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autoCompressPictures="0"/>
  <mc:AlternateContent xmlns:mc="http://schemas.openxmlformats.org/markup-compatibility/2006">
    <mc:Choice Requires="x15">
      <x15ac:absPath xmlns:x15ac="http://schemas.microsoft.com/office/spreadsheetml/2010/11/ac" url="G:\.shortcut-targets-by-id\1iWh1p1UIX4eqDpgv2H8kk4qJJ5mKyIsY\PRETURI 2021\"/>
    </mc:Choice>
  </mc:AlternateContent>
  <xr:revisionPtr revIDLastSave="0" documentId="13_ncr:1_{FB9CE05E-EFEA-4CB8-9A92-4C29E1EBEBA1}" xr6:coauthVersionLast="47" xr6:coauthVersionMax="47" xr10:uidLastSave="{00000000-0000-0000-0000-000000000000}"/>
  <bookViews>
    <workbookView xWindow="0" yWindow="780" windowWidth="28800" windowHeight="14820" tabRatio="676" xr2:uid="{00000000-000D-0000-FFFF-FFFF00000000}"/>
  </bookViews>
  <sheets>
    <sheet name="Rubi" sheetId="30" r:id="rId1"/>
    <sheet name="Raimondi" sheetId="7" r:id="rId2"/>
    <sheet name="BATTIPAV" sheetId="8" r:id="rId3"/>
    <sheet name="DiamantatExpert" sheetId="29" r:id="rId4"/>
    <sheet name="XLeveling" sheetId="2" r:id="rId5"/>
    <sheet name="Leica" sheetId="28" r:id="rId6"/>
    <sheet name="IORI" sheetId="3" r:id="rId7"/>
    <sheet name="Podem" sheetId="32" r:id="rId8"/>
    <sheet name="Konner" sheetId="4" r:id="rId9"/>
    <sheet name="Kaplan" sheetId="5" r:id="rId10"/>
    <sheet name="LINO SELLA" sheetId="17" r:id="rId11"/>
    <sheet name="ALBA" sheetId="34" r:id="rId12"/>
    <sheet name="Technoflex" sheetId="16" r:id="rId13"/>
    <sheet name="Larius" sheetId="27" r:id="rId14"/>
    <sheet name="Rotabroach" sheetId="12" r:id="rId15"/>
    <sheet name="Nilfisk" sheetId="31" r:id="rId16"/>
    <sheet name="Sola" sheetId="33" r:id="rId17"/>
    <sheet name="CXMD.Scule" sheetId="14" r:id="rId18"/>
    <sheet name="Prelucrare Piatra" sheetId="10" r:id="rId19"/>
    <sheet name="CXWL.Compresoare" sheetId="19" r:id="rId20"/>
    <sheet name="Mondial" sheetId="22" r:id="rId21"/>
    <sheet name="Ghines" sheetId="26" r:id="rId22"/>
  </sheets>
  <definedNames>
    <definedName name="_xlnm.Print_Area" localSheetId="12">Technoflex!$A$1:$D$472</definedName>
  </definedNames>
  <calcPr calcId="191029"/>
  <extLst>
    <ext xmlns:mx="http://schemas.microsoft.com/office/mac/excel/2008/main" uri="{7523E5D3-25F3-A5E0-1632-64F254C22452}">
      <mx:ArchID Flags="2"/>
    </ext>
    <ext uri="GoogleSheetsCustomDataVersion1">
      <go:sheetsCustomData xmlns:go="http://customooxmlschemas.google.com/" r:id="rId24" roundtripDataSignature="AMtx7mh9rGydYVV/2BG7eLUJblLfOMf9Dg=="/>
    </ext>
  </extLst>
</workbook>
</file>

<file path=xl/calcChain.xml><?xml version="1.0" encoding="utf-8"?>
<calcChain xmlns="http://schemas.openxmlformats.org/spreadsheetml/2006/main">
  <c r="B21" i="14" l="1"/>
  <c r="B20" i="14"/>
  <c r="F20" i="14"/>
  <c r="D20" i="14"/>
  <c r="F18" i="14"/>
  <c r="D18" i="14"/>
  <c r="B18" i="14"/>
  <c r="B340" i="7"/>
  <c r="D340" i="7" s="1"/>
  <c r="L340" i="7"/>
  <c r="K340" i="7"/>
  <c r="I340" i="7" s="1"/>
  <c r="B22" i="14"/>
  <c r="B23" i="14"/>
  <c r="B24" i="14"/>
  <c r="B25" i="14"/>
  <c r="B26" i="14"/>
  <c r="B27" i="14"/>
  <c r="B28" i="14"/>
  <c r="B29" i="14"/>
  <c r="B19" i="14"/>
  <c r="F29" i="14"/>
  <c r="D29" i="14"/>
  <c r="F28" i="14"/>
  <c r="D28" i="14"/>
  <c r="F27" i="14"/>
  <c r="D27" i="14"/>
  <c r="F26" i="14"/>
  <c r="D26" i="14"/>
  <c r="D21" i="14"/>
  <c r="F21" i="14"/>
  <c r="D22" i="14"/>
  <c r="F22" i="14"/>
  <c r="D23" i="14"/>
  <c r="F23" i="14"/>
  <c r="D24" i="14"/>
  <c r="F24" i="14"/>
  <c r="D25" i="14"/>
  <c r="F25" i="14"/>
  <c r="F19" i="14"/>
  <c r="D19" i="14"/>
  <c r="B16" i="12"/>
  <c r="K16" i="12"/>
  <c r="I16" i="12"/>
  <c r="K26" i="2"/>
  <c r="H26" i="2" s="1"/>
  <c r="G26" i="2"/>
  <c r="C407" i="29"/>
  <c r="H137" i="34"/>
  <c r="H136" i="34"/>
  <c r="J137" i="34"/>
  <c r="J136" i="34"/>
  <c r="C756" i="29"/>
  <c r="C757" i="29"/>
  <c r="C758" i="29"/>
  <c r="G758" i="29" s="1"/>
  <c r="G757" i="29"/>
  <c r="G756" i="29"/>
  <c r="B206" i="34"/>
  <c r="D206" i="34" s="1"/>
  <c r="B207" i="34"/>
  <c r="D207" i="34" s="1"/>
  <c r="B208" i="34"/>
  <c r="D208" i="34" s="1"/>
  <c r="B209" i="34"/>
  <c r="D209" i="34" s="1"/>
  <c r="B210" i="34"/>
  <c r="D210" i="34" s="1"/>
  <c r="B211" i="34"/>
  <c r="D211" i="34" s="1"/>
  <c r="B212" i="34"/>
  <c r="D212" i="34" s="1"/>
  <c r="B213" i="34"/>
  <c r="D213" i="34" s="1"/>
  <c r="B214" i="34"/>
  <c r="D214" i="34" s="1"/>
  <c r="B137" i="34"/>
  <c r="D137" i="34" s="1"/>
  <c r="J340" i="7" l="1"/>
  <c r="H203" i="34"/>
  <c r="B203" i="34"/>
  <c r="D203" i="34" s="1"/>
  <c r="H201" i="34"/>
  <c r="B201" i="34"/>
  <c r="D201" i="34" s="1"/>
  <c r="H200" i="34"/>
  <c r="B200" i="34"/>
  <c r="D200" i="34" s="1"/>
  <c r="H199" i="34"/>
  <c r="B199" i="34"/>
  <c r="D199" i="34" s="1"/>
  <c r="B195" i="34"/>
  <c r="D195" i="34" s="1"/>
  <c r="B194" i="34"/>
  <c r="D194" i="34" s="1"/>
  <c r="B191" i="34"/>
  <c r="D191" i="34" s="1"/>
  <c r="B190" i="34"/>
  <c r="D190" i="34" s="1"/>
  <c r="B189" i="34"/>
  <c r="D189" i="34" s="1"/>
  <c r="B188" i="34"/>
  <c r="D188" i="34" s="1"/>
  <c r="B187" i="34"/>
  <c r="D187" i="34" s="1"/>
  <c r="B186" i="34"/>
  <c r="D186" i="34" s="1"/>
  <c r="B185" i="34"/>
  <c r="D185" i="34" s="1"/>
  <c r="B184" i="34"/>
  <c r="D184" i="34" s="1"/>
  <c r="B183" i="34"/>
  <c r="D183" i="34" s="1"/>
  <c r="B175" i="34"/>
  <c r="D175" i="34" s="1"/>
  <c r="B174" i="34"/>
  <c r="D174" i="34" s="1"/>
  <c r="B173" i="34"/>
  <c r="D173" i="34" s="1"/>
  <c r="B172" i="34"/>
  <c r="D172" i="34" s="1"/>
  <c r="B169" i="34"/>
  <c r="D169" i="34" s="1"/>
  <c r="B168" i="34"/>
  <c r="D168" i="34" s="1"/>
  <c r="B167" i="34"/>
  <c r="D167" i="34" s="1"/>
  <c r="B166" i="34"/>
  <c r="D166" i="34" s="1"/>
  <c r="B165" i="34"/>
  <c r="D165" i="34" s="1"/>
  <c r="B164" i="34"/>
  <c r="D164" i="34" s="1"/>
  <c r="B161" i="34"/>
  <c r="D161" i="34" s="1"/>
  <c r="B160" i="34"/>
  <c r="D160" i="34" s="1"/>
  <c r="B159" i="34"/>
  <c r="D159" i="34" s="1"/>
  <c r="B158" i="34"/>
  <c r="D158" i="34" s="1"/>
  <c r="B155" i="34"/>
  <c r="D155" i="34" s="1"/>
  <c r="B154" i="34"/>
  <c r="D154" i="34" s="1"/>
  <c r="B153" i="34"/>
  <c r="D153" i="34" s="1"/>
  <c r="B152" i="34"/>
  <c r="D152" i="34" s="1"/>
  <c r="B151" i="34"/>
  <c r="D151" i="34" s="1"/>
  <c r="B148" i="34"/>
  <c r="D148" i="34" s="1"/>
  <c r="B147" i="34"/>
  <c r="D147" i="34" s="1"/>
  <c r="B146" i="34"/>
  <c r="D146" i="34" s="1"/>
  <c r="B145" i="34"/>
  <c r="D145" i="34" s="1"/>
  <c r="B144" i="34"/>
  <c r="D144" i="34" s="1"/>
  <c r="B143" i="34"/>
  <c r="D143" i="34" s="1"/>
  <c r="B136" i="34"/>
  <c r="D136" i="34" s="1"/>
  <c r="B133" i="34"/>
  <c r="D133" i="34" s="1"/>
  <c r="B132" i="34"/>
  <c r="D132" i="34" s="1"/>
  <c r="B131" i="34"/>
  <c r="D131" i="34" s="1"/>
  <c r="B130" i="34"/>
  <c r="D130" i="34" s="1"/>
  <c r="B127" i="34"/>
  <c r="D127" i="34" s="1"/>
  <c r="B126" i="34"/>
  <c r="D126" i="34" s="1"/>
  <c r="B125" i="34"/>
  <c r="D125" i="34" s="1"/>
  <c r="B123" i="34"/>
  <c r="D123" i="34" s="1"/>
  <c r="B122" i="34"/>
  <c r="D122" i="34" s="1"/>
  <c r="B121" i="34"/>
  <c r="D121" i="34" s="1"/>
  <c r="B120" i="34"/>
  <c r="D120" i="34" s="1"/>
  <c r="B119" i="34"/>
  <c r="D119" i="34" s="1"/>
  <c r="B117" i="34"/>
  <c r="D117" i="34" s="1"/>
  <c r="B116" i="34"/>
  <c r="D116" i="34" s="1"/>
  <c r="B115" i="34"/>
  <c r="D115" i="34" s="1"/>
  <c r="B114" i="34"/>
  <c r="D114" i="34" s="1"/>
  <c r="B113" i="34"/>
  <c r="D113" i="34" s="1"/>
  <c r="B111" i="34"/>
  <c r="D111" i="34" s="1"/>
  <c r="B110" i="34"/>
  <c r="D110" i="34" s="1"/>
  <c r="B101" i="34"/>
  <c r="D101" i="34" s="1"/>
  <c r="B99" i="34"/>
  <c r="D99" i="34" s="1"/>
  <c r="B98" i="34"/>
  <c r="D98" i="34" s="1"/>
  <c r="B97" i="34"/>
  <c r="D97" i="34" s="1"/>
  <c r="B96" i="34"/>
  <c r="D96" i="34" s="1"/>
  <c r="B95" i="34"/>
  <c r="D95" i="34" s="1"/>
  <c r="B94" i="34"/>
  <c r="D94" i="34" s="1"/>
  <c r="B92" i="34"/>
  <c r="D92" i="34" s="1"/>
  <c r="B91" i="34"/>
  <c r="D91" i="34" s="1"/>
  <c r="B90" i="34"/>
  <c r="D90" i="34" s="1"/>
  <c r="B89" i="34"/>
  <c r="D89" i="34" s="1"/>
  <c r="B88" i="34"/>
  <c r="D88" i="34" s="1"/>
  <c r="B87" i="34"/>
  <c r="D87" i="34" s="1"/>
  <c r="B85" i="34"/>
  <c r="D85" i="34" s="1"/>
  <c r="B84" i="34"/>
  <c r="D84" i="34" s="1"/>
  <c r="B83" i="34"/>
  <c r="D83" i="34" s="1"/>
  <c r="B82" i="34"/>
  <c r="D82" i="34" s="1"/>
  <c r="B81" i="34"/>
  <c r="D81" i="34" s="1"/>
  <c r="B80" i="34"/>
  <c r="D80" i="34" s="1"/>
  <c r="B78" i="34"/>
  <c r="D78" i="34" s="1"/>
  <c r="B77" i="34"/>
  <c r="D77" i="34" s="1"/>
  <c r="B76" i="34"/>
  <c r="D76" i="34" s="1"/>
  <c r="B75" i="34"/>
  <c r="D75" i="34" s="1"/>
  <c r="B74" i="34"/>
  <c r="D74" i="34" s="1"/>
  <c r="B72" i="34"/>
  <c r="D72" i="34" s="1"/>
  <c r="B71" i="34"/>
  <c r="D71" i="34" s="1"/>
  <c r="B70" i="34"/>
  <c r="D70" i="34" s="1"/>
  <c r="B69" i="34"/>
  <c r="D69" i="34" s="1"/>
  <c r="B68" i="34"/>
  <c r="D68" i="34" s="1"/>
  <c r="B67" i="34"/>
  <c r="D67" i="34" s="1"/>
  <c r="B64" i="34"/>
  <c r="D64" i="34" s="1"/>
  <c r="B63" i="34"/>
  <c r="D63" i="34" s="1"/>
  <c r="B62" i="34"/>
  <c r="D62" i="34" s="1"/>
  <c r="B61" i="34"/>
  <c r="D61" i="34" s="1"/>
  <c r="B60" i="34"/>
  <c r="D60" i="34" s="1"/>
  <c r="B59" i="34"/>
  <c r="D59" i="34" s="1"/>
  <c r="B57" i="34"/>
  <c r="D57" i="34" s="1"/>
  <c r="B56" i="34"/>
  <c r="D56" i="34" s="1"/>
  <c r="B55" i="34"/>
  <c r="D55" i="34" s="1"/>
  <c r="B52" i="34"/>
  <c r="D52" i="34" s="1"/>
  <c r="B50" i="34"/>
  <c r="D50" i="34" s="1"/>
  <c r="B49" i="34"/>
  <c r="D49" i="34" s="1"/>
  <c r="B48" i="34"/>
  <c r="D48" i="34" s="1"/>
  <c r="B45" i="34"/>
  <c r="D45" i="34" s="1"/>
  <c r="B44" i="34"/>
  <c r="D44" i="34" s="1"/>
  <c r="B43" i="34"/>
  <c r="D43" i="34" s="1"/>
  <c r="B38" i="34"/>
  <c r="D38" i="34" s="1"/>
  <c r="B37" i="34"/>
  <c r="D37" i="34" s="1"/>
  <c r="B35" i="34"/>
  <c r="D35" i="34" s="1"/>
  <c r="B34" i="34"/>
  <c r="D34" i="34" s="1"/>
  <c r="B31" i="34"/>
  <c r="D31" i="34" s="1"/>
  <c r="B30" i="34"/>
  <c r="D30" i="34" s="1"/>
  <c r="B29" i="34"/>
  <c r="D29" i="34" s="1"/>
  <c r="B27" i="34"/>
  <c r="D27" i="34" s="1"/>
  <c r="B26" i="34"/>
  <c r="D26" i="34" s="1"/>
  <c r="B23" i="34"/>
  <c r="D23" i="34" s="1"/>
  <c r="B22" i="34"/>
  <c r="D22" i="34" s="1"/>
  <c r="B21" i="34"/>
  <c r="D21" i="34" s="1"/>
  <c r="B20" i="34"/>
  <c r="D20" i="34" s="1"/>
  <c r="B19" i="34"/>
  <c r="D19" i="34" s="1"/>
  <c r="B17" i="34"/>
  <c r="D17" i="34" s="1"/>
  <c r="B16" i="34"/>
  <c r="D16" i="34" s="1"/>
  <c r="B15" i="34"/>
  <c r="D15" i="34" s="1"/>
  <c r="B12" i="34"/>
  <c r="D12" i="34" s="1"/>
  <c r="B11" i="34"/>
  <c r="D11" i="34" s="1"/>
  <c r="B10" i="34"/>
  <c r="D10" i="34" s="1"/>
  <c r="B9" i="34"/>
  <c r="D9" i="34" s="1"/>
  <c r="B8" i="34"/>
  <c r="D8" i="34" s="1"/>
  <c r="B6" i="34"/>
  <c r="D6" i="34" s="1"/>
  <c r="B5" i="34"/>
  <c r="D5" i="34" s="1"/>
  <c r="B4" i="34"/>
  <c r="D4" i="34" s="1"/>
  <c r="C1053" i="29"/>
  <c r="G51" i="4"/>
  <c r="F51" i="4" s="1"/>
  <c r="D51" i="4"/>
  <c r="O32" i="29"/>
  <c r="L32" i="29" s="1"/>
  <c r="O33" i="29"/>
  <c r="L33" i="29" s="1"/>
  <c r="O34" i="29"/>
  <c r="L34" i="29" s="1"/>
  <c r="O35" i="29"/>
  <c r="L35" i="29" s="1"/>
  <c r="O36" i="29"/>
  <c r="N36" i="29" s="1"/>
  <c r="O37" i="29"/>
  <c r="L37" i="29" s="1"/>
  <c r="O38" i="29"/>
  <c r="L38" i="29" s="1"/>
  <c r="O31" i="29"/>
  <c r="L31" i="29" s="1"/>
  <c r="C38" i="29"/>
  <c r="C37" i="29"/>
  <c r="C36" i="29"/>
  <c r="N35" i="29"/>
  <c r="C35" i="29"/>
  <c r="N38" i="29" l="1"/>
  <c r="M37" i="29"/>
  <c r="M33" i="29"/>
  <c r="M36" i="29"/>
  <c r="M32" i="29"/>
  <c r="L36" i="29"/>
  <c r="M31" i="29"/>
  <c r="M35" i="29"/>
  <c r="M38" i="29"/>
  <c r="M34" i="29"/>
  <c r="N37" i="29"/>
  <c r="N34" i="29"/>
  <c r="C34" i="29"/>
  <c r="N33" i="29"/>
  <c r="C33" i="29"/>
  <c r="N32" i="29"/>
  <c r="C32" i="29"/>
  <c r="N31" i="29"/>
  <c r="C31" i="29"/>
  <c r="N288" i="29"/>
  <c r="M288" i="29"/>
  <c r="L288" i="29"/>
  <c r="N287" i="29"/>
  <c r="M287" i="29"/>
  <c r="L287" i="29"/>
  <c r="P287" i="29"/>
  <c r="P288" i="29"/>
  <c r="L347" i="7"/>
  <c r="K347" i="7"/>
  <c r="J347" i="7" s="1"/>
  <c r="L346" i="7"/>
  <c r="K346" i="7"/>
  <c r="J346" i="7" s="1"/>
  <c r="N301" i="29"/>
  <c r="O301" i="29" s="1"/>
  <c r="C301" i="29"/>
  <c r="N300" i="29"/>
  <c r="O300" i="29" s="1"/>
  <c r="L300" i="29" s="1"/>
  <c r="C300" i="29"/>
  <c r="N299" i="29"/>
  <c r="O299" i="29" s="1"/>
  <c r="C299" i="29"/>
  <c r="N298" i="29"/>
  <c r="O298" i="29" s="1"/>
  <c r="L298" i="29" s="1"/>
  <c r="C298" i="29"/>
  <c r="N297" i="29"/>
  <c r="O297" i="29" s="1"/>
  <c r="C297" i="29"/>
  <c r="N296" i="29"/>
  <c r="O296" i="29" s="1"/>
  <c r="L296" i="29" s="1"/>
  <c r="C296" i="29"/>
  <c r="N295" i="29"/>
  <c r="O295" i="29" s="1"/>
  <c r="P295" i="29" s="1"/>
  <c r="C295" i="29"/>
  <c r="N294" i="29"/>
  <c r="O294" i="29" s="1"/>
  <c r="L294" i="29" s="1"/>
  <c r="C294" i="29"/>
  <c r="N293" i="29"/>
  <c r="O293" i="29" s="1"/>
  <c r="C293" i="29"/>
  <c r="E28" i="2"/>
  <c r="E25" i="2"/>
  <c r="E27" i="2"/>
  <c r="K165" i="7"/>
  <c r="J165" i="7" s="1"/>
  <c r="K40" i="7"/>
  <c r="I40" i="7" s="1"/>
  <c r="K505" i="7"/>
  <c r="K504" i="7"/>
  <c r="K503" i="7"/>
  <c r="K502" i="7"/>
  <c r="K501" i="7"/>
  <c r="K500" i="7"/>
  <c r="K499" i="7"/>
  <c r="K498" i="7"/>
  <c r="K497" i="7"/>
  <c r="K496" i="7"/>
  <c r="K495" i="7"/>
  <c r="K494" i="7"/>
  <c r="K493" i="7"/>
  <c r="K492" i="7"/>
  <c r="K491" i="7"/>
  <c r="K490" i="7"/>
  <c r="K489" i="7"/>
  <c r="K488"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55" i="7"/>
  <c r="K454" i="7"/>
  <c r="K453" i="7"/>
  <c r="K452" i="7"/>
  <c r="K451" i="7"/>
  <c r="K450" i="7"/>
  <c r="K449" i="7"/>
  <c r="K448" i="7"/>
  <c r="K447" i="7"/>
  <c r="K446" i="7"/>
  <c r="K445" i="7"/>
  <c r="K444" i="7"/>
  <c r="K443" i="7"/>
  <c r="K442" i="7"/>
  <c r="K441" i="7"/>
  <c r="K440" i="7"/>
  <c r="K439" i="7"/>
  <c r="K438" i="7"/>
  <c r="K437" i="7"/>
  <c r="K436" i="7"/>
  <c r="K435" i="7"/>
  <c r="K434" i="7"/>
  <c r="K433" i="7"/>
  <c r="K432" i="7"/>
  <c r="K431" i="7"/>
  <c r="K430" i="7"/>
  <c r="K429" i="7"/>
  <c r="K428" i="7"/>
  <c r="K427" i="7"/>
  <c r="K426" i="7"/>
  <c r="K425" i="7"/>
  <c r="K423" i="7"/>
  <c r="K422"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4" i="7"/>
  <c r="K393" i="7"/>
  <c r="K392" i="7"/>
  <c r="K391" i="7"/>
  <c r="K390" i="7"/>
  <c r="K389" i="7"/>
  <c r="K388" i="7"/>
  <c r="K387" i="7"/>
  <c r="K386" i="7"/>
  <c r="K385" i="7"/>
  <c r="K384"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5" i="7"/>
  <c r="K344" i="7"/>
  <c r="K343" i="7"/>
  <c r="K342" i="7"/>
  <c r="K341"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8" i="7"/>
  <c r="K247" i="7"/>
  <c r="K246" i="7"/>
  <c r="K245" i="7"/>
  <c r="K244" i="7"/>
  <c r="K243" i="7"/>
  <c r="K242" i="7"/>
  <c r="K241" i="7"/>
  <c r="K240" i="7"/>
  <c r="K239" i="7"/>
  <c r="K238" i="7"/>
  <c r="K237" i="7"/>
  <c r="K236" i="7"/>
  <c r="K235" i="7"/>
  <c r="K234" i="7"/>
  <c r="K233" i="7"/>
  <c r="K232"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2" i="7"/>
  <c r="K171" i="7"/>
  <c r="K170" i="7"/>
  <c r="K169" i="7"/>
  <c r="K168" i="7"/>
  <c r="K167" i="7"/>
  <c r="K164" i="7"/>
  <c r="K163" i="7"/>
  <c r="K162"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39" i="7"/>
  <c r="K38" i="7"/>
  <c r="K37" i="7"/>
  <c r="I37" i="7" s="1"/>
  <c r="K36" i="7"/>
  <c r="K35" i="7"/>
  <c r="K33" i="7"/>
  <c r="K32" i="7"/>
  <c r="K31" i="7"/>
  <c r="K30" i="7"/>
  <c r="K29" i="7"/>
  <c r="K28" i="7"/>
  <c r="K26" i="7"/>
  <c r="K25" i="7"/>
  <c r="K24" i="7"/>
  <c r="K23" i="7"/>
  <c r="K21" i="7"/>
  <c r="K20" i="7"/>
  <c r="K19" i="7"/>
  <c r="K18" i="7"/>
  <c r="K17" i="7"/>
  <c r="K16" i="7"/>
  <c r="K14" i="7"/>
  <c r="K13" i="7"/>
  <c r="K11" i="7"/>
  <c r="K10" i="7"/>
  <c r="K9" i="7"/>
  <c r="K8" i="7"/>
  <c r="K7" i="7"/>
  <c r="K6" i="7"/>
  <c r="K5" i="7"/>
  <c r="L539" i="7"/>
  <c r="L537" i="7"/>
  <c r="L536" i="7"/>
  <c r="L535" i="7"/>
  <c r="L534" i="7"/>
  <c r="L532" i="7"/>
  <c r="L530" i="7"/>
  <c r="L529" i="7"/>
  <c r="L528" i="7"/>
  <c r="L527" i="7"/>
  <c r="L526" i="7"/>
  <c r="L525" i="7"/>
  <c r="L524" i="7"/>
  <c r="L523" i="7"/>
  <c r="L522" i="7"/>
  <c r="L521" i="7"/>
  <c r="L520" i="7"/>
  <c r="L519" i="7"/>
  <c r="L518" i="7"/>
  <c r="L517" i="7"/>
  <c r="L516" i="7"/>
  <c r="L515" i="7"/>
  <c r="L514" i="7"/>
  <c r="L513" i="7"/>
  <c r="L512" i="7"/>
  <c r="L511" i="7"/>
  <c r="L510" i="7"/>
  <c r="L509" i="7"/>
  <c r="L507" i="7"/>
  <c r="L505" i="7"/>
  <c r="L504" i="7"/>
  <c r="L503" i="7"/>
  <c r="L502" i="7"/>
  <c r="L500" i="7"/>
  <c r="L499" i="7"/>
  <c r="L497" i="7"/>
  <c r="L496" i="7"/>
  <c r="L495" i="7"/>
  <c r="L494" i="7"/>
  <c r="L493" i="7"/>
  <c r="L492" i="7"/>
  <c r="L491" i="7"/>
  <c r="L490" i="7"/>
  <c r="L486" i="7"/>
  <c r="L485" i="7"/>
  <c r="L484" i="7"/>
  <c r="L482" i="7"/>
  <c r="L481" i="7"/>
  <c r="L479" i="7"/>
  <c r="L478" i="7"/>
  <c r="L477" i="7"/>
  <c r="L476" i="7"/>
  <c r="L474" i="7"/>
  <c r="L473" i="7"/>
  <c r="L472" i="7"/>
  <c r="L469" i="7"/>
  <c r="L468" i="7"/>
  <c r="L466" i="7"/>
  <c r="L464" i="7"/>
  <c r="L463" i="7"/>
  <c r="L461" i="7"/>
  <c r="L460" i="7"/>
  <c r="L459" i="7"/>
  <c r="L458" i="7"/>
  <c r="L455" i="7"/>
  <c r="L454" i="7"/>
  <c r="L453" i="7"/>
  <c r="L452" i="7"/>
  <c r="L451" i="7"/>
  <c r="L450" i="7"/>
  <c r="L449" i="7"/>
  <c r="L448" i="7"/>
  <c r="L447" i="7"/>
  <c r="L446" i="7"/>
  <c r="L445" i="7"/>
  <c r="L444" i="7"/>
  <c r="L443" i="7"/>
  <c r="L439" i="7"/>
  <c r="L438" i="7"/>
  <c r="L436" i="7"/>
  <c r="L435" i="7"/>
  <c r="L434" i="7"/>
  <c r="L431" i="7"/>
  <c r="L429" i="7"/>
  <c r="L428" i="7"/>
  <c r="L427" i="7"/>
  <c r="L426" i="7"/>
  <c r="L423" i="7"/>
  <c r="L422" i="7"/>
  <c r="L420" i="7"/>
  <c r="L419" i="7"/>
  <c r="L417" i="7"/>
  <c r="L416" i="7"/>
  <c r="L415" i="7"/>
  <c r="L414" i="7"/>
  <c r="L412" i="7"/>
  <c r="L411" i="7"/>
  <c r="L410" i="7"/>
  <c r="L409" i="7"/>
  <c r="L408" i="7"/>
  <c r="L407" i="7"/>
  <c r="L406" i="7"/>
  <c r="L405" i="7"/>
  <c r="L403" i="7"/>
  <c r="L402" i="7"/>
  <c r="L400" i="7"/>
  <c r="L399" i="7"/>
  <c r="L397" i="7"/>
  <c r="L396" i="7"/>
  <c r="L395" i="7"/>
  <c r="L394" i="7"/>
  <c r="L393" i="7"/>
  <c r="L391" i="7"/>
  <c r="L390" i="7"/>
  <c r="L389" i="7"/>
  <c r="L387" i="7"/>
  <c r="L386" i="7"/>
  <c r="L385" i="7"/>
  <c r="L383" i="7"/>
  <c r="L382" i="7"/>
  <c r="L381" i="7"/>
  <c r="L379" i="7"/>
  <c r="L378" i="7"/>
  <c r="L377" i="7"/>
  <c r="L376" i="7"/>
  <c r="L375" i="7"/>
  <c r="L374" i="7"/>
  <c r="L373" i="7"/>
  <c r="L372" i="7"/>
  <c r="L368" i="7"/>
  <c r="L367" i="7"/>
  <c r="L366" i="7"/>
  <c r="L365" i="7"/>
  <c r="L364" i="7"/>
  <c r="L363" i="7"/>
  <c r="L362" i="7"/>
  <c r="L361" i="7"/>
  <c r="L360" i="7"/>
  <c r="L359" i="7"/>
  <c r="L358" i="7"/>
  <c r="L357" i="7"/>
  <c r="L356" i="7"/>
  <c r="L355" i="7"/>
  <c r="L354" i="7"/>
  <c r="L353" i="7"/>
  <c r="L352" i="7"/>
  <c r="L351" i="7"/>
  <c r="L345" i="7"/>
  <c r="L344" i="7"/>
  <c r="L343" i="7"/>
  <c r="L342" i="7"/>
  <c r="L341" i="7"/>
  <c r="L339" i="7"/>
  <c r="L338" i="7"/>
  <c r="L337" i="7"/>
  <c r="L336" i="7"/>
  <c r="L335" i="7"/>
  <c r="L334" i="7"/>
  <c r="L333" i="7"/>
  <c r="L332" i="7"/>
  <c r="L331" i="7"/>
  <c r="L329" i="7"/>
  <c r="L328" i="7"/>
  <c r="L327" i="7"/>
  <c r="L326" i="7"/>
  <c r="L325" i="7"/>
  <c r="L323" i="7"/>
  <c r="L322" i="7"/>
  <c r="L319" i="7"/>
  <c r="L317" i="7"/>
  <c r="L316" i="7"/>
  <c r="L314" i="7"/>
  <c r="L312" i="7"/>
  <c r="L310" i="7"/>
  <c r="L308" i="7"/>
  <c r="L305" i="7"/>
  <c r="L304" i="7"/>
  <c r="L303" i="7"/>
  <c r="L302" i="7"/>
  <c r="L301" i="7"/>
  <c r="L299" i="7"/>
  <c r="L297" i="7"/>
  <c r="L296" i="7"/>
  <c r="L294" i="7"/>
  <c r="L293" i="7"/>
  <c r="L291" i="7"/>
  <c r="L290" i="7"/>
  <c r="L287" i="7"/>
  <c r="L286" i="7"/>
  <c r="L285" i="7"/>
  <c r="L284" i="7"/>
  <c r="L283" i="7"/>
  <c r="L282" i="7"/>
  <c r="L281" i="7"/>
  <c r="L280" i="7"/>
  <c r="L277" i="7"/>
  <c r="L276" i="7"/>
  <c r="L273" i="7"/>
  <c r="L272" i="7"/>
  <c r="L270" i="7"/>
  <c r="L269" i="7"/>
  <c r="L268" i="7"/>
  <c r="L265" i="7"/>
  <c r="L264" i="7"/>
  <c r="L263" i="7"/>
  <c r="L261" i="7"/>
  <c r="L259" i="7"/>
  <c r="L258" i="7"/>
  <c r="L257" i="7"/>
  <c r="L256" i="7"/>
  <c r="L255" i="7"/>
  <c r="L254" i="7"/>
  <c r="L253" i="7"/>
  <c r="L252" i="7"/>
  <c r="L251" i="7"/>
  <c r="L250" i="7"/>
  <c r="L249" i="7"/>
  <c r="L248" i="7"/>
  <c r="L247" i="7"/>
  <c r="L245" i="7"/>
  <c r="L244" i="7"/>
  <c r="L243" i="7"/>
  <c r="L242" i="7"/>
  <c r="L241" i="7"/>
  <c r="L240" i="7"/>
  <c r="L239" i="7"/>
  <c r="L238" i="7"/>
  <c r="L237" i="7"/>
  <c r="L235" i="7"/>
  <c r="L234" i="7"/>
  <c r="L233" i="7"/>
  <c r="L232" i="7"/>
  <c r="L231" i="7"/>
  <c r="L230" i="7"/>
  <c r="L229" i="7"/>
  <c r="L226" i="7"/>
  <c r="L225" i="7"/>
  <c r="L224" i="7"/>
  <c r="L223" i="7"/>
  <c r="L221" i="7"/>
  <c r="L220" i="7"/>
  <c r="L218" i="7"/>
  <c r="L217" i="7"/>
  <c r="L214" i="7"/>
  <c r="L213" i="7"/>
  <c r="L212" i="7"/>
  <c r="L211" i="7"/>
  <c r="L210" i="7"/>
  <c r="L209" i="7"/>
  <c r="L208" i="7"/>
  <c r="L207" i="7"/>
  <c r="L206" i="7"/>
  <c r="L204" i="7"/>
  <c r="L203" i="7"/>
  <c r="L202" i="7"/>
  <c r="L201" i="7"/>
  <c r="L200" i="7"/>
  <c r="L199" i="7"/>
  <c r="L198" i="7"/>
  <c r="L197" i="7"/>
  <c r="L196" i="7"/>
  <c r="L195" i="7"/>
  <c r="L193" i="7"/>
  <c r="L192" i="7"/>
  <c r="L191" i="7"/>
  <c r="L190" i="7"/>
  <c r="L189" i="7"/>
  <c r="L187" i="7"/>
  <c r="L186" i="7"/>
  <c r="L184" i="7"/>
  <c r="L183" i="7"/>
  <c r="L181" i="7"/>
  <c r="L179" i="7"/>
  <c r="L178" i="7"/>
  <c r="L176" i="7"/>
  <c r="L175" i="7"/>
  <c r="L172" i="7"/>
  <c r="L170" i="7"/>
  <c r="L169" i="7"/>
  <c r="L168" i="7"/>
  <c r="L165" i="7"/>
  <c r="L164" i="7"/>
  <c r="L163" i="7"/>
  <c r="L162" i="7"/>
  <c r="L160" i="7"/>
  <c r="L159" i="7"/>
  <c r="L158" i="7"/>
  <c r="L157" i="7"/>
  <c r="L156" i="7"/>
  <c r="L153" i="7"/>
  <c r="L152" i="7"/>
  <c r="L149" i="7"/>
  <c r="L148" i="7"/>
  <c r="L145" i="7"/>
  <c r="L144" i="7"/>
  <c r="L141" i="7"/>
  <c r="L140" i="7"/>
  <c r="L139" i="7"/>
  <c r="L134" i="7"/>
  <c r="L131" i="7"/>
  <c r="L130" i="7"/>
  <c r="L127" i="7"/>
  <c r="L126" i="7"/>
  <c r="L125" i="7"/>
  <c r="L124" i="7"/>
  <c r="L123" i="7"/>
  <c r="L122" i="7"/>
  <c r="L119" i="7"/>
  <c r="L118" i="7"/>
  <c r="L117" i="7"/>
  <c r="L116" i="7"/>
  <c r="L114" i="7"/>
  <c r="L113" i="7"/>
  <c r="L112" i="7"/>
  <c r="L111" i="7"/>
  <c r="L110" i="7"/>
  <c r="L109" i="7"/>
  <c r="L106" i="7"/>
  <c r="L105" i="7"/>
  <c r="L104" i="7"/>
  <c r="L103" i="7"/>
  <c r="L102" i="7"/>
  <c r="L101" i="7"/>
  <c r="L98" i="7"/>
  <c r="L97" i="7"/>
  <c r="L96" i="7"/>
  <c r="L95" i="7"/>
  <c r="L94" i="7"/>
  <c r="L93" i="7"/>
  <c r="L92" i="7"/>
  <c r="L91" i="7"/>
  <c r="L90" i="7"/>
  <c r="L89" i="7"/>
  <c r="L88" i="7"/>
  <c r="L87" i="7"/>
  <c r="L84" i="7"/>
  <c r="L83" i="7"/>
  <c r="L82" i="7"/>
  <c r="L81" i="7"/>
  <c r="L80" i="7"/>
  <c r="L77" i="7"/>
  <c r="L76" i="7"/>
  <c r="L75" i="7"/>
  <c r="L74" i="7"/>
  <c r="L73" i="7"/>
  <c r="L72" i="7"/>
  <c r="L71" i="7"/>
  <c r="L70" i="7"/>
  <c r="L69" i="7"/>
  <c r="L68" i="7"/>
  <c r="L65" i="7"/>
  <c r="L64" i="7"/>
  <c r="L63" i="7"/>
  <c r="L62" i="7"/>
  <c r="L61" i="7"/>
  <c r="L60" i="7"/>
  <c r="L59" i="7"/>
  <c r="L58" i="7"/>
  <c r="L57" i="7"/>
  <c r="L56" i="7"/>
  <c r="L55" i="7"/>
  <c r="L54" i="7"/>
  <c r="L53" i="7"/>
  <c r="L52" i="7"/>
  <c r="L51" i="7"/>
  <c r="L50" i="7"/>
  <c r="L49" i="7"/>
  <c r="L45" i="7"/>
  <c r="L44" i="7"/>
  <c r="L40" i="7"/>
  <c r="L39" i="7"/>
  <c r="L38" i="7"/>
  <c r="L37" i="7"/>
  <c r="L36" i="7"/>
  <c r="L35" i="7"/>
  <c r="L33" i="7"/>
  <c r="L32" i="7"/>
  <c r="L31" i="7"/>
  <c r="L30" i="7"/>
  <c r="L29" i="7"/>
  <c r="L28" i="7"/>
  <c r="L26" i="7"/>
  <c r="L25" i="7"/>
  <c r="L24" i="7"/>
  <c r="L23" i="7"/>
  <c r="L21" i="7"/>
  <c r="L20" i="7"/>
  <c r="L19" i="7"/>
  <c r="L18" i="7"/>
  <c r="L17" i="7"/>
  <c r="L16" i="7"/>
  <c r="L14" i="7"/>
  <c r="L13" i="7"/>
  <c r="L11" i="7"/>
  <c r="L10" i="7"/>
  <c r="L9" i="7"/>
  <c r="L7" i="7"/>
  <c r="L6" i="7"/>
  <c r="L5" i="7"/>
  <c r="J106" i="7"/>
  <c r="B37" i="7"/>
  <c r="K13" i="2"/>
  <c r="H13" i="2" s="1"/>
  <c r="E13" i="2"/>
  <c r="L101" i="29"/>
  <c r="L102" i="29"/>
  <c r="L103" i="29"/>
  <c r="N103" i="29"/>
  <c r="M103" i="29"/>
  <c r="C103" i="29"/>
  <c r="G103" i="29" s="1"/>
  <c r="N102" i="29"/>
  <c r="M102" i="29"/>
  <c r="C102" i="29"/>
  <c r="G102" i="29" s="1"/>
  <c r="N101" i="29"/>
  <c r="M101" i="29"/>
  <c r="C101" i="29"/>
  <c r="G101" i="29" s="1"/>
  <c r="O100" i="29"/>
  <c r="M100" i="29" s="1"/>
  <c r="C100" i="29"/>
  <c r="G100" i="29" s="1"/>
  <c r="O99" i="29"/>
  <c r="N99" i="29" s="1"/>
  <c r="C99" i="29"/>
  <c r="G99" i="29" s="1"/>
  <c r="O98" i="29"/>
  <c r="M98" i="29" s="1"/>
  <c r="C98" i="29"/>
  <c r="G98" i="29" s="1"/>
  <c r="O97" i="29"/>
  <c r="N97" i="29" s="1"/>
  <c r="C97" i="29"/>
  <c r="G97" i="29" s="1"/>
  <c r="O96" i="29"/>
  <c r="M96" i="29" s="1"/>
  <c r="C96" i="29"/>
  <c r="G96" i="29" s="1"/>
  <c r="O95" i="29"/>
  <c r="N95" i="29" s="1"/>
  <c r="C95" i="29"/>
  <c r="G95" i="29" s="1"/>
  <c r="O94" i="29"/>
  <c r="M94" i="29" s="1"/>
  <c r="C94" i="29"/>
  <c r="G94" i="29" s="1"/>
  <c r="O91" i="29"/>
  <c r="M91" i="29" s="1"/>
  <c r="C91" i="29"/>
  <c r="G91" i="29" s="1"/>
  <c r="O90" i="29"/>
  <c r="M90" i="29" s="1"/>
  <c r="C90" i="29"/>
  <c r="G90" i="29" s="1"/>
  <c r="O89" i="29"/>
  <c r="N89" i="29" s="1"/>
  <c r="C89" i="29"/>
  <c r="G89" i="29" s="1"/>
  <c r="O88" i="29"/>
  <c r="M88" i="29" s="1"/>
  <c r="C88" i="29"/>
  <c r="G88" i="29" s="1"/>
  <c r="O87" i="29"/>
  <c r="M87" i="29" s="1"/>
  <c r="C87" i="29"/>
  <c r="G87" i="29" s="1"/>
  <c r="K100" i="32"/>
  <c r="K99" i="32"/>
  <c r="K96" i="32"/>
  <c r="K95" i="32"/>
  <c r="K92" i="32"/>
  <c r="K91" i="32"/>
  <c r="K88" i="32"/>
  <c r="K87" i="32"/>
  <c r="K68" i="32"/>
  <c r="K64" i="32"/>
  <c r="K60" i="32"/>
  <c r="K56" i="32"/>
  <c r="H668" i="32"/>
  <c r="H667" i="32"/>
  <c r="H666" i="32"/>
  <c r="H665" i="32"/>
  <c r="H664" i="32"/>
  <c r="H663" i="32"/>
  <c r="H662" i="32"/>
  <c r="H661" i="32"/>
  <c r="H660" i="32"/>
  <c r="H659" i="32"/>
  <c r="H658" i="32"/>
  <c r="H657" i="32"/>
  <c r="H656" i="32"/>
  <c r="H655" i="32"/>
  <c r="H654" i="32"/>
  <c r="H653" i="32"/>
  <c r="H652" i="32"/>
  <c r="H651" i="32"/>
  <c r="H650" i="32"/>
  <c r="H649" i="32"/>
  <c r="H648" i="32"/>
  <c r="H647" i="32"/>
  <c r="H646" i="32"/>
  <c r="H645" i="32"/>
  <c r="H644" i="32"/>
  <c r="H643" i="32"/>
  <c r="H642" i="32"/>
  <c r="H641" i="32"/>
  <c r="H640" i="32"/>
  <c r="H639" i="32"/>
  <c r="H638" i="32"/>
  <c r="H637" i="32"/>
  <c r="H636" i="32"/>
  <c r="H635" i="32"/>
  <c r="H634" i="32"/>
  <c r="H633" i="32"/>
  <c r="H632" i="32"/>
  <c r="H631" i="32"/>
  <c r="H630" i="32"/>
  <c r="H629" i="32"/>
  <c r="H628" i="32"/>
  <c r="H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H577" i="32"/>
  <c r="H576" i="32"/>
  <c r="H575" i="32"/>
  <c r="H574" i="32"/>
  <c r="H573" i="32"/>
  <c r="H572" i="32"/>
  <c r="H571" i="32"/>
  <c r="H570" i="32"/>
  <c r="H569" i="32"/>
  <c r="H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H507" i="32"/>
  <c r="H506" i="32"/>
  <c r="H505" i="32"/>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H437" i="32"/>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5"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H369" i="32"/>
  <c r="H368"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5" i="32"/>
  <c r="H314" i="32"/>
  <c r="H313" i="32"/>
  <c r="H312" i="32"/>
  <c r="H311" i="32"/>
  <c r="H310" i="32"/>
  <c r="H309" i="32"/>
  <c r="H308" i="32"/>
  <c r="H307" i="32"/>
  <c r="H306" i="32"/>
  <c r="H305" i="32"/>
  <c r="H304" i="32"/>
  <c r="H303" i="32"/>
  <c r="H302" i="32"/>
  <c r="H301" i="32"/>
  <c r="H300" i="32"/>
  <c r="H299"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H231" i="32"/>
  <c r="H230" i="32"/>
  <c r="H229" i="32"/>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H161" i="32"/>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H5" i="32"/>
  <c r="O117" i="29"/>
  <c r="N117" i="29" s="1"/>
  <c r="O118" i="29"/>
  <c r="M118" i="29" s="1"/>
  <c r="O110" i="29"/>
  <c r="N110" i="29" s="1"/>
  <c r="O109" i="29"/>
  <c r="N109" i="29" s="1"/>
  <c r="N586" i="33"/>
  <c r="N585" i="33"/>
  <c r="N584" i="33"/>
  <c r="N583" i="33"/>
  <c r="N582" i="33"/>
  <c r="N581" i="33"/>
  <c r="N580" i="33"/>
  <c r="N579" i="33"/>
  <c r="N578" i="33"/>
  <c r="N577" i="33"/>
  <c r="N576" i="33"/>
  <c r="N575" i="33"/>
  <c r="N574" i="33"/>
  <c r="N573" i="33"/>
  <c r="N572" i="33"/>
  <c r="N571" i="33"/>
  <c r="N570" i="33"/>
  <c r="N569" i="33"/>
  <c r="N568" i="33"/>
  <c r="N567" i="33"/>
  <c r="N566" i="33"/>
  <c r="N565" i="33"/>
  <c r="N564" i="33"/>
  <c r="N563" i="33"/>
  <c r="N562" i="33"/>
  <c r="N561" i="33"/>
  <c r="N560" i="33"/>
  <c r="N559" i="33"/>
  <c r="N558" i="33"/>
  <c r="N557" i="33"/>
  <c r="N556" i="33"/>
  <c r="N555" i="33"/>
  <c r="N554" i="33"/>
  <c r="N553" i="33"/>
  <c r="N552" i="33"/>
  <c r="N551" i="33"/>
  <c r="N550" i="33"/>
  <c r="N549" i="33"/>
  <c r="N548" i="33"/>
  <c r="N547" i="33"/>
  <c r="N546" i="33"/>
  <c r="N545" i="33"/>
  <c r="N544" i="33"/>
  <c r="N543" i="33"/>
  <c r="N542" i="33"/>
  <c r="N541" i="33"/>
  <c r="N540" i="33"/>
  <c r="N539" i="33"/>
  <c r="N538" i="33"/>
  <c r="N537" i="33"/>
  <c r="N536" i="33"/>
  <c r="N535" i="33"/>
  <c r="N534" i="33"/>
  <c r="N533" i="33"/>
  <c r="N532" i="33"/>
  <c r="N531" i="33"/>
  <c r="N530" i="33"/>
  <c r="N529" i="33"/>
  <c r="N528" i="33"/>
  <c r="N527" i="33"/>
  <c r="N526" i="33"/>
  <c r="N525" i="33"/>
  <c r="N524" i="33"/>
  <c r="N523" i="33"/>
  <c r="N522" i="33"/>
  <c r="N521" i="33"/>
  <c r="N520" i="33"/>
  <c r="N519" i="33"/>
  <c r="N518" i="33"/>
  <c r="N517" i="33"/>
  <c r="N516" i="33"/>
  <c r="N515" i="33"/>
  <c r="N514" i="33"/>
  <c r="N513" i="33"/>
  <c r="N512" i="33"/>
  <c r="N511" i="33"/>
  <c r="N510" i="33"/>
  <c r="N509" i="33"/>
  <c r="N508" i="33"/>
  <c r="N507" i="33"/>
  <c r="N506" i="33"/>
  <c r="N505" i="33"/>
  <c r="N504" i="33"/>
  <c r="N503" i="33"/>
  <c r="N502" i="33"/>
  <c r="N501" i="33"/>
  <c r="N500" i="33"/>
  <c r="N499" i="33"/>
  <c r="N498" i="33"/>
  <c r="N497" i="33"/>
  <c r="N496" i="33"/>
  <c r="N495" i="33"/>
  <c r="N494" i="33"/>
  <c r="N493" i="33"/>
  <c r="N492" i="33"/>
  <c r="N491" i="33"/>
  <c r="N490" i="33"/>
  <c r="N489" i="33"/>
  <c r="N488" i="33"/>
  <c r="N487" i="33"/>
  <c r="N486" i="33"/>
  <c r="N485" i="33"/>
  <c r="N484" i="33"/>
  <c r="N483" i="33"/>
  <c r="N482" i="33"/>
  <c r="N481" i="33"/>
  <c r="N480" i="33"/>
  <c r="N479" i="33"/>
  <c r="N478" i="33"/>
  <c r="N477" i="33"/>
  <c r="N476" i="33"/>
  <c r="N475" i="33"/>
  <c r="N474" i="33"/>
  <c r="N473" i="33"/>
  <c r="N472" i="33"/>
  <c r="N471" i="33"/>
  <c r="N470" i="33"/>
  <c r="N469" i="33"/>
  <c r="N468" i="33"/>
  <c r="N467" i="33"/>
  <c r="N466" i="33"/>
  <c r="N465" i="33"/>
  <c r="N464" i="33"/>
  <c r="N463" i="33"/>
  <c r="N462" i="33"/>
  <c r="N461" i="33"/>
  <c r="N460" i="33"/>
  <c r="N459" i="33"/>
  <c r="N458" i="33"/>
  <c r="N457" i="33"/>
  <c r="N456" i="33"/>
  <c r="N455" i="33"/>
  <c r="N454" i="33"/>
  <c r="N453" i="33"/>
  <c r="N452" i="33"/>
  <c r="N451" i="33"/>
  <c r="N450" i="33"/>
  <c r="N449" i="33"/>
  <c r="N448" i="33"/>
  <c r="N447" i="33"/>
  <c r="N446" i="33"/>
  <c r="N445" i="33"/>
  <c r="N444" i="33"/>
  <c r="N443" i="33"/>
  <c r="N442" i="33"/>
  <c r="N441" i="33"/>
  <c r="N440" i="33"/>
  <c r="N439" i="33"/>
  <c r="N438" i="33"/>
  <c r="N437" i="33"/>
  <c r="N436" i="33"/>
  <c r="N435" i="33"/>
  <c r="N434" i="33"/>
  <c r="N433" i="33"/>
  <c r="N432" i="33"/>
  <c r="N431" i="33"/>
  <c r="N430" i="33"/>
  <c r="N429" i="33"/>
  <c r="N428" i="33"/>
  <c r="N427" i="33"/>
  <c r="N426" i="33"/>
  <c r="N425" i="33"/>
  <c r="N424" i="33"/>
  <c r="N423" i="33"/>
  <c r="N422" i="33"/>
  <c r="N421" i="33"/>
  <c r="N420" i="33"/>
  <c r="N419" i="33"/>
  <c r="N418" i="33"/>
  <c r="N417" i="33"/>
  <c r="N416" i="33"/>
  <c r="N415" i="33"/>
  <c r="N414" i="33"/>
  <c r="N413" i="33"/>
  <c r="N412" i="33"/>
  <c r="N411" i="33"/>
  <c r="N410" i="33"/>
  <c r="N409" i="33"/>
  <c r="N408" i="33"/>
  <c r="N407" i="33"/>
  <c r="N406" i="33"/>
  <c r="N405" i="33"/>
  <c r="N404" i="33"/>
  <c r="N403" i="33"/>
  <c r="N402" i="33"/>
  <c r="N401" i="33"/>
  <c r="N400" i="33"/>
  <c r="N399" i="33"/>
  <c r="N398" i="33"/>
  <c r="N397" i="33"/>
  <c r="N396" i="33"/>
  <c r="N395" i="33"/>
  <c r="N394" i="33"/>
  <c r="N393" i="33"/>
  <c r="N392" i="33"/>
  <c r="N391" i="33"/>
  <c r="N390" i="33"/>
  <c r="N389" i="33"/>
  <c r="N388" i="33"/>
  <c r="N387" i="33"/>
  <c r="N386" i="33"/>
  <c r="N385" i="33"/>
  <c r="N384" i="33"/>
  <c r="N383" i="33"/>
  <c r="N382" i="33"/>
  <c r="N381" i="33"/>
  <c r="N380" i="33"/>
  <c r="N379" i="33"/>
  <c r="N378" i="33"/>
  <c r="N377" i="33"/>
  <c r="N376" i="33"/>
  <c r="N375" i="33"/>
  <c r="N374" i="33"/>
  <c r="N373" i="33"/>
  <c r="N372" i="33"/>
  <c r="N371" i="33"/>
  <c r="N370" i="33"/>
  <c r="N369" i="33"/>
  <c r="N368" i="33"/>
  <c r="N367" i="33"/>
  <c r="N366" i="33"/>
  <c r="N365" i="33"/>
  <c r="N364" i="33"/>
  <c r="N363" i="33"/>
  <c r="N362" i="33"/>
  <c r="N361" i="33"/>
  <c r="N360" i="33"/>
  <c r="N359" i="33"/>
  <c r="N358" i="33"/>
  <c r="N357" i="33"/>
  <c r="N356" i="33"/>
  <c r="N355" i="33"/>
  <c r="N354" i="33"/>
  <c r="N353" i="33"/>
  <c r="N352" i="33"/>
  <c r="N351" i="33"/>
  <c r="N350" i="33"/>
  <c r="N349" i="33"/>
  <c r="N348" i="33"/>
  <c r="N347" i="33"/>
  <c r="N346" i="33"/>
  <c r="N345" i="33"/>
  <c r="N344" i="33"/>
  <c r="N343" i="33"/>
  <c r="N342" i="33"/>
  <c r="N341" i="33"/>
  <c r="N340" i="33"/>
  <c r="N339" i="33"/>
  <c r="N338" i="33"/>
  <c r="N337" i="33"/>
  <c r="N336" i="33"/>
  <c r="N335" i="33"/>
  <c r="N334" i="33"/>
  <c r="N333" i="33"/>
  <c r="N332" i="33"/>
  <c r="N331" i="33"/>
  <c r="N330" i="33"/>
  <c r="N329" i="33"/>
  <c r="N328" i="33"/>
  <c r="N327" i="33"/>
  <c r="N326" i="33"/>
  <c r="N325" i="33"/>
  <c r="N324" i="33"/>
  <c r="N323" i="33"/>
  <c r="N322" i="33"/>
  <c r="N321" i="33"/>
  <c r="N320" i="33"/>
  <c r="N319" i="33"/>
  <c r="N318" i="33"/>
  <c r="N317" i="33"/>
  <c r="N316" i="33"/>
  <c r="N315" i="33"/>
  <c r="N314" i="33"/>
  <c r="N313" i="33"/>
  <c r="N312" i="33"/>
  <c r="N311" i="33"/>
  <c r="N310" i="33"/>
  <c r="N309" i="33"/>
  <c r="N308" i="33"/>
  <c r="N307" i="33"/>
  <c r="N306" i="33"/>
  <c r="N305" i="33"/>
  <c r="N304" i="33"/>
  <c r="N303" i="33"/>
  <c r="N302" i="33"/>
  <c r="N301" i="33"/>
  <c r="N300" i="33"/>
  <c r="N299" i="33"/>
  <c r="N298" i="33"/>
  <c r="N297" i="33"/>
  <c r="N296" i="33"/>
  <c r="N295" i="33"/>
  <c r="N294" i="33"/>
  <c r="N293" i="33"/>
  <c r="N292" i="33"/>
  <c r="N291" i="33"/>
  <c r="N290" i="33"/>
  <c r="N289" i="33"/>
  <c r="N288" i="33"/>
  <c r="N287" i="33"/>
  <c r="N286" i="33"/>
  <c r="N285" i="33"/>
  <c r="N284" i="33"/>
  <c r="N283" i="33"/>
  <c r="N282" i="33"/>
  <c r="N281" i="33"/>
  <c r="N280" i="33"/>
  <c r="N279" i="33"/>
  <c r="N278" i="33"/>
  <c r="N277" i="33"/>
  <c r="N276" i="33"/>
  <c r="N275" i="33"/>
  <c r="N274" i="33"/>
  <c r="N273" i="33"/>
  <c r="N272" i="33"/>
  <c r="N271" i="33"/>
  <c r="N270" i="33"/>
  <c r="N269" i="33"/>
  <c r="N268" i="33"/>
  <c r="N267" i="33"/>
  <c r="N266" i="33"/>
  <c r="N265" i="33"/>
  <c r="N264" i="33"/>
  <c r="N263" i="33"/>
  <c r="N262" i="33"/>
  <c r="N261" i="33"/>
  <c r="N260" i="33"/>
  <c r="N259" i="33"/>
  <c r="N258" i="33"/>
  <c r="N257" i="33"/>
  <c r="N256" i="33"/>
  <c r="N255" i="33"/>
  <c r="N254" i="33"/>
  <c r="N253" i="33"/>
  <c r="N252" i="33"/>
  <c r="N251" i="33"/>
  <c r="N250" i="33"/>
  <c r="N249" i="33"/>
  <c r="N248" i="33"/>
  <c r="N247" i="33"/>
  <c r="N246" i="33"/>
  <c r="N245" i="33"/>
  <c r="N244" i="33"/>
  <c r="N243" i="33"/>
  <c r="N242" i="33"/>
  <c r="N241" i="33"/>
  <c r="N240" i="33"/>
  <c r="N239" i="33"/>
  <c r="N238" i="33"/>
  <c r="N237" i="33"/>
  <c r="N236" i="33"/>
  <c r="N235" i="33"/>
  <c r="N234" i="33"/>
  <c r="N233" i="33"/>
  <c r="N232" i="33"/>
  <c r="N231" i="33"/>
  <c r="N230" i="33"/>
  <c r="N229" i="33"/>
  <c r="N228" i="33"/>
  <c r="N227" i="33"/>
  <c r="N226" i="33"/>
  <c r="N225" i="33"/>
  <c r="N224" i="33"/>
  <c r="N223" i="33"/>
  <c r="N222" i="33"/>
  <c r="N221" i="33"/>
  <c r="N220" i="33"/>
  <c r="N219" i="33"/>
  <c r="N218" i="33"/>
  <c r="N217" i="33"/>
  <c r="N216" i="33"/>
  <c r="N215" i="33"/>
  <c r="N214" i="33"/>
  <c r="N213" i="33"/>
  <c r="N212" i="33"/>
  <c r="N211" i="33"/>
  <c r="N210" i="33"/>
  <c r="N209" i="33"/>
  <c r="N208" i="33"/>
  <c r="N207" i="33"/>
  <c r="N206" i="33"/>
  <c r="N205" i="33"/>
  <c r="N204" i="33"/>
  <c r="N203" i="33"/>
  <c r="N202" i="33"/>
  <c r="N201" i="33"/>
  <c r="N200" i="33"/>
  <c r="N199" i="33"/>
  <c r="N198" i="33"/>
  <c r="N197" i="33"/>
  <c r="N196" i="33"/>
  <c r="N195" i="33"/>
  <c r="N194" i="33"/>
  <c r="N193" i="33"/>
  <c r="N192" i="33"/>
  <c r="N191" i="33"/>
  <c r="N190" i="33"/>
  <c r="N189" i="33"/>
  <c r="N188" i="33"/>
  <c r="N187" i="33"/>
  <c r="N186" i="33"/>
  <c r="N185" i="33"/>
  <c r="N184" i="33"/>
  <c r="N183" i="33"/>
  <c r="N182" i="33"/>
  <c r="N181" i="33"/>
  <c r="N180" i="33"/>
  <c r="N179" i="33"/>
  <c r="N178" i="33"/>
  <c r="N177" i="33"/>
  <c r="N176" i="33"/>
  <c r="N175" i="33"/>
  <c r="N174" i="33"/>
  <c r="N173" i="33"/>
  <c r="N172" i="33"/>
  <c r="N171" i="33"/>
  <c r="N170" i="33"/>
  <c r="N169" i="33"/>
  <c r="N168" i="33"/>
  <c r="N167" i="33"/>
  <c r="N166" i="33"/>
  <c r="N165" i="33"/>
  <c r="N164" i="33"/>
  <c r="N163" i="33"/>
  <c r="N162" i="33"/>
  <c r="N161" i="33"/>
  <c r="N160" i="33"/>
  <c r="N159" i="33"/>
  <c r="N158" i="33"/>
  <c r="N157" i="33"/>
  <c r="N156" i="33"/>
  <c r="N155" i="33"/>
  <c r="N154" i="33"/>
  <c r="N153" i="33"/>
  <c r="N152" i="33"/>
  <c r="N151" i="33"/>
  <c r="N150" i="33"/>
  <c r="N149" i="33"/>
  <c r="N148" i="33"/>
  <c r="N147" i="33"/>
  <c r="N146" i="33"/>
  <c r="N145" i="33"/>
  <c r="N144" i="33"/>
  <c r="N143" i="33"/>
  <c r="N142" i="33"/>
  <c r="N141" i="33"/>
  <c r="N140" i="33"/>
  <c r="N139" i="33"/>
  <c r="N138" i="33"/>
  <c r="N137" i="33"/>
  <c r="N136" i="33"/>
  <c r="N135" i="33"/>
  <c r="N134" i="33"/>
  <c r="N133" i="33"/>
  <c r="N132" i="33"/>
  <c r="N131" i="33"/>
  <c r="N130" i="33"/>
  <c r="N129" i="33"/>
  <c r="N128" i="33"/>
  <c r="N127" i="33"/>
  <c r="N126" i="33"/>
  <c r="N125" i="33"/>
  <c r="N124" i="33"/>
  <c r="N123" i="33"/>
  <c r="N122" i="33"/>
  <c r="N121" i="33"/>
  <c r="N120" i="33"/>
  <c r="N119" i="33"/>
  <c r="N118" i="33"/>
  <c r="N117" i="33"/>
  <c r="N116" i="33"/>
  <c r="N115" i="33"/>
  <c r="N114" i="33"/>
  <c r="N113" i="33"/>
  <c r="N112" i="33"/>
  <c r="N111" i="33"/>
  <c r="N110" i="33"/>
  <c r="N109" i="33"/>
  <c r="N108" i="33"/>
  <c r="N107" i="33"/>
  <c r="N106" i="33"/>
  <c r="N105" i="33"/>
  <c r="N104" i="33"/>
  <c r="N103" i="33"/>
  <c r="N102" i="33"/>
  <c r="N101" i="33"/>
  <c r="N100" i="33"/>
  <c r="N99" i="33"/>
  <c r="N98" i="33"/>
  <c r="N97" i="33"/>
  <c r="N96" i="33"/>
  <c r="N95" i="33"/>
  <c r="N94" i="33"/>
  <c r="N93" i="33"/>
  <c r="N92" i="33"/>
  <c r="N91" i="33"/>
  <c r="N90" i="33"/>
  <c r="N89" i="33"/>
  <c r="N88" i="33"/>
  <c r="N87" i="33"/>
  <c r="N86" i="33"/>
  <c r="N85" i="33"/>
  <c r="N84" i="33"/>
  <c r="N83" i="33"/>
  <c r="N82" i="33"/>
  <c r="N81" i="33"/>
  <c r="N80" i="33"/>
  <c r="N79" i="33"/>
  <c r="N78" i="33"/>
  <c r="N77" i="33"/>
  <c r="N76" i="33"/>
  <c r="L72" i="33"/>
  <c r="M72" i="33" s="1"/>
  <c r="N72" i="33" s="1"/>
  <c r="L71" i="33"/>
  <c r="M71" i="33" s="1"/>
  <c r="N71" i="33" s="1"/>
  <c r="N70" i="33"/>
  <c r="L69" i="33"/>
  <c r="M69" i="33" s="1"/>
  <c r="N69" i="33" s="1"/>
  <c r="L68" i="33"/>
  <c r="M68" i="33" s="1"/>
  <c r="N68" i="33" s="1"/>
  <c r="L67" i="33"/>
  <c r="M67" i="33" s="1"/>
  <c r="N67" i="33" s="1"/>
  <c r="L66" i="33"/>
  <c r="M66" i="33" s="1"/>
  <c r="N66" i="33" s="1"/>
  <c r="L65" i="33"/>
  <c r="M65" i="33" s="1"/>
  <c r="N65" i="33" s="1"/>
  <c r="N64" i="33"/>
  <c r="L63" i="33"/>
  <c r="M63" i="33" s="1"/>
  <c r="N63" i="33" s="1"/>
  <c r="L62" i="33"/>
  <c r="M62" i="33" s="1"/>
  <c r="N62" i="33" s="1"/>
  <c r="N61" i="33"/>
  <c r="N60" i="33"/>
  <c r="L59" i="33"/>
  <c r="M59" i="33" s="1"/>
  <c r="N59" i="33" s="1"/>
  <c r="L58" i="33"/>
  <c r="M58" i="33" s="1"/>
  <c r="N58" i="33" s="1"/>
  <c r="L57" i="33"/>
  <c r="M57" i="33" s="1"/>
  <c r="N57" i="33" s="1"/>
  <c r="L56" i="33"/>
  <c r="M56" i="33" s="1"/>
  <c r="N56" i="33" s="1"/>
  <c r="N55" i="33"/>
  <c r="L54" i="33"/>
  <c r="M54" i="33" s="1"/>
  <c r="N54" i="33" s="1"/>
  <c r="N53" i="33"/>
  <c r="L52" i="33"/>
  <c r="M52" i="33" s="1"/>
  <c r="N52" i="33" s="1"/>
  <c r="N51" i="33"/>
  <c r="N50" i="33"/>
  <c r="L49" i="33"/>
  <c r="M49" i="33" s="1"/>
  <c r="N49" i="33" s="1"/>
  <c r="L48" i="33"/>
  <c r="M48" i="33" s="1"/>
  <c r="N48" i="33" s="1"/>
  <c r="L47" i="33"/>
  <c r="M47" i="33" s="1"/>
  <c r="N47" i="33" s="1"/>
  <c r="L46" i="33"/>
  <c r="M46" i="33" s="1"/>
  <c r="N46" i="33" s="1"/>
  <c r="L45" i="33"/>
  <c r="M45" i="33" s="1"/>
  <c r="N45" i="33" s="1"/>
  <c r="L44" i="33"/>
  <c r="M44" i="33" s="1"/>
  <c r="N44" i="33" s="1"/>
  <c r="N43" i="33"/>
  <c r="N42" i="33"/>
  <c r="L41" i="33"/>
  <c r="M41" i="33" s="1"/>
  <c r="N41" i="33" s="1"/>
  <c r="L40" i="33"/>
  <c r="M40" i="33" s="1"/>
  <c r="N40" i="33" s="1"/>
  <c r="L39" i="33"/>
  <c r="M39" i="33" s="1"/>
  <c r="N39" i="33" s="1"/>
  <c r="M38" i="33"/>
  <c r="N38" i="33" s="1"/>
  <c r="L38" i="33"/>
  <c r="L37" i="33"/>
  <c r="M37" i="33" s="1"/>
  <c r="N37" i="33" s="1"/>
  <c r="L36" i="33"/>
  <c r="M36" i="33" s="1"/>
  <c r="N36" i="33" s="1"/>
  <c r="L35" i="33"/>
  <c r="M35" i="33" s="1"/>
  <c r="N35" i="33" s="1"/>
  <c r="L34" i="33"/>
  <c r="M34" i="33" s="1"/>
  <c r="N34" i="33" s="1"/>
  <c r="L33" i="33"/>
  <c r="M33" i="33" s="1"/>
  <c r="N33" i="33" s="1"/>
  <c r="L32" i="33"/>
  <c r="M32" i="33" s="1"/>
  <c r="N32" i="33" s="1"/>
  <c r="L31" i="33"/>
  <c r="M31" i="33" s="1"/>
  <c r="N31" i="33" s="1"/>
  <c r="L30" i="33"/>
  <c r="M30" i="33" s="1"/>
  <c r="N30" i="33" s="1"/>
  <c r="L29" i="33"/>
  <c r="M29" i="33" s="1"/>
  <c r="N29" i="33" s="1"/>
  <c r="L28" i="33"/>
  <c r="M28" i="33" s="1"/>
  <c r="N28" i="33" s="1"/>
  <c r="L27" i="33"/>
  <c r="M27" i="33" s="1"/>
  <c r="N27" i="33" s="1"/>
  <c r="L26" i="33"/>
  <c r="M26" i="33" s="1"/>
  <c r="N26" i="33" s="1"/>
  <c r="L25" i="33"/>
  <c r="M25" i="33" s="1"/>
  <c r="N25" i="33" s="1"/>
  <c r="L24" i="33"/>
  <c r="M24" i="33" s="1"/>
  <c r="N24" i="33" s="1"/>
  <c r="L23" i="33"/>
  <c r="M23" i="33" s="1"/>
  <c r="N23" i="33" s="1"/>
  <c r="L22" i="33"/>
  <c r="M22" i="33" s="1"/>
  <c r="N22" i="33" s="1"/>
  <c r="L21" i="33"/>
  <c r="M21" i="33" s="1"/>
  <c r="N21" i="33" s="1"/>
  <c r="L20" i="33"/>
  <c r="M20" i="33" s="1"/>
  <c r="N20" i="33" s="1"/>
  <c r="L19" i="33"/>
  <c r="M19" i="33" s="1"/>
  <c r="N19" i="33" s="1"/>
  <c r="L18" i="33"/>
  <c r="M18" i="33" s="1"/>
  <c r="N18" i="33" s="1"/>
  <c r="L17" i="33"/>
  <c r="M17" i="33" s="1"/>
  <c r="N17" i="33" s="1"/>
  <c r="L16" i="33"/>
  <c r="M16" i="33" s="1"/>
  <c r="N16" i="33" s="1"/>
  <c r="M15" i="33"/>
  <c r="N15" i="33" s="1"/>
  <c r="L15" i="33"/>
  <c r="L14" i="33"/>
  <c r="M14" i="33" s="1"/>
  <c r="N14" i="33" s="1"/>
  <c r="L13" i="33"/>
  <c r="M13" i="33" s="1"/>
  <c r="N13" i="33" s="1"/>
  <c r="L12" i="33"/>
  <c r="M12" i="33" s="1"/>
  <c r="N12" i="33" s="1"/>
  <c r="L11" i="33"/>
  <c r="M11" i="33" s="1"/>
  <c r="N11" i="33" s="1"/>
  <c r="L10" i="33"/>
  <c r="M10" i="33" s="1"/>
  <c r="N10" i="33" s="1"/>
  <c r="L9" i="33"/>
  <c r="M9" i="33" s="1"/>
  <c r="N9" i="33" s="1"/>
  <c r="L8" i="33"/>
  <c r="M8" i="33" s="1"/>
  <c r="N8" i="33" s="1"/>
  <c r="L7" i="33"/>
  <c r="M7" i="33" s="1"/>
  <c r="N7" i="33" s="1"/>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47" i="12"/>
  <c r="I8" i="12"/>
  <c r="I9" i="12"/>
  <c r="I10" i="12"/>
  <c r="I11" i="12"/>
  <c r="I12" i="12"/>
  <c r="I13" i="12"/>
  <c r="I7" i="12"/>
  <c r="I4" i="12"/>
  <c r="F87" i="3"/>
  <c r="F86" i="3"/>
  <c r="F85" i="3"/>
  <c r="F84" i="3"/>
  <c r="F83" i="3"/>
  <c r="F82" i="3"/>
  <c r="F81" i="3"/>
  <c r="F80" i="3"/>
  <c r="F79" i="3"/>
  <c r="F78" i="3"/>
  <c r="F77" i="3"/>
  <c r="F76" i="3"/>
  <c r="F75" i="3"/>
  <c r="F74" i="3"/>
  <c r="F73" i="3"/>
  <c r="F72" i="3"/>
  <c r="F71" i="3"/>
  <c r="F70" i="3"/>
  <c r="F69" i="3"/>
  <c r="F68" i="3"/>
  <c r="F60" i="3"/>
  <c r="F59" i="3"/>
  <c r="F58" i="3"/>
  <c r="F57" i="3"/>
  <c r="F56" i="3"/>
  <c r="F55" i="3"/>
  <c r="F53" i="3"/>
  <c r="F52" i="3"/>
  <c r="F51" i="3"/>
  <c r="F50" i="3"/>
  <c r="F49" i="3"/>
  <c r="F48" i="3"/>
  <c r="F47" i="3"/>
  <c r="F46" i="3"/>
  <c r="F43" i="3"/>
  <c r="F41" i="3"/>
  <c r="F40" i="3"/>
  <c r="F39" i="3"/>
  <c r="F38" i="3"/>
  <c r="F37" i="3"/>
  <c r="F36" i="3"/>
  <c r="F35" i="3"/>
  <c r="F30" i="3"/>
  <c r="F29" i="3"/>
  <c r="F28" i="3"/>
  <c r="F24" i="3"/>
  <c r="F22" i="3"/>
  <c r="F21" i="3"/>
  <c r="F20" i="3"/>
  <c r="F16" i="3"/>
  <c r="F15" i="3"/>
  <c r="F14" i="3"/>
  <c r="F12" i="3"/>
  <c r="F11" i="3"/>
  <c r="F10" i="3"/>
  <c r="F9" i="3"/>
  <c r="F8" i="3"/>
  <c r="F7" i="3"/>
  <c r="F6" i="3"/>
  <c r="F5" i="3"/>
  <c r="H87" i="3"/>
  <c r="H86" i="3"/>
  <c r="H85" i="3"/>
  <c r="H84" i="3"/>
  <c r="H83" i="3"/>
  <c r="H82" i="3"/>
  <c r="H81" i="3"/>
  <c r="H80" i="3"/>
  <c r="H79" i="3"/>
  <c r="H78" i="3"/>
  <c r="H77" i="3"/>
  <c r="H76" i="3"/>
  <c r="H75" i="3"/>
  <c r="H74" i="3"/>
  <c r="H73" i="3"/>
  <c r="H72" i="3"/>
  <c r="H71" i="3"/>
  <c r="H70" i="3"/>
  <c r="H69" i="3"/>
  <c r="H68" i="3"/>
  <c r="H60" i="3"/>
  <c r="H59" i="3"/>
  <c r="H58" i="3"/>
  <c r="H57" i="3"/>
  <c r="H56" i="3"/>
  <c r="H55" i="3"/>
  <c r="H53" i="3"/>
  <c r="H52" i="3"/>
  <c r="H51" i="3"/>
  <c r="H50" i="3"/>
  <c r="H49" i="3"/>
  <c r="H48" i="3"/>
  <c r="H47" i="3"/>
  <c r="H43" i="3"/>
  <c r="H41" i="3"/>
  <c r="H40" i="3"/>
  <c r="H39" i="3"/>
  <c r="H38" i="3"/>
  <c r="H37" i="3"/>
  <c r="H36" i="3"/>
  <c r="H35" i="3"/>
  <c r="H30" i="3"/>
  <c r="H29" i="3"/>
  <c r="H28" i="3"/>
  <c r="H24" i="3"/>
  <c r="H22" i="3"/>
  <c r="H21" i="3"/>
  <c r="H20" i="3"/>
  <c r="H16" i="3"/>
  <c r="H15" i="3"/>
  <c r="H14" i="3"/>
  <c r="H12" i="3"/>
  <c r="H11" i="3"/>
  <c r="H10" i="3"/>
  <c r="H9" i="3"/>
  <c r="H8" i="3"/>
  <c r="H7" i="3"/>
  <c r="H6" i="3"/>
  <c r="H5" i="3"/>
  <c r="H4" i="3"/>
  <c r="F4" i="3"/>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25" i="32"/>
  <c r="A226" i="32"/>
  <c r="A227" i="32"/>
  <c r="A228" i="32"/>
  <c r="A229" i="32"/>
  <c r="A230" i="32"/>
  <c r="A231" i="32"/>
  <c r="A232" i="32"/>
  <c r="A233" i="32"/>
  <c r="A234" i="32"/>
  <c r="A235" i="32"/>
  <c r="A236" i="32"/>
  <c r="A237" i="32"/>
  <c r="A238" i="32"/>
  <c r="A239" i="32"/>
  <c r="A240" i="32"/>
  <c r="A241" i="32"/>
  <c r="A242" i="32"/>
  <c r="A243" i="32"/>
  <c r="A244" i="32"/>
  <c r="A245" i="32"/>
  <c r="A246" i="32"/>
  <c r="A247" i="32"/>
  <c r="A248" i="32"/>
  <c r="A249" i="32"/>
  <c r="A250" i="32"/>
  <c r="A251" i="32"/>
  <c r="A252" i="32"/>
  <c r="A253" i="32"/>
  <c r="A254" i="32"/>
  <c r="A255" i="32"/>
  <c r="A256" i="32"/>
  <c r="A257" i="32"/>
  <c r="A258" i="32"/>
  <c r="A259" i="32"/>
  <c r="A260"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299" i="32"/>
  <c r="A300" i="32"/>
  <c r="A301" i="32"/>
  <c r="A302" i="32"/>
  <c r="A303" i="32"/>
  <c r="A304" i="32"/>
  <c r="A305" i="32"/>
  <c r="A306" i="32"/>
  <c r="A307" i="32"/>
  <c r="A308" i="32"/>
  <c r="A309" i="32"/>
  <c r="A310" i="32"/>
  <c r="A311" i="32"/>
  <c r="A312" i="32"/>
  <c r="A313" i="32"/>
  <c r="A314" i="32"/>
  <c r="A315" i="32"/>
  <c r="A316" i="32"/>
  <c r="A317" i="32"/>
  <c r="A318" i="32"/>
  <c r="A319" i="32"/>
  <c r="A320" i="32"/>
  <c r="A321" i="32"/>
  <c r="A322" i="32"/>
  <c r="A323" i="32"/>
  <c r="A324" i="32"/>
  <c r="A325" i="32"/>
  <c r="A326" i="32"/>
  <c r="A327" i="32"/>
  <c r="A328" i="32"/>
  <c r="A329" i="32"/>
  <c r="A330" i="32"/>
  <c r="A331" i="32"/>
  <c r="A332" i="32"/>
  <c r="A333" i="32"/>
  <c r="A334" i="32"/>
  <c r="A335" i="32"/>
  <c r="A336" i="32"/>
  <c r="A337" i="32"/>
  <c r="A338" i="32"/>
  <c r="A339" i="32"/>
  <c r="A340" i="32"/>
  <c r="A341" i="32"/>
  <c r="A342" i="32"/>
  <c r="A343" i="32"/>
  <c r="A344" i="32"/>
  <c r="A345" i="32"/>
  <c r="A346" i="32"/>
  <c r="A347" i="32"/>
  <c r="A348" i="32"/>
  <c r="A349" i="32"/>
  <c r="A350" i="32"/>
  <c r="A351" i="32"/>
  <c r="A352" i="32"/>
  <c r="A353" i="32"/>
  <c r="A354" i="32"/>
  <c r="A355" i="32"/>
  <c r="A356" i="32"/>
  <c r="A357" i="32"/>
  <c r="A358" i="32"/>
  <c r="A359" i="32"/>
  <c r="A360" i="32"/>
  <c r="A361" i="32"/>
  <c r="A362" i="32"/>
  <c r="A363" i="32"/>
  <c r="A364" i="32"/>
  <c r="A365" i="32"/>
  <c r="A366" i="32"/>
  <c r="A367" i="32"/>
  <c r="A368" i="32"/>
  <c r="A369" i="32"/>
  <c r="A370" i="32"/>
  <c r="A371" i="32"/>
  <c r="A372" i="32"/>
  <c r="A373" i="32"/>
  <c r="A374" i="32"/>
  <c r="A375" i="32"/>
  <c r="A376" i="32"/>
  <c r="A377" i="32"/>
  <c r="A378" i="32"/>
  <c r="A379" i="32"/>
  <c r="A380" i="32"/>
  <c r="A381" i="32"/>
  <c r="A382" i="32"/>
  <c r="A383" i="32"/>
  <c r="A384" i="32"/>
  <c r="A385" i="32"/>
  <c r="A386" i="32"/>
  <c r="A387" i="32"/>
  <c r="A388" i="32"/>
  <c r="A389" i="32"/>
  <c r="A390" i="32"/>
  <c r="A391" i="32"/>
  <c r="A392" i="32"/>
  <c r="A393" i="32"/>
  <c r="A394" i="32"/>
  <c r="A395" i="32"/>
  <c r="A396" i="32"/>
  <c r="A397" i="32"/>
  <c r="A398" i="32"/>
  <c r="A399" i="32"/>
  <c r="A400" i="32"/>
  <c r="A401" i="32"/>
  <c r="A402" i="32"/>
  <c r="A403" i="32"/>
  <c r="A404" i="32"/>
  <c r="A405" i="32"/>
  <c r="A406" i="32"/>
  <c r="A407" i="32"/>
  <c r="A408" i="32"/>
  <c r="A409" i="32"/>
  <c r="A410" i="32"/>
  <c r="A411" i="32"/>
  <c r="A412" i="32"/>
  <c r="A413" i="32"/>
  <c r="A414" i="32"/>
  <c r="A415" i="32"/>
  <c r="A416" i="32"/>
  <c r="A417" i="32"/>
  <c r="A418" i="32"/>
  <c r="A419" i="32"/>
  <c r="A420" i="32"/>
  <c r="A421" i="32"/>
  <c r="A422" i="32"/>
  <c r="A423" i="32"/>
  <c r="A424" i="32"/>
  <c r="A425" i="32"/>
  <c r="A426" i="32"/>
  <c r="A427" i="32"/>
  <c r="A428" i="32"/>
  <c r="A429" i="32"/>
  <c r="A430" i="32"/>
  <c r="A431" i="32"/>
  <c r="A432" i="32"/>
  <c r="A433" i="32"/>
  <c r="A434" i="32"/>
  <c r="A435" i="32"/>
  <c r="A436" i="32"/>
  <c r="A437" i="32"/>
  <c r="A438" i="32"/>
  <c r="A439" i="32"/>
  <c r="A440" i="32"/>
  <c r="A441" i="32"/>
  <c r="A442" i="32"/>
  <c r="A443" i="32"/>
  <c r="A444" i="32"/>
  <c r="A445" i="32"/>
  <c r="A446" i="32"/>
  <c r="A447" i="32"/>
  <c r="A448" i="32"/>
  <c r="A449" i="32"/>
  <c r="A450" i="32"/>
  <c r="A451" i="32"/>
  <c r="A452" i="32"/>
  <c r="A453" i="32"/>
  <c r="A454" i="32"/>
  <c r="A455" i="32"/>
  <c r="A456" i="32"/>
  <c r="A457" i="32"/>
  <c r="A458" i="32"/>
  <c r="A459" i="32"/>
  <c r="A460" i="32"/>
  <c r="A461" i="32"/>
  <c r="A462" i="32"/>
  <c r="A463" i="32"/>
  <c r="A464" i="32"/>
  <c r="A465" i="32"/>
  <c r="A466" i="32"/>
  <c r="A467" i="32"/>
  <c r="A468" i="32"/>
  <c r="A469" i="32"/>
  <c r="A470" i="32"/>
  <c r="A471" i="32"/>
  <c r="A472" i="32"/>
  <c r="A473" i="32"/>
  <c r="A474" i="32"/>
  <c r="A475" i="32"/>
  <c r="A476" i="32"/>
  <c r="A477" i="32"/>
  <c r="A478" i="32"/>
  <c r="A479" i="32"/>
  <c r="A480" i="32"/>
  <c r="A481" i="32"/>
  <c r="A482" i="32"/>
  <c r="A483" i="32"/>
  <c r="A484" i="32"/>
  <c r="A485" i="32"/>
  <c r="A486" i="32"/>
  <c r="A487" i="32"/>
  <c r="A488" i="32"/>
  <c r="A489" i="32"/>
  <c r="A490" i="32"/>
  <c r="A491" i="32"/>
  <c r="A492" i="32"/>
  <c r="A493" i="32"/>
  <c r="A494" i="32"/>
  <c r="A495" i="32"/>
  <c r="A496" i="32"/>
  <c r="A497" i="32"/>
  <c r="A498" i="32"/>
  <c r="A499" i="32"/>
  <c r="A500" i="32"/>
  <c r="A501" i="32"/>
  <c r="A502" i="32"/>
  <c r="A503" i="32"/>
  <c r="A504" i="32"/>
  <c r="A505" i="32"/>
  <c r="A506" i="32"/>
  <c r="A507" i="32"/>
  <c r="A508" i="32"/>
  <c r="A509" i="32"/>
  <c r="A510" i="32"/>
  <c r="A511" i="32"/>
  <c r="A512" i="32"/>
  <c r="A513" i="32"/>
  <c r="A514" i="32"/>
  <c r="A515" i="32"/>
  <c r="A516" i="32"/>
  <c r="A517" i="32"/>
  <c r="A518" i="32"/>
  <c r="A519" i="32"/>
  <c r="A520" i="32"/>
  <c r="A521" i="32"/>
  <c r="A522" i="32"/>
  <c r="A523" i="32"/>
  <c r="A524" i="32"/>
  <c r="A525" i="32"/>
  <c r="A526" i="32"/>
  <c r="A527" i="32"/>
  <c r="A528" i="32"/>
  <c r="A529" i="32"/>
  <c r="A530" i="32"/>
  <c r="A531" i="32"/>
  <c r="A532" i="32"/>
  <c r="A533" i="32"/>
  <c r="A534" i="32"/>
  <c r="A535" i="32"/>
  <c r="A536" i="32"/>
  <c r="A537" i="32"/>
  <c r="A538" i="32"/>
  <c r="A539" i="32"/>
  <c r="A540" i="32"/>
  <c r="A541" i="32"/>
  <c r="A542" i="32"/>
  <c r="A543" i="32"/>
  <c r="A544" i="32"/>
  <c r="A545" i="32"/>
  <c r="A546" i="32"/>
  <c r="A547" i="32"/>
  <c r="A548" i="32"/>
  <c r="A549" i="32"/>
  <c r="A550" i="32"/>
  <c r="A551" i="32"/>
  <c r="A552" i="32"/>
  <c r="A553" i="32"/>
  <c r="A554" i="32"/>
  <c r="A555" i="32"/>
  <c r="A556" i="32"/>
  <c r="A557" i="32"/>
  <c r="A558" i="32"/>
  <c r="A559" i="32"/>
  <c r="A560" i="32"/>
  <c r="A561" i="32"/>
  <c r="A562" i="32"/>
  <c r="A563" i="32"/>
  <c r="A564" i="32"/>
  <c r="A565" i="32"/>
  <c r="A566" i="32"/>
  <c r="A567" i="32"/>
  <c r="A568" i="32"/>
  <c r="A569" i="32"/>
  <c r="A570" i="32"/>
  <c r="A571" i="32"/>
  <c r="A572" i="32"/>
  <c r="A573" i="32"/>
  <c r="A574" i="32"/>
  <c r="A575" i="32"/>
  <c r="A576" i="32"/>
  <c r="A577" i="32"/>
  <c r="A578" i="32"/>
  <c r="A579" i="32"/>
  <c r="A580" i="32"/>
  <c r="A581" i="32"/>
  <c r="A582" i="32"/>
  <c r="A583" i="32"/>
  <c r="A584" i="32"/>
  <c r="A585" i="32"/>
  <c r="A586" i="32"/>
  <c r="A587" i="32"/>
  <c r="A588" i="32"/>
  <c r="A589" i="32"/>
  <c r="A590" i="32"/>
  <c r="A591" i="32"/>
  <c r="A592" i="32"/>
  <c r="A593" i="32"/>
  <c r="A594" i="32"/>
  <c r="A595" i="32"/>
  <c r="A596" i="32"/>
  <c r="A597" i="32"/>
  <c r="A598" i="32"/>
  <c r="A599" i="32"/>
  <c r="A600" i="32"/>
  <c r="A601" i="32"/>
  <c r="A602" i="32"/>
  <c r="A603" i="32"/>
  <c r="A604" i="32"/>
  <c r="A605" i="32"/>
  <c r="A606" i="32"/>
  <c r="A607" i="32"/>
  <c r="A608" i="32"/>
  <c r="A609" i="32"/>
  <c r="A610" i="32"/>
  <c r="A611" i="32"/>
  <c r="A612" i="32"/>
  <c r="A613" i="32"/>
  <c r="A614" i="32"/>
  <c r="A615" i="32"/>
  <c r="A616" i="32"/>
  <c r="A617" i="32"/>
  <c r="A618" i="32"/>
  <c r="A619" i="32"/>
  <c r="A620" i="32"/>
  <c r="A621" i="32"/>
  <c r="A622" i="32"/>
  <c r="A623" i="32"/>
  <c r="A624" i="32"/>
  <c r="A625" i="32"/>
  <c r="A626" i="32"/>
  <c r="A627" i="32"/>
  <c r="A628" i="32"/>
  <c r="A629" i="32"/>
  <c r="A630" i="32"/>
  <c r="A631" i="32"/>
  <c r="A632" i="32"/>
  <c r="A633" i="32"/>
  <c r="A634" i="32"/>
  <c r="A635" i="32"/>
  <c r="A636" i="32"/>
  <c r="A637" i="32"/>
  <c r="A638" i="32"/>
  <c r="A639" i="32"/>
  <c r="A640" i="32"/>
  <c r="A641" i="32"/>
  <c r="A642" i="32"/>
  <c r="A643" i="32"/>
  <c r="A644" i="32"/>
  <c r="A645" i="32"/>
  <c r="A646" i="32"/>
  <c r="A647" i="32"/>
  <c r="A648" i="32"/>
  <c r="A649" i="32"/>
  <c r="A650" i="32"/>
  <c r="A651" i="32"/>
  <c r="A652" i="32"/>
  <c r="A653" i="32"/>
  <c r="A654" i="32"/>
  <c r="A655" i="32"/>
  <c r="A656" i="32"/>
  <c r="A657" i="32"/>
  <c r="A658" i="32"/>
  <c r="A659" i="32"/>
  <c r="A660" i="32"/>
  <c r="A661" i="32"/>
  <c r="A662" i="32"/>
  <c r="A663" i="32"/>
  <c r="A664" i="32"/>
  <c r="A665" i="32"/>
  <c r="A666" i="32"/>
  <c r="A667" i="32"/>
  <c r="A668" i="32"/>
  <c r="B4" i="3"/>
  <c r="B5" i="3"/>
  <c r="G297" i="29" l="1"/>
  <c r="G299" i="29"/>
  <c r="G293" i="29"/>
  <c r="G301" i="29"/>
  <c r="G294" i="29"/>
  <c r="G296" i="29"/>
  <c r="G298" i="29"/>
  <c r="G300" i="29"/>
  <c r="G295" i="29"/>
  <c r="I347" i="7"/>
  <c r="J40" i="7"/>
  <c r="I346" i="7"/>
  <c r="I165" i="7"/>
  <c r="P299" i="29"/>
  <c r="L299" i="29"/>
  <c r="P297" i="29"/>
  <c r="L297" i="29"/>
  <c r="P293" i="29"/>
  <c r="L293" i="29"/>
  <c r="L295" i="29"/>
  <c r="L87" i="29"/>
  <c r="P301" i="29"/>
  <c r="L301" i="29"/>
  <c r="L88" i="29"/>
  <c r="L98" i="29"/>
  <c r="P294" i="29"/>
  <c r="P296" i="29"/>
  <c r="P298" i="29"/>
  <c r="P300" i="29"/>
  <c r="L96" i="29"/>
  <c r="N91" i="29"/>
  <c r="J37" i="7"/>
  <c r="I106" i="7"/>
  <c r="F13" i="2"/>
  <c r="G13" i="2"/>
  <c r="L100" i="29"/>
  <c r="L99" i="29"/>
  <c r="M99" i="29"/>
  <c r="L97" i="29"/>
  <c r="L95" i="29"/>
  <c r="L94" i="29"/>
  <c r="L91" i="29"/>
  <c r="L90" i="29"/>
  <c r="L89" i="29"/>
  <c r="M89" i="29"/>
  <c r="M97" i="29"/>
  <c r="N87" i="29"/>
  <c r="M95" i="29"/>
  <c r="N88" i="29"/>
  <c r="N90" i="29"/>
  <c r="N94" i="29"/>
  <c r="N96" i="29"/>
  <c r="N98" i="29"/>
  <c r="N100" i="29"/>
  <c r="L118" i="29"/>
  <c r="L109" i="29"/>
  <c r="L117" i="29"/>
  <c r="N118" i="29"/>
  <c r="L110" i="29"/>
  <c r="M117" i="29"/>
  <c r="M110" i="29"/>
  <c r="M109" i="29"/>
  <c r="D14" i="31"/>
  <c r="D12" i="31"/>
  <c r="D10" i="31"/>
  <c r="D9" i="31"/>
  <c r="D7" i="31"/>
  <c r="D6" i="31"/>
  <c r="D5" i="31"/>
  <c r="D4" i="31"/>
  <c r="D3" i="31"/>
  <c r="I1224" i="30" l="1"/>
  <c r="I1225" i="30"/>
  <c r="I1226" i="30"/>
  <c r="I1227" i="30"/>
  <c r="I1228" i="30"/>
  <c r="I1229" i="30"/>
  <c r="I1230" i="30"/>
  <c r="I1231" i="30"/>
  <c r="I1232" i="30"/>
  <c r="I1233" i="30"/>
  <c r="I1234" i="30"/>
  <c r="I1235" i="30"/>
  <c r="I1236" i="30"/>
  <c r="I1237" i="30"/>
  <c r="I1238" i="30"/>
  <c r="I1239" i="30"/>
  <c r="I1240" i="30"/>
  <c r="I1241" i="30"/>
  <c r="I1242" i="30"/>
  <c r="I1243" i="30"/>
  <c r="I1244" i="30"/>
  <c r="H1224" i="30"/>
  <c r="H1225" i="30"/>
  <c r="H1226" i="30"/>
  <c r="H1227" i="30"/>
  <c r="H1228" i="30"/>
  <c r="H1229" i="30"/>
  <c r="H1230" i="30"/>
  <c r="H1231" i="30"/>
  <c r="H1232" i="30"/>
  <c r="H1233" i="30"/>
  <c r="H1234" i="30"/>
  <c r="H1235" i="30"/>
  <c r="H1236" i="30"/>
  <c r="H1237" i="30"/>
  <c r="H1238" i="30"/>
  <c r="H1239" i="30"/>
  <c r="H1240" i="30"/>
  <c r="H1241" i="30"/>
  <c r="H1242" i="30"/>
  <c r="H1243" i="30"/>
  <c r="H1244" i="30"/>
  <c r="H1223" i="30"/>
  <c r="I1223" i="30"/>
  <c r="F1121" i="30"/>
  <c r="E1121" i="30"/>
  <c r="F1068" i="30"/>
  <c r="E1068" i="30"/>
  <c r="F995" i="30"/>
  <c r="E995" i="30"/>
  <c r="F994" i="30"/>
  <c r="E994" i="30"/>
  <c r="I919" i="30"/>
  <c r="F919" i="30"/>
  <c r="E919" i="30"/>
  <c r="F448" i="30"/>
  <c r="E448" i="30"/>
  <c r="O172" i="29"/>
  <c r="N172" i="29" s="1"/>
  <c r="C172" i="29"/>
  <c r="G172" i="29" s="1"/>
  <c r="O170" i="29"/>
  <c r="N170" i="29" s="1"/>
  <c r="C170" i="29"/>
  <c r="G170" i="29" s="1"/>
  <c r="C171" i="29"/>
  <c r="G171" i="29" s="1"/>
  <c r="O171" i="29"/>
  <c r="M171" i="29" s="1"/>
  <c r="O173" i="29"/>
  <c r="M173" i="29" s="1"/>
  <c r="C173" i="29"/>
  <c r="G173" i="29" s="1"/>
  <c r="L170" i="29" l="1"/>
  <c r="L172" i="29"/>
  <c r="L171" i="29"/>
  <c r="M172" i="29"/>
  <c r="M170" i="29"/>
  <c r="N171" i="29"/>
  <c r="N173" i="29"/>
  <c r="L173" i="29"/>
  <c r="G54" i="4" l="1"/>
  <c r="F54" i="4" s="1"/>
  <c r="G53" i="4"/>
  <c r="F53" i="4" s="1"/>
  <c r="D53" i="4"/>
  <c r="P467" i="29" l="1"/>
  <c r="P471" i="29"/>
  <c r="N471" i="29"/>
  <c r="M471" i="29"/>
  <c r="L471" i="29"/>
  <c r="C471" i="29"/>
  <c r="P470" i="29"/>
  <c r="N470" i="29"/>
  <c r="M470" i="29"/>
  <c r="L470" i="29"/>
  <c r="C470" i="29"/>
  <c r="P469" i="29"/>
  <c r="N469" i="29"/>
  <c r="M469" i="29"/>
  <c r="L469" i="29"/>
  <c r="C469" i="29"/>
  <c r="P468" i="29"/>
  <c r="N468" i="29"/>
  <c r="M468" i="29"/>
  <c r="L468" i="29"/>
  <c r="C468" i="29"/>
  <c r="N467" i="29"/>
  <c r="M467" i="29"/>
  <c r="L467" i="29"/>
  <c r="C467" i="29"/>
  <c r="G470" i="29" l="1"/>
  <c r="G469" i="29"/>
  <c r="G471" i="29"/>
  <c r="G467" i="29"/>
  <c r="G468" i="29"/>
  <c r="N1022" i="29"/>
  <c r="M1022" i="29"/>
  <c r="L1022" i="29"/>
  <c r="C1022" i="29"/>
  <c r="G1022" i="29" s="1"/>
  <c r="A165" i="27"/>
  <c r="A175" i="27"/>
  <c r="A174" i="27"/>
  <c r="A173" i="27"/>
  <c r="A172" i="27"/>
  <c r="A171" i="27"/>
  <c r="A170" i="27"/>
  <c r="A187" i="27"/>
  <c r="A186" i="27"/>
  <c r="A185" i="27"/>
  <c r="A184" i="27"/>
  <c r="A183" i="27"/>
  <c r="A182" i="27"/>
  <c r="A181" i="27"/>
  <c r="A180" i="27"/>
  <c r="A179" i="27"/>
  <c r="A178" i="27"/>
  <c r="A169" i="27"/>
  <c r="A164" i="27"/>
  <c r="A153" i="27"/>
  <c r="A154" i="27"/>
  <c r="A155" i="27"/>
  <c r="A156" i="27"/>
  <c r="A157" i="27"/>
  <c r="A158" i="27"/>
  <c r="A159" i="27"/>
  <c r="A160" i="27"/>
  <c r="A152" i="27"/>
  <c r="A144" i="27"/>
  <c r="A145" i="27"/>
  <c r="A146" i="27"/>
  <c r="A147" i="27"/>
  <c r="A148" i="27"/>
  <c r="A149" i="27"/>
  <c r="A143" i="27"/>
  <c r="A139" i="27"/>
  <c r="A138" i="27"/>
  <c r="A127" i="27"/>
  <c r="A128" i="27"/>
  <c r="A129" i="27"/>
  <c r="A130" i="27"/>
  <c r="A131" i="27"/>
  <c r="A132" i="27"/>
  <c r="A133" i="27"/>
  <c r="A134" i="27"/>
  <c r="A126" i="27"/>
  <c r="A118" i="27"/>
  <c r="A119" i="27"/>
  <c r="A120" i="27"/>
  <c r="A121" i="27"/>
  <c r="A122" i="27"/>
  <c r="A123" i="27"/>
  <c r="A117" i="27"/>
  <c r="A111" i="27"/>
  <c r="A112" i="27"/>
  <c r="A113" i="27"/>
  <c r="A110" i="27"/>
  <c r="A101" i="27"/>
  <c r="A102" i="27"/>
  <c r="A103" i="27"/>
  <c r="A104" i="27"/>
  <c r="A105" i="27"/>
  <c r="A106" i="27"/>
  <c r="A100" i="27"/>
  <c r="A93" i="27"/>
  <c r="A94" i="27"/>
  <c r="A95" i="27"/>
  <c r="A96" i="27"/>
  <c r="A97" i="27"/>
  <c r="A92" i="27"/>
  <c r="A88" i="27"/>
  <c r="A89" i="27"/>
  <c r="A87" i="27"/>
  <c r="A80" i="27"/>
  <c r="A81" i="27"/>
  <c r="A82" i="27"/>
  <c r="A83" i="27"/>
  <c r="A79" i="27"/>
  <c r="A72" i="27"/>
  <c r="A73" i="27"/>
  <c r="A74" i="27"/>
  <c r="A75" i="27"/>
  <c r="A76" i="27"/>
  <c r="A71" i="27"/>
  <c r="A67" i="27"/>
  <c r="A68" i="27"/>
  <c r="A66" i="27"/>
  <c r="A54" i="27"/>
  <c r="A55" i="27"/>
  <c r="A56" i="27"/>
  <c r="A57" i="27"/>
  <c r="A58" i="27"/>
  <c r="A59" i="27"/>
  <c r="A60" i="27"/>
  <c r="A61" i="27"/>
  <c r="A62" i="27"/>
  <c r="A53" i="27"/>
  <c r="A46" i="27"/>
  <c r="A47" i="27"/>
  <c r="A48" i="27"/>
  <c r="A49" i="27"/>
  <c r="A50" i="27"/>
  <c r="A45" i="27"/>
  <c r="A39" i="27"/>
  <c r="A40" i="27"/>
  <c r="A41" i="27"/>
  <c r="A38" i="27"/>
  <c r="A29" i="27"/>
  <c r="A30" i="27"/>
  <c r="A31" i="27"/>
  <c r="A32" i="27"/>
  <c r="A33" i="27"/>
  <c r="A34" i="27"/>
  <c r="A28" i="27"/>
  <c r="A21" i="27"/>
  <c r="A22" i="27"/>
  <c r="A23" i="27"/>
  <c r="A24" i="27"/>
  <c r="A25" i="27"/>
  <c r="A20" i="27"/>
  <c r="A16" i="27"/>
  <c r="A17" i="27"/>
  <c r="A15" i="27"/>
  <c r="A8" i="27"/>
  <c r="A9" i="27"/>
  <c r="A10" i="27"/>
  <c r="A11" i="27"/>
  <c r="A7" i="27"/>
  <c r="A5" i="27"/>
  <c r="A4" i="27"/>
  <c r="I68" i="8"/>
  <c r="B101" i="16"/>
  <c r="D101" i="16" s="1"/>
  <c r="B100" i="16"/>
  <c r="D100" i="16" s="1"/>
  <c r="B99" i="16"/>
  <c r="D99" i="16" s="1"/>
  <c r="B98" i="16"/>
  <c r="D98" i="16" s="1"/>
  <c r="F15" i="14"/>
  <c r="D15" i="14"/>
  <c r="N1020" i="29"/>
  <c r="M1020" i="29"/>
  <c r="L1020" i="29"/>
  <c r="C1020" i="29"/>
  <c r="G1020" i="29" s="1"/>
  <c r="B235" i="16"/>
  <c r="D235" i="16" s="1"/>
  <c r="B317" i="16"/>
  <c r="D317" i="16" s="1"/>
  <c r="B318" i="16"/>
  <c r="D318" i="16" s="1"/>
  <c r="B319" i="16"/>
  <c r="D319" i="16" s="1"/>
  <c r="B316" i="16"/>
  <c r="D316" i="16" s="1"/>
  <c r="B312" i="16"/>
  <c r="D312" i="16" s="1"/>
  <c r="B313" i="16"/>
  <c r="D313" i="16" s="1"/>
  <c r="B314" i="16"/>
  <c r="D314" i="16" s="1"/>
  <c r="B311" i="16"/>
  <c r="D311" i="16" s="1"/>
  <c r="B303" i="16"/>
  <c r="D303" i="16" s="1"/>
  <c r="B299" i="16"/>
  <c r="D299" i="16" s="1"/>
  <c r="B295" i="16"/>
  <c r="D295" i="16" s="1"/>
  <c r="B283" i="16"/>
  <c r="D283" i="16" s="1"/>
  <c r="B277" i="16"/>
  <c r="D277" i="16" s="1"/>
  <c r="B269" i="16"/>
  <c r="D269" i="16" s="1"/>
  <c r="B270" i="16"/>
  <c r="D270" i="16" s="1"/>
  <c r="B271" i="16"/>
  <c r="D271" i="16" s="1"/>
  <c r="B268" i="16"/>
  <c r="D268" i="16" s="1"/>
  <c r="B266" i="16"/>
  <c r="D266" i="16" s="1"/>
  <c r="B264" i="16"/>
  <c r="D264" i="16" s="1"/>
  <c r="B245" i="16"/>
  <c r="D245" i="16" s="1"/>
  <c r="B246" i="16"/>
  <c r="D246" i="16" s="1"/>
  <c r="B247" i="16"/>
  <c r="D247" i="16" s="1"/>
  <c r="B244" i="16"/>
  <c r="D244" i="16" s="1"/>
  <c r="B233" i="16"/>
  <c r="D233" i="16" s="1"/>
  <c r="B231" i="16"/>
  <c r="D231" i="16" s="1"/>
  <c r="B229" i="16"/>
  <c r="D229" i="16" s="1"/>
  <c r="B227" i="16"/>
  <c r="D227" i="16" s="1"/>
  <c r="B219" i="16"/>
  <c r="D219" i="16" s="1"/>
  <c r="B217" i="16"/>
  <c r="D217" i="16" s="1"/>
  <c r="B215" i="16"/>
  <c r="D215" i="16" s="1"/>
  <c r="B213" i="16"/>
  <c r="D213" i="16" s="1"/>
  <c r="B211" i="16"/>
  <c r="D211" i="16" s="1"/>
  <c r="B204" i="16"/>
  <c r="D204" i="16" s="1"/>
  <c r="B201" i="16"/>
  <c r="D201" i="16" s="1"/>
  <c r="B187" i="16"/>
  <c r="D187" i="16" s="1"/>
  <c r="B185" i="16"/>
  <c r="D185" i="16" s="1"/>
  <c r="B183" i="16"/>
  <c r="D183" i="16" s="1"/>
  <c r="B181" i="16"/>
  <c r="D181" i="16" s="1"/>
  <c r="B179" i="16"/>
  <c r="D179" i="16" s="1"/>
  <c r="B177" i="16"/>
  <c r="D177" i="16" s="1"/>
  <c r="B175" i="16"/>
  <c r="D175" i="16" s="1"/>
  <c r="B161" i="16"/>
  <c r="D161" i="16" s="1"/>
  <c r="B155" i="16"/>
  <c r="D155" i="16" s="1"/>
  <c r="B152" i="16"/>
  <c r="D152" i="16" s="1"/>
  <c r="B149" i="16"/>
  <c r="D149" i="16" s="1"/>
  <c r="B146" i="16"/>
  <c r="D146" i="16" s="1"/>
  <c r="B140" i="16"/>
  <c r="D140" i="16" s="1"/>
  <c r="B138" i="16"/>
  <c r="D138" i="16" s="1"/>
  <c r="B127" i="16"/>
  <c r="D127" i="16" s="1"/>
  <c r="B117" i="16"/>
  <c r="D117" i="16" s="1"/>
  <c r="B118" i="16"/>
  <c r="D118" i="16" s="1"/>
  <c r="B119" i="16"/>
  <c r="D119" i="16" s="1"/>
  <c r="B116" i="16"/>
  <c r="D116" i="16" s="1"/>
  <c r="B114" i="16"/>
  <c r="D114" i="16" s="1"/>
  <c r="B111" i="16"/>
  <c r="D111" i="16" s="1"/>
  <c r="B109" i="16"/>
  <c r="D109" i="16" s="1"/>
  <c r="B96" i="16"/>
  <c r="D96" i="16" s="1"/>
  <c r="B95" i="16"/>
  <c r="D95" i="16" s="1"/>
  <c r="B91" i="16"/>
  <c r="D91" i="16" s="1"/>
  <c r="B89" i="16"/>
  <c r="D89" i="16" s="1"/>
  <c r="B68" i="16"/>
  <c r="D68" i="16" s="1"/>
  <c r="B69" i="16"/>
  <c r="D69" i="16" s="1"/>
  <c r="B75" i="16"/>
  <c r="D75" i="16" s="1"/>
  <c r="B76" i="16"/>
  <c r="D76" i="16" s="1"/>
  <c r="B82" i="16"/>
  <c r="D82" i="16" s="1"/>
  <c r="B83" i="16"/>
  <c r="D83" i="16" s="1"/>
  <c r="B81" i="16"/>
  <c r="D81" i="16" s="1"/>
  <c r="B74" i="16"/>
  <c r="D74" i="16" s="1"/>
  <c r="B67" i="16"/>
  <c r="D67" i="16" s="1"/>
  <c r="B62" i="16"/>
  <c r="D62" i="16" s="1"/>
  <c r="B61" i="16"/>
  <c r="D61" i="16" s="1"/>
  <c r="B53" i="16"/>
  <c r="D53" i="16" s="1"/>
  <c r="B51" i="16"/>
  <c r="D51" i="16" s="1"/>
  <c r="B43" i="16"/>
  <c r="D43" i="16" s="1"/>
  <c r="B42" i="16"/>
  <c r="D42" i="16" s="1"/>
  <c r="B41" i="16"/>
  <c r="D41" i="16" s="1"/>
  <c r="B35" i="16"/>
  <c r="D35" i="16" s="1"/>
  <c r="B36" i="16"/>
  <c r="D36" i="16" s="1"/>
  <c r="B34" i="16"/>
  <c r="D34" i="16" s="1"/>
  <c r="B28" i="16"/>
  <c r="D28" i="16" s="1"/>
  <c r="B29" i="16"/>
  <c r="D29" i="16" s="1"/>
  <c r="B27" i="16"/>
  <c r="D27" i="16" s="1"/>
  <c r="B22" i="16"/>
  <c r="D22" i="16" s="1"/>
  <c r="B21" i="16"/>
  <c r="D21" i="16" s="1"/>
  <c r="B14" i="16"/>
  <c r="D14" i="16" s="1"/>
  <c r="B12" i="16"/>
  <c r="D12" i="16" s="1"/>
  <c r="G43" i="16"/>
  <c r="G42" i="16"/>
  <c r="G41" i="16"/>
  <c r="J343" i="7"/>
  <c r="B343" i="7"/>
  <c r="D343" i="7" s="1"/>
  <c r="I243" i="7"/>
  <c r="I343" i="7" l="1"/>
  <c r="J243" i="7"/>
  <c r="D37" i="10" l="1"/>
  <c r="D32" i="10"/>
  <c r="D31" i="10"/>
  <c r="D24" i="10"/>
  <c r="D25" i="10"/>
  <c r="D23" i="10"/>
  <c r="D19" i="10"/>
  <c r="D11" i="10"/>
  <c r="D12" i="10"/>
  <c r="D13" i="10"/>
  <c r="D14" i="10"/>
  <c r="D15" i="10"/>
  <c r="D16" i="10"/>
  <c r="D17" i="10"/>
  <c r="D18" i="10"/>
  <c r="D11" i="14"/>
  <c r="D12" i="14"/>
  <c r="D13" i="14"/>
  <c r="D16" i="14"/>
  <c r="D6" i="14"/>
  <c r="D7" i="14"/>
  <c r="D8" i="14"/>
  <c r="D9" i="14"/>
  <c r="D10" i="14"/>
  <c r="D4" i="14"/>
  <c r="D5" i="14"/>
  <c r="F4" i="14"/>
  <c r="F5" i="14"/>
  <c r="F6" i="14"/>
  <c r="F7" i="14"/>
  <c r="F8" i="14"/>
  <c r="F9" i="14"/>
  <c r="F10" i="14"/>
  <c r="F11" i="14"/>
  <c r="F12" i="14"/>
  <c r="F13" i="14"/>
  <c r="F16" i="14"/>
  <c r="F3" i="14"/>
  <c r="G161" i="16"/>
  <c r="G155" i="16"/>
  <c r="G152" i="16"/>
  <c r="G149" i="16"/>
  <c r="G146" i="16"/>
  <c r="G140" i="16"/>
  <c r="G111" i="16"/>
  <c r="G109" i="16"/>
  <c r="G312" i="16"/>
  <c r="G313" i="16"/>
  <c r="G314" i="16"/>
  <c r="G316" i="16"/>
  <c r="G317" i="16"/>
  <c r="G318" i="16"/>
  <c r="G319" i="16"/>
  <c r="G311" i="16"/>
  <c r="G127" i="16"/>
  <c r="G277" i="16"/>
  <c r="G266" i="16"/>
  <c r="G264" i="16"/>
  <c r="G247" i="16"/>
  <c r="G245" i="16"/>
  <c r="G246" i="16"/>
  <c r="G244" i="16"/>
  <c r="G233" i="16"/>
  <c r="G231" i="16"/>
  <c r="G227" i="16"/>
  <c r="G213" i="16"/>
  <c r="G215" i="16"/>
  <c r="G217" i="16"/>
  <c r="G219" i="16"/>
  <c r="G211" i="16"/>
  <c r="G177" i="16"/>
  <c r="G179" i="16"/>
  <c r="G181" i="16"/>
  <c r="G183" i="16"/>
  <c r="G185" i="16"/>
  <c r="G187" i="16"/>
  <c r="G175" i="16"/>
  <c r="G96" i="17"/>
  <c r="G93" i="17"/>
  <c r="G94" i="17"/>
  <c r="G95" i="17"/>
  <c r="G92" i="17"/>
  <c r="G65" i="17"/>
  <c r="G67" i="17"/>
  <c r="G68" i="17"/>
  <c r="G69" i="17"/>
  <c r="G71" i="17"/>
  <c r="G72" i="17"/>
  <c r="G73" i="17"/>
  <c r="G75" i="17"/>
  <c r="G76" i="17"/>
  <c r="G77" i="17"/>
  <c r="G79" i="17"/>
  <c r="G80" i="17"/>
  <c r="G81" i="17"/>
  <c r="G83" i="17"/>
  <c r="G84" i="17"/>
  <c r="G85" i="17"/>
  <c r="G87" i="17"/>
  <c r="G88" i="17"/>
  <c r="G89" i="17"/>
  <c r="G64" i="17"/>
  <c r="G63" i="17"/>
  <c r="G60" i="17"/>
  <c r="G59" i="17"/>
  <c r="G58" i="17"/>
  <c r="G55" i="17"/>
  <c r="G54" i="17"/>
  <c r="G52" i="17"/>
  <c r="G49" i="17"/>
  <c r="O167" i="29"/>
  <c r="N167" i="29" s="1"/>
  <c r="O166" i="29"/>
  <c r="M166" i="29" s="1"/>
  <c r="O163" i="29"/>
  <c r="N163" i="29" s="1"/>
  <c r="O162" i="29"/>
  <c r="N162" i="29" s="1"/>
  <c r="O161" i="29"/>
  <c r="M161" i="29" s="1"/>
  <c r="O160" i="29"/>
  <c r="N160" i="29" s="1"/>
  <c r="O159" i="29"/>
  <c r="N159" i="29" s="1"/>
  <c r="O158" i="29"/>
  <c r="L158" i="29" s="1"/>
  <c r="O157" i="29"/>
  <c r="N157" i="29" s="1"/>
  <c r="O151" i="29"/>
  <c r="N151" i="29" s="1"/>
  <c r="O150" i="29"/>
  <c r="L150" i="29" s="1"/>
  <c r="O147" i="29"/>
  <c r="N147" i="29" s="1"/>
  <c r="O146" i="29"/>
  <c r="N146" i="29" s="1"/>
  <c r="O145" i="29"/>
  <c r="L145" i="29" s="1"/>
  <c r="O143" i="29"/>
  <c r="N143" i="29" s="1"/>
  <c r="O142" i="29"/>
  <c r="N142" i="29" s="1"/>
  <c r="G46" i="17"/>
  <c r="G37" i="17"/>
  <c r="G39" i="17"/>
  <c r="G40" i="17"/>
  <c r="G42" i="17"/>
  <c r="G43" i="17"/>
  <c r="G45" i="17"/>
  <c r="G36" i="17"/>
  <c r="G33" i="17"/>
  <c r="G12" i="17"/>
  <c r="G13" i="17"/>
  <c r="G14" i="17"/>
  <c r="G16" i="17"/>
  <c r="G17" i="17"/>
  <c r="G18" i="17"/>
  <c r="G20" i="17"/>
  <c r="G21" i="17"/>
  <c r="G22" i="17"/>
  <c r="G23" i="17"/>
  <c r="G25" i="17"/>
  <c r="G26" i="17"/>
  <c r="G27" i="17"/>
  <c r="G28" i="17"/>
  <c r="G29" i="17"/>
  <c r="G31" i="17"/>
  <c r="G32" i="17"/>
  <c r="G10" i="17"/>
  <c r="G7" i="17"/>
  <c r="G4" i="17"/>
  <c r="G5" i="17"/>
  <c r="G3" i="17"/>
  <c r="B85" i="5"/>
  <c r="B111" i="5"/>
  <c r="M659" i="28"/>
  <c r="M660" i="28"/>
  <c r="M661" i="28"/>
  <c r="M658" i="28"/>
  <c r="M657" i="28"/>
  <c r="M652" i="28"/>
  <c r="M651" i="28"/>
  <c r="M640" i="28"/>
  <c r="M639" i="28"/>
  <c r="M638" i="28"/>
  <c r="M637" i="28"/>
  <c r="M630" i="28"/>
  <c r="M631" i="28"/>
  <c r="M632" i="28"/>
  <c r="M629" i="28"/>
  <c r="M618" i="28"/>
  <c r="M613" i="28"/>
  <c r="M612" i="28"/>
  <c r="M611" i="28"/>
  <c r="M606" i="28"/>
  <c r="M605" i="28"/>
  <c r="M604" i="28"/>
  <c r="M599" i="28"/>
  <c r="M598" i="28"/>
  <c r="M597" i="28"/>
  <c r="M596" i="28"/>
  <c r="M595" i="28"/>
  <c r="M587" i="28"/>
  <c r="M588" i="28"/>
  <c r="M589" i="28"/>
  <c r="M590" i="28"/>
  <c r="M586" i="28"/>
  <c r="M581" i="28"/>
  <c r="M580" i="28"/>
  <c r="M575" i="28"/>
  <c r="M574" i="28"/>
  <c r="M565" i="28"/>
  <c r="M566" i="28"/>
  <c r="M567" i="28"/>
  <c r="M564" i="28"/>
  <c r="M559" i="28"/>
  <c r="M558" i="28"/>
  <c r="M553" i="28"/>
  <c r="M552" i="28"/>
  <c r="M542" i="28"/>
  <c r="M543" i="28"/>
  <c r="M544" i="28"/>
  <c r="M545" i="28"/>
  <c r="M546" i="28"/>
  <c r="M547" i="28"/>
  <c r="M541" i="28"/>
  <c r="M530" i="28"/>
  <c r="M531" i="28"/>
  <c r="M532" i="28"/>
  <c r="M529" i="28"/>
  <c r="M513" i="28"/>
  <c r="M514" i="28"/>
  <c r="M515" i="28"/>
  <c r="M516" i="28"/>
  <c r="M517" i="28"/>
  <c r="M518" i="28"/>
  <c r="M519" i="28"/>
  <c r="M520" i="28"/>
  <c r="M521" i="28"/>
  <c r="M522" i="28"/>
  <c r="M523" i="28"/>
  <c r="M524" i="28"/>
  <c r="M512" i="28"/>
  <c r="M502" i="28"/>
  <c r="M503" i="28"/>
  <c r="M504" i="28"/>
  <c r="M505" i="28"/>
  <c r="M506" i="28"/>
  <c r="M507" i="28"/>
  <c r="M501" i="28"/>
  <c r="M496" i="28"/>
  <c r="M495" i="28"/>
  <c r="M487" i="28"/>
  <c r="M488" i="28"/>
  <c r="M489" i="28"/>
  <c r="M490" i="28"/>
  <c r="M486" i="28"/>
  <c r="M410" i="28"/>
  <c r="M411" i="28"/>
  <c r="M412" i="28"/>
  <c r="M413" i="28"/>
  <c r="M414" i="28"/>
  <c r="M415" i="28"/>
  <c r="M416" i="28"/>
  <c r="M417" i="28"/>
  <c r="M418" i="28"/>
  <c r="M419" i="28"/>
  <c r="M420" i="28"/>
  <c r="M421" i="28"/>
  <c r="M422" i="28"/>
  <c r="M423" i="28"/>
  <c r="M424" i="28"/>
  <c r="M425" i="28"/>
  <c r="M426" i="28"/>
  <c r="M427" i="28"/>
  <c r="M428" i="28"/>
  <c r="M429" i="28"/>
  <c r="M430" i="28"/>
  <c r="M431" i="28"/>
  <c r="M432" i="28"/>
  <c r="M433" i="28"/>
  <c r="M434" i="28"/>
  <c r="M435" i="28"/>
  <c r="M436" i="28"/>
  <c r="M437" i="28"/>
  <c r="M438" i="28"/>
  <c r="M439" i="28"/>
  <c r="M440" i="28"/>
  <c r="M441" i="28"/>
  <c r="M442" i="28"/>
  <c r="M443" i="28"/>
  <c r="M444" i="28"/>
  <c r="M445" i="28"/>
  <c r="M446" i="28"/>
  <c r="M447" i="28"/>
  <c r="M448" i="28"/>
  <c r="M449" i="28"/>
  <c r="M450" i="28"/>
  <c r="M451" i="28"/>
  <c r="M452" i="28"/>
  <c r="M453" i="28"/>
  <c r="M454" i="28"/>
  <c r="M455" i="28"/>
  <c r="M456" i="28"/>
  <c r="M457" i="28"/>
  <c r="M458" i="28"/>
  <c r="M459" i="28"/>
  <c r="M460" i="28"/>
  <c r="M461" i="28"/>
  <c r="M462" i="28"/>
  <c r="M463" i="28"/>
  <c r="M464" i="28"/>
  <c r="M465" i="28"/>
  <c r="M466" i="28"/>
  <c r="M467" i="28"/>
  <c r="M468" i="28"/>
  <c r="M469" i="28"/>
  <c r="M470" i="28"/>
  <c r="M471" i="28"/>
  <c r="M472" i="28"/>
  <c r="M473" i="28"/>
  <c r="M474" i="28"/>
  <c r="M475" i="28"/>
  <c r="M476" i="28"/>
  <c r="M477" i="28"/>
  <c r="M409" i="28"/>
  <c r="M392" i="28"/>
  <c r="M393" i="28"/>
  <c r="M394" i="28"/>
  <c r="M395" i="28"/>
  <c r="M396" i="28"/>
  <c r="M397" i="28"/>
  <c r="M398" i="28"/>
  <c r="M399" i="28"/>
  <c r="M400" i="28"/>
  <c r="M401" i="28"/>
  <c r="M402" i="28"/>
  <c r="M403" i="28"/>
  <c r="M404" i="28"/>
  <c r="M391" i="28"/>
  <c r="M380" i="28"/>
  <c r="M381" i="28"/>
  <c r="M379" i="28"/>
  <c r="M369" i="28"/>
  <c r="M370" i="28"/>
  <c r="M371" i="28"/>
  <c r="M364" i="28"/>
  <c r="M365" i="28"/>
  <c r="M366" i="28"/>
  <c r="M367" i="28"/>
  <c r="M368" i="28"/>
  <c r="M363" i="28"/>
  <c r="M309" i="28"/>
  <c r="M310" i="28"/>
  <c r="M311" i="28"/>
  <c r="M312" i="28"/>
  <c r="M313" i="28"/>
  <c r="M314" i="28"/>
  <c r="M315" i="28"/>
  <c r="M316" i="28"/>
  <c r="M317" i="28"/>
  <c r="M318" i="28"/>
  <c r="M319" i="28"/>
  <c r="M320" i="28"/>
  <c r="M321" i="28"/>
  <c r="M322" i="28"/>
  <c r="M323" i="28"/>
  <c r="M324" i="28"/>
  <c r="M325" i="28"/>
  <c r="M326" i="28"/>
  <c r="M327" i="28"/>
  <c r="M328" i="28"/>
  <c r="M329" i="28"/>
  <c r="M330" i="28"/>
  <c r="M331" i="28"/>
  <c r="M332" i="28"/>
  <c r="M333" i="28"/>
  <c r="M334" i="28"/>
  <c r="M335" i="28"/>
  <c r="M336" i="28"/>
  <c r="M337" i="28"/>
  <c r="M338" i="28"/>
  <c r="M339" i="28"/>
  <c r="M340" i="28"/>
  <c r="M341" i="28"/>
  <c r="M342" i="28"/>
  <c r="M343" i="28"/>
  <c r="M344" i="28"/>
  <c r="M345" i="28"/>
  <c r="M346" i="28"/>
  <c r="M347" i="28"/>
  <c r="M348" i="28"/>
  <c r="M349" i="28"/>
  <c r="M350" i="28"/>
  <c r="M351" i="28"/>
  <c r="M352" i="28"/>
  <c r="M353" i="28"/>
  <c r="M354" i="28"/>
  <c r="M355" i="28"/>
  <c r="M308" i="28"/>
  <c r="M307" i="28"/>
  <c r="M306" i="28"/>
  <c r="M298" i="28"/>
  <c r="M297" i="28"/>
  <c r="M296" i="28"/>
  <c r="M291" i="28"/>
  <c r="M289" i="28"/>
  <c r="M290" i="28"/>
  <c r="M288" i="28"/>
  <c r="M280" i="28"/>
  <c r="M275" i="28"/>
  <c r="M274" i="28"/>
  <c r="M273" i="28"/>
  <c r="M267" i="28"/>
  <c r="M268" i="28"/>
  <c r="M266" i="28"/>
  <c r="M250" i="28"/>
  <c r="M251" i="28"/>
  <c r="M252" i="28"/>
  <c r="M253" i="28"/>
  <c r="M254" i="28"/>
  <c r="M249" i="28"/>
  <c r="M240" i="28"/>
  <c r="M241" i="28"/>
  <c r="M242" i="28"/>
  <c r="M243" i="28"/>
  <c r="M244" i="28"/>
  <c r="M239" i="28"/>
  <c r="M231" i="28"/>
  <c r="M232" i="28"/>
  <c r="M233" i="28"/>
  <c r="M234" i="28"/>
  <c r="M230" i="28"/>
  <c r="M225" i="28"/>
  <c r="M217" i="28"/>
  <c r="M216" i="28"/>
  <c r="M211" i="28"/>
  <c r="M205" i="28"/>
  <c r="M204" i="28"/>
  <c r="M199" i="28"/>
  <c r="M89" i="28"/>
  <c r="M182" i="28"/>
  <c r="M183" i="28"/>
  <c r="M184" i="28"/>
  <c r="M185" i="28"/>
  <c r="M186" i="28"/>
  <c r="M181" i="28"/>
  <c r="M169" i="28"/>
  <c r="M170" i="28"/>
  <c r="M171" i="28"/>
  <c r="M172" i="28"/>
  <c r="M173" i="28"/>
  <c r="M174" i="28"/>
  <c r="M175" i="28"/>
  <c r="M176" i="28"/>
  <c r="M168" i="28"/>
  <c r="M163" i="28"/>
  <c r="M162" i="28"/>
  <c r="M156" i="28"/>
  <c r="M157" i="28"/>
  <c r="M155" i="28"/>
  <c r="M154" i="28"/>
  <c r="M153" i="28"/>
  <c r="M152" i="28"/>
  <c r="M145" i="28"/>
  <c r="M146" i="28"/>
  <c r="M147" i="28"/>
  <c r="M144" i="28"/>
  <c r="M135" i="28"/>
  <c r="M136" i="28"/>
  <c r="M137" i="28"/>
  <c r="M134" i="28"/>
  <c r="M133" i="28"/>
  <c r="M124" i="28"/>
  <c r="M128" i="28"/>
  <c r="M127" i="28"/>
  <c r="M122" i="28"/>
  <c r="M121" i="28"/>
  <c r="M119" i="28"/>
  <c r="M118" i="28"/>
  <c r="M116" i="28"/>
  <c r="M115" i="28"/>
  <c r="M105" i="28"/>
  <c r="M104" i="28"/>
  <c r="M99" i="28"/>
  <c r="M98" i="28"/>
  <c r="M92" i="28"/>
  <c r="M93" i="28"/>
  <c r="M91" i="28"/>
  <c r="M90" i="28"/>
  <c r="M83" i="28"/>
  <c r="M82" i="28"/>
  <c r="M81" i="28"/>
  <c r="M74" i="28"/>
  <c r="M73" i="28"/>
  <c r="M72" i="28"/>
  <c r="M64" i="28"/>
  <c r="M63" i="28"/>
  <c r="M62" i="28"/>
  <c r="M61" i="28"/>
  <c r="M55" i="28"/>
  <c r="M54" i="28"/>
  <c r="M56" i="28"/>
  <c r="M53" i="28"/>
  <c r="N46" i="28"/>
  <c r="M46" i="28"/>
  <c r="M45" i="28"/>
  <c r="M44" i="28"/>
  <c r="M36" i="28"/>
  <c r="M35" i="28"/>
  <c r="M34" i="28"/>
  <c r="M28" i="28"/>
  <c r="M27" i="28"/>
  <c r="M26" i="28"/>
  <c r="M19" i="28"/>
  <c r="M18" i="28"/>
  <c r="M12" i="28"/>
  <c r="M11" i="28"/>
  <c r="K42" i="2"/>
  <c r="K43" i="2"/>
  <c r="H43" i="2" s="1"/>
  <c r="K44" i="2"/>
  <c r="K45" i="2"/>
  <c r="K46" i="2"/>
  <c r="K47" i="2"/>
  <c r="K48" i="2"/>
  <c r="K49" i="2"/>
  <c r="K50" i="2"/>
  <c r="K51" i="2"/>
  <c r="K52" i="2"/>
  <c r="K53" i="2"/>
  <c r="K54" i="2"/>
  <c r="K55" i="2"/>
  <c r="K41" i="2"/>
  <c r="K35" i="2"/>
  <c r="K34" i="2"/>
  <c r="K33" i="2"/>
  <c r="K27" i="2"/>
  <c r="K28" i="2"/>
  <c r="K25" i="2"/>
  <c r="K21" i="2"/>
  <c r="K20" i="2"/>
  <c r="K15" i="2"/>
  <c r="K16" i="2"/>
  <c r="K14" i="2"/>
  <c r="K5" i="2"/>
  <c r="K6" i="2"/>
  <c r="K7" i="2"/>
  <c r="K8" i="2"/>
  <c r="K9" i="2"/>
  <c r="K4" i="2"/>
  <c r="L595" i="29"/>
  <c r="L183" i="29"/>
  <c r="L136" i="29"/>
  <c r="L137" i="29"/>
  <c r="L138" i="29"/>
  <c r="L135" i="29"/>
  <c r="L84" i="29"/>
  <c r="L80" i="29"/>
  <c r="L81" i="29"/>
  <c r="L82" i="29"/>
  <c r="M26" i="29"/>
  <c r="M27" i="29"/>
  <c r="M28" i="29"/>
  <c r="M25" i="29"/>
  <c r="M20" i="29"/>
  <c r="M21" i="29"/>
  <c r="M22" i="29"/>
  <c r="M19" i="29"/>
  <c r="M9" i="29"/>
  <c r="M10" i="29"/>
  <c r="M11" i="29"/>
  <c r="M12" i="29"/>
  <c r="M13" i="29"/>
  <c r="M14" i="29"/>
  <c r="M15" i="29"/>
  <c r="M8" i="29"/>
  <c r="L26" i="29"/>
  <c r="L27" i="29"/>
  <c r="L28" i="29"/>
  <c r="L25" i="29"/>
  <c r="F6" i="2" l="1"/>
  <c r="F28" i="2"/>
  <c r="F54" i="2"/>
  <c r="F46" i="2"/>
  <c r="H9" i="2"/>
  <c r="F27" i="2"/>
  <c r="F45" i="2"/>
  <c r="F41" i="2"/>
  <c r="F52" i="2"/>
  <c r="F48" i="2"/>
  <c r="F44" i="2"/>
  <c r="H45" i="2"/>
  <c r="H4" i="2"/>
  <c r="G15" i="2"/>
  <c r="F34" i="2"/>
  <c r="F50" i="2"/>
  <c r="F42" i="2"/>
  <c r="F5" i="2"/>
  <c r="H20" i="2"/>
  <c r="F35" i="2"/>
  <c r="F53" i="2"/>
  <c r="F49" i="2"/>
  <c r="G8" i="2"/>
  <c r="H14" i="2"/>
  <c r="H21" i="2"/>
  <c r="G7" i="2"/>
  <c r="H16" i="2"/>
  <c r="F25" i="2"/>
  <c r="H33" i="2"/>
  <c r="F55" i="2"/>
  <c r="F51" i="2"/>
  <c r="F47" i="2"/>
  <c r="F43" i="2"/>
  <c r="H41" i="2"/>
  <c r="G45" i="2"/>
  <c r="H42" i="2"/>
  <c r="G41" i="2"/>
  <c r="M143" i="29"/>
  <c r="M142" i="29"/>
  <c r="L167" i="29"/>
  <c r="M159" i="29"/>
  <c r="N161" i="29"/>
  <c r="L142" i="29"/>
  <c r="L146" i="29"/>
  <c r="M158" i="29"/>
  <c r="M163" i="29"/>
  <c r="L151" i="29"/>
  <c r="M157" i="29"/>
  <c r="N158" i="29"/>
  <c r="L162" i="29"/>
  <c r="L157" i="29"/>
  <c r="M147" i="29"/>
  <c r="M151" i="29"/>
  <c r="L161" i="29"/>
  <c r="M162" i="29"/>
  <c r="M145" i="29"/>
  <c r="M150" i="29"/>
  <c r="L160" i="29"/>
  <c r="N166" i="29"/>
  <c r="L143" i="29"/>
  <c r="N145" i="29"/>
  <c r="L147" i="29"/>
  <c r="N150" i="29"/>
  <c r="L159" i="29"/>
  <c r="M160" i="29"/>
  <c r="L163" i="29"/>
  <c r="L166" i="29"/>
  <c r="M167" i="29"/>
  <c r="M146" i="29"/>
  <c r="H55" i="2"/>
  <c r="G55" i="2"/>
  <c r="G54" i="2"/>
  <c r="H54" i="2"/>
  <c r="H53" i="2"/>
  <c r="G53" i="2"/>
  <c r="H52" i="2"/>
  <c r="G52" i="2"/>
  <c r="H51" i="2"/>
  <c r="G51" i="2"/>
  <c r="H50" i="2"/>
  <c r="G50" i="2"/>
  <c r="H49" i="2"/>
  <c r="G49" i="2"/>
  <c r="H48" i="2"/>
  <c r="G48" i="2"/>
  <c r="H47" i="2"/>
  <c r="G47" i="2"/>
  <c r="H46" i="2"/>
  <c r="G46" i="2"/>
  <c r="G44" i="2"/>
  <c r="H44" i="2"/>
  <c r="G43" i="2"/>
  <c r="G42" i="2"/>
  <c r="F33" i="2"/>
  <c r="H35" i="2"/>
  <c r="G35" i="2"/>
  <c r="H34" i="2"/>
  <c r="G34" i="2"/>
  <c r="G33" i="2"/>
  <c r="H8" i="2"/>
  <c r="H7" i="2"/>
  <c r="H5" i="2"/>
  <c r="G6" i="2"/>
  <c r="H6" i="2"/>
  <c r="G5" i="2"/>
  <c r="H15" i="2"/>
  <c r="F9" i="2"/>
  <c r="F14" i="2"/>
  <c r="G4" i="2"/>
  <c r="G14" i="2"/>
  <c r="G9" i="2"/>
  <c r="F7" i="2"/>
  <c r="F4" i="2"/>
  <c r="F8" i="2"/>
  <c r="F15" i="2"/>
  <c r="H25" i="2"/>
  <c r="G25" i="2"/>
  <c r="H27" i="2"/>
  <c r="G27" i="2"/>
  <c r="H28" i="2"/>
  <c r="G28" i="2"/>
  <c r="F21" i="2"/>
  <c r="G21" i="2"/>
  <c r="F20" i="2"/>
  <c r="G20" i="2"/>
  <c r="F16" i="2"/>
  <c r="G16" i="2"/>
  <c r="L21" i="29"/>
  <c r="L22" i="29"/>
  <c r="L20" i="29"/>
  <c r="L19" i="29"/>
  <c r="N8" i="29"/>
  <c r="L9" i="29"/>
  <c r="L10" i="29"/>
  <c r="L11" i="29"/>
  <c r="L12" i="29"/>
  <c r="L13" i="29"/>
  <c r="L14" i="29"/>
  <c r="L15" i="29"/>
  <c r="L8" i="29"/>
  <c r="C154" i="29"/>
  <c r="G154" i="29" s="1"/>
  <c r="P28" i="29"/>
  <c r="N28" i="29"/>
  <c r="P27" i="29"/>
  <c r="N27" i="29"/>
  <c r="P26" i="29"/>
  <c r="N26" i="29"/>
  <c r="P25" i="29"/>
  <c r="N25" i="29"/>
  <c r="C28" i="29"/>
  <c r="C27" i="29"/>
  <c r="C26" i="29"/>
  <c r="C25" i="29"/>
  <c r="N19" i="29"/>
  <c r="P19" i="29"/>
  <c r="P22" i="29"/>
  <c r="N22" i="29"/>
  <c r="P21" i="29"/>
  <c r="N21" i="29"/>
  <c r="P20" i="29"/>
  <c r="N20" i="29"/>
  <c r="G27" i="29" l="1"/>
  <c r="G26" i="29"/>
  <c r="G28" i="29"/>
  <c r="G25" i="29"/>
  <c r="C20" i="29"/>
  <c r="C21" i="29"/>
  <c r="C22" i="29"/>
  <c r="C19" i="29"/>
  <c r="C135" i="29"/>
  <c r="C136" i="29"/>
  <c r="C137" i="29"/>
  <c r="C138" i="29"/>
  <c r="L127" i="29"/>
  <c r="L126" i="29"/>
  <c r="N127" i="29"/>
  <c r="M127" i="29"/>
  <c r="N126" i="29"/>
  <c r="M126" i="29"/>
  <c r="P127" i="29"/>
  <c r="P126" i="29"/>
  <c r="C127" i="29"/>
  <c r="C126" i="29"/>
  <c r="P132" i="29"/>
  <c r="N132" i="29"/>
  <c r="M132" i="29"/>
  <c r="L132" i="29"/>
  <c r="C132" i="29"/>
  <c r="P131" i="29"/>
  <c r="N131" i="29"/>
  <c r="M131" i="29"/>
  <c r="L131" i="29"/>
  <c r="C131" i="29"/>
  <c r="P130" i="29"/>
  <c r="N130" i="29"/>
  <c r="M130" i="29"/>
  <c r="L130" i="29"/>
  <c r="C130" i="29"/>
  <c r="P129" i="29"/>
  <c r="N129" i="29"/>
  <c r="M129" i="29"/>
  <c r="L129" i="29"/>
  <c r="C129" i="29"/>
  <c r="L122" i="29"/>
  <c r="L123" i="29"/>
  <c r="L124" i="29"/>
  <c r="L121" i="29"/>
  <c r="M122" i="29"/>
  <c r="M123" i="29"/>
  <c r="M124" i="29"/>
  <c r="M121" i="29"/>
  <c r="N124" i="29"/>
  <c r="N123" i="29"/>
  <c r="N122" i="29"/>
  <c r="N121" i="29"/>
  <c r="P122" i="29"/>
  <c r="P123" i="29"/>
  <c r="P124" i="29"/>
  <c r="P121" i="29"/>
  <c r="C124" i="29"/>
  <c r="C121" i="29"/>
  <c r="C122" i="29"/>
  <c r="C123" i="29"/>
  <c r="P84" i="29"/>
  <c r="N84" i="29"/>
  <c r="M84" i="29"/>
  <c r="C84" i="29"/>
  <c r="I107" i="8"/>
  <c r="I108" i="8"/>
  <c r="I109" i="8"/>
  <c r="I106" i="8"/>
  <c r="I76" i="8"/>
  <c r="I77" i="8"/>
  <c r="I78" i="8"/>
  <c r="I79" i="8"/>
  <c r="I80" i="8"/>
  <c r="I81" i="8"/>
  <c r="I82" i="8"/>
  <c r="I83" i="8"/>
  <c r="I84" i="8"/>
  <c r="I85" i="8"/>
  <c r="I86" i="8"/>
  <c r="I87" i="8"/>
  <c r="I88" i="8"/>
  <c r="I89" i="8"/>
  <c r="I90" i="8"/>
  <c r="I91" i="8"/>
  <c r="I92" i="8"/>
  <c r="I93" i="8"/>
  <c r="I94" i="8"/>
  <c r="I95" i="8"/>
  <c r="I96" i="8"/>
  <c r="I97" i="8"/>
  <c r="I98" i="8"/>
  <c r="I99" i="8"/>
  <c r="I100" i="8"/>
  <c r="I7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9" i="8"/>
  <c r="I70" i="8"/>
  <c r="I71" i="8"/>
  <c r="I72" i="8"/>
  <c r="I35" i="8"/>
  <c r="I31" i="8"/>
  <c r="I29" i="8"/>
  <c r="I30" i="8"/>
  <c r="I28" i="8"/>
  <c r="I26" i="8"/>
  <c r="I25" i="8"/>
  <c r="J20" i="8"/>
  <c r="I20" i="8" s="1"/>
  <c r="I23" i="8"/>
  <c r="I22" i="8"/>
  <c r="I19" i="8"/>
  <c r="I18" i="8"/>
  <c r="I16" i="8"/>
  <c r="I15" i="8"/>
  <c r="I14" i="8"/>
  <c r="I12" i="8"/>
  <c r="I11" i="8"/>
  <c r="I8" i="8"/>
  <c r="I5" i="8"/>
  <c r="I6" i="8"/>
  <c r="I7" i="8"/>
  <c r="G131" i="29" l="1"/>
  <c r="G124" i="29"/>
  <c r="G132" i="29"/>
  <c r="G137" i="29"/>
  <c r="G22" i="29"/>
  <c r="G138" i="29"/>
  <c r="G123" i="29"/>
  <c r="G129" i="29"/>
  <c r="G126" i="29"/>
  <c r="G136" i="29"/>
  <c r="G21" i="29"/>
  <c r="G121" i="29"/>
  <c r="G19" i="29"/>
  <c r="G122" i="29"/>
  <c r="G130" i="29"/>
  <c r="G127" i="29"/>
  <c r="G135" i="29"/>
  <c r="G20" i="29"/>
  <c r="F14" i="10"/>
  <c r="F15" i="10"/>
  <c r="H191" i="4" l="1"/>
  <c r="G191" i="4" s="1"/>
  <c r="G153" i="4"/>
  <c r="F153" i="4" s="1"/>
  <c r="G154" i="4"/>
  <c r="F154" i="4" s="1"/>
  <c r="G155" i="4"/>
  <c r="F155" i="4" s="1"/>
  <c r="G156" i="4"/>
  <c r="F156" i="4" s="1"/>
  <c r="G157" i="4"/>
  <c r="F157" i="4" s="1"/>
  <c r="G152" i="4"/>
  <c r="F152" i="4" s="1"/>
  <c r="G143" i="4"/>
  <c r="G148" i="4"/>
  <c r="G142" i="4"/>
  <c r="G138" i="4"/>
  <c r="F138" i="4" s="1"/>
  <c r="G137" i="4"/>
  <c r="F137" i="4" s="1"/>
  <c r="G135" i="4"/>
  <c r="F135" i="4" s="1"/>
  <c r="G161" i="4" l="1"/>
  <c r="F161" i="4" s="1"/>
  <c r="G160" i="4"/>
  <c r="F160" i="4" s="1"/>
  <c r="G52" i="4"/>
  <c r="F52" i="4" s="1"/>
  <c r="D52" i="4"/>
  <c r="G111" i="4"/>
  <c r="F111" i="4" s="1"/>
  <c r="D111" i="4"/>
  <c r="J367" i="7" l="1"/>
  <c r="J423" i="7"/>
  <c r="J422" i="7"/>
  <c r="J420" i="7"/>
  <c r="J377" i="7"/>
  <c r="J376" i="7"/>
  <c r="I332" i="7"/>
  <c r="I38" i="7"/>
  <c r="I39" i="7"/>
  <c r="I367" i="7" l="1"/>
  <c r="J38" i="7"/>
  <c r="J39" i="7"/>
  <c r="I420" i="7"/>
  <c r="I423" i="7"/>
  <c r="I376" i="7"/>
  <c r="J332" i="7"/>
  <c r="I422" i="7"/>
  <c r="I377" i="7"/>
  <c r="I539" i="7" l="1"/>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G201" i="4" l="1"/>
  <c r="F201" i="4" s="1"/>
  <c r="G196" i="4"/>
  <c r="F196" i="4" s="1"/>
  <c r="G197" i="4"/>
  <c r="F197" i="4" s="1"/>
  <c r="G198" i="4"/>
  <c r="F198" i="4" s="1"/>
  <c r="G199" i="4"/>
  <c r="F199" i="4" s="1"/>
  <c r="G200" i="4"/>
  <c r="F200" i="4" s="1"/>
  <c r="G195" i="4"/>
  <c r="F195" i="4" s="1"/>
  <c r="G190" i="4"/>
  <c r="F190" i="4" s="1"/>
  <c r="G189" i="4"/>
  <c r="F189" i="4" s="1"/>
  <c r="G188" i="4"/>
  <c r="F188" i="4" s="1"/>
  <c r="G187" i="4"/>
  <c r="F187" i="4" s="1"/>
  <c r="G186" i="4"/>
  <c r="F186" i="4" s="1"/>
  <c r="G185" i="4"/>
  <c r="F185" i="4" s="1"/>
  <c r="G184" i="4"/>
  <c r="F184" i="4" s="1"/>
  <c r="G183" i="4"/>
  <c r="F183" i="4" s="1"/>
  <c r="G182" i="4"/>
  <c r="F182" i="4" s="1"/>
  <c r="G181" i="4"/>
  <c r="F181" i="4" s="1"/>
  <c r="G180" i="4"/>
  <c r="F180" i="4" s="1"/>
  <c r="G179" i="4"/>
  <c r="F179" i="4" s="1"/>
  <c r="G178" i="4"/>
  <c r="F178" i="4" s="1"/>
  <c r="G177" i="4"/>
  <c r="F177" i="4" s="1"/>
  <c r="G176" i="4"/>
  <c r="F176" i="4" s="1"/>
  <c r="G175" i="4"/>
  <c r="F175" i="4" s="1"/>
  <c r="L404" i="28" l="1"/>
  <c r="L931" i="29"/>
  <c r="L116" i="29"/>
  <c r="L115" i="29"/>
  <c r="L114" i="29"/>
  <c r="L1074" i="29"/>
  <c r="L1075" i="29"/>
  <c r="L1073" i="29"/>
  <c r="L1072" i="29"/>
  <c r="L1071" i="29"/>
  <c r="L1064" i="29"/>
  <c r="L1065" i="29"/>
  <c r="L1066" i="29"/>
  <c r="L1037" i="29"/>
  <c r="L1038" i="29"/>
  <c r="L1039" i="29"/>
  <c r="L1040" i="29"/>
  <c r="L1041" i="29"/>
  <c r="L1042" i="29"/>
  <c r="L1043" i="29"/>
  <c r="L1044" i="29"/>
  <c r="L1045" i="29"/>
  <c r="L1046" i="29"/>
  <c r="L1047" i="29"/>
  <c r="L1048" i="29"/>
  <c r="L1049" i="29"/>
  <c r="L1050" i="29"/>
  <c r="L1051" i="29"/>
  <c r="L1052" i="29"/>
  <c r="L1053" i="29"/>
  <c r="L1054" i="29"/>
  <c r="L1055" i="29"/>
  <c r="L1056" i="29"/>
  <c r="L1057" i="29"/>
  <c r="L1058" i="29"/>
  <c r="L1059" i="29"/>
  <c r="L1060" i="29"/>
  <c r="L1061" i="29"/>
  <c r="L1062" i="29"/>
  <c r="L1029" i="29"/>
  <c r="L1028" i="29"/>
  <c r="L1027" i="29"/>
  <c r="L1036" i="29"/>
  <c r="L1035" i="29"/>
  <c r="L1034" i="29"/>
  <c r="L1033" i="29"/>
  <c r="L1021" i="29"/>
  <c r="L1023" i="29"/>
  <c r="L1024" i="29"/>
  <c r="L1019" i="29"/>
  <c r="L991" i="29"/>
  <c r="L992" i="29"/>
  <c r="L993" i="29"/>
  <c r="L994" i="29"/>
  <c r="L995" i="29"/>
  <c r="L996" i="29"/>
  <c r="L997" i="29"/>
  <c r="L998" i="29"/>
  <c r="L999" i="29"/>
  <c r="L1000" i="29"/>
  <c r="L1001" i="29"/>
  <c r="L1002" i="29"/>
  <c r="L1003" i="29"/>
  <c r="L1004" i="29"/>
  <c r="L1005" i="29"/>
  <c r="L1006" i="29"/>
  <c r="L1007" i="29"/>
  <c r="L1008" i="29"/>
  <c r="L1009" i="29"/>
  <c r="L1010" i="29"/>
  <c r="L1011" i="29"/>
  <c r="L1012" i="29"/>
  <c r="L1013" i="29"/>
  <c r="L1014" i="29"/>
  <c r="L1015" i="29"/>
  <c r="L990" i="29"/>
  <c r="L968" i="29"/>
  <c r="L969" i="29"/>
  <c r="L970" i="29"/>
  <c r="L971" i="29"/>
  <c r="L972" i="29"/>
  <c r="L973" i="29"/>
  <c r="L974" i="29"/>
  <c r="L975" i="29"/>
  <c r="L976" i="29"/>
  <c r="L977" i="29"/>
  <c r="L978" i="29"/>
  <c r="L979" i="29"/>
  <c r="L980" i="29"/>
  <c r="L981" i="29"/>
  <c r="L982" i="29"/>
  <c r="L983" i="29"/>
  <c r="L984" i="29"/>
  <c r="L985" i="29"/>
  <c r="L986" i="29"/>
  <c r="L967" i="29"/>
  <c r="L961" i="29"/>
  <c r="L962" i="29"/>
  <c r="L963" i="29"/>
  <c r="L964" i="29"/>
  <c r="L960" i="29"/>
  <c r="L947" i="29"/>
  <c r="L948" i="29"/>
  <c r="L949" i="29"/>
  <c r="L950" i="29"/>
  <c r="L951" i="29"/>
  <c r="L952" i="29"/>
  <c r="L953" i="29"/>
  <c r="L954" i="29"/>
  <c r="L955" i="29"/>
  <c r="L956" i="29"/>
  <c r="L957" i="29"/>
  <c r="L946" i="29"/>
  <c r="L939" i="29"/>
  <c r="L940" i="29"/>
  <c r="L941" i="29"/>
  <c r="L942" i="29"/>
  <c r="L943" i="29"/>
  <c r="L938" i="29"/>
  <c r="L934" i="29"/>
  <c r="L929" i="29"/>
  <c r="L928" i="29"/>
  <c r="L905" i="29"/>
  <c r="L906" i="29"/>
  <c r="L907" i="29"/>
  <c r="L908" i="29"/>
  <c r="L904" i="29"/>
  <c r="L910" i="29"/>
  <c r="L911" i="29"/>
  <c r="L912" i="29"/>
  <c r="L913" i="29"/>
  <c r="L914" i="29"/>
  <c r="L915" i="29"/>
  <c r="L916" i="29"/>
  <c r="L917" i="29"/>
  <c r="L918" i="29"/>
  <c r="L919" i="29"/>
  <c r="L920" i="29"/>
  <c r="L921" i="29"/>
  <c r="L922" i="29"/>
  <c r="L923" i="29"/>
  <c r="L924" i="29"/>
  <c r="L925" i="29"/>
  <c r="L909" i="29"/>
  <c r="L897" i="29"/>
  <c r="L898" i="29"/>
  <c r="L899" i="29"/>
  <c r="L900" i="29"/>
  <c r="L901" i="29"/>
  <c r="L896" i="29"/>
  <c r="L882" i="29"/>
  <c r="L884" i="29"/>
  <c r="L886" i="29"/>
  <c r="L881" i="29"/>
  <c r="L880" i="29"/>
  <c r="L879" i="29"/>
  <c r="L874" i="29"/>
  <c r="L873" i="29"/>
  <c r="L872" i="29"/>
  <c r="L869" i="29"/>
  <c r="L867" i="29"/>
  <c r="L866" i="29"/>
  <c r="L858" i="29"/>
  <c r="L860" i="29"/>
  <c r="L862" i="29"/>
  <c r="L863" i="29"/>
  <c r="L856" i="29"/>
  <c r="L855" i="29"/>
  <c r="L854" i="29"/>
  <c r="L853" i="29"/>
  <c r="L846" i="29"/>
  <c r="L847" i="29"/>
  <c r="L848" i="29"/>
  <c r="L850" i="29"/>
  <c r="L845" i="29"/>
  <c r="L828" i="29"/>
  <c r="L829" i="29"/>
  <c r="L830" i="29"/>
  <c r="L831" i="29"/>
  <c r="L832" i="29"/>
  <c r="L833" i="29"/>
  <c r="L835" i="29"/>
  <c r="L836" i="29"/>
  <c r="L837" i="29"/>
  <c r="L838" i="29"/>
  <c r="L839" i="29"/>
  <c r="L840" i="29"/>
  <c r="L842" i="29"/>
  <c r="L826" i="29"/>
  <c r="L822" i="29"/>
  <c r="L821" i="29"/>
  <c r="L819" i="29"/>
  <c r="L818" i="29"/>
  <c r="L811" i="29"/>
  <c r="L812" i="29"/>
  <c r="L813" i="29"/>
  <c r="L814" i="29"/>
  <c r="L815" i="29"/>
  <c r="L810" i="29"/>
  <c r="L793" i="29"/>
  <c r="L794" i="29"/>
  <c r="L795" i="29"/>
  <c r="L796" i="29"/>
  <c r="L797" i="29"/>
  <c r="L798" i="29"/>
  <c r="L799" i="29"/>
  <c r="L800" i="29"/>
  <c r="L801" i="29"/>
  <c r="L802" i="29"/>
  <c r="L803" i="29"/>
  <c r="L804" i="29"/>
  <c r="L805" i="29"/>
  <c r="L806" i="29"/>
  <c r="L807" i="29"/>
  <c r="L792" i="29"/>
  <c r="L774" i="29"/>
  <c r="L775" i="29"/>
  <c r="L776" i="29"/>
  <c r="L777" i="29"/>
  <c r="L778" i="29"/>
  <c r="L779" i="29"/>
  <c r="L780" i="29"/>
  <c r="L781" i="29"/>
  <c r="L782" i="29"/>
  <c r="L783" i="29"/>
  <c r="L784" i="29"/>
  <c r="L785" i="29"/>
  <c r="L786" i="29"/>
  <c r="L787" i="29"/>
  <c r="L788" i="29"/>
  <c r="L773" i="29"/>
  <c r="L766" i="29"/>
  <c r="L767" i="29"/>
  <c r="L768" i="29"/>
  <c r="L769" i="29"/>
  <c r="L770" i="29"/>
  <c r="L765" i="29"/>
  <c r="L761" i="29"/>
  <c r="L757" i="29"/>
  <c r="L758" i="29"/>
  <c r="L756" i="29"/>
  <c r="L751" i="29"/>
  <c r="L742" i="29"/>
  <c r="L743" i="29"/>
  <c r="L744" i="29"/>
  <c r="L745" i="29"/>
  <c r="L746" i="29"/>
  <c r="L747" i="29"/>
  <c r="L748" i="29"/>
  <c r="L741" i="29"/>
  <c r="L738" i="29"/>
  <c r="L737" i="29"/>
  <c r="L733" i="29"/>
  <c r="L732" i="29"/>
  <c r="L722" i="29"/>
  <c r="L721" i="29"/>
  <c r="L720" i="29"/>
  <c r="L719" i="29"/>
  <c r="L728" i="29"/>
  <c r="L727" i="29"/>
  <c r="L726" i="29"/>
  <c r="L715" i="29"/>
  <c r="L714" i="29"/>
  <c r="L713" i="29"/>
  <c r="L709" i="29"/>
  <c r="L708" i="29"/>
  <c r="L704" i="29"/>
  <c r="L696" i="29"/>
  <c r="L697" i="29"/>
  <c r="L703" i="29"/>
  <c r="L702" i="29"/>
  <c r="L701" i="29"/>
  <c r="L695" i="29"/>
  <c r="L694" i="29"/>
  <c r="L693" i="29"/>
  <c r="L687" i="29"/>
  <c r="L686" i="29"/>
  <c r="L685" i="29"/>
  <c r="L679" i="29"/>
  <c r="L680" i="29"/>
  <c r="L678" i="29"/>
  <c r="L675" i="29"/>
  <c r="L676" i="29"/>
  <c r="L667" i="29"/>
  <c r="L668" i="29"/>
  <c r="L674" i="29"/>
  <c r="L677" i="29"/>
  <c r="L666" i="29"/>
  <c r="L660" i="29"/>
  <c r="L661" i="29"/>
  <c r="L662" i="29"/>
  <c r="L663" i="29"/>
  <c r="L659" i="29"/>
  <c r="L655" i="29"/>
  <c r="L654" i="29"/>
  <c r="L649" i="29"/>
  <c r="L650" i="29"/>
  <c r="L651" i="29"/>
  <c r="L648" i="29"/>
  <c r="L644" i="29"/>
  <c r="L645" i="29"/>
  <c r="L643" i="29"/>
  <c r="L642" i="29"/>
  <c r="L641" i="29"/>
  <c r="L640" i="29"/>
  <c r="L639" i="29"/>
  <c r="L632" i="29"/>
  <c r="L633" i="29"/>
  <c r="L634" i="29"/>
  <c r="L635" i="29"/>
  <c r="L631" i="29"/>
  <c r="L626" i="29"/>
  <c r="L627" i="29"/>
  <c r="L628" i="29"/>
  <c r="L625" i="29"/>
  <c r="L619" i="29"/>
  <c r="L620" i="29"/>
  <c r="L621" i="29"/>
  <c r="L618" i="29"/>
  <c r="L614" i="29"/>
  <c r="L615" i="29"/>
  <c r="L613" i="29"/>
  <c r="L607" i="29"/>
  <c r="L609" i="29"/>
  <c r="L610" i="29"/>
  <c r="L606" i="29"/>
  <c r="L603" i="29"/>
  <c r="L602" i="29"/>
  <c r="L599" i="29"/>
  <c r="L598" i="29"/>
  <c r="L594" i="29"/>
  <c r="L585" i="29"/>
  <c r="L584" i="29"/>
  <c r="L578" i="29"/>
  <c r="L579" i="29"/>
  <c r="L580" i="29"/>
  <c r="L577" i="29"/>
  <c r="L564" i="29"/>
  <c r="L565" i="29"/>
  <c r="L566" i="29"/>
  <c r="L567" i="29"/>
  <c r="L568" i="29"/>
  <c r="L569" i="29"/>
  <c r="L570" i="29"/>
  <c r="L571" i="29"/>
  <c r="L572" i="29"/>
  <c r="L573" i="29"/>
  <c r="L574" i="29"/>
  <c r="L563" i="29"/>
  <c r="L558" i="29"/>
  <c r="L540" i="29"/>
  <c r="L541" i="29"/>
  <c r="L542" i="29"/>
  <c r="L543" i="29"/>
  <c r="L544" i="29"/>
  <c r="L545" i="29"/>
  <c r="L546" i="29"/>
  <c r="L547" i="29"/>
  <c r="L548" i="29"/>
  <c r="L549" i="29"/>
  <c r="L550" i="29"/>
  <c r="L551" i="29"/>
  <c r="L552" i="29"/>
  <c r="L553" i="29"/>
  <c r="L555" i="29"/>
  <c r="L539" i="29"/>
  <c r="L532" i="29"/>
  <c r="L533" i="29"/>
  <c r="L534" i="29"/>
  <c r="L535" i="29"/>
  <c r="L531" i="29"/>
  <c r="L510" i="29"/>
  <c r="L511" i="29"/>
  <c r="L512" i="29"/>
  <c r="L513" i="29"/>
  <c r="L514" i="29"/>
  <c r="L515" i="29"/>
  <c r="L516" i="29"/>
  <c r="L517" i="29"/>
  <c r="L518" i="29"/>
  <c r="L519" i="29"/>
  <c r="L520" i="29"/>
  <c r="L521" i="29"/>
  <c r="L522" i="29"/>
  <c r="L523" i="29"/>
  <c r="L509" i="29"/>
  <c r="L500" i="29"/>
  <c r="L501" i="29"/>
  <c r="L502" i="29"/>
  <c r="L504" i="29"/>
  <c r="L505" i="29"/>
  <c r="L506" i="29"/>
  <c r="L499" i="29"/>
  <c r="L496" i="29"/>
  <c r="L495" i="29"/>
  <c r="L476" i="29"/>
  <c r="L477" i="29"/>
  <c r="L478" i="29"/>
  <c r="L479" i="29"/>
  <c r="L480" i="29"/>
  <c r="L481" i="29"/>
  <c r="L482" i="29"/>
  <c r="L483" i="29"/>
  <c r="L484" i="29"/>
  <c r="L485" i="29"/>
  <c r="L486" i="29"/>
  <c r="L487" i="29"/>
  <c r="L488" i="29"/>
  <c r="L489" i="29"/>
  <c r="L490" i="29"/>
  <c r="L475" i="29"/>
  <c r="L459" i="29"/>
  <c r="L460" i="29"/>
  <c r="L461" i="29"/>
  <c r="L462" i="29"/>
  <c r="L463" i="29"/>
  <c r="L464" i="29"/>
  <c r="L450" i="29"/>
  <c r="L451" i="29"/>
  <c r="L452" i="29"/>
  <c r="L453" i="29"/>
  <c r="L449" i="29"/>
  <c r="L446" i="29"/>
  <c r="L438" i="29"/>
  <c r="L439" i="29"/>
  <c r="L440" i="29"/>
  <c r="L441" i="29"/>
  <c r="L442" i="29"/>
  <c r="L443" i="29"/>
  <c r="L444" i="29"/>
  <c r="L437" i="29"/>
  <c r="M437" i="29"/>
  <c r="L458" i="29"/>
  <c r="L430" i="29"/>
  <c r="L431" i="29"/>
  <c r="L432" i="29"/>
  <c r="L433" i="29"/>
  <c r="L434" i="29"/>
  <c r="L429" i="29"/>
  <c r="L417" i="29"/>
  <c r="L418" i="29"/>
  <c r="L419" i="29"/>
  <c r="L420" i="29"/>
  <c r="L421" i="29"/>
  <c r="L422" i="29"/>
  <c r="L423" i="29"/>
  <c r="L424" i="29"/>
  <c r="L425" i="29"/>
  <c r="L416" i="29"/>
  <c r="L405" i="29"/>
  <c r="L406" i="29"/>
  <c r="L407" i="29"/>
  <c r="L408" i="29"/>
  <c r="L409" i="29"/>
  <c r="L410" i="29"/>
  <c r="L411" i="29"/>
  <c r="L412" i="29"/>
  <c r="L413" i="29"/>
  <c r="L404" i="29"/>
  <c r="L400" i="29"/>
  <c r="L399" i="29"/>
  <c r="L394" i="29"/>
  <c r="L395" i="29"/>
  <c r="L396" i="29"/>
  <c r="L393" i="29"/>
  <c r="L377" i="29"/>
  <c r="L378" i="29"/>
  <c r="L379" i="29"/>
  <c r="L380" i="29"/>
  <c r="L381" i="29"/>
  <c r="L382" i="29"/>
  <c r="L383" i="29"/>
  <c r="L384" i="29"/>
  <c r="L385" i="29"/>
  <c r="L386" i="29"/>
  <c r="L387" i="29"/>
  <c r="L388" i="29"/>
  <c r="L389" i="29"/>
  <c r="L390" i="29"/>
  <c r="L376" i="29"/>
  <c r="L368" i="29"/>
  <c r="L369" i="29"/>
  <c r="L370" i="29"/>
  <c r="L371" i="29"/>
  <c r="L372" i="29"/>
  <c r="L367" i="29"/>
  <c r="L361" i="29"/>
  <c r="L362" i="29"/>
  <c r="L363" i="29"/>
  <c r="L364" i="29"/>
  <c r="L360" i="29"/>
  <c r="L350" i="29"/>
  <c r="L351" i="29"/>
  <c r="L352" i="29"/>
  <c r="L353" i="29"/>
  <c r="L354" i="29"/>
  <c r="L355" i="29"/>
  <c r="L356" i="29"/>
  <c r="L357" i="29"/>
  <c r="L349" i="29"/>
  <c r="L341" i="29"/>
  <c r="L342" i="29"/>
  <c r="L343" i="29"/>
  <c r="L344" i="29"/>
  <c r="L345" i="29"/>
  <c r="L346" i="29"/>
  <c r="L340" i="29"/>
  <c r="L324" i="29"/>
  <c r="L325" i="29"/>
  <c r="L326" i="29"/>
  <c r="L327" i="29"/>
  <c r="L328" i="29"/>
  <c r="L329" i="29"/>
  <c r="L330" i="29"/>
  <c r="L331" i="29"/>
  <c r="L332" i="29"/>
  <c r="L333" i="29"/>
  <c r="L334" i="29"/>
  <c r="L335" i="29"/>
  <c r="L336" i="29"/>
  <c r="L337" i="29"/>
  <c r="L323" i="29"/>
  <c r="L305" i="29"/>
  <c r="L306" i="29"/>
  <c r="L307" i="29"/>
  <c r="L308" i="29"/>
  <c r="L309" i="29"/>
  <c r="L310" i="29"/>
  <c r="L311" i="29"/>
  <c r="L312" i="29"/>
  <c r="L313" i="29"/>
  <c r="L314" i="29"/>
  <c r="L315" i="29"/>
  <c r="L316" i="29"/>
  <c r="L317" i="29"/>
  <c r="L318" i="29"/>
  <c r="L319" i="29"/>
  <c r="L320" i="29"/>
  <c r="L304" i="29"/>
  <c r="L278" i="29"/>
  <c r="L279" i="29"/>
  <c r="L280" i="29"/>
  <c r="L281" i="29"/>
  <c r="L282" i="29"/>
  <c r="L283" i="29"/>
  <c r="L284" i="29"/>
  <c r="L277" i="29"/>
  <c r="L261" i="29"/>
  <c r="L262" i="29"/>
  <c r="L263" i="29"/>
  <c r="L264" i="29"/>
  <c r="L265" i="29"/>
  <c r="L266" i="29"/>
  <c r="L267" i="29"/>
  <c r="L268" i="29"/>
  <c r="L269" i="29"/>
  <c r="L270" i="29"/>
  <c r="L271" i="29"/>
  <c r="L272" i="29"/>
  <c r="L273" i="29"/>
  <c r="L274" i="29"/>
  <c r="L260" i="29"/>
  <c r="L232" i="29"/>
  <c r="L233" i="29"/>
  <c r="L234" i="29"/>
  <c r="L235" i="29"/>
  <c r="L236" i="29"/>
  <c r="L237" i="29"/>
  <c r="L238" i="29"/>
  <c r="L239" i="29"/>
  <c r="L240" i="29"/>
  <c r="L241" i="29"/>
  <c r="L242" i="29"/>
  <c r="L243" i="29"/>
  <c r="L244" i="29"/>
  <c r="L245" i="29"/>
  <c r="L246" i="29"/>
  <c r="L247" i="29"/>
  <c r="L248" i="29"/>
  <c r="L249" i="29"/>
  <c r="L250" i="29"/>
  <c r="L251" i="29"/>
  <c r="L252" i="29"/>
  <c r="L253" i="29"/>
  <c r="L254" i="29"/>
  <c r="L255" i="29"/>
  <c r="L256" i="29"/>
  <c r="L257" i="29"/>
  <c r="L231" i="29"/>
  <c r="L223" i="29"/>
  <c r="L224" i="29"/>
  <c r="L225" i="29"/>
  <c r="L226" i="29"/>
  <c r="L227" i="29"/>
  <c r="L222" i="29"/>
  <c r="L215" i="29"/>
  <c r="L216" i="29"/>
  <c r="L217" i="29"/>
  <c r="L218" i="29"/>
  <c r="L214" i="29"/>
  <c r="L207" i="29"/>
  <c r="L208" i="29"/>
  <c r="L209" i="29"/>
  <c r="L210" i="29"/>
  <c r="L211" i="29"/>
  <c r="L206" i="29"/>
  <c r="L198" i="29"/>
  <c r="L199" i="29"/>
  <c r="L200" i="29"/>
  <c r="L201" i="29"/>
  <c r="L202" i="29"/>
  <c r="L203" i="29"/>
  <c r="L197" i="29"/>
  <c r="L177" i="29"/>
  <c r="L176" i="29"/>
  <c r="L180" i="29"/>
  <c r="L181" i="29"/>
  <c r="L182" i="29"/>
  <c r="L184" i="29"/>
  <c r="L185" i="29"/>
  <c r="L186" i="29"/>
  <c r="L187" i="29"/>
  <c r="L188" i="29"/>
  <c r="L189" i="29"/>
  <c r="L190" i="29"/>
  <c r="L191" i="29"/>
  <c r="L192" i="29"/>
  <c r="L193" i="29"/>
  <c r="L194" i="29"/>
  <c r="P1075" i="29"/>
  <c r="N1075" i="29"/>
  <c r="M1075" i="29"/>
  <c r="C1075" i="29"/>
  <c r="P1074" i="29"/>
  <c r="N1074" i="29"/>
  <c r="M1074" i="29"/>
  <c r="C1074" i="29"/>
  <c r="P1073" i="29"/>
  <c r="N1073" i="29"/>
  <c r="M1073" i="29"/>
  <c r="C1073" i="29"/>
  <c r="P1072" i="29"/>
  <c r="N1072" i="29"/>
  <c r="M1072" i="29"/>
  <c r="C1072" i="29"/>
  <c r="P1071" i="29"/>
  <c r="N1071" i="29"/>
  <c r="M1071" i="29"/>
  <c r="C1071" i="29"/>
  <c r="P1068" i="29"/>
  <c r="N1068" i="29"/>
  <c r="C1068" i="29"/>
  <c r="P1066" i="29"/>
  <c r="N1066" i="29"/>
  <c r="C1066" i="29"/>
  <c r="P1065" i="29"/>
  <c r="N1065" i="29"/>
  <c r="C1065" i="29"/>
  <c r="P1064" i="29"/>
  <c r="N1064" i="29"/>
  <c r="C1064" i="29"/>
  <c r="P1062" i="29"/>
  <c r="N1062" i="29"/>
  <c r="M1062" i="29"/>
  <c r="C1062" i="29"/>
  <c r="P1061" i="29"/>
  <c r="N1061" i="29"/>
  <c r="M1061" i="29"/>
  <c r="C1061" i="29"/>
  <c r="P1060" i="29"/>
  <c r="N1060" i="29"/>
  <c r="M1060" i="29"/>
  <c r="C1060" i="29"/>
  <c r="P1059" i="29"/>
  <c r="N1059" i="29"/>
  <c r="M1059" i="29"/>
  <c r="C1059" i="29"/>
  <c r="P1058" i="29"/>
  <c r="N1058" i="29"/>
  <c r="M1058" i="29"/>
  <c r="C1058" i="29"/>
  <c r="P1057" i="29"/>
  <c r="N1057" i="29"/>
  <c r="M1057" i="29"/>
  <c r="C1057" i="29"/>
  <c r="P1056" i="29"/>
  <c r="N1056" i="29"/>
  <c r="M1056" i="29"/>
  <c r="C1056" i="29"/>
  <c r="P1055" i="29"/>
  <c r="N1055" i="29"/>
  <c r="M1055" i="29"/>
  <c r="C1055" i="29"/>
  <c r="P1054" i="29"/>
  <c r="N1054" i="29"/>
  <c r="M1054" i="29"/>
  <c r="C1054" i="29"/>
  <c r="P1053" i="29"/>
  <c r="N1053" i="29"/>
  <c r="M1053" i="29"/>
  <c r="G1053" i="29"/>
  <c r="P1052" i="29"/>
  <c r="N1052" i="29"/>
  <c r="M1052" i="29"/>
  <c r="C1052" i="29"/>
  <c r="P1051" i="29"/>
  <c r="N1051" i="29"/>
  <c r="M1051" i="29"/>
  <c r="C1051" i="29"/>
  <c r="P1050" i="29"/>
  <c r="N1050" i="29"/>
  <c r="M1050" i="29"/>
  <c r="C1050" i="29"/>
  <c r="P1049" i="29"/>
  <c r="N1049" i="29"/>
  <c r="M1049" i="29"/>
  <c r="C1049" i="29"/>
  <c r="P1048" i="29"/>
  <c r="N1048" i="29"/>
  <c r="M1048" i="29"/>
  <c r="C1048" i="29"/>
  <c r="P1047" i="29"/>
  <c r="N1047" i="29"/>
  <c r="M1047" i="29"/>
  <c r="C1047" i="29"/>
  <c r="P1046" i="29"/>
  <c r="N1046" i="29"/>
  <c r="M1046" i="29"/>
  <c r="C1046" i="29"/>
  <c r="P1045" i="29"/>
  <c r="N1045" i="29"/>
  <c r="M1045" i="29"/>
  <c r="C1045" i="29"/>
  <c r="P1044" i="29"/>
  <c r="N1044" i="29"/>
  <c r="M1044" i="29"/>
  <c r="C1044" i="29"/>
  <c r="P1043" i="29"/>
  <c r="N1043" i="29"/>
  <c r="M1043" i="29"/>
  <c r="C1043" i="29"/>
  <c r="P1042" i="29"/>
  <c r="N1042" i="29"/>
  <c r="M1042" i="29"/>
  <c r="C1042" i="29"/>
  <c r="P1041" i="29"/>
  <c r="N1041" i="29"/>
  <c r="M1041" i="29"/>
  <c r="C1041" i="29"/>
  <c r="P1040" i="29"/>
  <c r="N1040" i="29"/>
  <c r="M1040" i="29"/>
  <c r="C1040" i="29"/>
  <c r="P1039" i="29"/>
  <c r="N1039" i="29"/>
  <c r="M1039" i="29"/>
  <c r="C1039" i="29"/>
  <c r="P1038" i="29"/>
  <c r="N1038" i="29"/>
  <c r="M1038" i="29"/>
  <c r="C1038" i="29"/>
  <c r="P1037" i="29"/>
  <c r="N1037" i="29"/>
  <c r="M1037" i="29"/>
  <c r="C1037" i="29"/>
  <c r="P1036" i="29"/>
  <c r="N1036" i="29"/>
  <c r="M1036" i="29"/>
  <c r="C1036" i="29"/>
  <c r="P1035" i="29"/>
  <c r="N1035" i="29"/>
  <c r="M1035" i="29"/>
  <c r="C1035" i="29"/>
  <c r="P1034" i="29"/>
  <c r="N1034" i="29"/>
  <c r="M1034" i="29"/>
  <c r="C1034" i="29"/>
  <c r="P1033" i="29"/>
  <c r="N1033" i="29"/>
  <c r="M1033" i="29"/>
  <c r="C1033" i="29"/>
  <c r="P1029" i="29"/>
  <c r="N1029" i="29"/>
  <c r="M1029" i="29"/>
  <c r="C1029" i="29"/>
  <c r="P1028" i="29"/>
  <c r="N1028" i="29"/>
  <c r="M1028" i="29"/>
  <c r="C1028" i="29"/>
  <c r="P1027" i="29"/>
  <c r="N1027" i="29"/>
  <c r="M1027" i="29"/>
  <c r="C1027" i="29"/>
  <c r="P1024" i="29"/>
  <c r="N1024" i="29"/>
  <c r="M1024" i="29"/>
  <c r="C1024" i="29"/>
  <c r="P1023" i="29"/>
  <c r="N1023" i="29"/>
  <c r="M1023" i="29"/>
  <c r="C1023" i="29"/>
  <c r="P1021" i="29"/>
  <c r="N1021" i="29"/>
  <c r="M1021" i="29"/>
  <c r="C1021" i="29"/>
  <c r="P1019" i="29"/>
  <c r="N1019" i="29"/>
  <c r="M1019" i="29"/>
  <c r="C1019" i="29"/>
  <c r="P1015" i="29"/>
  <c r="N1015" i="29"/>
  <c r="M1015" i="29"/>
  <c r="C1015" i="29"/>
  <c r="P1014" i="29"/>
  <c r="N1014" i="29"/>
  <c r="M1014" i="29"/>
  <c r="C1014" i="29"/>
  <c r="P1013" i="29"/>
  <c r="N1013" i="29"/>
  <c r="M1013" i="29"/>
  <c r="C1013" i="29"/>
  <c r="P1012" i="29"/>
  <c r="N1012" i="29"/>
  <c r="M1012" i="29"/>
  <c r="C1012" i="29"/>
  <c r="P1011" i="29"/>
  <c r="N1011" i="29"/>
  <c r="M1011" i="29"/>
  <c r="C1011" i="29"/>
  <c r="P1010" i="29"/>
  <c r="N1010" i="29"/>
  <c r="M1010" i="29"/>
  <c r="C1010" i="29"/>
  <c r="P1009" i="29"/>
  <c r="N1009" i="29"/>
  <c r="M1009" i="29"/>
  <c r="C1009" i="29"/>
  <c r="P1008" i="29"/>
  <c r="N1008" i="29"/>
  <c r="M1008" i="29"/>
  <c r="C1008" i="29"/>
  <c r="P1007" i="29"/>
  <c r="N1007" i="29"/>
  <c r="M1007" i="29"/>
  <c r="C1007" i="29"/>
  <c r="P1006" i="29"/>
  <c r="N1006" i="29"/>
  <c r="M1006" i="29"/>
  <c r="C1006" i="29"/>
  <c r="P1005" i="29"/>
  <c r="N1005" i="29"/>
  <c r="M1005" i="29"/>
  <c r="C1005" i="29"/>
  <c r="P1004" i="29"/>
  <c r="N1004" i="29"/>
  <c r="M1004" i="29"/>
  <c r="C1004" i="29"/>
  <c r="P1003" i="29"/>
  <c r="N1003" i="29"/>
  <c r="M1003" i="29"/>
  <c r="C1003" i="29"/>
  <c r="P1002" i="29"/>
  <c r="N1002" i="29"/>
  <c r="M1002" i="29"/>
  <c r="C1002" i="29"/>
  <c r="P1001" i="29"/>
  <c r="N1001" i="29"/>
  <c r="M1001" i="29"/>
  <c r="C1001" i="29"/>
  <c r="P1000" i="29"/>
  <c r="N1000" i="29"/>
  <c r="M1000" i="29"/>
  <c r="C1000" i="29"/>
  <c r="P999" i="29"/>
  <c r="N999" i="29"/>
  <c r="M999" i="29"/>
  <c r="C999" i="29"/>
  <c r="P998" i="29"/>
  <c r="N998" i="29"/>
  <c r="M998" i="29"/>
  <c r="C998" i="29"/>
  <c r="P997" i="29"/>
  <c r="N997" i="29"/>
  <c r="M997" i="29"/>
  <c r="C997" i="29"/>
  <c r="P996" i="29"/>
  <c r="N996" i="29"/>
  <c r="M996" i="29"/>
  <c r="C996" i="29"/>
  <c r="P995" i="29"/>
  <c r="N995" i="29"/>
  <c r="M995" i="29"/>
  <c r="C995" i="29"/>
  <c r="P994" i="29"/>
  <c r="N994" i="29"/>
  <c r="M994" i="29"/>
  <c r="C994" i="29"/>
  <c r="P993" i="29"/>
  <c r="N993" i="29"/>
  <c r="M993" i="29"/>
  <c r="C993" i="29"/>
  <c r="P992" i="29"/>
  <c r="N992" i="29"/>
  <c r="M992" i="29"/>
  <c r="C992" i="29"/>
  <c r="P991" i="29"/>
  <c r="N991" i="29"/>
  <c r="M991" i="29"/>
  <c r="C991" i="29"/>
  <c r="P990" i="29"/>
  <c r="N990" i="29"/>
  <c r="M990" i="29"/>
  <c r="C990" i="29"/>
  <c r="P986" i="29"/>
  <c r="N986" i="29"/>
  <c r="M986" i="29"/>
  <c r="C986" i="29"/>
  <c r="P985" i="29"/>
  <c r="N985" i="29"/>
  <c r="M985" i="29"/>
  <c r="C985" i="29"/>
  <c r="P984" i="29"/>
  <c r="N984" i="29"/>
  <c r="M984" i="29"/>
  <c r="C984" i="29"/>
  <c r="P983" i="29"/>
  <c r="N983" i="29"/>
  <c r="M983" i="29"/>
  <c r="C983" i="29"/>
  <c r="P982" i="29"/>
  <c r="N982" i="29"/>
  <c r="M982" i="29"/>
  <c r="C982" i="29"/>
  <c r="P981" i="29"/>
  <c r="N981" i="29"/>
  <c r="M981" i="29"/>
  <c r="C981" i="29"/>
  <c r="P980" i="29"/>
  <c r="N980" i="29"/>
  <c r="M980" i="29"/>
  <c r="C980" i="29"/>
  <c r="P979" i="29"/>
  <c r="N979" i="29"/>
  <c r="M979" i="29"/>
  <c r="C979" i="29"/>
  <c r="P978" i="29"/>
  <c r="N978" i="29"/>
  <c r="M978" i="29"/>
  <c r="C978" i="29"/>
  <c r="P977" i="29"/>
  <c r="N977" i="29"/>
  <c r="M977" i="29"/>
  <c r="C977" i="29"/>
  <c r="P976" i="29"/>
  <c r="N976" i="29"/>
  <c r="M976" i="29"/>
  <c r="C976" i="29"/>
  <c r="P975" i="29"/>
  <c r="N975" i="29"/>
  <c r="M975" i="29"/>
  <c r="C975" i="29"/>
  <c r="P974" i="29"/>
  <c r="N974" i="29"/>
  <c r="M974" i="29"/>
  <c r="C974" i="29"/>
  <c r="P973" i="29"/>
  <c r="N973" i="29"/>
  <c r="M973" i="29"/>
  <c r="C973" i="29"/>
  <c r="P972" i="29"/>
  <c r="N972" i="29"/>
  <c r="M972" i="29"/>
  <c r="C972" i="29"/>
  <c r="P971" i="29"/>
  <c r="N971" i="29"/>
  <c r="M971" i="29"/>
  <c r="C971" i="29"/>
  <c r="P970" i="29"/>
  <c r="N970" i="29"/>
  <c r="M970" i="29"/>
  <c r="C970" i="29"/>
  <c r="P969" i="29"/>
  <c r="N969" i="29"/>
  <c r="M969" i="29"/>
  <c r="C969" i="29"/>
  <c r="P968" i="29"/>
  <c r="N968" i="29"/>
  <c r="M968" i="29"/>
  <c r="C968" i="29"/>
  <c r="P967" i="29"/>
  <c r="N967" i="29"/>
  <c r="M967" i="29"/>
  <c r="C967" i="29"/>
  <c r="P964" i="29"/>
  <c r="N964" i="29"/>
  <c r="M964" i="29"/>
  <c r="C964" i="29"/>
  <c r="P963" i="29"/>
  <c r="N963" i="29"/>
  <c r="M963" i="29"/>
  <c r="C963" i="29"/>
  <c r="P962" i="29"/>
  <c r="N962" i="29"/>
  <c r="M962" i="29"/>
  <c r="C962" i="29"/>
  <c r="P961" i="29"/>
  <c r="N961" i="29"/>
  <c r="M961" i="29"/>
  <c r="C961" i="29"/>
  <c r="P960" i="29"/>
  <c r="N960" i="29"/>
  <c r="M960" i="29"/>
  <c r="C960" i="29"/>
  <c r="P957" i="29"/>
  <c r="N957" i="29"/>
  <c r="M957" i="29"/>
  <c r="C957" i="29"/>
  <c r="P956" i="29"/>
  <c r="N956" i="29"/>
  <c r="M956" i="29"/>
  <c r="C956" i="29"/>
  <c r="P955" i="29"/>
  <c r="N955" i="29"/>
  <c r="M955" i="29"/>
  <c r="C955" i="29"/>
  <c r="P954" i="29"/>
  <c r="N954" i="29"/>
  <c r="M954" i="29"/>
  <c r="C954" i="29"/>
  <c r="P953" i="29"/>
  <c r="N953" i="29"/>
  <c r="M953" i="29"/>
  <c r="C953" i="29"/>
  <c r="P952" i="29"/>
  <c r="N952" i="29"/>
  <c r="M952" i="29"/>
  <c r="C952" i="29"/>
  <c r="P951" i="29"/>
  <c r="N951" i="29"/>
  <c r="M951" i="29"/>
  <c r="C951" i="29"/>
  <c r="P950" i="29"/>
  <c r="N950" i="29"/>
  <c r="M950" i="29"/>
  <c r="C950" i="29"/>
  <c r="P949" i="29"/>
  <c r="N949" i="29"/>
  <c r="M949" i="29"/>
  <c r="C949" i="29"/>
  <c r="P948" i="29"/>
  <c r="N948" i="29"/>
  <c r="M948" i="29"/>
  <c r="C948" i="29"/>
  <c r="P947" i="29"/>
  <c r="N947" i="29"/>
  <c r="M947" i="29"/>
  <c r="C947" i="29"/>
  <c r="P946" i="29"/>
  <c r="N946" i="29"/>
  <c r="M946" i="29"/>
  <c r="C946" i="29"/>
  <c r="P943" i="29"/>
  <c r="N943" i="29"/>
  <c r="M943" i="29"/>
  <c r="C943" i="29"/>
  <c r="P942" i="29"/>
  <c r="N942" i="29"/>
  <c r="M942" i="29"/>
  <c r="C942" i="29"/>
  <c r="P941" i="29"/>
  <c r="N941" i="29"/>
  <c r="M941" i="29"/>
  <c r="C941" i="29"/>
  <c r="P940" i="29"/>
  <c r="N940" i="29"/>
  <c r="M940" i="29"/>
  <c r="C940" i="29"/>
  <c r="P939" i="29"/>
  <c r="N939" i="29"/>
  <c r="M939" i="29"/>
  <c r="C939" i="29"/>
  <c r="P938" i="29"/>
  <c r="N938" i="29"/>
  <c r="M938" i="29"/>
  <c r="C938" i="29"/>
  <c r="P116" i="29"/>
  <c r="N116" i="29"/>
  <c r="M116" i="29"/>
  <c r="P115" i="29"/>
  <c r="N115" i="29"/>
  <c r="M115" i="29"/>
  <c r="P114" i="29"/>
  <c r="N114" i="29"/>
  <c r="M114" i="29"/>
  <c r="P934" i="29"/>
  <c r="N934" i="29"/>
  <c r="M934" i="29"/>
  <c r="C934" i="29"/>
  <c r="P931" i="29"/>
  <c r="N931" i="29"/>
  <c r="M931" i="29"/>
  <c r="C931" i="29"/>
  <c r="P929" i="29"/>
  <c r="N929" i="29"/>
  <c r="M929" i="29"/>
  <c r="C929" i="29"/>
  <c r="P928" i="29"/>
  <c r="N928" i="29"/>
  <c r="M928" i="29"/>
  <c r="C928" i="29"/>
  <c r="P925" i="29"/>
  <c r="N925" i="29"/>
  <c r="M925" i="29"/>
  <c r="C925" i="29"/>
  <c r="P924" i="29"/>
  <c r="N924" i="29"/>
  <c r="M924" i="29"/>
  <c r="C924" i="29"/>
  <c r="P923" i="29"/>
  <c r="N923" i="29"/>
  <c r="M923" i="29"/>
  <c r="C923" i="29"/>
  <c r="P922" i="29"/>
  <c r="N922" i="29"/>
  <c r="M922" i="29"/>
  <c r="C922" i="29"/>
  <c r="P921" i="29"/>
  <c r="N921" i="29"/>
  <c r="M921" i="29"/>
  <c r="C921" i="29"/>
  <c r="P920" i="29"/>
  <c r="N920" i="29"/>
  <c r="M920" i="29"/>
  <c r="C920" i="29"/>
  <c r="P919" i="29"/>
  <c r="N919" i="29"/>
  <c r="M919" i="29"/>
  <c r="C919" i="29"/>
  <c r="P918" i="29"/>
  <c r="N918" i="29"/>
  <c r="M918" i="29"/>
  <c r="C918" i="29"/>
  <c r="P917" i="29"/>
  <c r="N917" i="29"/>
  <c r="M917" i="29"/>
  <c r="C917" i="29"/>
  <c r="P916" i="29"/>
  <c r="N916" i="29"/>
  <c r="M916" i="29"/>
  <c r="C916" i="29"/>
  <c r="P915" i="29"/>
  <c r="N915" i="29"/>
  <c r="M915" i="29"/>
  <c r="C915" i="29"/>
  <c r="P914" i="29"/>
  <c r="N914" i="29"/>
  <c r="M914" i="29"/>
  <c r="C914" i="29"/>
  <c r="P913" i="29"/>
  <c r="N913" i="29"/>
  <c r="M913" i="29"/>
  <c r="C913" i="29"/>
  <c r="P912" i="29"/>
  <c r="N912" i="29"/>
  <c r="M912" i="29"/>
  <c r="C912" i="29"/>
  <c r="P911" i="29"/>
  <c r="N911" i="29"/>
  <c r="M911" i="29"/>
  <c r="C911" i="29"/>
  <c r="P910" i="29"/>
  <c r="N910" i="29"/>
  <c r="M910" i="29"/>
  <c r="C910" i="29"/>
  <c r="P909" i="29"/>
  <c r="N909" i="29"/>
  <c r="M909" i="29"/>
  <c r="C909" i="29"/>
  <c r="P908" i="29"/>
  <c r="N908" i="29"/>
  <c r="M908" i="29"/>
  <c r="C908" i="29"/>
  <c r="P907" i="29"/>
  <c r="N907" i="29"/>
  <c r="M907" i="29"/>
  <c r="C907" i="29"/>
  <c r="P906" i="29"/>
  <c r="N906" i="29"/>
  <c r="M906" i="29"/>
  <c r="C906" i="29"/>
  <c r="P905" i="29"/>
  <c r="N905" i="29"/>
  <c r="M905" i="29"/>
  <c r="C905" i="29"/>
  <c r="P904" i="29"/>
  <c r="N904" i="29"/>
  <c r="M904" i="29"/>
  <c r="C904" i="29"/>
  <c r="P901" i="29"/>
  <c r="N901" i="29"/>
  <c r="M901" i="29"/>
  <c r="C901" i="29"/>
  <c r="P900" i="29"/>
  <c r="N900" i="29"/>
  <c r="M900" i="29"/>
  <c r="C900" i="29"/>
  <c r="P899" i="29"/>
  <c r="N899" i="29"/>
  <c r="M899" i="29"/>
  <c r="C899" i="29"/>
  <c r="P898" i="29"/>
  <c r="N898" i="29"/>
  <c r="M898" i="29"/>
  <c r="C898" i="29"/>
  <c r="P897" i="29"/>
  <c r="N897" i="29"/>
  <c r="M897" i="29"/>
  <c r="C897" i="29"/>
  <c r="P896" i="29"/>
  <c r="N896" i="29"/>
  <c r="M896" i="29"/>
  <c r="C896" i="29"/>
  <c r="O106" i="29"/>
  <c r="C106" i="29"/>
  <c r="P82" i="29"/>
  <c r="N82" i="29"/>
  <c r="M82" i="29"/>
  <c r="C82" i="29"/>
  <c r="P81" i="29"/>
  <c r="N81" i="29"/>
  <c r="M81" i="29"/>
  <c r="C81" i="29"/>
  <c r="P80" i="29"/>
  <c r="N80" i="29"/>
  <c r="M80" i="29"/>
  <c r="C80" i="29"/>
  <c r="O79" i="29"/>
  <c r="C79" i="29"/>
  <c r="G79" i="29" s="1"/>
  <c r="O78" i="29"/>
  <c r="L78" i="29" s="1"/>
  <c r="C78" i="29"/>
  <c r="G78" i="29" s="1"/>
  <c r="O77" i="29"/>
  <c r="C77" i="29"/>
  <c r="G77" i="29" s="1"/>
  <c r="O76" i="29"/>
  <c r="L76" i="29" s="1"/>
  <c r="C76" i="29"/>
  <c r="G76" i="29" s="1"/>
  <c r="O75" i="29"/>
  <c r="C75" i="29"/>
  <c r="G75" i="29" s="1"/>
  <c r="O74" i="29"/>
  <c r="L74" i="29" s="1"/>
  <c r="C74" i="29"/>
  <c r="G74" i="29" s="1"/>
  <c r="O73" i="29"/>
  <c r="C73" i="29"/>
  <c r="G73" i="29" s="1"/>
  <c r="O70" i="29"/>
  <c r="L70" i="29" s="1"/>
  <c r="C70" i="29"/>
  <c r="G70" i="29" s="1"/>
  <c r="O69" i="29"/>
  <c r="C69" i="29"/>
  <c r="G69" i="29" s="1"/>
  <c r="O68" i="29"/>
  <c r="L68" i="29" s="1"/>
  <c r="C68" i="29"/>
  <c r="G68" i="29" s="1"/>
  <c r="O67" i="29"/>
  <c r="C67" i="29"/>
  <c r="G67" i="29" s="1"/>
  <c r="O66" i="29"/>
  <c r="L66" i="29" s="1"/>
  <c r="C66" i="29"/>
  <c r="G66" i="29" s="1"/>
  <c r="P886" i="29"/>
  <c r="N886" i="29"/>
  <c r="M886" i="29"/>
  <c r="C886" i="29"/>
  <c r="P884" i="29"/>
  <c r="N884" i="29"/>
  <c r="M884" i="29"/>
  <c r="C884" i="29"/>
  <c r="P882" i="29"/>
  <c r="N882" i="29"/>
  <c r="M882" i="29"/>
  <c r="C882" i="29"/>
  <c r="P881" i="29"/>
  <c r="N881" i="29"/>
  <c r="M881" i="29"/>
  <c r="C881" i="29"/>
  <c r="P880" i="29"/>
  <c r="N880" i="29"/>
  <c r="M880" i="29"/>
  <c r="C880" i="29"/>
  <c r="P879" i="29"/>
  <c r="N879" i="29"/>
  <c r="M879" i="29"/>
  <c r="C879" i="29"/>
  <c r="P874" i="29"/>
  <c r="N874" i="29"/>
  <c r="M874" i="29"/>
  <c r="C874" i="29"/>
  <c r="P873" i="29"/>
  <c r="N873" i="29"/>
  <c r="M873" i="29"/>
  <c r="C873" i="29"/>
  <c r="P872" i="29"/>
  <c r="N872" i="29"/>
  <c r="M872" i="29"/>
  <c r="C872" i="29"/>
  <c r="P869" i="29"/>
  <c r="N869" i="29"/>
  <c r="M869" i="29"/>
  <c r="C869" i="29"/>
  <c r="P867" i="29"/>
  <c r="N867" i="29"/>
  <c r="M867" i="29"/>
  <c r="C867" i="29"/>
  <c r="P866" i="29"/>
  <c r="N866" i="29"/>
  <c r="M866" i="29"/>
  <c r="C866" i="29"/>
  <c r="P863" i="29"/>
  <c r="N863" i="29"/>
  <c r="M863" i="29"/>
  <c r="C863" i="29"/>
  <c r="P862" i="29"/>
  <c r="N862" i="29"/>
  <c r="M862" i="29"/>
  <c r="C862" i="29"/>
  <c r="P860" i="29"/>
  <c r="N860" i="29"/>
  <c r="M860" i="29"/>
  <c r="C860" i="29"/>
  <c r="P858" i="29"/>
  <c r="N858" i="29"/>
  <c r="M858" i="29"/>
  <c r="C858" i="29"/>
  <c r="P856" i="29"/>
  <c r="N856" i="29"/>
  <c r="M856" i="29"/>
  <c r="C856" i="29"/>
  <c r="P855" i="29"/>
  <c r="N855" i="29"/>
  <c r="M855" i="29"/>
  <c r="C855" i="29"/>
  <c r="P854" i="29"/>
  <c r="N854" i="29"/>
  <c r="M854" i="29"/>
  <c r="C854" i="29"/>
  <c r="P853" i="29"/>
  <c r="N853" i="29"/>
  <c r="M853" i="29"/>
  <c r="C853" i="29"/>
  <c r="P850" i="29"/>
  <c r="N850" i="29"/>
  <c r="M850" i="29"/>
  <c r="C850" i="29"/>
  <c r="P848" i="29"/>
  <c r="N848" i="29"/>
  <c r="M848" i="29"/>
  <c r="C848" i="29"/>
  <c r="P847" i="29"/>
  <c r="N847" i="29"/>
  <c r="M847" i="29"/>
  <c r="C847" i="29"/>
  <c r="P846" i="29"/>
  <c r="N846" i="29"/>
  <c r="M846" i="29"/>
  <c r="C846" i="29"/>
  <c r="P845" i="29"/>
  <c r="N845" i="29"/>
  <c r="M845" i="29"/>
  <c r="C845" i="29"/>
  <c r="P842" i="29"/>
  <c r="N842" i="29"/>
  <c r="M842" i="29"/>
  <c r="C842" i="29"/>
  <c r="P840" i="29"/>
  <c r="N840" i="29"/>
  <c r="M840" i="29"/>
  <c r="C840" i="29"/>
  <c r="P839" i="29"/>
  <c r="N839" i="29"/>
  <c r="M839" i="29"/>
  <c r="C839" i="29"/>
  <c r="P838" i="29"/>
  <c r="N838" i="29"/>
  <c r="M838" i="29"/>
  <c r="C838" i="29"/>
  <c r="P837" i="29"/>
  <c r="N837" i="29"/>
  <c r="M837" i="29"/>
  <c r="C837" i="29"/>
  <c r="P836" i="29"/>
  <c r="N836" i="29"/>
  <c r="M836" i="29"/>
  <c r="C836" i="29"/>
  <c r="P835" i="29"/>
  <c r="N835" i="29"/>
  <c r="M835" i="29"/>
  <c r="C835" i="29"/>
  <c r="P833" i="29"/>
  <c r="N833" i="29"/>
  <c r="M833" i="29"/>
  <c r="C833" i="29"/>
  <c r="P832" i="29"/>
  <c r="N832" i="29"/>
  <c r="M832" i="29"/>
  <c r="C832" i="29"/>
  <c r="P831" i="29"/>
  <c r="N831" i="29"/>
  <c r="M831" i="29"/>
  <c r="C831" i="29"/>
  <c r="P830" i="29"/>
  <c r="N830" i="29"/>
  <c r="M830" i="29"/>
  <c r="C830" i="29"/>
  <c r="P829" i="29"/>
  <c r="N829" i="29"/>
  <c r="M829" i="29"/>
  <c r="C829" i="29"/>
  <c r="P828" i="29"/>
  <c r="N828" i="29"/>
  <c r="M828" i="29"/>
  <c r="C828" i="29"/>
  <c r="P826" i="29"/>
  <c r="N826" i="29"/>
  <c r="M826" i="29"/>
  <c r="C826" i="29"/>
  <c r="P822" i="29"/>
  <c r="N822" i="29"/>
  <c r="M822" i="29"/>
  <c r="C822" i="29"/>
  <c r="P821" i="29"/>
  <c r="N821" i="29"/>
  <c r="M821" i="29"/>
  <c r="C821" i="29"/>
  <c r="P819" i="29"/>
  <c r="N819" i="29"/>
  <c r="M819" i="29"/>
  <c r="C819" i="29"/>
  <c r="P818" i="29"/>
  <c r="N818" i="29"/>
  <c r="M818" i="29"/>
  <c r="C818" i="29"/>
  <c r="P815" i="29"/>
  <c r="N815" i="29"/>
  <c r="M815" i="29"/>
  <c r="C815" i="29"/>
  <c r="P814" i="29"/>
  <c r="N814" i="29"/>
  <c r="M814" i="29"/>
  <c r="C814" i="29"/>
  <c r="P813" i="29"/>
  <c r="N813" i="29"/>
  <c r="M813" i="29"/>
  <c r="C813" i="29"/>
  <c r="P812" i="29"/>
  <c r="N812" i="29"/>
  <c r="M812" i="29"/>
  <c r="C812" i="29"/>
  <c r="P811" i="29"/>
  <c r="N811" i="29"/>
  <c r="M811" i="29"/>
  <c r="C811" i="29"/>
  <c r="P810" i="29"/>
  <c r="N810" i="29"/>
  <c r="M810" i="29"/>
  <c r="C810" i="29"/>
  <c r="P807" i="29"/>
  <c r="N807" i="29"/>
  <c r="M807" i="29"/>
  <c r="C807" i="29"/>
  <c r="P806" i="29"/>
  <c r="N806" i="29"/>
  <c r="M806" i="29"/>
  <c r="C806" i="29"/>
  <c r="P805" i="29"/>
  <c r="N805" i="29"/>
  <c r="M805" i="29"/>
  <c r="C805" i="29"/>
  <c r="P804" i="29"/>
  <c r="N804" i="29"/>
  <c r="M804" i="29"/>
  <c r="C804" i="29"/>
  <c r="P803" i="29"/>
  <c r="N803" i="29"/>
  <c r="M803" i="29"/>
  <c r="C803" i="29"/>
  <c r="P802" i="29"/>
  <c r="N802" i="29"/>
  <c r="M802" i="29"/>
  <c r="C802" i="29"/>
  <c r="P801" i="29"/>
  <c r="N801" i="29"/>
  <c r="M801" i="29"/>
  <c r="C801" i="29"/>
  <c r="P800" i="29"/>
  <c r="N800" i="29"/>
  <c r="M800" i="29"/>
  <c r="C800" i="29"/>
  <c r="P799" i="29"/>
  <c r="N799" i="29"/>
  <c r="M799" i="29"/>
  <c r="C799" i="29"/>
  <c r="P798" i="29"/>
  <c r="N798" i="29"/>
  <c r="M798" i="29"/>
  <c r="C798" i="29"/>
  <c r="P797" i="29"/>
  <c r="N797" i="29"/>
  <c r="M797" i="29"/>
  <c r="C797" i="29"/>
  <c r="P796" i="29"/>
  <c r="N796" i="29"/>
  <c r="M796" i="29"/>
  <c r="C796" i="29"/>
  <c r="P795" i="29"/>
  <c r="N795" i="29"/>
  <c r="M795" i="29"/>
  <c r="C795" i="29"/>
  <c r="P794" i="29"/>
  <c r="N794" i="29"/>
  <c r="M794" i="29"/>
  <c r="C794" i="29"/>
  <c r="P793" i="29"/>
  <c r="N793" i="29"/>
  <c r="M793" i="29"/>
  <c r="C793" i="29"/>
  <c r="P792" i="29"/>
  <c r="N792" i="29"/>
  <c r="M792" i="29"/>
  <c r="C792" i="29"/>
  <c r="O63" i="29"/>
  <c r="C63" i="29"/>
  <c r="O62" i="29"/>
  <c r="C62" i="29"/>
  <c r="O60" i="29"/>
  <c r="C60" i="29"/>
  <c r="G60" i="29" s="1"/>
  <c r="O59" i="29"/>
  <c r="C59" i="29"/>
  <c r="G59" i="29" s="1"/>
  <c r="O58" i="29"/>
  <c r="L58" i="29" s="1"/>
  <c r="C58" i="29"/>
  <c r="G58" i="29" s="1"/>
  <c r="O57" i="29"/>
  <c r="L57" i="29" s="1"/>
  <c r="C57" i="29"/>
  <c r="G57" i="29" s="1"/>
  <c r="O56" i="29"/>
  <c r="C56" i="29"/>
  <c r="G56" i="29" s="1"/>
  <c r="O55" i="29"/>
  <c r="C55" i="29"/>
  <c r="G55" i="29" s="1"/>
  <c r="O54" i="29"/>
  <c r="L54" i="29" s="1"/>
  <c r="C54" i="29"/>
  <c r="G54" i="29" s="1"/>
  <c r="O53" i="29"/>
  <c r="C53" i="29"/>
  <c r="G53" i="29" s="1"/>
  <c r="O51" i="29"/>
  <c r="C51" i="29"/>
  <c r="O50" i="29"/>
  <c r="C50" i="29"/>
  <c r="O48" i="29"/>
  <c r="C48" i="29"/>
  <c r="G48" i="29" s="1"/>
  <c r="O47" i="29"/>
  <c r="C47" i="29"/>
  <c r="G47" i="29" s="1"/>
  <c r="O46" i="29"/>
  <c r="L46" i="29" s="1"/>
  <c r="C46" i="29"/>
  <c r="G46" i="29" s="1"/>
  <c r="O45" i="29"/>
  <c r="L45" i="29" s="1"/>
  <c r="C45" i="29"/>
  <c r="G45" i="29" s="1"/>
  <c r="O44" i="29"/>
  <c r="C44" i="29"/>
  <c r="G44" i="29" s="1"/>
  <c r="O43" i="29"/>
  <c r="C43" i="29"/>
  <c r="G43" i="29" s="1"/>
  <c r="O42" i="29"/>
  <c r="L42" i="29" s="1"/>
  <c r="C42" i="29"/>
  <c r="G42" i="29" s="1"/>
  <c r="O41" i="29"/>
  <c r="C41" i="29"/>
  <c r="G41" i="29" s="1"/>
  <c r="P788" i="29"/>
  <c r="N788" i="29"/>
  <c r="M788" i="29"/>
  <c r="C788" i="29"/>
  <c r="P787" i="29"/>
  <c r="N787" i="29"/>
  <c r="M787" i="29"/>
  <c r="C787" i="29"/>
  <c r="P786" i="29"/>
  <c r="N786" i="29"/>
  <c r="M786" i="29"/>
  <c r="C786" i="29"/>
  <c r="P785" i="29"/>
  <c r="N785" i="29"/>
  <c r="M785" i="29"/>
  <c r="C785" i="29"/>
  <c r="P784" i="29"/>
  <c r="N784" i="29"/>
  <c r="M784" i="29"/>
  <c r="C784" i="29"/>
  <c r="P783" i="29"/>
  <c r="N783" i="29"/>
  <c r="M783" i="29"/>
  <c r="C783" i="29"/>
  <c r="P782" i="29"/>
  <c r="N782" i="29"/>
  <c r="M782" i="29"/>
  <c r="C782" i="29"/>
  <c r="P781" i="29"/>
  <c r="N781" i="29"/>
  <c r="M781" i="29"/>
  <c r="C781" i="29"/>
  <c r="P780" i="29"/>
  <c r="N780" i="29"/>
  <c r="M780" i="29"/>
  <c r="C780" i="29"/>
  <c r="P779" i="29"/>
  <c r="N779" i="29"/>
  <c r="M779" i="29"/>
  <c r="C779" i="29"/>
  <c r="P778" i="29"/>
  <c r="N778" i="29"/>
  <c r="M778" i="29"/>
  <c r="C778" i="29"/>
  <c r="P777" i="29"/>
  <c r="N777" i="29"/>
  <c r="M777" i="29"/>
  <c r="C777" i="29"/>
  <c r="P776" i="29"/>
  <c r="N776" i="29"/>
  <c r="M776" i="29"/>
  <c r="C776" i="29"/>
  <c r="P775" i="29"/>
  <c r="N775" i="29"/>
  <c r="M775" i="29"/>
  <c r="C775" i="29"/>
  <c r="P774" i="29"/>
  <c r="N774" i="29"/>
  <c r="M774" i="29"/>
  <c r="C774" i="29"/>
  <c r="P773" i="29"/>
  <c r="N773" i="29"/>
  <c r="M773" i="29"/>
  <c r="C773" i="29"/>
  <c r="P770" i="29"/>
  <c r="N770" i="29"/>
  <c r="M770" i="29"/>
  <c r="C770" i="29"/>
  <c r="P769" i="29"/>
  <c r="N769" i="29"/>
  <c r="M769" i="29"/>
  <c r="C769" i="29"/>
  <c r="P768" i="29"/>
  <c r="N768" i="29"/>
  <c r="M768" i="29"/>
  <c r="C768" i="29"/>
  <c r="P767" i="29"/>
  <c r="N767" i="29"/>
  <c r="M767" i="29"/>
  <c r="C767" i="29"/>
  <c r="P766" i="29"/>
  <c r="N766" i="29"/>
  <c r="M766" i="29"/>
  <c r="C766" i="29"/>
  <c r="P765" i="29"/>
  <c r="N765" i="29"/>
  <c r="M765" i="29"/>
  <c r="C765" i="29"/>
  <c r="P761" i="29"/>
  <c r="N761" i="29"/>
  <c r="M761" i="29"/>
  <c r="C761" i="29"/>
  <c r="P758" i="29"/>
  <c r="N758" i="29"/>
  <c r="M758" i="29"/>
  <c r="P757" i="29"/>
  <c r="N757" i="29"/>
  <c r="M757" i="29"/>
  <c r="P756" i="29"/>
  <c r="N756" i="29"/>
  <c r="M756" i="29"/>
  <c r="P751" i="29"/>
  <c r="N751" i="29"/>
  <c r="M751" i="29"/>
  <c r="C751" i="29"/>
  <c r="P748" i="29"/>
  <c r="N748" i="29"/>
  <c r="M748" i="29"/>
  <c r="C748" i="29"/>
  <c r="P747" i="29"/>
  <c r="N747" i="29"/>
  <c r="M747" i="29"/>
  <c r="C747" i="29"/>
  <c r="P746" i="29"/>
  <c r="N746" i="29"/>
  <c r="M746" i="29"/>
  <c r="C746" i="29"/>
  <c r="P745" i="29"/>
  <c r="N745" i="29"/>
  <c r="M745" i="29"/>
  <c r="C745" i="29"/>
  <c r="P744" i="29"/>
  <c r="N744" i="29"/>
  <c r="M744" i="29"/>
  <c r="C744" i="29"/>
  <c r="P743" i="29"/>
  <c r="N743" i="29"/>
  <c r="M743" i="29"/>
  <c r="C743" i="29"/>
  <c r="P742" i="29"/>
  <c r="N742" i="29"/>
  <c r="M742" i="29"/>
  <c r="C742" i="29"/>
  <c r="P741" i="29"/>
  <c r="N741" i="29"/>
  <c r="M741" i="29"/>
  <c r="C741" i="29"/>
  <c r="P738" i="29"/>
  <c r="N738" i="29"/>
  <c r="M738" i="29"/>
  <c r="C738" i="29"/>
  <c r="P737" i="29"/>
  <c r="N737" i="29"/>
  <c r="M737" i="29"/>
  <c r="C737" i="29"/>
  <c r="P733" i="29"/>
  <c r="N733" i="29"/>
  <c r="M733" i="29"/>
  <c r="C733" i="29"/>
  <c r="P732" i="29"/>
  <c r="N732" i="29"/>
  <c r="M732" i="29"/>
  <c r="C732" i="29"/>
  <c r="P728" i="29"/>
  <c r="N728" i="29"/>
  <c r="M728" i="29"/>
  <c r="C728" i="29"/>
  <c r="P727" i="29"/>
  <c r="N727" i="29"/>
  <c r="M727" i="29"/>
  <c r="C727" i="29"/>
  <c r="P726" i="29"/>
  <c r="N726" i="29"/>
  <c r="M726" i="29"/>
  <c r="C726" i="29"/>
  <c r="P722" i="29"/>
  <c r="N722" i="29"/>
  <c r="M722" i="29"/>
  <c r="C722" i="29"/>
  <c r="P721" i="29"/>
  <c r="N721" i="29"/>
  <c r="M721" i="29"/>
  <c r="C721" i="29"/>
  <c r="P720" i="29"/>
  <c r="N720" i="29"/>
  <c r="M720" i="29"/>
  <c r="C720" i="29"/>
  <c r="P719" i="29"/>
  <c r="N719" i="29"/>
  <c r="M719" i="29"/>
  <c r="C719" i="29"/>
  <c r="P715" i="29"/>
  <c r="N715" i="29"/>
  <c r="M715" i="29"/>
  <c r="C715" i="29"/>
  <c r="P714" i="29"/>
  <c r="N714" i="29"/>
  <c r="M714" i="29"/>
  <c r="C714" i="29"/>
  <c r="P713" i="29"/>
  <c r="N713" i="29"/>
  <c r="M713" i="29"/>
  <c r="C713" i="29"/>
  <c r="P709" i="29"/>
  <c r="N709" i="29"/>
  <c r="M709" i="29"/>
  <c r="C709" i="29"/>
  <c r="P708" i="29"/>
  <c r="N708" i="29"/>
  <c r="M708" i="29"/>
  <c r="C708" i="29"/>
  <c r="P704" i="29"/>
  <c r="N704" i="29"/>
  <c r="M704" i="29"/>
  <c r="C704" i="29"/>
  <c r="P703" i="29"/>
  <c r="N703" i="29"/>
  <c r="M703" i="29"/>
  <c r="C703" i="29"/>
  <c r="P702" i="29"/>
  <c r="N702" i="29"/>
  <c r="M702" i="29"/>
  <c r="C702" i="29"/>
  <c r="P701" i="29"/>
  <c r="N701" i="29"/>
  <c r="M701" i="29"/>
  <c r="C701" i="29"/>
  <c r="P697" i="29"/>
  <c r="N697" i="29"/>
  <c r="M697" i="29"/>
  <c r="C697" i="29"/>
  <c r="P696" i="29"/>
  <c r="N696" i="29"/>
  <c r="M696" i="29"/>
  <c r="C696" i="29"/>
  <c r="P695" i="29"/>
  <c r="N695" i="29"/>
  <c r="M695" i="29"/>
  <c r="C695" i="29"/>
  <c r="P694" i="29"/>
  <c r="N694" i="29"/>
  <c r="M694" i="29"/>
  <c r="C694" i="29"/>
  <c r="P693" i="29"/>
  <c r="N693" i="29"/>
  <c r="M693" i="29"/>
  <c r="C693" i="29"/>
  <c r="P687" i="29"/>
  <c r="N687" i="29"/>
  <c r="M687" i="29"/>
  <c r="C687" i="29"/>
  <c r="P686" i="29"/>
  <c r="N686" i="29"/>
  <c r="M686" i="29"/>
  <c r="C686" i="29"/>
  <c r="P685" i="29"/>
  <c r="N685" i="29"/>
  <c r="M685" i="29"/>
  <c r="C685" i="29"/>
  <c r="P682" i="29"/>
  <c r="N682" i="29"/>
  <c r="C682" i="29"/>
  <c r="P681" i="29"/>
  <c r="N681" i="29"/>
  <c r="C681" i="29"/>
  <c r="P680" i="29"/>
  <c r="N680" i="29"/>
  <c r="M680" i="29"/>
  <c r="C680" i="29"/>
  <c r="P679" i="29"/>
  <c r="N679" i="29"/>
  <c r="M679" i="29"/>
  <c r="C679" i="29"/>
  <c r="P678" i="29"/>
  <c r="N678" i="29"/>
  <c r="M678" i="29"/>
  <c r="C678" i="29"/>
  <c r="P677" i="29"/>
  <c r="N677" i="29"/>
  <c r="M677" i="29"/>
  <c r="C677" i="29"/>
  <c r="P676" i="29"/>
  <c r="N676" i="29"/>
  <c r="M676" i="29"/>
  <c r="C676" i="29"/>
  <c r="P675" i="29"/>
  <c r="N675" i="29"/>
  <c r="M675" i="29"/>
  <c r="C675" i="29"/>
  <c r="P674" i="29"/>
  <c r="N674" i="29"/>
  <c r="M674" i="29"/>
  <c r="C674" i="29"/>
  <c r="P668" i="29"/>
  <c r="N668" i="29"/>
  <c r="M668" i="29"/>
  <c r="C668" i="29"/>
  <c r="P667" i="29"/>
  <c r="N667" i="29"/>
  <c r="M667" i="29"/>
  <c r="C667" i="29"/>
  <c r="P666" i="29"/>
  <c r="N666" i="29"/>
  <c r="M666" i="29"/>
  <c r="C666" i="29"/>
  <c r="P663" i="29"/>
  <c r="N663" i="29"/>
  <c r="M663" i="29"/>
  <c r="C663" i="29"/>
  <c r="P662" i="29"/>
  <c r="N662" i="29"/>
  <c r="M662" i="29"/>
  <c r="C662" i="29"/>
  <c r="P661" i="29"/>
  <c r="N661" i="29"/>
  <c r="M661" i="29"/>
  <c r="C661" i="29"/>
  <c r="P660" i="29"/>
  <c r="N660" i="29"/>
  <c r="M660" i="29"/>
  <c r="C660" i="29"/>
  <c r="P659" i="29"/>
  <c r="N659" i="29"/>
  <c r="M659" i="29"/>
  <c r="C659" i="29"/>
  <c r="P655" i="29"/>
  <c r="N655" i="29"/>
  <c r="M655" i="29"/>
  <c r="C655" i="29"/>
  <c r="P654" i="29"/>
  <c r="N654" i="29"/>
  <c r="M654" i="29"/>
  <c r="C654" i="29"/>
  <c r="P651" i="29"/>
  <c r="N651" i="29"/>
  <c r="M651" i="29"/>
  <c r="C651" i="29"/>
  <c r="P650" i="29"/>
  <c r="N650" i="29"/>
  <c r="M650" i="29"/>
  <c r="C650" i="29"/>
  <c r="P649" i="29"/>
  <c r="N649" i="29"/>
  <c r="M649" i="29"/>
  <c r="C649" i="29"/>
  <c r="P648" i="29"/>
  <c r="N648" i="29"/>
  <c r="M648" i="29"/>
  <c r="C648" i="29"/>
  <c r="P645" i="29"/>
  <c r="N645" i="29"/>
  <c r="M645" i="29"/>
  <c r="C645" i="29"/>
  <c r="P644" i="29"/>
  <c r="N644" i="29"/>
  <c r="M644" i="29"/>
  <c r="C644" i="29"/>
  <c r="P643" i="29"/>
  <c r="N643" i="29"/>
  <c r="M643" i="29"/>
  <c r="C643" i="29"/>
  <c r="P642" i="29"/>
  <c r="N642" i="29"/>
  <c r="M642" i="29"/>
  <c r="C642" i="29"/>
  <c r="P641" i="29"/>
  <c r="N641" i="29"/>
  <c r="M641" i="29"/>
  <c r="C641" i="29"/>
  <c r="P640" i="29"/>
  <c r="N640" i="29"/>
  <c r="M640" i="29"/>
  <c r="C640" i="29"/>
  <c r="P639" i="29"/>
  <c r="N639" i="29"/>
  <c r="M639" i="29"/>
  <c r="C639" i="29"/>
  <c r="P635" i="29"/>
  <c r="N635" i="29"/>
  <c r="M635" i="29"/>
  <c r="C635" i="29"/>
  <c r="P634" i="29"/>
  <c r="N634" i="29"/>
  <c r="M634" i="29"/>
  <c r="C634" i="29"/>
  <c r="P633" i="29"/>
  <c r="N633" i="29"/>
  <c r="M633" i="29"/>
  <c r="C633" i="29"/>
  <c r="P632" i="29"/>
  <c r="N632" i="29"/>
  <c r="M632" i="29"/>
  <c r="C632" i="29"/>
  <c r="P631" i="29"/>
  <c r="N631" i="29"/>
  <c r="M631" i="29"/>
  <c r="C631" i="29"/>
  <c r="P628" i="29"/>
  <c r="N628" i="29"/>
  <c r="M628" i="29"/>
  <c r="C628" i="29"/>
  <c r="P627" i="29"/>
  <c r="N627" i="29"/>
  <c r="M627" i="29"/>
  <c r="C627" i="29"/>
  <c r="P626" i="29"/>
  <c r="N626" i="29"/>
  <c r="M626" i="29"/>
  <c r="C626" i="29"/>
  <c r="P625" i="29"/>
  <c r="N625" i="29"/>
  <c r="M625" i="29"/>
  <c r="C625" i="29"/>
  <c r="P621" i="29"/>
  <c r="N621" i="29"/>
  <c r="M621" i="29"/>
  <c r="C621" i="29"/>
  <c r="P620" i="29"/>
  <c r="N620" i="29"/>
  <c r="M620" i="29"/>
  <c r="C620" i="29"/>
  <c r="P619" i="29"/>
  <c r="N619" i="29"/>
  <c r="M619" i="29"/>
  <c r="C619" i="29"/>
  <c r="P618" i="29"/>
  <c r="N618" i="29"/>
  <c r="M618" i="29"/>
  <c r="C618" i="29"/>
  <c r="P615" i="29"/>
  <c r="N615" i="29"/>
  <c r="M615" i="29"/>
  <c r="C615" i="29"/>
  <c r="P614" i="29"/>
  <c r="N614" i="29"/>
  <c r="M614" i="29"/>
  <c r="C614" i="29"/>
  <c r="P613" i="29"/>
  <c r="N613" i="29"/>
  <c r="M613" i="29"/>
  <c r="C613" i="29"/>
  <c r="P610" i="29"/>
  <c r="N610" i="29"/>
  <c r="C610" i="29"/>
  <c r="P609" i="29"/>
  <c r="N609" i="29"/>
  <c r="C609" i="29"/>
  <c r="P607" i="29"/>
  <c r="N607" i="29"/>
  <c r="M607" i="29"/>
  <c r="C607" i="29"/>
  <c r="P606" i="29"/>
  <c r="N606" i="29"/>
  <c r="M606" i="29"/>
  <c r="C606" i="29"/>
  <c r="P603" i="29"/>
  <c r="N603" i="29"/>
  <c r="M603" i="29"/>
  <c r="C603" i="29"/>
  <c r="P602" i="29"/>
  <c r="N602" i="29"/>
  <c r="M602" i="29"/>
  <c r="C602" i="29"/>
  <c r="P599" i="29"/>
  <c r="N599" i="29"/>
  <c r="M599" i="29"/>
  <c r="C599" i="29"/>
  <c r="P598" i="29"/>
  <c r="N598" i="29"/>
  <c r="M598" i="29"/>
  <c r="C598" i="29"/>
  <c r="P595" i="29"/>
  <c r="N595" i="29"/>
  <c r="M595" i="29"/>
  <c r="C595" i="29"/>
  <c r="P594" i="29"/>
  <c r="N594" i="29"/>
  <c r="M594" i="29"/>
  <c r="C594" i="29"/>
  <c r="P585" i="29"/>
  <c r="N585" i="29"/>
  <c r="M585" i="29"/>
  <c r="C585" i="29"/>
  <c r="P584" i="29"/>
  <c r="N584" i="29"/>
  <c r="M584" i="29"/>
  <c r="C584" i="29"/>
  <c r="P580" i="29"/>
  <c r="N580" i="29"/>
  <c r="M580" i="29"/>
  <c r="C580" i="29"/>
  <c r="P579" i="29"/>
  <c r="N579" i="29"/>
  <c r="M579" i="29"/>
  <c r="C579" i="29"/>
  <c r="P578" i="29"/>
  <c r="N578" i="29"/>
  <c r="M578" i="29"/>
  <c r="C578" i="29"/>
  <c r="P577" i="29"/>
  <c r="N577" i="29"/>
  <c r="M577" i="29"/>
  <c r="C577" i="29"/>
  <c r="P574" i="29"/>
  <c r="N574" i="29"/>
  <c r="M574" i="29"/>
  <c r="C574" i="29"/>
  <c r="P573" i="29"/>
  <c r="N573" i="29"/>
  <c r="M573" i="29"/>
  <c r="C573" i="29"/>
  <c r="P572" i="29"/>
  <c r="N572" i="29"/>
  <c r="M572" i="29"/>
  <c r="C572" i="29"/>
  <c r="P571" i="29"/>
  <c r="N571" i="29"/>
  <c r="M571" i="29"/>
  <c r="C571" i="29"/>
  <c r="P570" i="29"/>
  <c r="N570" i="29"/>
  <c r="M570" i="29"/>
  <c r="C570" i="29"/>
  <c r="P569" i="29"/>
  <c r="N569" i="29"/>
  <c r="M569" i="29"/>
  <c r="C569" i="29"/>
  <c r="P568" i="29"/>
  <c r="N568" i="29"/>
  <c r="M568" i="29"/>
  <c r="C568" i="29"/>
  <c r="P567" i="29"/>
  <c r="N567" i="29"/>
  <c r="M567" i="29"/>
  <c r="C567" i="29"/>
  <c r="P566" i="29"/>
  <c r="N566" i="29"/>
  <c r="M566" i="29"/>
  <c r="C566" i="29"/>
  <c r="P565" i="29"/>
  <c r="N565" i="29"/>
  <c r="M565" i="29"/>
  <c r="C565" i="29"/>
  <c r="P564" i="29"/>
  <c r="N564" i="29"/>
  <c r="M564" i="29"/>
  <c r="C564" i="29"/>
  <c r="P563" i="29"/>
  <c r="N563" i="29"/>
  <c r="M563" i="29"/>
  <c r="C563" i="29"/>
  <c r="P558" i="29"/>
  <c r="N558" i="29"/>
  <c r="M558" i="29"/>
  <c r="C558" i="29"/>
  <c r="P555" i="29"/>
  <c r="N555" i="29"/>
  <c r="M555" i="29"/>
  <c r="C555" i="29"/>
  <c r="P553" i="29"/>
  <c r="N553" i="29"/>
  <c r="M553" i="29"/>
  <c r="C553" i="29"/>
  <c r="P552" i="29"/>
  <c r="N552" i="29"/>
  <c r="M552" i="29"/>
  <c r="C552" i="29"/>
  <c r="P551" i="29"/>
  <c r="N551" i="29"/>
  <c r="M551" i="29"/>
  <c r="C551" i="29"/>
  <c r="P550" i="29"/>
  <c r="N550" i="29"/>
  <c r="M550" i="29"/>
  <c r="C550" i="29"/>
  <c r="P549" i="29"/>
  <c r="N549" i="29"/>
  <c r="M549" i="29"/>
  <c r="C549" i="29"/>
  <c r="P548" i="29"/>
  <c r="N548" i="29"/>
  <c r="M548" i="29"/>
  <c r="C548" i="29"/>
  <c r="P547" i="29"/>
  <c r="N547" i="29"/>
  <c r="M547" i="29"/>
  <c r="C547" i="29"/>
  <c r="P546" i="29"/>
  <c r="N546" i="29"/>
  <c r="M546" i="29"/>
  <c r="C546" i="29"/>
  <c r="P545" i="29"/>
  <c r="N545" i="29"/>
  <c r="M545" i="29"/>
  <c r="C545" i="29"/>
  <c r="P544" i="29"/>
  <c r="N544" i="29"/>
  <c r="M544" i="29"/>
  <c r="C544" i="29"/>
  <c r="P543" i="29"/>
  <c r="N543" i="29"/>
  <c r="M543" i="29"/>
  <c r="C543" i="29"/>
  <c r="P542" i="29"/>
  <c r="N542" i="29"/>
  <c r="M542" i="29"/>
  <c r="C542" i="29"/>
  <c r="P541" i="29"/>
  <c r="N541" i="29"/>
  <c r="M541" i="29"/>
  <c r="C541" i="29"/>
  <c r="P540" i="29"/>
  <c r="N540" i="29"/>
  <c r="M540" i="29"/>
  <c r="C540" i="29"/>
  <c r="P539" i="29"/>
  <c r="N539" i="29"/>
  <c r="M539" i="29"/>
  <c r="C539" i="29"/>
  <c r="P535" i="29"/>
  <c r="N535" i="29"/>
  <c r="M535" i="29"/>
  <c r="C535" i="29"/>
  <c r="P534" i="29"/>
  <c r="N534" i="29"/>
  <c r="M534" i="29"/>
  <c r="C534" i="29"/>
  <c r="P533" i="29"/>
  <c r="N533" i="29"/>
  <c r="M533" i="29"/>
  <c r="C533" i="29"/>
  <c r="P532" i="29"/>
  <c r="N532" i="29"/>
  <c r="M532" i="29"/>
  <c r="C532" i="29"/>
  <c r="P531" i="29"/>
  <c r="N531" i="29"/>
  <c r="M531" i="29"/>
  <c r="C531" i="29"/>
  <c r="P523" i="29"/>
  <c r="N523" i="29"/>
  <c r="M523" i="29"/>
  <c r="C523" i="29"/>
  <c r="P522" i="29"/>
  <c r="N522" i="29"/>
  <c r="M522" i="29"/>
  <c r="C522" i="29"/>
  <c r="P521" i="29"/>
  <c r="N521" i="29"/>
  <c r="M521" i="29"/>
  <c r="C521" i="29"/>
  <c r="P520" i="29"/>
  <c r="N520" i="29"/>
  <c r="M520" i="29"/>
  <c r="C520" i="29"/>
  <c r="P519" i="29"/>
  <c r="N519" i="29"/>
  <c r="M519" i="29"/>
  <c r="C519" i="29"/>
  <c r="P518" i="29"/>
  <c r="N518" i="29"/>
  <c r="M518" i="29"/>
  <c r="C518" i="29"/>
  <c r="P517" i="29"/>
  <c r="N517" i="29"/>
  <c r="M517" i="29"/>
  <c r="C517" i="29"/>
  <c r="P516" i="29"/>
  <c r="N516" i="29"/>
  <c r="M516" i="29"/>
  <c r="C516" i="29"/>
  <c r="P515" i="29"/>
  <c r="N515" i="29"/>
  <c r="M515" i="29"/>
  <c r="C515" i="29"/>
  <c r="P514" i="29"/>
  <c r="N514" i="29"/>
  <c r="M514" i="29"/>
  <c r="C514" i="29"/>
  <c r="P513" i="29"/>
  <c r="N513" i="29"/>
  <c r="M513" i="29"/>
  <c r="C513" i="29"/>
  <c r="P512" i="29"/>
  <c r="N512" i="29"/>
  <c r="M512" i="29"/>
  <c r="C512" i="29"/>
  <c r="P511" i="29"/>
  <c r="N511" i="29"/>
  <c r="M511" i="29"/>
  <c r="C511" i="29"/>
  <c r="P510" i="29"/>
  <c r="N510" i="29"/>
  <c r="M510" i="29"/>
  <c r="C510" i="29"/>
  <c r="P509" i="29"/>
  <c r="N509" i="29"/>
  <c r="M509" i="29"/>
  <c r="C509" i="29"/>
  <c r="P506" i="29"/>
  <c r="C506" i="29"/>
  <c r="P505" i="29"/>
  <c r="C505" i="29"/>
  <c r="P504" i="29"/>
  <c r="C504" i="29"/>
  <c r="P502" i="29"/>
  <c r="N502" i="29"/>
  <c r="M502" i="29"/>
  <c r="C502" i="29"/>
  <c r="P501" i="29"/>
  <c r="N501" i="29"/>
  <c r="M501" i="29"/>
  <c r="C501" i="29"/>
  <c r="P500" i="29"/>
  <c r="N500" i="29"/>
  <c r="M500" i="29"/>
  <c r="C500" i="29"/>
  <c r="P499" i="29"/>
  <c r="N499" i="29"/>
  <c r="M499" i="29"/>
  <c r="C499" i="29"/>
  <c r="P496" i="29"/>
  <c r="N496" i="29"/>
  <c r="M496" i="29"/>
  <c r="G496" i="29"/>
  <c r="P495" i="29"/>
  <c r="N495" i="29"/>
  <c r="M495" i="29"/>
  <c r="G495" i="29"/>
  <c r="P490" i="29"/>
  <c r="N490" i="29"/>
  <c r="M490" i="29"/>
  <c r="C490" i="29"/>
  <c r="P489" i="29"/>
  <c r="N489" i="29"/>
  <c r="M489" i="29"/>
  <c r="C489" i="29"/>
  <c r="P488" i="29"/>
  <c r="N488" i="29"/>
  <c r="M488" i="29"/>
  <c r="C488" i="29"/>
  <c r="P487" i="29"/>
  <c r="N487" i="29"/>
  <c r="M487" i="29"/>
  <c r="C487" i="29"/>
  <c r="P486" i="29"/>
  <c r="N486" i="29"/>
  <c r="M486" i="29"/>
  <c r="C486" i="29"/>
  <c r="P485" i="29"/>
  <c r="N485" i="29"/>
  <c r="M485" i="29"/>
  <c r="C485" i="29"/>
  <c r="P484" i="29"/>
  <c r="N484" i="29"/>
  <c r="M484" i="29"/>
  <c r="C484" i="29"/>
  <c r="P483" i="29"/>
  <c r="N483" i="29"/>
  <c r="M483" i="29"/>
  <c r="C483" i="29"/>
  <c r="P482" i="29"/>
  <c r="N482" i="29"/>
  <c r="M482" i="29"/>
  <c r="C482" i="29"/>
  <c r="P481" i="29"/>
  <c r="N481" i="29"/>
  <c r="M481" i="29"/>
  <c r="C481" i="29"/>
  <c r="P480" i="29"/>
  <c r="N480" i="29"/>
  <c r="M480" i="29"/>
  <c r="C480" i="29"/>
  <c r="P479" i="29"/>
  <c r="N479" i="29"/>
  <c r="M479" i="29"/>
  <c r="C479" i="29"/>
  <c r="P478" i="29"/>
  <c r="N478" i="29"/>
  <c r="M478" i="29"/>
  <c r="C478" i="29"/>
  <c r="P477" i="29"/>
  <c r="N477" i="29"/>
  <c r="M477" i="29"/>
  <c r="C477" i="29"/>
  <c r="P476" i="29"/>
  <c r="N476" i="29"/>
  <c r="M476" i="29"/>
  <c r="C476" i="29"/>
  <c r="P475" i="29"/>
  <c r="N475" i="29"/>
  <c r="M475" i="29"/>
  <c r="C475" i="29"/>
  <c r="C167" i="29"/>
  <c r="G167" i="29" s="1"/>
  <c r="C166" i="29"/>
  <c r="G166" i="29" s="1"/>
  <c r="C163" i="29"/>
  <c r="G163" i="29" s="1"/>
  <c r="C162" i="29"/>
  <c r="G162" i="29" s="1"/>
  <c r="C161" i="29"/>
  <c r="G161" i="29" s="1"/>
  <c r="C160" i="29"/>
  <c r="G160" i="29" s="1"/>
  <c r="C159" i="29"/>
  <c r="G159" i="29" s="1"/>
  <c r="C158" i="29"/>
  <c r="G158" i="29" s="1"/>
  <c r="C157" i="29"/>
  <c r="G157" i="29" s="1"/>
  <c r="C151" i="29"/>
  <c r="G151" i="29" s="1"/>
  <c r="C150" i="29"/>
  <c r="G150" i="29" s="1"/>
  <c r="C147" i="29"/>
  <c r="G147" i="29" s="1"/>
  <c r="C146" i="29"/>
  <c r="G146" i="29" s="1"/>
  <c r="C145" i="29"/>
  <c r="G145" i="29" s="1"/>
  <c r="C143" i="29"/>
  <c r="G143" i="29" s="1"/>
  <c r="C142" i="29"/>
  <c r="G142" i="29" s="1"/>
  <c r="P15" i="29"/>
  <c r="N15" i="29"/>
  <c r="C15" i="29"/>
  <c r="P14" i="29"/>
  <c r="N14" i="29"/>
  <c r="C14" i="29"/>
  <c r="P13" i="29"/>
  <c r="N13" i="29"/>
  <c r="C13" i="29"/>
  <c r="P12" i="29"/>
  <c r="N12" i="29"/>
  <c r="C12" i="29"/>
  <c r="P11" i="29"/>
  <c r="N11" i="29"/>
  <c r="C11" i="29"/>
  <c r="P10" i="29"/>
  <c r="N10" i="29"/>
  <c r="C10" i="29"/>
  <c r="N9" i="29"/>
  <c r="C9" i="29"/>
  <c r="G9" i="29" s="1"/>
  <c r="C8" i="29"/>
  <c r="G8" i="29" s="1"/>
  <c r="P464" i="29"/>
  <c r="N464" i="29"/>
  <c r="M464" i="29"/>
  <c r="C464" i="29"/>
  <c r="P463" i="29"/>
  <c r="N463" i="29"/>
  <c r="M463" i="29"/>
  <c r="C463" i="29"/>
  <c r="P462" i="29"/>
  <c r="N462" i="29"/>
  <c r="M462" i="29"/>
  <c r="C462" i="29"/>
  <c r="P461" i="29"/>
  <c r="N461" i="29"/>
  <c r="M461" i="29"/>
  <c r="C461" i="29"/>
  <c r="P460" i="29"/>
  <c r="N460" i="29"/>
  <c r="M460" i="29"/>
  <c r="C460" i="29"/>
  <c r="P459" i="29"/>
  <c r="N459" i="29"/>
  <c r="M459" i="29"/>
  <c r="C459" i="29"/>
  <c r="P458" i="29"/>
  <c r="N458" i="29"/>
  <c r="M458" i="29"/>
  <c r="C458" i="29"/>
  <c r="P453" i="29"/>
  <c r="N453" i="29"/>
  <c r="M453" i="29"/>
  <c r="C453" i="29"/>
  <c r="P452" i="29"/>
  <c r="N452" i="29"/>
  <c r="M452" i="29"/>
  <c r="C452" i="29"/>
  <c r="P451" i="29"/>
  <c r="N451" i="29"/>
  <c r="M451" i="29"/>
  <c r="C451" i="29"/>
  <c r="P450" i="29"/>
  <c r="N450" i="29"/>
  <c r="M450" i="29"/>
  <c r="C450" i="29"/>
  <c r="P449" i="29"/>
  <c r="N449" i="29"/>
  <c r="M449" i="29"/>
  <c r="C449" i="29"/>
  <c r="P446" i="29"/>
  <c r="N446" i="29"/>
  <c r="M446" i="29"/>
  <c r="C446" i="29"/>
  <c r="P444" i="29"/>
  <c r="N444" i="29"/>
  <c r="M444" i="29"/>
  <c r="C444" i="29"/>
  <c r="P443" i="29"/>
  <c r="N443" i="29"/>
  <c r="M443" i="29"/>
  <c r="C443" i="29"/>
  <c r="P442" i="29"/>
  <c r="N442" i="29"/>
  <c r="M442" i="29"/>
  <c r="C442" i="29"/>
  <c r="P441" i="29"/>
  <c r="N441" i="29"/>
  <c r="M441" i="29"/>
  <c r="C441" i="29"/>
  <c r="P440" i="29"/>
  <c r="N440" i="29"/>
  <c r="M440" i="29"/>
  <c r="C440" i="29"/>
  <c r="P439" i="29"/>
  <c r="N439" i="29"/>
  <c r="M439" i="29"/>
  <c r="C439" i="29"/>
  <c r="P438" i="29"/>
  <c r="N438" i="29"/>
  <c r="M438" i="29"/>
  <c r="C438" i="29"/>
  <c r="P437" i="29"/>
  <c r="N437" i="29"/>
  <c r="C437" i="29"/>
  <c r="P434" i="29"/>
  <c r="N434" i="29"/>
  <c r="M434" i="29"/>
  <c r="C434" i="29"/>
  <c r="P433" i="29"/>
  <c r="N433" i="29"/>
  <c r="M433" i="29"/>
  <c r="C433" i="29"/>
  <c r="P432" i="29"/>
  <c r="N432" i="29"/>
  <c r="M432" i="29"/>
  <c r="C432" i="29"/>
  <c r="P431" i="29"/>
  <c r="N431" i="29"/>
  <c r="M431" i="29"/>
  <c r="C431" i="29"/>
  <c r="P430" i="29"/>
  <c r="N430" i="29"/>
  <c r="M430" i="29"/>
  <c r="C430" i="29"/>
  <c r="P429" i="29"/>
  <c r="N429" i="29"/>
  <c r="M429" i="29"/>
  <c r="C429" i="29"/>
  <c r="P425" i="29"/>
  <c r="N425" i="29"/>
  <c r="M425" i="29"/>
  <c r="C425" i="29"/>
  <c r="P424" i="29"/>
  <c r="N424" i="29"/>
  <c r="M424" i="29"/>
  <c r="C424" i="29"/>
  <c r="P423" i="29"/>
  <c r="N423" i="29"/>
  <c r="M423" i="29"/>
  <c r="C423" i="29"/>
  <c r="P422" i="29"/>
  <c r="N422" i="29"/>
  <c r="M422" i="29"/>
  <c r="C422" i="29"/>
  <c r="P421" i="29"/>
  <c r="N421" i="29"/>
  <c r="M421" i="29"/>
  <c r="C421" i="29"/>
  <c r="P420" i="29"/>
  <c r="N420" i="29"/>
  <c r="M420" i="29"/>
  <c r="C420" i="29"/>
  <c r="P419" i="29"/>
  <c r="N419" i="29"/>
  <c r="M419" i="29"/>
  <c r="C419" i="29"/>
  <c r="P418" i="29"/>
  <c r="N418" i="29"/>
  <c r="M418" i="29"/>
  <c r="C418" i="29"/>
  <c r="P417" i="29"/>
  <c r="N417" i="29"/>
  <c r="M417" i="29"/>
  <c r="C417" i="29"/>
  <c r="P416" i="29"/>
  <c r="N416" i="29"/>
  <c r="M416" i="29"/>
  <c r="C416" i="29"/>
  <c r="P413" i="29"/>
  <c r="N413" i="29"/>
  <c r="M413" i="29"/>
  <c r="C413" i="29"/>
  <c r="P412" i="29"/>
  <c r="N412" i="29"/>
  <c r="M412" i="29"/>
  <c r="C412" i="29"/>
  <c r="P411" i="29"/>
  <c r="N411" i="29"/>
  <c r="M411" i="29"/>
  <c r="C411" i="29"/>
  <c r="P410" i="29"/>
  <c r="N410" i="29"/>
  <c r="M410" i="29"/>
  <c r="C410" i="29"/>
  <c r="P409" i="29"/>
  <c r="N409" i="29"/>
  <c r="M409" i="29"/>
  <c r="C409" i="29"/>
  <c r="P408" i="29"/>
  <c r="N408" i="29"/>
  <c r="M408" i="29"/>
  <c r="C408" i="29"/>
  <c r="P407" i="29"/>
  <c r="N407" i="29"/>
  <c r="M407" i="29"/>
  <c r="P406" i="29"/>
  <c r="N406" i="29"/>
  <c r="M406" i="29"/>
  <c r="C406" i="29"/>
  <c r="P405" i="29"/>
  <c r="N405" i="29"/>
  <c r="M405" i="29"/>
  <c r="C405" i="29"/>
  <c r="P404" i="29"/>
  <c r="N404" i="29"/>
  <c r="M404" i="29"/>
  <c r="C404" i="29"/>
  <c r="P400" i="29"/>
  <c r="N400" i="29"/>
  <c r="M400" i="29"/>
  <c r="C400" i="29"/>
  <c r="P399" i="29"/>
  <c r="N399" i="29"/>
  <c r="M399" i="29"/>
  <c r="C399" i="29"/>
  <c r="P396" i="29"/>
  <c r="N396" i="29"/>
  <c r="M396" i="29"/>
  <c r="C396" i="29"/>
  <c r="P395" i="29"/>
  <c r="N395" i="29"/>
  <c r="M395" i="29"/>
  <c r="C395" i="29"/>
  <c r="P394" i="29"/>
  <c r="N394" i="29"/>
  <c r="M394" i="29"/>
  <c r="C394" i="29"/>
  <c r="P393" i="29"/>
  <c r="N393" i="29"/>
  <c r="M393" i="29"/>
  <c r="C393" i="29"/>
  <c r="P390" i="29"/>
  <c r="N390" i="29"/>
  <c r="M390" i="29"/>
  <c r="C390" i="29"/>
  <c r="P389" i="29"/>
  <c r="N389" i="29"/>
  <c r="M389" i="29"/>
  <c r="C389" i="29"/>
  <c r="P388" i="29"/>
  <c r="N388" i="29"/>
  <c r="M388" i="29"/>
  <c r="C388" i="29"/>
  <c r="P387" i="29"/>
  <c r="N387" i="29"/>
  <c r="M387" i="29"/>
  <c r="C387" i="29"/>
  <c r="P386" i="29"/>
  <c r="N386" i="29"/>
  <c r="M386" i="29"/>
  <c r="C386" i="29"/>
  <c r="P385" i="29"/>
  <c r="N385" i="29"/>
  <c r="M385" i="29"/>
  <c r="C385" i="29"/>
  <c r="P384" i="29"/>
  <c r="N384" i="29"/>
  <c r="M384" i="29"/>
  <c r="C384" i="29"/>
  <c r="P383" i="29"/>
  <c r="N383" i="29"/>
  <c r="M383" i="29"/>
  <c r="C383" i="29"/>
  <c r="P382" i="29"/>
  <c r="N382" i="29"/>
  <c r="M382" i="29"/>
  <c r="C382" i="29"/>
  <c r="P381" i="29"/>
  <c r="N381" i="29"/>
  <c r="M381" i="29"/>
  <c r="C381" i="29"/>
  <c r="P380" i="29"/>
  <c r="N380" i="29"/>
  <c r="M380" i="29"/>
  <c r="C380" i="29"/>
  <c r="P379" i="29"/>
  <c r="N379" i="29"/>
  <c r="M379" i="29"/>
  <c r="C379" i="29"/>
  <c r="P378" i="29"/>
  <c r="N378" i="29"/>
  <c r="M378" i="29"/>
  <c r="C378" i="29"/>
  <c r="P377" i="29"/>
  <c r="N377" i="29"/>
  <c r="M377" i="29"/>
  <c r="C377" i="29"/>
  <c r="P376" i="29"/>
  <c r="N376" i="29"/>
  <c r="M376" i="29"/>
  <c r="C376" i="29"/>
  <c r="P372" i="29"/>
  <c r="N372" i="29"/>
  <c r="M372" i="29"/>
  <c r="C372" i="29"/>
  <c r="P371" i="29"/>
  <c r="N371" i="29"/>
  <c r="M371" i="29"/>
  <c r="C371" i="29"/>
  <c r="P370" i="29"/>
  <c r="N370" i="29"/>
  <c r="M370" i="29"/>
  <c r="C370" i="29"/>
  <c r="P369" i="29"/>
  <c r="N369" i="29"/>
  <c r="M369" i="29"/>
  <c r="C369" i="29"/>
  <c r="P368" i="29"/>
  <c r="N368" i="29"/>
  <c r="M368" i="29"/>
  <c r="C368" i="29"/>
  <c r="P367" i="29"/>
  <c r="N367" i="29"/>
  <c r="M367" i="29"/>
  <c r="C367" i="29"/>
  <c r="P364" i="29"/>
  <c r="N364" i="29"/>
  <c r="M364" i="29"/>
  <c r="C364" i="29"/>
  <c r="P363" i="29"/>
  <c r="N363" i="29"/>
  <c r="M363" i="29"/>
  <c r="C363" i="29"/>
  <c r="P362" i="29"/>
  <c r="N362" i="29"/>
  <c r="M362" i="29"/>
  <c r="C362" i="29"/>
  <c r="P361" i="29"/>
  <c r="N361" i="29"/>
  <c r="M361" i="29"/>
  <c r="C361" i="29"/>
  <c r="P360" i="29"/>
  <c r="N360" i="29"/>
  <c r="M360" i="29"/>
  <c r="C360" i="29"/>
  <c r="P357" i="29"/>
  <c r="N357" i="29"/>
  <c r="M357" i="29"/>
  <c r="C357" i="29"/>
  <c r="P356" i="29"/>
  <c r="N356" i="29"/>
  <c r="M356" i="29"/>
  <c r="C356" i="29"/>
  <c r="P355" i="29"/>
  <c r="N355" i="29"/>
  <c r="M355" i="29"/>
  <c r="C355" i="29"/>
  <c r="P354" i="29"/>
  <c r="N354" i="29"/>
  <c r="M354" i="29"/>
  <c r="C354" i="29"/>
  <c r="P353" i="29"/>
  <c r="N353" i="29"/>
  <c r="M353" i="29"/>
  <c r="C353" i="29"/>
  <c r="P352" i="29"/>
  <c r="N352" i="29"/>
  <c r="M352" i="29"/>
  <c r="C352" i="29"/>
  <c r="P351" i="29"/>
  <c r="N351" i="29"/>
  <c r="M351" i="29"/>
  <c r="C351" i="29"/>
  <c r="P350" i="29"/>
  <c r="N350" i="29"/>
  <c r="M350" i="29"/>
  <c r="C350" i="29"/>
  <c r="P349" i="29"/>
  <c r="N349" i="29"/>
  <c r="M349" i="29"/>
  <c r="C349" i="29"/>
  <c r="P346" i="29"/>
  <c r="N346" i="29"/>
  <c r="M346" i="29"/>
  <c r="C346" i="29"/>
  <c r="P345" i="29"/>
  <c r="N345" i="29"/>
  <c r="M345" i="29"/>
  <c r="C345" i="29"/>
  <c r="P344" i="29"/>
  <c r="N344" i="29"/>
  <c r="M344" i="29"/>
  <c r="C344" i="29"/>
  <c r="P343" i="29"/>
  <c r="N343" i="29"/>
  <c r="M343" i="29"/>
  <c r="C343" i="29"/>
  <c r="P342" i="29"/>
  <c r="N342" i="29"/>
  <c r="M342" i="29"/>
  <c r="C342" i="29"/>
  <c r="P341" i="29"/>
  <c r="N341" i="29"/>
  <c r="M341" i="29"/>
  <c r="C341" i="29"/>
  <c r="P340" i="29"/>
  <c r="N340" i="29"/>
  <c r="M340" i="29"/>
  <c r="C340" i="29"/>
  <c r="P337" i="29"/>
  <c r="N337" i="29"/>
  <c r="M337" i="29"/>
  <c r="C337" i="29"/>
  <c r="P336" i="29"/>
  <c r="N336" i="29"/>
  <c r="M336" i="29"/>
  <c r="C336" i="29"/>
  <c r="P335" i="29"/>
  <c r="N335" i="29"/>
  <c r="M335" i="29"/>
  <c r="C335" i="29"/>
  <c r="P334" i="29"/>
  <c r="N334" i="29"/>
  <c r="M334" i="29"/>
  <c r="C334" i="29"/>
  <c r="P333" i="29"/>
  <c r="N333" i="29"/>
  <c r="M333" i="29"/>
  <c r="C333" i="29"/>
  <c r="P332" i="29"/>
  <c r="N332" i="29"/>
  <c r="M332" i="29"/>
  <c r="C332" i="29"/>
  <c r="P331" i="29"/>
  <c r="N331" i="29"/>
  <c r="M331" i="29"/>
  <c r="C331" i="29"/>
  <c r="P330" i="29"/>
  <c r="N330" i="29"/>
  <c r="M330" i="29"/>
  <c r="C330" i="29"/>
  <c r="P329" i="29"/>
  <c r="N329" i="29"/>
  <c r="M329" i="29"/>
  <c r="C329" i="29"/>
  <c r="P328" i="29"/>
  <c r="N328" i="29"/>
  <c r="M328" i="29"/>
  <c r="C328" i="29"/>
  <c r="P327" i="29"/>
  <c r="N327" i="29"/>
  <c r="M327" i="29"/>
  <c r="C327" i="29"/>
  <c r="P326" i="29"/>
  <c r="N326" i="29"/>
  <c r="M326" i="29"/>
  <c r="C326" i="29"/>
  <c r="P325" i="29"/>
  <c r="N325" i="29"/>
  <c r="M325" i="29"/>
  <c r="C325" i="29"/>
  <c r="P324" i="29"/>
  <c r="N324" i="29"/>
  <c r="M324" i="29"/>
  <c r="C324" i="29"/>
  <c r="P323" i="29"/>
  <c r="N323" i="29"/>
  <c r="M323" i="29"/>
  <c r="C323" i="29"/>
  <c r="P320" i="29"/>
  <c r="N320" i="29"/>
  <c r="M320" i="29"/>
  <c r="C320" i="29"/>
  <c r="P319" i="29"/>
  <c r="N319" i="29"/>
  <c r="M319" i="29"/>
  <c r="C319" i="29"/>
  <c r="P318" i="29"/>
  <c r="N318" i="29"/>
  <c r="M318" i="29"/>
  <c r="C318" i="29"/>
  <c r="P317" i="29"/>
  <c r="N317" i="29"/>
  <c r="M317" i="29"/>
  <c r="C317" i="29"/>
  <c r="P316" i="29"/>
  <c r="N316" i="29"/>
  <c r="M316" i="29"/>
  <c r="C316" i="29"/>
  <c r="P315" i="29"/>
  <c r="N315" i="29"/>
  <c r="M315" i="29"/>
  <c r="C315" i="29"/>
  <c r="P314" i="29"/>
  <c r="N314" i="29"/>
  <c r="M314" i="29"/>
  <c r="C314" i="29"/>
  <c r="P313" i="29"/>
  <c r="N313" i="29"/>
  <c r="M313" i="29"/>
  <c r="C313" i="29"/>
  <c r="P312" i="29"/>
  <c r="N312" i="29"/>
  <c r="M312" i="29"/>
  <c r="C312" i="29"/>
  <c r="P311" i="29"/>
  <c r="N311" i="29"/>
  <c r="M311" i="29"/>
  <c r="C311" i="29"/>
  <c r="P310" i="29"/>
  <c r="N310" i="29"/>
  <c r="M310" i="29"/>
  <c r="C310" i="29"/>
  <c r="P309" i="29"/>
  <c r="N309" i="29"/>
  <c r="M309" i="29"/>
  <c r="C309" i="29"/>
  <c r="P308" i="29"/>
  <c r="N308" i="29"/>
  <c r="M308" i="29"/>
  <c r="C308" i="29"/>
  <c r="P307" i="29"/>
  <c r="N307" i="29"/>
  <c r="M307" i="29"/>
  <c r="C307" i="29"/>
  <c r="P306" i="29"/>
  <c r="N306" i="29"/>
  <c r="M306" i="29"/>
  <c r="C306" i="29"/>
  <c r="P305" i="29"/>
  <c r="N305" i="29"/>
  <c r="M305" i="29"/>
  <c r="C305" i="29"/>
  <c r="P304" i="29"/>
  <c r="N304" i="29"/>
  <c r="M304" i="29"/>
  <c r="C304" i="29"/>
  <c r="C288" i="29"/>
  <c r="C287" i="29"/>
  <c r="P284" i="29"/>
  <c r="N284" i="29"/>
  <c r="M284" i="29"/>
  <c r="C284" i="29"/>
  <c r="P283" i="29"/>
  <c r="N283" i="29"/>
  <c r="M283" i="29"/>
  <c r="C283" i="29"/>
  <c r="P282" i="29"/>
  <c r="N282" i="29"/>
  <c r="M282" i="29"/>
  <c r="C282" i="29"/>
  <c r="P281" i="29"/>
  <c r="N281" i="29"/>
  <c r="M281" i="29"/>
  <c r="C281" i="29"/>
  <c r="P280" i="29"/>
  <c r="N280" i="29"/>
  <c r="M280" i="29"/>
  <c r="C280" i="29"/>
  <c r="P279" i="29"/>
  <c r="N279" i="29"/>
  <c r="M279" i="29"/>
  <c r="C279" i="29"/>
  <c r="P278" i="29"/>
  <c r="N278" i="29"/>
  <c r="M278" i="29"/>
  <c r="C278" i="29"/>
  <c r="P277" i="29"/>
  <c r="N277" i="29"/>
  <c r="M277" i="29"/>
  <c r="C277" i="29"/>
  <c r="P274" i="29"/>
  <c r="N274" i="29"/>
  <c r="M274" i="29"/>
  <c r="C274" i="29"/>
  <c r="P273" i="29"/>
  <c r="N273" i="29"/>
  <c r="M273" i="29"/>
  <c r="C273" i="29"/>
  <c r="P272" i="29"/>
  <c r="N272" i="29"/>
  <c r="M272" i="29"/>
  <c r="C272" i="29"/>
  <c r="P271" i="29"/>
  <c r="N271" i="29"/>
  <c r="M271" i="29"/>
  <c r="C271" i="29"/>
  <c r="P270" i="29"/>
  <c r="N270" i="29"/>
  <c r="M270" i="29"/>
  <c r="C270" i="29"/>
  <c r="P269" i="29"/>
  <c r="N269" i="29"/>
  <c r="M269" i="29"/>
  <c r="C269" i="29"/>
  <c r="P268" i="29"/>
  <c r="N268" i="29"/>
  <c r="M268" i="29"/>
  <c r="C268" i="29"/>
  <c r="P267" i="29"/>
  <c r="N267" i="29"/>
  <c r="M267" i="29"/>
  <c r="C267" i="29"/>
  <c r="P266" i="29"/>
  <c r="N266" i="29"/>
  <c r="M266" i="29"/>
  <c r="C266" i="29"/>
  <c r="P265" i="29"/>
  <c r="N265" i="29"/>
  <c r="M265" i="29"/>
  <c r="C265" i="29"/>
  <c r="P264" i="29"/>
  <c r="N264" i="29"/>
  <c r="M264" i="29"/>
  <c r="C264" i="29"/>
  <c r="P263" i="29"/>
  <c r="N263" i="29"/>
  <c r="M263" i="29"/>
  <c r="C263" i="29"/>
  <c r="P262" i="29"/>
  <c r="N262" i="29"/>
  <c r="M262" i="29"/>
  <c r="C262" i="29"/>
  <c r="P261" i="29"/>
  <c r="N261" i="29"/>
  <c r="M261" i="29"/>
  <c r="C261" i="29"/>
  <c r="P260" i="29"/>
  <c r="N260" i="29"/>
  <c r="M260" i="29"/>
  <c r="C260" i="29"/>
  <c r="P257" i="29"/>
  <c r="N257" i="29"/>
  <c r="M257" i="29"/>
  <c r="C257" i="29"/>
  <c r="P256" i="29"/>
  <c r="N256" i="29"/>
  <c r="M256" i="29"/>
  <c r="C256" i="29"/>
  <c r="P255" i="29"/>
  <c r="N255" i="29"/>
  <c r="M255" i="29"/>
  <c r="C255" i="29"/>
  <c r="P254" i="29"/>
  <c r="N254" i="29"/>
  <c r="M254" i="29"/>
  <c r="C254" i="29"/>
  <c r="P253" i="29"/>
  <c r="N253" i="29"/>
  <c r="M253" i="29"/>
  <c r="C253" i="29"/>
  <c r="P252" i="29"/>
  <c r="N252" i="29"/>
  <c r="M252" i="29"/>
  <c r="C252" i="29"/>
  <c r="P251" i="29"/>
  <c r="N251" i="29"/>
  <c r="M251" i="29"/>
  <c r="C251" i="29"/>
  <c r="P250" i="29"/>
  <c r="N250" i="29"/>
  <c r="M250" i="29"/>
  <c r="C250" i="29"/>
  <c r="P249" i="29"/>
  <c r="N249" i="29"/>
  <c r="M249" i="29"/>
  <c r="C249" i="29"/>
  <c r="P248" i="29"/>
  <c r="N248" i="29"/>
  <c r="M248" i="29"/>
  <c r="C248" i="29"/>
  <c r="P247" i="29"/>
  <c r="N247" i="29"/>
  <c r="M247" i="29"/>
  <c r="C247" i="29"/>
  <c r="P246" i="29"/>
  <c r="N246" i="29"/>
  <c r="M246" i="29"/>
  <c r="C246" i="29"/>
  <c r="P245" i="29"/>
  <c r="N245" i="29"/>
  <c r="M245" i="29"/>
  <c r="C245" i="29"/>
  <c r="P244" i="29"/>
  <c r="N244" i="29"/>
  <c r="M244" i="29"/>
  <c r="C244" i="29"/>
  <c r="P243" i="29"/>
  <c r="N243" i="29"/>
  <c r="M243" i="29"/>
  <c r="C243" i="29"/>
  <c r="P242" i="29"/>
  <c r="N242" i="29"/>
  <c r="M242" i="29"/>
  <c r="C242" i="29"/>
  <c r="P241" i="29"/>
  <c r="N241" i="29"/>
  <c r="M241" i="29"/>
  <c r="C241" i="29"/>
  <c r="P240" i="29"/>
  <c r="N240" i="29"/>
  <c r="M240" i="29"/>
  <c r="C240" i="29"/>
  <c r="P239" i="29"/>
  <c r="N239" i="29"/>
  <c r="M239" i="29"/>
  <c r="C239" i="29"/>
  <c r="P238" i="29"/>
  <c r="N238" i="29"/>
  <c r="M238" i="29"/>
  <c r="C238" i="29"/>
  <c r="P237" i="29"/>
  <c r="N237" i="29"/>
  <c r="M237" i="29"/>
  <c r="C237" i="29"/>
  <c r="P236" i="29"/>
  <c r="N236" i="29"/>
  <c r="M236" i="29"/>
  <c r="C236" i="29"/>
  <c r="P235" i="29"/>
  <c r="N235" i="29"/>
  <c r="M235" i="29"/>
  <c r="C235" i="29"/>
  <c r="P234" i="29"/>
  <c r="N234" i="29"/>
  <c r="M234" i="29"/>
  <c r="C234" i="29"/>
  <c r="P233" i="29"/>
  <c r="N233" i="29"/>
  <c r="M233" i="29"/>
  <c r="C233" i="29"/>
  <c r="P232" i="29"/>
  <c r="N232" i="29"/>
  <c r="M232" i="29"/>
  <c r="C232" i="29"/>
  <c r="P231" i="29"/>
  <c r="N231" i="29"/>
  <c r="M231" i="29"/>
  <c r="C231" i="29"/>
  <c r="P227" i="29"/>
  <c r="N227" i="29"/>
  <c r="M227" i="29"/>
  <c r="C227" i="29"/>
  <c r="P226" i="29"/>
  <c r="N226" i="29"/>
  <c r="M226" i="29"/>
  <c r="C226" i="29"/>
  <c r="P225" i="29"/>
  <c r="N225" i="29"/>
  <c r="M225" i="29"/>
  <c r="C225" i="29"/>
  <c r="P224" i="29"/>
  <c r="N224" i="29"/>
  <c r="M224" i="29"/>
  <c r="C224" i="29"/>
  <c r="P223" i="29"/>
  <c r="N223" i="29"/>
  <c r="M223" i="29"/>
  <c r="C223" i="29"/>
  <c r="P222" i="29"/>
  <c r="N222" i="29"/>
  <c r="M222" i="29"/>
  <c r="C222" i="29"/>
  <c r="P218" i="29"/>
  <c r="N218" i="29"/>
  <c r="M218" i="29"/>
  <c r="C218" i="29"/>
  <c r="P217" i="29"/>
  <c r="N217" i="29"/>
  <c r="M217" i="29"/>
  <c r="C217" i="29"/>
  <c r="P216" i="29"/>
  <c r="N216" i="29"/>
  <c r="M216" i="29"/>
  <c r="C216" i="29"/>
  <c r="P215" i="29"/>
  <c r="N215" i="29"/>
  <c r="M215" i="29"/>
  <c r="C215" i="29"/>
  <c r="P214" i="29"/>
  <c r="N214" i="29"/>
  <c r="M214" i="29"/>
  <c r="C214" i="29"/>
  <c r="P211" i="29"/>
  <c r="N211" i="29"/>
  <c r="M211" i="29"/>
  <c r="C211" i="29"/>
  <c r="P210" i="29"/>
  <c r="N210" i="29"/>
  <c r="M210" i="29"/>
  <c r="C210" i="29"/>
  <c r="P209" i="29"/>
  <c r="N209" i="29"/>
  <c r="M209" i="29"/>
  <c r="C209" i="29"/>
  <c r="P208" i="29"/>
  <c r="N208" i="29"/>
  <c r="M208" i="29"/>
  <c r="C208" i="29"/>
  <c r="P207" i="29"/>
  <c r="N207" i="29"/>
  <c r="M207" i="29"/>
  <c r="C207" i="29"/>
  <c r="P206" i="29"/>
  <c r="N206" i="29"/>
  <c r="M206" i="29"/>
  <c r="C206" i="29"/>
  <c r="P203" i="29"/>
  <c r="N203" i="29"/>
  <c r="M203" i="29"/>
  <c r="C203" i="29"/>
  <c r="P202" i="29"/>
  <c r="N202" i="29"/>
  <c r="M202" i="29"/>
  <c r="C202" i="29"/>
  <c r="P201" i="29"/>
  <c r="N201" i="29"/>
  <c r="M201" i="29"/>
  <c r="C201" i="29"/>
  <c r="P200" i="29"/>
  <c r="N200" i="29"/>
  <c r="M200" i="29"/>
  <c r="C200" i="29"/>
  <c r="P199" i="29"/>
  <c r="N199" i="29"/>
  <c r="M199" i="29"/>
  <c r="C199" i="29"/>
  <c r="P198" i="29"/>
  <c r="N198" i="29"/>
  <c r="M198" i="29"/>
  <c r="C198" i="29"/>
  <c r="P197" i="29"/>
  <c r="N197" i="29"/>
  <c r="M197" i="29"/>
  <c r="C197" i="29"/>
  <c r="P194" i="29"/>
  <c r="N194" i="29"/>
  <c r="M194" i="29"/>
  <c r="C194" i="29"/>
  <c r="P193" i="29"/>
  <c r="N193" i="29"/>
  <c r="M193" i="29"/>
  <c r="C193" i="29"/>
  <c r="P192" i="29"/>
  <c r="N192" i="29"/>
  <c r="M192" i="29"/>
  <c r="C192" i="29"/>
  <c r="P191" i="29"/>
  <c r="N191" i="29"/>
  <c r="M191" i="29"/>
  <c r="C191" i="29"/>
  <c r="P190" i="29"/>
  <c r="N190" i="29"/>
  <c r="M190" i="29"/>
  <c r="C190" i="29"/>
  <c r="P189" i="29"/>
  <c r="N189" i="29"/>
  <c r="M189" i="29"/>
  <c r="C189" i="29"/>
  <c r="P188" i="29"/>
  <c r="N188" i="29"/>
  <c r="M188" i="29"/>
  <c r="C188" i="29"/>
  <c r="P187" i="29"/>
  <c r="N187" i="29"/>
  <c r="M187" i="29"/>
  <c r="C187" i="29"/>
  <c r="P186" i="29"/>
  <c r="N186" i="29"/>
  <c r="M186" i="29"/>
  <c r="C186" i="29"/>
  <c r="P185" i="29"/>
  <c r="N185" i="29"/>
  <c r="M185" i="29"/>
  <c r="C185" i="29"/>
  <c r="P184" i="29"/>
  <c r="N184" i="29"/>
  <c r="M184" i="29"/>
  <c r="C184" i="29"/>
  <c r="P183" i="29"/>
  <c r="N183" i="29"/>
  <c r="M183" i="29"/>
  <c r="C183" i="29"/>
  <c r="P182" i="29"/>
  <c r="N182" i="29"/>
  <c r="M182" i="29"/>
  <c r="C182" i="29"/>
  <c r="P181" i="29"/>
  <c r="N181" i="29"/>
  <c r="M181" i="29"/>
  <c r="C181" i="29"/>
  <c r="P180" i="29"/>
  <c r="N180" i="29"/>
  <c r="M180" i="29"/>
  <c r="C180" i="29"/>
  <c r="P177" i="29"/>
  <c r="N177" i="29"/>
  <c r="M177" i="29"/>
  <c r="C177" i="29"/>
  <c r="P176" i="29"/>
  <c r="N176" i="29"/>
  <c r="M176" i="29"/>
  <c r="C176" i="29"/>
  <c r="G441" i="29" l="1"/>
  <c r="G444" i="29"/>
  <c r="G451" i="29"/>
  <c r="G460" i="29"/>
  <c r="G462" i="29"/>
  <c r="G13" i="29"/>
  <c r="G682" i="29"/>
  <c r="G767" i="29"/>
  <c r="G770" i="29"/>
  <c r="G775" i="29"/>
  <c r="G778" i="29"/>
  <c r="G781" i="29"/>
  <c r="G784" i="29"/>
  <c r="G792" i="29"/>
  <c r="G796" i="29"/>
  <c r="G799" i="29"/>
  <c r="G801" i="29"/>
  <c r="G804" i="29"/>
  <c r="G807" i="29"/>
  <c r="G811" i="29"/>
  <c r="G813" i="29"/>
  <c r="G815" i="29"/>
  <c r="G828" i="29"/>
  <c r="G831" i="29"/>
  <c r="G835" i="29"/>
  <c r="G838" i="29"/>
  <c r="G842" i="29"/>
  <c r="G847" i="29"/>
  <c r="G853" i="29"/>
  <c r="G858" i="29"/>
  <c r="G863" i="29"/>
  <c r="G872" i="29"/>
  <c r="G440" i="29"/>
  <c r="G446" i="29"/>
  <c r="G766" i="29"/>
  <c r="G769" i="29"/>
  <c r="G774" i="29"/>
  <c r="G777" i="29"/>
  <c r="G779" i="29"/>
  <c r="G782" i="29"/>
  <c r="G786" i="29"/>
  <c r="G793" i="29"/>
  <c r="G797" i="29"/>
  <c r="G800" i="29"/>
  <c r="G803" i="29"/>
  <c r="G806" i="29"/>
  <c r="G812" i="29"/>
  <c r="G829" i="29"/>
  <c r="G832" i="29"/>
  <c r="G836" i="29"/>
  <c r="G839" i="29"/>
  <c r="G845" i="29"/>
  <c r="G848" i="29"/>
  <c r="G854" i="29"/>
  <c r="G856" i="29"/>
  <c r="G862" i="29"/>
  <c r="G867" i="29"/>
  <c r="G873" i="29"/>
  <c r="G879" i="29"/>
  <c r="G881" i="29"/>
  <c r="G882" i="29"/>
  <c r="G886" i="29"/>
  <c r="G81" i="29"/>
  <c r="G304" i="29"/>
  <c r="G306" i="29"/>
  <c r="G308" i="29"/>
  <c r="G311" i="29"/>
  <c r="G313" i="29"/>
  <c r="G315" i="29"/>
  <c r="G317" i="29"/>
  <c r="G318" i="29"/>
  <c r="G320" i="29"/>
  <c r="G325" i="29"/>
  <c r="G327" i="29"/>
  <c r="G329" i="29"/>
  <c r="G331" i="29"/>
  <c r="G332" i="29"/>
  <c r="G335" i="29"/>
  <c r="G337" i="29"/>
  <c r="G341" i="29"/>
  <c r="G343" i="29"/>
  <c r="G345" i="29"/>
  <c r="G349" i="29"/>
  <c r="G351" i="29"/>
  <c r="G354" i="29"/>
  <c r="G356" i="29"/>
  <c r="G360" i="29"/>
  <c r="G362" i="29"/>
  <c r="G364" i="29"/>
  <c r="G368" i="29"/>
  <c r="G370" i="29"/>
  <c r="G372" i="29"/>
  <c r="G377" i="29"/>
  <c r="G379" i="29"/>
  <c r="G381" i="29"/>
  <c r="G383" i="29"/>
  <c r="G385" i="29"/>
  <c r="G387" i="29"/>
  <c r="G389" i="29"/>
  <c r="G394" i="29"/>
  <c r="G396" i="29"/>
  <c r="G400" i="29"/>
  <c r="G405" i="29"/>
  <c r="G407" i="29"/>
  <c r="G409" i="29"/>
  <c r="G411" i="29"/>
  <c r="G413" i="29"/>
  <c r="G417" i="29"/>
  <c r="G419" i="29"/>
  <c r="G421" i="29"/>
  <c r="G423" i="29"/>
  <c r="G425" i="29"/>
  <c r="G430" i="29"/>
  <c r="G433" i="29"/>
  <c r="G437" i="29"/>
  <c r="G12" i="29"/>
  <c r="G475" i="29"/>
  <c r="G476" i="29"/>
  <c r="G478" i="29"/>
  <c r="G479" i="29"/>
  <c r="G480" i="29"/>
  <c r="G481" i="29"/>
  <c r="G482" i="29"/>
  <c r="G483" i="29"/>
  <c r="G484" i="29"/>
  <c r="G485" i="29"/>
  <c r="G486" i="29"/>
  <c r="G487" i="29"/>
  <c r="G488" i="29"/>
  <c r="G489" i="29"/>
  <c r="G490" i="29"/>
  <c r="G499" i="29"/>
  <c r="G500" i="29"/>
  <c r="G501" i="29"/>
  <c r="G502" i="29"/>
  <c r="G613" i="29"/>
  <c r="G614" i="29"/>
  <c r="G615" i="29"/>
  <c r="G618" i="29"/>
  <c r="G619" i="29"/>
  <c r="G620" i="29"/>
  <c r="G621" i="29"/>
  <c r="G625" i="29"/>
  <c r="G626" i="29"/>
  <c r="G627" i="29"/>
  <c r="G628" i="29"/>
  <c r="G631" i="29"/>
  <c r="G632" i="29"/>
  <c r="G633" i="29"/>
  <c r="G634" i="29"/>
  <c r="G635" i="29"/>
  <c r="G639" i="29"/>
  <c r="G640" i="29"/>
  <c r="G641" i="29"/>
  <c r="G642" i="29"/>
  <c r="G643" i="29"/>
  <c r="G644" i="29"/>
  <c r="G645" i="29"/>
  <c r="G648" i="29"/>
  <c r="G649" i="29"/>
  <c r="G650" i="29"/>
  <c r="G651" i="29"/>
  <c r="G654" i="29"/>
  <c r="G655" i="29"/>
  <c r="G659" i="29"/>
  <c r="G660" i="29"/>
  <c r="G661" i="29"/>
  <c r="G662" i="29"/>
  <c r="G663" i="29"/>
  <c r="G666" i="29"/>
  <c r="G667" i="29"/>
  <c r="G668" i="29"/>
  <c r="G674" i="29"/>
  <c r="G675" i="29"/>
  <c r="G676" i="29"/>
  <c r="G677" i="29"/>
  <c r="G678" i="29"/>
  <c r="G679" i="29"/>
  <c r="G680" i="29"/>
  <c r="G681" i="29"/>
  <c r="G288" i="29"/>
  <c r="G438" i="29"/>
  <c r="G442" i="29"/>
  <c r="G450" i="29"/>
  <c r="G453" i="29"/>
  <c r="G459" i="29"/>
  <c r="G463" i="29"/>
  <c r="G765" i="29"/>
  <c r="G768" i="29"/>
  <c r="G773" i="29"/>
  <c r="G776" i="29"/>
  <c r="G780" i="29"/>
  <c r="G783" i="29"/>
  <c r="G785" i="29"/>
  <c r="G787" i="29"/>
  <c r="G788" i="29"/>
  <c r="G794" i="29"/>
  <c r="G795" i="29"/>
  <c r="G798" i="29"/>
  <c r="G802" i="29"/>
  <c r="G805" i="29"/>
  <c r="G810" i="29"/>
  <c r="G814" i="29"/>
  <c r="G826" i="29"/>
  <c r="G830" i="29"/>
  <c r="G833" i="29"/>
  <c r="G837" i="29"/>
  <c r="G840" i="29"/>
  <c r="G846" i="29"/>
  <c r="G850" i="29"/>
  <c r="G855" i="29"/>
  <c r="G860" i="29"/>
  <c r="G866" i="29"/>
  <c r="G869" i="29"/>
  <c r="G874" i="29"/>
  <c r="G880" i="29"/>
  <c r="G884" i="29"/>
  <c r="G80" i="29"/>
  <c r="G82" i="29"/>
  <c r="G305" i="29"/>
  <c r="G307" i="29"/>
  <c r="G309" i="29"/>
  <c r="G310" i="29"/>
  <c r="G312" i="29"/>
  <c r="G314" i="29"/>
  <c r="G316" i="29"/>
  <c r="G319" i="29"/>
  <c r="G323" i="29"/>
  <c r="G324" i="29"/>
  <c r="G326" i="29"/>
  <c r="G328" i="29"/>
  <c r="G330" i="29"/>
  <c r="G333" i="29"/>
  <c r="G334" i="29"/>
  <c r="G336" i="29"/>
  <c r="G340" i="29"/>
  <c r="G342" i="29"/>
  <c r="G344" i="29"/>
  <c r="G346" i="29"/>
  <c r="G350" i="29"/>
  <c r="G352" i="29"/>
  <c r="G353" i="29"/>
  <c r="G355" i="29"/>
  <c r="G357" i="29"/>
  <c r="G361" i="29"/>
  <c r="G363" i="29"/>
  <c r="G367" i="29"/>
  <c r="G369" i="29"/>
  <c r="G371" i="29"/>
  <c r="G376" i="29"/>
  <c r="G378" i="29"/>
  <c r="G380" i="29"/>
  <c r="G382" i="29"/>
  <c r="G384" i="29"/>
  <c r="G386" i="29"/>
  <c r="G388" i="29"/>
  <c r="G390" i="29"/>
  <c r="G393" i="29"/>
  <c r="G395" i="29"/>
  <c r="G399" i="29"/>
  <c r="G404" i="29"/>
  <c r="G406" i="29"/>
  <c r="G408" i="29"/>
  <c r="G410" i="29"/>
  <c r="G412" i="29"/>
  <c r="G416" i="29"/>
  <c r="G418" i="29"/>
  <c r="G420" i="29"/>
  <c r="G422" i="29"/>
  <c r="G424" i="29"/>
  <c r="G429" i="29"/>
  <c r="G431" i="29"/>
  <c r="G432" i="29"/>
  <c r="G434" i="29"/>
  <c r="G477" i="29"/>
  <c r="G11" i="29"/>
  <c r="G15" i="29"/>
  <c r="G610" i="29"/>
  <c r="G896" i="29"/>
  <c r="G897" i="29"/>
  <c r="G898" i="29"/>
  <c r="G899" i="29"/>
  <c r="G900" i="29"/>
  <c r="G901" i="29"/>
  <c r="G904" i="29"/>
  <c r="G905" i="29"/>
  <c r="G906" i="29"/>
  <c r="G907" i="29"/>
  <c r="G908" i="29"/>
  <c r="G909" i="29"/>
  <c r="G910" i="29"/>
  <c r="G911" i="29"/>
  <c r="G912" i="29"/>
  <c r="G913" i="29"/>
  <c r="G914" i="29"/>
  <c r="G915" i="29"/>
  <c r="G916" i="29"/>
  <c r="G917" i="29"/>
  <c r="G918" i="29"/>
  <c r="G919" i="29"/>
  <c r="G920" i="29"/>
  <c r="G921" i="29"/>
  <c r="G922" i="29"/>
  <c r="G923" i="29"/>
  <c r="G924" i="29"/>
  <c r="G925" i="29"/>
  <c r="G928" i="29"/>
  <c r="G929" i="29"/>
  <c r="G931" i="29"/>
  <c r="G439" i="29"/>
  <c r="G443" i="29"/>
  <c r="G449" i="29"/>
  <c r="G452" i="29"/>
  <c r="G458" i="29"/>
  <c r="G461" i="29"/>
  <c r="G464" i="29"/>
  <c r="G176" i="29"/>
  <c r="G177" i="29"/>
  <c r="G180" i="29"/>
  <c r="G181" i="29"/>
  <c r="G182" i="29"/>
  <c r="G183" i="29"/>
  <c r="G184" i="29"/>
  <c r="G185" i="29"/>
  <c r="G186" i="29"/>
  <c r="G187" i="29"/>
  <c r="G188" i="29"/>
  <c r="G189" i="29"/>
  <c r="G190" i="29"/>
  <c r="G191" i="29"/>
  <c r="G192" i="29"/>
  <c r="G193" i="29"/>
  <c r="G194" i="29"/>
  <c r="G197" i="29"/>
  <c r="G198" i="29"/>
  <c r="G199" i="29"/>
  <c r="G200" i="29"/>
  <c r="G201" i="29"/>
  <c r="G202" i="29"/>
  <c r="G203" i="29"/>
  <c r="G206" i="29"/>
  <c r="G207" i="29"/>
  <c r="G208" i="29"/>
  <c r="G209" i="29"/>
  <c r="G210" i="29"/>
  <c r="G211" i="29"/>
  <c r="G214" i="29"/>
  <c r="G215" i="29"/>
  <c r="G216" i="29"/>
  <c r="G217" i="29"/>
  <c r="G218" i="29"/>
  <c r="G222" i="29"/>
  <c r="G223" i="29"/>
  <c r="G224" i="29"/>
  <c r="G225" i="29"/>
  <c r="G226" i="29"/>
  <c r="G227" i="29"/>
  <c r="G231" i="29"/>
  <c r="G232" i="29"/>
  <c r="G233" i="29"/>
  <c r="G234" i="29"/>
  <c r="G235" i="29"/>
  <c r="G236" i="29"/>
  <c r="G237" i="29"/>
  <c r="G238" i="29"/>
  <c r="G239" i="29"/>
  <c r="G240" i="29"/>
  <c r="G241" i="29"/>
  <c r="G242" i="29"/>
  <c r="G243" i="29"/>
  <c r="G244" i="29"/>
  <c r="G245" i="29"/>
  <c r="G246" i="29"/>
  <c r="G247" i="29"/>
  <c r="G248" i="29"/>
  <c r="G249" i="29"/>
  <c r="G250" i="29"/>
  <c r="G251" i="29"/>
  <c r="G252" i="29"/>
  <c r="G253" i="29"/>
  <c r="G254" i="29"/>
  <c r="G255" i="29"/>
  <c r="G256" i="29"/>
  <c r="G257" i="29"/>
  <c r="G260" i="29"/>
  <c r="G261" i="29"/>
  <c r="G262" i="29"/>
  <c r="G263" i="29"/>
  <c r="G264" i="29"/>
  <c r="G265" i="29"/>
  <c r="G266" i="29"/>
  <c r="G267" i="29"/>
  <c r="G268" i="29"/>
  <c r="G269" i="29"/>
  <c r="G270" i="29"/>
  <c r="G271" i="29"/>
  <c r="G272" i="29"/>
  <c r="G273" i="29"/>
  <c r="G274" i="29"/>
  <c r="G277" i="29"/>
  <c r="G278" i="29"/>
  <c r="G279" i="29"/>
  <c r="G280" i="29"/>
  <c r="G281" i="29"/>
  <c r="G282" i="29"/>
  <c r="G283" i="29"/>
  <c r="G284" i="29"/>
  <c r="G287" i="29"/>
  <c r="G10" i="29"/>
  <c r="G14" i="29"/>
  <c r="G509" i="29"/>
  <c r="G510" i="29"/>
  <c r="G511" i="29"/>
  <c r="G512" i="29"/>
  <c r="G513" i="29"/>
  <c r="G514" i="29"/>
  <c r="G515" i="29"/>
  <c r="G516" i="29"/>
  <c r="G517" i="29"/>
  <c r="G518" i="29"/>
  <c r="G519" i="29"/>
  <c r="G520" i="29"/>
  <c r="G521" i="29"/>
  <c r="G522" i="29"/>
  <c r="G523" i="29"/>
  <c r="G531" i="29"/>
  <c r="G532" i="29"/>
  <c r="G533" i="29"/>
  <c r="G534" i="29"/>
  <c r="G535" i="29"/>
  <c r="G539" i="29"/>
  <c r="G540" i="29"/>
  <c r="G541" i="29"/>
  <c r="G542" i="29"/>
  <c r="G543" i="29"/>
  <c r="G544" i="29"/>
  <c r="G545" i="29"/>
  <c r="G546" i="29"/>
  <c r="G547" i="29"/>
  <c r="G548" i="29"/>
  <c r="G549" i="29"/>
  <c r="G550" i="29"/>
  <c r="G551" i="29"/>
  <c r="G552" i="29"/>
  <c r="G553" i="29"/>
  <c r="G555" i="29"/>
  <c r="G558" i="29"/>
  <c r="G563" i="29"/>
  <c r="G564" i="29"/>
  <c r="G565" i="29"/>
  <c r="G566" i="29"/>
  <c r="G567" i="29"/>
  <c r="G568" i="29"/>
  <c r="G569" i="29"/>
  <c r="G570" i="29"/>
  <c r="G571" i="29"/>
  <c r="G572" i="29"/>
  <c r="G573" i="29"/>
  <c r="G574" i="29"/>
  <c r="G577" i="29"/>
  <c r="G578" i="29"/>
  <c r="G579" i="29"/>
  <c r="G580" i="29"/>
  <c r="G584" i="29"/>
  <c r="G585" i="29"/>
  <c r="G594" i="29"/>
  <c r="G595" i="29"/>
  <c r="G598" i="29"/>
  <c r="G599" i="29"/>
  <c r="G602" i="29"/>
  <c r="G603" i="29"/>
  <c r="G606" i="29"/>
  <c r="G607" i="29"/>
  <c r="G609" i="29"/>
  <c r="G685" i="29"/>
  <c r="G686" i="29"/>
  <c r="G687" i="29"/>
  <c r="G693" i="29"/>
  <c r="G694" i="29"/>
  <c r="G695" i="29"/>
  <c r="G696" i="29"/>
  <c r="G697" i="29"/>
  <c r="G701" i="29"/>
  <c r="G702" i="29"/>
  <c r="G703" i="29"/>
  <c r="G704" i="29"/>
  <c r="G708" i="29"/>
  <c r="G709" i="29"/>
  <c r="G713" i="29"/>
  <c r="G714" i="29"/>
  <c r="G715" i="29"/>
  <c r="G719" i="29"/>
  <c r="G720" i="29"/>
  <c r="G721" i="29"/>
  <c r="G722" i="29"/>
  <c r="G726" i="29"/>
  <c r="G727" i="29"/>
  <c r="G728" i="29"/>
  <c r="G732" i="29"/>
  <c r="G733" i="29"/>
  <c r="G737" i="29"/>
  <c r="G738" i="29"/>
  <c r="G741" i="29"/>
  <c r="G742" i="29"/>
  <c r="G743" i="29"/>
  <c r="G744" i="29"/>
  <c r="G745" i="29"/>
  <c r="G746" i="29"/>
  <c r="G747" i="29"/>
  <c r="G748" i="29"/>
  <c r="G751" i="29"/>
  <c r="G938" i="29"/>
  <c r="G939" i="29"/>
  <c r="G940" i="29"/>
  <c r="G941" i="29"/>
  <c r="G942" i="29"/>
  <c r="G943" i="29"/>
  <c r="G946" i="29"/>
  <c r="G947" i="29"/>
  <c r="G948" i="29"/>
  <c r="G949" i="29"/>
  <c r="G950" i="29"/>
  <c r="G951" i="29"/>
  <c r="G952" i="29"/>
  <c r="G953" i="29"/>
  <c r="G954" i="29"/>
  <c r="G955" i="29"/>
  <c r="G956" i="29"/>
  <c r="G957" i="29"/>
  <c r="G960" i="29"/>
  <c r="G961" i="29"/>
  <c r="G962" i="29"/>
  <c r="G963" i="29"/>
  <c r="G964" i="29"/>
  <c r="G967" i="29"/>
  <c r="G968" i="29"/>
  <c r="G969" i="29"/>
  <c r="G970" i="29"/>
  <c r="G971" i="29"/>
  <c r="G972" i="29"/>
  <c r="G973" i="29"/>
  <c r="G974" i="29"/>
  <c r="G975" i="29"/>
  <c r="G976" i="29"/>
  <c r="G977" i="29"/>
  <c r="G978" i="29"/>
  <c r="G979" i="29"/>
  <c r="G980" i="29"/>
  <c r="G981" i="29"/>
  <c r="G982" i="29"/>
  <c r="G983" i="29"/>
  <c r="G984" i="29"/>
  <c r="G985" i="29"/>
  <c r="G986" i="29"/>
  <c r="G990" i="29"/>
  <c r="G991" i="29"/>
  <c r="G992" i="29"/>
  <c r="G993" i="29"/>
  <c r="G994" i="29"/>
  <c r="G995" i="29"/>
  <c r="G996" i="29"/>
  <c r="G997" i="29"/>
  <c r="G998" i="29"/>
  <c r="G999" i="29"/>
  <c r="G1000" i="29"/>
  <c r="G1001" i="29"/>
  <c r="G1002" i="29"/>
  <c r="G1003" i="29"/>
  <c r="G1004" i="29"/>
  <c r="G1005" i="29"/>
  <c r="G1006" i="29"/>
  <c r="G1007" i="29"/>
  <c r="G1008" i="29"/>
  <c r="G1009" i="29"/>
  <c r="G1010" i="29"/>
  <c r="G1011" i="29"/>
  <c r="G1012" i="29"/>
  <c r="G1013" i="29"/>
  <c r="G1014" i="29"/>
  <c r="G1015" i="29"/>
  <c r="G1019" i="29"/>
  <c r="G1021" i="29"/>
  <c r="G1023" i="29"/>
  <c r="G1024" i="29"/>
  <c r="G1027" i="29"/>
  <c r="G1028" i="29"/>
  <c r="G1029" i="29"/>
  <c r="G1033" i="29"/>
  <c r="G1034" i="29"/>
  <c r="G1035" i="29"/>
  <c r="G1036" i="29"/>
  <c r="G1037" i="29"/>
  <c r="G1038" i="29"/>
  <c r="G1039" i="29"/>
  <c r="G1040" i="29"/>
  <c r="G1041" i="29"/>
  <c r="G1042" i="29"/>
  <c r="G1043" i="29"/>
  <c r="G1044" i="29"/>
  <c r="G1045" i="29"/>
  <c r="G1046" i="29"/>
  <c r="G1047" i="29"/>
  <c r="G1048" i="29"/>
  <c r="G1049" i="29"/>
  <c r="G1050" i="29"/>
  <c r="G1051" i="29"/>
  <c r="G1052" i="29"/>
  <c r="G1054" i="29"/>
  <c r="G1055" i="29"/>
  <c r="G1056" i="29"/>
  <c r="G1057" i="29"/>
  <c r="G1058" i="29"/>
  <c r="G1059" i="29"/>
  <c r="G1060" i="29"/>
  <c r="G1061" i="29"/>
  <c r="G1062" i="29"/>
  <c r="N41" i="29"/>
  <c r="M41" i="29"/>
  <c r="L41" i="29"/>
  <c r="M43" i="29"/>
  <c r="L43" i="29"/>
  <c r="M47" i="29"/>
  <c r="L47" i="29"/>
  <c r="M50" i="29"/>
  <c r="L50" i="29"/>
  <c r="N53" i="29"/>
  <c r="L53" i="29"/>
  <c r="M55" i="29"/>
  <c r="L55" i="29"/>
  <c r="M59" i="29"/>
  <c r="L59" i="29"/>
  <c r="M62" i="29"/>
  <c r="L62" i="29"/>
  <c r="M106" i="29"/>
  <c r="L106" i="29"/>
  <c r="N44" i="29"/>
  <c r="L44" i="29"/>
  <c r="M48" i="29"/>
  <c r="L48" i="29"/>
  <c r="M51" i="29"/>
  <c r="L51" i="29"/>
  <c r="N56" i="29"/>
  <c r="L56" i="29"/>
  <c r="M60" i="29"/>
  <c r="L60" i="29"/>
  <c r="M63" i="29"/>
  <c r="L63" i="29"/>
  <c r="M67" i="29"/>
  <c r="L67" i="29"/>
  <c r="M69" i="29"/>
  <c r="L69" i="29"/>
  <c r="M73" i="29"/>
  <c r="L73" i="29"/>
  <c r="M75" i="29"/>
  <c r="L75" i="29"/>
  <c r="M77" i="29"/>
  <c r="L77" i="29"/>
  <c r="M79" i="29"/>
  <c r="L79" i="29"/>
  <c r="N73" i="29"/>
  <c r="N51" i="29"/>
  <c r="N63" i="29"/>
  <c r="N47" i="29"/>
  <c r="N59" i="29"/>
  <c r="M44" i="29"/>
  <c r="M56" i="29"/>
  <c r="N75" i="29"/>
  <c r="M53" i="29"/>
  <c r="N50" i="29"/>
  <c r="N62" i="29"/>
  <c r="N67" i="29"/>
  <c r="N77" i="29"/>
  <c r="N48" i="29"/>
  <c r="N60" i="29"/>
  <c r="N69" i="29"/>
  <c r="N79" i="29"/>
  <c r="M70" i="29"/>
  <c r="N70" i="29"/>
  <c r="M74" i="29"/>
  <c r="N74" i="29"/>
  <c r="N45" i="29"/>
  <c r="M45" i="29"/>
  <c r="N57" i="29"/>
  <c r="M57" i="29"/>
  <c r="M66" i="29"/>
  <c r="N66" i="29"/>
  <c r="M76" i="29"/>
  <c r="N76" i="29"/>
  <c r="M68" i="29"/>
  <c r="N68" i="29"/>
  <c r="M78" i="29"/>
  <c r="N78" i="29"/>
  <c r="N43" i="29"/>
  <c r="N55" i="29"/>
  <c r="N106" i="29"/>
  <c r="N42" i="29"/>
  <c r="M42" i="29"/>
  <c r="N54" i="29"/>
  <c r="M54" i="29"/>
  <c r="N46" i="29"/>
  <c r="M46" i="29"/>
  <c r="N58" i="29"/>
  <c r="M58" i="29"/>
  <c r="K11" i="8" l="1"/>
  <c r="K12" i="8"/>
  <c r="K12" i="19"/>
  <c r="K13" i="19"/>
  <c r="K14" i="19"/>
  <c r="K11" i="19"/>
  <c r="K4" i="19"/>
  <c r="K5" i="19"/>
  <c r="K6" i="19"/>
  <c r="K7" i="19"/>
  <c r="K8" i="19"/>
  <c r="K9" i="19"/>
  <c r="K3" i="19"/>
  <c r="L450" i="28"/>
  <c r="L217" i="28" l="1"/>
  <c r="L205" i="28"/>
  <c r="L204" i="28"/>
  <c r="L216" i="28"/>
  <c r="L124" i="28" l="1"/>
  <c r="L122" i="28"/>
  <c r="L121" i="28"/>
  <c r="L119" i="28"/>
  <c r="L118" i="28"/>
  <c r="L116" i="28"/>
  <c r="L115" i="28"/>
  <c r="L185" i="28" l="1"/>
  <c r="L83" i="28"/>
  <c r="L53" i="28"/>
  <c r="L144" i="28"/>
  <c r="L145" i="28"/>
  <c r="L146" i="28"/>
  <c r="L147" i="28"/>
  <c r="L133" i="28"/>
  <c r="L134" i="28"/>
  <c r="L135" i="28"/>
  <c r="L136" i="28"/>
  <c r="L199" i="28"/>
  <c r="L211" i="28"/>
  <c r="L409" i="28"/>
  <c r="L306" i="28" l="1"/>
  <c r="L182" i="28"/>
  <c r="L81" i="28"/>
  <c r="L54" i="28"/>
  <c r="D6" i="4" l="1"/>
  <c r="K81" i="12"/>
  <c r="K80" i="12"/>
  <c r="K79" i="12"/>
  <c r="K78" i="12"/>
  <c r="B78" i="12"/>
  <c r="K77" i="12"/>
  <c r="B77" i="12"/>
  <c r="K76" i="12"/>
  <c r="B76" i="12"/>
  <c r="K75" i="12"/>
  <c r="B75" i="12"/>
  <c r="K74" i="12"/>
  <c r="B74" i="12"/>
  <c r="K73" i="12"/>
  <c r="B73" i="12"/>
  <c r="K72" i="12"/>
  <c r="B72" i="12"/>
  <c r="K71" i="12"/>
  <c r="B71" i="12"/>
  <c r="K70" i="12"/>
  <c r="B70" i="12"/>
  <c r="K69" i="12"/>
  <c r="B69" i="12"/>
  <c r="K68" i="12"/>
  <c r="B68" i="12"/>
  <c r="K67" i="12"/>
  <c r="B67" i="12"/>
  <c r="K66" i="12"/>
  <c r="B66" i="12"/>
  <c r="K65" i="12"/>
  <c r="B65" i="12"/>
  <c r="K64" i="12"/>
  <c r="B64" i="12"/>
  <c r="K63" i="12"/>
  <c r="B63" i="12"/>
  <c r="K62" i="12"/>
  <c r="B62" i="12"/>
  <c r="K61" i="12"/>
  <c r="B61" i="12"/>
  <c r="K60" i="12"/>
  <c r="B60" i="12"/>
  <c r="K59" i="12"/>
  <c r="B59" i="12"/>
  <c r="K58" i="12"/>
  <c r="B58" i="12"/>
  <c r="K57" i="12"/>
  <c r="B57" i="12"/>
  <c r="K56" i="12"/>
  <c r="B56" i="12"/>
  <c r="K55" i="12"/>
  <c r="B55" i="12"/>
  <c r="K54" i="12"/>
  <c r="B54" i="12"/>
  <c r="K53" i="12"/>
  <c r="B53" i="12"/>
  <c r="K52" i="12"/>
  <c r="B52" i="12"/>
  <c r="K51" i="12"/>
  <c r="B51" i="12"/>
  <c r="K50" i="12"/>
  <c r="B50" i="12"/>
  <c r="K49" i="12"/>
  <c r="B49" i="12"/>
  <c r="K48" i="12"/>
  <c r="B48" i="12"/>
  <c r="B47" i="12"/>
  <c r="J506" i="7"/>
  <c r="J507" i="7"/>
  <c r="I44" i="7" l="1"/>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2" i="7"/>
  <c r="I163" i="7"/>
  <c r="I164" i="7"/>
  <c r="I167" i="7"/>
  <c r="I168" i="7"/>
  <c r="I169" i="7"/>
  <c r="I170" i="7"/>
  <c r="I171" i="7"/>
  <c r="I172"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3" i="7"/>
  <c r="I334" i="7"/>
  <c r="I335" i="7"/>
  <c r="I336" i="7"/>
  <c r="I337" i="7"/>
  <c r="I338" i="7"/>
  <c r="I339" i="7"/>
  <c r="I341" i="7"/>
  <c r="I342" i="7"/>
  <c r="I344" i="7"/>
  <c r="I345" i="7"/>
  <c r="I349" i="7"/>
  <c r="I350" i="7"/>
  <c r="I351" i="7"/>
  <c r="I352" i="7"/>
  <c r="I353" i="7"/>
  <c r="I354" i="7"/>
  <c r="I355" i="7"/>
  <c r="I356" i="7"/>
  <c r="I357" i="7"/>
  <c r="I358" i="7"/>
  <c r="I359" i="7"/>
  <c r="I360" i="7"/>
  <c r="I361" i="7"/>
  <c r="I362" i="7"/>
  <c r="I363" i="7"/>
  <c r="I364" i="7"/>
  <c r="I365" i="7"/>
  <c r="I366" i="7"/>
  <c r="I368" i="7"/>
  <c r="I369" i="7"/>
  <c r="I370" i="7"/>
  <c r="I371" i="7"/>
  <c r="I372" i="7"/>
  <c r="I373" i="7"/>
  <c r="I374" i="7"/>
  <c r="I375"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 i="7"/>
  <c r="G74" i="4"/>
  <c r="F74" i="4" s="1"/>
  <c r="E187" i="27"/>
  <c r="E179" i="27"/>
  <c r="E180" i="27"/>
  <c r="E181" i="27"/>
  <c r="E182" i="27"/>
  <c r="E183" i="27"/>
  <c r="E184" i="27"/>
  <c r="E185" i="27"/>
  <c r="E186" i="27"/>
  <c r="E178" i="27"/>
  <c r="E170" i="27"/>
  <c r="E171" i="27"/>
  <c r="E172" i="27"/>
  <c r="E173" i="27"/>
  <c r="E174" i="27"/>
  <c r="E175" i="27"/>
  <c r="E169" i="27"/>
  <c r="E165" i="27"/>
  <c r="E164" i="27"/>
  <c r="E160" i="27"/>
  <c r="E153" i="27"/>
  <c r="E154" i="27"/>
  <c r="E155" i="27"/>
  <c r="E156" i="27"/>
  <c r="E157" i="27"/>
  <c r="E158" i="27"/>
  <c r="E159" i="27"/>
  <c r="E152" i="27"/>
  <c r="E144" i="27"/>
  <c r="E145" i="27"/>
  <c r="E146" i="27"/>
  <c r="E147" i="27"/>
  <c r="E148" i="27"/>
  <c r="E149" i="27"/>
  <c r="E143" i="27"/>
  <c r="E139" i="27"/>
  <c r="E138" i="27"/>
  <c r="E134" i="27"/>
  <c r="E127" i="27"/>
  <c r="E128" i="27"/>
  <c r="E129" i="27"/>
  <c r="E130" i="27"/>
  <c r="E131" i="27"/>
  <c r="E132" i="27"/>
  <c r="E133" i="27"/>
  <c r="E126" i="27"/>
  <c r="E118" i="27"/>
  <c r="E119" i="27"/>
  <c r="E120" i="27"/>
  <c r="E121" i="27"/>
  <c r="E122" i="27"/>
  <c r="E123" i="27"/>
  <c r="E117" i="27"/>
  <c r="E111" i="27"/>
  <c r="E112" i="27"/>
  <c r="E113" i="27"/>
  <c r="E110" i="27"/>
  <c r="E106" i="27"/>
  <c r="E104" i="27"/>
  <c r="E101" i="27"/>
  <c r="E102" i="27"/>
  <c r="E103" i="27"/>
  <c r="E105" i="27"/>
  <c r="E100" i="27"/>
  <c r="E93" i="27"/>
  <c r="E94" i="27"/>
  <c r="E95" i="27"/>
  <c r="E96" i="27"/>
  <c r="E97" i="27"/>
  <c r="E92" i="27"/>
  <c r="E88" i="27"/>
  <c r="E89" i="27"/>
  <c r="E87" i="27"/>
  <c r="E83" i="27"/>
  <c r="E82" i="27"/>
  <c r="E80" i="27"/>
  <c r="E81" i="27"/>
  <c r="E79" i="27"/>
  <c r="E72" i="27"/>
  <c r="E73" i="27"/>
  <c r="E74" i="27"/>
  <c r="E75" i="27"/>
  <c r="E76" i="27"/>
  <c r="E71" i="27"/>
  <c r="E67" i="27"/>
  <c r="E68" i="27"/>
  <c r="E66" i="27"/>
  <c r="E62" i="27"/>
  <c r="E54" i="27"/>
  <c r="E55" i="27"/>
  <c r="E56" i="27"/>
  <c r="E57" i="27"/>
  <c r="E58" i="27"/>
  <c r="E59" i="27"/>
  <c r="E60" i="27"/>
  <c r="E61" i="27"/>
  <c r="E53" i="27"/>
  <c r="E46" i="27"/>
  <c r="E47" i="27"/>
  <c r="E48" i="27"/>
  <c r="E49" i="27"/>
  <c r="E50" i="27"/>
  <c r="E45" i="27"/>
  <c r="E39" i="27"/>
  <c r="E40" i="27"/>
  <c r="E41" i="27"/>
  <c r="E38" i="27"/>
  <c r="E34" i="27"/>
  <c r="E29" i="27"/>
  <c r="E30" i="27"/>
  <c r="E31" i="27"/>
  <c r="E32" i="27"/>
  <c r="E33" i="27"/>
  <c r="E28" i="27"/>
  <c r="E21" i="27"/>
  <c r="E22" i="27"/>
  <c r="E23" i="27"/>
  <c r="E24" i="27"/>
  <c r="E25" i="27"/>
  <c r="E20" i="27"/>
  <c r="E16" i="27"/>
  <c r="E17" i="27"/>
  <c r="E15" i="27"/>
  <c r="G132" i="4"/>
  <c r="F132" i="4" s="1"/>
  <c r="G134" i="4"/>
  <c r="F134" i="4" s="1"/>
  <c r="G131" i="4"/>
  <c r="F131" i="4" s="1"/>
  <c r="G171" i="4"/>
  <c r="F171" i="4" s="1"/>
  <c r="G166" i="4"/>
  <c r="F166" i="4" s="1"/>
  <c r="G167" i="4"/>
  <c r="F167" i="4" s="1"/>
  <c r="G168" i="4"/>
  <c r="F168" i="4" s="1"/>
  <c r="G169" i="4"/>
  <c r="F169" i="4" s="1"/>
  <c r="G170" i="4"/>
  <c r="F170" i="4" s="1"/>
  <c r="G165" i="4"/>
  <c r="F165" i="4" s="1"/>
  <c r="G128" i="4"/>
  <c r="F128" i="4" s="1"/>
  <c r="G115" i="4"/>
  <c r="F115" i="4" s="1"/>
  <c r="G118" i="4"/>
  <c r="F118" i="4" s="1"/>
  <c r="G121" i="4"/>
  <c r="F121" i="4" s="1"/>
  <c r="G122" i="4"/>
  <c r="F122" i="4" s="1"/>
  <c r="G125" i="4"/>
  <c r="F125" i="4" s="1"/>
  <c r="G114" i="4"/>
  <c r="F114" i="4" s="1"/>
  <c r="G110" i="4"/>
  <c r="F110" i="4" s="1"/>
  <c r="G109" i="4"/>
  <c r="F109" i="4" s="1"/>
  <c r="G105" i="4"/>
  <c r="F105" i="4" s="1"/>
  <c r="G102" i="4"/>
  <c r="F102" i="4" s="1"/>
  <c r="G99" i="4"/>
  <c r="F99" i="4" s="1"/>
  <c r="G84" i="4"/>
  <c r="F84" i="4" s="1"/>
  <c r="G96" i="4"/>
  <c r="F96" i="4" s="1"/>
  <c r="G97" i="4"/>
  <c r="F97" i="4" s="1"/>
  <c r="G76" i="4"/>
  <c r="F76" i="4" s="1"/>
  <c r="G77" i="4"/>
  <c r="F77" i="4" s="1"/>
  <c r="G78" i="4"/>
  <c r="F78" i="4" s="1"/>
  <c r="G75" i="4"/>
  <c r="F75" i="4" s="1"/>
  <c r="G55" i="4"/>
  <c r="F55" i="4" s="1"/>
  <c r="G39" i="4"/>
  <c r="F39" i="4" s="1"/>
  <c r="G36" i="4"/>
  <c r="F36" i="4" s="1"/>
  <c r="G27" i="4"/>
  <c r="F27" i="4" s="1"/>
  <c r="G23" i="4"/>
  <c r="F23" i="4" s="1"/>
  <c r="G24" i="4"/>
  <c r="F24" i="4" s="1"/>
  <c r="G25" i="4"/>
  <c r="F25" i="4" s="1"/>
  <c r="G26" i="4"/>
  <c r="F26" i="4" s="1"/>
  <c r="G22" i="4"/>
  <c r="F22" i="4" s="1"/>
  <c r="G21" i="4"/>
  <c r="F21" i="4" s="1"/>
  <c r="G18" i="4"/>
  <c r="F18" i="4" s="1"/>
  <c r="G13" i="4"/>
  <c r="F13" i="4" s="1"/>
  <c r="G14" i="4"/>
  <c r="F14" i="4" s="1"/>
  <c r="G15" i="4"/>
  <c r="F15" i="4" s="1"/>
  <c r="G16" i="4"/>
  <c r="F16" i="4" s="1"/>
  <c r="G17" i="4"/>
  <c r="F17" i="4" s="1"/>
  <c r="G12" i="4"/>
  <c r="F12" i="4" s="1"/>
  <c r="G11" i="4"/>
  <c r="F11" i="4" s="1"/>
  <c r="G8" i="4"/>
  <c r="F8" i="4" s="1"/>
  <c r="G48" i="4"/>
  <c r="F48" i="4" s="1"/>
  <c r="D49" i="4"/>
  <c r="G47" i="4"/>
  <c r="F47" i="4" s="1"/>
  <c r="D47" i="4"/>
  <c r="G103" i="8"/>
  <c r="J103" i="8" s="1"/>
  <c r="I103" i="8" s="1"/>
  <c r="G102" i="8"/>
  <c r="J102" i="8" s="1"/>
  <c r="I102" i="8" s="1"/>
  <c r="B15" i="8"/>
  <c r="D15" i="8" s="1"/>
  <c r="B16" i="8"/>
  <c r="D16" i="8" s="1"/>
  <c r="B14" i="8"/>
  <c r="D14" i="8" s="1"/>
  <c r="D71" i="4"/>
  <c r="E21" i="2"/>
  <c r="E20" i="2"/>
  <c r="E16" i="2"/>
  <c r="E14" i="2"/>
  <c r="E15" i="2"/>
  <c r="E35" i="2"/>
  <c r="E34" i="2"/>
  <c r="E33" i="2"/>
  <c r="E9" i="2"/>
  <c r="E8" i="2"/>
  <c r="E7" i="2"/>
  <c r="E6" i="2"/>
  <c r="E5" i="2"/>
  <c r="E4" i="2"/>
  <c r="B36" i="7"/>
  <c r="B35" i="7"/>
  <c r="B115" i="5"/>
  <c r="B118" i="5"/>
  <c r="B119" i="5"/>
  <c r="B120" i="5"/>
  <c r="B121" i="5"/>
  <c r="B117" i="5"/>
  <c r="B112" i="5"/>
  <c r="B104" i="5"/>
  <c r="B81" i="5"/>
  <c r="D363" i="7"/>
  <c r="J17" i="19"/>
  <c r="L17" i="19" s="1"/>
  <c r="K17" i="19" s="1"/>
  <c r="B335" i="7"/>
  <c r="D335" i="7" s="1"/>
  <c r="B336" i="7"/>
  <c r="D336" i="7" s="1"/>
  <c r="B337" i="7"/>
  <c r="D337" i="7" s="1"/>
  <c r="B338" i="7"/>
  <c r="D338" i="7" s="1"/>
  <c r="B339" i="7"/>
  <c r="D339" i="7" s="1"/>
  <c r="B341" i="7"/>
  <c r="D341" i="7" s="1"/>
  <c r="B342" i="7"/>
  <c r="D342" i="7" s="1"/>
  <c r="B334" i="7"/>
  <c r="D334" i="7" s="1"/>
  <c r="B450" i="7"/>
  <c r="D450" i="7" s="1"/>
  <c r="B451" i="7"/>
  <c r="D451" i="7" s="1"/>
  <c r="B452" i="7"/>
  <c r="D452" i="7" s="1"/>
  <c r="B453" i="7"/>
  <c r="D453" i="7" s="1"/>
  <c r="B454" i="7"/>
  <c r="D454" i="7" s="1"/>
  <c r="B449" i="7"/>
  <c r="D449" i="7" s="1"/>
  <c r="D365" i="7"/>
  <c r="D366" i="7"/>
  <c r="D368" i="7"/>
  <c r="D364" i="7"/>
  <c r="B20" i="3"/>
  <c r="B21" i="3"/>
  <c r="B22" i="3"/>
  <c r="G49" i="4"/>
  <c r="F49" i="4" s="1"/>
  <c r="H205" i="4"/>
  <c r="G205" i="4" s="1"/>
  <c r="G83" i="4"/>
  <c r="F83" i="4" s="1"/>
  <c r="A12" i="19"/>
  <c r="A13" i="19"/>
  <c r="A14" i="19"/>
  <c r="A11" i="19"/>
  <c r="A4" i="19"/>
  <c r="A5" i="19"/>
  <c r="A6" i="19"/>
  <c r="A7" i="19"/>
  <c r="A8" i="19"/>
  <c r="A9" i="19"/>
  <c r="A3" i="19"/>
  <c r="E77" i="10"/>
  <c r="D77" i="10" s="1"/>
  <c r="J29" i="19"/>
  <c r="J25" i="19"/>
  <c r="L25" i="19" s="1"/>
  <c r="K25" i="19" s="1"/>
  <c r="J21" i="19"/>
  <c r="L21" i="19" s="1"/>
  <c r="K21" i="19" s="1"/>
  <c r="D3" i="14"/>
  <c r="G6" i="4"/>
  <c r="F6" i="4" s="1"/>
  <c r="G7" i="4"/>
  <c r="F7" i="4" s="1"/>
  <c r="G31" i="4"/>
  <c r="F31" i="4" s="1"/>
  <c r="G34" i="4"/>
  <c r="F34" i="4" s="1"/>
  <c r="G42" i="4"/>
  <c r="F42" i="4" s="1"/>
  <c r="G44" i="4"/>
  <c r="F44" i="4" s="1"/>
  <c r="G5" i="4"/>
  <c r="F5" i="4" s="1"/>
  <c r="G64" i="4"/>
  <c r="F64" i="4" s="1"/>
  <c r="G61" i="4"/>
  <c r="F61" i="4" s="1"/>
  <c r="G60" i="4"/>
  <c r="F60" i="4" s="1"/>
  <c r="L29" i="19"/>
  <c r="K29" i="19" s="1"/>
  <c r="F101" i="16"/>
  <c r="G101" i="16" s="1"/>
  <c r="F100" i="16"/>
  <c r="G100" i="16" s="1"/>
  <c r="F99" i="16"/>
  <c r="G99" i="16" s="1"/>
  <c r="F98" i="16"/>
  <c r="G98" i="16" s="1"/>
  <c r="F13" i="10"/>
  <c r="B8" i="12"/>
  <c r="B9" i="12"/>
  <c r="B10" i="12"/>
  <c r="B11" i="12"/>
  <c r="B12" i="12"/>
  <c r="B13" i="12"/>
  <c r="B7" i="12"/>
  <c r="B4" i="12"/>
  <c r="A96" i="17"/>
  <c r="C96" i="17"/>
  <c r="A95" i="17"/>
  <c r="C95" i="17"/>
  <c r="A94" i="17"/>
  <c r="C94" i="17"/>
  <c r="A93" i="17"/>
  <c r="C93" i="17"/>
  <c r="A92" i="17"/>
  <c r="C92" i="17"/>
  <c r="A89" i="17"/>
  <c r="C89" i="17"/>
  <c r="A88" i="17"/>
  <c r="C88" i="17"/>
  <c r="A87" i="17"/>
  <c r="C87" i="17"/>
  <c r="A85" i="17"/>
  <c r="C85" i="17"/>
  <c r="A84" i="17"/>
  <c r="C84" i="17"/>
  <c r="A83" i="17"/>
  <c r="C83" i="17"/>
  <c r="A81" i="17"/>
  <c r="C81" i="17"/>
  <c r="A80" i="17"/>
  <c r="C80" i="17"/>
  <c r="A79" i="17"/>
  <c r="C79" i="17"/>
  <c r="A77" i="17"/>
  <c r="C77" i="17"/>
  <c r="A76" i="17"/>
  <c r="C76" i="17"/>
  <c r="A75" i="17"/>
  <c r="C75" i="17"/>
  <c r="A73" i="17"/>
  <c r="C73" i="17"/>
  <c r="A72" i="17"/>
  <c r="C72" i="17"/>
  <c r="A71" i="17"/>
  <c r="C71" i="17"/>
  <c r="A69" i="17"/>
  <c r="C69" i="17"/>
  <c r="A68" i="17"/>
  <c r="C68" i="17"/>
  <c r="A67" i="17"/>
  <c r="C67" i="17"/>
  <c r="A65" i="17"/>
  <c r="C65" i="17"/>
  <c r="A64" i="17"/>
  <c r="C64" i="17"/>
  <c r="A63" i="17"/>
  <c r="C63" i="17"/>
  <c r="A60" i="17"/>
  <c r="A59" i="17"/>
  <c r="A58" i="17"/>
  <c r="A55" i="17"/>
  <c r="C55" i="17"/>
  <c r="A54" i="17"/>
  <c r="C54" i="17"/>
  <c r="A52" i="17"/>
  <c r="C52" i="17"/>
  <c r="A49" i="17"/>
  <c r="C49" i="17"/>
  <c r="A46" i="17"/>
  <c r="C46" i="17"/>
  <c r="A45" i="17"/>
  <c r="C45" i="17"/>
  <c r="A43" i="17"/>
  <c r="C43" i="17"/>
  <c r="A42" i="17"/>
  <c r="C42" i="17"/>
  <c r="A40" i="17"/>
  <c r="C40" i="17"/>
  <c r="A39" i="17"/>
  <c r="C39" i="17"/>
  <c r="A37" i="17"/>
  <c r="C37" i="17"/>
  <c r="A36" i="17"/>
  <c r="C36" i="17"/>
  <c r="A33" i="17"/>
  <c r="C33" i="17"/>
  <c r="A32" i="17"/>
  <c r="C32" i="17"/>
  <c r="A31" i="17"/>
  <c r="C31" i="17"/>
  <c r="A29" i="17"/>
  <c r="C29" i="17"/>
  <c r="A28" i="17"/>
  <c r="C28" i="17"/>
  <c r="A27" i="17"/>
  <c r="C27" i="17"/>
  <c r="A26" i="17"/>
  <c r="C26" i="17"/>
  <c r="A25" i="17"/>
  <c r="C25" i="17"/>
  <c r="A23" i="17"/>
  <c r="C23" i="17"/>
  <c r="A22" i="17"/>
  <c r="C22" i="17"/>
  <c r="A21" i="17"/>
  <c r="C21" i="17"/>
  <c r="A20" i="17"/>
  <c r="C20" i="17"/>
  <c r="A18" i="17"/>
  <c r="C18" i="17"/>
  <c r="A17" i="17"/>
  <c r="C17" i="17"/>
  <c r="A16" i="17"/>
  <c r="C16" i="17"/>
  <c r="A14" i="17"/>
  <c r="C14" i="17"/>
  <c r="A13" i="17"/>
  <c r="C13" i="17"/>
  <c r="A12" i="17"/>
  <c r="C12" i="17"/>
  <c r="A10" i="17"/>
  <c r="C10" i="17"/>
  <c r="A7" i="17"/>
  <c r="C7" i="17"/>
  <c r="A4" i="17"/>
  <c r="C4" i="17"/>
  <c r="A3" i="17"/>
  <c r="C3" i="17"/>
  <c r="H144" i="4"/>
  <c r="G144" i="4" s="1"/>
  <c r="H145" i="4"/>
  <c r="G145" i="4" s="1"/>
  <c r="H146" i="4"/>
  <c r="G146" i="4" s="1"/>
  <c r="H147" i="4"/>
  <c r="G147" i="4" s="1"/>
  <c r="H149" i="4"/>
  <c r="G149" i="4" s="1"/>
  <c r="K28" i="8"/>
  <c r="B530" i="7"/>
  <c r="B529" i="7"/>
  <c r="B528" i="7"/>
  <c r="B527" i="7"/>
  <c r="B526" i="7"/>
  <c r="B525" i="7"/>
  <c r="G138" i="16"/>
  <c r="G96" i="16"/>
  <c r="G95" i="16"/>
  <c r="G91" i="16"/>
  <c r="G89" i="16"/>
  <c r="G83" i="16"/>
  <c r="G82" i="16"/>
  <c r="G81" i="16"/>
  <c r="G76" i="16"/>
  <c r="G75" i="16"/>
  <c r="G74" i="16"/>
  <c r="G69" i="16"/>
  <c r="G68" i="16"/>
  <c r="G67" i="16"/>
  <c r="G62" i="16"/>
  <c r="G61" i="16"/>
  <c r="G53" i="16"/>
  <c r="G51" i="16"/>
  <c r="G36" i="16"/>
  <c r="G35" i="16"/>
  <c r="G34" i="16"/>
  <c r="G29" i="16"/>
  <c r="G28" i="16"/>
  <c r="G27" i="16"/>
  <c r="G22" i="16"/>
  <c r="G21" i="16"/>
  <c r="G14" i="16"/>
  <c r="G12" i="16"/>
  <c r="F32" i="10"/>
  <c r="F33" i="10"/>
  <c r="F31" i="10"/>
  <c r="D171" i="4"/>
  <c r="D170" i="4"/>
  <c r="D169" i="4"/>
  <c r="D168" i="4"/>
  <c r="D167" i="4"/>
  <c r="D166" i="4"/>
  <c r="B116" i="5"/>
  <c r="B110" i="5"/>
  <c r="B107" i="5"/>
  <c r="B103" i="5"/>
  <c r="B102" i="5"/>
  <c r="B101" i="5"/>
  <c r="B98" i="5"/>
  <c r="B97" i="5"/>
  <c r="B96" i="5"/>
  <c r="B93" i="5"/>
  <c r="B90" i="5"/>
  <c r="B88" i="5"/>
  <c r="B89" i="5"/>
  <c r="B84" i="5"/>
  <c r="B78" i="5"/>
  <c r="B75" i="5"/>
  <c r="B74" i="5"/>
  <c r="B71" i="5"/>
  <c r="B68" i="5"/>
  <c r="B67" i="5"/>
  <c r="B64" i="5"/>
  <c r="B61" i="5"/>
  <c r="B60" i="5"/>
  <c r="B59" i="5"/>
  <c r="B56" i="5"/>
  <c r="B55" i="5"/>
  <c r="B54" i="5"/>
  <c r="B51" i="5"/>
  <c r="B50" i="5"/>
  <c r="B49" i="5"/>
  <c r="B32" i="5"/>
  <c r="B46" i="5"/>
  <c r="B45" i="5"/>
  <c r="B44" i="5"/>
  <c r="B43" i="5"/>
  <c r="B40" i="5"/>
  <c r="B39" i="5"/>
  <c r="B36" i="5"/>
  <c r="B35" i="5"/>
  <c r="B29" i="5"/>
  <c r="B28" i="5"/>
  <c r="B25" i="5"/>
  <c r="B24" i="5"/>
  <c r="B21" i="5"/>
  <c r="B20" i="5"/>
  <c r="B17" i="5"/>
  <c r="B16" i="5"/>
  <c r="B13" i="5"/>
  <c r="B12" i="5"/>
  <c r="F119" i="10"/>
  <c r="F118" i="10"/>
  <c r="F117" i="10"/>
  <c r="F115" i="10"/>
  <c r="F114" i="10"/>
  <c r="F112" i="10"/>
  <c r="F111" i="10"/>
  <c r="E108" i="10"/>
  <c r="D108" i="10" s="1"/>
  <c r="E104" i="10"/>
  <c r="D104" i="10" s="1"/>
  <c r="E103" i="10"/>
  <c r="D103" i="10" s="1"/>
  <c r="E102" i="10"/>
  <c r="D102" i="10" s="1"/>
  <c r="E101" i="10"/>
  <c r="D101" i="10" s="1"/>
  <c r="E100" i="10"/>
  <c r="D100" i="10" s="1"/>
  <c r="E99" i="10"/>
  <c r="D99" i="10" s="1"/>
  <c r="E98" i="10"/>
  <c r="D98" i="10" s="1"/>
  <c r="E97" i="10"/>
  <c r="D97" i="10" s="1"/>
  <c r="E96" i="10"/>
  <c r="D96" i="10"/>
  <c r="E95" i="10"/>
  <c r="D95" i="10" s="1"/>
  <c r="E94" i="10"/>
  <c r="D94" i="10"/>
  <c r="E93" i="10"/>
  <c r="D93" i="10" s="1"/>
  <c r="E92" i="10"/>
  <c r="D92" i="10" s="1"/>
  <c r="E91" i="10"/>
  <c r="D91" i="10" s="1"/>
  <c r="E90" i="10"/>
  <c r="D90" i="10" s="1"/>
  <c r="E89" i="10"/>
  <c r="D89" i="10" s="1"/>
  <c r="E88" i="10"/>
  <c r="D88" i="10"/>
  <c r="E87" i="10"/>
  <c r="D87" i="10" s="1"/>
  <c r="E83" i="10"/>
  <c r="D83" i="10" s="1"/>
  <c r="E82" i="10"/>
  <c r="D82" i="10" s="1"/>
  <c r="E81" i="10"/>
  <c r="D81" i="10" s="1"/>
  <c r="E80" i="10"/>
  <c r="D80" i="10" s="1"/>
  <c r="E79" i="10"/>
  <c r="D79" i="10" s="1"/>
  <c r="E78" i="10"/>
  <c r="D78" i="10" s="1"/>
  <c r="E76" i="10"/>
  <c r="D76" i="10" s="1"/>
  <c r="E75" i="10"/>
  <c r="D75" i="10" s="1"/>
  <c r="E74" i="10"/>
  <c r="D74" i="10" s="1"/>
  <c r="E73" i="10"/>
  <c r="D73" i="10" s="1"/>
  <c r="E72" i="10"/>
  <c r="D72" i="10" s="1"/>
  <c r="E71" i="10"/>
  <c r="D71" i="10" s="1"/>
  <c r="E70" i="10"/>
  <c r="D70" i="10" s="1"/>
  <c r="E69" i="10"/>
  <c r="D69" i="10" s="1"/>
  <c r="E68" i="10"/>
  <c r="D68" i="10" s="1"/>
  <c r="F64" i="10"/>
  <c r="D64" i="10"/>
  <c r="F63" i="10"/>
  <c r="D63" i="10"/>
  <c r="F62" i="10"/>
  <c r="D62" i="10"/>
  <c r="F58" i="10"/>
  <c r="D58" i="10"/>
  <c r="F57" i="10"/>
  <c r="D57" i="10"/>
  <c r="F53" i="10"/>
  <c r="D53" i="10"/>
  <c r="F49" i="10"/>
  <c r="D49" i="10"/>
  <c r="F48" i="10"/>
  <c r="D48" i="10"/>
  <c r="F44" i="10"/>
  <c r="D44" i="10"/>
  <c r="F43" i="10"/>
  <c r="D43" i="10"/>
  <c r="F38" i="10"/>
  <c r="D38" i="10"/>
  <c r="F37" i="10"/>
  <c r="D33" i="10"/>
  <c r="F26" i="10"/>
  <c r="F25" i="10"/>
  <c r="F24" i="10"/>
  <c r="F23" i="10"/>
  <c r="F19" i="10"/>
  <c r="F18" i="10"/>
  <c r="F17" i="10"/>
  <c r="F16" i="10"/>
  <c r="F12" i="10"/>
  <c r="F11" i="10"/>
  <c r="F10" i="10"/>
  <c r="D10" i="10"/>
  <c r="F6" i="10"/>
  <c r="F5" i="10"/>
  <c r="F4" i="10"/>
  <c r="B9" i="5"/>
  <c r="B6" i="5"/>
  <c r="B5" i="5"/>
  <c r="D149" i="4"/>
  <c r="D148" i="4"/>
  <c r="D147" i="4"/>
  <c r="D146" i="4"/>
  <c r="D145" i="4"/>
  <c r="D144" i="4"/>
  <c r="D143" i="4"/>
  <c r="D142" i="4"/>
  <c r="D125" i="4"/>
  <c r="D122" i="4"/>
  <c r="D121" i="4"/>
  <c r="D118" i="4"/>
  <c r="D115" i="4"/>
  <c r="D114" i="4"/>
  <c r="D110" i="4"/>
  <c r="D109" i="4"/>
  <c r="D108" i="4"/>
  <c r="D105" i="4"/>
  <c r="D102" i="4"/>
  <c r="D99" i="4"/>
  <c r="D98" i="4"/>
  <c r="D97" i="4"/>
  <c r="D96" i="4"/>
  <c r="D93" i="4"/>
  <c r="D92" i="4"/>
  <c r="D91" i="4"/>
  <c r="D88" i="4"/>
  <c r="D87" i="4"/>
  <c r="D84" i="4"/>
  <c r="D83" i="4"/>
  <c r="D205" i="4"/>
  <c r="D48" i="4"/>
  <c r="D42" i="4"/>
  <c r="D39" i="4"/>
  <c r="D34" i="4"/>
  <c r="D31" i="4"/>
  <c r="D26" i="4"/>
  <c r="D25" i="4"/>
  <c r="D24" i="4"/>
  <c r="D23" i="4"/>
  <c r="D22" i="4"/>
  <c r="D21" i="4"/>
  <c r="D17" i="4"/>
  <c r="D16" i="4"/>
  <c r="D15" i="4"/>
  <c r="D14" i="4"/>
  <c r="D13" i="4"/>
  <c r="D12" i="4"/>
  <c r="D11" i="4"/>
  <c r="D7" i="4"/>
  <c r="D5" i="4"/>
  <c r="D68" i="4"/>
  <c r="D65" i="4"/>
  <c r="D64" i="4"/>
  <c r="D61" i="4"/>
  <c r="D60" i="4"/>
  <c r="B53" i="3"/>
  <c r="B52" i="3"/>
  <c r="B51" i="3"/>
  <c r="B50" i="3"/>
  <c r="B49" i="3"/>
  <c r="B48" i="3"/>
  <c r="B47" i="3"/>
  <c r="B41" i="3"/>
  <c r="B40" i="3"/>
  <c r="B39" i="3"/>
  <c r="B38" i="3"/>
  <c r="B37" i="3"/>
  <c r="B36" i="3"/>
  <c r="B35" i="3"/>
  <c r="B30" i="3"/>
  <c r="B29" i="3"/>
  <c r="B28" i="3"/>
  <c r="B12" i="3"/>
  <c r="B11" i="3"/>
  <c r="B10" i="3"/>
  <c r="B9" i="3"/>
  <c r="B8" i="3"/>
  <c r="B7" i="3"/>
  <c r="B6" i="3"/>
  <c r="E55" i="2"/>
  <c r="E54" i="2"/>
  <c r="E53" i="2"/>
  <c r="E52" i="2"/>
  <c r="E51" i="2"/>
  <c r="E50" i="2"/>
  <c r="E49" i="2"/>
  <c r="E48" i="2"/>
  <c r="E47" i="2"/>
  <c r="E46" i="2"/>
  <c r="E45" i="2"/>
  <c r="E44" i="2"/>
  <c r="E43" i="2"/>
  <c r="E42" i="2"/>
  <c r="E41" i="2"/>
  <c r="G68" i="4"/>
  <c r="F68" i="4" s="1"/>
  <c r="G71" i="4"/>
  <c r="F71" i="4" s="1"/>
  <c r="G65" i="4"/>
  <c r="F65" i="4" s="1"/>
  <c r="G91" i="4"/>
  <c r="F91" i="4" s="1"/>
  <c r="G88" i="4"/>
  <c r="F88" i="4" s="1"/>
  <c r="G87" i="4"/>
  <c r="F87" i="4" s="1"/>
  <c r="G93" i="4"/>
  <c r="F93" i="4" s="1"/>
  <c r="G92" i="4"/>
  <c r="F92" i="4" s="1"/>
  <c r="G98" i="4"/>
  <c r="F98" i="4" s="1"/>
  <c r="G108" i="4"/>
  <c r="F108" i="4" s="1"/>
  <c r="K102" i="8" l="1"/>
  <c r="K103" i="8"/>
  <c r="I33" i="7"/>
  <c r="J33" i="7"/>
  <c r="I29" i="7"/>
  <c r="J29" i="7"/>
  <c r="I25" i="7"/>
  <c r="J25" i="7"/>
  <c r="I21" i="7"/>
  <c r="J21" i="7"/>
  <c r="I17" i="7"/>
  <c r="J17" i="7"/>
  <c r="I13" i="7"/>
  <c r="J13" i="7"/>
  <c r="I9" i="7"/>
  <c r="J9" i="7"/>
  <c r="I36" i="7"/>
  <c r="J36" i="7"/>
  <c r="I32" i="7"/>
  <c r="J32" i="7"/>
  <c r="I28" i="7"/>
  <c r="J28" i="7"/>
  <c r="I24" i="7"/>
  <c r="J24" i="7"/>
  <c r="I20" i="7"/>
  <c r="J20" i="7"/>
  <c r="I16" i="7"/>
  <c r="J16" i="7"/>
  <c r="I35" i="7"/>
  <c r="J35" i="7"/>
  <c r="I31" i="7"/>
  <c r="J31" i="7"/>
  <c r="I23" i="7"/>
  <c r="J23" i="7"/>
  <c r="I19" i="7"/>
  <c r="J19" i="7"/>
  <c r="I11" i="7"/>
  <c r="J11" i="7"/>
  <c r="I7" i="7"/>
  <c r="J7" i="7"/>
  <c r="I30" i="7"/>
  <c r="J30" i="7"/>
  <c r="I26" i="7"/>
  <c r="J26" i="7"/>
  <c r="I18" i="7"/>
  <c r="J18" i="7"/>
  <c r="I14" i="7"/>
  <c r="J14" i="7"/>
  <c r="I10" i="7"/>
  <c r="J10" i="7"/>
  <c r="I6" i="7"/>
  <c r="J6" i="7"/>
  <c r="J5" i="7"/>
  <c r="J231" i="7"/>
  <c r="J498" i="7"/>
  <c r="J490" i="7"/>
  <c r="J482" i="7"/>
  <c r="J474" i="7"/>
  <c r="J466" i="7"/>
  <c r="J458" i="7"/>
  <c r="J449" i="7"/>
  <c r="J441" i="7"/>
  <c r="J433" i="7"/>
  <c r="J425" i="7"/>
  <c r="J412" i="7"/>
  <c r="J404" i="7"/>
  <c r="J396" i="7"/>
  <c r="J388" i="7"/>
  <c r="J380" i="7"/>
  <c r="J370" i="7"/>
  <c r="J361" i="7"/>
  <c r="J353" i="7"/>
  <c r="J341" i="7"/>
  <c r="J331" i="7"/>
  <c r="J323" i="7"/>
  <c r="J315" i="7"/>
  <c r="J307" i="7"/>
  <c r="J299" i="7"/>
  <c r="J291" i="7"/>
  <c r="J283" i="7"/>
  <c r="J275" i="7"/>
  <c r="J267" i="7"/>
  <c r="J259" i="7"/>
  <c r="J251" i="7"/>
  <c r="J242" i="7"/>
  <c r="J234" i="7"/>
  <c r="J226" i="7"/>
  <c r="J218" i="7"/>
  <c r="J210" i="7"/>
  <c r="J202" i="7"/>
  <c r="J194" i="7"/>
  <c r="J186" i="7"/>
  <c r="J178" i="7"/>
  <c r="J170" i="7"/>
  <c r="J160" i="7"/>
  <c r="J152" i="7"/>
  <c r="J144" i="7"/>
  <c r="J136" i="7"/>
  <c r="J128" i="7"/>
  <c r="J120" i="7"/>
  <c r="J112" i="7"/>
  <c r="J103" i="7"/>
  <c r="J95" i="7"/>
  <c r="J87" i="7"/>
  <c r="J79" i="7"/>
  <c r="J71" i="7"/>
  <c r="J63" i="7"/>
  <c r="J55" i="7"/>
  <c r="J47" i="7"/>
  <c r="J223" i="7"/>
  <c r="J505" i="7"/>
  <c r="J497" i="7"/>
  <c r="J489" i="7"/>
  <c r="J481" i="7"/>
  <c r="J473" i="7"/>
  <c r="J465" i="7"/>
  <c r="J457" i="7"/>
  <c r="J448" i="7"/>
  <c r="J440" i="7"/>
  <c r="J432" i="7"/>
  <c r="J419" i="7"/>
  <c r="J411" i="7"/>
  <c r="J403" i="7"/>
  <c r="J395" i="7"/>
  <c r="J387" i="7"/>
  <c r="J379" i="7"/>
  <c r="J369" i="7"/>
  <c r="J360" i="7"/>
  <c r="J352" i="7"/>
  <c r="J339" i="7"/>
  <c r="J330" i="7"/>
  <c r="J322" i="7"/>
  <c r="J314" i="7"/>
  <c r="J306" i="7"/>
  <c r="J298" i="7"/>
  <c r="J290" i="7"/>
  <c r="J282" i="7"/>
  <c r="J274" i="7"/>
  <c r="J266" i="7"/>
  <c r="J258" i="7"/>
  <c r="J250" i="7"/>
  <c r="J241" i="7"/>
  <c r="J233" i="7"/>
  <c r="J225" i="7"/>
  <c r="J217" i="7"/>
  <c r="J209" i="7"/>
  <c r="J201" i="7"/>
  <c r="J193" i="7"/>
  <c r="J185" i="7"/>
  <c r="J177" i="7"/>
  <c r="J169" i="7"/>
  <c r="J159" i="7"/>
  <c r="J151" i="7"/>
  <c r="J143" i="7"/>
  <c r="J135" i="7"/>
  <c r="J127" i="7"/>
  <c r="J119" i="7"/>
  <c r="J111" i="7"/>
  <c r="J102" i="7"/>
  <c r="J94" i="7"/>
  <c r="J86" i="7"/>
  <c r="J78" i="7"/>
  <c r="J70" i="7"/>
  <c r="J62" i="7"/>
  <c r="J54" i="7"/>
  <c r="J46" i="7"/>
  <c r="J215" i="7"/>
  <c r="J504" i="7"/>
  <c r="J496" i="7"/>
  <c r="J488" i="7"/>
  <c r="J480" i="7"/>
  <c r="J472" i="7"/>
  <c r="J464" i="7"/>
  <c r="J455" i="7"/>
  <c r="J447" i="7"/>
  <c r="J439" i="7"/>
  <c r="J431" i="7"/>
  <c r="J418" i="7"/>
  <c r="J410" i="7"/>
  <c r="J402" i="7"/>
  <c r="J394" i="7"/>
  <c r="J386" i="7"/>
  <c r="J378" i="7"/>
  <c r="J368" i="7"/>
  <c r="J359" i="7"/>
  <c r="J351" i="7"/>
  <c r="J338" i="7"/>
  <c r="J329" i="7"/>
  <c r="J321" i="7"/>
  <c r="J313" i="7"/>
  <c r="J305" i="7"/>
  <c r="J297" i="7"/>
  <c r="J289" i="7"/>
  <c r="J281" i="7"/>
  <c r="J273" i="7"/>
  <c r="J265" i="7"/>
  <c r="J257" i="7"/>
  <c r="J249" i="7"/>
  <c r="J240" i="7"/>
  <c r="J232" i="7"/>
  <c r="J224" i="7"/>
  <c r="J216" i="7"/>
  <c r="J208" i="7"/>
  <c r="J200" i="7"/>
  <c r="J192" i="7"/>
  <c r="J184" i="7"/>
  <c r="J176" i="7"/>
  <c r="J168" i="7"/>
  <c r="J158" i="7"/>
  <c r="J150" i="7"/>
  <c r="J142" i="7"/>
  <c r="J134" i="7"/>
  <c r="J126" i="7"/>
  <c r="J118" i="7"/>
  <c r="J110" i="7"/>
  <c r="J101" i="7"/>
  <c r="J93" i="7"/>
  <c r="J85" i="7"/>
  <c r="J77" i="7"/>
  <c r="J69" i="7"/>
  <c r="J61" i="7"/>
  <c r="J53" i="7"/>
  <c r="J45" i="7"/>
  <c r="J199" i="7"/>
  <c r="J191" i="7"/>
  <c r="J183" i="7"/>
  <c r="J175" i="7"/>
  <c r="J167" i="7"/>
  <c r="J157" i="7"/>
  <c r="J149" i="7"/>
  <c r="J141" i="7"/>
  <c r="J133" i="7"/>
  <c r="J125" i="7"/>
  <c r="J117" i="7"/>
  <c r="J109" i="7"/>
  <c r="J100" i="7"/>
  <c r="J92" i="7"/>
  <c r="J84" i="7"/>
  <c r="J76" i="7"/>
  <c r="J68" i="7"/>
  <c r="J60" i="7"/>
  <c r="J52" i="7"/>
  <c r="J44" i="7"/>
  <c r="J190" i="7"/>
  <c r="J182" i="7"/>
  <c r="J174" i="7"/>
  <c r="J164" i="7"/>
  <c r="J156" i="7"/>
  <c r="J148" i="7"/>
  <c r="J140" i="7"/>
  <c r="J132" i="7"/>
  <c r="J124" i="7"/>
  <c r="J116" i="7"/>
  <c r="J108" i="7"/>
  <c r="J99" i="7"/>
  <c r="J91" i="7"/>
  <c r="J83" i="7"/>
  <c r="J75" i="7"/>
  <c r="J67" i="7"/>
  <c r="J59" i="7"/>
  <c r="J51" i="7"/>
  <c r="J503" i="7"/>
  <c r="J495" i="7"/>
  <c r="J487" i="7"/>
  <c r="J479" i="7"/>
  <c r="J471" i="7"/>
  <c r="J463" i="7"/>
  <c r="J454" i="7"/>
  <c r="J446" i="7"/>
  <c r="J438" i="7"/>
  <c r="J430" i="7"/>
  <c r="J417" i="7"/>
  <c r="J409" i="7"/>
  <c r="J401" i="7"/>
  <c r="J393" i="7"/>
  <c r="J385" i="7"/>
  <c r="J375" i="7"/>
  <c r="J366" i="7"/>
  <c r="J358" i="7"/>
  <c r="J350" i="7"/>
  <c r="J337" i="7"/>
  <c r="J328" i="7"/>
  <c r="J320" i="7"/>
  <c r="J312" i="7"/>
  <c r="J304" i="7"/>
  <c r="J296" i="7"/>
  <c r="J288" i="7"/>
  <c r="J280" i="7"/>
  <c r="J272" i="7"/>
  <c r="J264" i="7"/>
  <c r="J256" i="7"/>
  <c r="J248" i="7"/>
  <c r="J239" i="7"/>
  <c r="J207" i="7"/>
  <c r="J502" i="7"/>
  <c r="J494" i="7"/>
  <c r="J486" i="7"/>
  <c r="J478" i="7"/>
  <c r="J470" i="7"/>
  <c r="J462" i="7"/>
  <c r="J453" i="7"/>
  <c r="J445" i="7"/>
  <c r="J437" i="7"/>
  <c r="J429" i="7"/>
  <c r="J416" i="7"/>
  <c r="J408" i="7"/>
  <c r="J400" i="7"/>
  <c r="J392" i="7"/>
  <c r="J384" i="7"/>
  <c r="J374" i="7"/>
  <c r="J365" i="7"/>
  <c r="J357" i="7"/>
  <c r="J349" i="7"/>
  <c r="J336" i="7"/>
  <c r="J327" i="7"/>
  <c r="J319" i="7"/>
  <c r="J311" i="7"/>
  <c r="J303" i="7"/>
  <c r="J295" i="7"/>
  <c r="J287" i="7"/>
  <c r="J279" i="7"/>
  <c r="J271" i="7"/>
  <c r="J263" i="7"/>
  <c r="J255" i="7"/>
  <c r="J247" i="7"/>
  <c r="J238" i="7"/>
  <c r="J230" i="7"/>
  <c r="J222" i="7"/>
  <c r="J214" i="7"/>
  <c r="J206" i="7"/>
  <c r="J198" i="7"/>
  <c r="J501" i="7"/>
  <c r="J493" i="7"/>
  <c r="J485" i="7"/>
  <c r="J477" i="7"/>
  <c r="J469" i="7"/>
  <c r="J461" i="7"/>
  <c r="J452" i="7"/>
  <c r="J444" i="7"/>
  <c r="J436" i="7"/>
  <c r="J428" i="7"/>
  <c r="J415" i="7"/>
  <c r="J407" i="7"/>
  <c r="J399" i="7"/>
  <c r="J391" i="7"/>
  <c r="J383" i="7"/>
  <c r="J373" i="7"/>
  <c r="J364" i="7"/>
  <c r="J356" i="7"/>
  <c r="J345" i="7"/>
  <c r="J335" i="7"/>
  <c r="J326" i="7"/>
  <c r="J318" i="7"/>
  <c r="J310" i="7"/>
  <c r="J302" i="7"/>
  <c r="J294" i="7"/>
  <c r="J286" i="7"/>
  <c r="J278" i="7"/>
  <c r="J270" i="7"/>
  <c r="J262" i="7"/>
  <c r="J254" i="7"/>
  <c r="J246" i="7"/>
  <c r="J237" i="7"/>
  <c r="J229" i="7"/>
  <c r="J221" i="7"/>
  <c r="J213" i="7"/>
  <c r="J205" i="7"/>
  <c r="J197" i="7"/>
  <c r="J189" i="7"/>
  <c r="J181" i="7"/>
  <c r="J163" i="7"/>
  <c r="J155" i="7"/>
  <c r="J147" i="7"/>
  <c r="J139" i="7"/>
  <c r="J131" i="7"/>
  <c r="J123" i="7"/>
  <c r="J115" i="7"/>
  <c r="J107" i="7"/>
  <c r="J98" i="7"/>
  <c r="J90" i="7"/>
  <c r="J82" i="7"/>
  <c r="J74" i="7"/>
  <c r="J66" i="7"/>
  <c r="J58" i="7"/>
  <c r="J50" i="7"/>
  <c r="J500" i="7"/>
  <c r="J492" i="7"/>
  <c r="J484" i="7"/>
  <c r="J476" i="7"/>
  <c r="J468" i="7"/>
  <c r="J460" i="7"/>
  <c r="J451" i="7"/>
  <c r="J443" i="7"/>
  <c r="J435" i="7"/>
  <c r="J427" i="7"/>
  <c r="J414" i="7"/>
  <c r="J406" i="7"/>
  <c r="J398" i="7"/>
  <c r="J390" i="7"/>
  <c r="J382" i="7"/>
  <c r="J372" i="7"/>
  <c r="J363" i="7"/>
  <c r="J355" i="7"/>
  <c r="J344" i="7"/>
  <c r="J334" i="7"/>
  <c r="J325" i="7"/>
  <c r="J317" i="7"/>
  <c r="J309" i="7"/>
  <c r="J301" i="7"/>
  <c r="J293" i="7"/>
  <c r="J285" i="7"/>
  <c r="J277" i="7"/>
  <c r="J269" i="7"/>
  <c r="J261" i="7"/>
  <c r="J253" i="7"/>
  <c r="J245" i="7"/>
  <c r="J236" i="7"/>
  <c r="J228" i="7"/>
  <c r="J220" i="7"/>
  <c r="J212" i="7"/>
  <c r="J204" i="7"/>
  <c r="J196" i="7"/>
  <c r="J188" i="7"/>
  <c r="J180" i="7"/>
  <c r="J172" i="7"/>
  <c r="J162" i="7"/>
  <c r="J154" i="7"/>
  <c r="J146" i="7"/>
  <c r="J138" i="7"/>
  <c r="J130" i="7"/>
  <c r="J122" i="7"/>
  <c r="J114" i="7"/>
  <c r="J105" i="7"/>
  <c r="J97" i="7"/>
  <c r="J89" i="7"/>
  <c r="J81" i="7"/>
  <c r="J73" i="7"/>
  <c r="J65" i="7"/>
  <c r="J57" i="7"/>
  <c r="J49" i="7"/>
  <c r="J499" i="7"/>
  <c r="J491" i="7"/>
  <c r="J483" i="7"/>
  <c r="J475" i="7"/>
  <c r="J467" i="7"/>
  <c r="J459" i="7"/>
  <c r="J450" i="7"/>
  <c r="J442" i="7"/>
  <c r="J434" i="7"/>
  <c r="J426" i="7"/>
  <c r="J413" i="7"/>
  <c r="J405" i="7"/>
  <c r="J397" i="7"/>
  <c r="J389" i="7"/>
  <c r="J381" i="7"/>
  <c r="J371" i="7"/>
  <c r="J362" i="7"/>
  <c r="J354" i="7"/>
  <c r="J342" i="7"/>
  <c r="J333" i="7"/>
  <c r="J324" i="7"/>
  <c r="J316" i="7"/>
  <c r="J308" i="7"/>
  <c r="J300" i="7"/>
  <c r="J292" i="7"/>
  <c r="J284" i="7"/>
  <c r="J276" i="7"/>
  <c r="J268" i="7"/>
  <c r="J260" i="7"/>
  <c r="J252" i="7"/>
  <c r="J244" i="7"/>
  <c r="J235" i="7"/>
  <c r="J227" i="7"/>
  <c r="J219" i="7"/>
  <c r="J211" i="7"/>
  <c r="J203" i="7"/>
  <c r="J195" i="7"/>
  <c r="J187" i="7"/>
  <c r="J179" i="7"/>
  <c r="J171" i="7"/>
  <c r="J153" i="7"/>
  <c r="J145" i="7"/>
  <c r="J137" i="7"/>
  <c r="J129" i="7"/>
  <c r="J121" i="7"/>
  <c r="J113" i="7"/>
  <c r="J104" i="7"/>
  <c r="J96" i="7"/>
  <c r="J88" i="7"/>
  <c r="J80" i="7"/>
  <c r="J72" i="7"/>
  <c r="J64" i="7"/>
  <c r="J56" i="7"/>
  <c r="J48" i="7"/>
  <c r="N135" i="29" l="1"/>
  <c r="P135" i="29"/>
  <c r="M135" i="29"/>
  <c r="N136" i="29"/>
  <c r="P136" i="29"/>
  <c r="M136" i="29"/>
  <c r="N137" i="29"/>
  <c r="P137" i="29"/>
  <c r="M137" i="29"/>
  <c r="N138" i="29"/>
  <c r="P138" i="29"/>
  <c r="M138" i="29"/>
  <c r="K47" i="12"/>
</calcChain>
</file>

<file path=xl/sharedStrings.xml><?xml version="1.0" encoding="utf-8"?>
<sst xmlns="http://schemas.openxmlformats.org/spreadsheetml/2006/main" count="22555" uniqueCount="11850">
  <si>
    <t>Parametrii principali</t>
  </si>
  <si>
    <t>Denumire Produs</t>
  </si>
  <si>
    <t>Cod de Comanda</t>
  </si>
  <si>
    <t>EAN</t>
  </si>
  <si>
    <t>Descriere Produs</t>
  </si>
  <si>
    <t>Capacitate 
ridicare (KG)</t>
  </si>
  <si>
    <t>Viteza de 
ridicare (m/min)</t>
  </si>
  <si>
    <t>Lungime 
cablu (m)</t>
  </si>
  <si>
    <t>CLIPSURI - Distantieri Autonivelare pentru placi cu grosimi cuprinse intre 3 si 12 (mm)</t>
  </si>
  <si>
    <t>IORI-DM100E-16m</t>
  </si>
  <si>
    <t>Greutati</t>
  </si>
  <si>
    <t>Cod de Bare</t>
  </si>
  <si>
    <t>COD Comanda</t>
  </si>
  <si>
    <t>TZ-850</t>
  </si>
  <si>
    <r>
      <t xml:space="preserve">Grosime 
</t>
    </r>
    <r>
      <rPr>
        <b/>
        <sz val="12"/>
        <color theme="1"/>
        <rFont val="Calibri"/>
        <family val="2"/>
      </rPr>
      <t>Rost</t>
    </r>
    <r>
      <rPr>
        <sz val="12"/>
        <color theme="1"/>
        <rFont val="Calibri"/>
        <family val="2"/>
      </rPr>
      <t xml:space="preserve"> Rezultat</t>
    </r>
  </si>
  <si>
    <t>Cantitate / punga</t>
  </si>
  <si>
    <t>TZ-1020</t>
  </si>
  <si>
    <t>IORI-DM150E-18m</t>
  </si>
  <si>
    <t>TZ-1300</t>
  </si>
  <si>
    <t>TZ-1550</t>
  </si>
  <si>
    <t>IORI-DM200I-50m</t>
  </si>
  <si>
    <t>0037203780934</t>
  </si>
  <si>
    <t>XLEV-PLC0.5100</t>
  </si>
  <si>
    <t>IORI-DM200I-VX50m</t>
  </si>
  <si>
    <t>0,5 mm</t>
  </si>
  <si>
    <t>100 buc</t>
  </si>
  <si>
    <t>TX-710 MAX</t>
  </si>
  <si>
    <t>TX-1020 MAX</t>
  </si>
  <si>
    <t>TX-1250 MAX</t>
  </si>
  <si>
    <t>TR-710 MAGNET</t>
  </si>
  <si>
    <t>0037203780941</t>
  </si>
  <si>
    <t>IORI-DM200APE-18m</t>
  </si>
  <si>
    <t>1 mm</t>
  </si>
  <si>
    <t>TQ-66</t>
  </si>
  <si>
    <t>TQ-75</t>
  </si>
  <si>
    <t>0037203780958</t>
  </si>
  <si>
    <t>50 buc</t>
  </si>
  <si>
    <t>TQ-102</t>
  </si>
  <si>
    <t>IORI-DM200A-VX50m</t>
  </si>
  <si>
    <t>TP-S</t>
  </si>
  <si>
    <t>0037203780965</t>
  </si>
  <si>
    <t>XLEV-PLC1.5100</t>
  </si>
  <si>
    <t>1,5 mm</t>
  </si>
  <si>
    <t>IORI-DM200CONDOR</t>
  </si>
  <si>
    <t>0037203780972</t>
  </si>
  <si>
    <t>XLEV-PLC2100</t>
  </si>
  <si>
    <t>2 mm</t>
  </si>
  <si>
    <t>IORI-DM300AP-ELEF40m</t>
  </si>
  <si>
    <t>0037203780989</t>
  </si>
  <si>
    <t>XLEV-PLC3100</t>
  </si>
  <si>
    <t xml:space="preserve">3 mm </t>
  </si>
  <si>
    <t>TP-102 S</t>
  </si>
  <si>
    <t>TP-125 S</t>
  </si>
  <si>
    <t>IORI-DM300AP-ELEF25m-LICHIDARE</t>
  </si>
  <si>
    <t>CLIPSURI XL - Distantieri Autonivelare pentru placi cu grosimi cuprinse intre 11 si 20 (mm)</t>
  </si>
  <si>
    <r>
      <t xml:space="preserve">Grosime 
</t>
    </r>
    <r>
      <rPr>
        <b/>
        <sz val="12"/>
        <color theme="1"/>
        <rFont val="Calibri"/>
        <family val="2"/>
      </rPr>
      <t>Rost</t>
    </r>
    <r>
      <rPr>
        <sz val="12"/>
        <color theme="1"/>
        <rFont val="Calibri"/>
        <family val="2"/>
      </rPr>
      <t xml:space="preserve"> Rezultat</t>
    </r>
  </si>
  <si>
    <t>0037203780996</t>
  </si>
  <si>
    <t>0037203781009</t>
  </si>
  <si>
    <t>TS-66 MAX</t>
  </si>
  <si>
    <t xml:space="preserve">1,5 mm </t>
  </si>
  <si>
    <t>TS-75 MAX</t>
  </si>
  <si>
    <t>0037203781016</t>
  </si>
  <si>
    <t xml:space="preserve">2 mm </t>
  </si>
  <si>
    <t>IORI-GT350-50m</t>
  </si>
  <si>
    <t>PENE pentru Nivelare de placi cu grosimi cuprinse intre 3 si 20 (mm)</t>
  </si>
  <si>
    <t>SPEED-62 MAGNET</t>
  </si>
  <si>
    <t>SPEED-72 MAGNET</t>
  </si>
  <si>
    <t>IORI-GT500-50m</t>
  </si>
  <si>
    <t>SPEED-92 MAGNET</t>
  </si>
  <si>
    <t>0037203781023</t>
  </si>
  <si>
    <t>IORI-GM500-50m</t>
  </si>
  <si>
    <t>-</t>
  </si>
  <si>
    <t>FAST-85</t>
  </si>
  <si>
    <t>0037203781030</t>
  </si>
  <si>
    <t>XLEV-SP100</t>
  </si>
  <si>
    <t>Clesti pentru strangerea sistemului de nivelare placi</t>
  </si>
  <si>
    <t>IORI-DM200ITT-25m</t>
  </si>
  <si>
    <t>2 x 25</t>
  </si>
  <si>
    <t>0037203781047</t>
  </si>
  <si>
    <t>XLEV-PPB01</t>
  </si>
  <si>
    <t>1 buc</t>
  </si>
  <si>
    <t>STAR</t>
  </si>
  <si>
    <t>IORI-DM200ITLTT-50m</t>
  </si>
  <si>
    <t>2 x 50</t>
  </si>
  <si>
    <t>IORI-DM150ITT-VX-25m</t>
  </si>
  <si>
    <t>0037203781054</t>
  </si>
  <si>
    <t xml:space="preserve">XLEV-MPO/01 </t>
  </si>
  <si>
    <t>IORI-DM200ITT-VX-25m</t>
  </si>
  <si>
    <t>0037203781337</t>
  </si>
  <si>
    <t>XLEV-MPO-1</t>
  </si>
  <si>
    <t>STAR-51</t>
  </si>
  <si>
    <t>IORI-DM200APP-35m</t>
  </si>
  <si>
    <t>2 x 35</t>
  </si>
  <si>
    <t>PRACTIC</t>
  </si>
  <si>
    <t>IORI-DM200APP-VX35m</t>
  </si>
  <si>
    <t xml:space="preserve">Distantieri Tip Cruciulita si Tip T (Teuri) pentru rosturi </t>
  </si>
  <si>
    <t>IORI-DM100AT</t>
  </si>
  <si>
    <t>BASIC</t>
  </si>
  <si>
    <t>2 x 40</t>
  </si>
  <si>
    <r>
      <t xml:space="preserve">Grosime 
</t>
    </r>
    <r>
      <rPr>
        <b/>
        <sz val="12"/>
        <color theme="1"/>
        <rFont val="Calibri"/>
        <family val="2"/>
      </rPr>
      <t>Rost</t>
    </r>
    <r>
      <rPr>
        <sz val="12"/>
        <color theme="1"/>
        <rFont val="Calibri"/>
        <family val="2"/>
      </rPr>
      <t xml:space="preserve"> Rezultat</t>
    </r>
  </si>
  <si>
    <t>0037203781061</t>
  </si>
  <si>
    <t>XLEV-TS1-500</t>
  </si>
  <si>
    <t xml:space="preserve">500 buc </t>
  </si>
  <si>
    <t>IORI-DM300E-40m</t>
  </si>
  <si>
    <t>IORI-DT300E-50m</t>
  </si>
  <si>
    <t>IORI-DM500MAX-40m</t>
  </si>
  <si>
    <t>16/22</t>
  </si>
  <si>
    <t>0037203781078</t>
  </si>
  <si>
    <t>XLEV-TS1.5-500</t>
  </si>
  <si>
    <t>IORI-DT500MAX-50m</t>
  </si>
  <si>
    <t>0037203781085</t>
  </si>
  <si>
    <t>XLEV-TS2-500</t>
  </si>
  <si>
    <t>IORI-DM800MAX-40m</t>
  </si>
  <si>
    <t>0037203781092</t>
  </si>
  <si>
    <t>IORI-DT950MAX-40m</t>
  </si>
  <si>
    <t>0037203781108</t>
  </si>
  <si>
    <t>XLEV-TS3-500</t>
  </si>
  <si>
    <t>0037203781115</t>
  </si>
  <si>
    <t>XLEV-TS4-500</t>
  </si>
  <si>
    <t>IORI-DT800D-40m</t>
  </si>
  <si>
    <t>0037203781122</t>
  </si>
  <si>
    <t>XLEV-TS5-500</t>
  </si>
  <si>
    <t>0037203781139</t>
  </si>
  <si>
    <t>XLEV-TS6-250</t>
  </si>
  <si>
    <t xml:space="preserve">250 buc </t>
  </si>
  <si>
    <t>0037203781146</t>
  </si>
  <si>
    <t>XLEV-TS8-250</t>
  </si>
  <si>
    <t>0037203781153</t>
  </si>
  <si>
    <t>XLEV-TS10-250</t>
  </si>
  <si>
    <t>0037203781160</t>
  </si>
  <si>
    <t>XLEV-TST2-500</t>
  </si>
  <si>
    <t>0037203781177</t>
  </si>
  <si>
    <t>XLEV-TST3-500</t>
  </si>
  <si>
    <t>IORI-B2</t>
  </si>
  <si>
    <t>0037203781184</t>
  </si>
  <si>
    <t>XLEV-TST6-250</t>
  </si>
  <si>
    <t>IORI-B1</t>
  </si>
  <si>
    <t>0037203781191</t>
  </si>
  <si>
    <t>XLEV-TST8-250</t>
  </si>
  <si>
    <t>IORI-B3</t>
  </si>
  <si>
    <t>0037203781207</t>
  </si>
  <si>
    <t>XLEV-TST10-250</t>
  </si>
  <si>
    <t>IORI-B7</t>
  </si>
  <si>
    <t>Brat cu scripete pt. electropalane la baza schelei, L = 90 cm - IORI-B7
– cu fixare pe schela 
– complet cu 2 scripeti</t>
  </si>
  <si>
    <t>IORI-MOR</t>
  </si>
  <si>
    <t>Morsete de fixare pt. Electropalane IORI-MOR</t>
  </si>
  <si>
    <t>IORI-CAV300</t>
  </si>
  <si>
    <t>Stand metalic cu sina suport pt. Electropalane pana la 300kg IORI-CAV30</t>
  </si>
  <si>
    <t>IORI-CAV500</t>
  </si>
  <si>
    <t>Stand metalic cu sina suport pt. Electropalane pana la 500kg IORI-CAV500</t>
  </si>
  <si>
    <t>IORI-CAV1000</t>
  </si>
  <si>
    <t>Stand metalic cu sina suport pt. Electropalane pana la 1000kg IORI-CAV1000</t>
  </si>
  <si>
    <t>IORI-SM300</t>
  </si>
  <si>
    <t>Sina metalica suport pt. Electropalane pan la 300kg IORI-SM300</t>
  </si>
  <si>
    <t xml:space="preserve">DISCOUNTURI SPECIALE </t>
  </si>
  <si>
    <t>IORI-SM500</t>
  </si>
  <si>
    <t>Sina metalica suport pt. Electropalane pan la 500kg IORI-SM500</t>
  </si>
  <si>
    <t>IORI-SM1000</t>
  </si>
  <si>
    <t>Sina metalica suport pt. Electropalane pan la 1000kg IORI-SM1000</t>
  </si>
  <si>
    <t>Accesorii pentru electropalane de santier</t>
  </si>
  <si>
    <t>Detalii</t>
  </si>
  <si>
    <t>(2 butoane 
+ oprire urgenta)</t>
  </si>
  <si>
    <t>IORI-BC300</t>
  </si>
  <si>
    <t>Set Containere Balast Contragreutate Electropalan 300kg - IORI-BC300</t>
  </si>
  <si>
    <t>300 kg</t>
  </si>
  <si>
    <t>IORI-BC500</t>
  </si>
  <si>
    <t>Set Containere Balast Contragreutate Electropalan 500kg - IORI-BC500</t>
  </si>
  <si>
    <t>500 kg</t>
  </si>
  <si>
    <t>IORI-BC1000</t>
  </si>
  <si>
    <t>Set Containere Balast Contragreutate Electropalan 1000kg - IORI-BC1000</t>
  </si>
  <si>
    <t>1000 kg</t>
  </si>
  <si>
    <t>IORI-TPZ150L</t>
  </si>
  <si>
    <t>Bena trapezoidala 150 Litri cu inel pt. Electropalane IORI-TPZ150L</t>
  </si>
  <si>
    <t>Agatare cu carlig</t>
  </si>
  <si>
    <t>IORI-BMRB</t>
  </si>
  <si>
    <t>Bena mobila / Roaba 60 Litri pt. Electropalan IORI-BMRB</t>
  </si>
  <si>
    <t>60 Litri</t>
  </si>
  <si>
    <t>RUBI-88778</t>
  </si>
  <si>
    <t>GALEATA FLEXTUB PLASTIC FLEXIBIL NEAGRA No.3 (40 L.) Heavy Duty</t>
  </si>
  <si>
    <t>40 Litri</t>
  </si>
  <si>
    <t>IORI-BS1</t>
  </si>
  <si>
    <t>Suport galeata din plastic 40L</t>
  </si>
  <si>
    <t>IORI-BS2</t>
  </si>
  <si>
    <t>Suport 2 galeti din plastic pt. Electropalane IORI-BS2</t>
  </si>
  <si>
    <t>IORI-BS3</t>
  </si>
  <si>
    <t>Suport 3 galeti din plastic pt. Electropalane IORI-BS3</t>
  </si>
  <si>
    <t>DX-350-N 1000 Laser &amp; Level ZERO DUST 230V-50 Hz.</t>
  </si>
  <si>
    <t>IORI-BS4</t>
  </si>
  <si>
    <t>Suport 4 galeti din plastic pt. Electropalane IORI-BS4</t>
  </si>
  <si>
    <t>IORI-SCFX</t>
  </si>
  <si>
    <t>Pentru electropalane</t>
  </si>
  <si>
    <t>IORI-MOD-C</t>
  </si>
  <si>
    <t>Pana la 200kg</t>
  </si>
  <si>
    <t>IORI-MOD-A</t>
  </si>
  <si>
    <t>Brat pt. fixare in interior - inaltime reglabila 2230-3180 mm pt. Electropalane IORI-MOD-A</t>
  </si>
  <si>
    <t>Trepied pt. fixare in exterior - inaltime reglabila 2100-3400 mm pt. Electropalane IORI-MOD-D</t>
  </si>
  <si>
    <t>Pana la 300kg</t>
  </si>
  <si>
    <t>IORI-3HOOK</t>
  </si>
  <si>
    <t>Sistem de agatat special cu 3 carlige pt. Electropalane IORI-3HOOK</t>
  </si>
  <si>
    <t>Agatare prin carlig</t>
  </si>
  <si>
    <t>IORI-SW200</t>
  </si>
  <si>
    <t>Roti culisante 200kg pt. fixare pe sina Electropalane IORI-SW200</t>
  </si>
  <si>
    <t xml:space="preserve"> pt electropalane max. 200kg</t>
  </si>
  <si>
    <t xml:space="preserve">           DC-250 ZERO DUST</t>
  </si>
  <si>
    <t>DC-250 850 ZERO DUST</t>
  </si>
  <si>
    <t>DC-250 1200 ZERO DUST</t>
  </si>
  <si>
    <t xml:space="preserve">           DU-200 EVO</t>
  </si>
  <si>
    <t>DU-200 EVO 650</t>
  </si>
  <si>
    <t>DU-200 EVO 850</t>
  </si>
  <si>
    <t xml:space="preserve">           ND-200</t>
  </si>
  <si>
    <t xml:space="preserve">           ND-180</t>
  </si>
  <si>
    <t xml:space="preserve">           DR-350 ZERO DUST</t>
  </si>
  <si>
    <t>Diamond Cutting &amp; Grinding (ECD)</t>
  </si>
  <si>
    <t>35mm</t>
  </si>
  <si>
    <t>6mm</t>
  </si>
  <si>
    <t>50mm</t>
  </si>
  <si>
    <t>75mm</t>
  </si>
  <si>
    <t>Kit DRYGRES</t>
  </si>
  <si>
    <t>Kit Mini DRYGRES</t>
  </si>
  <si>
    <t>DRYGRES drill bits 4DRILL Ø 3/4” (20 mm.)</t>
  </si>
  <si>
    <t>40mm</t>
  </si>
  <si>
    <t>100mm</t>
  </si>
  <si>
    <t>KIT FORAGRES</t>
  </si>
  <si>
    <t>KIT EASY GRES PLUS</t>
  </si>
  <si>
    <t>#200</t>
  </si>
  <si>
    <t>#400</t>
  </si>
  <si>
    <t xml:space="preserve">           RUBIMIX-9 N</t>
  </si>
  <si>
    <t xml:space="preserve">           RUBIMIX-9 DUPLEX</t>
  </si>
  <si>
    <t>Mortar mixer paddle DUPLEX (RUBIMIX-9 DUPLEX)</t>
  </si>
  <si>
    <t>PFP01</t>
  </si>
  <si>
    <t>PFP05</t>
  </si>
  <si>
    <t>PFM06</t>
  </si>
  <si>
    <t>PFP10</t>
  </si>
  <si>
    <t>PFP19</t>
  </si>
  <si>
    <t>PFM22</t>
  </si>
  <si>
    <t>PFP22</t>
  </si>
  <si>
    <t>PFM23</t>
  </si>
  <si>
    <t>PFP23</t>
  </si>
  <si>
    <t>PFM24</t>
  </si>
  <si>
    <t>PFP24</t>
  </si>
  <si>
    <t>PFP25</t>
  </si>
  <si>
    <t>PFM26</t>
  </si>
  <si>
    <t>PFP33</t>
  </si>
  <si>
    <t>PFM53</t>
  </si>
  <si>
    <t>PFM55</t>
  </si>
  <si>
    <t xml:space="preserve">           Spatulas</t>
  </si>
  <si>
    <t>RUBISCRAPER-250 230V-50Hz</t>
  </si>
  <si>
    <t>2mm</t>
  </si>
  <si>
    <t>115mm, 40kg</t>
  </si>
  <si>
    <t>Ventuza dubla</t>
  </si>
  <si>
    <t>Ventuza tripla</t>
  </si>
  <si>
    <t>RubiLevel</t>
  </si>
  <si>
    <t>RubiLevel Magnet</t>
  </si>
  <si>
    <t>RubiLevel Antishock</t>
  </si>
  <si>
    <t>RubiLevel Alucast</t>
  </si>
  <si>
    <t xml:space="preserve">           RUBILIM</t>
  </si>
  <si>
    <t xml:space="preserve">           Kit DELTA LEVELLING SYSTEM 20 UN.</t>
  </si>
  <si>
    <t>Cod-Comanda</t>
  </si>
  <si>
    <t>Putere 
Max.</t>
  </si>
  <si>
    <t>Alte detalii</t>
  </si>
  <si>
    <t>Putere maxima: 2.2kW</t>
  </si>
  <si>
    <t>KSB-2200A</t>
  </si>
  <si>
    <t>2.2 kW</t>
  </si>
  <si>
    <t>benzina BASIC LINE -</t>
  </si>
  <si>
    <t>alternator bobinat in aluminiu</t>
  </si>
  <si>
    <t>KSB-2200C</t>
  </si>
  <si>
    <t>alternator bobinat in cupru</t>
  </si>
  <si>
    <t>Putere maxima: 2.8kW</t>
  </si>
  <si>
    <t>KSB-2800A</t>
  </si>
  <si>
    <t>2.8 kW</t>
  </si>
  <si>
    <t>KSB-2800C</t>
  </si>
  <si>
    <t>Putere maxima: 3kW</t>
  </si>
  <si>
    <t>KSB-3500C</t>
  </si>
  <si>
    <t>3 kW</t>
  </si>
  <si>
    <t>alternator bobinat in cupru - cu ecran LCD</t>
  </si>
  <si>
    <t>Putere maxima: 5.5kW</t>
  </si>
  <si>
    <t>5.5 kW</t>
  </si>
  <si>
    <t>KSB-6500CE</t>
  </si>
  <si>
    <t>Pornire electrica - cu ecran LCD</t>
  </si>
  <si>
    <t>KS-3000</t>
  </si>
  <si>
    <t>benzina PRO -</t>
  </si>
  <si>
    <t>standard</t>
  </si>
  <si>
    <t>KS-3000-G</t>
  </si>
  <si>
    <t>HIBRID (GPL + Benzina) -</t>
  </si>
  <si>
    <t>(hybrid;  GPL + benzina)</t>
  </si>
  <si>
    <t>KS-3000E</t>
  </si>
  <si>
    <t>Pornire electrica</t>
  </si>
  <si>
    <t>KS-3-KIT</t>
  </si>
  <si>
    <t>Kit de Roti pt. Generatoarele Konner &amp; Sohnen Seria KS-3000 - KS-3-KIT</t>
  </si>
  <si>
    <t>KS-7000</t>
  </si>
  <si>
    <t>KS-7000E</t>
  </si>
  <si>
    <t>KS-7000E-ATS</t>
  </si>
  <si>
    <t>Pornire electrica + panou ATS inclus</t>
  </si>
  <si>
    <t>KS-7000E-3</t>
  </si>
  <si>
    <t>Pornire electrica - Model Trifazic</t>
  </si>
  <si>
    <t>Serie</t>
  </si>
  <si>
    <t>KS-7000E-3-ATS</t>
  </si>
  <si>
    <t>Denumirea produsului</t>
  </si>
  <si>
    <t>Pornire electrica - Model Trifazic + panou ATS inclus</t>
  </si>
  <si>
    <t>Producator 
motor</t>
  </si>
  <si>
    <t>Cod comanda</t>
  </si>
  <si>
    <t>KS-7000E-1/3</t>
  </si>
  <si>
    <t>Pornire electrica - Model Mono+Trifazic</t>
  </si>
  <si>
    <t>KS-7000E-G</t>
  </si>
  <si>
    <t>Pornire electrica - (hybrid;  LPG + benzina)</t>
  </si>
  <si>
    <t>KS-7-KIT</t>
  </si>
  <si>
    <t>Perkins</t>
  </si>
  <si>
    <t>Putere maxima: 8kW</t>
  </si>
  <si>
    <t>KS-10000E</t>
  </si>
  <si>
    <t>8 kW</t>
  </si>
  <si>
    <t>KP 22</t>
  </si>
  <si>
    <t>KS-10000E-3</t>
  </si>
  <si>
    <t>KPP-22</t>
  </si>
  <si>
    <t>KS-10000E-1/3</t>
  </si>
  <si>
    <t>Badouin</t>
  </si>
  <si>
    <t>KPB-22</t>
  </si>
  <si>
    <t>KS-10000E-3-ATS</t>
  </si>
  <si>
    <t>KP 25</t>
  </si>
  <si>
    <t>KS-10000E-ATS</t>
  </si>
  <si>
    <t>KS-10000E-G</t>
  </si>
  <si>
    <t>Yang Dong</t>
  </si>
  <si>
    <t>Ricardo</t>
  </si>
  <si>
    <t>KPR-25</t>
  </si>
  <si>
    <t>KS-10-KIT</t>
  </si>
  <si>
    <t>KP 33</t>
  </si>
  <si>
    <t>KPP-33</t>
  </si>
  <si>
    <t>KS-12-1E-ATSR</t>
  </si>
  <si>
    <t>9.2 kW</t>
  </si>
  <si>
    <t>KPB-33</t>
  </si>
  <si>
    <t>Pornire electrica - iesire pentru ATS. ATS-ul se achizitioneaza separat.</t>
  </si>
  <si>
    <t>KP 35</t>
  </si>
  <si>
    <t>KPR-35</t>
  </si>
  <si>
    <t>KPY-35</t>
  </si>
  <si>
    <t>Putere maxima: 8.2kW</t>
  </si>
  <si>
    <t>KS-12-1E-1/3-ATSR</t>
  </si>
  <si>
    <t>8.2 kW</t>
  </si>
  <si>
    <t>KP 50</t>
  </si>
  <si>
    <t>Pornire electrica - iesire pentru ATS. ATS-ul se achizitioneaza separat.  - Model Mono+Trifazic</t>
  </si>
  <si>
    <t>KPP-50</t>
  </si>
  <si>
    <t>KPB-50</t>
  </si>
  <si>
    <t>Panou de automatizare pt. Generatoarele Konner &amp; Sohnen seria KS 12 - KS-ATS-Block-12</t>
  </si>
  <si>
    <t>Panou Automatizare pt KS 12</t>
  </si>
  <si>
    <t>KP 55</t>
  </si>
  <si>
    <t>Putere maxima: 12.5kW</t>
  </si>
  <si>
    <t>KP 72</t>
  </si>
  <si>
    <t>KS-15-1E-ATSR</t>
  </si>
  <si>
    <t>12.5 kW</t>
  </si>
  <si>
    <t>Motor in 2 cilindri - Pornire electrica - iesire pentru ATS. ATS-ul se achizitioneaza separat.</t>
  </si>
  <si>
    <t>KPP-72</t>
  </si>
  <si>
    <t>KPB-72</t>
  </si>
  <si>
    <t>KP 75</t>
  </si>
  <si>
    <t>Putere maxima: 11.5kW</t>
  </si>
  <si>
    <t>KS-15-1E-1/3-ATSR</t>
  </si>
  <si>
    <t>11.5 kW</t>
  </si>
  <si>
    <t>Motor in 2 cilindri - Pornire electrica - iesire pentru ATS. ATS-ul se achizitioneaza separat. 
- Model Mono+Trifazic</t>
  </si>
  <si>
    <t>KP 88</t>
  </si>
  <si>
    <t>KPP-88</t>
  </si>
  <si>
    <t>Panou de automatizare pt. Generatoarele Konner &amp; Sohnen seria KS 15 - KS-ATS-Block-15</t>
  </si>
  <si>
    <t>Panou Automatizare pt KS 15-</t>
  </si>
  <si>
    <t>KPB-88</t>
  </si>
  <si>
    <t>KP 90</t>
  </si>
  <si>
    <t>KP 110</t>
  </si>
  <si>
    <t>KPP-110</t>
  </si>
  <si>
    <t>inverter - benzina -</t>
  </si>
  <si>
    <t>KPB-110</t>
  </si>
  <si>
    <t>KPY-110</t>
  </si>
  <si>
    <t>KS-2000i-S</t>
  </si>
  <si>
    <t>1.8 kW</t>
  </si>
  <si>
    <t>inverter - benzina - insonorizat -</t>
  </si>
  <si>
    <t>KP 150</t>
  </si>
  <si>
    <t>KPP-150</t>
  </si>
  <si>
    <t>2 kW</t>
  </si>
  <si>
    <t>KPB-150</t>
  </si>
  <si>
    <t>KP 165</t>
  </si>
  <si>
    <t>KPP-165</t>
  </si>
  <si>
    <t>KPB-165</t>
  </si>
  <si>
    <t>inverter PROFI - HIBRID (GPL + Benzina) - insonorizat -</t>
  </si>
  <si>
    <t>3.5 kW</t>
  </si>
  <si>
    <t>KP 220</t>
  </si>
  <si>
    <t>KS-4000iE-S</t>
  </si>
  <si>
    <t>KPP-220</t>
  </si>
  <si>
    <t>4 kW</t>
  </si>
  <si>
    <t>KS-4000iEG-S-Profi</t>
  </si>
  <si>
    <t>KPB-220</t>
  </si>
  <si>
    <t>KP 250</t>
  </si>
  <si>
    <t>KPB-250</t>
  </si>
  <si>
    <t>KP 275</t>
  </si>
  <si>
    <t>KPP-275</t>
  </si>
  <si>
    <t>SDEC</t>
  </si>
  <si>
    <t>KP 300</t>
  </si>
  <si>
    <t>KPS-300</t>
  </si>
  <si>
    <t>KP 330</t>
  </si>
  <si>
    <t>KPP-330</t>
  </si>
  <si>
    <t>KPB-330</t>
  </si>
  <si>
    <t>KP 350</t>
  </si>
  <si>
    <t>KPS-350</t>
  </si>
  <si>
    <t>KP 400</t>
  </si>
  <si>
    <t>SCANIA</t>
  </si>
  <si>
    <t>KPS-400</t>
  </si>
  <si>
    <t>KP 440</t>
  </si>
  <si>
    <t>KPP-440</t>
  </si>
  <si>
    <t>Putere maxima: 6.5kW</t>
  </si>
  <si>
    <t>KPB-440</t>
  </si>
  <si>
    <t>6.5 kW</t>
  </si>
  <si>
    <t>KP 450</t>
  </si>
  <si>
    <t>KP 500</t>
  </si>
  <si>
    <t>KPP-500</t>
  </si>
  <si>
    <t>KPB-500</t>
  </si>
  <si>
    <t>KP 550</t>
  </si>
  <si>
    <t>KPP-550</t>
  </si>
  <si>
    <t>KPB-550</t>
  </si>
  <si>
    <t>KP 615</t>
  </si>
  <si>
    <t>Solicita Pret</t>
  </si>
  <si>
    <t>KS-6100DE-HD</t>
  </si>
  <si>
    <t>diesel - Heavy Duty -</t>
  </si>
  <si>
    <t>KP 660</t>
  </si>
  <si>
    <t>KS-6102DE-HD</t>
  </si>
  <si>
    <t>diesel - Heavy Duty Euro 2 -</t>
  </si>
  <si>
    <t>Motor Euro 2 - Pornire electrica</t>
  </si>
  <si>
    <t>KS-8100DE-HD</t>
  </si>
  <si>
    <t>KS-8102DE-HD</t>
  </si>
  <si>
    <t>Motor Euro 2 - Pornire Electrica</t>
  </si>
  <si>
    <t>Putere max: 5.5kW(230V)/6.5(400V)</t>
  </si>
  <si>
    <t>KS-8100DE-1/3-HD-ATSR</t>
  </si>
  <si>
    <t>KS-8102DE-1/3-HD-ATSR</t>
  </si>
  <si>
    <t>Motor Euro 2 - Pornire electrica  - iesire pentru ATS. ATS-ul se achizitioneaza separat. - Model Mono+Trifazic</t>
  </si>
  <si>
    <t>KS-8200DE-1/3-HD-ATSR</t>
  </si>
  <si>
    <t>diesel - Heavy Duty - insonorizat -</t>
  </si>
  <si>
    <t>Putere max: 6.4kW(230V)/7.5(400V)</t>
  </si>
  <si>
    <t>KS-9100DE-1/3-HD-ATSR</t>
  </si>
  <si>
    <t xml:space="preserve"> - Pornire Electrica 
- iesire pentru ATS. ATS-ul se achizitioneaza separat. - Model Mono+Trifazic</t>
  </si>
  <si>
    <t>KS-9102DE-1/3-HD-ATSR</t>
  </si>
  <si>
    <t>Motor Euro 2 - Pornire Electrica 
- iesire pentru ATS. ATS-ul se achizitioneaza separat.  - Model Mono+Trifazic</t>
  </si>
  <si>
    <t>KS-9200DE-1/3-HD-ATSR-
Silent</t>
  </si>
  <si>
    <t>KS-9202DE-1/3-HD-ATSR-
Silent</t>
  </si>
  <si>
    <t>diesel - Heavy Duty Euro 2 - insonorizat -</t>
  </si>
  <si>
    <t>Putere maxima: 6.8kW</t>
  </si>
  <si>
    <t>KS-9200HDE-ATSR-Silent</t>
  </si>
  <si>
    <t>6.8 kW</t>
  </si>
  <si>
    <t>PANOURI-ATS</t>
  </si>
  <si>
    <t>KS-ATS-1/40HD</t>
  </si>
  <si>
    <t>pt modelele cu ATSR - (230V/40A)</t>
  </si>
  <si>
    <t>KS-ATS-3/18HD</t>
  </si>
  <si>
    <t>pt modelele cu ATSR - (380V/18A)</t>
  </si>
  <si>
    <t>KS-13-1DEW-1/3-ATSR</t>
  </si>
  <si>
    <t xml:space="preserve">diesel - Heavy Duty - </t>
  </si>
  <si>
    <t>KS-13-2DEW-1/3-ATSR-Silent</t>
  </si>
  <si>
    <t>Putere-max:-9kW(230V)</t>
  </si>
  <si>
    <t>9 KW</t>
  </si>
  <si>
    <t>Putere-max:-11kW(230V)</t>
  </si>
  <si>
    <t>KS-14-1DE-ATSR</t>
  </si>
  <si>
    <t>11 KW</t>
  </si>
  <si>
    <t xml:space="preserve"> - Pornire Electrica  - iesire pentru ATS.
 ATS-ul se achizitioneaza separat.</t>
  </si>
  <si>
    <t>KS-14-2DE-ATSR-Silent</t>
  </si>
  <si>
    <t>KS-14-2DE-1/3-ATSR-Silent</t>
  </si>
  <si>
    <t xml:space="preserve">diesel - Heavy Duty - insonorizat - </t>
  </si>
  <si>
    <t>KIT-ROTI</t>
  </si>
  <si>
    <t>KS-6-9-D-KIT</t>
  </si>
  <si>
    <t>Kit de roti pt. Generatoarele Konner &amp; Sohnnen Seriile KS 6/8/9</t>
  </si>
  <si>
    <t>Kit de roti pentru seriile KS 6,8,9000</t>
  </si>
  <si>
    <t>Accesorii - GENERATOARE</t>
  </si>
  <si>
    <t>KS-PRS-1</t>
  </si>
  <si>
    <t>Set Ochelari si Dopuri urechi - pt protectie</t>
  </si>
  <si>
    <t>KS-GLOVES-L</t>
  </si>
  <si>
    <t>Manusi Marime L</t>
  </si>
  <si>
    <t>KS-CAN-5</t>
  </si>
  <si>
    <t>Canistra 5 litri</t>
  </si>
  <si>
    <t>KS-CAN-10</t>
  </si>
  <si>
    <t>Canistra 10 litri</t>
  </si>
  <si>
    <t>KS-COVER10</t>
  </si>
  <si>
    <t>Husa protectie - pentru seriile KS 2000, KS 3000</t>
  </si>
  <si>
    <t>KS-COVER20</t>
  </si>
  <si>
    <t>Husa protectie - pentru seriile: KS 6, 7, 8, 9, 10000)</t>
  </si>
  <si>
    <t>KS-B1A</t>
  </si>
  <si>
    <t>Incarcator acumulator</t>
  </si>
  <si>
    <t>KS-10W-30</t>
  </si>
  <si>
    <t>Ulei 10W-30 - 1 litru</t>
  </si>
  <si>
    <t>KS-50</t>
  </si>
  <si>
    <t>5.5 CP</t>
  </si>
  <si>
    <t>benzina</t>
  </si>
  <si>
    <t>Motopompa apa curata 2" - 500 l / min - Konner &amp; Sohnen - KS-50</t>
  </si>
  <si>
    <t>500 l / minut - h=27 metri</t>
  </si>
  <si>
    <t>KS-80</t>
  </si>
  <si>
    <t>7 CP</t>
  </si>
  <si>
    <t>Motopompa apa curata 3" - 1000 l / min - Konner &amp; Sohnen - KS-80</t>
  </si>
  <si>
    <t>1000 l / minut - h=30 metri</t>
  </si>
  <si>
    <t>KS-80TW</t>
  </si>
  <si>
    <t>Motopompa apa murdara 3" - 500 l / min - Konner &amp; Sohnen - KS-80TW</t>
  </si>
  <si>
    <t>APE MURDARE - 500L/min - h= 70 metri</t>
  </si>
  <si>
    <t>KS-50HP</t>
  </si>
  <si>
    <t>Motopompa apa curata de mare presiune 2" - 950 l / min - Konner &amp; Sohnen - KS-50HP</t>
  </si>
  <si>
    <t>MARE PRESIUNE - 950L/min - h= 25 metri</t>
  </si>
  <si>
    <t>Motosape Electrice</t>
  </si>
  <si>
    <t>KS-2000Т-E</t>
  </si>
  <si>
    <t>Motosape Benzina</t>
  </si>
  <si>
    <t>KS-7HP-950A</t>
  </si>
  <si>
    <t>Denumire</t>
  </si>
  <si>
    <t xml:space="preserve">8024648082756       </t>
  </si>
  <si>
    <t xml:space="preserve">8024648082763       </t>
  </si>
  <si>
    <t xml:space="preserve">8024648084521       </t>
  </si>
  <si>
    <t>Rigla vibranta</t>
  </si>
  <si>
    <t xml:space="preserve">8024648004321       </t>
  </si>
  <si>
    <t xml:space="preserve">8024648037350       </t>
  </si>
  <si>
    <t xml:space="preserve">8024648000767       </t>
  </si>
  <si>
    <t xml:space="preserve">8024648003331       </t>
  </si>
  <si>
    <t xml:space="preserve">8024648011374       </t>
  </si>
  <si>
    <t xml:space="preserve">8024648061577       </t>
  </si>
  <si>
    <t xml:space="preserve">8024648004680       </t>
  </si>
  <si>
    <t xml:space="preserve">8024648003584       </t>
  </si>
  <si>
    <t xml:space="preserve">8024648000958       </t>
  </si>
  <si>
    <t xml:space="preserve">8024648073419       </t>
  </si>
  <si>
    <t xml:space="preserve">8024648000019       </t>
  </si>
  <si>
    <t xml:space="preserve">8024648000033       </t>
  </si>
  <si>
    <t xml:space="preserve">8024648000057       </t>
  </si>
  <si>
    <t xml:space="preserve">8024648000071       </t>
  </si>
  <si>
    <t xml:space="preserve">8024648062680       </t>
  </si>
  <si>
    <t xml:space="preserve">8024648000088       </t>
  </si>
  <si>
    <t xml:space="preserve">8024648078582       </t>
  </si>
  <si>
    <t xml:space="preserve">8024648000347       </t>
  </si>
  <si>
    <t xml:space="preserve">8024648084750       </t>
  </si>
  <si>
    <t xml:space="preserve">8024648084071       </t>
  </si>
  <si>
    <t xml:space="preserve">8024648013774       </t>
  </si>
  <si>
    <t xml:space="preserve">8024648013781       </t>
  </si>
  <si>
    <t xml:space="preserve">8024648013798       </t>
  </si>
  <si>
    <t xml:space="preserve">8024648013804       </t>
  </si>
  <si>
    <t xml:space="preserve">8024648066480       </t>
  </si>
  <si>
    <t>Price 2020</t>
  </si>
  <si>
    <t xml:space="preserve">8024648094858       </t>
  </si>
  <si>
    <t xml:space="preserve">8024648098870       </t>
  </si>
  <si>
    <t xml:space="preserve">8024648078063       </t>
  </si>
  <si>
    <t xml:space="preserve">8024648000941       </t>
  </si>
  <si>
    <t xml:space="preserve">8050532005686       </t>
  </si>
  <si>
    <t xml:space="preserve">8024648086648       </t>
  </si>
  <si>
    <t xml:space="preserve">8024648013903       </t>
  </si>
  <si>
    <t xml:space="preserve">8024648013934       </t>
  </si>
  <si>
    <t xml:space="preserve">8024648013897       </t>
  </si>
  <si>
    <t xml:space="preserve">8024648013927       </t>
  </si>
  <si>
    <t xml:space="preserve">8024648054364       </t>
  </si>
  <si>
    <t xml:space="preserve">8024648054371       </t>
  </si>
  <si>
    <t xml:space="preserve">8024648054388       </t>
  </si>
  <si>
    <t xml:space="preserve">8024648016904       </t>
  </si>
  <si>
    <t xml:space="preserve">8024648061751       </t>
  </si>
  <si>
    <t xml:space="preserve">8024648061829       </t>
  </si>
  <si>
    <t xml:space="preserve">8024648061836       </t>
  </si>
  <si>
    <t xml:space="preserve">8024648061881       </t>
  </si>
  <si>
    <t xml:space="preserve">8050532011557       </t>
  </si>
  <si>
    <t xml:space="preserve">8050532011564       </t>
  </si>
  <si>
    <t xml:space="preserve">8024648011398       </t>
  </si>
  <si>
    <t xml:space="preserve">8050532011571       </t>
  </si>
  <si>
    <t xml:space="preserve">8050532011588       </t>
  </si>
  <si>
    <t xml:space="preserve">8024648087959       </t>
  </si>
  <si>
    <t xml:space="preserve">8050532011595       </t>
  </si>
  <si>
    <t xml:space="preserve">8050532011601       </t>
  </si>
  <si>
    <t xml:space="preserve">8024648067227       </t>
  </si>
  <si>
    <t xml:space="preserve">8050532011618       </t>
  </si>
  <si>
    <t xml:space="preserve">8050532011625       </t>
  </si>
  <si>
    <t xml:space="preserve">8024648060563       </t>
  </si>
  <si>
    <t xml:space="preserve">8024648061690       </t>
  </si>
  <si>
    <t xml:space="preserve">8050532011663       </t>
  </si>
  <si>
    <t xml:space="preserve">8050532012103       </t>
  </si>
  <si>
    <t xml:space="preserve">8024648016775       </t>
  </si>
  <si>
    <t xml:space="preserve">8024648016782       </t>
  </si>
  <si>
    <t xml:space="preserve">8024648016799       </t>
  </si>
  <si>
    <t xml:space="preserve">8024648016935       </t>
  </si>
  <si>
    <t xml:space="preserve">8024648093967       </t>
  </si>
  <si>
    <t xml:space="preserve">8024648093974       </t>
  </si>
  <si>
    <t xml:space="preserve">8024648004192       </t>
  </si>
  <si>
    <t xml:space="preserve">8024648004109       </t>
  </si>
  <si>
    <t xml:space="preserve">8024648004079       </t>
  </si>
  <si>
    <t xml:space="preserve">8024648004086       </t>
  </si>
  <si>
    <t xml:space="preserve">8024648004161       </t>
  </si>
  <si>
    <t xml:space="preserve">8024648004055       </t>
  </si>
  <si>
    <t xml:space="preserve">8024648004048       </t>
  </si>
  <si>
    <t xml:space="preserve">8050532012110       </t>
  </si>
  <si>
    <t xml:space="preserve">8024648004024       </t>
  </si>
  <si>
    <t xml:space="preserve">8024648075703       </t>
  </si>
  <si>
    <t xml:space="preserve">8024648004000       </t>
  </si>
  <si>
    <t xml:space="preserve">8050532002319       </t>
  </si>
  <si>
    <t xml:space="preserve">8024648003997       </t>
  </si>
  <si>
    <t xml:space="preserve">8024648003980       </t>
  </si>
  <si>
    <t xml:space="preserve">8050532002333       </t>
  </si>
  <si>
    <t xml:space="preserve">8024648094834       </t>
  </si>
  <si>
    <t xml:space="preserve">8024648094841       </t>
  </si>
  <si>
    <t xml:space="preserve">8050532010970       </t>
  </si>
  <si>
    <t xml:space="preserve">8050532010987       </t>
  </si>
  <si>
    <t xml:space="preserve">8050532011267       </t>
  </si>
  <si>
    <t xml:space="preserve">8024648071415       </t>
  </si>
  <si>
    <t xml:space="preserve">8024648076137       </t>
  </si>
  <si>
    <t xml:space="preserve">8024648055002       </t>
  </si>
  <si>
    <t xml:space="preserve">8024648080912       </t>
  </si>
  <si>
    <t xml:space="preserve">8024648004154       </t>
  </si>
  <si>
    <t xml:space="preserve">8050532010994       </t>
  </si>
  <si>
    <t xml:space="preserve">8024648076076       </t>
  </si>
  <si>
    <t xml:space="preserve">8024648004147       </t>
  </si>
  <si>
    <t xml:space="preserve">8024648011022       </t>
  </si>
  <si>
    <t xml:space="preserve">8024648005946       </t>
  </si>
  <si>
    <t xml:space="preserve">8024648054166       </t>
  </si>
  <si>
    <t xml:space="preserve">8024648065667       </t>
  </si>
  <si>
    <t xml:space="preserve">8024648017925       </t>
  </si>
  <si>
    <t xml:space="preserve">8024648059536       </t>
  </si>
  <si>
    <t xml:space="preserve">8050532007437       </t>
  </si>
  <si>
    <t xml:space="preserve">8024648016737       </t>
  </si>
  <si>
    <t xml:space="preserve">8050532005006       </t>
  </si>
  <si>
    <t xml:space="preserve">8024648000354       </t>
  </si>
  <si>
    <t xml:space="preserve">8024648000361       </t>
  </si>
  <si>
    <t xml:space="preserve">8024648079862       </t>
  </si>
  <si>
    <t xml:space="preserve">8024648000378       </t>
  </si>
  <si>
    <t xml:space="preserve">8024648019578       </t>
  </si>
  <si>
    <t xml:space="preserve">8050532011281       </t>
  </si>
  <si>
    <t xml:space="preserve">8024648000859       </t>
  </si>
  <si>
    <t xml:space="preserve">8024648000866       </t>
  </si>
  <si>
    <t xml:space="preserve">8024648056122       </t>
  </si>
  <si>
    <t xml:space="preserve">8024648080998       </t>
  </si>
  <si>
    <t xml:space="preserve">8024648088123       </t>
  </si>
  <si>
    <t xml:space="preserve">8024648058003       </t>
  </si>
  <si>
    <t xml:space="preserve">8024648014986       </t>
  </si>
  <si>
    <t xml:space="preserve">8024648053893       </t>
  </si>
  <si>
    <t xml:space="preserve">8024648011893       </t>
  </si>
  <si>
    <t xml:space="preserve">8024648005656       </t>
  </si>
  <si>
    <t xml:space="preserve">8024648013217       </t>
  </si>
  <si>
    <t xml:space="preserve">8024648095084       </t>
  </si>
  <si>
    <t xml:space="preserve">8024648013330       </t>
  </si>
  <si>
    <t xml:space="preserve">8024648064561       </t>
  </si>
  <si>
    <t xml:space="preserve">8050532000834       </t>
  </si>
  <si>
    <t xml:space="preserve">8024648006561       </t>
  </si>
  <si>
    <t xml:space="preserve">8024648093004       </t>
  </si>
  <si>
    <t xml:space="preserve">8024648092984       </t>
  </si>
  <si>
    <t xml:space="preserve">8050532002173       </t>
  </si>
  <si>
    <t xml:space="preserve">8024648006684       </t>
  </si>
  <si>
    <t xml:space="preserve">8024648015389       </t>
  </si>
  <si>
    <t xml:space="preserve">8024648019202       </t>
  </si>
  <si>
    <t xml:space="preserve">8024648059567       </t>
  </si>
  <si>
    <t xml:space="preserve">8024648082466       </t>
  </si>
  <si>
    <t xml:space="preserve">8024648009777       </t>
  </si>
  <si>
    <t xml:space="preserve">8024648004697       </t>
  </si>
  <si>
    <t xml:space="preserve">8050532006690       </t>
  </si>
  <si>
    <t xml:space="preserve">8050532006461       </t>
  </si>
  <si>
    <t xml:space="preserve">8050532006706       </t>
  </si>
  <si>
    <t xml:space="preserve">8050532006478       </t>
  </si>
  <si>
    <t xml:space="preserve">8050532002760       </t>
  </si>
  <si>
    <t xml:space="preserve">8050532005471       </t>
  </si>
  <si>
    <t xml:space="preserve">8024648096289       </t>
  </si>
  <si>
    <t xml:space="preserve">8050532005518       </t>
  </si>
  <si>
    <t xml:space="preserve">8050532001756       </t>
  </si>
  <si>
    <t xml:space="preserve">8050532005532       </t>
  </si>
  <si>
    <t xml:space="preserve">8024648088611       </t>
  </si>
  <si>
    <t xml:space="preserve">8024648088628       </t>
  </si>
  <si>
    <t xml:space="preserve">8024648088635       </t>
  </si>
  <si>
    <t xml:space="preserve">8024648088659       </t>
  </si>
  <si>
    <t xml:space="preserve">8024648088673       </t>
  </si>
  <si>
    <t xml:space="preserve">8024648089809       </t>
  </si>
  <si>
    <t xml:space="preserve">8024648073587       </t>
  </si>
  <si>
    <t xml:space="preserve">8024648097415       </t>
  </si>
  <si>
    <t xml:space="preserve">8024648061089       </t>
  </si>
  <si>
    <t xml:space="preserve">8024648061096       </t>
  </si>
  <si>
    <t xml:space="preserve">8024648009876       </t>
  </si>
  <si>
    <t xml:space="preserve">8024648074577       </t>
  </si>
  <si>
    <t xml:space="preserve">8024648077394       </t>
  </si>
  <si>
    <t xml:space="preserve">8024648074584       </t>
  </si>
  <si>
    <t xml:space="preserve">8024648077400       </t>
  </si>
  <si>
    <t xml:space="preserve">8024648000897       </t>
  </si>
  <si>
    <t xml:space="preserve">8024648097187       </t>
  </si>
  <si>
    <t xml:space="preserve">8024648005090       </t>
  </si>
  <si>
    <t xml:space="preserve">8024648014559       </t>
  </si>
  <si>
    <t xml:space="preserve">8024648005083       </t>
  </si>
  <si>
    <t xml:space="preserve">8024648014542       </t>
  </si>
  <si>
    <t xml:space="preserve">8024648097194       </t>
  </si>
  <si>
    <t xml:space="preserve">8024648019585       </t>
  </si>
  <si>
    <t xml:space="preserve">8024648019592       </t>
  </si>
  <si>
    <t xml:space="preserve">8024648022233       </t>
  </si>
  <si>
    <t xml:space="preserve">8024648022851       </t>
  </si>
  <si>
    <t xml:space="preserve">8024648026507       </t>
  </si>
  <si>
    <t xml:space="preserve">8050532001824       </t>
  </si>
  <si>
    <t xml:space="preserve">8050532012417       </t>
  </si>
  <si>
    <t xml:space="preserve">8050532012950       </t>
  </si>
  <si>
    <t xml:space="preserve">8024648059390       </t>
  </si>
  <si>
    <t xml:space="preserve">8024648079060       </t>
  </si>
  <si>
    <t xml:space="preserve">8024648079077       </t>
  </si>
  <si>
    <t xml:space="preserve">8024648004178       </t>
  </si>
  <si>
    <t xml:space="preserve">8024648013965       </t>
  </si>
  <si>
    <t xml:space="preserve">8024648079619       </t>
  </si>
  <si>
    <t xml:space="preserve">8024648087621       </t>
  </si>
  <si>
    <t xml:space="preserve">8024648092236       </t>
  </si>
  <si>
    <t xml:space="preserve">8050532000902       </t>
  </si>
  <si>
    <t xml:space="preserve">8024648017857       </t>
  </si>
  <si>
    <t xml:space="preserve">8024648089908       </t>
  </si>
  <si>
    <t xml:space="preserve">8024648000095       </t>
  </si>
  <si>
    <t xml:space="preserve">8024648004314       </t>
  </si>
  <si>
    <t xml:space="preserve">8024648093820       </t>
  </si>
  <si>
    <t xml:space="preserve">8024648093370       </t>
  </si>
  <si>
    <t xml:space="preserve">8024648007421       </t>
  </si>
  <si>
    <t xml:space="preserve">8024648015372       </t>
  </si>
  <si>
    <t xml:space="preserve">8024648007414       </t>
  </si>
  <si>
    <t xml:space="preserve">8024648007407       </t>
  </si>
  <si>
    <t xml:space="preserve">8024648003607       </t>
  </si>
  <si>
    <t xml:space="preserve">8024648099068       </t>
  </si>
  <si>
    <t xml:space="preserve">8024648099075       </t>
  </si>
  <si>
    <t xml:space="preserve">8024648099082       </t>
  </si>
  <si>
    <t xml:space="preserve">8050532001718       </t>
  </si>
  <si>
    <t xml:space="preserve">8024648095473       </t>
  </si>
  <si>
    <t xml:space="preserve">8024648090256       </t>
  </si>
  <si>
    <t xml:space="preserve">8024648003621       </t>
  </si>
  <si>
    <t xml:space="preserve">8024648065834       </t>
  </si>
  <si>
    <t xml:space="preserve">8024648079985       </t>
  </si>
  <si>
    <t xml:space="preserve">8024648073143       </t>
  </si>
  <si>
    <t xml:space="preserve">8024648072542       </t>
  </si>
  <si>
    <t xml:space="preserve">8024648073112       </t>
  </si>
  <si>
    <t xml:space="preserve">8024648090270       </t>
  </si>
  <si>
    <t xml:space="preserve">8024648073129       </t>
  </si>
  <si>
    <t xml:space="preserve">8024648082374       </t>
  </si>
  <si>
    <t xml:space="preserve">8024648003249       </t>
  </si>
  <si>
    <t xml:space="preserve">8024648003256       </t>
  </si>
  <si>
    <t xml:space="preserve">8024648011800       </t>
  </si>
  <si>
    <t xml:space="preserve">8024648003270       </t>
  </si>
  <si>
    <t xml:space="preserve">8024648004925       </t>
  </si>
  <si>
    <t xml:space="preserve">8024648003263       </t>
  </si>
  <si>
    <t xml:space="preserve">8024648015396       </t>
  </si>
  <si>
    <t xml:space="preserve">8024648006332       </t>
  </si>
  <si>
    <t xml:space="preserve">8024648006325       </t>
  </si>
  <si>
    <t xml:space="preserve">8024648089366       </t>
  </si>
  <si>
    <t xml:space="preserve">8024648089397       </t>
  </si>
  <si>
    <t xml:space="preserve">8024648095664       </t>
  </si>
  <si>
    <t xml:space="preserve">8024648003645       </t>
  </si>
  <si>
    <t xml:space="preserve">8024648096678       </t>
  </si>
  <si>
    <t xml:space="preserve">8050532002364       </t>
  </si>
  <si>
    <t xml:space="preserve">8050532002388       </t>
  </si>
  <si>
    <t xml:space="preserve">8050532005136       </t>
  </si>
  <si>
    <t xml:space="preserve">8050532000940       </t>
  </si>
  <si>
    <t xml:space="preserve">8050532000124       </t>
  </si>
  <si>
    <t xml:space="preserve">8050532007024       </t>
  </si>
  <si>
    <t xml:space="preserve">8050532007031       </t>
  </si>
  <si>
    <t xml:space="preserve">8024648099273       </t>
  </si>
  <si>
    <t xml:space="preserve">8050532007062       </t>
  </si>
  <si>
    <t xml:space="preserve">8050532000995       </t>
  </si>
  <si>
    <t xml:space="preserve">8024648096722       </t>
  </si>
  <si>
    <t xml:space="preserve">8024648004529       </t>
  </si>
  <si>
    <t xml:space="preserve">8024648070906       </t>
  </si>
  <si>
    <t xml:space="preserve">8024648070913       </t>
  </si>
  <si>
    <t xml:space="preserve">8024648070920       </t>
  </si>
  <si>
    <t xml:space="preserve">8024648070937       </t>
  </si>
  <si>
    <t xml:space="preserve">8024648070944       </t>
  </si>
  <si>
    <t xml:space="preserve">8024648070951       </t>
  </si>
  <si>
    <t xml:space="preserve">8024648005663       </t>
  </si>
  <si>
    <t xml:space="preserve">8024648065254       </t>
  </si>
  <si>
    <t xml:space="preserve">8024648090331       </t>
  </si>
  <si>
    <t xml:space="preserve">8024648090348       </t>
  </si>
  <si>
    <t xml:space="preserve">8024648094452       </t>
  </si>
  <si>
    <t xml:space="preserve">8024648073778       </t>
  </si>
  <si>
    <t xml:space="preserve">8024648073785       </t>
  </si>
  <si>
    <t xml:space="preserve">8024648094476       </t>
  </si>
  <si>
    <t xml:space="preserve">8024648090355       </t>
  </si>
  <si>
    <t xml:space="preserve">8024648090362       </t>
  </si>
  <si>
    <t xml:space="preserve">8024648022714       </t>
  </si>
  <si>
    <t xml:space="preserve">8024648091543       </t>
  </si>
  <si>
    <t xml:space="preserve">8024648091550       </t>
  </si>
  <si>
    <t xml:space="preserve">8024648092755       </t>
  </si>
  <si>
    <t xml:space="preserve">8024648093233       </t>
  </si>
  <si>
    <t xml:space="preserve">8024648093240       </t>
  </si>
  <si>
    <t xml:space="preserve">8024648093257       </t>
  </si>
  <si>
    <t xml:space="preserve">8024648093264       </t>
  </si>
  <si>
    <t xml:space="preserve">8050532006539       </t>
  </si>
  <si>
    <t xml:space="preserve">8050532006508       </t>
  </si>
  <si>
    <t xml:space="preserve">8050532006584       </t>
  </si>
  <si>
    <t xml:space="preserve">8050532006560       </t>
  </si>
  <si>
    <t xml:space="preserve">8050532002739       </t>
  </si>
  <si>
    <t xml:space="preserve">8050532002692       </t>
  </si>
  <si>
    <t xml:space="preserve">8050532006898       </t>
  </si>
  <si>
    <t xml:space="preserve">8050532006744       </t>
  </si>
  <si>
    <t xml:space="preserve">8024648007629       </t>
  </si>
  <si>
    <t xml:space="preserve">8024648055163       </t>
  </si>
  <si>
    <t xml:space="preserve">8024648056757       </t>
  </si>
  <si>
    <t xml:space="preserve">8024648066459       </t>
  </si>
  <si>
    <t xml:space="preserve">8024648071187       </t>
  </si>
  <si>
    <t xml:space="preserve">8024648010476       </t>
  </si>
  <si>
    <t xml:space="preserve">8024648054791       </t>
  </si>
  <si>
    <t xml:space="preserve">8024648089632       </t>
  </si>
  <si>
    <t xml:space="preserve">8024648055170       </t>
  </si>
  <si>
    <t xml:space="preserve">8024648080424       </t>
  </si>
  <si>
    <t xml:space="preserve">8024648069580       </t>
  </si>
  <si>
    <t xml:space="preserve">8024648066749       </t>
  </si>
  <si>
    <t xml:space="preserve">8024648094179       </t>
  </si>
  <si>
    <t xml:space="preserve">8024648094407       </t>
  </si>
  <si>
    <t xml:space="preserve">8024648058928       </t>
  </si>
  <si>
    <t xml:space="preserve">8024648005878       </t>
  </si>
  <si>
    <t xml:space="preserve">8024648071767       </t>
  </si>
  <si>
    <t xml:space="preserve">8024648079350       </t>
  </si>
  <si>
    <t xml:space="preserve">8024648096593       </t>
  </si>
  <si>
    <t xml:space="preserve">8024648062161       </t>
  </si>
  <si>
    <t xml:space="preserve">8024648071200       </t>
  </si>
  <si>
    <t xml:space="preserve">8024648072108       </t>
  </si>
  <si>
    <t xml:space="preserve">8024648071835       </t>
  </si>
  <si>
    <t xml:space="preserve">8024648092878       </t>
  </si>
  <si>
    <t xml:space="preserve">8024648091086       </t>
  </si>
  <si>
    <t xml:space="preserve">8024648092946       </t>
  </si>
  <si>
    <t xml:space="preserve">8050532001312       </t>
  </si>
  <si>
    <t xml:space="preserve">8050532003019       </t>
  </si>
  <si>
    <t xml:space="preserve">8050532008700       </t>
  </si>
  <si>
    <t xml:space="preserve">8050532000742       </t>
  </si>
  <si>
    <t xml:space="preserve">8050532012233       </t>
  </si>
  <si>
    <t xml:space="preserve">8050532004573       </t>
  </si>
  <si>
    <t xml:space="preserve">8050532004412       </t>
  </si>
  <si>
    <t>Cod Produs</t>
  </si>
  <si>
    <t>RON fara TVA</t>
  </si>
  <si>
    <t>Masini de Sablat - fara recuperare abraziv</t>
  </si>
  <si>
    <t>FEVI-SABIX-8-Base</t>
  </si>
  <si>
    <t>Masina de sablat cu abraziv - 8 litri - fara recuperare FEVI-SABIX-8-Base</t>
  </si>
  <si>
    <t>FEVI-SABIX-8-Plus</t>
  </si>
  <si>
    <t>Masina de sablat cu abraziv - 8 litri - fara recuperare FEVI-SABIX-8-Plus</t>
  </si>
  <si>
    <t>FEVI-SABIX-28-Plus</t>
  </si>
  <si>
    <t>Masina de sablat cu abraziv - 28 litri - fara recuperare FEVI-SABIX-28-Plus</t>
  </si>
  <si>
    <t>Masini de Sablat Manuale cu recuperare abraziv</t>
  </si>
  <si>
    <t>CX.ABRA-EcoPlus</t>
  </si>
  <si>
    <t>50 minute / piatra</t>
  </si>
  <si>
    <t>FEVI-SABIX-R</t>
  </si>
  <si>
    <t>Masina de sablat cu recuperarea abrazivului - FEVI-SABIX-R</t>
  </si>
  <si>
    <t>- sistem cu recuperare 
- fără reciclarea automata 
- curățarea cartuşului filtru trebuie efectuata manual</t>
  </si>
  <si>
    <t>FEVI-PRESSURE-BASE</t>
  </si>
  <si>
    <t>Masina de sablat cu recuperarea abrazivului - FEVI-PRESSURE-BASE</t>
  </si>
  <si>
    <t>- sistem cu recuperare și reciclare automata 
- Disponibil KIT pt. transformarea BASE in MAX ulterior</t>
  </si>
  <si>
    <t>15-20 minute / piatra</t>
  </si>
  <si>
    <t>FEVI-PRESSURE-MAX</t>
  </si>
  <si>
    <t>Masina de sablat cu recuperarea abrazivului - FEVI-PRESSURE-MAX</t>
  </si>
  <si>
    <t>FEVI-PRESSURE-INFINITY</t>
  </si>
  <si>
    <t>Masina de sablat cu recuperarea abrazivului - FEVI-PRESSURE-INFINITY</t>
  </si>
  <si>
    <t>10-15 minute / piatra</t>
  </si>
  <si>
    <t>FEVI-PRESSURE-TOP</t>
  </si>
  <si>
    <t>Masina de sablat cu recuperarea abrazivului - FEVI-PRESSURE-TOP</t>
  </si>
  <si>
    <t>Alte Modele</t>
  </si>
  <si>
    <t>FEVI-TRANSFORMER-24-90-130</t>
  </si>
  <si>
    <t>Masina de sablat cu abraziv - fara recuperare - FEVI-TRANSFORMER 24-90-130</t>
  </si>
  <si>
    <t>FEVI-WATERBLAST</t>
  </si>
  <si>
    <t>Masina de sablat cu apa nisip si aer - FEVI-WATERBLAST</t>
  </si>
  <si>
    <t>FEVI-TORNADO</t>
  </si>
  <si>
    <t>Masina de sablat / curatare pt. decor urban / scos graffiti - FEVI-TORNADO</t>
  </si>
  <si>
    <t>FEVI-SAB-JET</t>
  </si>
  <si>
    <t>Masina automata de sablat CNC - FEVI-SAB-JET</t>
  </si>
  <si>
    <t>Masini de inscriptionat (portrete/imagini - alb - negru)</t>
  </si>
  <si>
    <t>CX.ABRA-PhotoMaster-50x60</t>
  </si>
  <si>
    <t>Masina de gravat / inscriptionat in piatra - CX.ABRA-PhotoMaster-50x60</t>
  </si>
  <si>
    <t>CX.ABRA-PhotoMaster-80x80</t>
  </si>
  <si>
    <t>Masina de gravat / inscriptionat in piatra - CX.ABRA-PhotoMaster-80x80</t>
  </si>
  <si>
    <t>CX.ABRA-PhotoMaster100x100</t>
  </si>
  <si>
    <t>Masina de gravat / inscriptionat in piatra - CX.ABRA-PhotoMaster-100x100</t>
  </si>
  <si>
    <t>Sisteme automate de Sablare cu Masina si Compresor incluse</t>
  </si>
  <si>
    <t>CX.ABRA-CNC-Complet</t>
  </si>
  <si>
    <t>Sistem automat cu masa + masina de sablare CNC CX.ABRA-CNC-Complet</t>
  </si>
  <si>
    <t>CX.ABRA-PLC-Complet</t>
  </si>
  <si>
    <t>Sistem automat cu masa + masina de sablare PLC CX.ABRA-PLC-Complet</t>
  </si>
  <si>
    <t>Masa automata pentru sablare cu unitatea de sablare a clientului</t>
  </si>
  <si>
    <t xml:space="preserve"> (!!! necesita confirmare de compatibilitate)</t>
  </si>
  <si>
    <t>CX.ABRA-CNC-Masa</t>
  </si>
  <si>
    <t>Masa automata pt. aparate de sablat control CNC - CX.ABRA-CNC-Masa</t>
  </si>
  <si>
    <t>CX.ABRA-PLC-Masa</t>
  </si>
  <si>
    <t>Masa automata pt. aparate de sablat control PLC - CX.ABRA-PLC-Masa</t>
  </si>
  <si>
    <t>Concasoare</t>
  </si>
  <si>
    <t>CX.ABRA-Crusher-Plus</t>
  </si>
  <si>
    <t>Concasor de piatra, granit, marmura 50 Tone / zi - CX.ABRA-Crusher-Plus</t>
  </si>
  <si>
    <t>50 Tone / zi</t>
  </si>
  <si>
    <t>CX.ABRA-Crusher-PRO</t>
  </si>
  <si>
    <t>Concasor de piatra, granit, marmura 400 Tone / zi - CX.ABRA-Crusher-PRO</t>
  </si>
  <si>
    <t>400 Tone / zi</t>
  </si>
  <si>
    <t>Masina de slefuit si polisat cu coloana</t>
  </si>
  <si>
    <t>CX.ABRA-MS2600</t>
  </si>
  <si>
    <t>Masina de slefuit si polisat cu coloana si brat - CX.ABRA-MS2600</t>
  </si>
  <si>
    <t>Plottere pentru decupaj folie - Achizitie INTERNA!</t>
  </si>
  <si>
    <t>PINPIN-JAGUARV</t>
  </si>
  <si>
    <t>Jaguar V</t>
  </si>
  <si>
    <t>PINPIN-SUMMAD60</t>
  </si>
  <si>
    <t>Summa D60</t>
  </si>
  <si>
    <t>Folie pentru Sablare (pret per rola - comanda minima 3 role)</t>
  </si>
  <si>
    <t>CX.ABRA-FOL04</t>
  </si>
  <si>
    <t>Folie pt. sablare in piatra, granit, marmura - 0,4mm - CX.ABRA-FOL04</t>
  </si>
  <si>
    <t>CX.ABRA-FOL045</t>
  </si>
  <si>
    <t>Folie pt. sablare in piatra, granit, marmura - 0,45mm - CX.ABRA-FOL045</t>
  </si>
  <si>
    <t>CX.ABRA-FOL055</t>
  </si>
  <si>
    <t>Folie pt. sablare in piatra, granit, marmura - 0,55mm - CX.ABRA-FOL055</t>
  </si>
  <si>
    <t>ACCESORII pt. Sandmaster Junior+</t>
  </si>
  <si>
    <t>Pret de Lista</t>
  </si>
  <si>
    <t>CORP CAP SABLARE  Junior +</t>
  </si>
  <si>
    <t>00513</t>
  </si>
  <si>
    <t>CAP COMPLET DE SABLARE  Junior +</t>
  </si>
  <si>
    <t>00148</t>
  </si>
  <si>
    <t>FILTRU</t>
  </si>
  <si>
    <t xml:space="preserve">MOTOR ASPIRATOR 1200W </t>
  </si>
  <si>
    <t>01018</t>
  </si>
  <si>
    <t>APARATOARE CAUCIUC Junior+</t>
  </si>
  <si>
    <t>00169</t>
  </si>
  <si>
    <t>CADRU DUZA Junior+</t>
  </si>
  <si>
    <t>00151</t>
  </si>
  <si>
    <t>FURTUN CAUCIUC PT ABRAZIV - 3,5 m</t>
  </si>
  <si>
    <t>00567</t>
  </si>
  <si>
    <t>FURTUN ASPIRATOR RANFORSAT -  3,5 m</t>
  </si>
  <si>
    <t>00562</t>
  </si>
  <si>
    <t xml:space="preserve">FILTRU DE APA G 3/8 </t>
  </si>
  <si>
    <t>00511</t>
  </si>
  <si>
    <t>CX.ABRA-5110-3mm</t>
  </si>
  <si>
    <t>Duza Sablare 3mm Boron Carbid pt. Junior Plus - CX.ABRA-5110-3mm</t>
  </si>
  <si>
    <t>CX.ABRA-5110</t>
  </si>
  <si>
    <t>Duza Sablare 4mm Boron Carbid pt. Junior Plus - CX.ABRA-5110</t>
  </si>
  <si>
    <t>5110</t>
  </si>
  <si>
    <t>CAP DE ASPIRARE MIC</t>
  </si>
  <si>
    <t>00709</t>
  </si>
  <si>
    <t>CX.ABRA-5128</t>
  </si>
  <si>
    <t>Perie Sablare 3 Randuri 15mm pt. Junior Plus CX.ABRA-5128</t>
  </si>
  <si>
    <t>5128</t>
  </si>
  <si>
    <t>CX.ABRA-NSP25KG</t>
  </si>
  <si>
    <t>Abraziv ( Nisip ) Sablare Oxid Aluminiu Maro #40 - 25 kg - CX.ABRA-NSP25KG</t>
  </si>
  <si>
    <t>0035</t>
  </si>
  <si>
    <t>ELECTROVALVA 3/4 inch</t>
  </si>
  <si>
    <t>00661</t>
  </si>
  <si>
    <t>CUB ABRAZIV</t>
  </si>
  <si>
    <t>00128</t>
  </si>
  <si>
    <t>ACCESORII pt. SANDMASTER PRO</t>
  </si>
  <si>
    <t>Head cast PRO</t>
  </si>
  <si>
    <t>02094</t>
  </si>
  <si>
    <t>Complete head cast PRO</t>
  </si>
  <si>
    <t>00122</t>
  </si>
  <si>
    <t>Filter</t>
  </si>
  <si>
    <t>00509</t>
  </si>
  <si>
    <t xml:space="preserve">Vacuum engine 1200W </t>
  </si>
  <si>
    <t>Rubber cover Pro</t>
  </si>
  <si>
    <t>00176</t>
  </si>
  <si>
    <t>Nozzle frame</t>
  </si>
  <si>
    <t>00220</t>
  </si>
  <si>
    <t>Nozzle fastening Pro</t>
  </si>
  <si>
    <t>00221</t>
  </si>
  <si>
    <t>Rubber hose for abrasive - 3,5 m</t>
  </si>
  <si>
    <t>Vacuum hose reinforced 3,5 m</t>
  </si>
  <si>
    <t>00563</t>
  </si>
  <si>
    <t>Water filter PRO</t>
  </si>
  <si>
    <t>00510</t>
  </si>
  <si>
    <t>Electo valve 3/4 inch</t>
  </si>
  <si>
    <t>Abrasive cube</t>
  </si>
  <si>
    <t>Short nozzle Pro</t>
  </si>
  <si>
    <t>00223</t>
  </si>
  <si>
    <t>Boron carbide nozzle 4 mm Pro</t>
  </si>
  <si>
    <t>5113</t>
  </si>
  <si>
    <t>Boron carbide nozzle 5mm Pro</t>
  </si>
  <si>
    <t>5114</t>
  </si>
  <si>
    <t>Vaacum head- large</t>
  </si>
  <si>
    <t>00512</t>
  </si>
  <si>
    <t>ACCESORIU pt PLOTTER PhotoMaster</t>
  </si>
  <si>
    <t>CX.ABRA-PMDIA</t>
  </si>
  <si>
    <t>Rezerva Diamant pt Photomaster CX.ABRA-PMDIA</t>
  </si>
  <si>
    <t>ACCESORII / Piese Schimb pt. SABIX</t>
  </si>
  <si>
    <t>Kit de umidificare pentru abaterea prafului
pt. Modelele SABIX</t>
  </si>
  <si>
    <t>Duza widia Ø 3 mm
pt. Modelele SABIX</t>
  </si>
  <si>
    <t>Kit Schimb pt. Pistol: Duza, perie și con interior de protecție
pt. SABIX R</t>
  </si>
  <si>
    <t>Filtru cartus 
pt. SABIX R</t>
  </si>
  <si>
    <t>Maner de comanda cu dubla prindere</t>
  </si>
  <si>
    <t>Kit de conversie pentru a fi folosit ca mașina cu jetul liber</t>
  </si>
  <si>
    <t>Kit de umidificare pentru abaterea prafului – atunci când va fi folosit cu jetul liber</t>
  </si>
  <si>
    <t>Model</t>
  </si>
  <si>
    <t>Putere 
Motor</t>
  </si>
  <si>
    <t>Rotabroach-Commando-40</t>
  </si>
  <si>
    <t>Rotabroach-Element-30</t>
  </si>
  <si>
    <t>32mm</t>
  </si>
  <si>
    <t>Rotabroach-Element-40</t>
  </si>
  <si>
    <t>Rotabroach-Element-50</t>
  </si>
  <si>
    <t>Rotabroach-Element-50-Pivot</t>
  </si>
  <si>
    <t>Rotabroach-Element-50-Profil-Jos</t>
  </si>
  <si>
    <t>Rotabroach-Element-75</t>
  </si>
  <si>
    <t>Rotabroach-Element-100</t>
  </si>
  <si>
    <t>Kit de Roti pt. Generatoarele Konner Seria KS-7000 si modelul KS-10000E - KS-7-KIT</t>
  </si>
  <si>
    <t>Kit de Roti pt. Generatoarele Konner Modelele KS-10000 cu bara de diam 32mm - KS-10-KIT</t>
  </si>
  <si>
    <t>pt toate modelele KS10000 cu exceptia KS10000E</t>
  </si>
  <si>
    <t>pt toate modelele KS7000 si modelul KS10000E</t>
  </si>
  <si>
    <t>KS-1500Т-E</t>
  </si>
  <si>
    <t>KS-7HP-950S</t>
  </si>
  <si>
    <t>(included:-pneumatic-wheels-(KS-RW-40),-full-set-of-blades)</t>
  </si>
  <si>
    <t>KS-7HP-1050SG</t>
  </si>
  <si>
    <t>KPS-275</t>
  </si>
  <si>
    <t>KPS-440</t>
  </si>
  <si>
    <t>COD DE BARE</t>
  </si>
  <si>
    <t>Descriere produs</t>
  </si>
  <si>
    <t>Tipul taierii
A=cu apa
U=uscata</t>
  </si>
  <si>
    <t>Recomandat pentru 
urmatoarele materiale</t>
  </si>
  <si>
    <t>Gama de calitate</t>
  </si>
  <si>
    <r>
      <t xml:space="preserve">Pret de achizitie
RON fara TVA 
</t>
    </r>
    <r>
      <rPr>
        <sz val="14"/>
        <rFont val="Calibri"/>
        <family val="2"/>
        <scheme val="minor"/>
      </rPr>
      <t>Revanzatori</t>
    </r>
    <r>
      <rPr>
        <b/>
        <sz val="14"/>
        <rFont val="Calibri"/>
        <family val="2"/>
        <scheme val="minor"/>
      </rPr>
      <t xml:space="preserve"> Premium</t>
    </r>
  </si>
  <si>
    <t>Pret de lista
RON fara TVA</t>
  </si>
  <si>
    <t>Pret de lista
RON cu TVA (19%)</t>
  </si>
  <si>
    <t>LICHIDARE</t>
  </si>
  <si>
    <t>17117.300.25</t>
  </si>
  <si>
    <t>Asfalt, Caramida &amp; Abrazive</t>
  </si>
  <si>
    <t>A/U</t>
  </si>
  <si>
    <t>- asfalt</t>
  </si>
  <si>
    <t>Profesional Standard</t>
  </si>
  <si>
    <t>- caramizi argila moale</t>
  </si>
  <si>
    <t>17117.400.25</t>
  </si>
  <si>
    <t>- beton ecologic partial</t>
  </si>
  <si>
    <t>- sapa</t>
  </si>
  <si>
    <t>0037203781924</t>
  </si>
  <si>
    <t>17217.300.20</t>
  </si>
  <si>
    <t>- materiale abrazive</t>
  </si>
  <si>
    <t>0037203781931</t>
  </si>
  <si>
    <t>17217.300.25</t>
  </si>
  <si>
    <t>0037203781948</t>
  </si>
  <si>
    <t>17217.350.20</t>
  </si>
  <si>
    <t xml:space="preserve">- calcar moale, </t>
  </si>
  <si>
    <t>0037203781955</t>
  </si>
  <si>
    <t>17217.350.25</t>
  </si>
  <si>
    <t>0037203781962</t>
  </si>
  <si>
    <t>17217.400.20</t>
  </si>
  <si>
    <t>- beton aerat</t>
  </si>
  <si>
    <t>0037203781979</t>
  </si>
  <si>
    <t>17217.400.25</t>
  </si>
  <si>
    <t>0037203781986</t>
  </si>
  <si>
    <t>17217.450.25</t>
  </si>
  <si>
    <t>0037203781993</t>
  </si>
  <si>
    <t>17217.500.25</t>
  </si>
  <si>
    <t>0037203782006</t>
  </si>
  <si>
    <t>17217.600.25</t>
  </si>
  <si>
    <t>0037203782013</t>
  </si>
  <si>
    <t>17217.700.25</t>
  </si>
  <si>
    <t>0037203782020</t>
  </si>
  <si>
    <t>17217.700.60</t>
  </si>
  <si>
    <t>0037203782037</t>
  </si>
  <si>
    <t>17217.800.25</t>
  </si>
  <si>
    <t>0037203782044</t>
  </si>
  <si>
    <t>17217.800.60</t>
  </si>
  <si>
    <t>0037203782051</t>
  </si>
  <si>
    <t>17217.900.25</t>
  </si>
  <si>
    <t>0037203782068</t>
  </si>
  <si>
    <t>17217.900.60</t>
  </si>
  <si>
    <t>0037203782075</t>
  </si>
  <si>
    <t>17317.300.25</t>
  </si>
  <si>
    <t>Premium</t>
  </si>
  <si>
    <t>0037203782082</t>
  </si>
  <si>
    <t>17317.350.20</t>
  </si>
  <si>
    <t>0037203782099</t>
  </si>
  <si>
    <t>17317.350.25</t>
  </si>
  <si>
    <t>0037203782105</t>
  </si>
  <si>
    <t>17317.400.25</t>
  </si>
  <si>
    <t>0037203782112</t>
  </si>
  <si>
    <t>17317.450.25</t>
  </si>
  <si>
    <t>0037203782129</t>
  </si>
  <si>
    <t>17317.500.25</t>
  </si>
  <si>
    <t>- beton ecologic (partial)</t>
  </si>
  <si>
    <t>0037203782136</t>
  </si>
  <si>
    <t>17317.600.25</t>
  </si>
  <si>
    <t>COM.SPECIALA</t>
  </si>
  <si>
    <t>17417.300.25</t>
  </si>
  <si>
    <t>Asfalt mastic &amp; Calcar</t>
  </si>
  <si>
    <t>- asfalt mastic</t>
  </si>
  <si>
    <t>Super Premium</t>
  </si>
  <si>
    <t>17417.350.25</t>
  </si>
  <si>
    <t>17417.400.25</t>
  </si>
  <si>
    <t>- calcar moale</t>
  </si>
  <si>
    <t>17417.450.25</t>
  </si>
  <si>
    <t>17417.500.25</t>
  </si>
  <si>
    <t>17417.600.25</t>
  </si>
  <si>
    <t>Abraziv</t>
  </si>
  <si>
    <t>1817.115</t>
  </si>
  <si>
    <t>Caramida, Calcar &amp; Mat. Abrazive</t>
  </si>
  <si>
    <t>1817.125</t>
  </si>
  <si>
    <t>- calcar</t>
  </si>
  <si>
    <t>1817.150</t>
  </si>
  <si>
    <t>1817.180</t>
  </si>
  <si>
    <t>1817.230</t>
  </si>
  <si>
    <t>TAIERE ASFALT SI BETON</t>
  </si>
  <si>
    <t>Asfalt &amp; Beton - Turbo Laser</t>
  </si>
  <si>
    <t>0037203782143</t>
  </si>
  <si>
    <t>2027.300.25</t>
  </si>
  <si>
    <t>0037203782150</t>
  </si>
  <si>
    <t>2027.350.25</t>
  </si>
  <si>
    <t>0037203782167</t>
  </si>
  <si>
    <t>2027.400.25</t>
  </si>
  <si>
    <t>0037203782174</t>
  </si>
  <si>
    <t>2027.450.25</t>
  </si>
  <si>
    <t>2027.500.25</t>
  </si>
  <si>
    <t>2027.600.25</t>
  </si>
  <si>
    <t>TAIERE BETON ARMAT SI BETON</t>
  </si>
  <si>
    <t>Beton armat - Turbo Laser</t>
  </si>
  <si>
    <t>2007.115</t>
  </si>
  <si>
    <t>- beton armat</t>
  </si>
  <si>
    <t>2007.125</t>
  </si>
  <si>
    <t>- beton</t>
  </si>
  <si>
    <t>0037203782181</t>
  </si>
  <si>
    <t>2007.140</t>
  </si>
  <si>
    <t>- granit (partial)</t>
  </si>
  <si>
    <t>2007.150</t>
  </si>
  <si>
    <t>- dale/pavaje</t>
  </si>
  <si>
    <t>0037203782198</t>
  </si>
  <si>
    <t>2007.170</t>
  </si>
  <si>
    <t>- klinker</t>
  </si>
  <si>
    <t>2007.180</t>
  </si>
  <si>
    <t>0037203782204</t>
  </si>
  <si>
    <t>2007.200</t>
  </si>
  <si>
    <t>2007.230</t>
  </si>
  <si>
    <t>2007.300.20</t>
  </si>
  <si>
    <t>2007.300.22</t>
  </si>
  <si>
    <t>2007.300.25</t>
  </si>
  <si>
    <t>2007.300.30</t>
  </si>
  <si>
    <t>2007.350.20</t>
  </si>
  <si>
    <t>2007.350.22</t>
  </si>
  <si>
    <t>2007.350.25</t>
  </si>
  <si>
    <t>2007.350.30</t>
  </si>
  <si>
    <t>2007.400.20</t>
  </si>
  <si>
    <t>2007.400.25</t>
  </si>
  <si>
    <t>2007.450.25</t>
  </si>
  <si>
    <t>2007.500.25</t>
  </si>
  <si>
    <t>0037203782211</t>
  </si>
  <si>
    <t>2007.600.25</t>
  </si>
  <si>
    <t>0037203782228</t>
  </si>
  <si>
    <t>2007.600.60</t>
  </si>
  <si>
    <t>0037203782235</t>
  </si>
  <si>
    <t>2007.700.25</t>
  </si>
  <si>
    <t>0037203782242</t>
  </si>
  <si>
    <t>2007.700.60</t>
  </si>
  <si>
    <t>0037203782259</t>
  </si>
  <si>
    <t>2007.800.25</t>
  </si>
  <si>
    <t>0037203782266</t>
  </si>
  <si>
    <t>2007.900.25</t>
  </si>
  <si>
    <t>0037203782273</t>
  </si>
  <si>
    <t>2007.900.60</t>
  </si>
  <si>
    <t>0037203782280</t>
  </si>
  <si>
    <t>2017.115</t>
  </si>
  <si>
    <t>0037203782297</t>
  </si>
  <si>
    <t>2017.125</t>
  </si>
  <si>
    <t>0037203782303</t>
  </si>
  <si>
    <t>2017.150</t>
  </si>
  <si>
    <t>- piatra naturala (partial)</t>
  </si>
  <si>
    <t>0037203782310</t>
  </si>
  <si>
    <t>2017.180</t>
  </si>
  <si>
    <t>0037203782327</t>
  </si>
  <si>
    <t>2017.230</t>
  </si>
  <si>
    <t>0037203782334</t>
  </si>
  <si>
    <t>2017.300.20</t>
  </si>
  <si>
    <t>0037203782341</t>
  </si>
  <si>
    <t>2017.300.22</t>
  </si>
  <si>
    <t>0037203782358</t>
  </si>
  <si>
    <t>2017.300.25</t>
  </si>
  <si>
    <t>0037203782365</t>
  </si>
  <si>
    <t>2017.300.30</t>
  </si>
  <si>
    <t>0037203782372</t>
  </si>
  <si>
    <t>2017.350.20</t>
  </si>
  <si>
    <t>0037203782389</t>
  </si>
  <si>
    <t>2017.350.22</t>
  </si>
  <si>
    <t>0037203782396</t>
  </si>
  <si>
    <t>2017.350.25</t>
  </si>
  <si>
    <t>0037203782402</t>
  </si>
  <si>
    <t>2017.400.20</t>
  </si>
  <si>
    <t>0037203782419</t>
  </si>
  <si>
    <t>2017.400.25</t>
  </si>
  <si>
    <t>0037203782426</t>
  </si>
  <si>
    <t>2017.450.25</t>
  </si>
  <si>
    <t>Beton armat -Sandwich Turbo Laser</t>
  </si>
  <si>
    <t>2097.230-SW</t>
  </si>
  <si>
    <t>2097.300.20-SW</t>
  </si>
  <si>
    <t>2097.300.25-SW</t>
  </si>
  <si>
    <t>- granit</t>
  </si>
  <si>
    <t>2097.300.30-SW</t>
  </si>
  <si>
    <t>- piatra naturala</t>
  </si>
  <si>
    <t>2097.350.20-SW</t>
  </si>
  <si>
    <t>2097.350.25-SW</t>
  </si>
  <si>
    <t>- tigla</t>
  </si>
  <si>
    <t>2097.350.30-SW</t>
  </si>
  <si>
    <t>2097.400.25-SW</t>
  </si>
  <si>
    <t>Beton armat - Shark</t>
  </si>
  <si>
    <t>0037203783232</t>
  </si>
  <si>
    <t>2040.125</t>
  </si>
  <si>
    <t>2040.230</t>
  </si>
  <si>
    <t>2040.300.20</t>
  </si>
  <si>
    <t>- prefabricate de beton</t>
  </si>
  <si>
    <t>2040.300.25</t>
  </si>
  <si>
    <t>2040.350.20</t>
  </si>
  <si>
    <t>- calcar dur</t>
  </si>
  <si>
    <t>0037203782440</t>
  </si>
  <si>
    <t>2040.350.25</t>
  </si>
  <si>
    <t>- tevi</t>
  </si>
  <si>
    <t>2040.400.20</t>
  </si>
  <si>
    <t>- caramida</t>
  </si>
  <si>
    <t>0037203782457</t>
  </si>
  <si>
    <t>2040.400.25</t>
  </si>
  <si>
    <t>0037203782464</t>
  </si>
  <si>
    <t>2040.450.25</t>
  </si>
  <si>
    <t>Beton armat - Speed Wave</t>
  </si>
  <si>
    <t>0037203782471</t>
  </si>
  <si>
    <t>2050.125</t>
  </si>
  <si>
    <t>0037203782488</t>
  </si>
  <si>
    <t>2050.150</t>
  </si>
  <si>
    <t>0037203782495</t>
  </si>
  <si>
    <t>2050.180</t>
  </si>
  <si>
    <t>0037203782501</t>
  </si>
  <si>
    <t>2050.230</t>
  </si>
  <si>
    <t>0037203782518</t>
  </si>
  <si>
    <t>2050.300.20</t>
  </si>
  <si>
    <t>0037203782525</t>
  </si>
  <si>
    <t>2050.300.25</t>
  </si>
  <si>
    <t>0037203782532</t>
  </si>
  <si>
    <t>2050.300.30</t>
  </si>
  <si>
    <t>0037203782549</t>
  </si>
  <si>
    <t>2050.350.20</t>
  </si>
  <si>
    <t>0037203782556</t>
  </si>
  <si>
    <t>2050.350.25</t>
  </si>
  <si>
    <t>0037203782563</t>
  </si>
  <si>
    <t>2050.350.30</t>
  </si>
  <si>
    <t>0037203782570</t>
  </si>
  <si>
    <t>2050.400.20</t>
  </si>
  <si>
    <t>0037203782587</t>
  </si>
  <si>
    <t>2050.400.25</t>
  </si>
  <si>
    <t>0037203782594</t>
  </si>
  <si>
    <t>2050.450.25</t>
  </si>
  <si>
    <t>0037203782600</t>
  </si>
  <si>
    <t>2050.500.25</t>
  </si>
  <si>
    <t>0037203782617</t>
  </si>
  <si>
    <t>2050.600.25</t>
  </si>
  <si>
    <t>0037203782624</t>
  </si>
  <si>
    <t>2050.125-Flansch</t>
  </si>
  <si>
    <t>0037203782631</t>
  </si>
  <si>
    <t>2050.230-Flansch</t>
  </si>
  <si>
    <t>Beton armat - Special Laser</t>
  </si>
  <si>
    <t>2047.115</t>
  </si>
  <si>
    <t>2047.125</t>
  </si>
  <si>
    <t>2047.150</t>
  </si>
  <si>
    <t>2047.180</t>
  </si>
  <si>
    <t>2047.230</t>
  </si>
  <si>
    <t>0037203782648</t>
  </si>
  <si>
    <t>2047.250.25-oKL</t>
  </si>
  <si>
    <t>2047.300.20</t>
  </si>
  <si>
    <t>- taiere sporadica metale</t>
  </si>
  <si>
    <t>2047.300.22</t>
  </si>
  <si>
    <t>2047.300.25</t>
  </si>
  <si>
    <t>2047.350.20</t>
  </si>
  <si>
    <t>2047.350.25</t>
  </si>
  <si>
    <t>2047.400.25-oKL</t>
  </si>
  <si>
    <t>2047.450.25-oKL</t>
  </si>
  <si>
    <t>2047.500.25-oKL</t>
  </si>
  <si>
    <t>2047.600.25-oKL</t>
  </si>
  <si>
    <t>Beton - Laser</t>
  </si>
  <si>
    <t>12017.115</t>
  </si>
  <si>
    <t>12017.115.10</t>
  </si>
  <si>
    <t>- zidarie</t>
  </si>
  <si>
    <t>12017.125</t>
  </si>
  <si>
    <t>12017.125.10</t>
  </si>
  <si>
    <t>12017.150.10</t>
  </si>
  <si>
    <t>12017.180</t>
  </si>
  <si>
    <t>12017.230.10</t>
  </si>
  <si>
    <t>12007.300.20</t>
  </si>
  <si>
    <t>12007.300.22</t>
  </si>
  <si>
    <t>- materiale de constructii</t>
  </si>
  <si>
    <t>12007.300.25</t>
  </si>
  <si>
    <t>12007.350.20</t>
  </si>
  <si>
    <t>12007.350.25</t>
  </si>
  <si>
    <t>12007.400.25</t>
  </si>
  <si>
    <t>12007.450.25</t>
  </si>
  <si>
    <t>12007.500.25</t>
  </si>
  <si>
    <t>12007.600.25</t>
  </si>
  <si>
    <t>Beton</t>
  </si>
  <si>
    <t>0037203782655</t>
  </si>
  <si>
    <t>1912.115</t>
  </si>
  <si>
    <t>ECO</t>
  </si>
  <si>
    <t>0037203782662</t>
  </si>
  <si>
    <t>1912.125</t>
  </si>
  <si>
    <t>0037203782679</t>
  </si>
  <si>
    <t>1912.150</t>
  </si>
  <si>
    <t>- dale</t>
  </si>
  <si>
    <t>0037203782686</t>
  </si>
  <si>
    <t>1912.180</t>
  </si>
  <si>
    <t>0037203782693</t>
  </si>
  <si>
    <t>1912.230</t>
  </si>
  <si>
    <t>Beton verde  - Laser</t>
  </si>
  <si>
    <t>0037203782709</t>
  </si>
  <si>
    <t>15067.300.25</t>
  </si>
  <si>
    <t>- beton verde</t>
  </si>
  <si>
    <t>0037203782716</t>
  </si>
  <si>
    <t>15067.350.25</t>
  </si>
  <si>
    <t>0037203782723</t>
  </si>
  <si>
    <t>15067.400.25</t>
  </si>
  <si>
    <t>0037203782730</t>
  </si>
  <si>
    <t>15067.450.25</t>
  </si>
  <si>
    <t>0037203782747</t>
  </si>
  <si>
    <t>15067.500.25</t>
  </si>
  <si>
    <t>0037203782754</t>
  </si>
  <si>
    <t>15067.600.25</t>
  </si>
  <si>
    <t>TAIERE GRANIT SI BETON</t>
  </si>
  <si>
    <t>0037203782761</t>
  </si>
  <si>
    <t>2287.115</t>
  </si>
  <si>
    <t>0037203782778</t>
  </si>
  <si>
    <t>2287.115-Flansch</t>
  </si>
  <si>
    <t>0037203782785</t>
  </si>
  <si>
    <t>2287.125</t>
  </si>
  <si>
    <t>0037203782792</t>
  </si>
  <si>
    <t>2287.125-Flansch</t>
  </si>
  <si>
    <t>0037203782808</t>
  </si>
  <si>
    <t>2287.150</t>
  </si>
  <si>
    <t>0037203782815</t>
  </si>
  <si>
    <t>2287.150-Flansch</t>
  </si>
  <si>
    <t>0037203782822</t>
  </si>
  <si>
    <t>2287.180</t>
  </si>
  <si>
    <t>0037203782839</t>
  </si>
  <si>
    <t>2287.230</t>
  </si>
  <si>
    <t>0037203782846</t>
  </si>
  <si>
    <t>2287.230-Flansch</t>
  </si>
  <si>
    <t>0037203782853</t>
  </si>
  <si>
    <t>2287.300.20</t>
  </si>
  <si>
    <t>0037203782860</t>
  </si>
  <si>
    <t>2287.300.25</t>
  </si>
  <si>
    <t>0037203782877</t>
  </si>
  <si>
    <t>2287.300.30</t>
  </si>
  <si>
    <t>0037203782884</t>
  </si>
  <si>
    <t>2287.350.20</t>
  </si>
  <si>
    <t>0037203782891</t>
  </si>
  <si>
    <t>2287.350.25</t>
  </si>
  <si>
    <t>0037203782907</t>
  </si>
  <si>
    <t>2287.350.30</t>
  </si>
  <si>
    <t>Granit - Laser</t>
  </si>
  <si>
    <t>18007.300.25</t>
  </si>
  <si>
    <t>18007.350.25</t>
  </si>
  <si>
    <t>- pavaje</t>
  </si>
  <si>
    <t>18007.350.30</t>
  </si>
  <si>
    <t>18007.400.25</t>
  </si>
  <si>
    <t>Caramida - Laser</t>
  </si>
  <si>
    <t>18017.350.25</t>
  </si>
  <si>
    <t>18017.400.25</t>
  </si>
  <si>
    <t>Granit - Turbo</t>
  </si>
  <si>
    <t>0037203782914</t>
  </si>
  <si>
    <t>2677.115</t>
  </si>
  <si>
    <t>0037203782921</t>
  </si>
  <si>
    <t>2677.125</t>
  </si>
  <si>
    <t>0037203782938</t>
  </si>
  <si>
    <t>2677.230.10</t>
  </si>
  <si>
    <t>0037203782945</t>
  </si>
  <si>
    <t>2677.230</t>
  </si>
  <si>
    <t>- dale din beton</t>
  </si>
  <si>
    <t>0037203782952</t>
  </si>
  <si>
    <t>2677.300.20.10</t>
  </si>
  <si>
    <t>0037203782969</t>
  </si>
  <si>
    <t>2677.300.20</t>
  </si>
  <si>
    <t>0037203782976</t>
  </si>
  <si>
    <t>2677.300.25</t>
  </si>
  <si>
    <t>0037203782983</t>
  </si>
  <si>
    <t>2677.350.20</t>
  </si>
  <si>
    <t>0037203782990</t>
  </si>
  <si>
    <t>2677.350.25.10</t>
  </si>
  <si>
    <t>0037203783003</t>
  </si>
  <si>
    <t>2677.350.25</t>
  </si>
  <si>
    <t>Granit - Sandwich</t>
  </si>
  <si>
    <t>0037203783010</t>
  </si>
  <si>
    <t>1117.250.10.30</t>
  </si>
  <si>
    <t>A</t>
  </si>
  <si>
    <t>0037203783027</t>
  </si>
  <si>
    <t>1117.300.10.30</t>
  </si>
  <si>
    <t>0037203783034</t>
  </si>
  <si>
    <t>1117.350.10.30</t>
  </si>
  <si>
    <t>0037203783041</t>
  </si>
  <si>
    <t>1117.400.10.60</t>
  </si>
  <si>
    <t>0037203783058</t>
  </si>
  <si>
    <t>1117.450.10.60</t>
  </si>
  <si>
    <t>0037203783065</t>
  </si>
  <si>
    <t>1117.500.10.60</t>
  </si>
  <si>
    <t>0037203783072</t>
  </si>
  <si>
    <t>1117.600.10.60</t>
  </si>
  <si>
    <t>0037203783089</t>
  </si>
  <si>
    <t>1117.650.10.60</t>
  </si>
  <si>
    <t>0037203783096</t>
  </si>
  <si>
    <t>1117.700.10.60</t>
  </si>
  <si>
    <t>0037203783102</t>
  </si>
  <si>
    <t>1117.800.10.60</t>
  </si>
  <si>
    <t>TAIERE Materiale de constructii si Universale</t>
  </si>
  <si>
    <t>0037203783119</t>
  </si>
  <si>
    <t>1017.625.60</t>
  </si>
  <si>
    <t>0037203783126</t>
  </si>
  <si>
    <t>1017.650.60</t>
  </si>
  <si>
    <t>- caramida poroton</t>
  </si>
  <si>
    <t>0037203783133</t>
  </si>
  <si>
    <t>1017.700.60</t>
  </si>
  <si>
    <t>0037203783140</t>
  </si>
  <si>
    <t>1017.750.60</t>
  </si>
  <si>
    <t>0037203783157</t>
  </si>
  <si>
    <t>1017.800.60</t>
  </si>
  <si>
    <t>0037203783164</t>
  </si>
  <si>
    <t>1017.900.60</t>
  </si>
  <si>
    <t>Universal - Descarcerare</t>
  </si>
  <si>
    <t>0037203783171</t>
  </si>
  <si>
    <t>9107.115.22</t>
  </si>
  <si>
    <t>0037203783188</t>
  </si>
  <si>
    <t>9107.125.22</t>
  </si>
  <si>
    <t>0037203783195</t>
  </si>
  <si>
    <t>9107.180.22</t>
  </si>
  <si>
    <t>0037203783201</t>
  </si>
  <si>
    <t>9107.230.22</t>
  </si>
  <si>
    <t>- lemn</t>
  </si>
  <si>
    <t>9107.300.20</t>
  </si>
  <si>
    <t>- metal</t>
  </si>
  <si>
    <t>0037203783218</t>
  </si>
  <si>
    <t>9107.350.20</t>
  </si>
  <si>
    <t>- plastic</t>
  </si>
  <si>
    <t>0037203783225</t>
  </si>
  <si>
    <t>9107.350.25</t>
  </si>
  <si>
    <t>- sticla</t>
  </si>
  <si>
    <t>9107.400.25</t>
  </si>
  <si>
    <t>- cauciuc</t>
  </si>
  <si>
    <t>0037203783249</t>
  </si>
  <si>
    <t>9107.125.TA</t>
  </si>
  <si>
    <t>- tevi de plastic</t>
  </si>
  <si>
    <t>Lemn - Multi</t>
  </si>
  <si>
    <t>9108.230.22</t>
  </si>
  <si>
    <t>- lemn (copaci/trunchi)</t>
  </si>
  <si>
    <t>Carbura de tungsten</t>
  </si>
  <si>
    <t>9108.300.20</t>
  </si>
  <si>
    <t>- placi de lemn</t>
  </si>
  <si>
    <t>9108.300.25</t>
  </si>
  <si>
    <t>- cauciuc dur</t>
  </si>
  <si>
    <t>9108.350.20</t>
  </si>
  <si>
    <t>9108.350.25</t>
  </si>
  <si>
    <t>TAIERE GRESIE/FAIANTA SI PLACI CERAMICE</t>
  </si>
  <si>
    <t>0037203783256</t>
  </si>
  <si>
    <t>3901.115</t>
  </si>
  <si>
    <t>0037203783263</t>
  </si>
  <si>
    <t>3901.115.M14</t>
  </si>
  <si>
    <t>- gresie</t>
  </si>
  <si>
    <t>0037203783270</t>
  </si>
  <si>
    <t>3901.125</t>
  </si>
  <si>
    <t>- faianta</t>
  </si>
  <si>
    <t>0037203783287</t>
  </si>
  <si>
    <t>3901.125.M14</t>
  </si>
  <si>
    <t>- marmura</t>
  </si>
  <si>
    <t>0037203786622</t>
  </si>
  <si>
    <t>3901.250.25</t>
  </si>
  <si>
    <t>U</t>
  </si>
  <si>
    <t>- granit dur</t>
  </si>
  <si>
    <t>0037203786639</t>
  </si>
  <si>
    <t>3901.300.25</t>
  </si>
  <si>
    <t>0037203786646</t>
  </si>
  <si>
    <t>3901.350.25</t>
  </si>
  <si>
    <t>Placi ceramice - Rapid</t>
  </si>
  <si>
    <t>0037203783294</t>
  </si>
  <si>
    <t>3907.115</t>
  </si>
  <si>
    <t>- placi ceramice foarte dure</t>
  </si>
  <si>
    <t>0037203783300</t>
  </si>
  <si>
    <t>3907.125</t>
  </si>
  <si>
    <t>0037203783317</t>
  </si>
  <si>
    <t>3907.150</t>
  </si>
  <si>
    <t>0037203783324</t>
  </si>
  <si>
    <t>3907.180</t>
  </si>
  <si>
    <t>0037203783331</t>
  </si>
  <si>
    <t>3907.200.22</t>
  </si>
  <si>
    <t>0037203783348</t>
  </si>
  <si>
    <t>3907.200.25</t>
  </si>
  <si>
    <t>0037203783355</t>
  </si>
  <si>
    <t>3907.230.22</t>
  </si>
  <si>
    <t>0037203783362</t>
  </si>
  <si>
    <t>3907.230.25</t>
  </si>
  <si>
    <t>0037203783379</t>
  </si>
  <si>
    <t>3907.230.30</t>
  </si>
  <si>
    <t>0037203783386</t>
  </si>
  <si>
    <t>3907.250.25</t>
  </si>
  <si>
    <t>0037203783393</t>
  </si>
  <si>
    <t>3907.250.30</t>
  </si>
  <si>
    <t>0037203783409</t>
  </si>
  <si>
    <t>3907.300.25</t>
  </si>
  <si>
    <t>0037203783416</t>
  </si>
  <si>
    <t>3907.300.30</t>
  </si>
  <si>
    <t>0037203783423</t>
  </si>
  <si>
    <t>3907.350.25</t>
  </si>
  <si>
    <t>0037203783430</t>
  </si>
  <si>
    <t>3907.350.30</t>
  </si>
  <si>
    <t>STT12 - Super Thin Turbo 1,2mm - Portelan Dur - Miez Ranforsat - Segment Turbo - Inaltime segment 5mm</t>
  </si>
  <si>
    <t>TESTING</t>
  </si>
  <si>
    <t>EWK.STT12.115</t>
  </si>
  <si>
    <t>DXEW.STT12.115</t>
  </si>
  <si>
    <t>Super PREMIUM</t>
  </si>
  <si>
    <t>EWK.STT12.125</t>
  </si>
  <si>
    <t>DXEW.STT12.125</t>
  </si>
  <si>
    <t>CMS16-20 - Continuu Music Slot 1,6 - 2 mm - Portelan Dur - Segment Continuu cu Fante Racire tip Cheia Sol - Inaltime segment 9mm</t>
  </si>
  <si>
    <t>EW.CMS16.200.25</t>
  </si>
  <si>
    <t>EW.CMS16.230.25</t>
  </si>
  <si>
    <t>EW.CMS16.250.25</t>
  </si>
  <si>
    <t>EW.CMS20.300.25</t>
  </si>
  <si>
    <t>EW.Ceramic.200.25</t>
  </si>
  <si>
    <t>EW.Ceramic.250.25</t>
  </si>
  <si>
    <t>EW.Ceramic.300.25</t>
  </si>
  <si>
    <t>Placi ceramice dure - Turbo</t>
  </si>
  <si>
    <t>0037203783447</t>
  </si>
  <si>
    <t>3957.115.22</t>
  </si>
  <si>
    <t>0037203783454</t>
  </si>
  <si>
    <t>3957.125.22</t>
  </si>
  <si>
    <t>0037203783461</t>
  </si>
  <si>
    <t>3957.150.22</t>
  </si>
  <si>
    <t>0037203783478</t>
  </si>
  <si>
    <t>3957.180.22</t>
  </si>
  <si>
    <t>0037203783485</t>
  </si>
  <si>
    <t>3957.180.25</t>
  </si>
  <si>
    <t>0037203783492</t>
  </si>
  <si>
    <t>3957.200.25</t>
  </si>
  <si>
    <t>- tevi din lut</t>
  </si>
  <si>
    <t>0037203783508</t>
  </si>
  <si>
    <t>3957.200.30</t>
  </si>
  <si>
    <t>- fibra de sticla</t>
  </si>
  <si>
    <t>0037203783515</t>
  </si>
  <si>
    <t>3957.230.22</t>
  </si>
  <si>
    <t>0037203783522</t>
  </si>
  <si>
    <t>3957.230.25</t>
  </si>
  <si>
    <t>0037203783539</t>
  </si>
  <si>
    <t>3957.250.25</t>
  </si>
  <si>
    <t>0037203783546</t>
  </si>
  <si>
    <t>3957.250.30</t>
  </si>
  <si>
    <t>0037203783553</t>
  </si>
  <si>
    <t>3957.300.25</t>
  </si>
  <si>
    <t>0037203783560</t>
  </si>
  <si>
    <t>3957.300.30</t>
  </si>
  <si>
    <t>0037203783577</t>
  </si>
  <si>
    <t>3957.350.25</t>
  </si>
  <si>
    <t>0037203783584</t>
  </si>
  <si>
    <t>3957.350.30</t>
  </si>
  <si>
    <t>TAIERE MARMURA SI PLACI CERAMICE</t>
  </si>
  <si>
    <t>0037203783591</t>
  </si>
  <si>
    <t>2057.300.25</t>
  </si>
  <si>
    <t>0037203783607</t>
  </si>
  <si>
    <t>2057.300.30</t>
  </si>
  <si>
    <t>0037203783614</t>
  </si>
  <si>
    <t>2057.350.25</t>
  </si>
  <si>
    <t>0037203783621</t>
  </si>
  <si>
    <t>2057.350.30</t>
  </si>
  <si>
    <t>- teracota</t>
  </si>
  <si>
    <t>0037203783638</t>
  </si>
  <si>
    <t>2057.400.25</t>
  </si>
  <si>
    <t>Marmura si Fibra optica - Special</t>
  </si>
  <si>
    <t>2117.100-G</t>
  </si>
  <si>
    <t>0037203783645</t>
  </si>
  <si>
    <t>2117.115-G</t>
  </si>
  <si>
    <t>- fibra optica</t>
  </si>
  <si>
    <t>0037203783652</t>
  </si>
  <si>
    <t>2117.115-S</t>
  </si>
  <si>
    <t>2117.125-G</t>
  </si>
  <si>
    <t>2117.125-S</t>
  </si>
  <si>
    <t>2117.150-G</t>
  </si>
  <si>
    <t>2117.150-S</t>
  </si>
  <si>
    <t>2117.180-G</t>
  </si>
  <si>
    <t>2117.180-S</t>
  </si>
  <si>
    <t>0037203783669</t>
  </si>
  <si>
    <t>2117.230-G</t>
  </si>
  <si>
    <t>0037203783676</t>
  </si>
  <si>
    <t>2117.230-S</t>
  </si>
  <si>
    <t>2117.300.20-G</t>
  </si>
  <si>
    <t>2117.300.20-S</t>
  </si>
  <si>
    <t>2117.350.20-G</t>
  </si>
  <si>
    <t>2117.350.20-S</t>
  </si>
  <si>
    <t>0037203783683</t>
  </si>
  <si>
    <t>2117.125-GB-M14</t>
  </si>
  <si>
    <t>Mozaic</t>
  </si>
  <si>
    <t>0037203783690</t>
  </si>
  <si>
    <t>2107.115</t>
  </si>
  <si>
    <t>Mozaic - Special</t>
  </si>
  <si>
    <t>- mozaic</t>
  </si>
  <si>
    <t>TAIERE Aplicatii Speciale</t>
  </si>
  <si>
    <t>Disc pt. indepartarea mortarului</t>
  </si>
  <si>
    <t>0037203783706</t>
  </si>
  <si>
    <t>5207.115.04</t>
  </si>
  <si>
    <t>0037203783713</t>
  </si>
  <si>
    <t>5207.115.06</t>
  </si>
  <si>
    <t>0037203783720</t>
  </si>
  <si>
    <t>5207.115.08</t>
  </si>
  <si>
    <t>5207.125.04</t>
  </si>
  <si>
    <t>0037203783737</t>
  </si>
  <si>
    <t>5207.125.06</t>
  </si>
  <si>
    <t>0037203783744</t>
  </si>
  <si>
    <t>5207.125.08</t>
  </si>
  <si>
    <t>0037203783751</t>
  </si>
  <si>
    <t>5207.125.10</t>
  </si>
  <si>
    <t>5207.180.06</t>
  </si>
  <si>
    <t>5207.180.10</t>
  </si>
  <si>
    <t>5207.230.06</t>
  </si>
  <si>
    <t>0037203783768</t>
  </si>
  <si>
    <t>5207.230.08</t>
  </si>
  <si>
    <t>0037203783775</t>
  </si>
  <si>
    <t>5207.230.10</t>
  </si>
  <si>
    <t>Disc rectificat pardoseli</t>
  </si>
  <si>
    <t>0037203783782</t>
  </si>
  <si>
    <t>5227.115.10-V</t>
  </si>
  <si>
    <t>0037203783799</t>
  </si>
  <si>
    <t>5227.125.10-V</t>
  </si>
  <si>
    <t>0037203783805</t>
  </si>
  <si>
    <t>5227.180.10-V</t>
  </si>
  <si>
    <t>0037203783812</t>
  </si>
  <si>
    <t>5227.230.10-V</t>
  </si>
  <si>
    <t>Disc curbat</t>
  </si>
  <si>
    <t>0037203783829</t>
  </si>
  <si>
    <t>5517.125</t>
  </si>
  <si>
    <t>0037203783836</t>
  </si>
  <si>
    <t>5517.180</t>
  </si>
  <si>
    <t>- placi ceramice</t>
  </si>
  <si>
    <t>TIP.ØExterior.ØInterior
Cod Produs</t>
  </si>
  <si>
    <t>Tipul slefuirii
A=cu apa
U=uscata</t>
  </si>
  <si>
    <r>
      <t xml:space="preserve">Pret de achizitie
RON fara TVA 
</t>
    </r>
    <r>
      <rPr>
        <sz val="14"/>
        <rFont val="Calibri"/>
        <family val="2"/>
        <scheme val="minor"/>
      </rPr>
      <t>Revanzatori</t>
    </r>
    <r>
      <rPr>
        <b/>
        <sz val="14"/>
        <rFont val="Calibri"/>
        <family val="2"/>
        <scheme val="minor"/>
      </rPr>
      <t xml:space="preserve"> Standard</t>
    </r>
  </si>
  <si>
    <t xml:space="preserve">Platouri DPC pt. inlaturare material </t>
  </si>
  <si>
    <t>Platou DPC - Fin</t>
  </si>
  <si>
    <t>0037203784994</t>
  </si>
  <si>
    <t>4007.125</t>
  </si>
  <si>
    <t>- acoperiri cu vopsea, epoxy, bitum</t>
  </si>
  <si>
    <t>0037203785007</t>
  </si>
  <si>
    <t>4007.180</t>
  </si>
  <si>
    <t>- adezivi</t>
  </si>
  <si>
    <t>Platou DPC - Ascutit</t>
  </si>
  <si>
    <t>0037203785014</t>
  </si>
  <si>
    <t>4008.125</t>
  </si>
  <si>
    <t>- acoperiri cu vopsea, epoxy, asfalt mastic</t>
  </si>
  <si>
    <t>0037203785021</t>
  </si>
  <si>
    <t>4008.180</t>
  </si>
  <si>
    <t>Platou DPC - Extra-ascutit</t>
  </si>
  <si>
    <t>0037203785038</t>
  </si>
  <si>
    <t>4005.125</t>
  </si>
  <si>
    <t>0037203785045</t>
  </si>
  <si>
    <t>4005.180</t>
  </si>
  <si>
    <t>Platou DPC - circular + sageata</t>
  </si>
  <si>
    <t>0037203785052</t>
  </si>
  <si>
    <t>4006.125.6.3</t>
  </si>
  <si>
    <t>0037203785069</t>
  </si>
  <si>
    <t>4006.175.6.3</t>
  </si>
  <si>
    <t>4006.130.6.25</t>
  </si>
  <si>
    <t>Pt. Festool/Protool</t>
  </si>
  <si>
    <t>4006.150.19</t>
  </si>
  <si>
    <t>Pt. Hilti</t>
  </si>
  <si>
    <t>Platou DPC brazat in vacuum</t>
  </si>
  <si>
    <t>0037203785076</t>
  </si>
  <si>
    <t>4009.125</t>
  </si>
  <si>
    <t>0037203785083</t>
  </si>
  <si>
    <t>4009.150.19</t>
  </si>
  <si>
    <t>0037203785090</t>
  </si>
  <si>
    <t>4009.180</t>
  </si>
  <si>
    <t>Disc carbura de tungsten</t>
  </si>
  <si>
    <t>0037203785106</t>
  </si>
  <si>
    <t>4037.125.004</t>
  </si>
  <si>
    <t>0037203785113</t>
  </si>
  <si>
    <t>4037.125.008</t>
  </si>
  <si>
    <t>- beton si calcar</t>
  </si>
  <si>
    <t>0037203785120</t>
  </si>
  <si>
    <t>4037.125.012</t>
  </si>
  <si>
    <t>0037203785137</t>
  </si>
  <si>
    <t>4037.125.030</t>
  </si>
  <si>
    <t>Cupe de slefuit</t>
  </si>
  <si>
    <t>AB - materiale abrazive; C - beton, granit ; -fl - plat</t>
  </si>
  <si>
    <t>Cupa rand dublu - Beton/Abrazive</t>
  </si>
  <si>
    <t>0037203785144</t>
  </si>
  <si>
    <t>4607.125AB</t>
  </si>
  <si>
    <t>0037203785151</t>
  </si>
  <si>
    <t>4607.125C</t>
  </si>
  <si>
    <t>0037203785168</t>
  </si>
  <si>
    <t>4607.180AB</t>
  </si>
  <si>
    <t>0037203785175</t>
  </si>
  <si>
    <t>4607.180C</t>
  </si>
  <si>
    <t>0037203785182</t>
  </si>
  <si>
    <t>4507.100AB</t>
  </si>
  <si>
    <t>-beton</t>
  </si>
  <si>
    <t>0037203785199</t>
  </si>
  <si>
    <t>4507.125AB</t>
  </si>
  <si>
    <t>-granit</t>
  </si>
  <si>
    <t>0037203785205</t>
  </si>
  <si>
    <t>4507.125C</t>
  </si>
  <si>
    <t>0037203785212</t>
  </si>
  <si>
    <t>4507.180AB</t>
  </si>
  <si>
    <t>0037203785229</t>
  </si>
  <si>
    <t>4507.180C</t>
  </si>
  <si>
    <t>0037203785236</t>
  </si>
  <si>
    <t>4107.100C</t>
  </si>
  <si>
    <t>0037203785243</t>
  </si>
  <si>
    <t>4107.115C</t>
  </si>
  <si>
    <t>0037203785250</t>
  </si>
  <si>
    <t>4107.125AB</t>
  </si>
  <si>
    <t>0037203785267</t>
  </si>
  <si>
    <t>4107.125C</t>
  </si>
  <si>
    <t>0037203785274</t>
  </si>
  <si>
    <t>4107.175</t>
  </si>
  <si>
    <t>0037203785281</t>
  </si>
  <si>
    <t>4107.180AB</t>
  </si>
  <si>
    <t>0037203785298</t>
  </si>
  <si>
    <t>4107.180C</t>
  </si>
  <si>
    <t>0037203785304</t>
  </si>
  <si>
    <t>4407.100</t>
  </si>
  <si>
    <t>0037203785311</t>
  </si>
  <si>
    <t>4407.115</t>
  </si>
  <si>
    <t>0037203785328</t>
  </si>
  <si>
    <t>4407.125</t>
  </si>
  <si>
    <t>0037203785335</t>
  </si>
  <si>
    <t>4407.180</t>
  </si>
  <si>
    <t>Cupa rand dublu - Sapa</t>
  </si>
  <si>
    <t>0037203785342</t>
  </si>
  <si>
    <t>4307.125</t>
  </si>
  <si>
    <t>0037203785359</t>
  </si>
  <si>
    <t>4307.180</t>
  </si>
  <si>
    <t>Cupa Tornado - Beton/Abrazive</t>
  </si>
  <si>
    <t>0037203785366</t>
  </si>
  <si>
    <t>4117.125AB</t>
  </si>
  <si>
    <t>0037203785373</t>
  </si>
  <si>
    <t>4117.125C</t>
  </si>
  <si>
    <t>0037203785380</t>
  </si>
  <si>
    <t>4117.150.19C</t>
  </si>
  <si>
    <t>0037203785397</t>
  </si>
  <si>
    <t>4117.180AB</t>
  </si>
  <si>
    <t>0037203785403</t>
  </si>
  <si>
    <t>4117.180C</t>
  </si>
  <si>
    <t>Cupa Turbo - Beton/Granit</t>
  </si>
  <si>
    <t>0037203785410</t>
  </si>
  <si>
    <t>4807.100C</t>
  </si>
  <si>
    <t>0037203785427</t>
  </si>
  <si>
    <t>4807.115C</t>
  </si>
  <si>
    <t>0037203785434</t>
  </si>
  <si>
    <t>4807.125C</t>
  </si>
  <si>
    <t>Cupa Turbo - Beton</t>
  </si>
  <si>
    <t>0037203785441</t>
  </si>
  <si>
    <t>4817.100C</t>
  </si>
  <si>
    <t>4817.100-M14</t>
  </si>
  <si>
    <t>0037203785458</t>
  </si>
  <si>
    <t>4817.115C</t>
  </si>
  <si>
    <t>0037203785465</t>
  </si>
  <si>
    <t>4817.125C</t>
  </si>
  <si>
    <t>4817.125-M14</t>
  </si>
  <si>
    <t>0037203785472</t>
  </si>
  <si>
    <t>4817.150.19C</t>
  </si>
  <si>
    <t>0037203785489</t>
  </si>
  <si>
    <t>4817.180C</t>
  </si>
  <si>
    <t>0037203785496</t>
  </si>
  <si>
    <t>4817.125C.120</t>
  </si>
  <si>
    <t>0037203785502</t>
  </si>
  <si>
    <t>4817.125C.200</t>
  </si>
  <si>
    <t>0037203785519</t>
  </si>
  <si>
    <t>4817.030-M14</t>
  </si>
  <si>
    <t>0037203785526</t>
  </si>
  <si>
    <t>4817.055-M14</t>
  </si>
  <si>
    <t>0037203785533</t>
  </si>
  <si>
    <t>4817.075-M14</t>
  </si>
  <si>
    <t>Cupa "ventilator" - Beton/Abrazive</t>
  </si>
  <si>
    <t>0037203785540</t>
  </si>
  <si>
    <t>4612.115</t>
  </si>
  <si>
    <t>0037203785557</t>
  </si>
  <si>
    <t>4612.125</t>
  </si>
  <si>
    <t>0037203785564</t>
  </si>
  <si>
    <t>4612.150.19</t>
  </si>
  <si>
    <t>0037203785571</t>
  </si>
  <si>
    <t>4612.180</t>
  </si>
  <si>
    <t>0037203785588</t>
  </si>
  <si>
    <t>4612.180.fla</t>
  </si>
  <si>
    <t>0037203785595</t>
  </si>
  <si>
    <t>4112.125</t>
  </si>
  <si>
    <t>0037203785601</t>
  </si>
  <si>
    <t>4112.150.19</t>
  </si>
  <si>
    <t>0037203785618</t>
  </si>
  <si>
    <t>4112.175</t>
  </si>
  <si>
    <t>0037203785625</t>
  </si>
  <si>
    <t>4112.180</t>
  </si>
  <si>
    <t>0037203785632</t>
  </si>
  <si>
    <t>4412.125</t>
  </si>
  <si>
    <t>0037203785649</t>
  </si>
  <si>
    <t>4412.175</t>
  </si>
  <si>
    <t>Cupa "T" - Beton/Acoperiri</t>
  </si>
  <si>
    <t>0037203785656</t>
  </si>
  <si>
    <t>4937.125</t>
  </si>
  <si>
    <t>0037203785663</t>
  </si>
  <si>
    <t>4937.150.19</t>
  </si>
  <si>
    <t>0037203785670</t>
  </si>
  <si>
    <t>4937.180</t>
  </si>
  <si>
    <t>- acoperiri de vopsea, epoxy</t>
  </si>
  <si>
    <t>Cupa perforata - Beton</t>
  </si>
  <si>
    <t>0037203785687</t>
  </si>
  <si>
    <t>4907.125AB</t>
  </si>
  <si>
    <t>0037203785694</t>
  </si>
  <si>
    <t>4907.125C</t>
  </si>
  <si>
    <t>0037203785700</t>
  </si>
  <si>
    <t>4907.180AB</t>
  </si>
  <si>
    <t>0037203785717</t>
  </si>
  <si>
    <t>4907.180C</t>
  </si>
  <si>
    <t>Cupa "sageti" - Beton/Acoperiri</t>
  </si>
  <si>
    <t>0037203785724</t>
  </si>
  <si>
    <t>4997.125</t>
  </si>
  <si>
    <t>0037203785731</t>
  </si>
  <si>
    <t>4997.150.19</t>
  </si>
  <si>
    <t>0037203785748</t>
  </si>
  <si>
    <t>4997.180</t>
  </si>
  <si>
    <t>Cupa "T" - Beton/Abrazive</t>
  </si>
  <si>
    <t>4627.130.25AB</t>
  </si>
  <si>
    <t>- beton verde, sapa, adezivi</t>
  </si>
  <si>
    <t>4627.130.25C</t>
  </si>
  <si>
    <t>- beton, granit</t>
  </si>
  <si>
    <t>Cupa stea DIA-STAR</t>
  </si>
  <si>
    <t>0037203785755</t>
  </si>
  <si>
    <t>4200.125</t>
  </si>
  <si>
    <t>- beton, granit, piatra naturala, sapa, mat. de constr.</t>
  </si>
  <si>
    <t>0037203785762</t>
  </si>
  <si>
    <t>4200.180</t>
  </si>
  <si>
    <t xml:space="preserve">Cupa rand dublu "dinti scurti" - Beton </t>
  </si>
  <si>
    <t>0037203785779</t>
  </si>
  <si>
    <t>4207.100</t>
  </si>
  <si>
    <t>- beton, piatra naturala, sapa, epoxy</t>
  </si>
  <si>
    <t>0037203785786</t>
  </si>
  <si>
    <t>0037203785793</t>
  </si>
  <si>
    <t>4207.125</t>
  </si>
  <si>
    <t>0037203785809</t>
  </si>
  <si>
    <t>4207.130.25</t>
  </si>
  <si>
    <t>0037203785816</t>
  </si>
  <si>
    <t>4207.150</t>
  </si>
  <si>
    <t>0037203785823</t>
  </si>
  <si>
    <t>4207.150.19</t>
  </si>
  <si>
    <t>0037203785830</t>
  </si>
  <si>
    <t>4207.180</t>
  </si>
  <si>
    <t>0037203785847</t>
  </si>
  <si>
    <t>4207.230</t>
  </si>
  <si>
    <t>Cupa pt. Makita</t>
  </si>
  <si>
    <t>0037203785854</t>
  </si>
  <si>
    <t>4917.110.15C</t>
  </si>
  <si>
    <t>- beton, granit, marmura</t>
  </si>
  <si>
    <t>Disc curbat(bombat)</t>
  </si>
  <si>
    <t>0037203785861</t>
  </si>
  <si>
    <t>4047.125.0030</t>
  </si>
  <si>
    <t>0037203785878</t>
  </si>
  <si>
    <t>4047.125.0050</t>
  </si>
  <si>
    <t>0037203785885</t>
  </si>
  <si>
    <t>4047.125.0100</t>
  </si>
  <si>
    <t>Adaptor pt. discuri si platouri</t>
  </si>
  <si>
    <t>0037203785892</t>
  </si>
  <si>
    <t>Adaptor de la 22,2 mm la M14</t>
  </si>
  <si>
    <t>Dischete/paduri diamantate pt. lustruire</t>
  </si>
  <si>
    <t>Bureti abrazivi</t>
  </si>
  <si>
    <t>0037203785908</t>
  </si>
  <si>
    <t>25017.050</t>
  </si>
  <si>
    <t>0037203785915</t>
  </si>
  <si>
    <t>25017.100</t>
  </si>
  <si>
    <t>0037203785922</t>
  </si>
  <si>
    <t>25017.200</t>
  </si>
  <si>
    <t>0037203785939</t>
  </si>
  <si>
    <t>25017.400</t>
  </si>
  <si>
    <t>0037203785946</t>
  </si>
  <si>
    <t>25017.600</t>
  </si>
  <si>
    <t>0037203785953</t>
  </si>
  <si>
    <t>25017.800</t>
  </si>
  <si>
    <t>Paduri diamantate - polish uscat</t>
  </si>
  <si>
    <t>0037203785960</t>
  </si>
  <si>
    <t>24007.100.0050</t>
  </si>
  <si>
    <t>0037203785977</t>
  </si>
  <si>
    <t>24007.100.0100</t>
  </si>
  <si>
    <t>0037203785984</t>
  </si>
  <si>
    <t>24007.100.0200</t>
  </si>
  <si>
    <t>0037203785991</t>
  </si>
  <si>
    <t>24007.100.0400</t>
  </si>
  <si>
    <t>0037203786004</t>
  </si>
  <si>
    <t>24007.100.0800</t>
  </si>
  <si>
    <t>0037203786011</t>
  </si>
  <si>
    <t>24007.100.1500</t>
  </si>
  <si>
    <t>0037203786028</t>
  </si>
  <si>
    <t>24007.100.3000</t>
  </si>
  <si>
    <t>0037203786035</t>
  </si>
  <si>
    <t>24007.100.BUFF</t>
  </si>
  <si>
    <t>0037203786059</t>
  </si>
  <si>
    <t>24007.125.0050</t>
  </si>
  <si>
    <t>0037203786066</t>
  </si>
  <si>
    <t>24007.125.0100</t>
  </si>
  <si>
    <t>0037203786073</t>
  </si>
  <si>
    <t>24007.125.0200</t>
  </si>
  <si>
    <t>0037203786080</t>
  </si>
  <si>
    <t>24007.125.0400</t>
  </si>
  <si>
    <t>0037203786097</t>
  </si>
  <si>
    <t>24007.125.0800</t>
  </si>
  <si>
    <t>0037203786103</t>
  </si>
  <si>
    <t>24007.125.1500</t>
  </si>
  <si>
    <t>0037203786110</t>
  </si>
  <si>
    <t>24007.125.3000</t>
  </si>
  <si>
    <t>0037203786127</t>
  </si>
  <si>
    <t>24007.125.BUFF</t>
  </si>
  <si>
    <t>Paduri diamantate - polish umed</t>
  </si>
  <si>
    <t>0037203786141</t>
  </si>
  <si>
    <t>23007.100.0050</t>
  </si>
  <si>
    <t>0037203786158</t>
  </si>
  <si>
    <t>23007.100.0100</t>
  </si>
  <si>
    <t>0037203786165</t>
  </si>
  <si>
    <t>23007.100.0200</t>
  </si>
  <si>
    <t>0037203786172</t>
  </si>
  <si>
    <t>23007.100.0400</t>
  </si>
  <si>
    <t>0037203786189</t>
  </si>
  <si>
    <t>23007.100.0800</t>
  </si>
  <si>
    <t>0037203786196</t>
  </si>
  <si>
    <t>23007.100.1500</t>
  </si>
  <si>
    <t>0037203786202</t>
  </si>
  <si>
    <t>23007.100.3000</t>
  </si>
  <si>
    <t>0037203786219</t>
  </si>
  <si>
    <t>23007.100.BUFF</t>
  </si>
  <si>
    <t>0037203786233</t>
  </si>
  <si>
    <t>23007.125.0050</t>
  </si>
  <si>
    <t>0037203786240</t>
  </si>
  <si>
    <t>23007.125.0100</t>
  </si>
  <si>
    <t>0037203786257</t>
  </si>
  <si>
    <t>23007.125.0200</t>
  </si>
  <si>
    <t>0037203786264</t>
  </si>
  <si>
    <t>23007.125.0400</t>
  </si>
  <si>
    <t>0037203786271</t>
  </si>
  <si>
    <t>23007.125.0800</t>
  </si>
  <si>
    <t>0037203786288</t>
  </si>
  <si>
    <t>23007.125.1500</t>
  </si>
  <si>
    <t>0037203786295</t>
  </si>
  <si>
    <t>23007.125.3000</t>
  </si>
  <si>
    <t>0037203786301</t>
  </si>
  <si>
    <t>23007.125.BUFF</t>
  </si>
  <si>
    <t>Paduri diamantate - polish uscat pardoseala</t>
  </si>
  <si>
    <t>0037203786325</t>
  </si>
  <si>
    <t>25007.125.0050</t>
  </si>
  <si>
    <t>0037203786332</t>
  </si>
  <si>
    <t>25007.125.0100</t>
  </si>
  <si>
    <t>- terrazzo</t>
  </si>
  <si>
    <t>0037203786349</t>
  </si>
  <si>
    <t>25007.125.0200</t>
  </si>
  <si>
    <t>- pardoseli ciment</t>
  </si>
  <si>
    <t>0037203786356</t>
  </si>
  <si>
    <t>25007.125.0400</t>
  </si>
  <si>
    <t>0037203786363</t>
  </si>
  <si>
    <t>25007.125.0800</t>
  </si>
  <si>
    <t>0037203786370</t>
  </si>
  <si>
    <t>25007.125.1500</t>
  </si>
  <si>
    <t>Suport paduri</t>
  </si>
  <si>
    <t>0037203786387</t>
  </si>
  <si>
    <t>23007.100.U</t>
  </si>
  <si>
    <t>M14, 100 mm, flexibil</t>
  </si>
  <si>
    <t>0037203786394</t>
  </si>
  <si>
    <t>23007.125.U</t>
  </si>
  <si>
    <t>M14, 125 mm, flexibil</t>
  </si>
  <si>
    <t>0037203786400</t>
  </si>
  <si>
    <t>23007.100.U-Alu</t>
  </si>
  <si>
    <t>M14, 100 mm, rigid</t>
  </si>
  <si>
    <t>0037203786417</t>
  </si>
  <si>
    <t>23007.125.U-Alu</t>
  </si>
  <si>
    <t>M14, 125 mm, rigid</t>
  </si>
  <si>
    <t>Placi diamantate/DPC pt. slefuire</t>
  </si>
  <si>
    <t>Placi diamantate conex. M6</t>
  </si>
  <si>
    <t>8506.11.24</t>
  </si>
  <si>
    <t>- beton verde, sapa</t>
  </si>
  <si>
    <t>8506.11.41</t>
  </si>
  <si>
    <t>- beton , sapa</t>
  </si>
  <si>
    <t>8506.11.42</t>
  </si>
  <si>
    <t>8506.11.43</t>
  </si>
  <si>
    <t>8506.11.44</t>
  </si>
  <si>
    <t>8506.11.45</t>
  </si>
  <si>
    <t>8506.11.46</t>
  </si>
  <si>
    <t>8506.11.61</t>
  </si>
  <si>
    <t>- beton dur, sapa</t>
  </si>
  <si>
    <t>8506.11.62</t>
  </si>
  <si>
    <t>8506.11.63</t>
  </si>
  <si>
    <t>8506.11.64</t>
  </si>
  <si>
    <t>8506.11.65</t>
  </si>
  <si>
    <t>8506.11.66</t>
  </si>
  <si>
    <t>8506.13.44-R</t>
  </si>
  <si>
    <t>- beton dur, sapa, epoxy</t>
  </si>
  <si>
    <t>Placi DPC conex. M6</t>
  </si>
  <si>
    <t>8506.62.02-R</t>
  </si>
  <si>
    <t>- adezivi, vopsea, epoxy</t>
  </si>
  <si>
    <t>8506.62.02-L</t>
  </si>
  <si>
    <t>8506.73.02-R</t>
  </si>
  <si>
    <t>8506.79.02-R-R</t>
  </si>
  <si>
    <t>- albastru, fara segmenti de suport</t>
  </si>
  <si>
    <t>8506.41.99</t>
  </si>
  <si>
    <t>- acoperiri</t>
  </si>
  <si>
    <t>Placi diamantate conex. M8</t>
  </si>
  <si>
    <t>8508.11.21</t>
  </si>
  <si>
    <t>8508.11.24</t>
  </si>
  <si>
    <t>8508.11.25</t>
  </si>
  <si>
    <t>8508.11.26</t>
  </si>
  <si>
    <t>8508.11.44</t>
  </si>
  <si>
    <t>8508.11.64</t>
  </si>
  <si>
    <t>8508.13.44-R</t>
  </si>
  <si>
    <t>8508.13.44-L</t>
  </si>
  <si>
    <t>Placi DPC conex. M8</t>
  </si>
  <si>
    <t>8508.61.01-R</t>
  </si>
  <si>
    <t>8508.61.01-L</t>
  </si>
  <si>
    <t>8508.41.99</t>
  </si>
  <si>
    <t>Disc diamantat slefuire pardoseala</t>
  </si>
  <si>
    <t>0037203786424</t>
  </si>
  <si>
    <t>8500.250.23</t>
  </si>
  <si>
    <t>0037203786431</t>
  </si>
  <si>
    <t>8500.250.43</t>
  </si>
  <si>
    <t>0037203786448</t>
  </si>
  <si>
    <t>8500.250.63</t>
  </si>
  <si>
    <t>Disc stea diamantat slefuire pardoseala</t>
  </si>
  <si>
    <t>0037203786455</t>
  </si>
  <si>
    <t>8501.250.11.23</t>
  </si>
  <si>
    <t>0037203786462</t>
  </si>
  <si>
    <t>8501.250.11.43</t>
  </si>
  <si>
    <t>0037203786479</t>
  </si>
  <si>
    <t>8501.250.11.63</t>
  </si>
  <si>
    <t>0037203786486</t>
  </si>
  <si>
    <t>8501.250.11.73</t>
  </si>
  <si>
    <t>- beton foarte dur, sapa</t>
  </si>
  <si>
    <t>0037203786493</t>
  </si>
  <si>
    <t>8501.250.13.43</t>
  </si>
  <si>
    <t>-beton dur, sapa, epoxy</t>
  </si>
  <si>
    <t>0037203786509</t>
  </si>
  <si>
    <t>8501.250.75.010-R</t>
  </si>
  <si>
    <t>TIP.ØExterior.H-segment
Cod Comanda</t>
  </si>
  <si>
    <t xml:space="preserve">Recomandat pentru
urmatoarele materiale </t>
  </si>
  <si>
    <t>Carote diamantate - placi ceramice</t>
  </si>
  <si>
    <t>Carote M14- cu ceara</t>
  </si>
  <si>
    <t>0037203783843</t>
  </si>
  <si>
    <t xml:space="preserve">-gresie </t>
  </si>
  <si>
    <t>0037203783850</t>
  </si>
  <si>
    <t>-faianta</t>
  </si>
  <si>
    <t>0037203783867</t>
  </si>
  <si>
    <t>0037203783874</t>
  </si>
  <si>
    <t>- granit/piatra naturala subtire</t>
  </si>
  <si>
    <t>0037203783881</t>
  </si>
  <si>
    <t>0037203783898</t>
  </si>
  <si>
    <t>80407.Satz6-10W</t>
  </si>
  <si>
    <t>Carote M14</t>
  </si>
  <si>
    <t>0037203783904</t>
  </si>
  <si>
    <t>0037203783911</t>
  </si>
  <si>
    <t>0037203783928</t>
  </si>
  <si>
    <t>0037203783935</t>
  </si>
  <si>
    <t>0037203783942</t>
  </si>
  <si>
    <t>0037203783959</t>
  </si>
  <si>
    <t>0037203783966</t>
  </si>
  <si>
    <t>0037203783973</t>
  </si>
  <si>
    <t>0037203783980</t>
  </si>
  <si>
    <t>0037203783997</t>
  </si>
  <si>
    <t>0037203784000</t>
  </si>
  <si>
    <t>0037203784017</t>
  </si>
  <si>
    <t>0037203784024</t>
  </si>
  <si>
    <t>0037203784031</t>
  </si>
  <si>
    <t>0037203784048</t>
  </si>
  <si>
    <t>0037203784055</t>
  </si>
  <si>
    <t>0037203784062</t>
  </si>
  <si>
    <t>0037203784079</t>
  </si>
  <si>
    <t>0037203784086</t>
  </si>
  <si>
    <t>0037203784093</t>
  </si>
  <si>
    <t>0037203784109</t>
  </si>
  <si>
    <t>0037203784116</t>
  </si>
  <si>
    <t>0037203784123</t>
  </si>
  <si>
    <t>80407.Satz20-68</t>
  </si>
  <si>
    <t>80407.S20-75 / 80407.Set</t>
  </si>
  <si>
    <t>0037203784130</t>
  </si>
  <si>
    <t>80407.Finger</t>
  </si>
  <si>
    <t>Ømm - 16</t>
  </si>
  <si>
    <t>0037203784147</t>
  </si>
  <si>
    <t>80407.Adapter M14</t>
  </si>
  <si>
    <t>8 mm, hexagonal - M14</t>
  </si>
  <si>
    <t>0037203784154</t>
  </si>
  <si>
    <t>80408.06.W</t>
  </si>
  <si>
    <t>0037203784161</t>
  </si>
  <si>
    <t>80408.08.W</t>
  </si>
  <si>
    <t>0037203784178</t>
  </si>
  <si>
    <t>80408.10.W</t>
  </si>
  <si>
    <t>0037203784185</t>
  </si>
  <si>
    <t>80408.12.W</t>
  </si>
  <si>
    <t>0037203784192</t>
  </si>
  <si>
    <t>80408.14.W</t>
  </si>
  <si>
    <t>0037203784208</t>
  </si>
  <si>
    <t>80408.Satz6-10W</t>
  </si>
  <si>
    <t>0037203784215</t>
  </si>
  <si>
    <t>0037203784222</t>
  </si>
  <si>
    <t>0037203784239</t>
  </si>
  <si>
    <t>0037203784246</t>
  </si>
  <si>
    <t>0037203784253</t>
  </si>
  <si>
    <t>0037203784260</t>
  </si>
  <si>
    <t>0037203784277</t>
  </si>
  <si>
    <t>0037203784284</t>
  </si>
  <si>
    <t>0037203784291</t>
  </si>
  <si>
    <t>0037203784307</t>
  </si>
  <si>
    <t>0037203784314</t>
  </si>
  <si>
    <t>0037203784321</t>
  </si>
  <si>
    <t>80408.Satz35-68</t>
  </si>
  <si>
    <t>Carote HEX</t>
  </si>
  <si>
    <t>0037203784338</t>
  </si>
  <si>
    <t>80409.06</t>
  </si>
  <si>
    <t>0037203784345</t>
  </si>
  <si>
    <t>80409.08</t>
  </si>
  <si>
    <t>0037203784352</t>
  </si>
  <si>
    <t>80409.10</t>
  </si>
  <si>
    <t>0037203784369</t>
  </si>
  <si>
    <t>80409.14</t>
  </si>
  <si>
    <t>80409.Satz6-14</t>
  </si>
  <si>
    <t>Carote (9,5mm)</t>
  </si>
  <si>
    <t>0037203784376</t>
  </si>
  <si>
    <t>80417.04</t>
  </si>
  <si>
    <t>0037203784383</t>
  </si>
  <si>
    <t>80417.05</t>
  </si>
  <si>
    <t>0037203784390</t>
  </si>
  <si>
    <t>80417.06</t>
  </si>
  <si>
    <t>0037203784406</t>
  </si>
  <si>
    <t>80417.08</t>
  </si>
  <si>
    <t>0037203784413</t>
  </si>
  <si>
    <t>80417.10</t>
  </si>
  <si>
    <t>0037203784420</t>
  </si>
  <si>
    <t>80417.12</t>
  </si>
  <si>
    <t>0037203784437</t>
  </si>
  <si>
    <t>80417.15</t>
  </si>
  <si>
    <t>0037203784444</t>
  </si>
  <si>
    <t>80417.16</t>
  </si>
  <si>
    <t>0037203784451</t>
  </si>
  <si>
    <t>80417.18</t>
  </si>
  <si>
    <t>0037203784468</t>
  </si>
  <si>
    <t>80417.20</t>
  </si>
  <si>
    <t>0037203784475</t>
  </si>
  <si>
    <t>80417.22</t>
  </si>
  <si>
    <t>0037203784482</t>
  </si>
  <si>
    <t>80417.25</t>
  </si>
  <si>
    <t>0037203784499</t>
  </si>
  <si>
    <t>80417.28</t>
  </si>
  <si>
    <t>0037203784505</t>
  </si>
  <si>
    <t>80417.30</t>
  </si>
  <si>
    <t>0037203784512</t>
  </si>
  <si>
    <t>80417.32</t>
  </si>
  <si>
    <t>0037203784529</t>
  </si>
  <si>
    <t>80417.35</t>
  </si>
  <si>
    <t>0037203784536</t>
  </si>
  <si>
    <t>80417.40</t>
  </si>
  <si>
    <t>0037203784543</t>
  </si>
  <si>
    <t>80417.45</t>
  </si>
  <si>
    <t>0037203784550</t>
  </si>
  <si>
    <t>80417.50</t>
  </si>
  <si>
    <t>0037203784567</t>
  </si>
  <si>
    <t>80417.68</t>
  </si>
  <si>
    <t>Carote diamantate - placi ceramice/granit</t>
  </si>
  <si>
    <t>Carote diamantate - placi ceramice/granit (M14 sau R 1/2")</t>
  </si>
  <si>
    <t>Carote diamantate - beton/zidarie</t>
  </si>
  <si>
    <t>Carote diamantate Laser - Beton</t>
  </si>
  <si>
    <t>0037203784574</t>
  </si>
  <si>
    <t>80117.68.03-ROT</t>
  </si>
  <si>
    <t>0037203784581</t>
  </si>
  <si>
    <t>80117.68.06-WEISS</t>
  </si>
  <si>
    <t>-calcar dur</t>
  </si>
  <si>
    <t>0037203784598</t>
  </si>
  <si>
    <t>80117.82.04-ROT</t>
  </si>
  <si>
    <t>-beton armat</t>
  </si>
  <si>
    <t>0037203784604</t>
  </si>
  <si>
    <t>80117.82.10-WEISS</t>
  </si>
  <si>
    <t>-zidarie</t>
  </si>
  <si>
    <t>Carote diamantate Laser - Zidarie</t>
  </si>
  <si>
    <t>0037203784611</t>
  </si>
  <si>
    <t>80007.68.3</t>
  </si>
  <si>
    <t>0037203784628</t>
  </si>
  <si>
    <t>80007.68.4</t>
  </si>
  <si>
    <t>0037203784635</t>
  </si>
  <si>
    <t>80007.82.5</t>
  </si>
  <si>
    <t>-tigla</t>
  </si>
  <si>
    <t>Carote diamantate - Beton armat</t>
  </si>
  <si>
    <t>0037203784642</t>
  </si>
  <si>
    <t>81117.025</t>
  </si>
  <si>
    <t>0037203784659</t>
  </si>
  <si>
    <t>81117.030</t>
  </si>
  <si>
    <t>30 x 400</t>
  </si>
  <si>
    <t>-beton armat (armatura max. 20mm)</t>
  </si>
  <si>
    <t>0037203784666</t>
  </si>
  <si>
    <t>81117.035</t>
  </si>
  <si>
    <t>35 x 400</t>
  </si>
  <si>
    <t>0037203784673</t>
  </si>
  <si>
    <t>81117.042</t>
  </si>
  <si>
    <t>42 x 400</t>
  </si>
  <si>
    <t>0037203784680</t>
  </si>
  <si>
    <t>81117.052</t>
  </si>
  <si>
    <t>52 x 400</t>
  </si>
  <si>
    <t>0037203784697</t>
  </si>
  <si>
    <t>81117.056</t>
  </si>
  <si>
    <t>56 x 400</t>
  </si>
  <si>
    <t>0037203784703</t>
  </si>
  <si>
    <t>81117.062</t>
  </si>
  <si>
    <t>62 x 400</t>
  </si>
  <si>
    <t>0037203784710</t>
  </si>
  <si>
    <t>81117.072</t>
  </si>
  <si>
    <t>72 x 400</t>
  </si>
  <si>
    <t>0037203784727</t>
  </si>
  <si>
    <t>81117.076</t>
  </si>
  <si>
    <t>76 x 400</t>
  </si>
  <si>
    <t>0037203784734</t>
  </si>
  <si>
    <t>81117.082</t>
  </si>
  <si>
    <t>82 x 400</t>
  </si>
  <si>
    <t>0037203784741</t>
  </si>
  <si>
    <t>81117.086</t>
  </si>
  <si>
    <t>86 x 400</t>
  </si>
  <si>
    <t>0037203784758</t>
  </si>
  <si>
    <t>81117.092</t>
  </si>
  <si>
    <t>92 x 400</t>
  </si>
  <si>
    <t>0037203784765</t>
  </si>
  <si>
    <t>81117.102</t>
  </si>
  <si>
    <t>102 x 400</t>
  </si>
  <si>
    <t>0037203784772</t>
  </si>
  <si>
    <t>81117.107</t>
  </si>
  <si>
    <t>107 x 400</t>
  </si>
  <si>
    <t>0037203784789</t>
  </si>
  <si>
    <t>81117.112</t>
  </si>
  <si>
    <t>112 x 400</t>
  </si>
  <si>
    <t>0037203784796</t>
  </si>
  <si>
    <t>81117.122</t>
  </si>
  <si>
    <t>122 x 400</t>
  </si>
  <si>
    <t>0037203784802</t>
  </si>
  <si>
    <t>81117.127</t>
  </si>
  <si>
    <t>127 x 400</t>
  </si>
  <si>
    <t>0037203784819</t>
  </si>
  <si>
    <t>81117.132</t>
  </si>
  <si>
    <t>132 x 400</t>
  </si>
  <si>
    <t>0037203784826</t>
  </si>
  <si>
    <t>81117.142</t>
  </si>
  <si>
    <t>142 x 400</t>
  </si>
  <si>
    <t>0037203784833</t>
  </si>
  <si>
    <t>81117.152</t>
  </si>
  <si>
    <t>152 x 400</t>
  </si>
  <si>
    <t>0037203784840</t>
  </si>
  <si>
    <t>158 x 400</t>
  </si>
  <si>
    <t>0037203784857</t>
  </si>
  <si>
    <t>81117.162</t>
  </si>
  <si>
    <t>162 x 400</t>
  </si>
  <si>
    <t>0037203784864</t>
  </si>
  <si>
    <t>81117.172</t>
  </si>
  <si>
    <t>172 x 400</t>
  </si>
  <si>
    <t>0037203784871</t>
  </si>
  <si>
    <t>81117.182</t>
  </si>
  <si>
    <t>182 x 400</t>
  </si>
  <si>
    <t>0037203784888</t>
  </si>
  <si>
    <t>81117.200</t>
  </si>
  <si>
    <t>200 x 400</t>
  </si>
  <si>
    <t>0037203784895</t>
  </si>
  <si>
    <t>81117.225</t>
  </si>
  <si>
    <t>225 x 400</t>
  </si>
  <si>
    <t>0037203784901</t>
  </si>
  <si>
    <t>81117.250</t>
  </si>
  <si>
    <t>250 x 400</t>
  </si>
  <si>
    <t>0037203784918</t>
  </si>
  <si>
    <t>81117.270</t>
  </si>
  <si>
    <t>270 x 400</t>
  </si>
  <si>
    <t>0037203784925</t>
  </si>
  <si>
    <t>81117.300</t>
  </si>
  <si>
    <t>300 x 400</t>
  </si>
  <si>
    <t>0037203784932</t>
  </si>
  <si>
    <t>81117.350</t>
  </si>
  <si>
    <t>350 x 400</t>
  </si>
  <si>
    <t>0037203784949</t>
  </si>
  <si>
    <t>81117.VERL-100</t>
  </si>
  <si>
    <t>Extensie 100 mm</t>
  </si>
  <si>
    <t>0037203784956</t>
  </si>
  <si>
    <t>81117.VERL-300</t>
  </si>
  <si>
    <t>Extensie 300 mm</t>
  </si>
  <si>
    <t>0037203784963</t>
  </si>
  <si>
    <t>81117.VERL-500</t>
  </si>
  <si>
    <t>Extensie 500 mm</t>
  </si>
  <si>
    <t>Adaptori carote</t>
  </si>
  <si>
    <t>80307.M16-ZB</t>
  </si>
  <si>
    <t>80307.M16-SDS</t>
  </si>
  <si>
    <t>80307.M16-6kt</t>
  </si>
  <si>
    <t>0037203784970</t>
  </si>
  <si>
    <t>80307.M16.Set-SDS</t>
  </si>
  <si>
    <t>0037203784987</t>
  </si>
  <si>
    <t>80307.M16.Set-6kt</t>
  </si>
  <si>
    <t>TIP.ØExterior.Øinterior</t>
  </si>
  <si>
    <t>XTURBO.115</t>
  </si>
  <si>
    <t>XTURBO.125</t>
  </si>
  <si>
    <t>Portelan dur &amp; Gresie ft. dura</t>
  </si>
  <si>
    <t>Pret de lista
pt. Client 
Final</t>
  </si>
  <si>
    <t>- beton si asfalt</t>
  </si>
  <si>
    <t>Asfalt &amp; Beton - Turbo Laser Combi</t>
  </si>
  <si>
    <t>Beton armat / Mat. Dure - Turbo Laser</t>
  </si>
  <si>
    <t>Beton armat &amp; Piatra - Turbo Laser SANDWICH</t>
  </si>
  <si>
    <t>Beton armat extrem de dur &amp; piatra - SHARK</t>
  </si>
  <si>
    <t>Beton armat &amp; Piatra - Speed Wave</t>
  </si>
  <si>
    <t>Beton armat &amp; Calcar dur - Special Laser</t>
  </si>
  <si>
    <t>Beton &amp; Zidarie - Laser</t>
  </si>
  <si>
    <t>Beton, Zidarie &amp; Dale</t>
  </si>
  <si>
    <r>
      <t>Beton verde</t>
    </r>
    <r>
      <rPr>
        <sz val="12"/>
        <color theme="1"/>
        <rFont val="Calibri"/>
        <family val="2"/>
        <scheme val="minor"/>
      </rPr>
      <t xml:space="preserve"> / proaspat</t>
    </r>
    <r>
      <rPr>
        <sz val="12"/>
        <color theme="1"/>
        <rFont val="Calibri"/>
        <family val="2"/>
        <scheme val="minor"/>
      </rPr>
      <t xml:space="preserve">  - Laser</t>
    </r>
  </si>
  <si>
    <t>Beton armat &amp; Granit - Turbo GS</t>
  </si>
  <si>
    <t>Beton armat &amp; Granit - cu flansa</t>
  </si>
  <si>
    <t>Beton armat &amp; Granit - cu flans</t>
  </si>
  <si>
    <r>
      <t>Granit</t>
    </r>
    <r>
      <rPr>
        <sz val="12"/>
        <color theme="1"/>
        <rFont val="Calibri"/>
        <family val="2"/>
        <scheme val="minor"/>
      </rPr>
      <t xml:space="preserve"> &amp; Piatra</t>
    </r>
    <r>
      <rPr>
        <sz val="12"/>
        <color theme="1"/>
        <rFont val="Calibri"/>
        <family val="2"/>
        <scheme val="minor"/>
      </rPr>
      <t xml:space="preserve"> - Turbo</t>
    </r>
  </si>
  <si>
    <t>Caramida, Poroton, Mat. Cons.</t>
  </si>
  <si>
    <t>Descarcerare - Metal / Universal</t>
  </si>
  <si>
    <t>taiere si sanfrenare tevi de plastic</t>
  </si>
  <si>
    <t>Ceramica dura, portelan, gresie</t>
  </si>
  <si>
    <t>M14</t>
  </si>
  <si>
    <t>6, 8, 10</t>
  </si>
  <si>
    <t>20, 35, 45, 50, 68</t>
  </si>
  <si>
    <t>20, 35, 50, 75</t>
  </si>
  <si>
    <t>6, 8, 10, 14</t>
  </si>
  <si>
    <t>35, 40, 50, 68</t>
  </si>
  <si>
    <t>25.4/22.2</t>
  </si>
  <si>
    <t>Beton &amp; Mat. Constructii - Laser</t>
  </si>
  <si>
    <t>Caramida, Poroton, Mat. Constructii</t>
  </si>
  <si>
    <r>
      <t>XTURBO.</t>
    </r>
    <r>
      <rPr>
        <sz val="12"/>
        <color theme="1"/>
        <rFont val="Calibri"/>
        <family val="2"/>
        <scheme val="minor"/>
      </rPr>
      <t>230.25</t>
    </r>
  </si>
  <si>
    <r>
      <t>XTURBO.</t>
    </r>
    <r>
      <rPr>
        <sz val="12"/>
        <color theme="1"/>
        <rFont val="Calibri"/>
        <family val="2"/>
        <scheme val="minor"/>
      </rPr>
      <t>250.25</t>
    </r>
  </si>
  <si>
    <t>PRET SPECIAL 2020-2021</t>
  </si>
  <si>
    <t>KS-PP4</t>
  </si>
  <si>
    <t>KS-MD6</t>
  </si>
  <si>
    <t>KS-BL10</t>
  </si>
  <si>
    <t>- beton agregat expus</t>
  </si>
  <si>
    <r>
      <t>Granit</t>
    </r>
    <r>
      <rPr>
        <sz val="12"/>
        <color theme="1"/>
        <rFont val="Calibri"/>
        <family val="2"/>
        <scheme val="minor"/>
      </rPr>
      <t xml:space="preserve"> &amp; Beton Armat</t>
    </r>
    <r>
      <rPr>
        <sz val="12"/>
        <color theme="1"/>
        <rFont val="Calibri"/>
        <family val="2"/>
        <scheme val="minor"/>
      </rPr>
      <t xml:space="preserve"> - Laser</t>
    </r>
  </si>
  <si>
    <r>
      <t xml:space="preserve"> - caramida </t>
    </r>
    <r>
      <rPr>
        <sz val="12"/>
        <color theme="1"/>
        <rFont val="Calibri"/>
        <family val="2"/>
        <scheme val="minor"/>
      </rPr>
      <t>ft.</t>
    </r>
    <r>
      <rPr>
        <sz val="12"/>
        <color theme="1"/>
        <rFont val="Calibri"/>
        <family val="2"/>
        <scheme val="minor"/>
      </rPr>
      <t xml:space="preserve"> dura</t>
    </r>
  </si>
  <si>
    <t>- klinker ft. dur</t>
  </si>
  <si>
    <r>
      <t>Caramida</t>
    </r>
    <r>
      <rPr>
        <sz val="12"/>
        <color theme="1"/>
        <rFont val="Calibri"/>
        <family val="2"/>
        <scheme val="minor"/>
      </rPr>
      <t xml:space="preserve"> ft. dura</t>
    </r>
    <r>
      <rPr>
        <sz val="12"/>
        <color theme="1"/>
        <rFont val="Calibri"/>
        <family val="2"/>
        <scheme val="minor"/>
      </rPr>
      <t xml:space="preserve"> - Laser</t>
    </r>
  </si>
  <si>
    <r>
      <rPr>
        <sz val="12"/>
        <color theme="1"/>
        <rFont val="Calibri"/>
        <family val="2"/>
        <scheme val="minor"/>
      </rPr>
      <t>Ceramica Dura &amp; Portelan</t>
    </r>
    <r>
      <rPr>
        <sz val="12"/>
        <color theme="1"/>
        <rFont val="Calibri"/>
        <family val="2"/>
        <scheme val="minor"/>
      </rPr>
      <t xml:space="preserve"> - Rapid</t>
    </r>
  </si>
  <si>
    <t>Portelan Dur, Gresie ft. dura</t>
  </si>
  <si>
    <t>22,2</t>
  </si>
  <si>
    <t>Super Subtire 1,2mm Turbo</t>
  </si>
  <si>
    <t>Produs in Testare</t>
  </si>
  <si>
    <r>
      <t xml:space="preserve">Marmura - Laser </t>
    </r>
    <r>
      <rPr>
        <sz val="12"/>
        <color theme="1"/>
        <rFont val="Calibri"/>
        <family val="2"/>
        <scheme val="minor"/>
      </rPr>
      <t>- Silentios</t>
    </r>
  </si>
  <si>
    <r>
      <rPr>
        <sz val="12"/>
        <color theme="1"/>
        <rFont val="Calibri"/>
        <family val="2"/>
        <scheme val="minor"/>
      </rPr>
      <t>Gresie ft. dura, Portelan dur, Granit</t>
    </r>
    <r>
      <rPr>
        <sz val="12"/>
        <color theme="1"/>
        <rFont val="Calibri"/>
        <family val="2"/>
        <scheme val="minor"/>
      </rPr>
      <t>- Turbo</t>
    </r>
  </si>
  <si>
    <t>Marmura, Fibra optica &amp; Plastic</t>
  </si>
  <si>
    <r>
      <t>taiere si slefuire</t>
    </r>
    <r>
      <rPr>
        <sz val="12"/>
        <color theme="1"/>
        <rFont val="Calibri"/>
        <family val="2"/>
        <scheme val="minor"/>
      </rPr>
      <t xml:space="preserve"> - Marmura</t>
    </r>
  </si>
  <si>
    <r>
      <t>115</t>
    </r>
    <r>
      <rPr>
        <sz val="12"/>
        <color theme="1"/>
        <rFont val="Calibri"/>
        <family val="2"/>
        <scheme val="minor"/>
      </rPr>
      <t>x4</t>
    </r>
  </si>
  <si>
    <t>115x6</t>
  </si>
  <si>
    <t>115x8</t>
  </si>
  <si>
    <t>125x4</t>
  </si>
  <si>
    <t>125x6</t>
  </si>
  <si>
    <t>125x8</t>
  </si>
  <si>
    <t>125x10</t>
  </si>
  <si>
    <t>180x6</t>
  </si>
  <si>
    <t>180x10</t>
  </si>
  <si>
    <t>230x6</t>
  </si>
  <si>
    <t>230x8</t>
  </si>
  <si>
    <t>230x10</t>
  </si>
  <si>
    <t xml:space="preserve">Rosturi de dilatare in beton </t>
  </si>
  <si>
    <t>rectificat pardoseli - beton &amp; piatra</t>
  </si>
  <si>
    <r>
      <t>115</t>
    </r>
    <r>
      <rPr>
        <sz val="12"/>
        <color theme="1"/>
        <rFont val="Calibri"/>
        <family val="2"/>
        <scheme val="minor"/>
      </rPr>
      <t>x10</t>
    </r>
  </si>
  <si>
    <r>
      <t>125</t>
    </r>
    <r>
      <rPr>
        <sz val="12"/>
        <color theme="1"/>
        <rFont val="Calibri"/>
        <family val="2"/>
        <scheme val="minor"/>
      </rPr>
      <t>x10</t>
    </r>
  </si>
  <si>
    <r>
      <t>180</t>
    </r>
    <r>
      <rPr>
        <sz val="12"/>
        <color theme="1"/>
        <rFont val="Calibri"/>
        <family val="2"/>
        <scheme val="minor"/>
      </rPr>
      <t>x10</t>
    </r>
  </si>
  <si>
    <r>
      <t>230</t>
    </r>
    <r>
      <rPr>
        <sz val="12"/>
        <color theme="1"/>
        <rFont val="Calibri"/>
        <family val="2"/>
        <scheme val="minor"/>
      </rPr>
      <t>x10</t>
    </r>
  </si>
  <si>
    <t>taiere curbata in piatra, granit, placi</t>
  </si>
  <si>
    <r>
      <rPr>
        <sz val="12"/>
        <color theme="1"/>
        <rFont val="Calibri"/>
        <family val="2"/>
        <scheme val="minor"/>
      </rPr>
      <t>inlaturat vopsea -</t>
    </r>
    <r>
      <rPr>
        <sz val="12"/>
        <color theme="1"/>
        <rFont val="Calibri"/>
        <family val="2"/>
        <scheme val="minor"/>
      </rPr>
      <t xml:space="preserve"> DPC brazat in vacuum</t>
    </r>
  </si>
  <si>
    <t>inlaturat adeziv, vopsea, epoxi - Diamant Sageata</t>
  </si>
  <si>
    <t>inlaturat adeziv, vopsea, epoxi - Diamant Extra Ascutit</t>
  </si>
  <si>
    <t>inlaturat adeziv, vopsea, epoxi - Diamant Ascutit</t>
  </si>
  <si>
    <t>inlaturat adeziv, vopsea, epoxi - Diamant Fin</t>
  </si>
  <si>
    <t>carbura tungsten ft dura pt. slefuiri</t>
  </si>
  <si>
    <t>carbura tungsten dura pt. slefuiri</t>
  </si>
  <si>
    <t>carbura tungsten medie pt slefuiri</t>
  </si>
  <si>
    <t>carbura tungsten fina pt. slefuiri / finisari</t>
  </si>
  <si>
    <t>rand dublu - Beton/Abrazive</t>
  </si>
  <si>
    <t>- beton intarit</t>
  </si>
  <si>
    <t>- granit, piatra naturala</t>
  </si>
  <si>
    <r>
      <t>- sapa</t>
    </r>
    <r>
      <rPr>
        <sz val="12"/>
        <color theme="1"/>
        <rFont val="Calibri"/>
        <family val="2"/>
        <scheme val="minor"/>
      </rPr>
      <t>, marmura</t>
    </r>
  </si>
  <si>
    <t>rand dublu diamant pt. Abrazive</t>
  </si>
  <si>
    <t>rand dublu diamant pt. Beton</t>
  </si>
  <si>
    <r>
      <t xml:space="preserve">rand dublu </t>
    </r>
    <r>
      <rPr>
        <sz val="12"/>
        <color theme="1"/>
        <rFont val="Calibri"/>
        <family val="2"/>
        <scheme val="minor"/>
      </rPr>
      <t>pt.</t>
    </r>
    <r>
      <rPr>
        <sz val="12"/>
        <color theme="1"/>
        <rFont val="Calibri"/>
        <family val="2"/>
        <scheme val="minor"/>
      </rPr>
      <t xml:space="preserve"> Beton</t>
    </r>
  </si>
  <si>
    <r>
      <t>rand dublu pt.</t>
    </r>
    <r>
      <rPr>
        <sz val="12"/>
        <color theme="1"/>
        <rFont val="Calibri"/>
        <family val="2"/>
        <scheme val="minor"/>
      </rPr>
      <t xml:space="preserve"> </t>
    </r>
    <r>
      <rPr>
        <sz val="12"/>
        <color theme="1"/>
        <rFont val="Calibri"/>
        <family val="2"/>
        <scheme val="minor"/>
      </rPr>
      <t>Abrazive</t>
    </r>
  </si>
  <si>
    <r>
      <t>rand dublu diamant</t>
    </r>
    <r>
      <rPr>
        <sz val="12"/>
        <color theme="1"/>
        <rFont val="Calibri"/>
        <family val="2"/>
        <scheme val="minor"/>
      </rPr>
      <t xml:space="preserve"> </t>
    </r>
    <r>
      <rPr>
        <sz val="12"/>
        <color theme="1"/>
        <rFont val="Calibri"/>
        <family val="2"/>
        <scheme val="minor"/>
      </rPr>
      <t>pt.</t>
    </r>
    <r>
      <rPr>
        <sz val="12"/>
        <color theme="1"/>
        <rFont val="Calibri"/>
        <family val="2"/>
        <scheme val="minor"/>
      </rPr>
      <t xml:space="preserve"> Sapa</t>
    </r>
    <r>
      <rPr>
        <sz val="12"/>
        <color theme="1"/>
        <rFont val="Calibri"/>
        <family val="2"/>
        <scheme val="minor"/>
      </rPr>
      <t>/Abrazive</t>
    </r>
  </si>
  <si>
    <t>Tornado Pt. Hilti</t>
  </si>
  <si>
    <r>
      <t xml:space="preserve">Turbo </t>
    </r>
    <r>
      <rPr>
        <sz val="12"/>
        <color theme="1"/>
        <rFont val="Calibri"/>
        <family val="2"/>
        <scheme val="minor"/>
      </rPr>
      <t>pt.</t>
    </r>
    <r>
      <rPr>
        <sz val="12"/>
        <color theme="1"/>
        <rFont val="Calibri"/>
        <family val="2"/>
        <scheme val="minor"/>
      </rPr>
      <t xml:space="preserve"> Beton/Granit</t>
    </r>
  </si>
  <si>
    <t>Turbo pt. Beton</t>
  </si>
  <si>
    <r>
      <t xml:space="preserve">Turbo </t>
    </r>
    <r>
      <rPr>
        <sz val="12"/>
        <color theme="1"/>
        <rFont val="Calibri"/>
        <family val="2"/>
        <scheme val="minor"/>
      </rPr>
      <t>pt.</t>
    </r>
    <r>
      <rPr>
        <sz val="12"/>
        <color theme="1"/>
        <rFont val="Calibri"/>
        <family val="2"/>
        <scheme val="minor"/>
      </rPr>
      <t xml:space="preserve"> Beton (pt. Hilti)</t>
    </r>
  </si>
  <si>
    <r>
      <rPr>
        <sz val="12"/>
        <color theme="1"/>
        <rFont val="Calibri"/>
        <family val="2"/>
        <scheme val="minor"/>
      </rPr>
      <t xml:space="preserve">Turbo pt. Beton </t>
    </r>
    <r>
      <rPr>
        <sz val="12"/>
        <color theme="1"/>
        <rFont val="Calibri"/>
        <family val="2"/>
        <scheme val="minor"/>
      </rPr>
      <t>Granulatie 120</t>
    </r>
  </si>
  <si>
    <r>
      <rPr>
        <sz val="12"/>
        <color theme="1"/>
        <rFont val="Calibri"/>
        <family val="2"/>
        <scheme val="minor"/>
      </rPr>
      <t xml:space="preserve">Turbo pt. Beton </t>
    </r>
    <r>
      <rPr>
        <sz val="12"/>
        <color theme="1"/>
        <rFont val="Calibri"/>
        <family val="2"/>
        <scheme val="minor"/>
      </rPr>
      <t>Granulatie 200</t>
    </r>
  </si>
  <si>
    <r>
      <t xml:space="preserve">Turbo - </t>
    </r>
    <r>
      <rPr>
        <sz val="12"/>
        <color theme="1"/>
        <rFont val="Calibri"/>
        <family val="2"/>
        <scheme val="minor"/>
      </rPr>
      <t>Granit / Piatra / Marmura</t>
    </r>
  </si>
  <si>
    <t>"ventilator" - Beton/Abrazive</t>
  </si>
  <si>
    <t>"ventilator" - Beton/Abrazive (pt. Hilti)</t>
  </si>
  <si>
    <t>"ventilator" - Beton/Abrazive (pt. Fruh)</t>
  </si>
  <si>
    <r>
      <t xml:space="preserve">"ventilator" - Beton &amp; </t>
    </r>
    <r>
      <rPr>
        <sz val="12"/>
        <color theme="1"/>
        <rFont val="Calibri"/>
        <family val="2"/>
        <scheme val="minor"/>
      </rPr>
      <t>Abrazive</t>
    </r>
  </si>
  <si>
    <r>
      <t xml:space="preserve">segment </t>
    </r>
    <r>
      <rPr>
        <sz val="12"/>
        <color theme="1"/>
        <rFont val="Calibri"/>
        <family val="2"/>
        <scheme val="minor"/>
      </rPr>
      <t>"T" - Beton/Acoperiri</t>
    </r>
  </si>
  <si>
    <r>
      <t xml:space="preserve">segment </t>
    </r>
    <r>
      <rPr>
        <sz val="12"/>
        <color theme="1"/>
        <rFont val="Calibri"/>
        <family val="2"/>
        <scheme val="minor"/>
      </rPr>
      <t>"T" - Beton/Acoperiri</t>
    </r>
    <r>
      <rPr>
        <sz val="12"/>
        <color theme="1"/>
        <rFont val="Calibri"/>
        <family val="2"/>
        <scheme val="minor"/>
      </rPr>
      <t xml:space="preserve"> (pt. Hilti)</t>
    </r>
  </si>
  <si>
    <r>
      <t>perforata pt.</t>
    </r>
    <r>
      <rPr>
        <sz val="12"/>
        <color theme="1"/>
        <rFont val="Calibri"/>
        <family val="2"/>
        <scheme val="minor"/>
      </rPr>
      <t xml:space="preserve"> Beton</t>
    </r>
    <r>
      <rPr>
        <sz val="12"/>
        <color theme="1"/>
        <rFont val="Calibri"/>
        <family val="2"/>
        <scheme val="minor"/>
      </rPr>
      <t xml:space="preserve"> &amp; Piatra</t>
    </r>
  </si>
  <si>
    <r>
      <t>perforata pt.</t>
    </r>
    <r>
      <rPr>
        <sz val="12"/>
        <color theme="1"/>
        <rFont val="Calibri"/>
        <family val="2"/>
        <scheme val="minor"/>
      </rPr>
      <t xml:space="preserve"> </t>
    </r>
    <r>
      <rPr>
        <sz val="12"/>
        <color theme="1"/>
        <rFont val="Calibri"/>
        <family val="2"/>
        <scheme val="minor"/>
      </rPr>
      <t>Sapa &amp; Marmura</t>
    </r>
  </si>
  <si>
    <r>
      <rPr>
        <sz val="12"/>
        <color theme="1"/>
        <rFont val="Calibri"/>
        <family val="2"/>
        <scheme val="minor"/>
      </rPr>
      <t>segment</t>
    </r>
    <r>
      <rPr>
        <sz val="12"/>
        <color theme="1"/>
        <rFont val="Calibri"/>
        <family val="2"/>
        <scheme val="minor"/>
      </rPr>
      <t xml:space="preserve"> "sageti" - Beton/Acoperiri</t>
    </r>
    <r>
      <rPr>
        <sz val="12"/>
        <color theme="1"/>
        <rFont val="Calibri"/>
        <family val="2"/>
        <scheme val="minor"/>
      </rPr>
      <t xml:space="preserve"> (pt Hilti)</t>
    </r>
  </si>
  <si>
    <r>
      <rPr>
        <sz val="12"/>
        <color theme="1"/>
        <rFont val="Calibri"/>
        <family val="2"/>
        <scheme val="minor"/>
      </rPr>
      <t xml:space="preserve">segment </t>
    </r>
    <r>
      <rPr>
        <sz val="12"/>
        <color theme="1"/>
        <rFont val="Calibri"/>
        <family val="2"/>
        <scheme val="minor"/>
      </rPr>
      <t>"sageti" - Beton/Acoperiri</t>
    </r>
  </si>
  <si>
    <t>pt. sapa, beton verde - pt Protool/Festool</t>
  </si>
  <si>
    <t>pt. granit, beton - pt Protool/Festool</t>
  </si>
  <si>
    <r>
      <t>tip</t>
    </r>
    <r>
      <rPr>
        <sz val="12"/>
        <color theme="1"/>
        <rFont val="Calibri"/>
        <family val="2"/>
        <scheme val="minor"/>
      </rPr>
      <t xml:space="preserve"> stea </t>
    </r>
    <r>
      <rPr>
        <sz val="12"/>
        <color theme="1"/>
        <rFont val="Calibri"/>
        <family val="2"/>
        <scheme val="minor"/>
      </rPr>
      <t>pt.</t>
    </r>
    <r>
      <rPr>
        <sz val="12"/>
        <color theme="1"/>
        <rFont val="Calibri"/>
        <family val="2"/>
        <scheme val="minor"/>
      </rPr>
      <t xml:space="preserve"> Beton/Granit/Sapa</t>
    </r>
  </si>
  <si>
    <t xml:space="preserve">rand dublu "dinti scurti" - Beton </t>
  </si>
  <si>
    <r>
      <rPr>
        <sz val="12"/>
        <color theme="1"/>
        <rFont val="Calibri"/>
        <family val="2"/>
        <scheme val="minor"/>
      </rPr>
      <t>rand dublu "dinti scurti" - Beton p</t>
    </r>
    <r>
      <rPr>
        <sz val="12"/>
        <color theme="1"/>
        <rFont val="Calibri"/>
        <family val="2"/>
        <scheme val="minor"/>
      </rPr>
      <t>t. Festool/Protool</t>
    </r>
  </si>
  <si>
    <r>
      <rPr>
        <sz val="12"/>
        <color theme="1"/>
        <rFont val="Calibri"/>
        <family val="2"/>
        <scheme val="minor"/>
      </rPr>
      <t>rand dublu "dinti scurti" - Beton p</t>
    </r>
    <r>
      <rPr>
        <sz val="12"/>
        <color theme="1"/>
        <rFont val="Calibri"/>
        <family val="2"/>
        <scheme val="minor"/>
      </rPr>
      <t>t. Hilti</t>
    </r>
  </si>
  <si>
    <r>
      <t xml:space="preserve">pt. </t>
    </r>
    <r>
      <rPr>
        <sz val="12"/>
        <color theme="1"/>
        <rFont val="Calibri"/>
        <family val="2"/>
        <scheme val="minor"/>
      </rPr>
      <t>MAKITA PC 1100</t>
    </r>
    <r>
      <rPr>
        <sz val="12"/>
        <color theme="1"/>
        <rFont val="Calibri"/>
        <family val="2"/>
        <scheme val="minor"/>
      </rPr>
      <t xml:space="preserve"> pt. beton, granit &amp; marmura</t>
    </r>
  </si>
  <si>
    <r>
      <t xml:space="preserve">pt. slefuiri / sanfren in placi - </t>
    </r>
    <r>
      <rPr>
        <sz val="12"/>
        <color theme="1"/>
        <rFont val="Calibri"/>
        <family val="2"/>
        <scheme val="minor"/>
      </rPr>
      <t>Granulatie 30</t>
    </r>
  </si>
  <si>
    <t>Adaptor 22,2mm in M14 - pentru cupe diamantate sau discuri cu interior de 22,2mm - DXDH.80607</t>
  </si>
  <si>
    <r>
      <rPr>
        <sz val="12"/>
        <color theme="1"/>
        <rFont val="Calibri"/>
        <family val="2"/>
        <scheme val="minor"/>
      </rPr>
      <t>#</t>
    </r>
    <r>
      <rPr>
        <sz val="12"/>
        <color theme="1"/>
        <rFont val="Calibri"/>
        <family val="2"/>
        <scheme val="minor"/>
      </rPr>
      <t xml:space="preserve"> 50 - </t>
    </r>
    <r>
      <rPr>
        <sz val="12"/>
        <color theme="1"/>
        <rFont val="Calibri"/>
        <family val="2"/>
        <scheme val="minor"/>
      </rPr>
      <t>granit, piatra, gresie portelan</t>
    </r>
  </si>
  <si>
    <t># 100 -  granit, piatra, gresie portelan</t>
  </si>
  <si>
    <t># 200 -  granit, piatra, gresie portelan</t>
  </si>
  <si>
    <r>
      <rPr>
        <sz val="12"/>
        <color theme="1"/>
        <rFont val="Calibri"/>
        <family val="2"/>
        <scheme val="minor"/>
      </rPr>
      <t>#</t>
    </r>
    <r>
      <rPr>
        <sz val="12"/>
        <color theme="1"/>
        <rFont val="Calibri"/>
        <family val="2"/>
        <scheme val="minor"/>
      </rPr>
      <t xml:space="preserve"> 600 </t>
    </r>
    <r>
      <rPr>
        <sz val="12"/>
        <color theme="1"/>
        <rFont val="Calibri"/>
        <family val="2"/>
        <scheme val="minor"/>
      </rPr>
      <t>-  granit, piatra, gresie portelan</t>
    </r>
  </si>
  <si>
    <r>
      <t>#</t>
    </r>
    <r>
      <rPr>
        <sz val="12"/>
        <color theme="1"/>
        <rFont val="Calibri"/>
        <family val="2"/>
        <scheme val="minor"/>
      </rPr>
      <t xml:space="preserve"> 400 - </t>
    </r>
    <r>
      <rPr>
        <sz val="12"/>
        <color theme="1"/>
        <rFont val="Calibri"/>
        <family val="2"/>
        <scheme val="minor"/>
      </rPr>
      <t xml:space="preserve"> granit, piatra, gresie portelan</t>
    </r>
  </si>
  <si>
    <r>
      <rPr>
        <sz val="12"/>
        <color theme="1"/>
        <rFont val="Calibri"/>
        <family val="2"/>
        <scheme val="minor"/>
      </rPr>
      <t>#</t>
    </r>
    <r>
      <rPr>
        <sz val="12"/>
        <color theme="1"/>
        <rFont val="Calibri"/>
        <family val="2"/>
        <scheme val="minor"/>
      </rPr>
      <t xml:space="preserve"> 800 - </t>
    </r>
    <r>
      <rPr>
        <sz val="12"/>
        <color theme="1"/>
        <rFont val="Calibri"/>
        <family val="2"/>
        <scheme val="minor"/>
      </rPr>
      <t xml:space="preserve"> granit, piatra, gresie portelan</t>
    </r>
  </si>
  <si>
    <t>velcro</t>
  </si>
  <si>
    <t>M6</t>
  </si>
  <si>
    <t>mediu (rosu) - # 16</t>
  </si>
  <si>
    <t>mediu (rosu) - #  20</t>
  </si>
  <si>
    <t>mediu (rosu) - #  30</t>
  </si>
  <si>
    <t>mediu (rosu) - #  40</t>
  </si>
  <si>
    <t>mediu (rosu) - #  80</t>
  </si>
  <si>
    <t>mediu (rosu) - #  150</t>
  </si>
  <si>
    <r>
      <rPr>
        <sz val="12"/>
        <color theme="1"/>
        <rFont val="Calibri"/>
        <family val="2"/>
        <scheme val="minor"/>
      </rPr>
      <t>fin (albastru) #</t>
    </r>
    <r>
      <rPr>
        <sz val="12"/>
        <color theme="1"/>
        <rFont val="Calibri"/>
        <family val="2"/>
        <scheme val="minor"/>
      </rPr>
      <t xml:space="preserve"> 1</t>
    </r>
    <r>
      <rPr>
        <sz val="12"/>
        <color theme="1"/>
        <rFont val="Calibri"/>
        <family val="2"/>
        <scheme val="minor"/>
      </rPr>
      <t>6</t>
    </r>
  </si>
  <si>
    <r>
      <t>dur (verde) - #</t>
    </r>
    <r>
      <rPr>
        <sz val="12"/>
        <color theme="1"/>
        <rFont val="Calibri"/>
        <family val="2"/>
        <scheme val="minor"/>
      </rPr>
      <t xml:space="preserve"> 40</t>
    </r>
    <r>
      <rPr>
        <sz val="12"/>
        <color theme="1"/>
        <rFont val="Calibri"/>
        <family val="2"/>
        <scheme val="minor"/>
      </rPr>
      <t/>
    </r>
  </si>
  <si>
    <t>fin (albastru) # 20</t>
  </si>
  <si>
    <t>fin (albastru) # 30</t>
  </si>
  <si>
    <t>fin (albastru) # 40</t>
  </si>
  <si>
    <t>fin (albastru) # 80</t>
  </si>
  <si>
    <t>fin (albastru) # 150</t>
  </si>
  <si>
    <r>
      <rPr>
        <sz val="12"/>
        <color theme="1"/>
        <rFont val="Calibri"/>
        <family val="2"/>
        <scheme val="minor"/>
      </rPr>
      <t>mediu (rosu) #</t>
    </r>
    <r>
      <rPr>
        <sz val="12"/>
        <color theme="1"/>
        <rFont val="Calibri"/>
        <family val="2"/>
        <scheme val="minor"/>
      </rPr>
      <t xml:space="preserve"> 40</t>
    </r>
  </si>
  <si>
    <t>DPC  2x1/2</t>
  </si>
  <si>
    <t>DPC  2x1/4</t>
  </si>
  <si>
    <t>M8</t>
  </si>
  <si>
    <r>
      <rPr>
        <sz val="12"/>
        <color theme="1"/>
        <rFont val="Calibri"/>
        <family val="2"/>
        <scheme val="minor"/>
      </rPr>
      <t>dur (verde) - #</t>
    </r>
    <r>
      <rPr>
        <sz val="12"/>
        <color theme="1"/>
        <rFont val="Calibri"/>
        <family val="2"/>
        <scheme val="minor"/>
      </rPr>
      <t xml:space="preserve"> 16</t>
    </r>
  </si>
  <si>
    <r>
      <t>dur (verde) - #</t>
    </r>
    <r>
      <rPr>
        <sz val="12"/>
        <color theme="1"/>
        <rFont val="Calibri"/>
        <family val="2"/>
        <scheme val="minor"/>
      </rPr>
      <t xml:space="preserve"> </t>
    </r>
    <r>
      <rPr>
        <sz val="12"/>
        <color theme="1"/>
        <rFont val="Calibri"/>
        <family val="2"/>
        <scheme val="minor"/>
      </rPr>
      <t>40</t>
    </r>
  </si>
  <si>
    <r>
      <t>dur (verde) - #</t>
    </r>
    <r>
      <rPr>
        <sz val="12"/>
        <color theme="1"/>
        <rFont val="Calibri"/>
        <family val="2"/>
        <scheme val="minor"/>
      </rPr>
      <t xml:space="preserve"> </t>
    </r>
    <r>
      <rPr>
        <sz val="12"/>
        <color theme="1"/>
        <rFont val="Calibri"/>
        <family val="2"/>
        <scheme val="minor"/>
      </rPr>
      <t>80</t>
    </r>
  </si>
  <si>
    <t>dur (verde) - # 150</t>
  </si>
  <si>
    <r>
      <rPr>
        <sz val="12"/>
        <color theme="1"/>
        <rFont val="Calibri"/>
        <family val="2"/>
        <scheme val="minor"/>
      </rPr>
      <t>mediu (rosu) - #</t>
    </r>
    <r>
      <rPr>
        <sz val="12"/>
        <color theme="1"/>
        <rFont val="Calibri"/>
        <family val="2"/>
        <scheme val="minor"/>
      </rPr>
      <t xml:space="preserve"> 40 </t>
    </r>
  </si>
  <si>
    <r>
      <rPr>
        <sz val="12"/>
        <color theme="1"/>
        <rFont val="Calibri"/>
        <family val="2"/>
        <scheme val="minor"/>
      </rPr>
      <t>fin (albastru) - #</t>
    </r>
    <r>
      <rPr>
        <sz val="12"/>
        <color theme="1"/>
        <rFont val="Calibri"/>
        <family val="2"/>
        <scheme val="minor"/>
      </rPr>
      <t xml:space="preserve"> 40</t>
    </r>
  </si>
  <si>
    <r>
      <rPr>
        <sz val="12"/>
        <color theme="1"/>
        <rFont val="Calibri"/>
        <family val="2"/>
        <scheme val="minor"/>
      </rPr>
      <t xml:space="preserve">mediu (rosu) - # </t>
    </r>
    <r>
      <rPr>
        <sz val="12"/>
        <color theme="1"/>
        <rFont val="Calibri"/>
        <family val="2"/>
        <scheme val="minor"/>
      </rPr>
      <t>40</t>
    </r>
  </si>
  <si>
    <t xml:space="preserve">DPC </t>
  </si>
  <si>
    <t>DPC dual</t>
  </si>
  <si>
    <r>
      <t>dur</t>
    </r>
    <r>
      <rPr>
        <sz val="12"/>
        <color theme="1"/>
        <rFont val="Calibri"/>
        <family val="2"/>
        <scheme val="minor"/>
      </rPr>
      <t xml:space="preserve"> - Verde</t>
    </r>
  </si>
  <si>
    <t>mediu - Rosu</t>
  </si>
  <si>
    <t>fin - Albastru</t>
  </si>
  <si>
    <t>dur - Albastru</t>
  </si>
  <si>
    <t>mediu - Verde</t>
  </si>
  <si>
    <t>fin - Rosu</t>
  </si>
  <si>
    <t>foarte fin - Negru</t>
  </si>
  <si>
    <r>
      <t xml:space="preserve">10 </t>
    </r>
    <r>
      <rPr>
        <sz val="12"/>
        <color theme="1"/>
        <rFont val="Calibri"/>
        <family val="2"/>
        <scheme val="minor"/>
      </rPr>
      <t xml:space="preserve">buc </t>
    </r>
    <r>
      <rPr>
        <sz val="12"/>
        <color theme="1"/>
        <rFont val="Calibri"/>
        <family val="2"/>
        <scheme val="minor"/>
      </rPr>
      <t>DPC</t>
    </r>
  </si>
  <si>
    <t>hexagon</t>
  </si>
  <si>
    <t>9,5mm</t>
  </si>
  <si>
    <t>M16</t>
  </si>
  <si>
    <t>caramida, beton &amp; zidarie -3 segmenti</t>
  </si>
  <si>
    <r>
      <rPr>
        <sz val="12"/>
        <color theme="1"/>
        <rFont val="Calibri"/>
        <family val="2"/>
        <scheme val="minor"/>
      </rPr>
      <t>caramida, beton &amp; zidarie -</t>
    </r>
    <r>
      <rPr>
        <sz val="12"/>
        <color theme="1"/>
        <rFont val="Calibri"/>
        <family val="2"/>
        <scheme val="minor"/>
      </rPr>
      <t>4 segmenti</t>
    </r>
  </si>
  <si>
    <r>
      <rPr>
        <sz val="12"/>
        <color theme="1"/>
        <rFont val="Calibri"/>
        <family val="2"/>
        <scheme val="minor"/>
      </rPr>
      <t>caramida, beton &amp; zidarie -</t>
    </r>
    <r>
      <rPr>
        <sz val="12"/>
        <color theme="1"/>
        <rFont val="Calibri"/>
        <family val="2"/>
        <scheme val="minor"/>
      </rPr>
      <t>5 segmenti</t>
    </r>
  </si>
  <si>
    <t>1 1/4 "</t>
  </si>
  <si>
    <t>25 x 400</t>
  </si>
  <si>
    <t>beton &amp; beton armat</t>
  </si>
  <si>
    <t>Extensie pt. carote diamantate 1 1/4 " - 100mm - DXDH.81117.VERL-100</t>
  </si>
  <si>
    <t>Extensie pt. carote diamantate 1 1/4 " - 300mm - DXDH.81117.VERL-300</t>
  </si>
  <si>
    <t>Extensie pt. carote diamantate 1 1/4 " - 500mm - DXDH.81117.VERL-500</t>
  </si>
  <si>
    <t>Burghiu de centrare pentru carote prindere M16 - DXDH.80307.M16-ZB</t>
  </si>
  <si>
    <t>Adaptor pentru carote M16 - prindere in coada SDS-Plus - DXDH.80307.M16-SDS</t>
  </si>
  <si>
    <t>Adaptor pentru carote M16 - prindere in coada Hexagon - DXDH.80307.M16-6kt</t>
  </si>
  <si>
    <t>Set de adaptare carote M16 la SDS-Plus - DXDH.80307.M16.Set-SDS</t>
  </si>
  <si>
    <t>Set de adaptare carote M16 la Hexagon - DXDH.80307.M16.Set-6kt</t>
  </si>
  <si>
    <t>pt. carote M16</t>
  </si>
  <si>
    <t>Motosapa electrica Konner 1200W - KS-1500T-E</t>
  </si>
  <si>
    <t>Motosapa electrica Konner 2000W - KS-2000T-E</t>
  </si>
  <si>
    <t>KS-9HP-1350BG-3-400</t>
  </si>
  <si>
    <t>1200W</t>
  </si>
  <si>
    <t>2000W</t>
  </si>
  <si>
    <t>5CP</t>
  </si>
  <si>
    <t>7CP</t>
  </si>
  <si>
    <t>9CP</t>
  </si>
  <si>
    <t>Nr.Art.</t>
  </si>
  <si>
    <t>Denumire Produs NEW</t>
  </si>
  <si>
    <t>Nume Produs</t>
  </si>
  <si>
    <t>Categorie</t>
  </si>
  <si>
    <t>Masini de taiat gresie, faianta, placi ceramice</t>
  </si>
  <si>
    <t>Raimondi-393N070EU</t>
  </si>
  <si>
    <t>393N070EU</t>
  </si>
  <si>
    <t>Masina de taiat gresie, faianta, placi 70cm, 0.65kW, Exploit 70 - Raimondi-393N070EU</t>
  </si>
  <si>
    <t>70cm, 0.65kW</t>
  </si>
  <si>
    <t>Exploit 70</t>
  </si>
  <si>
    <t>Masini de taiat</t>
  </si>
  <si>
    <t>Raimondi-393N090EU</t>
  </si>
  <si>
    <t>393N090EU</t>
  </si>
  <si>
    <t>Masina de taiat gresie, faianta, placi 90cm, 0.65kW, Exploit 90 - Raimondi-393N090EU</t>
  </si>
  <si>
    <t>90cm, 0.65kW</t>
  </si>
  <si>
    <t>Exploit 90</t>
  </si>
  <si>
    <t>Raimondi-393N120EU</t>
  </si>
  <si>
    <t>393N120EU</t>
  </si>
  <si>
    <t>Masina de taiat gresie, faianta, placi 120cm, 0.9kW, Exploit 120 - Raimondi-393N120EU</t>
  </si>
  <si>
    <t>120cm, 0.9kW</t>
  </si>
  <si>
    <t>Exploit 120</t>
  </si>
  <si>
    <t>Raimondi-225MS90EU</t>
  </si>
  <si>
    <t>225MS90EU</t>
  </si>
  <si>
    <t>Masina de taiat gresie, faianta, placi 90cm, 1.1kW, Bolt 90 - Raimondi-225MS90EU</t>
  </si>
  <si>
    <t>90cm, 1.1kW</t>
  </si>
  <si>
    <t>Bolt 90</t>
  </si>
  <si>
    <t>Raimondi-225MS120EU</t>
  </si>
  <si>
    <t>225MS120EU</t>
  </si>
  <si>
    <t>Masina de taiat gresie, faianta, placi 120cm, 1.1kW, Bolt 120 - Raimondi-225MS120EU</t>
  </si>
  <si>
    <t>120cm, 1.1kW</t>
  </si>
  <si>
    <t>Bolt 120</t>
  </si>
  <si>
    <t>Raimondi-225MS150EU</t>
  </si>
  <si>
    <t>225MS150EU</t>
  </si>
  <si>
    <t>Masina de taiat gresie, faianta, placi 150cm, 1.1kW, Bolt 150 - Raimondi-225MS150EU</t>
  </si>
  <si>
    <t>150cm, 1.1kW</t>
  </si>
  <si>
    <t>Bolt 150</t>
  </si>
  <si>
    <t>Raimondi-224MS90EU</t>
  </si>
  <si>
    <t>224MS90EU</t>
  </si>
  <si>
    <t>Masina de taiat gresie, faianta, placi 90cm, 2.2kW, Mistral 90 - Raimondi-224MS90EU</t>
  </si>
  <si>
    <t>90cm, 2.2kW</t>
  </si>
  <si>
    <t>Mistral 90</t>
  </si>
  <si>
    <t>Raimondi-224MS120EU</t>
  </si>
  <si>
    <t>224MS120EU</t>
  </si>
  <si>
    <t>Masina de taiat gresie, faianta, placi 120cm, 2.2kW, Mistral 120 - Raimondi-224MS120EU</t>
  </si>
  <si>
    <t>120cm, 2.2kW</t>
  </si>
  <si>
    <t>Mistral 120</t>
  </si>
  <si>
    <t>Raimondi-224MS150EU</t>
  </si>
  <si>
    <t>224MS150EU</t>
  </si>
  <si>
    <t>Masina de taiat gresie, faianta, placi 150cm, 2.2kW, Mistral 150 - Raimondi-224MS150EU</t>
  </si>
  <si>
    <t>150cm, 2.2kW</t>
  </si>
  <si>
    <t>Mistral 150</t>
  </si>
  <si>
    <t>Raimondi-424ADV</t>
  </si>
  <si>
    <t>424ADV</t>
  </si>
  <si>
    <t>Masina de taiat gresie, faianta, placi 85cm, 1.1kW, Pikus 85 Advanced - Raimondi-424ADV</t>
  </si>
  <si>
    <t>85cm, 1.1kW</t>
  </si>
  <si>
    <t>Pikus 85 Advanced</t>
  </si>
  <si>
    <t>Raimondi-423ADV</t>
  </si>
  <si>
    <t>423ADV</t>
  </si>
  <si>
    <t>Masina de taiat gresie, faianta, placi 105cm, 1.1kW, Pikus 105 Adv - Raimondi-423ADV</t>
  </si>
  <si>
    <t>105cm, 1.1kW</t>
  </si>
  <si>
    <t>Pikus 105 Adv</t>
  </si>
  <si>
    <t>Raimondi-425ADV</t>
  </si>
  <si>
    <t>425ADV</t>
  </si>
  <si>
    <t>Masina de taiat gresie, faianta, placi 130cm, 1.1kW, Pikus 130 Adv - Raimondi-425ADV</t>
  </si>
  <si>
    <t>130cm, 1.1kW</t>
  </si>
  <si>
    <t>Pikus 130 Adv</t>
  </si>
  <si>
    <t>Raimondi-223MS100EUP</t>
  </si>
  <si>
    <t>223MS100EUP</t>
  </si>
  <si>
    <t>Masina de taiat gresie, faianta, placi 100cm, 2.2kW, SMS 100 - Raimondi-223MS100EUP</t>
  </si>
  <si>
    <t>100cm, 2.2kW</t>
  </si>
  <si>
    <t>SMS 100</t>
  </si>
  <si>
    <t>Raimondi-223MS100V400P</t>
  </si>
  <si>
    <t>223MS100V400P</t>
  </si>
  <si>
    <t>Masina de taiat gresie, faianta, placi 100cm, 2.2kW, SMS 100, 400V - Raimondi-223MS100V400P</t>
  </si>
  <si>
    <t>SMS 100, 400V</t>
  </si>
  <si>
    <t>Raimondi-223MS125EUP</t>
  </si>
  <si>
    <t>223MS125EUP</t>
  </si>
  <si>
    <t>Masina de taiat gresie, faianta, placi 125cm, 2.2kW, SMS 125 - Raimondi-223MS125EUP</t>
  </si>
  <si>
    <t>125cm, 2.2kW</t>
  </si>
  <si>
    <t>SMS 125</t>
  </si>
  <si>
    <t>Raimondi-223MS125V400P</t>
  </si>
  <si>
    <t>223MS125V400P</t>
  </si>
  <si>
    <t>Masina de taiat gresie, faianta, placi 125cm, 2.2kW, SMS 125, 400V - Raimondi-223MS125V400P</t>
  </si>
  <si>
    <t>SMS 125, 400V</t>
  </si>
  <si>
    <t>Raimondi-223MS150EUP</t>
  </si>
  <si>
    <t>223MS150EUP</t>
  </si>
  <si>
    <t>Masina de taiat gresie, faianta, placi 150cm, 2.2kW, SMS 150 - Raimondi-223MS150EUP</t>
  </si>
  <si>
    <t>SMS 150</t>
  </si>
  <si>
    <t>Raimondi-223MS150V400</t>
  </si>
  <si>
    <t>223MS150V400</t>
  </si>
  <si>
    <t>Masina de taiat gresie, faianta, placi 150cm, 2.2kW, SMS 150, 400V - Raimondi-223MS150V400</t>
  </si>
  <si>
    <t>SMS 150, 400V</t>
  </si>
  <si>
    <t>Raimondi-223MS200EU</t>
  </si>
  <si>
    <t>223MS200EU</t>
  </si>
  <si>
    <t>Masina de taiat gresie, faianta, placi 220cm, 2.2kW, SMS 220 - Raimondi-223MS200EU</t>
  </si>
  <si>
    <t>220cm, 2.2kW</t>
  </si>
  <si>
    <t>SMS 220</t>
  </si>
  <si>
    <t>Raimondi-223MS200V400</t>
  </si>
  <si>
    <t>223MS200V400</t>
  </si>
  <si>
    <t>Masina de taiat gresie, faianta, placi 220cm, 2.2kW, SMS 220, 400V - Raimondi-223MS200V400</t>
  </si>
  <si>
    <t>SMS 220, 400V</t>
  </si>
  <si>
    <t>Raimondi-223MS260EU</t>
  </si>
  <si>
    <t>223MS260EU</t>
  </si>
  <si>
    <t>Masina de taiat gresie, faianta, placi 260cm, 2.2kW, SMS 260 - Raimondi-223MS260EU</t>
  </si>
  <si>
    <t>260cm, 2.2kW</t>
  </si>
  <si>
    <t>SMS 260</t>
  </si>
  <si>
    <t>Raimondi-223MS260V400</t>
  </si>
  <si>
    <t>223MS260V400</t>
  </si>
  <si>
    <t>Masina de taiat gresie, faianta, placi 260cm, 2.2kW, SMS 260, 400V - Raimondi-223MS260V400</t>
  </si>
  <si>
    <t>SMS 260, 400V</t>
  </si>
  <si>
    <t>Raimondi-42085AP</t>
  </si>
  <si>
    <t>42085AP</t>
  </si>
  <si>
    <t>Masina de taiat gresie, faianta, placi 85cm, 2.2kW, Zoe 85 Advanced - Raimondi-42085AP</t>
  </si>
  <si>
    <t>85cm, 2.2kW</t>
  </si>
  <si>
    <t>Zoe 85 Advanced</t>
  </si>
  <si>
    <t>Raimondi-42085A400VP</t>
  </si>
  <si>
    <t>42085A400VP</t>
  </si>
  <si>
    <t>Masina de taiat gresie, faianta, placi 85cm, 2.2kW, Zoe 85 Advanced, 400V - Raimondi-42085A400VP</t>
  </si>
  <si>
    <t>Zoe 85 Advanced, 400V</t>
  </si>
  <si>
    <t>Raimondi-420105AP</t>
  </si>
  <si>
    <t>420105AP</t>
  </si>
  <si>
    <t>Masina de taiat gresie, faianta, placi 105cm, 2.2kW, Zoe 105 Advanced - Raimondi-420105AP</t>
  </si>
  <si>
    <t>105cm, 2.2kW</t>
  </si>
  <si>
    <t>Zoe 105 Advanced</t>
  </si>
  <si>
    <t>Raimondi-420105A400VP</t>
  </si>
  <si>
    <t>420105A400VP</t>
  </si>
  <si>
    <t>Masina de taiat gresie, faianta, placi 105cm, 2.2kW, Zoe 105 Advanced, 400V - Raimondi-420105A400VP</t>
  </si>
  <si>
    <t>Zoe 105 Advanced, 400V</t>
  </si>
  <si>
    <t>Raimondi-420130AP</t>
  </si>
  <si>
    <t>420130AP</t>
  </si>
  <si>
    <t>Masina de taiat gresie, faianta, placi 130cm, 2.2kW, Zoe 130 Advanced - Raimondi-420130AP</t>
  </si>
  <si>
    <t>130cm, 2.2kW</t>
  </si>
  <si>
    <t>Zoe 130 Advanced</t>
  </si>
  <si>
    <t>Raimondi-420130A400VP</t>
  </si>
  <si>
    <t>420130A400VP</t>
  </si>
  <si>
    <t>Masina de taiat gresie, faianta, placi 130cm, 2.2kW, Zoe 130 Advanced, 400V - Raimondi-420130A400VP</t>
  </si>
  <si>
    <t>Zoe 130 Advanced, 400V</t>
  </si>
  <si>
    <t>Raimondi-420150AAP</t>
  </si>
  <si>
    <t>420150AAP</t>
  </si>
  <si>
    <t>Masina de taiat gresie, faianta, placi 155cm, 2.2kW, Zoe 150 Advanced - Raimondi-420150AAP</t>
  </si>
  <si>
    <t>155cm, 2.2kW</t>
  </si>
  <si>
    <t>Zoe 150 Advanced</t>
  </si>
  <si>
    <t>Raimondi-420150A400P</t>
  </si>
  <si>
    <t>420150A400P</t>
  </si>
  <si>
    <t>Masina de taiat gresie, faianta, placi 155cm, 2.2kW, Zoe 150 Advanced, 400V - Raimondi-420150A400P</t>
  </si>
  <si>
    <t>Zoe 150 Advanced, 400V</t>
  </si>
  <si>
    <t>Raimondi-218A</t>
  </si>
  <si>
    <t>218A</t>
  </si>
  <si>
    <t>Masina de taiat materiale de constructii 80cm, 2.2kW, SA 80 - Raimondi-218A</t>
  </si>
  <si>
    <t>80cm, 2.2kW</t>
  </si>
  <si>
    <t>SA 80</t>
  </si>
  <si>
    <t>Raimondi-203SA09</t>
  </si>
  <si>
    <t>203SA09</t>
  </si>
  <si>
    <t>Masina de taiat materiale de constructii 80cm, 2.2kW, SA 09 - Raimondi-203SA09</t>
  </si>
  <si>
    <t>SA 09</t>
  </si>
  <si>
    <t>Raimondi-218AS230SD</t>
  </si>
  <si>
    <t>218AS230SD</t>
  </si>
  <si>
    <t>Masina de taiat materiale de constructii 70cm, 2.4kW, Sherpa - Raimondi-218AS230SD</t>
  </si>
  <si>
    <t>70cm, 2.4kW</t>
  </si>
  <si>
    <t>Sherpa</t>
  </si>
  <si>
    <t>Raimondi-218AS400SDN</t>
  </si>
  <si>
    <t>218AS400SDN</t>
  </si>
  <si>
    <t>Masina de taiat materiale de constructii 70cm, 3.3kW, Sherpa 400V - Raimondi-218AS400SDN</t>
  </si>
  <si>
    <t>70cm, 3.3kW</t>
  </si>
  <si>
    <t>Sherpa 400V</t>
  </si>
  <si>
    <t>Raimondi-423KITDL</t>
  </si>
  <si>
    <t>423KITDL</t>
  </si>
  <si>
    <t>Extensii si echer lateral stanga 90° pt. Pikus/Zoe/SMS - Raimondi-423KITDL</t>
  </si>
  <si>
    <t>pt. Pikus/Zoe/SMS</t>
  </si>
  <si>
    <t>Extensii si echer lateral stanga 90°</t>
  </si>
  <si>
    <t>Raimondi-192SQ03A</t>
  </si>
  <si>
    <t>192SQ03A</t>
  </si>
  <si>
    <t>Echer culisant 90°  - Raimondi-192SQ03A</t>
  </si>
  <si>
    <t>Echer culisant 90°</t>
  </si>
  <si>
    <t>Raimondi-192SQ07A</t>
  </si>
  <si>
    <t>192SQ07A</t>
  </si>
  <si>
    <t>Echer culisant 45/90°  - Raimondi-192SQ07A</t>
  </si>
  <si>
    <t>Echer culisant 45/90°</t>
  </si>
  <si>
    <t>Raimondi-424BL75</t>
  </si>
  <si>
    <t>424BL75</t>
  </si>
  <si>
    <t>Suport de blocat placi pt. Pikus - Raimondi-424BL75</t>
  </si>
  <si>
    <t>pt. Pikus</t>
  </si>
  <si>
    <t>Suport de blocat placi</t>
  </si>
  <si>
    <t>Raimondi-423BL105ADV</t>
  </si>
  <si>
    <t>423BL105ADV</t>
  </si>
  <si>
    <t>Suport de blocat placi pt. Pikus/Zoe - Raimondi-423BL105ADV</t>
  </si>
  <si>
    <t>pt. Pikus/Zoe</t>
  </si>
  <si>
    <t>Raimondi-423BL130ADV</t>
  </si>
  <si>
    <t>423BL130ADV</t>
  </si>
  <si>
    <t>Suport de blocat placi pt. Pikus/Zoe/SMS - Raimondi-423BL130ADV</t>
  </si>
  <si>
    <t>Raimondi-423BL150ADV</t>
  </si>
  <si>
    <t>423BL150ADV</t>
  </si>
  <si>
    <t>Suport de blocat placi pt. Zoe/SMS - Raimondi-423BL150ADV</t>
  </si>
  <si>
    <t>pt. Zoe/SMS</t>
  </si>
  <si>
    <t>Raimondi-191CL04A</t>
  </si>
  <si>
    <t>191CL04A</t>
  </si>
  <si>
    <t>Opritor lateral pt. Pikus/Zoe/SMS - Raimondi-191CL04A</t>
  </si>
  <si>
    <t>Opritor lateral</t>
  </si>
  <si>
    <t>Raimondi-191CL04A1</t>
  </si>
  <si>
    <t>191CL04A1</t>
  </si>
  <si>
    <t>Opritor lateral telescopic 45/90° pt. Pikus/Zoe/SMS - Raimondi-191CL04A1</t>
  </si>
  <si>
    <t>Opritor lateral telescopic 45/90°</t>
  </si>
  <si>
    <t>Raimondi-191CL04A2</t>
  </si>
  <si>
    <t>191CL04A2</t>
  </si>
  <si>
    <t>Opritor lateral pt. Exploit/Bolt/Mistral - Raimondi-191CL04A2</t>
  </si>
  <si>
    <t>pt. Exploit/Bolt/Mistral</t>
  </si>
  <si>
    <t>Raimondi-374RU5D40I</t>
  </si>
  <si>
    <t>374RU5D40I</t>
  </si>
  <si>
    <t>Masa cu picioare si role  - Raimondi-374RU5D40I</t>
  </si>
  <si>
    <t>Masa cu picioare si role</t>
  </si>
  <si>
    <t>Raimondi-191CL05A</t>
  </si>
  <si>
    <t>191CL05A</t>
  </si>
  <si>
    <t>Opritor lateral pt. extensii laterale  - Raimondi-191CL05A</t>
  </si>
  <si>
    <t>Opritor lateral pt. extensii laterale</t>
  </si>
  <si>
    <t>Raimondi-315CR02K</t>
  </si>
  <si>
    <t>315CR02K</t>
  </si>
  <si>
    <t>Kit roti si manere pt. Exploit/Bolt/Mistral - Raimondi-315CR02K</t>
  </si>
  <si>
    <t>Kit roti si manere</t>
  </si>
  <si>
    <t>Raimondi-218DJ</t>
  </si>
  <si>
    <t>218DJ</t>
  </si>
  <si>
    <t>Dispozitiv Jolly pt. SA09  - Raimondi-218DJ</t>
  </si>
  <si>
    <t>Dispozitiv Jolly pt. SA09</t>
  </si>
  <si>
    <t>Raimondi-154SE17CP</t>
  </si>
  <si>
    <t>154SE17CP</t>
  </si>
  <si>
    <t>Kit manere pt. SA/Sherpa  - Raimondi-154SE17CP</t>
  </si>
  <si>
    <t>Kit manere pt. SA/Sherpa</t>
  </si>
  <si>
    <t>Raimondi-192SQ24A</t>
  </si>
  <si>
    <t>192SQ24A</t>
  </si>
  <si>
    <t>Echer culisant 0/45°  - Raimondi-192SQ24A</t>
  </si>
  <si>
    <t>Echer culisant 0/45°</t>
  </si>
  <si>
    <t>Opritor lateral pt. SA80  - Raimondi-191CL05A</t>
  </si>
  <si>
    <t>Opritor lateral pt. SA80</t>
  </si>
  <si>
    <t>Raimondi-411SE01A</t>
  </si>
  <si>
    <t>411SE01A</t>
  </si>
  <si>
    <t>Kit laser pt. masinile de taiat (fara prinderi) - Raimondi-411SE01A</t>
  </si>
  <si>
    <t>Kit laser pt. masinile de taiat (fara prinderi)</t>
  </si>
  <si>
    <t>Raimondi-411SEA1</t>
  </si>
  <si>
    <t>411SEA1</t>
  </si>
  <si>
    <t>Kit laser pt. Zoe - Raimondi-411SEA1</t>
  </si>
  <si>
    <t>Kit laser pt. Zoe</t>
  </si>
  <si>
    <t>Raimondi-411SEA2</t>
  </si>
  <si>
    <t>411SEA2</t>
  </si>
  <si>
    <t>Kit laser pt. Pikus - Raimondi-411SEA2</t>
  </si>
  <si>
    <t>Kit laser pt. Pikus</t>
  </si>
  <si>
    <t>Raimondi-411SEA4</t>
  </si>
  <si>
    <t>411SEA4</t>
  </si>
  <si>
    <t>Kit laser pt. SMS 100/125/150 si SA80 - Raimondi-411SEA4</t>
  </si>
  <si>
    <t>Kit laser pt. SMS 100/125/150 si SA80</t>
  </si>
  <si>
    <t>Raimondi-411SEA9</t>
  </si>
  <si>
    <t>411SEA9</t>
  </si>
  <si>
    <t>Kit laser pt. SMS 220/260 - Raimondi-411SEA9</t>
  </si>
  <si>
    <t>Kit laser pt. SMS 220/260</t>
  </si>
  <si>
    <t>Raimondi-411SEA3</t>
  </si>
  <si>
    <t>411SEA3</t>
  </si>
  <si>
    <t>Kit laser pt. Sherpa - Raimondi-411SEA3</t>
  </si>
  <si>
    <t>Kit laser pt. Sherpa</t>
  </si>
  <si>
    <t>Raimondi-411SEA6</t>
  </si>
  <si>
    <t>411SEA6</t>
  </si>
  <si>
    <t>Kit laser pt. CM180 - Raimondi-411SEA6</t>
  </si>
  <si>
    <t>Kit laser pt. CM180</t>
  </si>
  <si>
    <t>Raimondi-411SEA5</t>
  </si>
  <si>
    <t>411SEA5</t>
  </si>
  <si>
    <t>Kit laser pt. LEM - Raimondi-411SEA5</t>
  </si>
  <si>
    <t>Kit laser pt. LEM</t>
  </si>
  <si>
    <t>Raimondi-278CP05D1</t>
  </si>
  <si>
    <t>278CP05D1</t>
  </si>
  <si>
    <t>Kit flanse Ø200mm pt. ZOE - Raimondi-278CP05D1</t>
  </si>
  <si>
    <t>Kit flanse Ø200mm pt. ZOE</t>
  </si>
  <si>
    <t>Raimondi-278CP05D2</t>
  </si>
  <si>
    <t>278CP05D2</t>
  </si>
  <si>
    <t>Kit flanse Ø200mm pt. Mistral, SMS - Raimondi-278CP05D2</t>
  </si>
  <si>
    <t>Kit flanse Ø200mm pt. Mistral, SMS</t>
  </si>
  <si>
    <t>Kit flanse Ø200mm pt. CM180 - Raimondi-278CP05D1</t>
  </si>
  <si>
    <t>Kit flanse Ø200mm pt. CM180</t>
  </si>
  <si>
    <t>Raimondi-278CP05D</t>
  </si>
  <si>
    <t>278CP05D</t>
  </si>
  <si>
    <t>Kit flanse Ø200mm pt. CM150 - Raimondi-278CP05D</t>
  </si>
  <si>
    <t>Kit flanse Ø200mm pt. CM150</t>
  </si>
  <si>
    <t>MANUAL FEED KIT WITH WHEEL</t>
  </si>
  <si>
    <t>Raimondi-419AVPK085</t>
  </si>
  <si>
    <t>419AVPK085</t>
  </si>
  <si>
    <t>Kit cu roata manuala pt. deplasarea capului de taiere pt. Pikus 85 - Raimondi-419AVPK085</t>
  </si>
  <si>
    <t>pt. Pikus 85</t>
  </si>
  <si>
    <t>Kit cu roata manuala pt. deplasarea capului de taiere</t>
  </si>
  <si>
    <t>Raimondi-419AVPK105</t>
  </si>
  <si>
    <t>419AVPK105</t>
  </si>
  <si>
    <t>Kit cu roata manuala pt. deplasarea capului de taiere pt. Pikus 105 - Raimondi-419AVPK105</t>
  </si>
  <si>
    <t>pt. Pikus 105</t>
  </si>
  <si>
    <t>Raimondi-419AVPK130</t>
  </si>
  <si>
    <t>419AVPK130</t>
  </si>
  <si>
    <t>Kit cu roata manuala pt. deplasarea capului de taiere pt. Pikus 130 - Raimondi-419AVPK130</t>
  </si>
  <si>
    <t>pt. Pikus 130</t>
  </si>
  <si>
    <t>Raimondi-419AVBO=120</t>
  </si>
  <si>
    <t>419AVBO=120</t>
  </si>
  <si>
    <t>Kit cu roata manuala pt. deplasarea capului de taiere pt. Bolt 120 - Raimondi-419AVBO=120</t>
  </si>
  <si>
    <t>pt. Bolt 120</t>
  </si>
  <si>
    <t>Raimondi-419AVBO=150</t>
  </si>
  <si>
    <t>419AVBO=150</t>
  </si>
  <si>
    <t>Kit cu roata manuala pt. deplasarea capului de taiere pt. Bolt 150 - Raimondi-419AVBO=150</t>
  </si>
  <si>
    <t>pt. Bolt 150</t>
  </si>
  <si>
    <t>Raimondi-419AVMS=120</t>
  </si>
  <si>
    <t>419AVMS=120</t>
  </si>
  <si>
    <t>Kit cu roata manuala pt. deplasarea capului de taiere pt. Mistral 120/SMS 125 - Raimondi-419AVMS=120</t>
  </si>
  <si>
    <t>pt. Mistral 120/SMS 125</t>
  </si>
  <si>
    <t>Raimondi-419AVMS=150</t>
  </si>
  <si>
    <t>419AVMS=150</t>
  </si>
  <si>
    <t>Kit cu roata manuala pt. deplasarea capului de taiere pt. Mistral 150 - Raimondi-419AVMS=150</t>
  </si>
  <si>
    <t>pt. Mistral 150</t>
  </si>
  <si>
    <t>Raimondi-419AVMS=155</t>
  </si>
  <si>
    <t>419AVMS=155</t>
  </si>
  <si>
    <t>Raimondi-419AVZO085</t>
  </si>
  <si>
    <t>419AVZO085</t>
  </si>
  <si>
    <t>Kit cu roata manuala pt. deplasarea capului de taiere pt. Zoe 85 - Raimondi-419AVZO085</t>
  </si>
  <si>
    <t>pt. Zoe 85</t>
  </si>
  <si>
    <t>Raimondi-419AVZO105</t>
  </si>
  <si>
    <t>419AVZO105</t>
  </si>
  <si>
    <t>Kit cu roata manuala pt. deplasarea capului de taiere pt. Zoe 105 - Raimondi-419AVZO105</t>
  </si>
  <si>
    <t>pt. Zoe 105</t>
  </si>
  <si>
    <t>Raimondi-419AVZO130</t>
  </si>
  <si>
    <t>419AVZO130</t>
  </si>
  <si>
    <t>Kit cu roata manuala pt. deplasarea capului de taiere pt. Zoe 130 - Raimondi-419AVZO130</t>
  </si>
  <si>
    <t>pt. Zoe 130</t>
  </si>
  <si>
    <t>Raimondi-419AVZO150</t>
  </si>
  <si>
    <t>419AVZO150</t>
  </si>
  <si>
    <t>Kit cu roata manuala pt. deplasarea capului de taiere pt. Zoe 150 - Raimondi-419AVZO150</t>
  </si>
  <si>
    <t>pt. Zoe 150</t>
  </si>
  <si>
    <t>SIDE BENCH WITH ADJUSTABLE SQUARE</t>
  </si>
  <si>
    <t>Raimondi-374BSQ130</t>
  </si>
  <si>
    <t>374BSQ130</t>
  </si>
  <si>
    <t>Extensie laterala cu echer reglabil pt. Pikus, SMS, Zoe - Raimondi-374BSQ130</t>
  </si>
  <si>
    <t>pt. Pikus, SMS, Zoe</t>
  </si>
  <si>
    <t>Extensie laterala cu echer reglabil</t>
  </si>
  <si>
    <t>Raimondi-374BSQ150</t>
  </si>
  <si>
    <t>374BSQ150</t>
  </si>
  <si>
    <t>Extensie laterala cu echer reglabil pt. SMS, Zoe - Raimondi-374BSQ150</t>
  </si>
  <si>
    <t>pt. SMS, Zoe</t>
  </si>
  <si>
    <t>Raimondi-374BSQ220</t>
  </si>
  <si>
    <t>374BSQ220</t>
  </si>
  <si>
    <t>Extensie laterala cu echer reglabil pt. SMS - Raimondi-374BSQ220</t>
  </si>
  <si>
    <t>pt. SMS</t>
  </si>
  <si>
    <t>Raimondi-374BSQ260</t>
  </si>
  <si>
    <t>374BSQ260</t>
  </si>
  <si>
    <t>Extensie laterala cu echer reglabil pt. SMS - Raimondi-374BSQ260</t>
  </si>
  <si>
    <t>WATER CONTAINMENT BARS WITH NYLON BRUSHES</t>
  </si>
  <si>
    <t>Raimondi-263PE04A085</t>
  </si>
  <si>
    <t>263PE04A085</t>
  </si>
  <si>
    <t>Bare cu perii de nylon pt. retinerea apei pt. Pikus/Zoe - Raimondi-263PE04A085</t>
  </si>
  <si>
    <t>Bare cu perii de nylon pt. retinerea apei</t>
  </si>
  <si>
    <t>Raimondi-263PE04A105</t>
  </si>
  <si>
    <t>263PE04A105</t>
  </si>
  <si>
    <t>Bare cu perii de nylon pt. retinerea apei pt. Pikus/Zoe/SMS - Raimondi-263PE04A105</t>
  </si>
  <si>
    <t>Raimondi-263PE04A130</t>
  </si>
  <si>
    <t>263PE04A130</t>
  </si>
  <si>
    <t>Bare cu perii de nylon pt. retinerea apei pt. Pikus/Zoe/SMS - Raimondi-263PE04A130</t>
  </si>
  <si>
    <t>Raimondi-263PE04A150</t>
  </si>
  <si>
    <t>263PE04A150</t>
  </si>
  <si>
    <t>Bare cu perii de nylon pt. retinerea apei pt. Zoe/SMS - Raimondi-263PE04A150</t>
  </si>
  <si>
    <t>Raimondi-263PE04A200</t>
  </si>
  <si>
    <t>263PE04A200</t>
  </si>
  <si>
    <t>Bare cu perii de nylon pt. retinerea apei pt. SMS - Raimondi-263PE04A200</t>
  </si>
  <si>
    <t>Raimondi-263PE04A260</t>
  </si>
  <si>
    <t>263PE04A260</t>
  </si>
  <si>
    <t>Bare cu perii de nylon pt. retinerea apei pt. SMS - Raimondi-263PE04A260</t>
  </si>
  <si>
    <t>Raimondi-379AKITDM1</t>
  </si>
  <si>
    <t>379AKITDM1</t>
  </si>
  <si>
    <t>Kit protectie multi-disc pt. CM 180 Auto - Raimondi-379AKITDM1</t>
  </si>
  <si>
    <t>Kit protectie multi-disc pt. CM 180 Auto</t>
  </si>
  <si>
    <t>Raimondi-379AKITMT</t>
  </si>
  <si>
    <t>379AKITMT</t>
  </si>
  <si>
    <t>Kit protectie disc pt. CM180 Auto - Raimondi-379AKITMT</t>
  </si>
  <si>
    <t>Kit protectie disc pt. CM180 Auto</t>
  </si>
  <si>
    <t>Raimondi-379AKIT2T</t>
  </si>
  <si>
    <t>379AKIT2T</t>
  </si>
  <si>
    <t>Kit universal flanse pt. CM180 Auto - Raimondi-379AKIT2T</t>
  </si>
  <si>
    <t>Kit universal flanse pt. CM180 Auto</t>
  </si>
  <si>
    <t>Raimondi-379AKITSCAN</t>
  </si>
  <si>
    <t>379AKITSCAN</t>
  </si>
  <si>
    <t>Kit flanse pt. CM180 Auto - Raimondi-379AKITSCAN</t>
  </si>
  <si>
    <t>Kit flanse pt. CM180 Auto</t>
  </si>
  <si>
    <t>Raimondi-379BLOADVN</t>
  </si>
  <si>
    <t>379BLOADVN</t>
  </si>
  <si>
    <t>Suport "ADV" pt. blocarea placilor pt. CM180 Auto - Raimondi-379BLOADVN</t>
  </si>
  <si>
    <t>Suport "ADV" pt. blocarea placilor pt. CM180 Auto</t>
  </si>
  <si>
    <t>Raimondi-379BLOPIA</t>
  </si>
  <si>
    <t>379BLOPIA</t>
  </si>
  <si>
    <t>Suport "ADV" pt. blocarea placilor pt. CM150 Auto - Raimondi-379BLOPIA</t>
  </si>
  <si>
    <t>Suport "ADV" pt. blocarea placilor pt. CM150 Auto</t>
  </si>
  <si>
    <t>8024648011862</t>
  </si>
  <si>
    <t>Raimondi-374RU5D40CM180</t>
  </si>
  <si>
    <t>374RU5D40CM180</t>
  </si>
  <si>
    <t>Masa cu role si picioare, extensie pt. CM180 Auto - Raimondi-374RU5D40CM180</t>
  </si>
  <si>
    <t>Masa cu role si picioare, extensie pt. CM180 Auto</t>
  </si>
  <si>
    <t>Raimondi-374RU5D40ICM</t>
  </si>
  <si>
    <t>374RU5D40ICM</t>
  </si>
  <si>
    <t>Masa cu role si picioare, extensie pt. CM150 Auto - Raimondi-374RU5D40ICM</t>
  </si>
  <si>
    <t>Masa cu role si picioare, extensie pt. CM150 Auto</t>
  </si>
  <si>
    <t>8024648078674</t>
  </si>
  <si>
    <t>Raimondi-192SQ21A</t>
  </si>
  <si>
    <t>192SQ21A</t>
  </si>
  <si>
    <t>Echer in V culisant pt. taieri in diagonala pt. CM180 - Raimondi-192SQ21A</t>
  </si>
  <si>
    <t>Echer in V culisant pt. taieri in diagonala pt. CM180</t>
  </si>
  <si>
    <t>Raimondi-379AKITRUOTE</t>
  </si>
  <si>
    <t>379AKITRUOTE</t>
  </si>
  <si>
    <t>Kit 4 suporti cu roti pt. CM180 - Raimondi-379AKITRUOTE</t>
  </si>
  <si>
    <t>Kit 4 suporti cu roti pt. CM180</t>
  </si>
  <si>
    <t>Jolly Adv/Jollyna</t>
  </si>
  <si>
    <t>Raimondi-431EP01A</t>
  </si>
  <si>
    <t>431EP01A</t>
  </si>
  <si>
    <t>Extensie laterala pt. Jollyna - Raimondi-431EP01A</t>
  </si>
  <si>
    <t>pt. Jollyna</t>
  </si>
  <si>
    <t>Extensie laterala</t>
  </si>
  <si>
    <t>Raimondi-431PR02A</t>
  </si>
  <si>
    <t>431PR02A</t>
  </si>
  <si>
    <t>Extensii stanga si dreapta pt. Jollyna - Raimondi-431PR02A</t>
  </si>
  <si>
    <t>Extensii stanga si dreapta</t>
  </si>
  <si>
    <t>LEM 105/150</t>
  </si>
  <si>
    <t>Raimondi-426EP01A</t>
  </si>
  <si>
    <t>426EP01A</t>
  </si>
  <si>
    <t>Extensii laterale pt. LEM - Raimondi-426EP01A</t>
  </si>
  <si>
    <t>pt. LEM</t>
  </si>
  <si>
    <t>Extensii laterale</t>
  </si>
  <si>
    <t>Raimondi-125INOXF</t>
  </si>
  <si>
    <t>125INOXF</t>
  </si>
  <si>
    <t>Masina de taiat gresie, faianta 0.66kW, disc 115mm, GS86 - Raimondi-125INOXF</t>
  </si>
  <si>
    <t>0.66kW, disc 115mm</t>
  </si>
  <si>
    <t>GS86</t>
  </si>
  <si>
    <t>Raimondi-370DF</t>
  </si>
  <si>
    <t>370DF</t>
  </si>
  <si>
    <t>Masina de taiat gresie, faianta 0.66kW, disc 200mm, ECO 92 - Raimondi-370DF</t>
  </si>
  <si>
    <t>0.66kW, disc 200mm</t>
  </si>
  <si>
    <t>ECO 92</t>
  </si>
  <si>
    <t>Raimondi-37898</t>
  </si>
  <si>
    <t>Masina de taiat gresie, faianta 0.37kW, disc 150mm, SUPERECO 98 - Raimondi-37898</t>
  </si>
  <si>
    <t>0.37kW, disc 150mm</t>
  </si>
  <si>
    <t>SUPERECO 98</t>
  </si>
  <si>
    <t>Raimondi-379ADV230</t>
  </si>
  <si>
    <t>379ADV230</t>
  </si>
  <si>
    <t>Masina automata de taiat gresie, faianta, placi 180cm, 2.2kW, CM 180 Automatic - Raimondi-379ADV230</t>
  </si>
  <si>
    <t>180cm, 2.2kW</t>
  </si>
  <si>
    <t>CM 180 Automatic</t>
  </si>
  <si>
    <t>Raimondi-379ADV400DE</t>
  </si>
  <si>
    <t>379ADV400DE</t>
  </si>
  <si>
    <t>Masina automata de taiat gresie, faianta, placi 180cm, 2.2kW, CM 180 Automatic 400V - Raimondi-379ADV400DE</t>
  </si>
  <si>
    <t>CM 180 Automatic 400V</t>
  </si>
  <si>
    <t>Masini de frezat</t>
  </si>
  <si>
    <t>Raimondi-354J1200CSQ</t>
  </si>
  <si>
    <t>354J1200CSQ</t>
  </si>
  <si>
    <t>Masina de frezat gresie, faianta, placi 120cm, 1.5kW, Jolly Adv (auto feed) - Raimondi-354J1200CSQ</t>
  </si>
  <si>
    <t>120cm, 1.5kW</t>
  </si>
  <si>
    <t>Jolly Adv (auto feed)</t>
  </si>
  <si>
    <t>Raimondi-431J2015EU</t>
  </si>
  <si>
    <t>431J2015EU</t>
  </si>
  <si>
    <t>Masina de frezat gresie, faianta, placi 120cm, 1.1kW, Jollyna - Raimondi-431J2015EU</t>
  </si>
  <si>
    <t>Jollyna</t>
  </si>
  <si>
    <t>Masini de taiat verticale</t>
  </si>
  <si>
    <t>Raimondi-426150</t>
  </si>
  <si>
    <t>Masina verticala de taiat gresie, faianta, placi 150cm, 0.9kW, LEM 150 - Raimondi-426150</t>
  </si>
  <si>
    <t>150cm, 0.9kW</t>
  </si>
  <si>
    <t>LEM 150</t>
  </si>
  <si>
    <t>Raimondi-426105</t>
  </si>
  <si>
    <t>Masina verticala de taiat gresie, faianta, placi 105cm, 0.9kW, LEM 105 - Raimondi-426105</t>
  </si>
  <si>
    <t>105cm, 0.9kW</t>
  </si>
  <si>
    <t>LEM 105</t>
  </si>
  <si>
    <t>Raimondi-428AUT230</t>
  </si>
  <si>
    <t>428AUT230</t>
  </si>
  <si>
    <t>Masina de frezat gresie, faianta, placi 120cm, 1.1kW, Bi-Bull Dog ADV Autom. - Raimondi-428AUT230</t>
  </si>
  <si>
    <t>Bi-Bull Dog ADV Autom.</t>
  </si>
  <si>
    <t>Raimondi-428AUT400</t>
  </si>
  <si>
    <t>428AUT400</t>
  </si>
  <si>
    <t>Masina de frezat gresie, faianta, placi 120cm, 1.5kW, Bi-Bull Dog ADV Autom. 400V - Raimondi-428AUT400</t>
  </si>
  <si>
    <t>Bi-Bull Dog ADV Autom. 400V</t>
  </si>
  <si>
    <t>8024648087676</t>
  </si>
  <si>
    <t>Raimondi-428AVOL230</t>
  </si>
  <si>
    <t>428AVOL230</t>
  </si>
  <si>
    <t>Masina de frezat gresie, faianta, placi 120cm, 1.1kW, Bi-Bull Dog ADV cu kit alim.  - Raimondi-428AVOL230</t>
  </si>
  <si>
    <t xml:space="preserve">Bi-Bull Dog ADV cu kit alim. </t>
  </si>
  <si>
    <t>Raimondi-428AVOL400</t>
  </si>
  <si>
    <t>428AVOL400</t>
  </si>
  <si>
    <t>Masina de frezat gresie, faianta, placi 120cm, 1.5kW, Bi-Bull Dog ADV cu kit alim. 400V - Raimondi-428AVOL400</t>
  </si>
  <si>
    <t>Bi-Bull Dog ADV cu kit alim. 400V</t>
  </si>
  <si>
    <t>Raimondi-428</t>
  </si>
  <si>
    <t>Masina de frezat gresie, faianta, placi 120cm, 1.1kW, Bi-Bull Dog ADV - Raimondi-428</t>
  </si>
  <si>
    <t>Bi-Bull Dog ADV</t>
  </si>
  <si>
    <t>Raimondi-427ADV</t>
  </si>
  <si>
    <t>427ADV</t>
  </si>
  <si>
    <t>Masina de frezat gresie, faianta, placi 80cm, 1.1kW, Bull Dog ADV - Raimondi-427ADV</t>
  </si>
  <si>
    <t>80cm, 1.1kW</t>
  </si>
  <si>
    <t>Bull Dog ADV</t>
  </si>
  <si>
    <t>Raimondi-427BARIRIEU</t>
  </si>
  <si>
    <t>427BARIRIEU</t>
  </si>
  <si>
    <t>Masina de frezat gresie, faianta, placi 120cm, 1.1kW, Bull Dog finisor pt. muchii - Raimondi-427BARIRIEU</t>
  </si>
  <si>
    <t>Bull Dog finisor pt. muchii</t>
  </si>
  <si>
    <t>Raimondi-427BARIOHEU</t>
  </si>
  <si>
    <t>427BARIOHEU</t>
  </si>
  <si>
    <t>Masina de frezat gresie, faianta, placi 120cm, 1.1kW, Bull Dog finisor pt. muchii pt. conectare cu masinile Bull - Raimondi-427BARIOHEU</t>
  </si>
  <si>
    <t>Bull Dog finisor pt. muchii pt. conectare cu masinile Bull</t>
  </si>
  <si>
    <t>Raimondi-428PR03A</t>
  </si>
  <si>
    <t>428PR03A</t>
  </si>
  <si>
    <t>Extensii laterale pt. masinile Bull - Raimondi-428PR03A</t>
  </si>
  <si>
    <t>Extensii laterale pt. masinile Bull</t>
  </si>
  <si>
    <t>Raimondi-039CA00AB</t>
  </si>
  <si>
    <t>039CA00AB</t>
  </si>
  <si>
    <t>Masa universala 80cm - Raimondi-039CA00AB</t>
  </si>
  <si>
    <t>Masa universala 80cm</t>
  </si>
  <si>
    <t>Raimondi-039CA00ABB</t>
  </si>
  <si>
    <t>039CA00ABB</t>
  </si>
  <si>
    <t>Masa universala 120cm - Raimondi-039CA00ABB</t>
  </si>
  <si>
    <t>Masa universala 120cm</t>
  </si>
  <si>
    <t>Raimondi-114TOK05A</t>
  </si>
  <si>
    <t>114TOK05A</t>
  </si>
  <si>
    <t>Ghidaje pt. conectare la Bi-Bull Dog ADV - Raimondi-114TOK05A</t>
  </si>
  <si>
    <t>Ghidaje pt. conectare la Bi-Bull Dog ADV</t>
  </si>
  <si>
    <t>Raimondi-419AVBUBBRIH</t>
  </si>
  <si>
    <t>419AVBUBBRIH</t>
  </si>
  <si>
    <t>Kit alimentare pt. Bull + finisor muchii - Raimondi-419AVBUBBRIH</t>
  </si>
  <si>
    <t>Kit alimentare pt. Bull + finisor muchii</t>
  </si>
  <si>
    <t>Raimondi-419AVBUBURIH</t>
  </si>
  <si>
    <t>419AVBUBURIH</t>
  </si>
  <si>
    <t>Kit alimentare pt. Bi-Bull + finisor muchii - Raimondi-419AVBUBURIH</t>
  </si>
  <si>
    <t>Kit alimentare pt. Bi-Bull + finisor muchii</t>
  </si>
  <si>
    <t>Raimondi-419AVBUBULL</t>
  </si>
  <si>
    <t>419AVBUBULL</t>
  </si>
  <si>
    <t>Kit alimentare pt. Bull - Raimondi-419AVBUBULL</t>
  </si>
  <si>
    <t>Kit alimentare pt. Bull</t>
  </si>
  <si>
    <t>Raimondi-419AVBUBIBU</t>
  </si>
  <si>
    <t>419AVBUBIBU</t>
  </si>
  <si>
    <t>Kit alimentare pt. Bi-Bull - Raimondi-419AVBUBIBU</t>
  </si>
  <si>
    <t>Kit alimentare pt. Bi-Bull</t>
  </si>
  <si>
    <t>Raimondi-429KIT428</t>
  </si>
  <si>
    <t>429KIT428</t>
  </si>
  <si>
    <t>Kit automatizare pt. Bi-Bull - Raimondi-429KIT428</t>
  </si>
  <si>
    <t>Kit automatizare pt. Bi-Bull</t>
  </si>
  <si>
    <t>Raimondi-429KITVA230</t>
  </si>
  <si>
    <t>429KITVA230</t>
  </si>
  <si>
    <t>Rezervor si pompa apa Bull - Raimondi-429KITVA230</t>
  </si>
  <si>
    <t>Rezervor si pompa apa Bull</t>
  </si>
  <si>
    <t>Raimondi-429KITV230</t>
  </si>
  <si>
    <t>429KITV230</t>
  </si>
  <si>
    <t>Rezervor si pompa apa Bi-Bull - Raimondi-429KITV230</t>
  </si>
  <si>
    <t>Rezervor si pompa apa Bi-Bull</t>
  </si>
  <si>
    <t>Raimondi-179BUTOH22GG</t>
  </si>
  <si>
    <t>179BUTOH22GG</t>
  </si>
  <si>
    <t>Disc diamantat pt. frezat/profilat 125mm /  11mm - Raimondi-179BUTOH22GG</t>
  </si>
  <si>
    <t>Disc diamantat pt. frezat/profilat 125mm /  11mm</t>
  </si>
  <si>
    <t>Disc segmentat (full bull)</t>
  </si>
  <si>
    <t>Raimondi-179BUTOH22GF</t>
  </si>
  <si>
    <t>179BUTOH22GF</t>
  </si>
  <si>
    <t>Disc diamantat pt. frezat/profilat 125mm /  11mm (finisaj) - Raimondi-179BUTOH22GF</t>
  </si>
  <si>
    <t>Disc diamantat pt. frezat/profilat 125mm /  11mm (finisaj)</t>
  </si>
  <si>
    <t>Raimondi-179BULL30</t>
  </si>
  <si>
    <t>179BULL30</t>
  </si>
  <si>
    <t>Disc diamantat pt. frezat/profilat 160mm / 30mm - Raimondi-179BULL30</t>
  </si>
  <si>
    <t>Disc diamantat pt. frezat/profilat 160mm / 30mm</t>
  </si>
  <si>
    <t>Disc segmentat (1/2 bull)</t>
  </si>
  <si>
    <t>Raimondi-179BULL20</t>
  </si>
  <si>
    <t>179BULL20</t>
  </si>
  <si>
    <t>Disc diamantat pt. frezat/profilat 150mm / 20mm - Raimondi-179BULL20</t>
  </si>
  <si>
    <t>Disc diamantat pt. frezat/profilat 150mm / 20mm</t>
  </si>
  <si>
    <t>Raimondi-179BULL15-125</t>
  </si>
  <si>
    <t>179BULL15-125</t>
  </si>
  <si>
    <t>Disc diamantat pt. frezat/profilat 125mm / 15mm - Raimondi-179BULL15-125</t>
  </si>
  <si>
    <t>Disc diamantat pt. frezat/profilat 125mm / 15mm</t>
  </si>
  <si>
    <t>Raimondi-179BULL12</t>
  </si>
  <si>
    <t>179BULL12</t>
  </si>
  <si>
    <t>Disc diamantat pt. frezat/profilat 125mm / 12mm - Raimondi-179BULL12</t>
  </si>
  <si>
    <t>Disc diamantat pt. frezat/profilat 125mm / 12mm</t>
  </si>
  <si>
    <t>Raimondi-179BULL10</t>
  </si>
  <si>
    <t>179BULL10</t>
  </si>
  <si>
    <t>Disc diamantat pt. frezat/profilat 120mm / 10mm - Raimondi-179BULL10</t>
  </si>
  <si>
    <t>Disc diamantat pt. frezat/profilat 120mm / 10mm</t>
  </si>
  <si>
    <t>Disc continuu (1/2 bull)</t>
  </si>
  <si>
    <t>Raimondi-179BU30RF</t>
  </si>
  <si>
    <t>179BU30RF</t>
  </si>
  <si>
    <t>Disc diamantat pt. frezat/profilat 160mm / 30mm (finisaj) - Raimondi-179BU30RF</t>
  </si>
  <si>
    <t>Disc diamantat pt. frezat/profilat 160mm / 30mm (finisaj)</t>
  </si>
  <si>
    <t>Raimondi-179BU20RF</t>
  </si>
  <si>
    <t>179BU20RF</t>
  </si>
  <si>
    <t>Disc diamantat pt. frezat/profilat 150mm / 20mm (finisaj) - Raimondi-179BU20RF</t>
  </si>
  <si>
    <t>Disc diamantat pt. frezat/profilat 150mm / 20mm (finisaj)</t>
  </si>
  <si>
    <t>Raimondi-179BULL15RF</t>
  </si>
  <si>
    <t>179BULL15RF</t>
  </si>
  <si>
    <t>Disc diamantat pt. frezat/profilat 130mm / 15mm (finisaj) - Raimondi-179BULL15RF</t>
  </si>
  <si>
    <t>Disc diamantat pt. frezat/profilat 130mm / 15mm (finisaj)</t>
  </si>
  <si>
    <t>Raimondi-179BULL12RF</t>
  </si>
  <si>
    <t>179BULL12RF</t>
  </si>
  <si>
    <t>Disc diamantat pt. frezat/profilat 125mm / 12mm (finisaj) - Raimondi-179BULL12RF</t>
  </si>
  <si>
    <t>Disc diamantat pt. frezat/profilat 125mm / 12mm (finisaj)</t>
  </si>
  <si>
    <t>Raimondi-179BULL10RF</t>
  </si>
  <si>
    <t>179BULL10RF</t>
  </si>
  <si>
    <t>Disc diamantat pt. frezat/profilat 120mm / 10mm (finisaj) - Raimondi-179BULL10RF</t>
  </si>
  <si>
    <t>Disc diamantat pt. frezat/profilat 120mm / 10mm (finisaj)</t>
  </si>
  <si>
    <t>Raimondi-179BULL08RF</t>
  </si>
  <si>
    <t>179BULL08RF</t>
  </si>
  <si>
    <t>Disc diamantat pt. frezat/profilat 115mm / 8mm (finisaj) - Raimondi-179BULL08RF</t>
  </si>
  <si>
    <t>Disc diamantat pt. frezat/profilat 115mm / 8mm (finisaj)</t>
  </si>
  <si>
    <t>Raimondi-179BULL15FC</t>
  </si>
  <si>
    <t>179BULL15FC</t>
  </si>
  <si>
    <t>Disc diamantat pt. frezat/profilat 125mm / 15mm (slefuiri) - Raimondi-179BULL15FC</t>
  </si>
  <si>
    <t>Disc diamantat pt. frezat/profilat 125mm / 15mm (slefuiri)</t>
  </si>
  <si>
    <t>Raimondi-179BULL12FC</t>
  </si>
  <si>
    <t>179BULL12FC</t>
  </si>
  <si>
    <t>Disc diamantat pt. frezat/profilat 125mm / 12mm (slefuiri) - Raimondi-179BULL12FC</t>
  </si>
  <si>
    <t>Disc diamantat pt. frezat/profilat 125mm / 12mm (slefuiri)</t>
  </si>
  <si>
    <t>Raimondi-179BULL10FC</t>
  </si>
  <si>
    <t>179BULL10FC</t>
  </si>
  <si>
    <t>Disc diamantat pt. frezat/profilat 120mm / 10mm (slefuiri) - Raimondi-179BULL10FC</t>
  </si>
  <si>
    <t>Disc diamantat pt. frezat/profilat 120mm / 10mm (slefuiri)</t>
  </si>
  <si>
    <t>Raimondi-179BULL08FC</t>
  </si>
  <si>
    <t>179BULL08FC</t>
  </si>
  <si>
    <t>Disc diamantat pt. frezat/profilat 115mm / 8mm (slefuiri) - Raimondi-179BULL08FC</t>
  </si>
  <si>
    <t>Disc diamantat pt. frezat/profilat 115mm / 8mm (slefuiri)</t>
  </si>
  <si>
    <t>Raimondi-179BU30LA</t>
  </si>
  <si>
    <t>179BU30LA</t>
  </si>
  <si>
    <t>Disc diamantat pt. frezat/profilat 160mm / 30mm (polisare) - Raimondi-179BU30LA</t>
  </si>
  <si>
    <t>Disc diamantat pt. frezat/profilat 160mm / 30mm (polisare)</t>
  </si>
  <si>
    <t>Raimondi-179BU15LA</t>
  </si>
  <si>
    <t>179BU15LA</t>
  </si>
  <si>
    <t>Disc diamantat pt. frezat/profilat 125mm / 15mm (polisare) - Raimondi-179BU15LA</t>
  </si>
  <si>
    <t>Disc diamantat pt. frezat/profilat 125mm / 15mm (polisare)</t>
  </si>
  <si>
    <t>Raimondi-179BU10LA</t>
  </si>
  <si>
    <t>179BU10LA</t>
  </si>
  <si>
    <t>Disc diamantat pt. frezat/profilat 120mm / 10mm (polisare) - Raimondi-179BU10LA</t>
  </si>
  <si>
    <t>Disc diamantat pt. frezat/profilat 120mm / 10mm (polisare)</t>
  </si>
  <si>
    <t>Raimondi-179BU30LB</t>
  </si>
  <si>
    <t>179BU30LB</t>
  </si>
  <si>
    <t>Disc diamantat pt. frezat/profilat 160mm / 30mm (polisare) - Raimondi-179BU30LB</t>
  </si>
  <si>
    <t>Raimondi-179BU15LB</t>
  </si>
  <si>
    <t>179BU15LB</t>
  </si>
  <si>
    <t>Disc diamantat pt. frezat/profilat 125mm / 15mm (polisare) - Raimondi-179BU15LB</t>
  </si>
  <si>
    <t>Raimondi-179BU10LB</t>
  </si>
  <si>
    <t>179BU10LB</t>
  </si>
  <si>
    <t>Disc diamantat pt. frezat/profilat 120mm / 10mm (polisare) - Raimondi-179BU10LB</t>
  </si>
  <si>
    <t>Raimondi-179BU15LC</t>
  </si>
  <si>
    <t>179BU15LC</t>
  </si>
  <si>
    <t>Disc diamantat pt. frezat/profilat 125mm / 15mm (polisare) - Raimondi-179BU15LC</t>
  </si>
  <si>
    <t>Raimondi-179BU15LD</t>
  </si>
  <si>
    <t>179BU15LD</t>
  </si>
  <si>
    <t>Disc diamantat pt. frezat/profilat 125mm / 15mm (polisare) - Raimondi-179BU15LD</t>
  </si>
  <si>
    <t>Raimondi-179BU15LE</t>
  </si>
  <si>
    <t>179BU15LE</t>
  </si>
  <si>
    <t>Disc diamantat pt. frezat/profilat 125mm / 15mm (polisare) - Raimondi-179BU15LE</t>
  </si>
  <si>
    <t>Cupa segm.</t>
  </si>
  <si>
    <t>Raimondi-179BULL45FC</t>
  </si>
  <si>
    <t>179BULL45FC</t>
  </si>
  <si>
    <t>Disc diamantat pt. frezat/profilat pt. Jolly/Bevel - Raimondi-179BULL45FC</t>
  </si>
  <si>
    <t>Disc diamantat pt. frezat/profilat pt. Jolly/Bevel</t>
  </si>
  <si>
    <t>Raimondi-179BULL45RF</t>
  </si>
  <si>
    <t>179BULL45RF</t>
  </si>
  <si>
    <t>Disc diamantat pt. frezat/profilat pt. Jolly/Bevel - Raimondi-179BULL45RF</t>
  </si>
  <si>
    <t>Raimondi-179BU30SC</t>
  </si>
  <si>
    <t>179BU30SC</t>
  </si>
  <si>
    <t>Disc diamantat pt. frezat/profilat 90° 120mm/32mm - Raimondi-179BU30SC</t>
  </si>
  <si>
    <t>Disc diamantat pt. frezat/profilat 90° 120mm/32mm</t>
  </si>
  <si>
    <t>Raimondi-179BU16SC</t>
  </si>
  <si>
    <t>179BU16SC</t>
  </si>
  <si>
    <t>Disc diamantat pt. frezat/profilat 90° 120mm/16mm - Raimondi-179BU16SC</t>
  </si>
  <si>
    <t>Disc diamantat pt. frezat/profilat 90° 120mm/16mm</t>
  </si>
  <si>
    <t>Raimondi-179BUN100</t>
  </si>
  <si>
    <t>179BUN100</t>
  </si>
  <si>
    <t>Banda diamantata 100mm/38mm finisaj - Raimondi-179BUN100</t>
  </si>
  <si>
    <t>Banda diamantata 100mm/38mm finisaj</t>
  </si>
  <si>
    <t>Banda diam.</t>
  </si>
  <si>
    <t>Raimondi-179BUN400</t>
  </si>
  <si>
    <t>179BUN400</t>
  </si>
  <si>
    <t>Banda diamantata 100mm/38mm polisare - Raimondi-179BUN400</t>
  </si>
  <si>
    <t>Banda diamantata 100mm/38mm polisare</t>
  </si>
  <si>
    <t>Raimondi-179BUN800</t>
  </si>
  <si>
    <t>179BUN800</t>
  </si>
  <si>
    <t>Banda diamantata 100mm/38mm polisare - Raimondi-179BUN800</t>
  </si>
  <si>
    <t>Raimondi-179BUPNA</t>
  </si>
  <si>
    <t>179BUPNA</t>
  </si>
  <si>
    <t>Suport din cauciuc pt. benzi diamantate - Raimondi-179BUPNA</t>
  </si>
  <si>
    <t>Suport din cauciuc pt. benzi diamantate</t>
  </si>
  <si>
    <t>Suport</t>
  </si>
  <si>
    <t>Raimondi-179CC350</t>
  </si>
  <si>
    <t>179CC350</t>
  </si>
  <si>
    <t>Disc diamantat pt. gresie, faianta, placi 350mm - Raimondi-179CC350</t>
  </si>
  <si>
    <t>Disc diamantat pt. gresie, faianta, placi 350mm</t>
  </si>
  <si>
    <t>Disc diam. Continuu</t>
  </si>
  <si>
    <t>Raimondi-179CC300</t>
  </si>
  <si>
    <t>179CC300</t>
  </si>
  <si>
    <t>Disc diamantat pt. gresie, faianta, placi 300mm - Raimondi-179CC300</t>
  </si>
  <si>
    <t>Disc diamantat pt. gresie, faianta, placi 300mm</t>
  </si>
  <si>
    <t>Raimondi-179CC200E</t>
  </si>
  <si>
    <t>179CC200E</t>
  </si>
  <si>
    <t>Disc diamantat pt. gresie, faianta, placi 200mm - Raimondi-179CC200E</t>
  </si>
  <si>
    <t>Disc diamantat pt. gresie, faianta, placi 200mm</t>
  </si>
  <si>
    <t>Raimondi-179CC200</t>
  </si>
  <si>
    <t>179CC200</t>
  </si>
  <si>
    <t>Disc diamantat pt. gresie, faianta, placi 200mm - Raimondi-179CC200</t>
  </si>
  <si>
    <t>Raimondi-179CC150</t>
  </si>
  <si>
    <t>179CC150</t>
  </si>
  <si>
    <t>Disc diamantat pt. gresie, faianta, placi 150mm - Raimondi-179CC150</t>
  </si>
  <si>
    <t>Disc diamantat pt. gresie, faianta, placi 150mm</t>
  </si>
  <si>
    <t>Raimondi-179CC115</t>
  </si>
  <si>
    <t>179CC115</t>
  </si>
  <si>
    <t>Disc diamantat pt. gresie, faianta, placi 115mm - Raimondi-179CC115</t>
  </si>
  <si>
    <t>Disc diamantat pt. gresie, faianta, placi 115mm</t>
  </si>
  <si>
    <t>Raimondi-179CC250B</t>
  </si>
  <si>
    <t>179CC250B</t>
  </si>
  <si>
    <t>Disc diamantat pt. bisello (gresie, faianta, placi) 250mm - Raimondi-179CC250B</t>
  </si>
  <si>
    <t>Disc diamantat pt. bisello (gresie, faianta, placi) 250mm</t>
  </si>
  <si>
    <t>Raimondi-179CCT350</t>
  </si>
  <si>
    <t>179CCT350</t>
  </si>
  <si>
    <t>Disc diamantat pt. gresie, faianta, placi 350mm - Raimondi-179CCT350</t>
  </si>
  <si>
    <t>Disc diam. Turbo</t>
  </si>
  <si>
    <t>Raimondi-179CCT350E</t>
  </si>
  <si>
    <t>179CCT350E</t>
  </si>
  <si>
    <t>Disc diamantat pt. materiale de constructii 350mm - Raimondi-179CCT350E</t>
  </si>
  <si>
    <t>Disc diamantat pt. materiale de constructii 350mm</t>
  </si>
  <si>
    <t>Raimondi-179CCT300</t>
  </si>
  <si>
    <t>179CCT300</t>
  </si>
  <si>
    <t>Disc diamantat pt. gresie, faianta, placi 300mm - Raimondi-179CCT300</t>
  </si>
  <si>
    <t>Raimondi-179CCT250</t>
  </si>
  <si>
    <t>179CCT250</t>
  </si>
  <si>
    <t>Disc diamantat pt. gresie, faianta, placi 250mm - Raimondi-179CCT250</t>
  </si>
  <si>
    <t>Disc diamantat pt. gresie, faianta, placi 250mm</t>
  </si>
  <si>
    <t>Raimondi-179CCT250E</t>
  </si>
  <si>
    <t>179CCT250E</t>
  </si>
  <si>
    <t>Disc diamantat pt. materiale de constructii 250mm - Raimondi-179CCT250E</t>
  </si>
  <si>
    <t>Disc diamantat pt. materiale de constructii 250mm</t>
  </si>
  <si>
    <t>Raimondi-179CCT115</t>
  </si>
  <si>
    <t>179CCT115</t>
  </si>
  <si>
    <t>Disc diamantat pt. gresie, faianta, placi 115mm - Raimondi-179CCT115</t>
  </si>
  <si>
    <t>Raimondi-179CCT125</t>
  </si>
  <si>
    <t>179CCT125</t>
  </si>
  <si>
    <t>Disc diamantat pt. gresie, faianta, placi 125mm - Raimondi-179CCT125</t>
  </si>
  <si>
    <t>Disc diamantat pt. gresie, faianta, placi 125mm</t>
  </si>
  <si>
    <t>Raimondi-179CCL115</t>
  </si>
  <si>
    <t>179CCL115</t>
  </si>
  <si>
    <t>Disc diamantat pt. gresie, faianta, placi 115mm - Raimondi-179CCL115</t>
  </si>
  <si>
    <t>Raimondi-179SET600</t>
  </si>
  <si>
    <t>179SET600</t>
  </si>
  <si>
    <t>Disc diamantat pt. materiale de constructii 630mm - Raimondi-179SET600</t>
  </si>
  <si>
    <t>Disc diamantat pt. materiale de constructii 630mm</t>
  </si>
  <si>
    <t>Disc diam. Segmentat</t>
  </si>
  <si>
    <t>Raimondi-179SET500</t>
  </si>
  <si>
    <t>179SET500</t>
  </si>
  <si>
    <t>Disc diamantat pt. materiale de constructii 500mm - Raimondi-179SET500</t>
  </si>
  <si>
    <t>Disc diamantat pt. materiale de constructii 500mm</t>
  </si>
  <si>
    <t>Raimondi-179SET400TU</t>
  </si>
  <si>
    <t>179SET400TU</t>
  </si>
  <si>
    <t>Disc diamantat pt. travertin 406mm - Raimondi-179SET400TU</t>
  </si>
  <si>
    <t>Disc diamantat pt. travertin 406mm</t>
  </si>
  <si>
    <t>Raimondi-179SET360E</t>
  </si>
  <si>
    <t>179SET360E</t>
  </si>
  <si>
    <t>Disc diamantat pt. materiale de constructii 360mm - Raimondi-179SET360E</t>
  </si>
  <si>
    <t>Disc diamantat pt. materiale de constructii 360mm</t>
  </si>
  <si>
    <t>Raimondi-179SET350G</t>
  </si>
  <si>
    <t>179SET350G</t>
  </si>
  <si>
    <t>Disc diamantat pt. granit 350mm - Raimondi-179SET350G</t>
  </si>
  <si>
    <t>Disc diamantat pt. granit 350mm</t>
  </si>
  <si>
    <t>Raimondi-179SET300G</t>
  </si>
  <si>
    <t>179SET300G</t>
  </si>
  <si>
    <t>Disc diamantat pt. granit 300mm - Raimondi-179SET300G</t>
  </si>
  <si>
    <t>Disc diamantat pt. granit 300mm</t>
  </si>
  <si>
    <t>Raimondi-179SET350B</t>
  </si>
  <si>
    <t>179SET350B</t>
  </si>
  <si>
    <t>Disc diamantat pt. portelan 350mm - Raimondi-179SET350B</t>
  </si>
  <si>
    <t>Disc diamantat pt. portelan 350mm</t>
  </si>
  <si>
    <t>Raimondi-179SET300B</t>
  </si>
  <si>
    <t>179SET300B</t>
  </si>
  <si>
    <t>Disc diamantat pt. portelan 300mm - Raimondi-179SET300B</t>
  </si>
  <si>
    <t>Disc diamantat pt. portelan 300mm</t>
  </si>
  <si>
    <t>Raimondi-179SET300BS</t>
  </si>
  <si>
    <t>179SET300BS</t>
  </si>
  <si>
    <t>Disc diamantat pt. portelan 300mm - Raimondi-179SET300BS</t>
  </si>
  <si>
    <t>Raimondi-179SET300BH20</t>
  </si>
  <si>
    <t>179SET300BH20</t>
  </si>
  <si>
    <t>Disc diamantat pt. portelan 300mm - Raimondi-179SET300BH20</t>
  </si>
  <si>
    <t>Raimondi-179SET250SP</t>
  </si>
  <si>
    <t>179SET250SP</t>
  </si>
  <si>
    <t>Disc diamantat pt. portelan 250mm - Raimondi-179SET250SP</t>
  </si>
  <si>
    <t>Disc diamantat pt. portelan 250mm</t>
  </si>
  <si>
    <t>Raimondi-179SET250BE</t>
  </si>
  <si>
    <t>179SET250BE</t>
  </si>
  <si>
    <t>Disc diamantat pt. portelan 250mm - Raimondi-179SET250BE</t>
  </si>
  <si>
    <t>Raimondi-179SET200SP</t>
  </si>
  <si>
    <t>179SET200SP</t>
  </si>
  <si>
    <t>Disc diamantat pt. portelan 200mm - Raimondi-179SET200SP</t>
  </si>
  <si>
    <t>Disc diamantat pt. portelan 200mm</t>
  </si>
  <si>
    <t>Raimondi-179SCAN4D300</t>
  </si>
  <si>
    <t>179SCAN4D300</t>
  </si>
  <si>
    <t>Disc diamantat pt. frezat caneluri 300mm / 4mm - Raimondi-179SCAN4D300</t>
  </si>
  <si>
    <t>Disc diamantat pt. frezat caneluri 300mm / 4mm</t>
  </si>
  <si>
    <t>Disc frezat pt. CM180</t>
  </si>
  <si>
    <t>Raimondi-288</t>
  </si>
  <si>
    <t>Piatra curatat discuri si carote - Raimondi-288</t>
  </si>
  <si>
    <t>Piatra curatat discuri si carote</t>
  </si>
  <si>
    <t>Piatra</t>
  </si>
  <si>
    <t>Raimondi-288L</t>
  </si>
  <si>
    <t>288L</t>
  </si>
  <si>
    <t>Piatra curatat discuri si carote Bull - Raimondi-288L</t>
  </si>
  <si>
    <t>Piatra curatat discuri si carote Bull</t>
  </si>
  <si>
    <t>Raimondi-288YA46</t>
  </si>
  <si>
    <t>288YA46</t>
  </si>
  <si>
    <t>Piatra mare curatat discuri si carote - Raimondi-288YA46</t>
  </si>
  <si>
    <t>Piatra mare curatat discuri si carote</t>
  </si>
  <si>
    <t>Raimondi-210FEU</t>
  </si>
  <si>
    <t>210FEU</t>
  </si>
  <si>
    <t>Masina de gaurit cu carote 4-12mm, 1.1kW, Foracoste - Raimondi-210FEU</t>
  </si>
  <si>
    <t>4-12mm, 1.1kW</t>
  </si>
  <si>
    <t>Foracoste</t>
  </si>
  <si>
    <t>Masini speciale</t>
  </si>
  <si>
    <t>Raimondi-209SLOT230V</t>
  </si>
  <si>
    <t>209SLOT230V</t>
  </si>
  <si>
    <t>Sistem Slot pt. caneluri (cu polizor cu disc), disc 150mm - Raimondi-209SLOT230V</t>
  </si>
  <si>
    <t>disc 150mm</t>
  </si>
  <si>
    <t>Sistem Slot pt. caneluri (cu polizor cu disc)</t>
  </si>
  <si>
    <t>Raimondi-209SLOTOH</t>
  </si>
  <si>
    <t>209SLOTOH</t>
  </si>
  <si>
    <t>Sistem Slot pt. caneluri (fara polizor), disc 150mm - Raimondi-209SLOTOH</t>
  </si>
  <si>
    <t>Sistem Slot pt. caneluri (fara polizor)</t>
  </si>
  <si>
    <t>Raimondi-299RAICUTUN</t>
  </si>
  <si>
    <t>299RAICUTUN</t>
  </si>
  <si>
    <t>Sistem RAI-CUT, pt. caneluri cu polizor, 30mm - Raimondi-299RAICUTUN</t>
  </si>
  <si>
    <t>30mm</t>
  </si>
  <si>
    <t>Sistem RAI-CUT, pt. caneluri cu polizor</t>
  </si>
  <si>
    <t>Raimondi-299PFLEXUN</t>
  </si>
  <si>
    <t>299PFLEXUN</t>
  </si>
  <si>
    <t>Sistem RAI-CUT, pt. caneluri (fara polizor), 30mm - Raimondi-299PFLEXUN</t>
  </si>
  <si>
    <t>Sistem RAI-CUT, pt. caneluri (fara polizor)</t>
  </si>
  <si>
    <t>Raimondi-205FEU</t>
  </si>
  <si>
    <t>205FEU</t>
  </si>
  <si>
    <t>Masina de gaurit cu carote max. 120mm, 1.1kW, FORASPEED - Raimondi-205FEU</t>
  </si>
  <si>
    <t>max. 120mm, 1.1kW</t>
  </si>
  <si>
    <t>FORASPEED</t>
  </si>
  <si>
    <t>Masini gaurire</t>
  </si>
  <si>
    <t>Raimondi-422</t>
  </si>
  <si>
    <t>Masina de gaurit cu carote max. 115mm, 0.6kW, BUCANIERE - Raimondi-422</t>
  </si>
  <si>
    <t>max. 115mm, 0.6kW</t>
  </si>
  <si>
    <t>BUCANIERE</t>
  </si>
  <si>
    <t>Raimondi-110</t>
  </si>
  <si>
    <t>Amestecator / mixer pt. adezivi / mortar 45l, 0.37kW, IPERBET - Raimondi-110</t>
  </si>
  <si>
    <t>45l, 0.37kW</t>
  </si>
  <si>
    <t>IPERBET</t>
  </si>
  <si>
    <t>Amestecatoare</t>
  </si>
  <si>
    <t>Raimondi-110FLUID</t>
  </si>
  <si>
    <t>110FLUID</t>
  </si>
  <si>
    <t>Amestecator / mixer pt. adezivi / mortar 45l, 0.37kW, IPERBET FLUID - Raimondi-110FLUID</t>
  </si>
  <si>
    <t>IPERBET FLUID</t>
  </si>
  <si>
    <t>Raimondi-301W1400V2V</t>
  </si>
  <si>
    <t>301W1400V2V</t>
  </si>
  <si>
    <t>Amestecator / mixer pt. adezivi / mortar 140mm, 1.4kW, MX2 - MIXER cu 2 viteze variabile - Raimondi-301W1400V2V</t>
  </si>
  <si>
    <t>140mm, 1.4kW</t>
  </si>
  <si>
    <t>MX2 - MIXER cu 2 viteze variabile</t>
  </si>
  <si>
    <t>Raimondi-301W1600V2V</t>
  </si>
  <si>
    <t>301W1600V2V</t>
  </si>
  <si>
    <t>Amestecator / mixer pt. adezivi / mortar 160mm, 1.6kW, MX2 - MIXER cu 2 viteze variabile - Raimondi-301W1600V2V</t>
  </si>
  <si>
    <t>160mm, 1.6kW</t>
  </si>
  <si>
    <t>Raimondi-238UN</t>
  </si>
  <si>
    <t>238UN</t>
  </si>
  <si>
    <t>75l</t>
  </si>
  <si>
    <t>FLUID MIX SPECIAL</t>
  </si>
  <si>
    <t>Raimondi-238EUN</t>
  </si>
  <si>
    <t>238EUN</t>
  </si>
  <si>
    <t>FLUID MIX</t>
  </si>
  <si>
    <t>Raimondi-350R9UE</t>
  </si>
  <si>
    <t>350R9UE</t>
  </si>
  <si>
    <t>Masina de nivelare placi 65x53cm, 660W, Molosso - Raimondi-350R9UE</t>
  </si>
  <si>
    <t>65x53cm, 660W</t>
  </si>
  <si>
    <t>Molosso</t>
  </si>
  <si>
    <t>Masini nivelare</t>
  </si>
  <si>
    <t>Raimondi-200MO02A</t>
  </si>
  <si>
    <t>200MO02A</t>
  </si>
  <si>
    <t>Kit role pt. Molosso 65x53cm - Raimondi-200MO02A</t>
  </si>
  <si>
    <t>65x53cm</t>
  </si>
  <si>
    <t>Kit role pt. Molosso</t>
  </si>
  <si>
    <t>Raimondi-349</t>
  </si>
  <si>
    <t>Masina de nivelare placi 49x56cm, 250W, Mastino - Raimondi-349</t>
  </si>
  <si>
    <t>49x56cm, 250W</t>
  </si>
  <si>
    <t>Mastino</t>
  </si>
  <si>
    <t>Raimondi-200MA01A</t>
  </si>
  <si>
    <t>200MA01A</t>
  </si>
  <si>
    <t>Kit role pt. Mastino 49x56cm - Raimondi-200MA01A</t>
  </si>
  <si>
    <t>49x56cm</t>
  </si>
  <si>
    <t>Kit role pt. Mastino</t>
  </si>
  <si>
    <t>Raimondi-105</t>
  </si>
  <si>
    <t>Masina de nivelare placi 47x52cm, 200W, Terranova - Raimondi-105</t>
  </si>
  <si>
    <t>47x52cm, 200W</t>
  </si>
  <si>
    <t>Terranova</t>
  </si>
  <si>
    <t>Raimondi-200TE01A</t>
  </si>
  <si>
    <t>200TE01A</t>
  </si>
  <si>
    <t>Kit role pt. Terranova 47x52cm - Raimondi-200TE01A</t>
  </si>
  <si>
    <t>47x52cm</t>
  </si>
  <si>
    <t>Kit role pt. Terranova</t>
  </si>
  <si>
    <t>Raimondi-104CCEU</t>
  </si>
  <si>
    <t>104CCEU</t>
  </si>
  <si>
    <t>Rigla vibranta pt. nivelare Sprintbeton 210cm, 90cm - Raimondi-104CCEU</t>
  </si>
  <si>
    <t>210cm, 90cm</t>
  </si>
  <si>
    <t>Rigla vibranta pt. nivelare Sprintbeton</t>
  </si>
  <si>
    <t>Raimondi-146ST01D</t>
  </si>
  <si>
    <t>146ST01D</t>
  </si>
  <si>
    <t>Rigla aluminiu 1.8m pt. Sprintbeton - Raimondi-146ST01D</t>
  </si>
  <si>
    <t>pt. Sprintbeton</t>
  </si>
  <si>
    <t>Rigla aluminiu 1.8m</t>
  </si>
  <si>
    <t>Raimondi-146ST02D</t>
  </si>
  <si>
    <t>146ST02D</t>
  </si>
  <si>
    <t>Rigla aluminiu 2.1m pt. Sprintbeton - Raimondi-146ST02D</t>
  </si>
  <si>
    <t>Rigla aluminiu 2.1m</t>
  </si>
  <si>
    <t>Raimondi-146ST03D</t>
  </si>
  <si>
    <t>146ST03D</t>
  </si>
  <si>
    <t>Rigla aluminiu 2.5m pt. Sprintbeton - Raimondi-146ST03D</t>
  </si>
  <si>
    <t>Rigla aluminiu 2.5m</t>
  </si>
  <si>
    <t>Raimondi-146ST04D</t>
  </si>
  <si>
    <t>146ST04D</t>
  </si>
  <si>
    <t>Rigla aluminiu 3.0m pt. Sprintbeton - Raimondi-146ST04D</t>
  </si>
  <si>
    <t>Rigla aluminiu 3.0m</t>
  </si>
  <si>
    <t>Raimondi-108BIL110</t>
  </si>
  <si>
    <t>108BIL110</t>
  </si>
  <si>
    <t>Masina de lustruit pardoseala 60cm, 2.2kW, Ipertitina Plus - Raimondi-108BIL110</t>
  </si>
  <si>
    <t>60cm, 2.2kW</t>
  </si>
  <si>
    <t>Ipertitina Plus</t>
  </si>
  <si>
    <t>Masina de curatat pardoseli</t>
  </si>
  <si>
    <t>Raimondi-108110DK</t>
  </si>
  <si>
    <t>108110DK</t>
  </si>
  <si>
    <t>Masina de lustruit pardoseala 60cm, 2.2kW, Ipertitina - Raimondi-108110DK</t>
  </si>
  <si>
    <t>Ipertitina</t>
  </si>
  <si>
    <t>Raimondi-206</t>
  </si>
  <si>
    <t>Masina de lustruit pardoseala 130mm, 1.1kW, Microtitina - Raimondi-206</t>
  </si>
  <si>
    <t>130mm, 1.1kW</t>
  </si>
  <si>
    <t>Microtitina</t>
  </si>
  <si>
    <t>Raimondi-219</t>
  </si>
  <si>
    <t>Masina de lustruit pardoseala 60cm, 0.9kW, Maxititina - Raimondi-219</t>
  </si>
  <si>
    <t>60cm, 0.9kW</t>
  </si>
  <si>
    <t>Maxititina</t>
  </si>
  <si>
    <t>Raimondi-334HT230V</t>
  </si>
  <si>
    <t>334HT230V</t>
  </si>
  <si>
    <t>Masina de lustruit pardoseala 280mm, 2.5kW, Megatitina - Raimondi-334HT230V</t>
  </si>
  <si>
    <t>280mm, 2.5kW</t>
  </si>
  <si>
    <t>Megatitina</t>
  </si>
  <si>
    <t>8050532005921</t>
  </si>
  <si>
    <t>Raimondi-334HT400V</t>
  </si>
  <si>
    <t>334HT400V</t>
  </si>
  <si>
    <t>Masina de lustruit pardoseala 380mm, 3.0kW, Megatitina 400V - Raimondi-334HT400V</t>
  </si>
  <si>
    <t>380mm, 3.0kW</t>
  </si>
  <si>
    <t>Megatitina 400V</t>
  </si>
  <si>
    <t>8050532005938</t>
  </si>
  <si>
    <t>Raimondi-122</t>
  </si>
  <si>
    <t>Masina de lustruit pardoseala 51cm, 0.6kW, Supertitina - Raimondi-122</t>
  </si>
  <si>
    <t>51cm, 0.6kW</t>
  </si>
  <si>
    <t>Supertitina</t>
  </si>
  <si>
    <t>Raimondi-399ADV</t>
  </si>
  <si>
    <t>399ADV</t>
  </si>
  <si>
    <t>Masina de curatat rosturi 400mm, 120W, Berta adv. - Raimondi-399ADV</t>
  </si>
  <si>
    <t>400mm, 120W</t>
  </si>
  <si>
    <t>Berta adv.</t>
  </si>
  <si>
    <t>Raimondi-380DF</t>
  </si>
  <si>
    <t>380DF</t>
  </si>
  <si>
    <t>Masina de curatat rosturi 400mm, 370W, Rosina - Raimondi-380DF</t>
  </si>
  <si>
    <t>400mm, 370W</t>
  </si>
  <si>
    <t>Rosina</t>
  </si>
  <si>
    <t>Raimondi-380RULLO</t>
  </si>
  <si>
    <t>380RULLO</t>
  </si>
  <si>
    <t>pt. Rosina</t>
  </si>
  <si>
    <t>Burete rezerva "Havana" pt. rosturi mortar</t>
  </si>
  <si>
    <t>Raimondi-380RULSWE</t>
  </si>
  <si>
    <t>380RULSWE</t>
  </si>
  <si>
    <t>Burete rezerva "Sweepex" pt. rosturi mortar</t>
  </si>
  <si>
    <t>Raimondi-380RULEPO</t>
  </si>
  <si>
    <t>380RULEPO</t>
  </si>
  <si>
    <t>Burete rezerva "Cellulose" pt. rosturi epoxi</t>
  </si>
  <si>
    <t>Raimondi-380ANTISC400</t>
  </si>
  <si>
    <t>380ANTISC400</t>
  </si>
  <si>
    <t>Solutie anti-spumanta, 400ml</t>
  </si>
  <si>
    <t>Raimondi-380ANTISC</t>
  </si>
  <si>
    <t>380ANTISC</t>
  </si>
  <si>
    <t>Solutie anti-spumanta, 100ml</t>
  </si>
  <si>
    <t>Raimondi-356NSWET</t>
  </si>
  <si>
    <t>356NSWET</t>
  </si>
  <si>
    <t>Galeata Pedalo cu burete Sweepex pt. curatat rosturi  - Raimondi-356NSWET</t>
  </si>
  <si>
    <t>Pedalo cu burete Sweepex pt. curatat rosturi</t>
  </si>
  <si>
    <t>Galeti pt. curatat rosturi</t>
  </si>
  <si>
    <t>Raimondi-356NSWEE</t>
  </si>
  <si>
    <t>356NSWEE</t>
  </si>
  <si>
    <t>Galeata Pedalo cu burete Sweepex pt. curatat rosturi  - Raimondi-356NSWEE</t>
  </si>
  <si>
    <t>Raimondi-355NSWET</t>
  </si>
  <si>
    <t>355NSWET</t>
  </si>
  <si>
    <t>Galeata Rambo cu burete Sweepex pt. curatat rosturi  - Raimondi-355NSWET</t>
  </si>
  <si>
    <t>Rambo cu burete Sweepex pt. curatat rosturi</t>
  </si>
  <si>
    <t>Raimondi-355NSWEE</t>
  </si>
  <si>
    <t>355NSWEE</t>
  </si>
  <si>
    <t>Galeata Rambo cu burete Sweepex pt. curatat rosturi  - Raimondi-355NSWEE</t>
  </si>
  <si>
    <t>Raimondi-216SWET</t>
  </si>
  <si>
    <t>216SWET</t>
  </si>
  <si>
    <t>Galeata Pulirapid cu burete Sweepex pt. curatat rosturi  - Raimondi-216SWET</t>
  </si>
  <si>
    <t>Pulirapid cu burete Sweepex pt. curatat rosturi</t>
  </si>
  <si>
    <t>Raimondi-216SWE</t>
  </si>
  <si>
    <t>216SWE</t>
  </si>
  <si>
    <t>Galeata Pulirapid cu burete Sweepex pt. curatat rosturi  - Raimondi-216SWE</t>
  </si>
  <si>
    <t>Raimondi-244ADVSWE4</t>
  </si>
  <si>
    <t>244ADVSWE4</t>
  </si>
  <si>
    <t>Galeata Easy cu burete Sweepex pt. curatat rosturi  - Raimondi-244ADVSWE4</t>
  </si>
  <si>
    <t>Easy cu burete Sweepex pt. curatat rosturi</t>
  </si>
  <si>
    <t>Raimondi-244ADV</t>
  </si>
  <si>
    <t>244ADV</t>
  </si>
  <si>
    <t>Galeata Easy cu burete Sweepex pt. curatat rosturi  - Raimondi-244ADV</t>
  </si>
  <si>
    <t>Raimondi-244SWE4</t>
  </si>
  <si>
    <t>244SWE4</t>
  </si>
  <si>
    <t>Galeata Smart cu burete Sweepex pt. curatat rosturi  - Raimondi-244SWE4</t>
  </si>
  <si>
    <t>Smart cu burete Sweepex pt. curatat rosturi</t>
  </si>
  <si>
    <t>Raimondi-244</t>
  </si>
  <si>
    <t>Galeata Smart cu burete Sweepex pt. curatat rosturi  - Raimondi-244</t>
  </si>
  <si>
    <t>Raimondi-242C/FSWE4</t>
  </si>
  <si>
    <t>242C/FSWE4</t>
  </si>
  <si>
    <t>Galeata Skipper cu burete Sweepex pt. curatat rosturi  - Raimondi-242C/FSWE4</t>
  </si>
  <si>
    <t>Skipper cu burete Sweepex pt. curatat rosturi</t>
  </si>
  <si>
    <t>8024648009869</t>
  </si>
  <si>
    <t>Raimondi-242C/FSWE8</t>
  </si>
  <si>
    <t>242C/FSWE8</t>
  </si>
  <si>
    <t>Galeata Skipper cu burete Sweepex pt. curatat rosturi  - Raimondi-242C/FSWE8</t>
  </si>
  <si>
    <t>Taietoare manuale</t>
  </si>
  <si>
    <t>Raimondi-254RAI63</t>
  </si>
  <si>
    <t>254RAI63</t>
  </si>
  <si>
    <t>Raimo 63</t>
  </si>
  <si>
    <t>Raimondi-254RAI75</t>
  </si>
  <si>
    <t>254RAI75</t>
  </si>
  <si>
    <t>Raimo 75</t>
  </si>
  <si>
    <t>Raimondi-254RAI63S</t>
  </si>
  <si>
    <t>254RAI63S</t>
  </si>
  <si>
    <t>Raimo 63 S</t>
  </si>
  <si>
    <t>Raimondi-254RAI75S</t>
  </si>
  <si>
    <t>254RAI75S</t>
  </si>
  <si>
    <t>Raimo 75 S</t>
  </si>
  <si>
    <t>Raimondi-254RAI93S</t>
  </si>
  <si>
    <t>254RAI93S</t>
  </si>
  <si>
    <t>Raimo 93 S</t>
  </si>
  <si>
    <t>Raimondi-254RAI125S</t>
  </si>
  <si>
    <t>254RAI125S</t>
  </si>
  <si>
    <t>Raimo 125 S</t>
  </si>
  <si>
    <t>Power-Raizor</t>
  </si>
  <si>
    <t>Scule speciale pt. placi mari</t>
  </si>
  <si>
    <t>Raimondi-433PWROHEUD</t>
  </si>
  <si>
    <t>433PWROHEUD</t>
  </si>
  <si>
    <t>Sistem de taiere pt. placi ceramice de dimensiuni mari Power-Raizor - Raimondi-433PWROHEUD</t>
  </si>
  <si>
    <t>POWER-RAIZOR (fara polizor)</t>
  </si>
  <si>
    <t>Raimondi-135D16A</t>
  </si>
  <si>
    <t>135D16A</t>
  </si>
  <si>
    <t>pt. Power-Raizor</t>
  </si>
  <si>
    <t>Roata de taiere Ø16mm</t>
  </si>
  <si>
    <t>Raimondi-179FLEX012SE</t>
  </si>
  <si>
    <t>179FLEX012SE</t>
  </si>
  <si>
    <t>Freza diamantata pt. Power-Raizor - Raimondi-179FLEX012SE</t>
  </si>
  <si>
    <t>Freza diamantata</t>
  </si>
  <si>
    <t>Raimondi-179FLEX010SE</t>
  </si>
  <si>
    <t>179FLEX010SE</t>
  </si>
  <si>
    <t>Freza diamantata pt. Power-Raizor - Raimondi-179FLEX010SE</t>
  </si>
  <si>
    <t>Raimondi-179FLEX006SE</t>
  </si>
  <si>
    <t>179FLEX006SE</t>
  </si>
  <si>
    <t>Freza diamantata pt. Power-Raizor - Raimondi-179FLEX006SE</t>
  </si>
  <si>
    <t>Raimondi-179FLEX45SE</t>
  </si>
  <si>
    <t>179FLEX45SE</t>
  </si>
  <si>
    <t>Freza diamantata pt. Power-Raizor - Raimondi-179FLEX45SE</t>
  </si>
  <si>
    <t>Raimondi-179FLEX45SERF</t>
  </si>
  <si>
    <t>179FLEX45SERF</t>
  </si>
  <si>
    <t>Freza diamantata pt. Power-Raizor - Raimondi-179FLEX45SERF</t>
  </si>
  <si>
    <t>Raimondi-433PWWA</t>
  </si>
  <si>
    <t>433PWWA</t>
  </si>
  <si>
    <t>Pompa de apa</t>
  </si>
  <si>
    <t>Raimondi-433PWZPA</t>
  </si>
  <si>
    <t>433PWZPA</t>
  </si>
  <si>
    <t>Raimondi-433BCOHEU</t>
  </si>
  <si>
    <t>433BCOHEU</t>
  </si>
  <si>
    <t>BC-45 - Jolly cuts (fara polizor)</t>
  </si>
  <si>
    <t>8050532012134</t>
  </si>
  <si>
    <t>Raimondi-433CRR</t>
  </si>
  <si>
    <t>433CRR</t>
  </si>
  <si>
    <t>Sistem de taiere pt. placi ceramice de dimensiuni mari Raizor, 332cm - Raimondi-433CRR</t>
  </si>
  <si>
    <t>332cm</t>
  </si>
  <si>
    <t>Raizor</t>
  </si>
  <si>
    <t>Raimondi-433CRP100</t>
  </si>
  <si>
    <t>433CRP100</t>
  </si>
  <si>
    <t>Extensie pt. Raizor 115cm - Raimondi-433CRP100</t>
  </si>
  <si>
    <t>115cm</t>
  </si>
  <si>
    <t>Extensie pt. Raizor</t>
  </si>
  <si>
    <t>Raimondi-169TM01AN</t>
  </si>
  <si>
    <t>169TM01AN</t>
  </si>
  <si>
    <t>Cleste placi groase pt. Raizor 6-20mm - Raimondi-169TM01AN</t>
  </si>
  <si>
    <t>6-20mm</t>
  </si>
  <si>
    <t>Cleste placi groase pt. Raizor</t>
  </si>
  <si>
    <t>Raimondi-169TBRAI</t>
  </si>
  <si>
    <t>169TBRAI</t>
  </si>
  <si>
    <t>Cleste "Snap" pt. Raizor 3-12mm - Raimondi-169TBRAI</t>
  </si>
  <si>
    <t>3-12mm</t>
  </si>
  <si>
    <t>Cleste "Snap" pt. Raizor</t>
  </si>
  <si>
    <t>8050532008595</t>
  </si>
  <si>
    <t>Raimondi-169TR01A</t>
  </si>
  <si>
    <t>169TR01A</t>
  </si>
  <si>
    <t>Cleste Raizor 6mm - Raimondi-169TR01A</t>
  </si>
  <si>
    <t>Cleste Raizor</t>
  </si>
  <si>
    <t>Raimondi-394MARAI</t>
  </si>
  <si>
    <t>394MARAI</t>
  </si>
  <si>
    <t>Masa BM180</t>
  </si>
  <si>
    <t>Raimondi-394MAPLUS</t>
  </si>
  <si>
    <t>394MAPLUS</t>
  </si>
  <si>
    <t>Masa BM180 Plus</t>
  </si>
  <si>
    <t>Raimondi-394CC01A </t>
  </si>
  <si>
    <t>394CC01A </t>
  </si>
  <si>
    <t>pt. BM180</t>
  </si>
  <si>
    <t>Suporti placi 20buc</t>
  </si>
  <si>
    <t>8050532004207</t>
  </si>
  <si>
    <t>Raimondi-394CB01A</t>
  </si>
  <si>
    <t>394CB01A</t>
  </si>
  <si>
    <t>Cutie scule</t>
  </si>
  <si>
    <t>Raimondi-394BLOPIACP</t>
  </si>
  <si>
    <t>394BLOPIACP</t>
  </si>
  <si>
    <t>Suport placa 3-30mm</t>
  </si>
  <si>
    <t>Raimondi-394CA01A</t>
  </si>
  <si>
    <t>394CA01A</t>
  </si>
  <si>
    <t>Kit 4 suporti laterali ghidaje pt. BM180 - Raimondi-394CA01A</t>
  </si>
  <si>
    <t>Kit 4 suporti laterali ghidaje</t>
  </si>
  <si>
    <t>Raimondi-394PM02ACP</t>
  </si>
  <si>
    <t>394PM02ACP</t>
  </si>
  <si>
    <t>Kit 2 suporti pt. bucati placi pt. BM180 - Raimondi-394PM02ACP</t>
  </si>
  <si>
    <t>Kit 2 suporti pt. bucati placi</t>
  </si>
  <si>
    <t>Raimondi-394CRR</t>
  </si>
  <si>
    <t>394CRR</t>
  </si>
  <si>
    <t>Kit roti pt. BM180 - Raimondi-394CRR</t>
  </si>
  <si>
    <t>Kit roti</t>
  </si>
  <si>
    <t>Raimondi-394IS1200</t>
  </si>
  <si>
    <t>394IS1200</t>
  </si>
  <si>
    <t>Profil lateral 124cm pt. BM180 - Raimondi-394IS1200</t>
  </si>
  <si>
    <t>Profil lateral 124cm</t>
  </si>
  <si>
    <t>Raimondi-394IS1600</t>
  </si>
  <si>
    <t>394IS1600</t>
  </si>
  <si>
    <t>Profil lateral 164cm pt. BM180 Plus - Raimondi-394IS1600</t>
  </si>
  <si>
    <t>pt. BM180 Plus</t>
  </si>
  <si>
    <t>Profil lateral 164cm</t>
  </si>
  <si>
    <t>Raimondi-394CP240A</t>
  </si>
  <si>
    <t>394CP240A</t>
  </si>
  <si>
    <t>Extensie laterala pt. BM180 - Raimondi-394CP240A</t>
  </si>
  <si>
    <t>Raimondi-394CP270A</t>
  </si>
  <si>
    <t>394CP270A</t>
  </si>
  <si>
    <t>Extensie laterala 90cm, pt. BM180 - Raimondi-394CP270A</t>
  </si>
  <si>
    <t>90cm, pt. BM180</t>
  </si>
  <si>
    <t>Raimondi-394CP270APLUS</t>
  </si>
  <si>
    <t>394CP270APLUS</t>
  </si>
  <si>
    <t>Extensie laterala telescopica 100-150cm, pt. BM180 - Raimondi-394CP270APLUS</t>
  </si>
  <si>
    <t>100-150cm, pt. BM180</t>
  </si>
  <si>
    <t>Extensie laterala telescopica</t>
  </si>
  <si>
    <t>8050532000599</t>
  </si>
  <si>
    <t>Raimondi-394EST01A</t>
  </si>
  <si>
    <t>394EST01A</t>
  </si>
  <si>
    <t>Extensie laterala 60cm, pt. BM180 - Raimondi-394EST01A</t>
  </si>
  <si>
    <t>60cm, pt. BM180</t>
  </si>
  <si>
    <t>Raimondi-433KOMP50</t>
  </si>
  <si>
    <t>433KOMP50</t>
  </si>
  <si>
    <t>Kompass - taieri circulare</t>
  </si>
  <si>
    <t>Raimondi-433KOMOHR</t>
  </si>
  <si>
    <t>433KOMOHR</t>
  </si>
  <si>
    <t>Moto-kompass</t>
  </si>
  <si>
    <t>Raimondi-169CMLUN</t>
  </si>
  <si>
    <t>169CMLUN</t>
  </si>
  <si>
    <t>Sistem de transport pt. placi de dimensiuni mari, CAM ADV - Raimondi-169CMLUN</t>
  </si>
  <si>
    <t>CAM ADV</t>
  </si>
  <si>
    <t>Raimondi-171TGRAI</t>
  </si>
  <si>
    <t>171TGRAI</t>
  </si>
  <si>
    <t>Tip-Top cleme</t>
  </si>
  <si>
    <t>Raimondi-185DAL01A</t>
  </si>
  <si>
    <t>185DAL01A</t>
  </si>
  <si>
    <t>Closer</t>
  </si>
  <si>
    <t>Raimondi-185</t>
  </si>
  <si>
    <t>Ventuza</t>
  </si>
  <si>
    <t>Raimondi-185BI</t>
  </si>
  <si>
    <t>185BI</t>
  </si>
  <si>
    <t>115mm, 90kg</t>
  </si>
  <si>
    <t>Raimondi-185TRI</t>
  </si>
  <si>
    <t>185TRI</t>
  </si>
  <si>
    <t>115mm, 140kg</t>
  </si>
  <si>
    <t>Raimondi-185V150CS</t>
  </si>
  <si>
    <t>185V150CS</t>
  </si>
  <si>
    <t>Raimondi-185V150VTCS</t>
  </si>
  <si>
    <t>185V150VTCS</t>
  </si>
  <si>
    <t>Raimondi-185V150CP</t>
  </si>
  <si>
    <t>185V150CP</t>
  </si>
  <si>
    <t>Ventuza cu pompa suprafete texturate, 150mm - Raimondi-185V150CP</t>
  </si>
  <si>
    <t>suprafete texturate, 150mm</t>
  </si>
  <si>
    <t>Ventuza cu pompa</t>
  </si>
  <si>
    <t>8024648019561</t>
  </si>
  <si>
    <t>Raimondi-185V150CPVT</t>
  </si>
  <si>
    <t>185V150CPVT</t>
  </si>
  <si>
    <t>Ventuza cu pompa si manometru suprafete texturate, 150mm - Raimondi-185V150CPVT</t>
  </si>
  <si>
    <t>Ventuza cu pompa si manometru</t>
  </si>
  <si>
    <t>Raimondi-185WA01VRVV</t>
  </si>
  <si>
    <t>185WA01VRVV</t>
  </si>
  <si>
    <t>Ventuza cu pompa si manometru "RV175"</t>
  </si>
  <si>
    <t>Raimondi-169FC150N</t>
  </si>
  <si>
    <t>169FC150N</t>
  </si>
  <si>
    <t>Free-cut 156cm</t>
  </si>
  <si>
    <t>Raimondi-169FC200N</t>
  </si>
  <si>
    <t>169FC200N</t>
  </si>
  <si>
    <t>Free-cut 206 cm</t>
  </si>
  <si>
    <t>Raimondi-169FC150PN</t>
  </si>
  <si>
    <t>169FC150PN</t>
  </si>
  <si>
    <t>Extensie 170 cm</t>
  </si>
  <si>
    <t>Raimondi-169FC200PN</t>
  </si>
  <si>
    <t>169FC200PN</t>
  </si>
  <si>
    <t>Extensie 220 cm</t>
  </si>
  <si>
    <t>Raimondi-169GTE230V</t>
  </si>
  <si>
    <t>169GTE230V</t>
  </si>
  <si>
    <t>FREE-FLEX 90°</t>
  </si>
  <si>
    <t>Raimondi-169GTEOH</t>
  </si>
  <si>
    <t>169GTEOH</t>
  </si>
  <si>
    <t>FREE-FLEX 90° fara polizor</t>
  </si>
  <si>
    <t>Raimondi-169GTJ230V</t>
  </si>
  <si>
    <t>169GTJ230V</t>
  </si>
  <si>
    <t>FREE-FLEX 35°/55°</t>
  </si>
  <si>
    <t>Raimondi-169GTJOH</t>
  </si>
  <si>
    <t>169GTJOH</t>
  </si>
  <si>
    <t>FREE-FLEX 35°/55° fara polizor</t>
  </si>
  <si>
    <t>Raimondi-169GSAG230V</t>
  </si>
  <si>
    <t>169GSAG230V</t>
  </si>
  <si>
    <t>Profiling device</t>
  </si>
  <si>
    <t>Raimondi-169GSAGOH</t>
  </si>
  <si>
    <t>169GSAGOH</t>
  </si>
  <si>
    <t>432EM03TA</t>
  </si>
  <si>
    <t>Easy-move 8 ventuze</t>
  </si>
  <si>
    <t>Sistem de transport</t>
  </si>
  <si>
    <t>432EM03CA</t>
  </si>
  <si>
    <t>Easy-move 6 ventuze</t>
  </si>
  <si>
    <t>432EM03TV</t>
  </si>
  <si>
    <t>432EM03CV</t>
  </si>
  <si>
    <t>432EM03TB</t>
  </si>
  <si>
    <t>Easy-move 8 ventuze duble</t>
  </si>
  <si>
    <t>432EM03CB</t>
  </si>
  <si>
    <t>Easy-move 6 ventuze duble</t>
  </si>
  <si>
    <t>Raimondi-432EM04TA</t>
  </si>
  <si>
    <t>432EM04TA</t>
  </si>
  <si>
    <t>320cm</t>
  </si>
  <si>
    <t>Easy-move IV - 8 ventuze RV175</t>
  </si>
  <si>
    <t>8050532010550</t>
  </si>
  <si>
    <t>Raimondi-432EM04CA</t>
  </si>
  <si>
    <t>432EM04CA</t>
  </si>
  <si>
    <t>Easy-move IV - 6 ventuze RV175</t>
  </si>
  <si>
    <t>8050532010512</t>
  </si>
  <si>
    <t>Raimondi-432EM04TB</t>
  </si>
  <si>
    <t>432EM04TB</t>
  </si>
  <si>
    <t>Easy-move IV - 8 ventuze duble</t>
  </si>
  <si>
    <t>8050532010567</t>
  </si>
  <si>
    <t>Raimondi-432EM04CB</t>
  </si>
  <si>
    <t>432EM04CB</t>
  </si>
  <si>
    <t>Easy-move IV - 6 ventuze duble</t>
  </si>
  <si>
    <t>8050532010529</t>
  </si>
  <si>
    <t>Scule de mana</t>
  </si>
  <si>
    <t>Raimondi-142G</t>
  </si>
  <si>
    <t>142G</t>
  </si>
  <si>
    <t>Drisca pt. nivelat placi cu talpa din cauciuc - Raimondi-142G</t>
  </si>
  <si>
    <t>Drisca pt. nivelat placi cu talpa din cauciuc</t>
  </si>
  <si>
    <t>Raimondi-137HUSKY</t>
  </si>
  <si>
    <t>137HUSKY</t>
  </si>
  <si>
    <t>Suport pantofi cu crampoane "Husky" - Raimondi-137HUSKY</t>
  </si>
  <si>
    <t>Suport pantofi cu crampoane "Husky"</t>
  </si>
  <si>
    <t>Raimondi-137B</t>
  </si>
  <si>
    <t>137B</t>
  </si>
  <si>
    <t>Suport pantofi netezi - Raimondi-137B</t>
  </si>
  <si>
    <t>Suport pantofi netezi</t>
  </si>
  <si>
    <t>Raimondi-137</t>
  </si>
  <si>
    <t>Suport pantofi texturati - Raimondi-137</t>
  </si>
  <si>
    <t>Suport pantofi texturati</t>
  </si>
  <si>
    <t>Raimondi-184HFV10G</t>
  </si>
  <si>
    <t>184HFV10G</t>
  </si>
  <si>
    <t>Gletiera 36x13 cm - Raimondi-184HFV10G</t>
  </si>
  <si>
    <t>Gletiera 36x13 cm</t>
  </si>
  <si>
    <t>Raimondi-183HFV10</t>
  </si>
  <si>
    <t>183HFV10</t>
  </si>
  <si>
    <t>Gletiera 28x13 cm - Raimondi-183HFV10</t>
  </si>
  <si>
    <t>Gletiera 28x13 cm</t>
  </si>
  <si>
    <t>180AGS0250</t>
  </si>
  <si>
    <t>Suporti anti-zgariat pt. nivelare placi</t>
  </si>
  <si>
    <t>Raimondi-174</t>
  </si>
  <si>
    <t>Fido, suport ergonomic pt. montat placi - Raimondi-174</t>
  </si>
  <si>
    <t>Fido, suport ergonomic pt. montat placi</t>
  </si>
  <si>
    <t>Raimondi-171</t>
  </si>
  <si>
    <t>Cleme Speed pt. montat placi pe scari - Raimondi-171</t>
  </si>
  <si>
    <t>Cleme Speed pt. montat placi pe scari</t>
  </si>
  <si>
    <t>Raimondi-1311</t>
  </si>
  <si>
    <t>Krick-Krock, sistem de nivelare, max. 30cm - Raimondi-1311</t>
  </si>
  <si>
    <t>Krick-Krock, sistem de nivelare, max. 30cm</t>
  </si>
  <si>
    <t>Raimondi-394KIT90BM</t>
  </si>
  <si>
    <t>394KIT90BM</t>
  </si>
  <si>
    <t>KIT 90gr. Pt. trepte si blaturi - Raimondi-394KIT90BM</t>
  </si>
  <si>
    <t>KIT 90gr. Pt. trepte si blaturi</t>
  </si>
  <si>
    <t>Raimondi-186</t>
  </si>
  <si>
    <t>Rigla pt. masurat unghi 100 cm - Raimondi-186</t>
  </si>
  <si>
    <t>Rigla pt. masurat unghi 100 cm</t>
  </si>
  <si>
    <t>Raimondi-187</t>
  </si>
  <si>
    <t>Rigla pt. masurat unghi 50 cm - Raimondi-187</t>
  </si>
  <si>
    <t>Rigla pt. masurat unghi 50 cm</t>
  </si>
  <si>
    <t>Raimondi-25250</t>
  </si>
  <si>
    <t>Rigla pt. masurat unghi "Diagonal 50" - Raimondi-25250</t>
  </si>
  <si>
    <t>Rigla pt. masurat unghi "Diagonal 50"</t>
  </si>
  <si>
    <t>Raimondi-138RELAX</t>
  </si>
  <si>
    <t>138RELAX</t>
  </si>
  <si>
    <t>Genunchiere pt. montat placi pt. montat placi "Gel Relax" - Raimondi-138RELAX</t>
  </si>
  <si>
    <t>Genunchiere pt. montat placi pt. montat placi "Gel Relax"</t>
  </si>
  <si>
    <t>Raimondi-138SOFF</t>
  </si>
  <si>
    <t>138SOFF</t>
  </si>
  <si>
    <t>Genunchiere texturate pt. montat placi - Raimondi-138SOFF</t>
  </si>
  <si>
    <t>Genunchiere texturate pt. montat placi</t>
  </si>
  <si>
    <t>Raimondi-138</t>
  </si>
  <si>
    <t>Genunchiere pt. montat placi - Raimondi-138</t>
  </si>
  <si>
    <t>Genunchiere pt. montat placi</t>
  </si>
  <si>
    <t>Raimondi-330</t>
  </si>
  <si>
    <t>Placa genunchi din spuma pt. montat placi "Morbidone"  - Raimondi-330</t>
  </si>
  <si>
    <t xml:space="preserve">Placa genunchi din spuma pt. montat placi "Morbidone" </t>
  </si>
  <si>
    <t>Raimondi-383COMBI</t>
  </si>
  <si>
    <t>383COMBI</t>
  </si>
  <si>
    <t>Scaun pt. montat placi cu suport pt. genunchi "Nelson" - Raimondi-383COMBI</t>
  </si>
  <si>
    <t>Scaun pt. montat placi cu suport pt. genunchi "Nelson"</t>
  </si>
  <si>
    <t>Raimondi-383TRI</t>
  </si>
  <si>
    <t>383TRI</t>
  </si>
  <si>
    <t>Scaun pt. montat placi "Napoleon" - Raimondi-383TRI</t>
  </si>
  <si>
    <t>Scaun pt. montat placi "Napoleon"</t>
  </si>
  <si>
    <t>Raimondi-384TRI</t>
  </si>
  <si>
    <t>384TRI</t>
  </si>
  <si>
    <t>Suport cu roti pt. galeti "Elia" - Raimondi-384TRI</t>
  </si>
  <si>
    <t>Suport cu roti pt. galeti "Elia"</t>
  </si>
  <si>
    <t>Raimondi-394</t>
  </si>
  <si>
    <t>Masa de lucru "Pugiol" - Raimondi-394</t>
  </si>
  <si>
    <t>Masa de lucru "Pugiol"</t>
  </si>
  <si>
    <t>Raimondi-144</t>
  </si>
  <si>
    <t>Raimondi-144CM50-65</t>
  </si>
  <si>
    <t>144CM50-65</t>
  </si>
  <si>
    <t>Raimondi-144CM50-120</t>
  </si>
  <si>
    <t>144CM50-120</t>
  </si>
  <si>
    <t>Raimondi-274FDLAM060</t>
  </si>
  <si>
    <t>274FDLAM060</t>
  </si>
  <si>
    <t>Disc lamelar pt. slefuit placi, gran. 60 - Raimondi-274FDLAM060</t>
  </si>
  <si>
    <t>Disc lamelar pt. slefuit placi, gran. 60</t>
  </si>
  <si>
    <t>Raimondi-274FDLAM200</t>
  </si>
  <si>
    <t>274FDLAM200</t>
  </si>
  <si>
    <t>Disc lamelar pt. slefuit placi, gran. 200 - Raimondi-274FDLAM200</t>
  </si>
  <si>
    <t>Disc lamelar pt. slefuit placi, gran. 200</t>
  </si>
  <si>
    <t>Raimondi-232RAI</t>
  </si>
  <si>
    <t>232RAI</t>
  </si>
  <si>
    <t>Presa pt. tapet cu maner telescopic - Raimondi-232RAI</t>
  </si>
  <si>
    <t>Presa pt. tapet cu maner telescopic</t>
  </si>
  <si>
    <t>Raimondi-232WALLR</t>
  </si>
  <si>
    <t>232WALLR</t>
  </si>
  <si>
    <t>Presa pt. tapet - Raimondi-232WALLR</t>
  </si>
  <si>
    <t>Presa pt. tapet</t>
  </si>
  <si>
    <t>Denumire produs NEW</t>
  </si>
  <si>
    <t>Nume produs</t>
  </si>
  <si>
    <t>Pret vanzare fara TVA</t>
  </si>
  <si>
    <t>8021410001526</t>
  </si>
  <si>
    <t>Battipav-152</t>
  </si>
  <si>
    <t>Ciocan cauciuc alb 500g - Battipav-152</t>
  </si>
  <si>
    <t>8021410153010</t>
  </si>
  <si>
    <t>Battipav-153/1</t>
  </si>
  <si>
    <t>153/1</t>
  </si>
  <si>
    <t>Ciocan plastic 500g - Battipav-153/1</t>
  </si>
  <si>
    <t>8021410090629</t>
  </si>
  <si>
    <t>Battipav-906E</t>
  </si>
  <si>
    <t>906E</t>
  </si>
  <si>
    <t>Drisca pentru rostuit - Battipav-906E</t>
  </si>
  <si>
    <t>8021410007184</t>
  </si>
  <si>
    <t>Battipav-718</t>
  </si>
  <si>
    <t>Masina de taiat gresie, faianta MAGIK 180, 550W, disc 180mm - Battipav-718</t>
  </si>
  <si>
    <t>550W, disc 180mm</t>
  </si>
  <si>
    <t>MAGIK 180</t>
  </si>
  <si>
    <t>8021410008181</t>
  </si>
  <si>
    <t>Battipav-818</t>
  </si>
  <si>
    <t>Masina de taiat gresie, faianta QUEEN 180, 550W, disc 180mm - Battipav-818</t>
  </si>
  <si>
    <t>QUEEN 180</t>
  </si>
  <si>
    <t>Battipav-860</t>
  </si>
  <si>
    <t>Masina de taiat gresie, faianta JOLLY MAX 200, 550W, disc 200mm - Battipav-860</t>
  </si>
  <si>
    <t>550W, disc 200mm</t>
  </si>
  <si>
    <t>JOLLY MAX 200</t>
  </si>
  <si>
    <t>Battipav-880</t>
  </si>
  <si>
    <t>Masina de taiat gresie, faianta JOLLY MAX 230, 1.2kW, disc 230mm - Battipav-880</t>
  </si>
  <si>
    <t>1.2kW, disc 230mm</t>
  </si>
  <si>
    <t>JOLLY MAX 230</t>
  </si>
  <si>
    <t>Battipav-880S</t>
  </si>
  <si>
    <t>880S</t>
  </si>
  <si>
    <t>Masina de taiat gresie, faianta JOLLY MAX 230S, 1.2kW, 470mm - Battipav-880S</t>
  </si>
  <si>
    <t>1.2kW, 470mm</t>
  </si>
  <si>
    <t>JOLLY MAX 230S</t>
  </si>
  <si>
    <t>Battipav-40</t>
  </si>
  <si>
    <t>Masina de taiat gresie, faianta JOLLY MAX 300, 2.2kW, disc 300mm - Battipav-40</t>
  </si>
  <si>
    <t>2.2kW, disc 300mm</t>
  </si>
  <si>
    <t>JOLLY MAX 300</t>
  </si>
  <si>
    <t>Battipav-040S</t>
  </si>
  <si>
    <t>040S</t>
  </si>
  <si>
    <t>Masina de taiat gresie, faianta JOLLY MAX 300S, 2.2kW, 470mm - Battipav-040S</t>
  </si>
  <si>
    <t>2.2kW, 470mm</t>
  </si>
  <si>
    <t>JOLLY MAX 300S</t>
  </si>
  <si>
    <t>8021410050821</t>
  </si>
  <si>
    <t>Battipav-701200</t>
  </si>
  <si>
    <t>Masina de taiat marmura, granit 120cm, 2.2kW, DYNAMIC 1200 - Battipav-701200</t>
  </si>
  <si>
    <t>DYNAMIC 1200</t>
  </si>
  <si>
    <t>8021410044677</t>
  </si>
  <si>
    <t>Battipav-70760</t>
  </si>
  <si>
    <t>Masina de taiat marmura, granit 76cm, 2.2kW, DYNAMIC 760 - Battipav-70760</t>
  </si>
  <si>
    <t>76cm, 2.2kW</t>
  </si>
  <si>
    <t>DYNAMIC 760</t>
  </si>
  <si>
    <t>8021410044059</t>
  </si>
  <si>
    <t>Battipav-8000</t>
  </si>
  <si>
    <t>Masina de taiat materiale de constructii 80cm, 2.2kW, E..GO 80 - Battipav-8000</t>
  </si>
  <si>
    <t>E..GO 80</t>
  </si>
  <si>
    <t>8021410090001</t>
  </si>
  <si>
    <t>Battipav-9000</t>
  </si>
  <si>
    <t>Masina de taiat materiale de constructii 80cm, 2.2kW, ELITE 80 - Battipav-9000</t>
  </si>
  <si>
    <t>ELITE 80</t>
  </si>
  <si>
    <t>8021410041546</t>
  </si>
  <si>
    <t>Battipav-9500</t>
  </si>
  <si>
    <t>Masina de taiat materiale de constructii 75cm, 4.0kW, EXPERT 500  - Battipav-9500</t>
  </si>
  <si>
    <t>75cm, 4.0kW</t>
  </si>
  <si>
    <t xml:space="preserve">EXPERT 500 </t>
  </si>
  <si>
    <t>8021410040242</t>
  </si>
  <si>
    <t>Battipav-9600</t>
  </si>
  <si>
    <t>Masina de taiat materiale de constructii 75cm, 4.0kW, EXPERT 600  - Battipav-9600</t>
  </si>
  <si>
    <t xml:space="preserve">EXPERT 600 </t>
  </si>
  <si>
    <t>8021410044134</t>
  </si>
  <si>
    <t>Battipav-9700</t>
  </si>
  <si>
    <t>Masina de taiat materiale de constructii 55cm, 4.0kW, EXPERT 700  - Battipav-9700</t>
  </si>
  <si>
    <t>55cm, 4.0kW</t>
  </si>
  <si>
    <t xml:space="preserve">EXPERT 700 </t>
  </si>
  <si>
    <t>8021410062275</t>
  </si>
  <si>
    <t>Battipav-651100</t>
  </si>
  <si>
    <t>Masina de taiat gresie, faianta, placi 110cm, 1.0kW, CLASS 1100 - Battipav-651100</t>
  </si>
  <si>
    <t>110cm, 1.0kW</t>
  </si>
  <si>
    <t>CLASS 1100</t>
  </si>
  <si>
    <t>8021410044639</t>
  </si>
  <si>
    <t>Battipav-65670</t>
  </si>
  <si>
    <t>Masina de taiat gresie, faianta, placi 67cm, 1.0kW, CLASS 670 - Battipav-65670</t>
  </si>
  <si>
    <t>67cm, 1.0kW</t>
  </si>
  <si>
    <t>CLASS 670</t>
  </si>
  <si>
    <t>8021410044653</t>
  </si>
  <si>
    <t>Battipav-65900</t>
  </si>
  <si>
    <t>Masina de taiat gresie, faianta, placi 90cm, 1.0kW, CLASS 900 - Battipav-65900</t>
  </si>
  <si>
    <t>90cm, 1.0kW</t>
  </si>
  <si>
    <t>CLASS 900</t>
  </si>
  <si>
    <t>8021410062312</t>
  </si>
  <si>
    <t>Battipav-661100</t>
  </si>
  <si>
    <t>Masina de taiat gresie, faianta, placi 105cm, 1.4kW, CLASS PLUS 1050 - Battipav-661100</t>
  </si>
  <si>
    <t>105cm, 1.4kW</t>
  </si>
  <si>
    <t>CLASS PLUS 1050</t>
  </si>
  <si>
    <t>8021410062299</t>
  </si>
  <si>
    <t>Battipav-66900</t>
  </si>
  <si>
    <t>Masina de taiat gresie, faianta, placi 85cm, 1.4kW, CLASS PLUS 850 - Battipav-66900</t>
  </si>
  <si>
    <t>85cm, 1.4kW</t>
  </si>
  <si>
    <t>CLASS PLUS 850</t>
  </si>
  <si>
    <t>Battipav-83201/T380S1</t>
  </si>
  <si>
    <t>83201/T380S1</t>
  </si>
  <si>
    <t>Masina de taiat placi de marmura mari 320cm, 3.4kW, SUPREME 320S - Battipav-83201/T380S1</t>
  </si>
  <si>
    <t>320cm, 3.4kW</t>
  </si>
  <si>
    <t>SUPREME 320S</t>
  </si>
  <si>
    <t>8021410064378</t>
  </si>
  <si>
    <t>Battipav-6733001</t>
  </si>
  <si>
    <t>Masina de taiat placi portelanate mari 330cm, 1.4kW, EXTRA 3330S - Battipav-6733001</t>
  </si>
  <si>
    <t>330cm, 1.4kW</t>
  </si>
  <si>
    <t>EXTRA 3330S</t>
  </si>
  <si>
    <t>8021410023306</t>
  </si>
  <si>
    <t>Battipav-9100</t>
  </si>
  <si>
    <t>Masina de taiat placi, materiale de constructii 100cm, 2.2kW, PRIME 100  - Battipav-9100</t>
  </si>
  <si>
    <t xml:space="preserve">PRIME 100 </t>
  </si>
  <si>
    <t>8021410023733</t>
  </si>
  <si>
    <t>Battipav-9120</t>
  </si>
  <si>
    <t>Masina de taiat placi, materiale de constructii 120cm, 2.2kW, PRIME 120 - Battipav-9120</t>
  </si>
  <si>
    <t>PRIME 120</t>
  </si>
  <si>
    <t>8021410024006</t>
  </si>
  <si>
    <t>Battipav-9150</t>
  </si>
  <si>
    <t>Masina de taiat placi, materiale de constructii 150cm, 2.2kW, PRIME 150 - Battipav-9150</t>
  </si>
  <si>
    <t>PRIME 150</t>
  </si>
  <si>
    <t>8021410054966</t>
  </si>
  <si>
    <t>Battipav-9200</t>
  </si>
  <si>
    <t>Masina de taiat placi, materiale de constructii 200cm, 2.2kW, PRIME 200  - Battipav-9200</t>
  </si>
  <si>
    <t>200cm, 2.2kW</t>
  </si>
  <si>
    <t xml:space="preserve">PRIME 200 </t>
  </si>
  <si>
    <t>Battipav-9055</t>
  </si>
  <si>
    <t>Masina de taiat placi, materiale de constructii 55cm, 2.2kW, PRIME 55 - Battipav-9055</t>
  </si>
  <si>
    <t>55cm, 2.2kW</t>
  </si>
  <si>
    <t>PRIME 55</t>
  </si>
  <si>
    <t>8021410044844</t>
  </si>
  <si>
    <t>Battipav-90650</t>
  </si>
  <si>
    <t>Masina de taiat caramida, materiale de constructii 64cm, 4.0kW, PRIME 650  - Battipav-90650</t>
  </si>
  <si>
    <t>64cm, 4.0kW</t>
  </si>
  <si>
    <t xml:space="preserve">PRIME 650 </t>
  </si>
  <si>
    <t>8021410044820</t>
  </si>
  <si>
    <t>Battipav-90700</t>
  </si>
  <si>
    <t>Masina de taiat caramida, materiale de constructii 61.5cm, 4.0kW, PRIME 700 - Battipav-90700</t>
  </si>
  <si>
    <t>61.5cm, 4.0kW</t>
  </si>
  <si>
    <t>PRIME 700</t>
  </si>
  <si>
    <t>8021410023078</t>
  </si>
  <si>
    <t>Battipav-9085</t>
  </si>
  <si>
    <t>Masina de taiat placi, materiale de constructii 85cm, 2.2kW, PRIME 85 - Battipav-9085</t>
  </si>
  <si>
    <t>PRIME 85</t>
  </si>
  <si>
    <t>Battipav-745</t>
  </si>
  <si>
    <t>Masina de taiat placi 50cm, 1.0kW, PRINCE 245 - Battipav-745</t>
  </si>
  <si>
    <t>50cm, 1.0kW</t>
  </si>
  <si>
    <t>PRINCE 245</t>
  </si>
  <si>
    <t>Battipav-760</t>
  </si>
  <si>
    <t>Masina de taiat placi 65cm, 1.0kW, PRINCE 260 - Battipav-760</t>
  </si>
  <si>
    <t>65cm, 1.0kW</t>
  </si>
  <si>
    <t>PRINCE 260</t>
  </si>
  <si>
    <t>8021410041041</t>
  </si>
  <si>
    <t>Battipav-8100</t>
  </si>
  <si>
    <t>Masina de taiat marmura, granit 100cm, 2.2kW, SUPREME 100 - Battipav-8100</t>
  </si>
  <si>
    <t>SUPREME 100</t>
  </si>
  <si>
    <t>8021410041072</t>
  </si>
  <si>
    <t>Battipav-8120</t>
  </si>
  <si>
    <t>Masina de taiat marmura, granit 120cm, 2.2kW, SUPREME 120 - Battipav-8120</t>
  </si>
  <si>
    <t>SUPREME 120</t>
  </si>
  <si>
    <t>8021410041102</t>
  </si>
  <si>
    <t>Battipav-8150</t>
  </si>
  <si>
    <t>Masina de taiat marmura, granit 150cm, 2.2kW, SUPREME 150 - Battipav-8150</t>
  </si>
  <si>
    <t>SUPREME 150</t>
  </si>
  <si>
    <t>8021410050852</t>
  </si>
  <si>
    <t>Battipav-8200</t>
  </si>
  <si>
    <t>Masina de taiat marmura, granit 200cm, 2.2kW, SUPREME 200 - Battipav-8200</t>
  </si>
  <si>
    <t>SUPREME 200</t>
  </si>
  <si>
    <t>Battipav-8055</t>
  </si>
  <si>
    <t>Masina de taiat marmura, granit 55cm, 2.2kW, SUPREME 55 - Battipav-8055</t>
  </si>
  <si>
    <t>SUPREME 55</t>
  </si>
  <si>
    <t>8021410041010</t>
  </si>
  <si>
    <t>Battipav-8085</t>
  </si>
  <si>
    <t>Masina de taiat marmura, granit 85cm, 2.2kW, SUPREME 85 - Battipav-8085</t>
  </si>
  <si>
    <t>SUPREME 85</t>
  </si>
  <si>
    <t>8021410061698</t>
  </si>
  <si>
    <t>Battipav-856</t>
  </si>
  <si>
    <t>Masina de taiat gresie, faianta, placi 110cm, 1.0kW, VIP 2110 - Battipav-856</t>
  </si>
  <si>
    <t>VIP 2110</t>
  </si>
  <si>
    <t>Battipav-845</t>
  </si>
  <si>
    <t>Masina de taiat gresie, faianta, placi 50cm, 1.0kW, VIP 245 - Battipav-845</t>
  </si>
  <si>
    <t>VIP 245</t>
  </si>
  <si>
    <t>8021410008501</t>
  </si>
  <si>
    <t>Battipav-850</t>
  </si>
  <si>
    <t>Masina de taiat gresie, faianta, placi 60cm, 1.0kW, VIP 260 - Battipav-850</t>
  </si>
  <si>
    <t>60cm, 1.0kW</t>
  </si>
  <si>
    <t>VIP 260</t>
  </si>
  <si>
    <t>8021410008556</t>
  </si>
  <si>
    <t>Battipav-855</t>
  </si>
  <si>
    <t>Masina de taiat gresie, faianta, placi 90cm, 1.0kW, VIP 290 - Battipav-855</t>
  </si>
  <si>
    <t>VIP 290</t>
  </si>
  <si>
    <t>8021410000116</t>
  </si>
  <si>
    <t>Battipav-S1</t>
  </si>
  <si>
    <t>S1</t>
  </si>
  <si>
    <t>50W, 850l/h</t>
  </si>
  <si>
    <t>8021410032667</t>
  </si>
  <si>
    <t>Battipav-S2</t>
  </si>
  <si>
    <t>S2</t>
  </si>
  <si>
    <t>55W, 1000l/h</t>
  </si>
  <si>
    <t>8021410033145</t>
  </si>
  <si>
    <t>Battipav-S3</t>
  </si>
  <si>
    <t>S3</t>
  </si>
  <si>
    <t>60W, 1560l/h</t>
  </si>
  <si>
    <t>8021410004923</t>
  </si>
  <si>
    <t>Battipav-492</t>
  </si>
  <si>
    <t>Roata de taiere Ø22mm, pt. SuperPro - Battipav-492</t>
  </si>
  <si>
    <t>8021410020305</t>
  </si>
  <si>
    <t>Battipav-2030</t>
  </si>
  <si>
    <t>Masina de taiat gresie, faianta 4-12mm, 30cm, Basic Plus 30 - Battipav-2030</t>
  </si>
  <si>
    <t>4-12mm, 30cm</t>
  </si>
  <si>
    <t>Basic Plus 30</t>
  </si>
  <si>
    <t>8021410020312</t>
  </si>
  <si>
    <t>Battipav-2031</t>
  </si>
  <si>
    <t>Masina de taiat gresie, faianta 4-12mm, 30cm, Basic Plus 30 (cutie de transport) - Battipav-2031</t>
  </si>
  <si>
    <t>Basic Plus 30 (cutie de transport)</t>
  </si>
  <si>
    <t>8021410020404</t>
  </si>
  <si>
    <t>Battipav-2040</t>
  </si>
  <si>
    <t>4-12mm, 40cm</t>
  </si>
  <si>
    <t>Basic Plus 40</t>
  </si>
  <si>
    <t>8021410020411</t>
  </si>
  <si>
    <t>Battipav-2041</t>
  </si>
  <si>
    <t>Masina de taiat gresie, faianta 4-12mm, 40cm, Basic Plus 40 (cutie de transport) - Battipav-2041</t>
  </si>
  <si>
    <t>Basic Plus 40 (cutie de transport)</t>
  </si>
  <si>
    <t>8021410020503</t>
  </si>
  <si>
    <t>Battipav-2050</t>
  </si>
  <si>
    <t>Masina de taiat gresie, faianta 4-12mm, 50cm, Basic Plus 50 - Battipav-2050</t>
  </si>
  <si>
    <t>4-12mm, 50cm</t>
  </si>
  <si>
    <t>Basic Plus 50</t>
  </si>
  <si>
    <t>8021410020510</t>
  </si>
  <si>
    <t>Battipav-2051</t>
  </si>
  <si>
    <t>Masina de taiat gresie, faianta 4-12mm, 50cm, Basic Plus 50 (cutie de transport) - Battipav-2051</t>
  </si>
  <si>
    <t>Basic Plus 50 (cutie de transport)</t>
  </si>
  <si>
    <t>8021410020602</t>
  </si>
  <si>
    <t>Battipav-2060</t>
  </si>
  <si>
    <t>Masina de taiat gresie, faianta 4-12mm, 60cm, Basic Plus 60 - Battipav-2060</t>
  </si>
  <si>
    <t>4-12mm, 60cm</t>
  </si>
  <si>
    <t>Basic Plus 60</t>
  </si>
  <si>
    <t>8021410020619</t>
  </si>
  <si>
    <t>Battipav-2061</t>
  </si>
  <si>
    <t>Masina de taiat gresie, faianta 4-12mm, 60cm, Basic Plus 60 (cutie de transport) - Battipav-2061</t>
  </si>
  <si>
    <t>Basic Plus 60 (cutie de transport)</t>
  </si>
  <si>
    <t>8021410064613</t>
  </si>
  <si>
    <t>Battipav-6601E</t>
  </si>
  <si>
    <t>6601E</t>
  </si>
  <si>
    <t>Masina de taiat gresie, faianta 5-15mm, 67cm, Leggera 67 - Battipav-6601E</t>
  </si>
  <si>
    <t>5-15mm, 67cm</t>
  </si>
  <si>
    <t>Leggera 67</t>
  </si>
  <si>
    <t>8021410064620</t>
  </si>
  <si>
    <t>Battipav-6750E</t>
  </si>
  <si>
    <t>6750E</t>
  </si>
  <si>
    <t>Masina de taiat gresie, faianta 5-15mm, 78cm, Leggera 78 - Battipav-6750E</t>
  </si>
  <si>
    <t>5-15mm, 78cm</t>
  </si>
  <si>
    <t>Leggera 78</t>
  </si>
  <si>
    <t>8021410064699</t>
  </si>
  <si>
    <t>Battipav-6900E</t>
  </si>
  <si>
    <t>6900E</t>
  </si>
  <si>
    <t>Masina de taiat gresie, faianta 5-15mm, 92cm, Leggera 92 - Battipav-6900E</t>
  </si>
  <si>
    <t>5-15mm, 92cm</t>
  </si>
  <si>
    <t>Leggera 92</t>
  </si>
  <si>
    <t>8021410061575</t>
  </si>
  <si>
    <t>5-15mm, 103cm</t>
  </si>
  <si>
    <t>8021410062176</t>
  </si>
  <si>
    <t>5-15mm, 133cm</t>
  </si>
  <si>
    <t>8021410062183</t>
  </si>
  <si>
    <t>5-15mm, 163cm</t>
  </si>
  <si>
    <t>8021410016117</t>
  </si>
  <si>
    <t>Battipav-6401</t>
  </si>
  <si>
    <t>Masina de taiat gresie, faianta 5-15mm, 45cm, Profi 40 Alu - Battipav-6401</t>
  </si>
  <si>
    <t>5-15mm, 45cm</t>
  </si>
  <si>
    <t>Profi 40 Alu</t>
  </si>
  <si>
    <t>Battipav-6400</t>
  </si>
  <si>
    <t>Masina de taiat gresie, faianta 5-15mm, 45cm, Profi 40 - Battipav-6400</t>
  </si>
  <si>
    <t>Profi 40</t>
  </si>
  <si>
    <t>8021410016247</t>
  </si>
  <si>
    <t>Battipav-6601</t>
  </si>
  <si>
    <t>Masina de taiat gresie, faianta 5-15mm, 63cm, Profi 60 Alu - Battipav-6601</t>
  </si>
  <si>
    <t>5-15mm, 63cm</t>
  </si>
  <si>
    <t>Profi 60 Alu</t>
  </si>
  <si>
    <t>Battipav-6600</t>
  </si>
  <si>
    <t>Masina de taiat gresie, faianta 5-15mm, 63cm, Profi 60 - Battipav-6600</t>
  </si>
  <si>
    <t>Profi 60</t>
  </si>
  <si>
    <t>Battipav-6800</t>
  </si>
  <si>
    <t>Masina de taiat gresie, faianta 5-15mm, 83cm, Profi 80 Alu - Battipav-6800</t>
  </si>
  <si>
    <t>5-15mm, 83cm</t>
  </si>
  <si>
    <t>Profi 80 Alu</t>
  </si>
  <si>
    <t>8021410064460</t>
  </si>
  <si>
    <t>Battipav-6850</t>
  </si>
  <si>
    <t>Masina de taiat gresie, faianta 5-15mm, 88cm, Profi 85 Alu - Battipav-6850</t>
  </si>
  <si>
    <t>5-15mm, 88cm</t>
  </si>
  <si>
    <t>Profi 85 Alu</t>
  </si>
  <si>
    <t>8021410030458</t>
  </si>
  <si>
    <t>Battipav-3045</t>
  </si>
  <si>
    <t>Masina de taiat gresie, faianta 5-19mm, 45cm, Super Pro 450 - Battipav-3045</t>
  </si>
  <si>
    <t>5-19mm, 45cm</t>
  </si>
  <si>
    <t>Super Pro 450</t>
  </si>
  <si>
    <t>8021410030601</t>
  </si>
  <si>
    <t>Battipav-3060</t>
  </si>
  <si>
    <t>Masina de taiat gresie, faianta 5-19mm, 60cm, Super Pro 600 - Battipav-3060</t>
  </si>
  <si>
    <t>5-19mm, 60cm</t>
  </si>
  <si>
    <t>Super Pro 600</t>
  </si>
  <si>
    <t>8021410030755</t>
  </si>
  <si>
    <t>Battipav-3075</t>
  </si>
  <si>
    <t>Masina de taiat gresie, faianta 5-19mm, 75cm, Super Pro 750 - Battipav-3075</t>
  </si>
  <si>
    <t>5-19mm, 75cm</t>
  </si>
  <si>
    <t>Super Pro 750</t>
  </si>
  <si>
    <t>8021410030908</t>
  </si>
  <si>
    <t>Battipav-3090</t>
  </si>
  <si>
    <t>Masina de taiat gresie, faianta 5-19mm, 90cm, Super Pro 900 - Battipav-3090</t>
  </si>
  <si>
    <t>5-19mm, 90cm</t>
  </si>
  <si>
    <t>Super Pro 900</t>
  </si>
  <si>
    <t>Battipav-440</t>
  </si>
  <si>
    <t>Masina de taiat gresie, faianta 5-15mm, 42cm, Ultra 40 - Battipav-440</t>
  </si>
  <si>
    <t>5-15mm, 42cm</t>
  </si>
  <si>
    <t>Ultra 40</t>
  </si>
  <si>
    <t>Battipav-4600</t>
  </si>
  <si>
    <t>Masina de taiat gresie, faianta 5-15mm, 60cm, Ultra 60 - Battipav-4600</t>
  </si>
  <si>
    <t>5-15mm, 60cm</t>
  </si>
  <si>
    <t>Ultra 60</t>
  </si>
  <si>
    <t>8021410062008</t>
  </si>
  <si>
    <t>Battipav-5401</t>
  </si>
  <si>
    <t>Masina de taiat gresie, faianta 5-15mm, 42cm, X-Pro 40 Alu - Battipav-5401</t>
  </si>
  <si>
    <t>X-Pro 40 Alu</t>
  </si>
  <si>
    <t>Battipav-5400</t>
  </si>
  <si>
    <t>Masina de taiat gresie, faianta 5-15mm, 42cm, X-Pro 40 - Battipav-5400</t>
  </si>
  <si>
    <t>X-Pro 40</t>
  </si>
  <si>
    <t>8021410062015</t>
  </si>
  <si>
    <t>Battipav-5601</t>
  </si>
  <si>
    <t>Masina de taiat gresie, faianta 5-15mm, 60cm, X-Pro 60 Alu - Battipav-5601</t>
  </si>
  <si>
    <t>X-Pro 60 Alu</t>
  </si>
  <si>
    <t>Battipav-5600</t>
  </si>
  <si>
    <t>Masina de taiat gresie, faianta 5-15mm, 60cm, X-Pro 60 - Battipav-5600</t>
  </si>
  <si>
    <t>X-Pro 60</t>
  </si>
  <si>
    <t>8021410064477</t>
  </si>
  <si>
    <t>Battipav-5800</t>
  </si>
  <si>
    <t>Masina de taiat gresie, faianta 5-15mm, 80cm, X-Pro 80 Alu - Battipav-5800</t>
  </si>
  <si>
    <t>5-15mm, 80cm</t>
  </si>
  <si>
    <t>X-Pro 80 Alu</t>
  </si>
  <si>
    <t>8021410061551</t>
  </si>
  <si>
    <t>Battipav-51000</t>
  </si>
  <si>
    <t>Masina de taiat gresie, faianta 5-15mm, 100cm, X-Pro 100 Alu - Battipav-51000</t>
  </si>
  <si>
    <t>5-15mm, 100cm</t>
  </si>
  <si>
    <t>X-Pro 100 Alu</t>
  </si>
  <si>
    <t>8021410002219</t>
  </si>
  <si>
    <t>Battipav-221</t>
  </si>
  <si>
    <t>Ventuza simpla - Battipav-221</t>
  </si>
  <si>
    <t>Ø120 mm</t>
  </si>
  <si>
    <t>8021410020091</t>
  </si>
  <si>
    <t>Battipav-2009</t>
  </si>
  <si>
    <t>Roata de taiere Ø15mm, pt. taietoarele manuale - Battipav-2009</t>
  </si>
  <si>
    <t>Portelan Foarte Dur</t>
  </si>
  <si>
    <t>22,23</t>
  </si>
  <si>
    <t>STAR-63</t>
  </si>
  <si>
    <t> 8021410031530</t>
  </si>
  <si>
    <t>Battipav-S0</t>
  </si>
  <si>
    <t>S0</t>
  </si>
  <si>
    <t> 8021410065023</t>
  </si>
  <si>
    <t>Battipav-61300E</t>
  </si>
  <si>
    <t>61300E</t>
  </si>
  <si>
    <t>5-15mm, 137cm</t>
  </si>
  <si>
    <t>Leggera 137</t>
  </si>
  <si>
    <t>QNBT.115</t>
  </si>
  <si>
    <t>Ultra Premium</t>
  </si>
  <si>
    <t>MSU.230.25</t>
  </si>
  <si>
    <t>Portelan dur, Placi ceramice dure</t>
  </si>
  <si>
    <t>MSU.180.25</t>
  </si>
  <si>
    <t>MSU.200.25</t>
  </si>
  <si>
    <t>MSU.250.25</t>
  </si>
  <si>
    <t>MSU.300.25</t>
  </si>
  <si>
    <t>MSU.350.25</t>
  </si>
  <si>
    <t>MSU.400.25</t>
  </si>
  <si>
    <t>- ceramica dura</t>
  </si>
  <si>
    <t>QNBT.125</t>
  </si>
  <si>
    <t>disc-diamantat-taiat-imbinari-rosturi-dilatare-beton-5207-115-06-diamantatexpert</t>
  </si>
  <si>
    <t>beton armat, zidarie, calcar - 3 segmenti</t>
  </si>
  <si>
    <t>beton armat, zidarie, calcar - 6 segmenti</t>
  </si>
  <si>
    <t>eton armat, zidarie, calcar - 4 segmenti</t>
  </si>
  <si>
    <t>beton armat, zidarie, calcar - 10 segmenti</t>
  </si>
  <si>
    <t>90x55</t>
  </si>
  <si>
    <r>
      <t xml:space="preserve">pt. slefuiri / sanfren in placi - </t>
    </r>
    <r>
      <rPr>
        <sz val="12"/>
        <color theme="1"/>
        <rFont val="Calibri"/>
        <family val="2"/>
        <scheme val="minor"/>
      </rPr>
      <t>Granulatie 50</t>
    </r>
  </si>
  <si>
    <r>
      <t xml:space="preserve">pt. slefuiri / sanfren in placi - </t>
    </r>
    <r>
      <rPr>
        <sz val="12"/>
        <color theme="1"/>
        <rFont val="Calibri"/>
        <family val="2"/>
        <scheme val="minor"/>
      </rPr>
      <t>Granulatie 100</t>
    </r>
  </si>
  <si>
    <t>#50</t>
  </si>
  <si>
    <t>#100</t>
  </si>
  <si>
    <t>#800</t>
  </si>
  <si>
    <t>#1500</t>
  </si>
  <si>
    <t>#3000</t>
  </si>
  <si>
    <t>#BUFF</t>
  </si>
  <si>
    <t>19mm</t>
  </si>
  <si>
    <t>- gresie portelanataa</t>
  </si>
  <si>
    <t>- placi ceramice portelanatae</t>
  </si>
  <si>
    <t>- placi portelanatae</t>
  </si>
  <si>
    <t>STT12 - TAIERE GRESIE portelanataA DURA</t>
  </si>
  <si>
    <t>CMS16-20 - TAIERE GRESIE portelanataA DURA</t>
  </si>
  <si>
    <t>gresie portelanata &amp; piatra -</t>
  </si>
  <si>
    <t>-gresie portelanataa</t>
  </si>
  <si>
    <t>Freza tip deget pt. frezari in gresie portelanataa si piatra - diametrul 16mm - prindere M14 - DXDH.80407.Finger</t>
  </si>
  <si>
    <t>gresie portelanata &amp; piatra -gaurire umeda-</t>
  </si>
  <si>
    <t>81117.Hi-BI - 1 1/4"</t>
  </si>
  <si>
    <t>Hi-BI - 1 1/4"</t>
  </si>
  <si>
    <r>
      <t xml:space="preserve">Tornado </t>
    </r>
    <r>
      <rPr>
        <sz val="12"/>
        <color theme="1"/>
        <rFont val="Calibri"/>
        <family val="2"/>
        <scheme val="minor"/>
      </rPr>
      <t>pt. Abrazive</t>
    </r>
  </si>
  <si>
    <r>
      <t xml:space="preserve">Tornado </t>
    </r>
    <r>
      <rPr>
        <sz val="12"/>
        <color theme="1"/>
        <rFont val="Calibri"/>
        <family val="2"/>
        <scheme val="minor"/>
      </rPr>
      <t>pt. Beton</t>
    </r>
  </si>
  <si>
    <r>
      <t xml:space="preserve">rand dublu </t>
    </r>
    <r>
      <rPr>
        <sz val="12"/>
        <color theme="1"/>
        <rFont val="Calibri"/>
        <family val="2"/>
        <scheme val="minor"/>
      </rPr>
      <t>diamant - Beton/Abrazive</t>
    </r>
  </si>
  <si>
    <t>Adaptor pt. carote, Hilti DD-Bl la 1 1/4" - DXDH.81117.Hi-BI - 1 1/4"</t>
  </si>
  <si>
    <t>21x14cm, 15V</t>
  </si>
  <si>
    <t>E-Fox</t>
  </si>
  <si>
    <t>8050532013339</t>
  </si>
  <si>
    <t>RUBI-50944</t>
  </si>
  <si>
    <t>Suport Amestecator / mixer pt. materiale lichide 75l, FLUID MIX - Raimondi-238EUN</t>
  </si>
  <si>
    <t>Suport Amestecator / mixer pt. materiale lichide 75l, FLUID MIX SPECIAL - Raimondi-238UN</t>
  </si>
  <si>
    <t>289IPER</t>
  </si>
  <si>
    <t>Raimondi-289IPER</t>
  </si>
  <si>
    <t>Galeata 45 Litri pt. Iperbet Raimondi-289IPER</t>
  </si>
  <si>
    <t>IPERBET Galeata 45L</t>
  </si>
  <si>
    <t>45 L</t>
  </si>
  <si>
    <t>394MAXIKITPA</t>
  </si>
  <si>
    <t>Kit 6 bare aluminiu pt. BM180/BM180Plus</t>
  </si>
  <si>
    <t>Raimondi-394MAXIKITPA</t>
  </si>
  <si>
    <t>239KITC01A</t>
  </si>
  <si>
    <t>Raimondi-239KITC01A</t>
  </si>
  <si>
    <t>Kit Iperbet</t>
  </si>
  <si>
    <t>217RICSWGT</t>
  </si>
  <si>
    <t>217SWE</t>
  </si>
  <si>
    <t>Raimondi-217RICSWGT</t>
  </si>
  <si>
    <t>Raimondi-217SWE</t>
  </si>
  <si>
    <t>184HFV08G</t>
  </si>
  <si>
    <t>184Q03G</t>
  </si>
  <si>
    <t>183Q6G</t>
  </si>
  <si>
    <t>Gletiera 36x13 cm, inclinata 8mm</t>
  </si>
  <si>
    <t>Gletiera 36x13 cm, 3x3mm</t>
  </si>
  <si>
    <t>Gletiera 28x12 cm, 6x6mm</t>
  </si>
  <si>
    <t>Disc din carbura de tungsten pt. slefuiri placi, Ø500mm, gran. 36</t>
  </si>
  <si>
    <t>27450G36</t>
  </si>
  <si>
    <t>27450G100</t>
  </si>
  <si>
    <t>274RT490G180</t>
  </si>
  <si>
    <t>27450W36</t>
  </si>
  <si>
    <t>Kit unelte mixer pt. Iperbet Raimondi-239KITC01A</t>
  </si>
  <si>
    <t>8024648007094</t>
  </si>
  <si>
    <t>Rezerva drisca cu burete Sweepex cu taieturi</t>
  </si>
  <si>
    <t>Drisca cu burete Sweepex</t>
  </si>
  <si>
    <t>8024648005328</t>
  </si>
  <si>
    <t>8024648007360</t>
  </si>
  <si>
    <t>Disc carbura de silicon pt. slefuiri placi, Ø500mm, gran. 36</t>
  </si>
  <si>
    <t>Disc carbura de silicon pt. slefuiri placi, Ø500mm, gran. 100</t>
  </si>
  <si>
    <t>Disc din panza pt. finisari pardoseli, 2 fete Ø490mm, gran. 180</t>
  </si>
  <si>
    <t>8024648015891</t>
  </si>
  <si>
    <t>8024648015884</t>
  </si>
  <si>
    <t>8024648015921</t>
  </si>
  <si>
    <t>8050532004993</t>
  </si>
  <si>
    <t>8024648003874</t>
  </si>
  <si>
    <t>8024648010520</t>
  </si>
  <si>
    <t>8024648017284</t>
  </si>
  <si>
    <t>184T15G</t>
  </si>
  <si>
    <t>Gletiera 36x13 cm, U-15mm</t>
  </si>
  <si>
    <t>8024648004208</t>
  </si>
  <si>
    <t>Raimondi-321BATPRR</t>
  </si>
  <si>
    <t>321BATPRR</t>
  </si>
  <si>
    <t>Masina de nivelare placi 21x14cm, 15V, E-FOX - Raimondi-321BATPRR</t>
  </si>
  <si>
    <t>Masina profesionala pt. taiat si finisat placi ceramice mari BC-45 (fara polizor) - Raimondi-433BCOHEU</t>
  </si>
  <si>
    <t>8024648000989</t>
  </si>
  <si>
    <t>Cod EAN</t>
  </si>
  <si>
    <t>Raimondi-432EO03ID</t>
  </si>
  <si>
    <t>432EO03ID</t>
  </si>
  <si>
    <t>MK3/MK4</t>
  </si>
  <si>
    <t>394MAXIM</t>
  </si>
  <si>
    <t>Sistem de transport pt. placi de dimensiuni mari, Easy-move MK IV - 8 ventuze RV175, 320cm - Raimondi-432EM04TA</t>
  </si>
  <si>
    <t>Sistem de transport pt. placi de dimensiuni mari, Easy-move MK IV - 6 ventuze RV175, 320cm - Raimondi-432EM04CA</t>
  </si>
  <si>
    <t>Sistem de transport pt. placi de dimensiuni mari, Easy-move MK IV - 8 ventuze duble, 320cm - Raimondi-432EM04TB</t>
  </si>
  <si>
    <t>Sistem de transport pt. placi de dimensiuni mari, Easy-move MK IV - 6 ventuze duble, 320cm - Raimondi-432EM04CB</t>
  </si>
  <si>
    <t>Masina de taiat gresie, faianta 5-15mm, 92cm, Leggera 137 - Battipav-61300E</t>
  </si>
  <si>
    <t>700l/h</t>
  </si>
  <si>
    <t>XTURBO.180.25</t>
  </si>
  <si>
    <r>
      <t>25.4</t>
    </r>
    <r>
      <rPr>
        <sz val="12"/>
        <color theme="1"/>
        <rFont val="Calibri"/>
        <family val="2"/>
        <scheme val="minor"/>
      </rPr>
      <t>/22.2</t>
    </r>
  </si>
  <si>
    <t>XTURBO.200.25</t>
  </si>
  <si>
    <r>
      <t>XTURBO.</t>
    </r>
    <r>
      <rPr>
        <sz val="12"/>
        <color theme="1"/>
        <rFont val="Calibri"/>
        <family val="2"/>
        <scheme val="minor"/>
      </rPr>
      <t>300.25</t>
    </r>
  </si>
  <si>
    <t>XTURBO.350.25</t>
  </si>
  <si>
    <t>Raimondi-394MAXIM</t>
  </si>
  <si>
    <t>Masa BM180 Light - Raimondi-394MAXIM</t>
  </si>
  <si>
    <t>Masa BM180 Light</t>
  </si>
  <si>
    <t>Pompa de apa submersibila pt. masinile de taiat - Battipav-S0</t>
  </si>
  <si>
    <t>Pompa de apa submersibila pt. masinile de taiat - Battipav-S1</t>
  </si>
  <si>
    <t>Pompa de apa submersibila pt. masinile de taiat - Battipav-S2</t>
  </si>
  <si>
    <t>Pompa de apa submersibila pt. masinile de taiat - Battipav-S3</t>
  </si>
  <si>
    <t>Ciocan cauciuc rotund
Greutate: 1500g</t>
  </si>
  <si>
    <t>Ciocan de cauciuc rotund, 1500g - CXMD.30022</t>
  </si>
  <si>
    <t>CXMD.30022</t>
  </si>
  <si>
    <t>Cleste pt. dale si pavaj
Greutate max: 300kg
Deschidere falci: 0-330 (mm)</t>
  </si>
  <si>
    <t>Cleste pt. dale si pavaj ridicare cu utilaj, 300kg, 0-330mm - CXMD.10017</t>
  </si>
  <si>
    <t>CXMD.10017</t>
  </si>
  <si>
    <t>Cleste pt. clincker si caramid0a
Greutate max: 50kg
Deschidere falci: 400-670 (mm)</t>
  </si>
  <si>
    <t>Cleste pt. clincker si caramida , 50kg, 400-670mm - CXMD.10013</t>
  </si>
  <si>
    <t>CXMD.10013</t>
  </si>
  <si>
    <t>Maner pt. manipulare pavaj
Dimensiuni gaura: 100x100 mm</t>
  </si>
  <si>
    <t>Maner pt. manipulare pavaj perforat, 100x100mm - CXMD.10010</t>
  </si>
  <si>
    <t>CXMD.10010</t>
  </si>
  <si>
    <t>Bara aliniere pavaje
Lungime: 1050 mm</t>
  </si>
  <si>
    <t>Bara aliniere pavaje, 1050mm - CXMD.10008</t>
  </si>
  <si>
    <t>CXMD.10008</t>
  </si>
  <si>
    <t>Cleste pt. borduri si pavaje
Greutate max: 250kg
Deschidere falci: 100-415 (mm)</t>
  </si>
  <si>
    <t>Cleste cu maner pt. borduri si pavaje, 250kg, 100-415mm - CXMD.10007</t>
  </si>
  <si>
    <t>CXMD.10007</t>
  </si>
  <si>
    <t>Cleste extractor pavaje
Deschidere falci: 90-270 (mm)</t>
  </si>
  <si>
    <t>Cleste extractor pavaje, 90-270mm - CXMD.10006</t>
  </si>
  <si>
    <t>CXMD.10006</t>
  </si>
  <si>
    <t>Cleste pt. borduri si pavaje
Greutate max: 200kg
Deschidere falci: 0-550 (mm)</t>
  </si>
  <si>
    <t>Cleste pt. borduri si pavaje, 200kg, 0-550mm - CXMD.10005</t>
  </si>
  <si>
    <t>CXMD.10005</t>
  </si>
  <si>
    <t>Cleste pt. borduri si pavaje
Greutate max: 300kg
Deschidere falci: 485-1020 (mm)</t>
  </si>
  <si>
    <t>Cleste pt. borduri si pavaje, 300kg, 485-1020mm - CXMD.10004</t>
  </si>
  <si>
    <t>CXMD.10004</t>
  </si>
  <si>
    <t>Cleste pt. borduri si pavaje
Greutate max: 120kg
Deschidere falci: 150-1020 (mm)</t>
  </si>
  <si>
    <t>Cleste pt. borduri si pavaje, 120kg, 150-1020mm - CXMD.10003</t>
  </si>
  <si>
    <t>CXMD.10003</t>
  </si>
  <si>
    <t>Cleste pt. borduri si pavaje
Greutate max: 100kg
Deschidere falci: 8-450 (mm)</t>
  </si>
  <si>
    <t>Cleste pentru borduri si pavaje, 100kg, 8-450mm - CXMD.10002</t>
  </si>
  <si>
    <t>CXMD.10002 </t>
  </si>
  <si>
    <t>Cleste pt. borduri si pavaje
Greutate max: 100kg
Deschidere falci: 80-330 (mm)</t>
  </si>
  <si>
    <t>Cleste pt. borduri si pavaje, 100kg, 80-330mm - CXMD.10001</t>
  </si>
  <si>
    <t>CXMD.10001</t>
  </si>
  <si>
    <t>Descriere</t>
  </si>
  <si>
    <t>Nr. Art.</t>
  </si>
  <si>
    <t>CX.ABRA-SandMasterPro</t>
  </si>
  <si>
    <t>Masina de sablat cu recuperarea abrazivului - CX.ABRA-EcoPlus</t>
  </si>
  <si>
    <t>Masina de sablat cu recuperarea abrazivului - CX.ABRA-JuniorPlus</t>
  </si>
  <si>
    <t>Masina de sablat cu recuperarea abrazivului - CX.ABRA-SandMasterPro</t>
  </si>
  <si>
    <t>CX.ABRA-JuniorPlus</t>
  </si>
  <si>
    <t>Sistem de fixare pe schela metalica pt. Electropalane IORI-SCFX</t>
  </si>
  <si>
    <t>KS-9HP-1350BG-3-500</t>
  </si>
  <si>
    <t>Cod-comanda</t>
  </si>
  <si>
    <t>KPR-55</t>
  </si>
  <si>
    <t>KPY-55</t>
  </si>
  <si>
    <t>KPR-75</t>
  </si>
  <si>
    <t>KPR-90</t>
  </si>
  <si>
    <t>KPY-90</t>
  </si>
  <si>
    <t>KPR-150</t>
  </si>
  <si>
    <t>KPR-165</t>
  </si>
  <si>
    <t>KPR-220</t>
  </si>
  <si>
    <t>SCANIA-400-KVA</t>
  </si>
  <si>
    <t>SCANIA-450-KVA</t>
  </si>
  <si>
    <t>SCANIA-500-KVA</t>
  </si>
  <si>
    <t>SCANIA-550-KVA</t>
  </si>
  <si>
    <t>SCANIA-615-KVA</t>
  </si>
  <si>
    <t>SCANIA-660-KVA</t>
  </si>
  <si>
    <t>SCANIA-770-KVA</t>
  </si>
  <si>
    <t>3907.180.25</t>
  </si>
  <si>
    <t>KS-ATS-4/32-12</t>
  </si>
  <si>
    <t>KS-ATS-4/32-15</t>
  </si>
  <si>
    <t>Raimondi-13512A</t>
  </si>
  <si>
    <t>13512A</t>
  </si>
  <si>
    <t>Roata de taiere Ø12mm</t>
  </si>
  <si>
    <t>IORI-MOD-D</t>
  </si>
  <si>
    <t>Roti - KS-RW-40</t>
  </si>
  <si>
    <t>Roti - KS-RW-50</t>
  </si>
  <si>
    <t>IORI-DM150ITL-VX100m</t>
  </si>
  <si>
    <t>IORI-REMOTE50m-MONO</t>
  </si>
  <si>
    <t>IORI-REMOTE50m-TRI</t>
  </si>
  <si>
    <t>IORI-REMOTE25m-TRI</t>
  </si>
  <si>
    <t>Set Telecomanda trifazata cu 25 metri de cablu pt. Electropalane IORI-REMOTE25m-TRI</t>
  </si>
  <si>
    <t>Set Telecomanda monofazata cu 50 metri de cablu pt. Electropalane IORI-REMOTE50m-MONO</t>
  </si>
  <si>
    <t>Set Telecomanda trifazata cu 50 metri de cablu pt. Electropalane IORI-REMOTE50m-TRI</t>
  </si>
  <si>
    <t>COD
 COMANDA</t>
  </si>
  <si>
    <t>PROMO Rabbit 2020</t>
  </si>
  <si>
    <t>VIBRATOARE RABBIT</t>
  </si>
  <si>
    <t>MOTOARE</t>
  </si>
  <si>
    <t>141660R012</t>
  </si>
  <si>
    <t>Motor RABBIT Monofazic 230 V. dubla izolatie 2.800 W.</t>
  </si>
  <si>
    <t>141040R012</t>
  </si>
  <si>
    <t>Motor RABBIT benzina Honda GX-160 (5,5 Hp.) 4 timpi, cu carcasa protectoare</t>
  </si>
  <si>
    <t>TRANSMISII</t>
  </si>
  <si>
    <t>TRANSMISIE FLEXIBILA COMPLETA Ø25 (CUPLA + FURTUN + CAP)</t>
  </si>
  <si>
    <t>141049R042</t>
  </si>
  <si>
    <t>Transmisie Rabbit 25mm, lungime.4,00 m</t>
  </si>
  <si>
    <t>141049R052</t>
  </si>
  <si>
    <t>Transmisie Rabbit 25mm, lungime.5,00 m</t>
  </si>
  <si>
    <t>TRANSMISIE FLEXIBILA COMPLETA Ø38 (CUPLA + FURTUN + CAP)</t>
  </si>
  <si>
    <t>141367R032</t>
  </si>
  <si>
    <t>Transmisie Rabbit 38mm, lungime.3,00 m</t>
  </si>
  <si>
    <t>141367R042</t>
  </si>
  <si>
    <t>Transmisie Rabbit 38mm, lungime.4,00 m</t>
  </si>
  <si>
    <t>141367R052</t>
  </si>
  <si>
    <t>Transmisie Rabbit 38mm, lungime.5,00 m</t>
  </si>
  <si>
    <t>TRANSMISIE FLEXIBILA COMPLETA Ø48 (CUPLA + FURTUN + CAP)</t>
  </si>
  <si>
    <t>141367R092</t>
  </si>
  <si>
    <t>Transmisie Rabbit 48mm, lungime.3,00 m</t>
  </si>
  <si>
    <t>141367R102</t>
  </si>
  <si>
    <t>Transmisie Rabbit 48mm, lungime.4,00 m</t>
  </si>
  <si>
    <t>141367R112</t>
  </si>
  <si>
    <t>Transmisie Rabbit 48mm, lungime.5,00 m</t>
  </si>
  <si>
    <t>TRANSMISIE FLEXIBILA COMPLETA Ø60 (CUPLA + FURTUN + CAP)</t>
  </si>
  <si>
    <t>141367R152</t>
  </si>
  <si>
    <t>Transmisie Rabbit 60mm, lungime.3,00 m</t>
  </si>
  <si>
    <t>141367R162</t>
  </si>
  <si>
    <t>Transmisie Rabbit 60mm, lungime.4,00 m</t>
  </si>
  <si>
    <t>141367R172</t>
  </si>
  <si>
    <t>Transmisie Rabbit 60mm, lungime.5,00 m</t>
  </si>
  <si>
    <t>PROMO SANGLA 2020</t>
  </si>
  <si>
    <t>VIBRATOARE SANGLA</t>
  </si>
  <si>
    <t>141291R012</t>
  </si>
  <si>
    <t xml:space="preserve">Motor SANGLA Monofazic 230 V.dubla izolatie 2.300 W. </t>
  </si>
  <si>
    <t>141319R012</t>
  </si>
  <si>
    <t>Motor SANGLA benzina Honda GX-160 (5,5 Hp) 4timpi, cu carcasa protectoare</t>
  </si>
  <si>
    <t>141300R042</t>
  </si>
  <si>
    <t>Transmisie Sangla 25mm, lungime 4,00m</t>
  </si>
  <si>
    <t>141300R052</t>
  </si>
  <si>
    <t>Transmisie Sangla 25mm, lungime 5,00m</t>
  </si>
  <si>
    <t>141301R222</t>
  </si>
  <si>
    <t>Transmisie Sangla 38mm, lungime 3,00m</t>
  </si>
  <si>
    <t>141301R232</t>
  </si>
  <si>
    <t>Transmisie Sangla 38mm, lungime 4,00m</t>
  </si>
  <si>
    <t>141301R242</t>
  </si>
  <si>
    <t>Transmisie Sangla 38mm, lungime 5,00m</t>
  </si>
  <si>
    <t>141301R292</t>
  </si>
  <si>
    <t>Transmisie Sangla 48mm, lungime 3,00m</t>
  </si>
  <si>
    <t>141301R302</t>
  </si>
  <si>
    <t>Transmisie Sangla 48mm, lungime 4,00m</t>
  </si>
  <si>
    <t>141301R312</t>
  </si>
  <si>
    <t>Transmisie Sangla 48mm, lungime 5,00m</t>
  </si>
  <si>
    <t>141301R112</t>
  </si>
  <si>
    <t>Transmisie Sangla 60mm, lungime 3,00m</t>
  </si>
  <si>
    <t>141301R122</t>
  </si>
  <si>
    <t>Transmisie Sangla 60mm, lungime 4,00m</t>
  </si>
  <si>
    <t>141301R152</t>
  </si>
  <si>
    <t>Transmisie Sangla 60mm, lungime 5,00m</t>
  </si>
  <si>
    <t xml:space="preserve">RIGLE VIBRANTE DE SUPRAFATA (Aluminiu) </t>
  </si>
  <si>
    <t>141349R012</t>
  </si>
  <si>
    <t xml:space="preserve">Suport Rigla vibranta PGM cu motor monofazic 125W, 230V, 50-60Hz. </t>
  </si>
  <si>
    <t>141524R013</t>
  </si>
  <si>
    <t xml:space="preserve">Suport Rigla vibranta PGH cu motor Honda GX-25 (4 timpi) </t>
  </si>
  <si>
    <t>173431R033</t>
  </si>
  <si>
    <t>173431R043</t>
  </si>
  <si>
    <t>RIGLE OSCILANTE FLOTOARE (Aluminiu)</t>
  </si>
  <si>
    <t>141399R012</t>
  </si>
  <si>
    <t>Suport rigla Vibro-Flotoare VIFOM cu motor monofazic 125W, 230V 50-60Hz.</t>
  </si>
  <si>
    <t>141412R012</t>
  </si>
  <si>
    <t xml:space="preserve">Suport rigla Vibro-Flotoare VIFOH cu motor Honda GX-25 (4 timpi) </t>
  </si>
  <si>
    <t>141396R013</t>
  </si>
  <si>
    <t xml:space="preserve">Extensie maner 2 metri (optional) </t>
  </si>
  <si>
    <t>141396R003</t>
  </si>
  <si>
    <t>141396R033</t>
  </si>
  <si>
    <t>141396R023</t>
  </si>
  <si>
    <t>MASINA DE CAROTAT</t>
  </si>
  <si>
    <t>141495R013</t>
  </si>
  <si>
    <t>TH-15</t>
  </si>
  <si>
    <t>Ambreiaj de siguranta, coloana, diametrul maxim al carotei 175mm</t>
  </si>
  <si>
    <t>VIBRATOARE PENDULARE (CLASICO) CU CUPLAJ GHEARA</t>
  </si>
  <si>
    <t>MOTOARE ELECTRICE si TERMICE</t>
  </si>
  <si>
    <t>141664R013</t>
  </si>
  <si>
    <t>Motor Electric Monofazic, 1,1 kW. 230 V. 50-60 Hz.</t>
  </si>
  <si>
    <t>141564R012</t>
  </si>
  <si>
    <t>Motor CLASICO benzina Honda, 4timpi,  GX-160 (5,5 Hp) cu carcasa metalica</t>
  </si>
  <si>
    <t>TRASMISII FLEXIBILE CU CUPLAJ GHEARA</t>
  </si>
  <si>
    <t>142030R012</t>
  </si>
  <si>
    <t>142031R012</t>
  </si>
  <si>
    <t>142032R012</t>
  </si>
  <si>
    <t>142033R012</t>
  </si>
  <si>
    <t>POMPA SUBMERSIBILA DE APA</t>
  </si>
  <si>
    <t>141598R012</t>
  </si>
  <si>
    <t>Pompa CLASICO submersibila de apa cu furtun de 6 metri, diametru Ø3"compatibil cu motoarele CLASICO (pretul nu include motorul)</t>
  </si>
  <si>
    <t>Produse disponibile in 7-21 zile</t>
  </si>
  <si>
    <t xml:space="preserve">VIBRATOR DE INALTA FRECVENTA "GOLD" </t>
  </si>
  <si>
    <t xml:space="preserve">Cu variator electric, cablu electric 15 metri, intrerupator,                                                                                   </t>
  </si>
  <si>
    <t xml:space="preserve">ax flexibil cauciucat de 7 metri clasa AFM si cap de vibrare (200Hz )          </t>
  </si>
  <si>
    <t>141421R013</t>
  </si>
  <si>
    <t>Cu cap lung</t>
  </si>
  <si>
    <t>141221R023</t>
  </si>
  <si>
    <t>Cu cap scurt</t>
  </si>
  <si>
    <t>141421R033</t>
  </si>
  <si>
    <t>141421R043</t>
  </si>
  <si>
    <t>141421R053</t>
  </si>
  <si>
    <t>141421R063</t>
  </si>
  <si>
    <t>141421R073</t>
  </si>
  <si>
    <t>Metrul aditional de furtun flexibil</t>
  </si>
  <si>
    <t>Protectie de cauciuc pentru capul vibrator</t>
  </si>
  <si>
    <t>VIBRATOR DE INALTA FRECVENTA "SILVA"</t>
  </si>
  <si>
    <t>Cu variator electric, 5 metri de cablu electric, intrerupator, 4 metri ax flexibil clasa AFM si cap vibrator</t>
  </si>
  <si>
    <t>141512R013</t>
  </si>
  <si>
    <t>141511R013</t>
  </si>
  <si>
    <t>VIBRATOARE PNEUMATICE "VNF"</t>
  </si>
  <si>
    <t>141123R013</t>
  </si>
  <si>
    <t>141122R012</t>
  </si>
  <si>
    <t>141120R012</t>
  </si>
  <si>
    <t>141124R012</t>
  </si>
  <si>
    <t>141125R012</t>
  </si>
  <si>
    <t xml:space="preserve">COD </t>
  </si>
  <si>
    <t>VIBRATOARE DE INALTA FRECVENTA (42V, 200Hz)</t>
  </si>
  <si>
    <t>Convertizoare</t>
  </si>
  <si>
    <t>141553R012</t>
  </si>
  <si>
    <t>141552R012</t>
  </si>
  <si>
    <t>141193R022</t>
  </si>
  <si>
    <t>141213R012</t>
  </si>
  <si>
    <t>141154R042</t>
  </si>
  <si>
    <t>Transmisie completa de inalta frecventa 42 V. 200 Hz.</t>
  </si>
  <si>
    <t>5 metri de furtun, intrerupartor si 10 metri de cablu electric</t>
  </si>
  <si>
    <t>140993R023</t>
  </si>
  <si>
    <t>140994R023</t>
  </si>
  <si>
    <t>140995R023</t>
  </si>
  <si>
    <t>140996R023</t>
  </si>
  <si>
    <t>Suplimentare 1 metru furtun (cablu electric inclus)</t>
  </si>
  <si>
    <t>Protectie de cauciuc cap (Optional)</t>
  </si>
  <si>
    <t>SLEFUITOARE BETON (ELICOPTERE)</t>
  </si>
  <si>
    <t>141610OM23</t>
  </si>
  <si>
    <t>141609OM23</t>
  </si>
  <si>
    <t>172892R023</t>
  </si>
  <si>
    <t>F-90 fishing blade (13,7"x6")</t>
  </si>
  <si>
    <t>172892R013</t>
  </si>
  <si>
    <t>F-120 fishing blade (17"x6")</t>
  </si>
  <si>
    <t>4029001090</t>
  </si>
  <si>
    <t>Grinding sheath for F-90 blade (14"x9,8")</t>
  </si>
  <si>
    <t>4029001120</t>
  </si>
  <si>
    <t>Griding sheath for F-120 blade (18"x9'8")</t>
  </si>
  <si>
    <t>MASINI DE TAIAT ASFALT / BETON</t>
  </si>
  <si>
    <t>141571R022</t>
  </si>
  <si>
    <t>Masina de taiat beton/asfalt CA-500SH, Greutate 135 Kg,</t>
  </si>
  <si>
    <t>Adancime de taiere: 125-175 mm; Motor benzina Honda GX-390; 13 Hp./3.600 rpm</t>
  </si>
  <si>
    <t>MAIURI COMPACTOARE</t>
  </si>
  <si>
    <t>141597R022</t>
  </si>
  <si>
    <t>Mai compactor Kn-18SG. Forta de impact: 18 Kn. Motor benzina Honda GX-120/ 4Hp. Greutate: 71 Kg.</t>
  </si>
  <si>
    <t>PLACI COMPACTOARE UNIDIRECTIONALE</t>
  </si>
  <si>
    <t>141505R012</t>
  </si>
  <si>
    <t>Placa compactoare MAMUT-10 Motor benzina Honda 5,5 Hp. Greutate: 64 Kg.</t>
  </si>
  <si>
    <t>Dimensiune placa: 500 x 360 mm. Forta centrifuga: 10 kN.</t>
  </si>
  <si>
    <t>141776R013</t>
  </si>
  <si>
    <t>Placa compactoare MAMUT-15, Motor benzina Honda 5,5 Hp. Greutate: 65 Kg.</t>
  </si>
  <si>
    <t>Dimensiune placa: 630 x 350 mm. Forta centrifuga: 15 kN.</t>
  </si>
  <si>
    <t>141726R033</t>
  </si>
  <si>
    <t>Placa compactoare MAMUT-20, Motor benzina Honda 5,5 Hp. Greutate: 106 Kg.</t>
  </si>
  <si>
    <t>Dimensiune placa: 630 x 450 mm. Forta centrifuga: 20 kN.</t>
  </si>
  <si>
    <t>VIBRATOARE EXTERNE</t>
  </si>
  <si>
    <t>141230A012</t>
  </si>
  <si>
    <t>141232A012</t>
  </si>
  <si>
    <t>141233A012</t>
  </si>
  <si>
    <t>141234A012</t>
  </si>
  <si>
    <t>141371A012</t>
  </si>
  <si>
    <t>141372A012</t>
  </si>
  <si>
    <t>141373A012</t>
  </si>
  <si>
    <t xml:space="preserve">*Starter automat (condensator si intrerupator) </t>
  </si>
  <si>
    <t>Criano Exim SRL - din 1994</t>
  </si>
  <si>
    <t>www.criano.ro</t>
  </si>
  <si>
    <r>
      <rPr>
        <sz val="12"/>
        <color theme="1"/>
        <rFont val="Calibri"/>
        <family val="2"/>
        <scheme val="minor"/>
      </rPr>
      <t>SK13</t>
    </r>
    <r>
      <rPr>
        <sz val="12"/>
        <color theme="1"/>
        <rFont val="Calibri"/>
        <family val="2"/>
        <scheme val="minor"/>
      </rPr>
      <t>.1</t>
    </r>
    <r>
      <rPr>
        <sz val="12"/>
        <color theme="1"/>
        <rFont val="Calibri"/>
        <family val="2"/>
        <scheme val="minor"/>
      </rPr>
      <t>15</t>
    </r>
  </si>
  <si>
    <r>
      <t>SK13</t>
    </r>
    <r>
      <rPr>
        <sz val="12"/>
        <color theme="1"/>
        <rFont val="Calibri"/>
        <family val="2"/>
        <scheme val="minor"/>
      </rPr>
      <t>.1</t>
    </r>
    <r>
      <rPr>
        <sz val="12"/>
        <color theme="1"/>
        <rFont val="Calibri"/>
        <family val="2"/>
        <scheme val="minor"/>
      </rPr>
      <t>25</t>
    </r>
  </si>
  <si>
    <t>XLEV-PLC150</t>
  </si>
  <si>
    <t>XLEV-PLC1100</t>
  </si>
  <si>
    <t>336SWE</t>
  </si>
  <si>
    <t>8024648007353</t>
  </si>
  <si>
    <t>436EASYKIT20</t>
  </si>
  <si>
    <t>8050532011441</t>
  </si>
  <si>
    <t>Manometru pt. ventuza RV175  - Raimondi-185WR02A</t>
  </si>
  <si>
    <t>8024648003126</t>
  </si>
  <si>
    <t>27445G36</t>
  </si>
  <si>
    <t>8024648003027</t>
  </si>
  <si>
    <t>Disc carbura de silicon pt. slefuiri placi, Ø450mm, gran. 36</t>
  </si>
  <si>
    <t>27445G100</t>
  </si>
  <si>
    <t>8024648008954</t>
  </si>
  <si>
    <t>Disc carbura de silicon pt. slefuiri placi, Ø450mm, gran. 100</t>
  </si>
  <si>
    <t>27445W16</t>
  </si>
  <si>
    <t>8024648008923</t>
  </si>
  <si>
    <t>Disc din carbura de tungsten pt. slefuiri placi, Ø450mm, gran. 16</t>
  </si>
  <si>
    <t>Masini manuale pt. taiat placi ceramice</t>
  </si>
  <si>
    <t>Masini electrice pt. taiat placi ceramice</t>
  </si>
  <si>
    <t>COD</t>
  </si>
  <si>
    <t>Denumire produs</t>
  </si>
  <si>
    <t>Putere
motor</t>
  </si>
  <si>
    <t>Capacitate 
bena</t>
  </si>
  <si>
    <t>S140-Junior</t>
  </si>
  <si>
    <t>300W</t>
  </si>
  <si>
    <t>140 lt</t>
  </si>
  <si>
    <t>MOD. S140 TYPE JUNIOR Mono</t>
  </si>
  <si>
    <t>S140-Senior</t>
  </si>
  <si>
    <t>MOD. S140 TYPE SENIOR Mono</t>
  </si>
  <si>
    <t>S150-Easy-S1000-Mono</t>
  </si>
  <si>
    <t>370W</t>
  </si>
  <si>
    <t>MOD. S150 EASY TYPE S1000 Mono</t>
  </si>
  <si>
    <t>S150-S97-Mono</t>
  </si>
  <si>
    <t>550W</t>
  </si>
  <si>
    <t>MOD S150 TYPE S97 Mono</t>
  </si>
  <si>
    <t>S200-S92-Mono</t>
  </si>
  <si>
    <t>190 lt</t>
  </si>
  <si>
    <t>MOD. S200 TYPE S92 Mono</t>
  </si>
  <si>
    <t>S200-S92-Tri</t>
  </si>
  <si>
    <t>MOD. S200 TYPE S92 Tri</t>
  </si>
  <si>
    <t>S200-S92-Benzina</t>
  </si>
  <si>
    <t>6CP</t>
  </si>
  <si>
    <t>MOD. S200 TYPE S92 Benzina</t>
  </si>
  <si>
    <t>S250-S94-Mono</t>
  </si>
  <si>
    <t>750W</t>
  </si>
  <si>
    <t>242 lt</t>
  </si>
  <si>
    <t>MOD. S250 TYPE S94 Mono</t>
  </si>
  <si>
    <t>S250-S94-Tri</t>
  </si>
  <si>
    <t>MOD. S250 TYPE S94 Tri</t>
  </si>
  <si>
    <t>S250-S94-Benzina</t>
  </si>
  <si>
    <t>MOD. S250 TYPE S94 Benzina</t>
  </si>
  <si>
    <t>S320-S75-Mono</t>
  </si>
  <si>
    <t>1.1kW</t>
  </si>
  <si>
    <t>312 lt</t>
  </si>
  <si>
    <t>MOD. S320 TYPE S75 Mono</t>
  </si>
  <si>
    <t>S320-S75-Tri</t>
  </si>
  <si>
    <t>MOD. S320 TYPE S75 Tri</t>
  </si>
  <si>
    <t>S320-S75-Benzina</t>
  </si>
  <si>
    <t>MOD. S320 TYPE S75 Benzina</t>
  </si>
  <si>
    <t>S320-S75-Diesel</t>
  </si>
  <si>
    <t>MOD. S320 TYPE S75 Diesel 5CP</t>
  </si>
  <si>
    <t>S360-S75i-Mono</t>
  </si>
  <si>
    <t>1.5kW</t>
  </si>
  <si>
    <t>355 lt</t>
  </si>
  <si>
    <t>MOD. S360 TYPE S75i Mono</t>
  </si>
  <si>
    <t>S360-S75i-Tri</t>
  </si>
  <si>
    <t>MOD. S360 TYPE S75i Tri</t>
  </si>
  <si>
    <t>S360-S75i-Benzina</t>
  </si>
  <si>
    <t>MOD. S360 TYPE S75i Benzina</t>
  </si>
  <si>
    <t>S360-S75i-Diesel</t>
  </si>
  <si>
    <t>MOD. S360 TYPE S75i Diesel 5CP</t>
  </si>
  <si>
    <t>S360-S75i-Diesel-7CP</t>
  </si>
  <si>
    <t>MOD. S360 TYPE S75i Diesel 7CP</t>
  </si>
  <si>
    <t>S500-S75Y-Tri</t>
  </si>
  <si>
    <t>500 lt</t>
  </si>
  <si>
    <t>MOD. S500 TYPE S07Y Tri</t>
  </si>
  <si>
    <t>S500-S75Y-Benzina</t>
  </si>
  <si>
    <t>6.5CP</t>
  </si>
  <si>
    <t>MOD. S500 TYPE S07Y Benzina</t>
  </si>
  <si>
    <t>S500-S75Y-Diesel</t>
  </si>
  <si>
    <t>MOD. S500 TYPE S07Y Diesel 7CP</t>
  </si>
  <si>
    <t>S200SL-S20SL-Mono</t>
  </si>
  <si>
    <t>MOD S200SL - TYPE S20SL Mono</t>
  </si>
  <si>
    <t>S200SL-S20SL-Tri</t>
  </si>
  <si>
    <t>MOD S200SL - TYPE S20SL Tri</t>
  </si>
  <si>
    <t>S250SL-S99SL-Mono</t>
  </si>
  <si>
    <t>MOD S250SL TYPE S99SL Mono</t>
  </si>
  <si>
    <t>S250SL-S99SL-Tri</t>
  </si>
  <si>
    <t>MOD S250SL TYPE S99SL Tri</t>
  </si>
  <si>
    <t>S320SL-S98SL-Mono</t>
  </si>
  <si>
    <t>MOD. S320 SL TYPE S98SL Mono</t>
  </si>
  <si>
    <t>S320SL-S98SL-Tri</t>
  </si>
  <si>
    <t>MOD. S320 SL TYPE S98SL Tri</t>
  </si>
  <si>
    <t>S360SL-S30SL-Mono</t>
  </si>
  <si>
    <t>MOD. S360SL TYPE S30SL Mono</t>
  </si>
  <si>
    <t>S360SL-S30SL-Tri</t>
  </si>
  <si>
    <t>MOD. S360SL TYPE S30SL Tri</t>
  </si>
  <si>
    <t>S320SL-S80C-Cardan</t>
  </si>
  <si>
    <t>320 lt</t>
  </si>
  <si>
    <t>MOD S320 TYPE S80C cu cardan</t>
  </si>
  <si>
    <t>SP11</t>
  </si>
  <si>
    <t>MOD. SP11</t>
  </si>
  <si>
    <t>Betoniere automate hidraulice</t>
  </si>
  <si>
    <t>Hopper-S520</t>
  </si>
  <si>
    <t>4.1kW</t>
  </si>
  <si>
    <t>MOD. HOPPER TYPE S520</t>
  </si>
  <si>
    <t>Hopper-S520-cu lopata de incarcare</t>
  </si>
  <si>
    <t>MOD. HOPPER TYPE S520 - cu lopata de incarcare</t>
  </si>
  <si>
    <t>Hopper-S520-Diesel</t>
  </si>
  <si>
    <t>19CP</t>
  </si>
  <si>
    <t>MOD. HOPPER TYPE S520 - Diesel</t>
  </si>
  <si>
    <t>Hopper-S750</t>
  </si>
  <si>
    <t>5.5kW</t>
  </si>
  <si>
    <t>750 lt</t>
  </si>
  <si>
    <t>MOD. HOPPER TYPE S750</t>
  </si>
  <si>
    <t>Hopper-S750-cu lopata de incarcare</t>
  </si>
  <si>
    <t>MOD. HOPPER TYPE S750 - cu lopata de incarcare</t>
  </si>
  <si>
    <t>Hopper-S750-Diesel</t>
  </si>
  <si>
    <t>21CP</t>
  </si>
  <si>
    <t>MOD. HOPPER TYPE S750 - Diesel</t>
  </si>
  <si>
    <t>7.5kW</t>
  </si>
  <si>
    <t>1000 lt</t>
  </si>
  <si>
    <t>MOD. HOPPER TYPE M 1000</t>
  </si>
  <si>
    <t>MOD. HOPPER TYPE M 1000 - cu lopata de incarcare</t>
  </si>
  <si>
    <t>23CP</t>
  </si>
  <si>
    <t>MOD. HOPPER TYPE M 1000 - Diesel</t>
  </si>
  <si>
    <t>Hopper-S1200</t>
  </si>
  <si>
    <t>1200 lt</t>
  </si>
  <si>
    <t>MOD. HOPPER TYPE S 1200</t>
  </si>
  <si>
    <t>Hopper-S1200-cu lopata de incarcare</t>
  </si>
  <si>
    <t>MOD. HOPPER TYPE S 1200 - cu lopata de incarcare</t>
  </si>
  <si>
    <t>Hopper-S1200-Diesel</t>
  </si>
  <si>
    <t>28CP</t>
  </si>
  <si>
    <t>MOD. HOPPER TYPE S 1200 - Diesel</t>
  </si>
  <si>
    <t>Hopper-S1500</t>
  </si>
  <si>
    <t>11kw</t>
  </si>
  <si>
    <t>1500 lt</t>
  </si>
  <si>
    <t>MOD. HOPPER TYPE S 1500</t>
  </si>
  <si>
    <t>Hopper-S1500-cu lopata de incarcare</t>
  </si>
  <si>
    <t>MOD. HOPPER TYPE S 1500 - cu lopata de incarcare</t>
  </si>
  <si>
    <t>Hopper-S1500-Diesel</t>
  </si>
  <si>
    <t>30CP</t>
  </si>
  <si>
    <t>MOD. HOPPER TYPE S 1500 - Diesel</t>
  </si>
  <si>
    <t>Skipper-S360</t>
  </si>
  <si>
    <t>360 lt</t>
  </si>
  <si>
    <t>MOD. SKIPPER TYPE S360</t>
  </si>
  <si>
    <t>Skipper-S360-cu lopata de incarcare</t>
  </si>
  <si>
    <t>MOD. SKIPPER TYPE S360 - cu lopata de incarcare</t>
  </si>
  <si>
    <t>Skipper-S360-Diesel</t>
  </si>
  <si>
    <t>MOD. SKIPPER TYPE S360 - Diesel</t>
  </si>
  <si>
    <t>Skipper-S520</t>
  </si>
  <si>
    <t>2.2kW</t>
  </si>
  <si>
    <t>MOD. SKIPPER TYPE S520</t>
  </si>
  <si>
    <t>Skipper-S520-cu lopata de incarcare</t>
  </si>
  <si>
    <t>MOD. SKIPPER TYPE S520 - cu lopata de incarcare</t>
  </si>
  <si>
    <t>Skipper-S520-Diesel</t>
  </si>
  <si>
    <t>8CP</t>
  </si>
  <si>
    <t>MOD. SKIPPER TYPE S520 - Diesel</t>
  </si>
  <si>
    <t>Accesorii pt. betoniere automate</t>
  </si>
  <si>
    <t>Hopper/Skipper-Rampa</t>
  </si>
  <si>
    <t>Rampa de incarcare pt. Hopper / Skipper</t>
  </si>
  <si>
    <t>Hopper/Skipper-Contor-litri</t>
  </si>
  <si>
    <t>Contor litri</t>
  </si>
  <si>
    <t>Hopper/Skipper-Cantar-analog</t>
  </si>
  <si>
    <t>Sistem de cantarire analog</t>
  </si>
  <si>
    <t>Hopper/Skipper-Cantar-digital</t>
  </si>
  <si>
    <t>Sistem de cantarire electronic</t>
  </si>
  <si>
    <t>Hopper/Skipper-Sistem-vibrare</t>
  </si>
  <si>
    <t>Sistem de vibrare</t>
  </si>
  <si>
    <t>S130-Mono</t>
  </si>
  <si>
    <t>0.75kW</t>
  </si>
  <si>
    <t>130 lt</t>
  </si>
  <si>
    <t>MOD. S130 Mono</t>
  </si>
  <si>
    <t>S240-Mono</t>
  </si>
  <si>
    <t>1.85kW</t>
  </si>
  <si>
    <t>240 lt</t>
  </si>
  <si>
    <t>MOD. S240 Mono</t>
  </si>
  <si>
    <t>S240-Tri</t>
  </si>
  <si>
    <t>MOD. S240 Tri</t>
  </si>
  <si>
    <t>QNBG.250.25</t>
  </si>
  <si>
    <r>
      <t>Portelan dur, ceramic</t>
    </r>
    <r>
      <rPr>
        <sz val="12"/>
        <color theme="1"/>
        <rFont val="Calibri"/>
        <family val="2"/>
        <scheme val="minor"/>
      </rPr>
      <t>a</t>
    </r>
    <r>
      <rPr>
        <sz val="12"/>
        <color theme="1"/>
        <rFont val="Calibri"/>
        <family val="2"/>
        <scheme val="minor"/>
      </rPr>
      <t xml:space="preserve"> dur</t>
    </r>
    <r>
      <rPr>
        <sz val="12"/>
        <color theme="1"/>
        <rFont val="Calibri"/>
        <family val="2"/>
        <scheme val="minor"/>
      </rPr>
      <t>a - Ultra Long Life</t>
    </r>
  </si>
  <si>
    <t>Freze Diamantate pt Granit si Marmura</t>
  </si>
  <si>
    <t>DXDY.FG.D75R10H20</t>
  </si>
  <si>
    <t>DXDY.FGM.D75R10H20</t>
  </si>
  <si>
    <t>DXDY.FGM.D75R15H20</t>
  </si>
  <si>
    <t>Marmura si Granit</t>
  </si>
  <si>
    <t>Granit</t>
  </si>
  <si>
    <t>FGM.D75R10H20</t>
  </si>
  <si>
    <t>FGM.D75R15H20</t>
  </si>
  <si>
    <t>FG.D75R10H20</t>
  </si>
  <si>
    <t>Freza Diamantata Semi-Baston Raza 10mm pt. Marmura, Granit si Gresie - DXDY.FGM.D75R10H20</t>
  </si>
  <si>
    <t>Marmura,Granit,Gresie</t>
  </si>
  <si>
    <t>Freza Diamantata Semi-Baston Raza 15mm pt. Marmura, Granit si Gresie - DXDY.FGM.D75R15H20</t>
  </si>
  <si>
    <t>Granit Dur</t>
  </si>
  <si>
    <t>Freza Deget pt Decupaje</t>
  </si>
  <si>
    <r>
      <t>QNBG.30</t>
    </r>
    <r>
      <rPr>
        <sz val="12"/>
        <color theme="1"/>
        <rFont val="Calibri"/>
        <family val="2"/>
        <scheme val="minor"/>
      </rPr>
      <t>0.2</t>
    </r>
    <r>
      <rPr>
        <sz val="12"/>
        <color theme="1"/>
        <rFont val="Calibri"/>
        <family val="2"/>
        <scheme val="minor"/>
      </rPr>
      <t>5</t>
    </r>
  </si>
  <si>
    <r>
      <t>QNBG.3</t>
    </r>
    <r>
      <rPr>
        <sz val="12"/>
        <color theme="1"/>
        <rFont val="Calibri"/>
        <family val="2"/>
        <scheme val="minor"/>
      </rPr>
      <t>50.2</t>
    </r>
    <r>
      <rPr>
        <sz val="12"/>
        <color theme="1"/>
        <rFont val="Calibri"/>
        <family val="2"/>
        <scheme val="minor"/>
      </rPr>
      <t>5</t>
    </r>
  </si>
  <si>
    <r>
      <t>Freza Diamantata Semi-Baston Raza 1</t>
    </r>
    <r>
      <rPr>
        <sz val="12"/>
        <color theme="1"/>
        <rFont val="Calibri"/>
        <family val="2"/>
        <scheme val="minor"/>
      </rPr>
      <t>0</t>
    </r>
    <r>
      <rPr>
        <sz val="12"/>
        <color theme="1"/>
        <rFont val="Calibri"/>
        <family val="2"/>
        <scheme val="minor"/>
      </rPr>
      <t>mm pt. Granit Dur - DXDY.FG.D75R10H20</t>
    </r>
  </si>
  <si>
    <t>TWISTER System - Distantieri Autonivelare pentru placi cu grosimi cuprinse intre 3 si 15 (mm)</t>
  </si>
  <si>
    <t>XLEV-TWC2100</t>
  </si>
  <si>
    <t>XLEV-TWC1100</t>
  </si>
  <si>
    <t>XLEV-TWCAP100</t>
  </si>
  <si>
    <t>CAPAC</t>
  </si>
  <si>
    <t>CD.328.115</t>
  </si>
  <si>
    <t>CD.328.125</t>
  </si>
  <si>
    <t>Cod produs</t>
  </si>
  <si>
    <t>Denumire produs NEW LP</t>
  </si>
  <si>
    <t>Masini hidraulice pentru taiat fier beton - 50Hz (230/400V)</t>
  </si>
  <si>
    <t>035.20</t>
  </si>
  <si>
    <t>C25H</t>
  </si>
  <si>
    <t xml:space="preserve">Masina hidraulica pentru taiat fier beton </t>
  </si>
  <si>
    <t xml:space="preserve">Numar max. de bare taiate - 4
Rezistenta min./max. bare: 250 N/mm² - 850 N/mm²
Diametru min./max. bare:  10 - 25 mm
Numar de taieri pe minut: 37
</t>
  </si>
  <si>
    <t>042.60</t>
  </si>
  <si>
    <t>C35H</t>
  </si>
  <si>
    <t xml:space="preserve">Numar max. de bare taiate - 4
Rezistenta min./max. bare: 250 N/mm² - 850 N/mm²
Diametru min./max. bare:  12 - 32 mm
Numar de taieri pe minut: 35
</t>
  </si>
  <si>
    <t>043.65</t>
  </si>
  <si>
    <t>C45H</t>
  </si>
  <si>
    <t xml:space="preserve">Numar max. de bare taiate - 4
Rezistenta min./max. bare: 250 N/mm² - 850 N/mm²
Diametru min./max. bare:  14 - 45 mm
Numar de taieri pe minut: 22
</t>
  </si>
  <si>
    <t>083.0216</t>
  </si>
  <si>
    <t>Lama de rezerva pt. C25H - standard</t>
  </si>
  <si>
    <t>Dimensiuni: 50x50x15 mm</t>
  </si>
  <si>
    <t>CRM30.58</t>
  </si>
  <si>
    <t>Lama de rezerva pt. C35H - standard</t>
  </si>
  <si>
    <t>Dimensiuni: 50x50x22 mm</t>
  </si>
  <si>
    <t>CRM35.118</t>
  </si>
  <si>
    <t>Lama de rezerva  pt. C35H</t>
  </si>
  <si>
    <t>Dimensiuni: 50x45x22 mm</t>
  </si>
  <si>
    <t>043.1206</t>
  </si>
  <si>
    <t>Lama de rezerva pt. C45H - standard</t>
  </si>
  <si>
    <t>Dimensiuni: 60x60x25 mm</t>
  </si>
  <si>
    <t>043.6032</t>
  </si>
  <si>
    <t>Lama de rezerva  pt. C45H</t>
  </si>
  <si>
    <t>Dimensiuni: 60x52x25 mm</t>
  </si>
  <si>
    <t>Masini mecanice pentru taiat fier beton - 50Hz (230/400V)</t>
  </si>
  <si>
    <t>041.4</t>
  </si>
  <si>
    <t>C32L</t>
  </si>
  <si>
    <t>Masina mecanica  pentru taiat fier beton</t>
  </si>
  <si>
    <t xml:space="preserve">Numar max. de bare taiate - 3
Rezistenta min./max. bare: 450 N/mm² - 850 N/mm²
Diametru min./max. bare:  14 - 25 mm
Numar de taieri pe minut: 93
</t>
  </si>
  <si>
    <t>043.14</t>
  </si>
  <si>
    <t>C42L</t>
  </si>
  <si>
    <t xml:space="preserve">Numar max. de bare taiate - 3
Rezistenta min./max. bare: 450 N/mm² - 850 N/mm²
Diametru min./max. bare:  18 - 42 mm
Numar de taieri pe minut: 83
</t>
  </si>
  <si>
    <t>044.00</t>
  </si>
  <si>
    <t>C52L</t>
  </si>
  <si>
    <t xml:space="preserve">Numar max. de bare taiate - 3
Rezistenta min./max. bare: 450 N/mm² - 850 N/mm²
Diametru min./max. bare:  25 - 52 mm
Numar de taieri pe minut: 42
</t>
  </si>
  <si>
    <t>Lama de rezerva pt. C32L - standard</t>
  </si>
  <si>
    <t>Lama de rezerva pt. C42L - standard</t>
  </si>
  <si>
    <t>043.1207</t>
  </si>
  <si>
    <t>Lama de rezerva  pt. C42L</t>
  </si>
  <si>
    <t>Dimensiuni: 60x54x25 mm</t>
  </si>
  <si>
    <t>CRM40.58</t>
  </si>
  <si>
    <t>Lama de rezerva pt. C52L - standard</t>
  </si>
  <si>
    <t>Dimensiuni: 80x80x30 mm</t>
  </si>
  <si>
    <t>CRM45.118</t>
  </si>
  <si>
    <t>Lama de rezerva  pt. C52L</t>
  </si>
  <si>
    <t>Dimensiuni: 80x75x30 mm</t>
  </si>
  <si>
    <t>Masini mecanice automate pentru fasonat fier beton - 50Hz (230/400V)</t>
  </si>
  <si>
    <t>047.10</t>
  </si>
  <si>
    <t>D24L</t>
  </si>
  <si>
    <t>Masina pentru confectionat etrieri </t>
  </si>
  <si>
    <t>Productie de: 350-500 etrieri/ora. </t>
  </si>
  <si>
    <t>057.16</t>
  </si>
  <si>
    <t>DAE16L</t>
  </si>
  <si>
    <t>Productie de: 700-1000 etrieri/ora. </t>
  </si>
  <si>
    <t>045.10</t>
  </si>
  <si>
    <t>D36L</t>
  </si>
  <si>
    <t>Masina de fasonat fier-beton automata</t>
  </si>
  <si>
    <t xml:space="preserve">Numar max. de bare - 3
Rezistenta min./max. bare: 450 N/mm² - 850 N/mm²
Diametru min./max. bare:  20 - 36 mm
Rotatii platforma: 7,8 rpm
</t>
  </si>
  <si>
    <t>072.10</t>
  </si>
  <si>
    <t>D42L</t>
  </si>
  <si>
    <t xml:space="preserve">Numar max. de bare - 3
Rezistenta min./max. bare: 450 N/mm² - 850 N/mm²
Diametru min./max. bare:  22 - 42 mm
Rotatii platforma: 6,6 rpm
</t>
  </si>
  <si>
    <t>050.00</t>
  </si>
  <si>
    <t>D52L</t>
  </si>
  <si>
    <t xml:space="preserve">Numar max. de bare - 3
Rezistenta min./max. bare: 450 N/mm² - 850 N/mm²
Diametru min./max. bare:  28 - 52 mm
Rotatii platforma: 6,25 rpm
</t>
  </si>
  <si>
    <t>Masini combinate pentru fasonat/taiat fier beton - 50Hz (230/400V)</t>
  </si>
  <si>
    <t>046.11</t>
  </si>
  <si>
    <t>COMBI 26/32</t>
  </si>
  <si>
    <t>Ca masina de fasonat are aceleasi caracteristici ca cele din gama D-36/42/52L.
Ca masina de taiat, modelul COMBI este unica, care pe langa faptul ca functioneaza in continuu, poate sa taie “taiere cu taiere”, actionand pedala, lama putand fi oprita in orice moment al taierii.</t>
  </si>
  <si>
    <t>046.21</t>
  </si>
  <si>
    <t>COMBI 32/36</t>
  </si>
  <si>
    <t>083.0216/1</t>
  </si>
  <si>
    <t>Lama de rezerva - standard pt. Combi</t>
  </si>
  <si>
    <t>Dimensiuni: 50,9x50,9x15,4 mm</t>
  </si>
  <si>
    <t>046.2004</t>
  </si>
  <si>
    <t>Lama de rezerva pt. Combi</t>
  </si>
  <si>
    <t>Dimensiuni: 50x44x15 mm</t>
  </si>
  <si>
    <t>*La cerere, optional, programator extra</t>
  </si>
  <si>
    <t>Placa electrica Omron cu componente Schneider</t>
  </si>
  <si>
    <t>D36L - COMBI</t>
  </si>
  <si>
    <t>046.512</t>
  </si>
  <si>
    <t>Dispozitiv pt. spiralat bare 6-18mm</t>
  </si>
  <si>
    <t>046.15</t>
  </si>
  <si>
    <t>Dispozitiv Etrieri poligonali</t>
  </si>
  <si>
    <t>047.1000</t>
  </si>
  <si>
    <t>Dispozitiv D24L</t>
  </si>
  <si>
    <t>Masini portabile pentru fasonat/taiat fier beton</t>
  </si>
  <si>
    <t>041.53</t>
  </si>
  <si>
    <t>DC-16W</t>
  </si>
  <si>
    <t>Diametru maxim taiere: 16mm-OB (10mm-PC)
Rezistenta bara max.: 650 N/mm²
Viteza taiere: 2.5sec</t>
  </si>
  <si>
    <t>041.54</t>
  </si>
  <si>
    <t>DC-20HL</t>
  </si>
  <si>
    <t>Diametru maxim taiere: 20mm-OB (13mm-PC)
Rezistenta bara max.: 650 N/mm²
Viteza taiere: 4sec</t>
  </si>
  <si>
    <t>041.55</t>
  </si>
  <si>
    <t>DC-25W</t>
  </si>
  <si>
    <t>Diametru maxim taiere: 25mm-OB (16mm-PC)
Rezistenta bara max.: 650 N/mm²
Viteza taiere: 4sec</t>
  </si>
  <si>
    <t>041.56</t>
  </si>
  <si>
    <t>DBR32-WH</t>
  </si>
  <si>
    <t>Diametru bara: 12-32mm
Unghi maxim fasonare: pana la 144°
Viteza fasonare: 4sec / 90°</t>
  </si>
  <si>
    <t>Masini hidraulice profesionale pentru armaturi din fier beton 50Hz (230/400V)</t>
  </si>
  <si>
    <t>042.40</t>
  </si>
  <si>
    <t>CRM35</t>
  </si>
  <si>
    <t>Masina hidraulica profesionala pentru taiere armaturi din fier beton</t>
  </si>
  <si>
    <t>Numar max. de bare - 4
Rezistenta elastica min./max. bare: 250 N/mm² - 500 N/mm²
Rezistenta la tractiune min./max. bare: 450 N/mm² - 850 N/mm²
Diametru min./max. bare:  12 - 35 mm
Numar de taieri pe minut: 37</t>
  </si>
  <si>
    <t>043.40</t>
  </si>
  <si>
    <t>CRM45</t>
  </si>
  <si>
    <t>Numar max. de bare - 4
Rezistenta elastica min./max. bare: 250 N/mm² - 500 N/mm²
Rezistenta la tractiune min./max. bare: 450 N/mm² - 850 N/mm²
Diametru min./max. bare:  16 - 45 mm
Numar de taieri pe minut: 31</t>
  </si>
  <si>
    <t>044.40</t>
  </si>
  <si>
    <t>CRM55</t>
  </si>
  <si>
    <t>Numar max. de bare - 4
Rezistenta elastica min./max. bare: 250 N/mm² - 500 N/mm²
Rezistenta la tractiune min./max. bare: 450 N/mm² - 850 N/mm²
Diametru min./max. bare:  20 - 55 mm
Numar de taieri pe minut: 33</t>
  </si>
  <si>
    <t>Lame de rezerva - standard pt. CRM35</t>
  </si>
  <si>
    <t>Lame de rezerva pt. CRM35</t>
  </si>
  <si>
    <t>Lame de rezerva - standard pt. CRM45</t>
  </si>
  <si>
    <t>Lame de rezerva pt. CRM45</t>
  </si>
  <si>
    <t>044.3102/1</t>
  </si>
  <si>
    <t>Lame de rezerva - standard pt. CRM55</t>
  </si>
  <si>
    <t>Dimensiuni: 115x110x35 mm</t>
  </si>
  <si>
    <t>CRM55.118</t>
  </si>
  <si>
    <t>Lame de rezerva pt. CRM55</t>
  </si>
  <si>
    <t>Masini automate profesionale de fasonat fier beton 50Hz (230/400V)</t>
  </si>
  <si>
    <t>048.80</t>
  </si>
  <si>
    <t>DAR35EP</t>
  </si>
  <si>
    <t>Masina automata profesionala de fasonat fier beton</t>
  </si>
  <si>
    <t xml:space="preserve">Numar max. de bare - 5
Rezistenta min./max. bare: 250 N/mm² - 850 N/mm²
Diametru min./max. bare:  14 - 35 mm
Rotatii platforma: 10/20 rpm
</t>
  </si>
  <si>
    <t>048.5</t>
  </si>
  <si>
    <t>Dispozitiv Etrieri poligonali ø20 mm pt. DAR35EP</t>
  </si>
  <si>
    <t>048.6</t>
  </si>
  <si>
    <t>Dispozitiv special pt. spiralare (arcuri elicoidale, etc.) ø5-20mm pt. DAR35EP</t>
  </si>
  <si>
    <t>048.4</t>
  </si>
  <si>
    <t>Dispozitiv special pt. inele si bare groase ø10-32mm pt. DAR35EP</t>
  </si>
  <si>
    <t>048.71</t>
  </si>
  <si>
    <t>Brat scurt pt. DAR35EP</t>
  </si>
  <si>
    <t>048.7</t>
  </si>
  <si>
    <t>Brat cu echer pt. indoiri duble pt. DAR35EP</t>
  </si>
  <si>
    <t>045.81</t>
  </si>
  <si>
    <t>DAR35SP</t>
  </si>
  <si>
    <t xml:space="preserve">Numar max. de bare - 5
Rezistenta min./max. bare: 250 N/mm² - 850 N/mm²
Diametru min./max. bare:  14 - 35 mm
Rotatii platforma: 13 rpm
</t>
  </si>
  <si>
    <t>045.5</t>
  </si>
  <si>
    <t>Dispozitiv Etrieri poligonali ø20 mm pt. DAR35SP</t>
  </si>
  <si>
    <t>045.6</t>
  </si>
  <si>
    <t>Dispozitiv special pt. spiralare (arcuri elicoidale, etc.) ø5-20mm pt. DAR35SP</t>
  </si>
  <si>
    <t>045.4</t>
  </si>
  <si>
    <t>Dispozitiv special pt. inele si bare groase ø10-32mm pt. DAR35SP</t>
  </si>
  <si>
    <t>Brat scurt pt. DAR35SP</t>
  </si>
  <si>
    <t>072.21</t>
  </si>
  <si>
    <t>DAR45P</t>
  </si>
  <si>
    <t xml:space="preserve">Numar max. de bare - 5
Rezistenta min./max. bare: 250 N/mm² - 850 N/mm²
Diametru min./max. bare:  18 - 45 mm
Rotatii platforma: 8/16 rpm
</t>
  </si>
  <si>
    <t>072.5</t>
  </si>
  <si>
    <t>Dispozitiv Etrieri poligonali ø20 mm pt. DAR45P</t>
  </si>
  <si>
    <t>072.6</t>
  </si>
  <si>
    <t>Dispozitiv special pt. spiralare (arcuri elicoidale, etc.) ø5-20mm pt. DAR45P</t>
  </si>
  <si>
    <t>072.4</t>
  </si>
  <si>
    <t>Dispozitiv special pt. inele si bare groase ø10-32mm pt. DAR45P</t>
  </si>
  <si>
    <t>072.71</t>
  </si>
  <si>
    <t>Brat scurt pt. DAR45P</t>
  </si>
  <si>
    <t>072.7</t>
  </si>
  <si>
    <t>Brat cu echer pt. indoiri duble (430mm) pt. DAR45P</t>
  </si>
  <si>
    <t>072.821</t>
  </si>
  <si>
    <t>DAR45SP</t>
  </si>
  <si>
    <t xml:space="preserve">Numar max. de bare - 5
Rezistenta min./max. bare: 250 N/mm² - 850 N/mm²
Diametru min./max. bare:  18 - 45 mm
Rotatii platforma: 11,6 rpm
</t>
  </si>
  <si>
    <t>Dispozitiv Etrieri poligonali ø20 mm pt. DAR45SP</t>
  </si>
  <si>
    <t>Dispozitiv special pt. spiralare (arcuri elicoidale, etc.) ø5-20mm pt. DAR45SP</t>
  </si>
  <si>
    <t>Dispozitiv special pt. inele si bare groase ø10-32mm pt. DAR45SP</t>
  </si>
  <si>
    <t>Brat scurt pt. DAR45SP</t>
  </si>
  <si>
    <t>Brat cu echer pt. indoiri duble (430mm) pt. DAR45SP</t>
  </si>
  <si>
    <t>054.91</t>
  </si>
  <si>
    <t>DAR55P</t>
  </si>
  <si>
    <t xml:space="preserve">Numar max. de bare - 5
Rezistenta min./max. bare: 250 N/mm² - 850 N/mm²
Diametru min./max. bare:  18 - 55 mm
Rotatii platforma: 5/10 rpm
</t>
  </si>
  <si>
    <t>054.5</t>
  </si>
  <si>
    <t>Dispozitiv Etrieri poligonali ø20 mm pt. DAR55P</t>
  </si>
  <si>
    <t>054.6</t>
  </si>
  <si>
    <t>Dispozitiv special pt. spiralare (arcuri elicoidale, etc.) ø5-20mm pt. DAR55P</t>
  </si>
  <si>
    <t>054.4</t>
  </si>
  <si>
    <t>Dispozitiv special pt. inele si bare groase ø10-32mm pt. DAR55P</t>
  </si>
  <si>
    <t>054.71</t>
  </si>
  <si>
    <t>Brat scurt pt. DAR55P</t>
  </si>
  <si>
    <t>054.7</t>
  </si>
  <si>
    <t>Brat cu echer pt. indoiri duble (510mm) pt. DAR55P</t>
  </si>
  <si>
    <t>057.46</t>
  </si>
  <si>
    <t>DAE16-2S</t>
  </si>
  <si>
    <t>Masina automata profesionala pentru confectionat etrieri</t>
  </si>
  <si>
    <t xml:space="preserve">Numar max. de bare - 10
Rezistenta min./max. bare: 250 N/mm² - 850 N/mm²
Diametru min./max. bare:  6 - 16 mm
Rotatii platforma: 25 rpm
</t>
  </si>
  <si>
    <t xml:space="preserve">!Anumite modele sunt disponibile si in varianta monofazata la cerere. </t>
  </si>
  <si>
    <t>Pentru mai multe detalii va rugam consultati departamentul de vanzari.</t>
  </si>
  <si>
    <t>Trolii</t>
  </si>
  <si>
    <t>078.4</t>
  </si>
  <si>
    <t>8-A</t>
  </si>
  <si>
    <t>Troliu cu cablu 800kg</t>
  </si>
  <si>
    <t>Tirforul este solutia ideala pentru a ridica, trage si a pozitiona sarcini pe distante mari in functie de lungimea cablului.
Sarcina maxima ridicare: 800 kg
Sarcina maxima tractiune: 1250 kg</t>
  </si>
  <si>
    <t>780044/20</t>
  </si>
  <si>
    <t>Cablu 20m (8,3 mm diam.)</t>
  </si>
  <si>
    <t>Cablu metraj aditional 5m</t>
  </si>
  <si>
    <t>078.0044</t>
  </si>
  <si>
    <t>Rola (tambur)</t>
  </si>
  <si>
    <t>078.1</t>
  </si>
  <si>
    <t xml:space="preserve">Opritor </t>
  </si>
  <si>
    <t>78-0090</t>
  </si>
  <si>
    <t>Rola cablu (1000m)</t>
  </si>
  <si>
    <t>079.3</t>
  </si>
  <si>
    <t>16-A</t>
  </si>
  <si>
    <t>Troliu cu cablu 1600kg</t>
  </si>
  <si>
    <t>790047/20</t>
  </si>
  <si>
    <t>Cablu 20m (11,3 mm diam.)</t>
  </si>
  <si>
    <t>079.0047/1</t>
  </si>
  <si>
    <t>079.1</t>
  </si>
  <si>
    <t>79-0090</t>
  </si>
  <si>
    <t>Rola cablu (500m)</t>
  </si>
  <si>
    <t>080.3</t>
  </si>
  <si>
    <t>32-A</t>
  </si>
  <si>
    <t>Troliu cu cablu 3200kg</t>
  </si>
  <si>
    <t>800044/20</t>
  </si>
  <si>
    <t>Cablu 20m (16,3 mm diam.)</t>
  </si>
  <si>
    <t>080.0044</t>
  </si>
  <si>
    <t>080.1</t>
  </si>
  <si>
    <t>80-0090</t>
  </si>
  <si>
    <t>Rola cablu (200m)</t>
  </si>
  <si>
    <t>Clesti</t>
  </si>
  <si>
    <t>085.3</t>
  </si>
  <si>
    <t>CC-16</t>
  </si>
  <si>
    <t>Cleste de taiat cabluri diam. 16mm</t>
  </si>
  <si>
    <t>Pentru taiat cabluri din otel, aluminiu, cupru, cabluri din aluminiu cu miez de otel, sarma, arcuri, bare de fier.</t>
  </si>
  <si>
    <t>085.3002/4</t>
  </si>
  <si>
    <t>Lama de schimb pt. CC-16</t>
  </si>
  <si>
    <t>085.4</t>
  </si>
  <si>
    <t>CC-20</t>
  </si>
  <si>
    <t>Cleste de taiat cabluri diam. 20mm</t>
  </si>
  <si>
    <t>085.4005</t>
  </si>
  <si>
    <t>Lama de schimb pt. CC-20</t>
  </si>
  <si>
    <t>Transpalet</t>
  </si>
  <si>
    <t>087.14</t>
  </si>
  <si>
    <t>Transpalet hidraulic 1500 kg</t>
  </si>
  <si>
    <t>Aparate cu parghie taiat fier-beton</t>
  </si>
  <si>
    <t>081</t>
  </si>
  <si>
    <t>CR-22</t>
  </si>
  <si>
    <t>Aparat cu parghie pentru taiat fier beton, diam. 16-22mm</t>
  </si>
  <si>
    <t>Diametru max. taiere: 16-22 mm</t>
  </si>
  <si>
    <t>081.0112/1</t>
  </si>
  <si>
    <t>Lama de schimb pt. CR-22</t>
  </si>
  <si>
    <t>082</t>
  </si>
  <si>
    <t>CR-28</t>
  </si>
  <si>
    <t>Aparat cu parghie pentru taiat fier beton, diam. 22-28mm</t>
  </si>
  <si>
    <t>Diametru max. taiere: 22-28 mm</t>
  </si>
  <si>
    <t>Lama de schimb pt. CR-28</t>
  </si>
  <si>
    <t>083</t>
  </si>
  <si>
    <t>CR-32</t>
  </si>
  <si>
    <t>Aparat cu parghie pentru taiat fier beton, diam. 25-32mm</t>
  </si>
  <si>
    <t>Diametru max. taiere: 25-32 mm</t>
  </si>
  <si>
    <t>Lama de schimb pt. CR-32</t>
  </si>
  <si>
    <t>Aparate cu parghie fasonat fier-beton</t>
  </si>
  <si>
    <t>023</t>
  </si>
  <si>
    <t>DR-12-E</t>
  </si>
  <si>
    <t>Aparat cu parghie pentru fasonat fier beton dim. max. 12mm</t>
  </si>
  <si>
    <t>Fasoneaza fier beton dimensiuni max.: 12mm</t>
  </si>
  <si>
    <t>024</t>
  </si>
  <si>
    <t>DR-20</t>
  </si>
  <si>
    <t>Aparat cu parghie pentru fasonat fier beton dim. max. 20mm</t>
  </si>
  <si>
    <t>Fasoneaza fier beton dimensiuni max.: 20mm</t>
  </si>
  <si>
    <t>025</t>
  </si>
  <si>
    <t>DR-25</t>
  </si>
  <si>
    <t>Aparat cu parghie pentru fasonat fier beton dim. max. 25mm</t>
  </si>
  <si>
    <t>Fasoneaza fier beton dimensiuni max.: 25mm</t>
  </si>
  <si>
    <t>026</t>
  </si>
  <si>
    <t>DR-30</t>
  </si>
  <si>
    <t>Aparat cu parghie pentru fasonat fier beton dim. max. 30mm</t>
  </si>
  <si>
    <t>Fasoneaza fier beton dimensiuni max.: 30mm</t>
  </si>
  <si>
    <t>027</t>
  </si>
  <si>
    <t>DR-32</t>
  </si>
  <si>
    <t>Aparat cu parghie pentru fasonat fier beton dim. max. 32mm</t>
  </si>
  <si>
    <t>Fasoneaza fier beton dimensiuni max.: 32mm</t>
  </si>
  <si>
    <t>Clesti profesionali de taiat fier beton</t>
  </si>
  <si>
    <t>030.2</t>
  </si>
  <si>
    <t>Pentru taierea otelului cu rezistenta la tractiune cuprinsa intre 1250 si 1500 N/mm2 – arcuri, coarda de pian, tije pretensionate, etc</t>
  </si>
  <si>
    <t>031.0107/2</t>
  </si>
  <si>
    <t>031.2</t>
  </si>
  <si>
    <t>Taietoare cu parghie pentru taiat dale, placi, pavaj</t>
  </si>
  <si>
    <t>032.01</t>
  </si>
  <si>
    <t>CT-40</t>
  </si>
  <si>
    <t>Ghilotina pt. taiat dale/placi pavaj lung. 430mm</t>
  </si>
  <si>
    <t>Folosit pentru taierea dalelor, marmurei, piatrei naturale, placilor ceramice si a altor materiale de constructii.
Lungime utila de taiere: 430mm
Grosime de taiere minima/maxima: 0/60mm</t>
  </si>
  <si>
    <t>032.0048</t>
  </si>
  <si>
    <t>Lame de schimb pt. CT-40</t>
  </si>
  <si>
    <t>033</t>
  </si>
  <si>
    <t>CT-50</t>
  </si>
  <si>
    <t>Ghilotina pt. taiat dale/placi pavaj, lung. 580mm</t>
  </si>
  <si>
    <t>Folosit pentru taierea dalelor, marmurei, piatrei naturale, placilor ceramice si a altor materiale de constructii.
Lungime utila de taiere: 580mm
Grosime de taiere minima/maxima: 0/60mm</t>
  </si>
  <si>
    <t>033.0048</t>
  </si>
  <si>
    <t>Lame de schimb pt. CT-50</t>
  </si>
  <si>
    <t>032.02</t>
  </si>
  <si>
    <t>CT-40/10</t>
  </si>
  <si>
    <t>Folosit pentru taierea dalelor, marmurei, piatrei naturale, placilor ceramice si a altor materiale de constructii.
Lungime utila de taiere: 430mm
Grosime de taiere minima/maxima: 40/100mm</t>
  </si>
  <si>
    <t>Lame de schimb pt. CT-40/10</t>
  </si>
  <si>
    <t>Clesti de taiat fier beton</t>
  </si>
  <si>
    <t>028.1</t>
  </si>
  <si>
    <t>CV-8</t>
  </si>
  <si>
    <t>Cleste pentru taiat otel diam. 8mm</t>
  </si>
  <si>
    <t>Capacitate taiere (diametru): 8mm</t>
  </si>
  <si>
    <t>028.2</t>
  </si>
  <si>
    <t>CV-10</t>
  </si>
  <si>
    <t>Cleste pentru taiat otel diam. 10mm</t>
  </si>
  <si>
    <t>Capacitate taiere (diametru): 10mm</t>
  </si>
  <si>
    <t>028.3</t>
  </si>
  <si>
    <t>CV-13</t>
  </si>
  <si>
    <t>Cleste pentru taiat otel diam. 13mm</t>
  </si>
  <si>
    <t>Capacitate taiere (diametru): 13mm</t>
  </si>
  <si>
    <t>028.4</t>
  </si>
  <si>
    <t>CV-16</t>
  </si>
  <si>
    <t>Cleste pentru taiat otel diam. 16mm</t>
  </si>
  <si>
    <t>Capacitate taiere (diametru): 16mm</t>
  </si>
  <si>
    <t>Masini de taiat cu disc diamantat</t>
  </si>
  <si>
    <t>062.42</t>
  </si>
  <si>
    <t>TVR-3M</t>
  </si>
  <si>
    <t>Masina de taiat materiale de constructii 70cm, 3 CP</t>
  </si>
  <si>
    <t>Grosime max.  taiere: 100 mm
Lungime max. de taiere (grosime 10mm) : 700 mm</t>
  </si>
  <si>
    <t>062.43</t>
  </si>
  <si>
    <t>TVR-4</t>
  </si>
  <si>
    <t>Masina de taiat materiale de constructii 70cm, 4 CP</t>
  </si>
  <si>
    <t>Grosime max.  taiere: 75-100 mm
Lungime max. de taiere (grosime 10mm) : 700 mm</t>
  </si>
  <si>
    <t>062.52</t>
  </si>
  <si>
    <t>Grosime max.  taiere: 100 mm
Lungime max. de taiere (grosime 10 mm) : 700 mm</t>
  </si>
  <si>
    <t>062.24</t>
  </si>
  <si>
    <t>TVR-450-3M</t>
  </si>
  <si>
    <t>Masina de taiat materiale de constructii 54cm, 3 CP</t>
  </si>
  <si>
    <t>Grosime max.  taiere: 150 mm
Lungime max. de taiere (grosime 10/75 mm) : 540/460 mm</t>
  </si>
  <si>
    <t>062.25</t>
  </si>
  <si>
    <t>TVR-450-4</t>
  </si>
  <si>
    <t>Masina de taiat materiale de constructii 54cm, 4 CP</t>
  </si>
  <si>
    <t>071.72</t>
  </si>
  <si>
    <t>TVD-90-3M</t>
  </si>
  <si>
    <t>Masina de taiat materiale de constructii 87cm, 3 CP</t>
  </si>
  <si>
    <t>Grosime max.  taiere: 100 mm
Lungime max. de taiere (grosime 10/75 mm) : 870/800 mm</t>
  </si>
  <si>
    <t>071.73</t>
  </si>
  <si>
    <t>TVD-90-4</t>
  </si>
  <si>
    <t>Masina de taiat materiale de constructii 87cm, 4 CP</t>
  </si>
  <si>
    <t>071.62</t>
  </si>
  <si>
    <t>TVD-125-3M</t>
  </si>
  <si>
    <t>Masina de taiat materiale de constructii 119cm, 3 CP</t>
  </si>
  <si>
    <t>Grosime max.  taiere: 100 mm
Lungime max. de taiere (grosime 10/75 mm) : 1190/1120 mm</t>
  </si>
  <si>
    <t>071.63</t>
  </si>
  <si>
    <t>TVD-125-4</t>
  </si>
  <si>
    <t>Masina de taiat materiale de constructii 119cm, 4 CP</t>
  </si>
  <si>
    <t>Masini de taiat lemn</t>
  </si>
  <si>
    <t>059.51</t>
  </si>
  <si>
    <t>TLE-3</t>
  </si>
  <si>
    <t>Fierastrau circular cu masa 85mm, 3 CP, cu disc inclus (315x30mm)</t>
  </si>
  <si>
    <t>Diametru max. disc: 315x30mm
Inaltime maxima de taiere: 85mm</t>
  </si>
  <si>
    <t>059.552</t>
  </si>
  <si>
    <t>TLE-4</t>
  </si>
  <si>
    <t>Masini de taiat asfalt/beton</t>
  </si>
  <si>
    <t>077.41</t>
  </si>
  <si>
    <t>CJP-5,5 CV Honda</t>
  </si>
  <si>
    <t>Masina de taiat beton/asfalt, grosime max. 90mm</t>
  </si>
  <si>
    <t>Avans manual. 
Diametru maxim disc: 300 mm
Adancime maxima de taiere: 90 mm
Rezervor de apa: 20 l</t>
  </si>
  <si>
    <t>077.21</t>
  </si>
  <si>
    <t>CJP-14 CV Honda</t>
  </si>
  <si>
    <t>Masina de taiat beton/asfalt, grosime max. 140mm</t>
  </si>
  <si>
    <t>Avans manual. 
Diametru maxim disc: 400 mm
Adancime maxima de taiere: 140 mm
Rezervor de apa: 30 l</t>
  </si>
  <si>
    <t>077.31</t>
  </si>
  <si>
    <t>CJP-500-14 CV Honda</t>
  </si>
  <si>
    <t>Masina de taiat beton/asfalt, grosime max. 190mm</t>
  </si>
  <si>
    <t>Avans manual. 
Diametru maxim disc: 500 mm
Adancime maxima de taiere: 190 mm
Rezervor de apa: 30 l</t>
  </si>
  <si>
    <t>077.14</t>
  </si>
  <si>
    <t>CJM-14 CV Honda</t>
  </si>
  <si>
    <t>Masina de taiat beton/asfalt, grosime max. 165mm</t>
  </si>
  <si>
    <t>Avans manual. 
Diametru maxim disc: 450 mm
Adancime maxima de taiere: 165 mm
Rezervor de apa metalic: 75 l</t>
  </si>
  <si>
    <t>inverter BASIC - benzina</t>
  </si>
  <si>
    <t>Generator de curent 2 kW inverter BASIC - benzina - Konner &amp; Sohnen - KSB-21i</t>
  </si>
  <si>
    <t>Generator de curent 3.5  kW inverter BASIC - benzina - Konner &amp; Sohnen - KSB-35i</t>
  </si>
  <si>
    <t>motor Euro5</t>
  </si>
  <si>
    <t>LS-S140-Senior-Stand</t>
  </si>
  <si>
    <t>S140-Senior-Stand</t>
  </si>
  <si>
    <t>SV18</t>
  </si>
  <si>
    <t>SM22</t>
  </si>
  <si>
    <t>MOD. SV18</t>
  </si>
  <si>
    <t>MOD. SM22</t>
  </si>
  <si>
    <t>Cod produs NEW</t>
  </si>
  <si>
    <t xml:space="preserve"> </t>
  </si>
  <si>
    <t>Cleste profesional de taiat fier beton</t>
  </si>
  <si>
    <t>Masina combi de taiat/fasonat</t>
  </si>
  <si>
    <t>Masina de taiat fier beton portabila electrohidraulica "Diamond", diam. 16mm</t>
  </si>
  <si>
    <t>Masina de taiat fier beton portabila electrohidraulica "Diamond", diam. 20mm</t>
  </si>
  <si>
    <t>Masina de taiat fier beton portabila electrohidraulica "Diamond", diam. 25mm</t>
  </si>
  <si>
    <t>Masina de fasonat fier beton portabila "Diamond", diam. 12-32mm</t>
  </si>
  <si>
    <t>TVR-3M-R</t>
  </si>
  <si>
    <t>CX.ABRA-Mobile</t>
  </si>
  <si>
    <t>Masina de sablat cu recuperarea abrazivului - CX.ABRA-Mobile</t>
  </si>
  <si>
    <t>- fara butelii aer
Optional butelii aer 700 EUR</t>
  </si>
  <si>
    <t>Suport rigla PGM  + rigla 2m</t>
  </si>
  <si>
    <t>Suport rigla PGH  + rigla 3m</t>
  </si>
  <si>
    <t>Suport rigla PGH  + rigla 2m</t>
  </si>
  <si>
    <t>Suport rigla PGM  + rigla 3m</t>
  </si>
  <si>
    <t>432SSBRAI</t>
  </si>
  <si>
    <t>8050532008687</t>
  </si>
  <si>
    <t>Protectie pt. colturi placi cu grosime 3-12 mm</t>
  </si>
  <si>
    <t>Voltaj</t>
  </si>
  <si>
    <t>Pret pt DEALER
EURO fara TVA</t>
  </si>
  <si>
    <t>Pret pt EndUser
EURO fara TVA</t>
  </si>
  <si>
    <t>2,2</t>
  </si>
  <si>
    <t>230/400 V</t>
  </si>
  <si>
    <t>400V</t>
  </si>
  <si>
    <t>5,5</t>
  </si>
  <si>
    <t>7,5</t>
  </si>
  <si>
    <t>8</t>
  </si>
  <si>
    <t>10</t>
  </si>
  <si>
    <t>13</t>
  </si>
  <si>
    <t>GOLDrill.06</t>
  </si>
  <si>
    <t>GOLDrill.08</t>
  </si>
  <si>
    <t>GOLDrill.10</t>
  </si>
  <si>
    <t>GOLDrill.12</t>
  </si>
  <si>
    <t>GOLDrill.14</t>
  </si>
  <si>
    <t>GOLDrill.20</t>
  </si>
  <si>
    <t>GOLDrill.28</t>
  </si>
  <si>
    <t>GOLDrill.35</t>
  </si>
  <si>
    <t>GOLDrill.43</t>
  </si>
  <si>
    <t>GOLDrill.50</t>
  </si>
  <si>
    <t>GOLDrill.68</t>
  </si>
  <si>
    <t>GOLDrill.75</t>
  </si>
  <si>
    <t>M14HEXADA</t>
  </si>
  <si>
    <t>Material</t>
  </si>
  <si>
    <t>Prindere</t>
  </si>
  <si>
    <t xml:space="preserve">Diametrul </t>
  </si>
  <si>
    <r>
      <t xml:space="preserve">Pret de achizitie
RON fara TVA 
</t>
    </r>
    <r>
      <rPr>
        <sz val="12"/>
        <rFont val="Calibri"/>
        <family val="2"/>
        <scheme val="minor"/>
      </rPr>
      <t>Revanzatori</t>
    </r>
    <r>
      <rPr>
        <b/>
        <sz val="12"/>
        <rFont val="Calibri"/>
        <family val="2"/>
        <scheme val="minor"/>
      </rPr>
      <t xml:space="preserve"> Premium</t>
    </r>
  </si>
  <si>
    <r>
      <t xml:space="preserve">Pret de achizitie
RON fara TVA 
</t>
    </r>
    <r>
      <rPr>
        <sz val="12"/>
        <rFont val="Calibri"/>
        <family val="2"/>
        <scheme val="minor"/>
      </rPr>
      <t>Revanzatori</t>
    </r>
    <r>
      <rPr>
        <b/>
        <sz val="12"/>
        <rFont val="Calibri"/>
        <family val="2"/>
        <scheme val="minor"/>
      </rPr>
      <t xml:space="preserve"> Standard</t>
    </r>
  </si>
  <si>
    <t>pt carote M14</t>
  </si>
  <si>
    <t>0037203786714</t>
  </si>
  <si>
    <t>0037203786721</t>
  </si>
  <si>
    <t>0037203786738</t>
  </si>
  <si>
    <t>0037203786745</t>
  </si>
  <si>
    <t>0037203786752</t>
  </si>
  <si>
    <t>0037203786769</t>
  </si>
  <si>
    <t>0037203786776</t>
  </si>
  <si>
    <t>0037203786783</t>
  </si>
  <si>
    <t>0037203786790</t>
  </si>
  <si>
    <t>0037203786806</t>
  </si>
  <si>
    <t>0037203786813</t>
  </si>
  <si>
    <t>0037203786820</t>
  </si>
  <si>
    <t>0037203786837</t>
  </si>
  <si>
    <t>DRYPAD.100.0050</t>
  </si>
  <si>
    <t>NOU !</t>
  </si>
  <si>
    <t xml:space="preserve">NOU ! </t>
  </si>
  <si>
    <t>DRYPAD.100.0100</t>
  </si>
  <si>
    <t>DRYPAD.100.0200</t>
  </si>
  <si>
    <t>DRYPAD.100.0400</t>
  </si>
  <si>
    <t>DRYPAD.100.0800</t>
  </si>
  <si>
    <t>DRYPAD.100.1500</t>
  </si>
  <si>
    <t>DRYPAD.100.3000</t>
  </si>
  <si>
    <t>DRYPAD.100.BUFF</t>
  </si>
  <si>
    <t>DRYPAD.125.0050</t>
  </si>
  <si>
    <t>DRYPAD.125.0100</t>
  </si>
  <si>
    <t>DRYPAD.125.0200</t>
  </si>
  <si>
    <t>DRYPAD.125.0400</t>
  </si>
  <si>
    <t>DRYPAD.125.0800</t>
  </si>
  <si>
    <t>DRYPAD.125.1500</t>
  </si>
  <si>
    <t>DRYPAD.125.3000</t>
  </si>
  <si>
    <t>DRYPAD.125.BUFF</t>
  </si>
  <si>
    <t>PADSUP.RUB.100</t>
  </si>
  <si>
    <t>PADSUP.ALU.100</t>
  </si>
  <si>
    <t>PADSUP.RUB.125</t>
  </si>
  <si>
    <t>PADSUP.ALU.125</t>
  </si>
  <si>
    <r>
      <t>Suport flexibil pt. dischete / paduri diamantate cu velcro 100m</t>
    </r>
    <r>
      <rPr>
        <sz val="12"/>
        <color theme="1"/>
        <rFont val="Calibri"/>
        <family val="2"/>
        <scheme val="minor"/>
      </rPr>
      <t>m</t>
    </r>
    <r>
      <rPr>
        <sz val="12"/>
        <color theme="1"/>
        <rFont val="Calibri"/>
        <family val="2"/>
        <scheme val="minor"/>
      </rPr>
      <t xml:space="preserve"> - prindere M14 - DXDH.23007.100.U</t>
    </r>
  </si>
  <si>
    <r>
      <t>Suport flexibil pt. dischete / paduri diamantate cu velcro 125m</t>
    </r>
    <r>
      <rPr>
        <sz val="12"/>
        <color theme="1"/>
        <rFont val="Calibri"/>
        <family val="2"/>
        <scheme val="minor"/>
      </rPr>
      <t>m</t>
    </r>
    <r>
      <rPr>
        <sz val="12"/>
        <color theme="1"/>
        <rFont val="Calibri"/>
        <family val="2"/>
        <scheme val="minor"/>
      </rPr>
      <t xml:space="preserve"> - prindere M14 - DXDH.23007.125.U</t>
    </r>
  </si>
  <si>
    <r>
      <t>Suport rigid pt. dischete / paduri diamantate cu velcro 100m</t>
    </r>
    <r>
      <rPr>
        <sz val="12"/>
        <color theme="1"/>
        <rFont val="Calibri"/>
        <family val="2"/>
        <scheme val="minor"/>
      </rPr>
      <t>m</t>
    </r>
    <r>
      <rPr>
        <sz val="12"/>
        <color theme="1"/>
        <rFont val="Calibri"/>
        <family val="2"/>
        <scheme val="minor"/>
      </rPr>
      <t xml:space="preserve"> - prindere M14 - DXDH.23007.100.U-Alu</t>
    </r>
  </si>
  <si>
    <r>
      <t>Suport rigid pt. dischete / paduri diamantate cu velcro 125m</t>
    </r>
    <r>
      <rPr>
        <sz val="12"/>
        <color theme="1"/>
        <rFont val="Calibri"/>
        <family val="2"/>
        <scheme val="minor"/>
      </rPr>
      <t>m</t>
    </r>
    <r>
      <rPr>
        <sz val="12"/>
        <color theme="1"/>
        <rFont val="Calibri"/>
        <family val="2"/>
        <scheme val="minor"/>
      </rPr>
      <t xml:space="preserve"> - prindere M14 - DXDH.23007.125.U-Alu</t>
    </r>
  </si>
  <si>
    <t>Cauciuc</t>
  </si>
  <si>
    <t>Aluminiu</t>
  </si>
  <si>
    <t>0037203786844</t>
  </si>
  <si>
    <t>0037203786851</t>
  </si>
  <si>
    <t>0037203786868</t>
  </si>
  <si>
    <t>0037203786875</t>
  </si>
  <si>
    <t>0037203786882</t>
  </si>
  <si>
    <t>0037203786899</t>
  </si>
  <si>
    <t>0037203786905</t>
  </si>
  <si>
    <t>0037203786912</t>
  </si>
  <si>
    <t>0037203786929</t>
  </si>
  <si>
    <t>0037203786936</t>
  </si>
  <si>
    <t>0037203786943</t>
  </si>
  <si>
    <t>0037203786950</t>
  </si>
  <si>
    <t>0037203786967</t>
  </si>
  <si>
    <t>0037203786974</t>
  </si>
  <si>
    <t>0037203786981</t>
  </si>
  <si>
    <t>0037203786998</t>
  </si>
  <si>
    <t>0037203787001</t>
  </si>
  <si>
    <t>0037203787018</t>
  </si>
  <si>
    <t>0037203787025</t>
  </si>
  <si>
    <t>0037203787032</t>
  </si>
  <si>
    <t>WLT-5.5/500-P-COMBO</t>
  </si>
  <si>
    <t>WLT-7.5/500-P-COMBO</t>
  </si>
  <si>
    <t>WLT-11/500-P-COMBO</t>
  </si>
  <si>
    <t>WLT-15/500-P-COMBO</t>
  </si>
  <si>
    <t>WLT-PROG-420-2.2/100</t>
  </si>
  <si>
    <t>WLT-PROG-530-3.0/200</t>
  </si>
  <si>
    <t>WLT-PROG-530-3.0/270</t>
  </si>
  <si>
    <t>WLT-PROG-630-4.0/270</t>
  </si>
  <si>
    <t>WLT-PROG-880-5.5/270</t>
  </si>
  <si>
    <t>WLT-PROG-880-5.5/500</t>
  </si>
  <si>
    <t>WLT-PROG-1400-7.5/500</t>
  </si>
  <si>
    <t>WLT-BLU-500-3.0/200</t>
  </si>
  <si>
    <t>WLT-BLU-500-3.0/270</t>
  </si>
  <si>
    <t>WLT-BLU-800-5.5/270</t>
  </si>
  <si>
    <t>WLT-BLU-800-5.5/500</t>
  </si>
  <si>
    <t>Suport rigid pt. dischete / paduri diamantate cu velcro Ø100mm - prindere M14 - DXDY.PADSUP.ALU.100</t>
  </si>
  <si>
    <t>Suport flexibil pt. dischete / paduri diamantate cu velcro Ø100mm - prindere M14 - DXDY.PADSUP.RUB.100</t>
  </si>
  <si>
    <r>
      <t>Suport flexibil pt. dischete / paduri diamantate cu velcro Ø1</t>
    </r>
    <r>
      <rPr>
        <sz val="12"/>
        <color theme="1"/>
        <rFont val="Calibri"/>
        <family val="2"/>
        <scheme val="minor"/>
      </rPr>
      <t>25mm - prindere M14 -DXDY.PADSUP.RUB.125</t>
    </r>
  </si>
  <si>
    <t>Suport rigid pt. dischete / paduri diamantate cu velcro Ø125mm - prindere M14 - DXDY.PADSUP.ALU.125</t>
  </si>
  <si>
    <t>Dispozitiv pt. ridicat placi / dale, 30-50cm - Raimondi-144</t>
  </si>
  <si>
    <t>Dispozitiv pt. ridicat placi / dale, 30-50cm</t>
  </si>
  <si>
    <t>Dispozitiv extensibil pt. ridicat placi / dale, 50-65cm - Raimondi-144CM50-65</t>
  </si>
  <si>
    <t>Dispozitiv extensibil pt. ridicat placi / dale, 50-65cm</t>
  </si>
  <si>
    <t>Dispozitiv extensibil pt. ridicat placi / dale, 50-120cm - Raimondi-144CM50-120</t>
  </si>
  <si>
    <t>Dispozitiv extensibil pt. ridicat placi / dale, 50-120cm</t>
  </si>
  <si>
    <t xml:space="preserve">Masina Commando 40 - pt. utilizare ocazionala </t>
  </si>
  <si>
    <t>Gama ELEMENT - pt. utilizare in regim intens</t>
  </si>
  <si>
    <t>13mm</t>
  </si>
  <si>
    <t>nu</t>
  </si>
  <si>
    <t>16mm</t>
  </si>
  <si>
    <t>Mandrina</t>
  </si>
  <si>
    <t>Model 
Cod Comanda</t>
  </si>
  <si>
    <t>Diametru
Max.
Carota</t>
  </si>
  <si>
    <t>Adancime
Max. 
Carota</t>
  </si>
  <si>
    <t>Nu</t>
  </si>
  <si>
    <t>M20</t>
  </si>
  <si>
    <t>M24</t>
  </si>
  <si>
    <t>M30</t>
  </si>
  <si>
    <t>Functie
Filetare</t>
  </si>
  <si>
    <t>10.8 kg</t>
  </si>
  <si>
    <t>13.7 kg</t>
  </si>
  <si>
    <t>15.8 kg</t>
  </si>
  <si>
    <t>17.7 kg</t>
  </si>
  <si>
    <t>11 kg</t>
  </si>
  <si>
    <t>23.5 kg</t>
  </si>
  <si>
    <t>24.8 kg</t>
  </si>
  <si>
    <t>Greutate</t>
  </si>
  <si>
    <t>14.2 kg</t>
  </si>
  <si>
    <r>
      <rPr>
        <b/>
        <sz val="18"/>
        <color theme="1"/>
        <rFont val="Calibri"/>
        <family val="2"/>
      </rPr>
      <t>Officine IORI</t>
    </r>
    <r>
      <rPr>
        <sz val="18"/>
        <color theme="1"/>
        <rFont val="Calibri"/>
        <family val="2"/>
      </rPr>
      <t xml:space="preserve"> </t>
    </r>
    <r>
      <rPr>
        <b/>
        <sz val="18"/>
        <color theme="1"/>
        <rFont val="Calibri"/>
        <family val="2"/>
      </rPr>
      <t>Electropalane</t>
    </r>
    <r>
      <rPr>
        <sz val="18"/>
        <color theme="1"/>
        <rFont val="Calibri"/>
        <family val="2"/>
      </rPr>
      <t xml:space="preserve"> 
100% Profesionale</t>
    </r>
    <r>
      <rPr>
        <sz val="18"/>
        <rFont val="Calibri"/>
        <family val="2"/>
      </rPr>
      <t xml:space="preserve"> 
100% Made in Italy</t>
    </r>
  </si>
  <si>
    <r>
      <rPr>
        <b/>
        <sz val="16"/>
        <color theme="1"/>
        <rFont val="Calibri"/>
        <family val="2"/>
      </rPr>
      <t>Electropalane de santier tip macara - Trepied Inclus</t>
    </r>
    <r>
      <rPr>
        <sz val="16"/>
        <color theme="1"/>
        <rFont val="Calibri"/>
        <family val="2"/>
      </rPr>
      <t xml:space="preserve">
</t>
    </r>
    <r>
      <rPr>
        <u/>
        <sz val="14"/>
        <color theme="1"/>
        <rFont val="Calibri"/>
        <family val="2"/>
      </rPr>
      <t>- ancorare mecanica sau cu contragreutati</t>
    </r>
  </si>
  <si>
    <r>
      <t xml:space="preserve">Electropalane de santier </t>
    </r>
    <r>
      <rPr>
        <b/>
        <sz val="16"/>
        <color theme="1"/>
        <rFont val="Calibri"/>
        <family val="2"/>
      </rPr>
      <t xml:space="preserve">cu fixare prin morsete pe bara verticala
</t>
    </r>
    <r>
      <rPr>
        <u/>
        <sz val="14"/>
        <color theme="1"/>
        <rFont val="Calibri"/>
        <family val="2"/>
      </rPr>
      <t>- brat extensibil inclus</t>
    </r>
  </si>
  <si>
    <r>
      <rPr>
        <sz val="16"/>
        <color theme="1"/>
        <rFont val="Calibri"/>
        <family val="2"/>
      </rPr>
      <t xml:space="preserve">Electropalane de santier </t>
    </r>
    <r>
      <rPr>
        <b/>
        <sz val="16"/>
        <color theme="1"/>
        <rFont val="Calibri"/>
        <family val="2"/>
      </rPr>
      <t>cu fixare la baza schelei</t>
    </r>
    <r>
      <rPr>
        <b/>
        <sz val="20"/>
        <color theme="1"/>
        <rFont val="Calibri"/>
        <family val="2"/>
      </rPr>
      <t xml:space="preserve">
</t>
    </r>
    <r>
      <rPr>
        <u/>
        <sz val="14"/>
        <color theme="1"/>
        <rFont val="Calibri"/>
        <family val="2"/>
      </rPr>
      <t>- include bratul cu scripete de la punctul de ridicare</t>
    </r>
  </si>
  <si>
    <t>Accesoriul inclus</t>
  </si>
  <si>
    <t>Accesorii optionale (BRATE)</t>
  </si>
  <si>
    <t>Brat pt. Fixare Electropalan, L = 90cm - IORI-B2
– complet cu morsete de fixare</t>
  </si>
  <si>
    <t>Brat pt. Fixare Electropalan, L = 120 cm - IORI-B1
– complet cu morsete de fixare</t>
  </si>
  <si>
    <t>Brat extensibil pt. Fixare Electropalan, L = 90 – 120 cm - IORI-B3
– complet cu morsete de fixare</t>
  </si>
  <si>
    <t>Accesorii Optionale</t>
  </si>
  <si>
    <r>
      <t>Electropalane de santier</t>
    </r>
    <r>
      <rPr>
        <b/>
        <sz val="18"/>
        <color theme="1"/>
        <rFont val="Calibri"/>
        <family val="2"/>
      </rPr>
      <t xml:space="preserve"> cu fixare pe stand metalic
(standul metalic e accesoriu optional si NU este inclus) </t>
    </r>
  </si>
  <si>
    <t>Accesoriu optional (TREPIED)</t>
  </si>
  <si>
    <t>Brat pt. fixare in interior la geam - inaltime reglabila 1300-2300 mm pt. Electropalane IORI-MOD-C</t>
  </si>
  <si>
    <t xml:space="preserve">L = 50 metri </t>
  </si>
  <si>
    <t xml:space="preserve">L = 25 metri </t>
  </si>
  <si>
    <r>
      <t>Betoniera Profesionala cu stand 140 lt, 300W - LS-S140-Senior</t>
    </r>
    <r>
      <rPr>
        <sz val="11"/>
        <color theme="1"/>
        <rFont val="Calibri"/>
        <family val="2"/>
        <scheme val="minor"/>
      </rPr>
      <t>-Stand</t>
    </r>
  </si>
  <si>
    <t>KS-8100iE</t>
  </si>
  <si>
    <t>Pornire Electrica</t>
  </si>
  <si>
    <t>Pret de Lista
Client Final
RON TVA inclus</t>
  </si>
  <si>
    <t>Pret de Lista
Client Final
RON fara TVA</t>
  </si>
  <si>
    <t>Pret LISTA  EURO
2019/2020</t>
  </si>
  <si>
    <t>MISTRAL - motor de 2.2kW - disc 350mm - grosime max. 140mm (trecere dubla)</t>
  </si>
  <si>
    <t>BOLT - motor de 1.1kW - disc 250mm - grosime max. 65mm (trecere dubla)</t>
  </si>
  <si>
    <t>PIKUS - motor de 1.1kW - disc 250mm - grosime max. 150mm (trecere dubla)</t>
  </si>
  <si>
    <t>SMS - motor de 2.2kW - disc 350mm - grosime max. 160mm (trecere dubla)</t>
  </si>
  <si>
    <t>SMS - motor de 2.2kW - disc 350mm - grosime max. 125mm (trecere dubla)</t>
  </si>
  <si>
    <t>ZOE - motor de 2.2kW - disc 350mm - grosime max. 120mm (trecere dubla)</t>
  </si>
  <si>
    <t>Masini de taiat caramida si materiale de constructii</t>
  </si>
  <si>
    <t>SHERPA - motor de 2.4kW / 3.3kW - disc 630mm - grosime max. 250mm (trecere dubla)</t>
  </si>
  <si>
    <t>Accesorii si extensii pt. masinile de taiat electrice</t>
  </si>
  <si>
    <t>Mese de taiat compacte</t>
  </si>
  <si>
    <t>Masini de taiat automate</t>
  </si>
  <si>
    <t>Masini de taiat la unghi de 45 grade</t>
  </si>
  <si>
    <t>Masini de frezat canturi</t>
  </si>
  <si>
    <t>Accesorii pt. masinile de frezat canturi</t>
  </si>
  <si>
    <t>Discuri pt. frezare si profilare pt. masinile de frezat canturi - BullAdv si Bi-BullAdv</t>
  </si>
  <si>
    <t>Discuri Diamantate</t>
  </si>
  <si>
    <t>Diverse Masini Speciale</t>
  </si>
  <si>
    <t>Masini de gaurit placi</t>
  </si>
  <si>
    <t xml:space="preserve">Amestecatoare / Malaxoare </t>
  </si>
  <si>
    <t>Masini pentru nivelare de placi</t>
  </si>
  <si>
    <t>Masini Multifunctionale pentru Pardosele</t>
  </si>
  <si>
    <t>Raimondi-336SWE</t>
  </si>
  <si>
    <t>Raimondi-436EASYKIT20</t>
  </si>
  <si>
    <t>KIT Galeata Easy cu burete Sweepex si accesorii pt. curatat rosturi</t>
  </si>
  <si>
    <t>Galeti pentru curatat</t>
  </si>
  <si>
    <t>Scule Speciale pentru placi de FORMAT MARE</t>
  </si>
  <si>
    <t>Roata de taiere Ø12mm pt. FREECUT - Raimondi-13512A</t>
  </si>
  <si>
    <t>Roata de taiere Ø16mm pt. Raizor - Raimondi-135D16A</t>
  </si>
  <si>
    <t>Taietoare Manuale (Masterpiuma P2)</t>
  </si>
  <si>
    <r>
      <t xml:space="preserve">Power Raizor - accesoriu pt. Raizor - pentru taiere cu disc diamantat
</t>
    </r>
    <r>
      <rPr>
        <b/>
        <sz val="10"/>
        <rFont val="Calibri"/>
        <family val="2"/>
        <scheme val="major"/>
      </rPr>
      <t>- nu include polizor unghiular - nu include disc diamantat - necesita Raizor</t>
    </r>
  </si>
  <si>
    <t>Freze diamantate pt. Power Raizor</t>
  </si>
  <si>
    <t>Pompa de apa si duza stropire pt. Power-Raizor - Raimondi-433PWWA</t>
  </si>
  <si>
    <t>Recipient de adunare praf si bavura pt. Power-Raizor - Raimondi-433PWZPA</t>
  </si>
  <si>
    <t>Clesti de rupere pt. Raizor - taiere manuala</t>
  </si>
  <si>
    <t>Raizor - sistem de taiere manuala</t>
  </si>
  <si>
    <t>Mese de lucru pt. placi de format mare</t>
  </si>
  <si>
    <t>Kit manere pt. Easy Move Mk III si IV - Raimondi-432EO03ID</t>
  </si>
  <si>
    <t>Easy-Move - sisteme de transport si manipulare placi de format mare</t>
  </si>
  <si>
    <t>Suporti pt. ridicarea placii deasupra mesei - 20buc pt. BM180 - Raimondi-394CC01A </t>
  </si>
  <si>
    <t>Masa BM180 180x90 (cm)  - Raimondi-394MARAI</t>
  </si>
  <si>
    <t>Masa BM180 Plus 180x Latime reglabila 100-150 (cm)  - Raimondi-394MAPLUS</t>
  </si>
  <si>
    <t>Cutie suport pt. scule pt. BM180 - Raimondi-394CB01A</t>
  </si>
  <si>
    <t>Menghine pt. fixare placa 3-30mm pt. BM180 - Raimondi-394BLOPIACP</t>
  </si>
  <si>
    <t>CAM - carucior pt. transport si suport placi de format mare</t>
  </si>
  <si>
    <t>Scule pentru prelucrari specifice</t>
  </si>
  <si>
    <t>Sistem de taiere rotund pt. placi Kompass - taieri circulare - Raimondi-433KOMP50</t>
  </si>
  <si>
    <t>Sistem de taiere rotund pt. placi Moto-Kompass - pt. polizor unghiular - Raimondi-433KOMOHR</t>
  </si>
  <si>
    <t>Sistem de montare placi la colturi la 90 de grade Tip-Top cleme - Raimondi-171TGRAI</t>
  </si>
  <si>
    <t>Sistem de apropiere si departare pt. placi Closer - Raimondi-185DAL01A</t>
  </si>
  <si>
    <t>Ventuza Simpla 115mm, 40kg - Raimondi-185</t>
  </si>
  <si>
    <t>Ventuza Dubla 115mm, 90kg - Raimondi-185BI</t>
  </si>
  <si>
    <t>Ventuza Tripla 115mm, 140kg - Raimondi-185TRI</t>
  </si>
  <si>
    <t>Ventuze pentru manipulare placi</t>
  </si>
  <si>
    <t>Ventuza cu pompa de vacuum si manometru RV175  - Raimondi-185WA01VRVV</t>
  </si>
  <si>
    <t xml:space="preserve">Vibrator pt. placi </t>
  </si>
  <si>
    <t>Raimodni-186WR02A</t>
  </si>
  <si>
    <t>Disc cu 5 pietre oala din carbura de silicon pt. slefuiri placi, Ø490mm, gran. 16 - pt. Maxitina</t>
  </si>
  <si>
    <t>Alte produse - Nelistate sau Indisponibile</t>
  </si>
  <si>
    <t>Scule de mana / Alte scule</t>
  </si>
  <si>
    <t>Genunchiere si Protectie</t>
  </si>
  <si>
    <t>Dispozitive de ridicare</t>
  </si>
  <si>
    <t>Accesorii pt. masinile multifunctionale pt. pardosele</t>
  </si>
  <si>
    <t>Burete rezerva "Havana" pt. rosturi mortar pt. Rosina / Berta - Raimondi-380RULLO</t>
  </si>
  <si>
    <t>Burete rezerva "Sweepex" pt. rosturi mortar pt. Rosina / Berta - Raimondi-380RULSWE</t>
  </si>
  <si>
    <t>Burete rezerva "Cellulose" pt. rosturi epoxi pt. Rosina / Berta - Raimondi-380RULEPO</t>
  </si>
  <si>
    <t>Solutie anti-spumanta, 400ml pt. Rosina / Berta - Raimondi-380ANTISC400</t>
  </si>
  <si>
    <t>Solutie anti-spumanta, 100ml pt. Rosina / Berta - Raimondi-380ANTISC</t>
  </si>
  <si>
    <t>Pres.
Max.
(bar)</t>
  </si>
  <si>
    <t>Putere
(kW)</t>
  </si>
  <si>
    <t>DEBIT 
Aspirat
(L/min)</t>
  </si>
  <si>
    <t>DEBIT
Refulat
(L/min)</t>
  </si>
  <si>
    <t>Cap.
Rezervor
(L)</t>
  </si>
  <si>
    <t>Putere 
max. 
(kVA)</t>
  </si>
  <si>
    <t>Putere 
nominala
( kVA)</t>
  </si>
  <si>
    <t>Masa
(kg)</t>
  </si>
  <si>
    <t>Pret Recomandat 
Client Final
EUR fara TVA</t>
  </si>
  <si>
    <t>peste 1000 ore / an</t>
  </si>
  <si>
    <t>RECOMANDARI MOTOARE</t>
  </si>
  <si>
    <t xml:space="preserve">peste 2000 ore / an </t>
  </si>
  <si>
    <t xml:space="preserve"> peste 800 ore / an</t>
  </si>
  <si>
    <r>
      <rPr>
        <b/>
        <sz val="10"/>
        <color theme="1"/>
        <rFont val="Arial"/>
        <family val="2"/>
      </rPr>
      <t>Badouin</t>
    </r>
    <r>
      <rPr>
        <sz val="10"/>
        <color theme="1"/>
        <rFont val="Arial"/>
        <family val="2"/>
      </rPr>
      <t xml:space="preserve"> - Moteurs Baudouin fondata in 1918 in Franta, achizitionata in 2009 de o companie chineza 
</t>
    </r>
    <r>
      <rPr>
        <b/>
        <sz val="10"/>
        <color theme="1"/>
        <rFont val="Arial"/>
        <family val="2"/>
      </rPr>
      <t>- versatilitate mare in utilizare</t>
    </r>
  </si>
  <si>
    <r>
      <rPr>
        <b/>
        <sz val="10"/>
        <color theme="1"/>
        <rFont val="Arial"/>
        <family val="2"/>
      </rPr>
      <t>Ricardo</t>
    </r>
    <r>
      <rPr>
        <sz val="10"/>
        <color theme="1"/>
        <rFont val="Arial"/>
        <family val="2"/>
      </rPr>
      <t xml:space="preserve"> - dezvoltator de motoare de origine din Anglia din 1915, fabricate in China
</t>
    </r>
    <r>
      <rPr>
        <b/>
        <sz val="10"/>
        <color theme="1"/>
        <rFont val="Arial"/>
        <family val="2"/>
      </rPr>
      <t>- recomandam pt. utilizare in regim back-up</t>
    </r>
  </si>
  <si>
    <t>pana la 500 ore / an</t>
  </si>
  <si>
    <r>
      <rPr>
        <b/>
        <sz val="10"/>
        <color theme="1"/>
        <rFont val="Arial"/>
        <family val="2"/>
      </rPr>
      <t>Scania</t>
    </r>
    <r>
      <rPr>
        <sz val="10"/>
        <color theme="1"/>
        <rFont val="Arial"/>
        <family val="2"/>
      </rPr>
      <t xml:space="preserve"> - fondat in 1911 in Suedia, este un producator de motoare diesel pentru aplicatii industriale 
</t>
    </r>
    <r>
      <rPr>
        <b/>
        <sz val="10"/>
        <color theme="1"/>
        <rFont val="Arial"/>
        <family val="2"/>
      </rPr>
      <t>- recomandam pt. furnizare continua de energie electrica</t>
    </r>
  </si>
  <si>
    <r>
      <rPr>
        <b/>
        <sz val="10"/>
        <color theme="1"/>
        <rFont val="Arial"/>
        <family val="2"/>
      </rPr>
      <t>SDEC</t>
    </r>
    <r>
      <rPr>
        <sz val="10"/>
        <color theme="1"/>
        <rFont val="Arial"/>
        <family val="2"/>
      </rPr>
      <t xml:space="preserve"> - Sanghai Diesel Engine Company fondat in 1947 e producator de motoare industriale cu sediul in Sanghai 
</t>
    </r>
    <r>
      <rPr>
        <b/>
        <sz val="10"/>
        <color theme="1"/>
        <rFont val="Arial"/>
        <family val="2"/>
      </rPr>
      <t>- recomandam pt. furnizare continua de energie electrica</t>
    </r>
  </si>
  <si>
    <t>ORE DE FUNCTIONARE</t>
  </si>
  <si>
    <r>
      <t xml:space="preserve">Pret de </t>
    </r>
    <r>
      <rPr>
        <b/>
        <sz val="14"/>
        <color theme="1"/>
        <rFont val="Calibri"/>
        <family val="2"/>
      </rPr>
      <t>LISTA</t>
    </r>
    <r>
      <rPr>
        <sz val="14"/>
        <color theme="1"/>
        <rFont val="Calibri"/>
        <family val="2"/>
      </rPr>
      <t xml:space="preserve">
RON</t>
    </r>
    <r>
      <rPr>
        <b/>
        <sz val="14"/>
        <color theme="1"/>
        <rFont val="Calibri"/>
        <family val="2"/>
      </rPr>
      <t xml:space="preserve"> TVA inclus</t>
    </r>
  </si>
  <si>
    <r>
      <t>Pret de LISTA
RON</t>
    </r>
    <r>
      <rPr>
        <b/>
        <sz val="14"/>
        <color theme="1"/>
        <rFont val="Calibri"/>
        <family val="2"/>
      </rPr>
      <t xml:space="preserve"> fara TVA</t>
    </r>
  </si>
  <si>
    <t>Pret de LISTA
RON fara TVA</t>
  </si>
  <si>
    <r>
      <t xml:space="preserve">Pret de </t>
    </r>
    <r>
      <rPr>
        <b/>
        <sz val="14"/>
        <color theme="1"/>
        <rFont val="Arial"/>
        <family val="2"/>
      </rPr>
      <t>LISTA</t>
    </r>
    <r>
      <rPr>
        <sz val="14"/>
        <color theme="1"/>
        <rFont val="Arial"/>
        <family val="2"/>
      </rPr>
      <t xml:space="preserve">
RON </t>
    </r>
    <r>
      <rPr>
        <b/>
        <sz val="14"/>
        <color theme="1"/>
        <rFont val="Arial"/>
        <family val="2"/>
      </rPr>
      <t>fara TVA</t>
    </r>
  </si>
  <si>
    <r>
      <t xml:space="preserve">Pret de </t>
    </r>
    <r>
      <rPr>
        <b/>
        <sz val="18"/>
        <color rgb="FF000000"/>
        <rFont val="Calibri"/>
        <family val="2"/>
        <scheme val="major"/>
      </rPr>
      <t>LISTA</t>
    </r>
    <r>
      <rPr>
        <sz val="18"/>
        <color rgb="FF000000"/>
        <rFont val="Calibri"/>
        <family val="2"/>
        <scheme val="major"/>
      </rPr>
      <t xml:space="preserve">
RON </t>
    </r>
    <r>
      <rPr>
        <b/>
        <sz val="18"/>
        <color rgb="FF000000"/>
        <rFont val="Calibri"/>
        <family val="2"/>
        <scheme val="major"/>
      </rPr>
      <t>fara TVA</t>
    </r>
  </si>
  <si>
    <r>
      <t xml:space="preserve">Pret de </t>
    </r>
    <r>
      <rPr>
        <b/>
        <sz val="18"/>
        <color rgb="FF000000"/>
        <rFont val="Calibri"/>
        <family val="2"/>
        <scheme val="major"/>
      </rPr>
      <t>LISTA</t>
    </r>
    <r>
      <rPr>
        <sz val="18"/>
        <color rgb="FF000000"/>
        <rFont val="Calibri"/>
        <family val="2"/>
        <scheme val="major"/>
      </rPr>
      <t xml:space="preserve">
RON </t>
    </r>
    <r>
      <rPr>
        <b/>
        <sz val="18"/>
        <color rgb="FF000000"/>
        <rFont val="Calibri"/>
        <family val="2"/>
        <scheme val="major"/>
      </rPr>
      <t>TVA inclus</t>
    </r>
  </si>
  <si>
    <r>
      <t xml:space="preserve">Pret de </t>
    </r>
    <r>
      <rPr>
        <b/>
        <sz val="14"/>
        <color theme="1"/>
        <rFont val="Calibri"/>
        <family val="2"/>
        <scheme val="minor"/>
      </rPr>
      <t>LISTA</t>
    </r>
    <r>
      <rPr>
        <sz val="14"/>
        <color theme="1"/>
        <rFont val="Calibri"/>
        <family val="2"/>
        <scheme val="minor"/>
      </rPr>
      <t xml:space="preserve">
RON </t>
    </r>
    <r>
      <rPr>
        <b/>
        <sz val="14"/>
        <color theme="1"/>
        <rFont val="Calibri"/>
        <family val="2"/>
        <scheme val="minor"/>
      </rPr>
      <t>fara TVA</t>
    </r>
  </si>
  <si>
    <r>
      <rPr>
        <sz val="14"/>
        <color theme="1"/>
        <rFont val="Calibri"/>
        <family val="2"/>
        <scheme val="minor"/>
      </rPr>
      <t xml:space="preserve">Pret de </t>
    </r>
    <r>
      <rPr>
        <b/>
        <sz val="14"/>
        <color theme="1"/>
        <rFont val="Calibri"/>
        <family val="2"/>
        <scheme val="minor"/>
      </rPr>
      <t>LISTA</t>
    </r>
    <r>
      <rPr>
        <sz val="14"/>
        <color theme="1"/>
        <rFont val="Calibri"/>
        <family val="2"/>
        <scheme val="minor"/>
      </rPr>
      <t xml:space="preserve">
RON </t>
    </r>
    <r>
      <rPr>
        <b/>
        <sz val="14"/>
        <color theme="1"/>
        <rFont val="Calibri"/>
        <family val="2"/>
        <scheme val="minor"/>
      </rPr>
      <t>TVA inclus</t>
    </r>
  </si>
  <si>
    <r>
      <t xml:space="preserve">Pret de </t>
    </r>
    <r>
      <rPr>
        <b/>
        <sz val="12"/>
        <color theme="1"/>
        <rFont val="Calibri"/>
        <family val="2"/>
        <scheme val="minor"/>
      </rPr>
      <t>LISTA</t>
    </r>
    <r>
      <rPr>
        <sz val="12"/>
        <color theme="1"/>
        <rFont val="Calibri"/>
        <family val="2"/>
        <scheme val="minor"/>
      </rPr>
      <t xml:space="preserve">
EUR </t>
    </r>
    <r>
      <rPr>
        <b/>
        <sz val="12"/>
        <color theme="1"/>
        <rFont val="Calibri"/>
        <family val="2"/>
        <scheme val="minor"/>
      </rPr>
      <t>fara TVA</t>
    </r>
  </si>
  <si>
    <r>
      <t xml:space="preserve">Betoniere Portabile
</t>
    </r>
    <r>
      <rPr>
        <sz val="11"/>
        <color theme="1"/>
        <rFont val="Calibri"/>
        <family val="2"/>
        <scheme val="minor"/>
      </rPr>
      <t>- Betonierele portabile Lino Sella asigură ușurința maximă de utilizare și confort pentru operator: pot fi asamblate și dezasamblate într-un timp foarte mic și pot fi amplasate chiar și în locuri mici.
- Concepute pentru o utilizare și transport ușor.
-Roțile mari fac ca mașina să fie ușor de transportat și potrivită pentru orice tip de teren.
- Masina este echipata cu un motor cu reductor cu mecanisme solide, astfel garantand o durata de viata mai lunga componentelor mecanice si o nevoie scazuta de intretinere</t>
    </r>
  </si>
  <si>
    <r>
      <rPr>
        <b/>
        <sz val="18"/>
        <color theme="1"/>
        <rFont val="Calibri"/>
        <family val="2"/>
        <scheme val="minor"/>
      </rPr>
      <t>Betoniere silentioase</t>
    </r>
    <r>
      <rPr>
        <b/>
        <sz val="12"/>
        <color theme="1"/>
        <rFont val="Calibri"/>
        <family val="2"/>
        <scheme val="minor"/>
      </rPr>
      <t xml:space="preserve">
</t>
    </r>
    <r>
      <rPr>
        <sz val="12"/>
        <color theme="1"/>
        <rFont val="Calibri"/>
        <family val="2"/>
        <scheme val="minor"/>
      </rPr>
      <t xml:space="preserve">- Aceste betoniere de ciment se remarcă printr-o eliminare aproape completă a zgomotului, cu sistem de angrenare special conceput pentru a oferi mai mult confort utilizatorului
- Sistem de etrieri pentru a facilita operațiunile de încărcare și descărcare în siguranță absolută
- Reductorul de rotație și motorul sunt plasate în brațul de susținere a tamburului, astfel încât mașina să aibă mai multă putere de transmisie, fără uzură a componentelor
- Manivela pentru descărcare ușoară este în poziția centrală pentru o utilizare confortabilă din orice parte
- Vopsirea cu pulbere asigură protecție UV, durabilitate și rezistență.
- Kit tractare cu 2 roti pneumatice si bara de tractare pt. mutarea usoara pe santier. </t>
    </r>
  </si>
  <si>
    <r>
      <rPr>
        <b/>
        <sz val="18"/>
        <color theme="1"/>
        <rFont val="Calibri"/>
        <family val="2"/>
        <scheme val="minor"/>
      </rPr>
      <t>Betoniere agricultura</t>
    </r>
    <r>
      <rPr>
        <b/>
        <sz val="12"/>
        <color theme="1"/>
        <rFont val="Calibri"/>
        <family val="2"/>
        <scheme val="minor"/>
      </rPr>
      <t xml:space="preserve">
</t>
    </r>
    <r>
      <rPr>
        <sz val="12"/>
        <color theme="1"/>
        <rFont val="Calibri"/>
        <family val="2"/>
        <scheme val="minor"/>
      </rPr>
      <t>- Această betoniera este concepută pentru agricultură: funcționează fără motor, puterea transmisiei este dată de legatura universală dintre mașină și tractor (cardan)</t>
    </r>
  </si>
  <si>
    <r>
      <rPr>
        <b/>
        <sz val="18"/>
        <color theme="1"/>
        <rFont val="Calibri"/>
        <family val="2"/>
        <scheme val="minor"/>
      </rPr>
      <t>Malaxoare cu paleta de amestecare</t>
    </r>
    <r>
      <rPr>
        <b/>
        <sz val="12"/>
        <color theme="1"/>
        <rFont val="Calibri"/>
        <family val="2"/>
        <scheme val="minor"/>
      </rPr>
      <t xml:space="preserve">
- </t>
    </r>
    <r>
      <rPr>
        <sz val="12"/>
        <color theme="1"/>
        <rFont val="Calibri"/>
        <family val="2"/>
        <scheme val="minor"/>
      </rPr>
      <t>Malaxorul de beton este un ajutor fundamental pentru o amestecare optimă si de asemenea cea mai bună soluție pentru amestecarea omogenă a materialului, asigurata de construcția particulară a lamelor metalice.
- Mecanismele reductorului sunt realizate din oțel aliat și sunt supuse unui tratament specific pentru a asigura performanțe de lungă durată
- Structura particulară a lamelor metalice (care sunt mai groase decât lamele celorlalte mixere de pe piață), asigură o mai bună amestecare în mai puțin timp
- Partea inferioară a rezervorului este consolidată, astfel încât mixerul să aibă o durată de viață mai lungă și o rezistență mai mare
- Gura de scurgere este fabricată din oțel, pentru a evita uzura și, prin urmare, deschiderea dificilă a acesteia</t>
    </r>
  </si>
  <si>
    <t>Drisca electrica - Finisare umeda tencuieli si gleturi mecanizate fara sistem de apa, cu cutie de accesorii - LS-SP11</t>
  </si>
  <si>
    <t>Drisca electrica - Finisare umeda tencuieli si gleturi mecanizate, cu pompa de apa incorporata si cutie de accesorii - LS-SV18</t>
  </si>
  <si>
    <t>Drisca electrica - Finisare umeda tencuieli si gleturi mecanizate, cu pompa de apa incorporata si cutie de accesorii - LS-SM22</t>
  </si>
  <si>
    <r>
      <rPr>
        <sz val="12"/>
        <color theme="1"/>
        <rFont val="Calibri"/>
        <family val="2"/>
        <scheme val="minor"/>
      </rPr>
      <t>Pret de</t>
    </r>
    <r>
      <rPr>
        <b/>
        <sz val="12"/>
        <color theme="1"/>
        <rFont val="Calibri"/>
        <family val="2"/>
        <scheme val="minor"/>
      </rPr>
      <t xml:space="preserve"> LISTA
EURO fara TVA</t>
    </r>
  </si>
  <si>
    <r>
      <rPr>
        <sz val="12"/>
        <color theme="1"/>
        <rFont val="Calibri"/>
        <family val="2"/>
        <scheme val="minor"/>
      </rPr>
      <t>Pret de Achizitie</t>
    </r>
    <r>
      <rPr>
        <b/>
        <sz val="12"/>
        <color theme="1"/>
        <rFont val="Calibri"/>
        <family val="2"/>
        <scheme val="minor"/>
      </rPr>
      <t xml:space="preserve">
pt. DEALER
EURO fara TVA</t>
    </r>
  </si>
  <si>
    <r>
      <rPr>
        <b/>
        <sz val="18"/>
        <color theme="1"/>
        <rFont val="Calibri"/>
        <family val="2"/>
        <scheme val="minor"/>
      </rPr>
      <t>Masini de finisat tencuieli</t>
    </r>
    <r>
      <rPr>
        <b/>
        <sz val="12"/>
        <color theme="1"/>
        <rFont val="Calibri"/>
        <family val="2"/>
        <scheme val="minor"/>
      </rPr>
      <t xml:space="preserve">
- </t>
    </r>
    <r>
      <rPr>
        <sz val="12"/>
        <color theme="1"/>
        <rFont val="Calibri"/>
        <family val="2"/>
        <scheme val="minor"/>
      </rPr>
      <t xml:space="preserve">Masina de driscuit electrica Lino este potrivită pentru toate tipurile de tencuieli brute și fine și permite obținerea unei tencuieli perfecte, imposibil de realizat doar cu lucrări manuale. Se poate folosi cu un set de discuri și bureți, care permit să efectueze diferite operații și să obțină rezultate finale diferite.
- Pentru pereti si tavane. 
- Usor de folosit. Rapid si curat pe diferite suprafete.
Accesorii optionale sau incluse (in functie de model) : brat suport pt. lucrari pe tavan, bureti pt. diverse tipuri de aplicatii, disc de lemn pt. lucrari brute, disc cu zimti DSK100 pt. razuiri suprafete, disc 4 lame DSL054, disc 6 lame DSL056, cablu 15 m anti-zgarieturi, transformator cu recipient apa si regulator viteza, bureti pt. materiale fine si pre-mixuri,  disc plastic pt. tencuieli brute,  cutie pt. accesorii.
</t>
    </r>
  </si>
  <si>
    <r>
      <rPr>
        <b/>
        <sz val="12"/>
        <color theme="1"/>
        <rFont val="Arial"/>
        <family val="2"/>
      </rPr>
      <t xml:space="preserve">De peste 40 de ani Rotabroach este lider în proiectarea și fabricarea masinilor de gaurit cu talpa magnetica. </t>
    </r>
    <r>
      <rPr>
        <sz val="12"/>
        <color theme="1"/>
        <rFont val="Arial"/>
        <family val="2"/>
      </rPr>
      <t xml:space="preserve">
Construite pentru durabilitate, masinile cu talpa magnetica de la Rotabroach sunt compacte și ușoare, iar motoarele puternice va oferă performanțe superioare pe care vă puteți baza. Continuăm să ne îmbunătățim gama de produse prin introducerea de noi tehnologii și soluții pentru a satisface nevoile pieței.</t>
    </r>
  </si>
  <si>
    <t>Gama ELEMENT include tehnologia Cutsmart™ cu afisaj LED pentru a indica nivelul de forta aplicat la gaurire. 
Asigura viteza optima de taiere, asigurant durata de exploatare maxima a carotelor si a masinii.
Toate masinile Rotabroach sunt cu arbore 19.05mm weldon pentru prinderea carotei.</t>
  </si>
  <si>
    <t>Compresoare produse 100% in UE.
Fiabilitate crescuta, calitate inalta, durabilitate maxima.</t>
  </si>
  <si>
    <r>
      <rPr>
        <sz val="12"/>
        <rFont val="Calibri"/>
        <family val="2"/>
        <scheme val="major"/>
      </rPr>
      <t xml:space="preserve">Pret de </t>
    </r>
    <r>
      <rPr>
        <b/>
        <sz val="12"/>
        <rFont val="Calibri"/>
        <family val="2"/>
        <scheme val="major"/>
      </rPr>
      <t xml:space="preserve">LISTA
</t>
    </r>
    <r>
      <rPr>
        <sz val="12"/>
        <rFont val="Calibri"/>
        <family val="2"/>
        <scheme val="major"/>
      </rPr>
      <t xml:space="preserve"> RON</t>
    </r>
    <r>
      <rPr>
        <b/>
        <sz val="12"/>
        <rFont val="Calibri"/>
        <family val="2"/>
        <scheme val="major"/>
      </rPr>
      <t xml:space="preserve"> fara TVA</t>
    </r>
  </si>
  <si>
    <t>Compresoare cu surub</t>
  </si>
  <si>
    <t>Compresoare cu Piston</t>
  </si>
  <si>
    <t>Compresor cu surub Profesional 5.5kW , 850L/min - 500 L - P Combo</t>
  </si>
  <si>
    <t>Debit
(L/min)</t>
  </si>
  <si>
    <t>Compresor cu surub Profesional 7.5kW , 1150L/min - 500 L - P Combo</t>
  </si>
  <si>
    <t>Produse 100% in UE.</t>
  </si>
  <si>
    <t>Compresor cu surub Profesional 11kW , 1650L/min - 500 L - P Combo</t>
  </si>
  <si>
    <t>Compresor cu surub Profesional 15kW , 2250L/min - 500 L - P Combo</t>
  </si>
  <si>
    <t>802468005311</t>
  </si>
  <si>
    <t>Raimondi-217RICSWE</t>
  </si>
  <si>
    <t>Rezerva drisca cu burete Sweepex fara taieturi</t>
  </si>
  <si>
    <t>Raimondi-278CP03D</t>
  </si>
  <si>
    <t>Kit flanse - Raimondi-278CP03D</t>
  </si>
  <si>
    <t>Manta TP 750 mono</t>
  </si>
  <si>
    <t>750 mono</t>
  </si>
  <si>
    <t>800 trifazic</t>
  </si>
  <si>
    <t>1000 trifazic</t>
  </si>
  <si>
    <t>750 trifazic</t>
  </si>
  <si>
    <t>700 mono</t>
  </si>
  <si>
    <t>Masini de slefuit si lustruit podele</t>
  </si>
  <si>
    <t>Centre multifunctionale pentru prelucrare de piatra</t>
  </si>
  <si>
    <t>Manta Jumbo Basic</t>
  </si>
  <si>
    <t>300 / 450 Semi-Auto</t>
  </si>
  <si>
    <t>Ø Disc (mm)</t>
  </si>
  <si>
    <t>RPM</t>
  </si>
  <si>
    <t>Putere motor
(kW)</t>
  </si>
  <si>
    <t>Greutate
(kg)</t>
  </si>
  <si>
    <t>Grosime max.
taiere (mm)</t>
  </si>
  <si>
    <t>Lungime max.
taiere (mm)</t>
  </si>
  <si>
    <t>2,6</t>
  </si>
  <si>
    <t>Capacitate 
Rezervor Apa
(L)</t>
  </si>
  <si>
    <t>2 x 330</t>
  </si>
  <si>
    <r>
      <rPr>
        <b/>
        <sz val="18"/>
        <color theme="1"/>
        <rFont val="Calibri"/>
        <family val="2"/>
        <scheme val="minor"/>
      </rPr>
      <t>Manta Compact</t>
    </r>
    <r>
      <rPr>
        <sz val="14"/>
        <color theme="1"/>
        <rFont val="Calibri"/>
        <family val="2"/>
        <scheme val="minor"/>
      </rPr>
      <t xml:space="preserve">
- robustă, ieftină și simplă
- cadru și masă din oțel
- taiere la 45 de grade</t>
    </r>
  </si>
  <si>
    <t>Pret de LISTA
EURO fara TVA</t>
  </si>
  <si>
    <t>700 trifazata</t>
  </si>
  <si>
    <t>Panda mono</t>
  </si>
  <si>
    <t>Lupessa mono</t>
  </si>
  <si>
    <t>Tigre 330 trifazic</t>
  </si>
  <si>
    <t>Cicala mono</t>
  </si>
  <si>
    <t>5,9</t>
  </si>
  <si>
    <t>1,5</t>
  </si>
  <si>
    <t>Gazzella trifazic</t>
  </si>
  <si>
    <r>
      <t xml:space="preserve">Masina de taiat marmura si placi, robusta și compacta, capabila sa taie pe axa X (longitudinal) și pe axa Y (transversal). Mișcarea capului de tăiere este gestionată de program electronic.
</t>
    </r>
    <r>
      <rPr>
        <b/>
        <sz val="14"/>
        <color theme="1"/>
        <rFont val="Calibri"/>
        <family val="2"/>
        <scheme val="minor"/>
      </rPr>
      <t>Cursa axei X: 3500 mm; Cursa axei Y: 1650 mm. Cursa axei Z: 140 mm;</t>
    </r>
    <r>
      <rPr>
        <sz val="14"/>
        <color theme="1"/>
        <rFont val="Calibri"/>
        <family val="2"/>
        <scheme val="minor"/>
      </rPr>
      <t xml:space="preserve">
Viteza de mișcare a capului de taiere gestionat de invertor;
Rotația manuala a capului (0° - 90°);  Înclinarea manuală a capului cu roata de mână (0° - 90°).</t>
    </r>
  </si>
  <si>
    <t>Manta Jumbo 
Automatic Brushless</t>
  </si>
  <si>
    <r>
      <t xml:space="preserve">Masina de taiat marmura si placi, robusta și compacta, capabila sa taie pe axa X (longitudinal) și pe axa Y (transversal). Mișcarea capului de tăiere este gestionată de un panou de control programabil (PLC) integrat al mașinii.
Mișcările axelor X, Y, Z sunt controlate de CNC (ecran tactil color 7" inci), simplu și intuitiv, integrate în panoul de pe mașină și sunt antrenate de motoarele fara perii permanente (ca în mașina cu 5 axe: mai rapid și mișcări mai fine)
</t>
    </r>
    <r>
      <rPr>
        <b/>
        <sz val="14"/>
        <color theme="1"/>
        <rFont val="Calibri"/>
        <family val="2"/>
        <scheme val="minor"/>
      </rPr>
      <t>Cursa axei X: 3500 mm; Cursa axei Y: 1850 mm.</t>
    </r>
    <r>
      <rPr>
        <sz val="14"/>
        <color theme="1"/>
        <rFont val="Calibri"/>
        <family val="2"/>
        <scheme val="minor"/>
      </rPr>
      <t xml:space="preserve"> 
Poate efectua operatiunea de taiere de colt (squaring) pentru placi cu o latime maxima de 1650mm; </t>
    </r>
    <r>
      <rPr>
        <b/>
        <sz val="14"/>
        <color theme="1"/>
        <rFont val="Calibri"/>
        <family val="2"/>
        <scheme val="minor"/>
      </rPr>
      <t>Cursa axei Z: 140 mm;</t>
    </r>
    <r>
      <rPr>
        <sz val="14"/>
        <color theme="1"/>
        <rFont val="Calibri"/>
        <family val="2"/>
        <scheme val="minor"/>
      </rPr>
      <t xml:space="preserve">
Viteza de mișcare a capului de taiere gestionat de un potentiometru;
Rotația manuala a capului, 0° - 90° - 180° (axa C);
Înclinarea manuală a capului cu roata de mână, 0° - 90° (axa A).
Axa A cu codificator pentru a verifica gradele de înclinare pe afișaj</t>
    </r>
  </si>
  <si>
    <t>300-450</t>
  </si>
  <si>
    <t>600-6000</t>
  </si>
  <si>
    <r>
      <t>Cadru monolitic electrosudat - vopsite cu vopsea ceramica pt durata de viata si rezistenta foarte mare. 
Motor principal de 11kW controlat de invertoare pt. reglarea turatiei de la 600 la 6000 RPM.
Toate axele sunt alimentate cu motoare fara perii controlate CNC.
5 axe interpolate controlate pt a face tăieturi rotunde și eliptice sau gravuri rotunde și eliptice în modul automat.
Ungere automată controlată CNC.</t>
    </r>
    <r>
      <rPr>
        <b/>
        <sz val="14"/>
        <color theme="1"/>
        <rFont val="Calibri"/>
        <family val="2"/>
        <scheme val="minor"/>
      </rPr>
      <t xml:space="preserve">
Cursa axei X: 3500 mm; Cursa axei Y: 1850 mm, Cursa axei Z: 140 mm;
Ecran tactil de 15 inci cu tastaturi. 
AXE: AXA C: rotația capului 0-360 °, AXA A: înclinarea lamei 0-90 °,
Dimensiunile plăcii prelucrate : 3500 x 1900 (mm)</t>
    </r>
  </si>
  <si>
    <r>
      <rPr>
        <b/>
        <sz val="18"/>
        <color theme="1"/>
        <rFont val="Calibri"/>
        <family val="2"/>
        <scheme val="minor"/>
      </rPr>
      <t xml:space="preserve">Manta ED 
</t>
    </r>
    <r>
      <rPr>
        <sz val="18"/>
        <color theme="1"/>
        <rFont val="Calibri"/>
        <family val="2"/>
        <scheme val="minor"/>
      </rPr>
      <t xml:space="preserve">- </t>
    </r>
    <r>
      <rPr>
        <sz val="14"/>
        <color theme="1"/>
        <rFont val="Calibri"/>
        <family val="2"/>
        <scheme val="minor"/>
      </rPr>
      <t>masina heavy-duty, 
- economica, pentru taierea materialelor de constructii cu acuratete. 
- versatila, poate taia orice tip de material</t>
    </r>
  </si>
  <si>
    <r>
      <rPr>
        <b/>
        <sz val="18"/>
        <color rgb="FF000000"/>
        <rFont val="Calibri"/>
        <family val="2"/>
        <scheme val="minor"/>
      </rPr>
      <t xml:space="preserve">Manta TP </t>
    </r>
    <r>
      <rPr>
        <sz val="14"/>
        <color rgb="FF000000"/>
        <rFont val="Calibri"/>
        <family val="2"/>
        <scheme val="minor"/>
      </rPr>
      <t xml:space="preserve">
- masina heavy-duty, 
- economica, pentru taierea materialelor de constructii cu acuratete. 
- versatila, poate taia orice tip de material</t>
    </r>
  </si>
  <si>
    <r>
      <rPr>
        <b/>
        <sz val="18"/>
        <color theme="1"/>
        <rFont val="Calibri"/>
        <family val="2"/>
        <scheme val="minor"/>
      </rPr>
      <t>Manta TB Basic</t>
    </r>
    <r>
      <rPr>
        <sz val="14"/>
        <color theme="1"/>
        <rFont val="Calibri"/>
        <family val="2"/>
        <scheme val="minor"/>
      </rPr>
      <t xml:space="preserve">
- robustă, ieftină și simplă
- cadru și masă din oțel
- taiere la 45 de grade</t>
    </r>
  </si>
  <si>
    <t>Gazella 2T trifazic</t>
  </si>
  <si>
    <t>Pantera 2T trifazic</t>
  </si>
  <si>
    <t>Gazzella Multi-Speed trifazic</t>
  </si>
  <si>
    <t>Discount Dealer = 15%</t>
  </si>
  <si>
    <t>Discount Dealer = 8%</t>
  </si>
  <si>
    <t>KP 385</t>
  </si>
  <si>
    <t>KPS-385</t>
  </si>
  <si>
    <t>KPS-550</t>
  </si>
  <si>
    <t>KPS-660</t>
  </si>
  <si>
    <t>KPS-800</t>
  </si>
  <si>
    <t>KPS-850</t>
  </si>
  <si>
    <t>KPS-900</t>
  </si>
  <si>
    <t>KPS-1000</t>
  </si>
  <si>
    <t>KPS-1100</t>
  </si>
  <si>
    <t>KP 700+</t>
  </si>
  <si>
    <t>KPS-700</t>
  </si>
  <si>
    <t>LAB330 - motor de 2.2kW - disc 200mm - lungime max. 330cm</t>
  </si>
  <si>
    <t>8050532016057</t>
  </si>
  <si>
    <t>379CA330V400</t>
  </si>
  <si>
    <t>Masina de taiat gresie, faianta, placi 330cm, 2.2kW, LAB330, 400V - Raimondi-379CA330V400</t>
  </si>
  <si>
    <t>330cm, 2.2kW</t>
  </si>
  <si>
    <t>LAB 330, 400V</t>
  </si>
  <si>
    <t>8050532016033</t>
  </si>
  <si>
    <t>379CA330EU</t>
  </si>
  <si>
    <t>Masina de taiat gresie, faianta, placi 330cm, 2.2kW, LAB330 - Raimondi-379CA330EU</t>
  </si>
  <si>
    <t>LAB 330, 230V</t>
  </si>
  <si>
    <t>8050532020429</t>
  </si>
  <si>
    <t>Raimondi-374VISVESTD</t>
  </si>
  <si>
    <t>374VISVESTD</t>
  </si>
  <si>
    <t>Kit cu display digital pt. masurarea latimii, max. 161cm - Raimondi-374VISVESTD</t>
  </si>
  <si>
    <t>Digital display kit 161cm</t>
  </si>
  <si>
    <t>8050532020412</t>
  </si>
  <si>
    <t>Raimondi-374VISVEMAXI</t>
  </si>
  <si>
    <t>374VISVEMAXI</t>
  </si>
  <si>
    <t>Kit cu display digital pt. masurarea latimii, max. 330cm - Raimondi-374VISVEMAXI</t>
  </si>
  <si>
    <t>Digital display kit 330cm</t>
  </si>
  <si>
    <t>8050532020368</t>
  </si>
  <si>
    <t>Raimondi-374BRU2F2</t>
  </si>
  <si>
    <t>374BRU2F2</t>
  </si>
  <si>
    <t>Kit 2 extensii laterale pt. LAB330 - Raimondi-374BRU2F2</t>
  </si>
  <si>
    <t>pt. LAB330</t>
  </si>
  <si>
    <t xml:space="preserve"> 1 mm </t>
  </si>
  <si>
    <t xml:space="preserve"> 1,5 mm </t>
  </si>
  <si>
    <t xml:space="preserve"> 2 mm </t>
  </si>
  <si>
    <t xml:space="preserve"> 2,5 mm </t>
  </si>
  <si>
    <t xml:space="preserve"> 3 mm </t>
  </si>
  <si>
    <t xml:space="preserve"> 4 mm </t>
  </si>
  <si>
    <t xml:space="preserve"> 5 mm </t>
  </si>
  <si>
    <t xml:space="preserve"> 6 mm </t>
  </si>
  <si>
    <t xml:space="preserve"> 8 mm </t>
  </si>
  <si>
    <t xml:space="preserve"> 10 mm </t>
  </si>
  <si>
    <t>Preturi pentru DEALERI
 RON fara TVA</t>
  </si>
  <si>
    <t>400 grame</t>
  </si>
  <si>
    <t>390 grame</t>
  </si>
  <si>
    <t>Greutate / punga</t>
  </si>
  <si>
    <t>200 grame</t>
  </si>
  <si>
    <t>380 grame</t>
  </si>
  <si>
    <t>450 grame</t>
  </si>
  <si>
    <t>800 grame</t>
  </si>
  <si>
    <t>300 grame</t>
  </si>
  <si>
    <r>
      <t xml:space="preserve">Sistem de nivelare placi XLeveling ( Gresie, Faianta, Granit, Marmura, etc.)
</t>
    </r>
    <r>
      <rPr>
        <b/>
        <sz val="18"/>
        <color theme="1"/>
        <rFont val="Calibri"/>
        <family val="2"/>
      </rPr>
      <t>Produs de calitate foarte inalta - Made in EUROPE 100%</t>
    </r>
    <r>
      <rPr>
        <sz val="16"/>
        <color theme="1"/>
        <rFont val="Calibri"/>
        <family val="2"/>
      </rPr>
      <t xml:space="preserve">
</t>
    </r>
    <r>
      <rPr>
        <b/>
        <sz val="14"/>
        <color theme="1"/>
        <rFont val="Calibri"/>
        <family val="2"/>
      </rPr>
      <t>Reteta plasticului este perfect calculata - ofera forta maxima de strangere fara a se rupe.
Ruperea se realizeaza perfect de la baza clipsului - lasand placile nivelate perfect, pregatite pt. rostuire.</t>
    </r>
    <r>
      <rPr>
        <sz val="14"/>
        <color theme="1"/>
        <rFont val="Calibri"/>
        <family val="2"/>
      </rPr>
      <t xml:space="preserve">
- Montaj mult mai rapid !
- Elimina posibile erori de nivelare si costurile asociate cu repararea lor !
- Nivelare perfecta asigurata ! 
- Calitate 100% garantata !</t>
    </r>
  </si>
  <si>
    <r>
      <t xml:space="preserve">Pret de </t>
    </r>
    <r>
      <rPr>
        <b/>
        <sz val="14"/>
        <color theme="1"/>
        <rFont val="Calibri"/>
        <family val="2"/>
      </rPr>
      <t>LISTA</t>
    </r>
    <r>
      <rPr>
        <sz val="14"/>
        <color theme="1"/>
        <rFont val="Calibri"/>
        <family val="2"/>
      </rPr>
      <t xml:space="preserve"> 
pt. </t>
    </r>
    <r>
      <rPr>
        <b/>
        <sz val="14"/>
        <color theme="1"/>
        <rFont val="Calibri"/>
        <family val="2"/>
      </rPr>
      <t>Client Final</t>
    </r>
    <r>
      <rPr>
        <sz val="14"/>
        <color theme="1"/>
        <rFont val="Calibri"/>
        <family val="2"/>
      </rPr>
      <t xml:space="preserve">
</t>
    </r>
    <r>
      <rPr>
        <b/>
        <sz val="14"/>
        <color theme="1"/>
        <rFont val="Calibri"/>
        <family val="2"/>
      </rPr>
      <t xml:space="preserve">RON fara TVA </t>
    </r>
  </si>
  <si>
    <r>
      <t xml:space="preserve">Pret de </t>
    </r>
    <r>
      <rPr>
        <b/>
        <sz val="14"/>
        <color theme="1"/>
        <rFont val="Calibri"/>
        <family val="2"/>
      </rPr>
      <t>LISTA</t>
    </r>
    <r>
      <rPr>
        <sz val="14"/>
        <color theme="1"/>
        <rFont val="Calibri"/>
        <family val="2"/>
      </rPr>
      <t xml:space="preserve"> 
pt. </t>
    </r>
    <r>
      <rPr>
        <b/>
        <sz val="14"/>
        <color theme="1"/>
        <rFont val="Calibri"/>
        <family val="2"/>
      </rPr>
      <t>Client Final</t>
    </r>
    <r>
      <rPr>
        <sz val="14"/>
        <color theme="1"/>
        <rFont val="Calibri"/>
        <family val="2"/>
      </rPr>
      <t xml:space="preserve">
</t>
    </r>
    <r>
      <rPr>
        <b/>
        <sz val="14"/>
        <color theme="1"/>
        <rFont val="Calibri"/>
        <family val="2"/>
      </rPr>
      <t xml:space="preserve">RON TVA inclus </t>
    </r>
  </si>
  <si>
    <t>4/1</t>
  </si>
  <si>
    <t>1.9/0.45</t>
  </si>
  <si>
    <t>504-1000693</t>
  </si>
  <si>
    <t>504-1000694</t>
  </si>
  <si>
    <t>504-1000695</t>
  </si>
  <si>
    <t>504-1000696</t>
  </si>
  <si>
    <t>504-1000697</t>
  </si>
  <si>
    <t>504-1000698</t>
  </si>
  <si>
    <t>504-1000699</t>
  </si>
  <si>
    <t>504-1000700</t>
  </si>
  <si>
    <t>504-1000701</t>
  </si>
  <si>
    <t>504-1000702</t>
  </si>
  <si>
    <t>504-1000703</t>
  </si>
  <si>
    <t>504-1000704</t>
  </si>
  <si>
    <t>504-1000705</t>
  </si>
  <si>
    <t>504-1000706</t>
  </si>
  <si>
    <t>504-1000707</t>
  </si>
  <si>
    <t>504-1000708</t>
  </si>
  <si>
    <t>(m)</t>
  </si>
  <si>
    <t>Viteza 
ridicare</t>
  </si>
  <si>
    <t xml:space="preserve">(]m/min) </t>
  </si>
  <si>
    <t>(kg)</t>
  </si>
  <si>
    <t>(max KW*)</t>
  </si>
  <si>
    <t>Cod
Comanda</t>
  </si>
  <si>
    <t>TIP 
Prindere</t>
  </si>
  <si>
    <t>Ochi de prindere</t>
  </si>
  <si>
    <t>Carucior electric</t>
  </si>
  <si>
    <t>Carucior manual</t>
  </si>
  <si>
    <t>Carlig + carabina</t>
  </si>
  <si>
    <t>Inaltime 
ridicare
LANT</t>
  </si>
  <si>
    <r>
      <t>Electropalane de santier</t>
    </r>
    <r>
      <rPr>
        <b/>
        <sz val="16"/>
        <color theme="1"/>
        <rFont val="Calibri"/>
        <family val="2"/>
      </rPr>
      <t xml:space="preserve"> cu fixare prin morsete pe brat 
(bratul e accesoriu optional)</t>
    </r>
  </si>
  <si>
    <r>
      <rPr>
        <b/>
        <sz val="12"/>
        <rFont val="Arial"/>
        <family val="2"/>
      </rPr>
      <t>EUR</t>
    </r>
    <r>
      <rPr>
        <sz val="12"/>
        <rFont val="Arial"/>
        <family val="2"/>
      </rPr>
      <t xml:space="preserve"> fara TVA</t>
    </r>
  </si>
  <si>
    <r>
      <t xml:space="preserve">Pret de </t>
    </r>
    <r>
      <rPr>
        <b/>
        <sz val="12"/>
        <rFont val="Arial"/>
        <family val="2"/>
      </rPr>
      <t>LISTA</t>
    </r>
    <r>
      <rPr>
        <sz val="12"/>
        <rFont val="Arial"/>
        <family val="2"/>
      </rPr>
      <t xml:space="preserve">
pt. Utilizator Final</t>
    </r>
  </si>
  <si>
    <t>Capacitate
de ridicare</t>
  </si>
  <si>
    <t>Putere motor 
ridicare</t>
  </si>
  <si>
    <t xml:space="preserve">KSB-35i </t>
  </si>
  <si>
    <t xml:space="preserve">KSB-21i </t>
  </si>
  <si>
    <t>GENERATOARE - PRO LINE - Benzina</t>
  </si>
  <si>
    <t>Imagini</t>
  </si>
  <si>
    <t>BEST SELLERS</t>
  </si>
  <si>
    <t>Masina de taiat manuala LEGGERA - un taietor profesional pentru taierea de placi portelanate.</t>
  </si>
  <si>
    <t>Masina de taiat manuala PROFI ALU EVO - un taietor profesional pentru taierea de placi portelanate.</t>
  </si>
  <si>
    <r>
      <t>61600</t>
    </r>
    <r>
      <rPr>
        <sz val="11"/>
        <color theme="1"/>
        <rFont val="Calibri"/>
        <family val="2"/>
        <scheme val="minor"/>
      </rPr>
      <t>EV</t>
    </r>
  </si>
  <si>
    <r>
      <t>61300</t>
    </r>
    <r>
      <rPr>
        <sz val="11"/>
        <color theme="1"/>
        <rFont val="Calibri"/>
        <family val="2"/>
        <scheme val="minor"/>
      </rPr>
      <t>EV</t>
    </r>
  </si>
  <si>
    <t>Profi 133 EVO</t>
  </si>
  <si>
    <t>Profi 163 EVO</t>
  </si>
  <si>
    <t>Profi 103 EVO</t>
  </si>
  <si>
    <r>
      <t>61000</t>
    </r>
    <r>
      <rPr>
        <sz val="11"/>
        <color theme="1"/>
        <rFont val="Calibri"/>
        <family val="2"/>
        <scheme val="minor"/>
      </rPr>
      <t>EV</t>
    </r>
  </si>
  <si>
    <t>Pret de LISTA 
pt. Client Final
RON TVA Inclus</t>
  </si>
  <si>
    <t>Pret de LISTA 
pt. Client Final
RON fara TVA</t>
  </si>
  <si>
    <t>Pompe de apa Heavy Duty de inalta calitate pentru masini de taiat</t>
  </si>
  <si>
    <t>Masina de taiat materiale de constructii EXPERT - un taietor heavy duty cu capacitate mare de taiere</t>
  </si>
  <si>
    <t>Masina de taiat placi de format mare - ExtraLunga / Supreme - 320cm+</t>
  </si>
  <si>
    <t>Masina de taiat gresie si faianta - PRIME</t>
  </si>
  <si>
    <r>
      <rPr>
        <sz val="26"/>
        <color theme="1"/>
        <rFont val="Calibri"/>
        <family val="2"/>
        <scheme val="minor"/>
      </rPr>
      <t xml:space="preserve">NUOVA MONDIAL MEC - din 1979 producator de masini de prelucrat piatra </t>
    </r>
    <r>
      <rPr>
        <b/>
        <sz val="26"/>
        <color theme="1"/>
        <rFont val="Calibri"/>
        <family val="2"/>
        <scheme val="minor"/>
      </rPr>
      <t>MADE IN ITALY</t>
    </r>
    <r>
      <rPr>
        <sz val="22"/>
        <color theme="1"/>
        <rFont val="Calibri"/>
        <family val="2"/>
        <scheme val="minor"/>
      </rPr>
      <t xml:space="preserve">
Masini de taiat blocuri de materiale</t>
    </r>
  </si>
  <si>
    <r>
      <rPr>
        <b/>
        <sz val="12"/>
        <color theme="1"/>
        <rFont val="Arial"/>
        <family val="2"/>
      </rPr>
      <t>Masina de frezat piatra portabila - Ghines SECTOR</t>
    </r>
    <r>
      <rPr>
        <sz val="12"/>
        <color theme="1"/>
        <rFont val="Arial"/>
        <family val="2"/>
      </rPr>
      <t xml:space="preserve">
Pentru frezarea muchiilor in placi de Granit, Marmura, Piatra Naturala, Gresie si alte placi.
Motor puternic de 2,2kW
Lucreaza cu apa
Miscarea pe placa se realizeaza prin acvaplanare sau prin role</t>
    </r>
  </si>
  <si>
    <r>
      <rPr>
        <b/>
        <sz val="12"/>
        <color theme="1"/>
        <rFont val="Arial"/>
        <family val="2"/>
      </rPr>
      <t>Dispozitiv manual de frezat la 45 de grade - Ghines EASY BEVEL</t>
    </r>
    <r>
      <rPr>
        <sz val="12"/>
        <color theme="1"/>
        <rFont val="Arial"/>
        <family val="2"/>
      </rPr>
      <t xml:space="preserve">
- poate fi folosit pentru granit, marmura, gresie si alte placi
- realizeaza frezari la 45 de grade de la 0,1mm pana la 10mm
- frezarea se realizeaza uscat
- frezele diamantate si polizorul unghiular nu sunt incluse !</t>
    </r>
  </si>
  <si>
    <t>de la 17900 Euro</t>
  </si>
  <si>
    <t xml:space="preserve">
de la 2659 Euro</t>
  </si>
  <si>
    <t xml:space="preserve">
de la 340 Euro</t>
  </si>
  <si>
    <r>
      <rPr>
        <b/>
        <sz val="12"/>
        <color theme="1"/>
        <rFont val="Arial"/>
        <family val="2"/>
      </rPr>
      <t xml:space="preserve">Centre de prelucrare piatra MANUALE - Ghines SYSTAR
- prelucreaza placi de peste 3000 x 1100 (mm) </t>
    </r>
    <r>
      <rPr>
        <sz val="12"/>
        <color theme="1"/>
        <rFont val="Arial"/>
        <family val="2"/>
      </rPr>
      <t xml:space="preserve">
- taiere cu disc sau cu freza
- decupaje cu freza
- frezari, slefuiri si polish pe suprafete sau pe muchia placii
- garurire cu carote diamantate
- taieturi pentru anti-derapante sau picuratori
- taieturi la 45 de grade
- profilarea muchiei in diferite forme
- frezare de canale de scurgere </t>
    </r>
  </si>
  <si>
    <t>de la 33900 Euro</t>
  </si>
  <si>
    <r>
      <rPr>
        <b/>
        <sz val="12"/>
        <color theme="1"/>
        <rFont val="Arial"/>
        <family val="2"/>
      </rPr>
      <t>Centre de prelucrare piatra AUTOMATE - CNC - Ghines Gmatic 3000 / Sysmatic
Controlat de calculator</t>
    </r>
    <r>
      <rPr>
        <sz val="12"/>
        <color theme="1"/>
        <rFont val="Arial"/>
        <family val="2"/>
      </rPr>
      <t xml:space="preserve">
- taiere
- frezare
- gaurire 
- profilare
- realizare de imagini in baso-relief
- scriere / gravare
- slefuire si polish
- decupaj</t>
    </r>
  </si>
  <si>
    <t>de la 7550 Euro</t>
  </si>
  <si>
    <r>
      <t xml:space="preserve">Banc de aspirare a prafului - Xagua / Xaero / Idrodos
</t>
    </r>
    <r>
      <rPr>
        <sz val="12"/>
        <color theme="1"/>
        <rFont val="Arial"/>
        <family val="2"/>
      </rPr>
      <t>- solutii personalizate</t>
    </r>
  </si>
  <si>
    <t>In 1980 Ghines produce prima freza portabila pentru piatra din lume.
In timp Ghines extinde gama de produse, in prezent fiind specializat in centre de prelucrare de piatra.
Calitate MADE IN ITALY</t>
  </si>
  <si>
    <r>
      <rPr>
        <b/>
        <sz val="24"/>
        <color theme="1"/>
        <rFont val="Calibri"/>
        <family val="2"/>
      </rPr>
      <t xml:space="preserve"> LICHIDARE STOC - GENERATOARE TIP INVERTER - Benzina </t>
    </r>
    <r>
      <rPr>
        <sz val="24"/>
        <color theme="1"/>
        <rFont val="Calibri"/>
        <family val="2"/>
      </rPr>
      <t xml:space="preserve">
</t>
    </r>
    <r>
      <rPr>
        <sz val="18"/>
        <color theme="1"/>
        <rFont val="Calibri"/>
        <family val="2"/>
      </rPr>
      <t>- Voltaj foarte stabil si unda sinuisoidala curata
- Ideal pentru aparatura de mare precizie, electronice, instrumente de masura, dispozitive medicale, boilere, etc</t>
    </r>
  </si>
  <si>
    <t>KS-4000iE</t>
  </si>
  <si>
    <r>
      <rPr>
        <b/>
        <sz val="24"/>
        <color theme="1"/>
        <rFont val="Calibri"/>
        <family val="2"/>
      </rPr>
      <t xml:space="preserve">GENERATOARE TIP INVERTER - PRO LINE - Benzina </t>
    </r>
    <r>
      <rPr>
        <sz val="24"/>
        <color theme="1"/>
        <rFont val="Calibri"/>
        <family val="2"/>
      </rPr>
      <t xml:space="preserve">
</t>
    </r>
    <r>
      <rPr>
        <sz val="18"/>
        <color theme="1"/>
        <rFont val="Calibri"/>
        <family val="2"/>
      </rPr>
      <t>- Voltaj foarte stabil si unda sinuisoidala curata
- Ideal pentru aparatura de mare precizie, electronice, instrumente de masura, dispozitive medicale, boilere, etc</t>
    </r>
  </si>
  <si>
    <t>GENERATOARE - PRO LINE - DIESEL</t>
  </si>
  <si>
    <t>GENERATOARE - BASIC LINE (utilizare usoara) - Benzina</t>
  </si>
  <si>
    <r>
      <rPr>
        <b/>
        <sz val="24"/>
        <color theme="1"/>
        <rFont val="Calibri"/>
        <family val="2"/>
      </rPr>
      <t>GENERATOARE TIP INVERTER - BASIC LINE (utilizare usoara) - Benzina</t>
    </r>
    <r>
      <rPr>
        <sz val="24"/>
        <color theme="1"/>
        <rFont val="Calibri"/>
        <family val="2"/>
      </rPr>
      <t xml:space="preserve">
</t>
    </r>
    <r>
      <rPr>
        <sz val="18"/>
        <color theme="1"/>
        <rFont val="Calibri"/>
        <family val="2"/>
      </rPr>
      <t>- Voltaj foarte stabil si unda sinuisoidala curata
- Ideal pentru aparatura de mare precizie, electronice, instrumente de masura, dispozitive medicale, boilere, etc</t>
    </r>
  </si>
  <si>
    <t>MOTOPOMPE - PRO LINE - BENZINA</t>
  </si>
  <si>
    <t>Cod Art.</t>
  </si>
  <si>
    <t>Dali Plus 4 l/m</t>
  </si>
  <si>
    <t>5,5 HP, max. 210 bar</t>
  </si>
  <si>
    <t>DALÌ PLUS impingere manuala</t>
  </si>
  <si>
    <t>Rezervor vopsea 20 lt</t>
  </si>
  <si>
    <t>Rezervor vopsea gravitational 50 lt</t>
  </si>
  <si>
    <t xml:space="preserve">Dublu rezervor vopsea gravitational 2 x 30 lt </t>
  </si>
  <si>
    <t>Accesorii optionale</t>
  </si>
  <si>
    <t>Furtun presiune inalta Ø 1/4”, racord M16X1,5, 10 m</t>
  </si>
  <si>
    <t>Pistol AT250 cu M16X1,5</t>
  </si>
  <si>
    <t>Super Fast Clean baza</t>
  </si>
  <si>
    <t>SFC</t>
  </si>
  <si>
    <t>Super Fast Clean duza</t>
  </si>
  <si>
    <t>TSC</t>
  </si>
  <si>
    <t>Top spray clean duza</t>
  </si>
  <si>
    <t>Brat stabilizator cu roata</t>
  </si>
  <si>
    <t>Kit-uri de accesorii optionale</t>
  </si>
  <si>
    <t>Kit laser</t>
  </si>
  <si>
    <t>Distribuitor perle de sticla</t>
  </si>
  <si>
    <t>Distribuitor perle de sticla kit cu rezervor (pt. 1 pistol)</t>
  </si>
  <si>
    <t>Distribuitor perle de sticla kit cu rezervor (pt. 2 pistoale)</t>
  </si>
  <si>
    <t xml:space="preserve">Kit montare pt. 2 pistoale </t>
  </si>
  <si>
    <t>Kit rezervor gravitational 2 x 30 litri</t>
  </si>
  <si>
    <t>Kit rezervor gravitational 50 litri</t>
  </si>
  <si>
    <t>Dublu rezervor vopsea gravitational 2 x 30 lt</t>
  </si>
  <si>
    <t>Furtun presiune inalta Ø 1/4”,racord M16X1,5, 10 m</t>
  </si>
  <si>
    <t>Pistol LA96 automat</t>
  </si>
  <si>
    <t>Lumini de lucru</t>
  </si>
  <si>
    <t>Placa picioare operator</t>
  </si>
  <si>
    <t>Kit scaun</t>
  </si>
  <si>
    <t>4405/3</t>
  </si>
  <si>
    <t>Distribuitor perle de sticla kit cu rezervor - Rezervor gravitational 2 pistoale auto (4950-4951)</t>
  </si>
  <si>
    <t>Giotto Plus 7 l/m</t>
  </si>
  <si>
    <t>10 HP, max. 210 bar</t>
  </si>
  <si>
    <t>Giotto Plus Auto-propulsat, vers. 1 pistol</t>
  </si>
  <si>
    <t>Giotto Plus Auto-propulsat, vers. 2 pistoale</t>
  </si>
  <si>
    <t>Kit rezervor gravitational 100 litri</t>
  </si>
  <si>
    <t>Excalibur 2 l/m</t>
  </si>
  <si>
    <t>1 linie (continuu sau intrerupt), 5,5 HP, max. 210 bar</t>
  </si>
  <si>
    <t>Excalibur impingere manuala</t>
  </si>
  <si>
    <t>Zeus 4 l/m</t>
  </si>
  <si>
    <t>Zeus impingere manuala</t>
  </si>
  <si>
    <t>Distribuitor perle de sticla kit cu rezervor si Rezervor gravitational (pt. 2 pistoale)</t>
  </si>
  <si>
    <t>Dragon 5 l/m</t>
  </si>
  <si>
    <t>2 linii (continuu sau intrerupt), 10 HP, max. 210 bar</t>
  </si>
  <si>
    <t>Dragon Auto-propulsat</t>
  </si>
  <si>
    <t>Dragon Auto-propulsat - Secvențiator automat de linie</t>
  </si>
  <si>
    <t>Furtun presiune inalta Ø 1/4”,racord M16X1,5, 15 m</t>
  </si>
  <si>
    <t>Distribuitor perle de sticla (cod 4600-4655)</t>
  </si>
  <si>
    <t>Distribuitor perle de sticla kit cu rezervor - Rezervor gravitational 2 pistoale manuale (4600-4655)</t>
  </si>
  <si>
    <t>Everest TH 6,5 l/m</t>
  </si>
  <si>
    <t>2 linii (continuu sau intrerupt), 12 HP, max. 230 bar</t>
  </si>
  <si>
    <t>Everest TH Auto-propulsat - Secvențiator automat de linie</t>
  </si>
  <si>
    <t>Distribuitor pneumatic perle de sticla kit (piesa de schimb pt. cod 4405/3)</t>
  </si>
  <si>
    <t>K2 ECO 2,8 l/m</t>
  </si>
  <si>
    <t>1 linie (continuu sau intrerupt), ACUMULATOR, max. 230 bar</t>
  </si>
  <si>
    <t>K2 Auto-propulsat</t>
  </si>
  <si>
    <t>Distribuitor perle de sticla cu rezervor -kit complet pt. 1 pistol</t>
  </si>
  <si>
    <t>LARIUS - Pompe de vopsit de inalta calitate 
Fabricate in Italia din 1969</t>
  </si>
  <si>
    <t>MASINI DE TRASAT MARCAJE RUTIERE - CALITATE INDUSTRIALA</t>
  </si>
  <si>
    <r>
      <t xml:space="preserve">Kaplan Power este un producator de generatoare Diesel din 2007 prezent in peste 26 de tari.
Ofera solutii personalizate, dar si o gama de generatoare standard.
Toate generatoarele din lista noastra sunt cu:
</t>
    </r>
    <r>
      <rPr>
        <b/>
        <sz val="12"/>
        <color theme="1"/>
        <rFont val="Arial"/>
        <family val="2"/>
      </rPr>
      <t>- insonorizare inclusa
- panou de automatizare inclus
- panou de comanda programabil cu afisaj LCD
- posibilitate de conectare la modul GSM pentru control si monitorizare de la distanta</t>
    </r>
    <r>
      <rPr>
        <sz val="12"/>
        <color theme="1"/>
        <rFont val="Arial"/>
        <family val="2"/>
      </rPr>
      <t xml:space="preserve">
Kaplan s-a dovedit in timp a fi un furnizor rapid si eficient in rezolvarea nevoilor clientilor.</t>
    </r>
  </si>
  <si>
    <t>K12480</t>
  </si>
  <si>
    <t>POMPE DE ZUGRAVIT AIRLESS CU PISTON - CALITATE INDUSTRIALA</t>
  </si>
  <si>
    <t>K56500</t>
  </si>
  <si>
    <t>K20725</t>
  </si>
  <si>
    <t>K30184</t>
  </si>
  <si>
    <t>K35100</t>
  </si>
  <si>
    <t>K18957</t>
  </si>
  <si>
    <t>Complet echipata - GATA DE LUCRU - 10 m furtun
Debit maxim 8 litri / minut  - Duza max 0 ,033"
Motor de 2.2kW - Presiune maxima 220 bar
Greutate 56kg</t>
  </si>
  <si>
    <t>Complet echipata - GATA DE LUCRU - 10 m furtun
Debit maxim 4 litri / minut  - Duza max 0 ,027"
Motor de 1.1kW - Presiune maxima 220 bar
Greutate 38kg</t>
  </si>
  <si>
    <t>Complet echipata - GATA DE LUCRU - 15 m furtun anti-pulsatii
Debit maxim 1,9 litri / minut  - Duza max 0 ,021"
Motor de 0.65kW - Presiune maxima 220 bar
Greutate 16kg</t>
  </si>
  <si>
    <t>Complet echipata - GATA DE LUCRU - 15 m furtun anti-pulsatii
Debit maxim 4 litri / minut  - Duza max 0 ,033"
Motor de 2kW - Presiune maxima 220 bar
Greutate 58kg</t>
  </si>
  <si>
    <t>Complet echipata - GATA DE LUCRU - 15 m furtun anti-pulsatii
Debit maxim 5 litri / minut  - Duza max 0 ,036"
Motor de 2,4kW - Presiune maxima 220 bar
Greutate 66kg</t>
  </si>
  <si>
    <t>Complet echipata - GATA DE LUCRU - 15 m furtun anti-pulsatii
Debit maxim 7,5 litri / minut  - Duza max 0 ,051"
Motor de 2,8kW - Presiune maxima 220 bar
Greutate 76kg</t>
  </si>
  <si>
    <t>POMPE DE ZUGRAVIT AIRLESS CU DIAFRAGMA - CALITATE PROFESIONALA</t>
  </si>
  <si>
    <t>Hopper-S1000</t>
  </si>
  <si>
    <t>Hopper-S1000-cu lopata de incarcare</t>
  </si>
  <si>
    <t>Hopper-S1000-Diesel</t>
  </si>
  <si>
    <t>0037203781344</t>
  </si>
  <si>
    <t>0037203781351</t>
  </si>
  <si>
    <r>
      <rPr>
        <b/>
        <sz val="9"/>
        <rFont val="Calibri"/>
        <family val="2"/>
      </rPr>
      <t>SILENTIOS-INSONORIZAT</t>
    </r>
  </si>
  <si>
    <r>
      <rPr>
        <b/>
        <sz val="9"/>
        <rFont val="Calibri"/>
        <family val="2"/>
      </rPr>
      <t>Pornire Electrica</t>
    </r>
  </si>
  <si>
    <r>
      <rPr>
        <b/>
        <sz val="9"/>
        <rFont val="Calibri"/>
        <family val="2"/>
      </rPr>
      <t>SILENTIOS-INSONORIZAT</t>
    </r>
    <r>
      <rPr>
        <sz val="9"/>
        <rFont val="Calibri"/>
        <family val="2"/>
      </rPr>
      <t xml:space="preserve"> - Pornire Electrica</t>
    </r>
  </si>
  <si>
    <r>
      <t>SILENTIOS-INSONORIZAT</t>
    </r>
    <r>
      <rPr>
        <sz val="9"/>
        <color rgb="FF000000"/>
        <rFont val="Arial"/>
        <family val="2"/>
      </rPr>
      <t xml:space="preserve"> - Pornire Electrica 
- iesire pentru ATS. ATS-ul se achizitioneaza separat. - Model Mono+Trifazic</t>
    </r>
  </si>
  <si>
    <r>
      <t>SILENTIOS-INSONORIZAT</t>
    </r>
    <r>
      <rPr>
        <sz val="9"/>
        <color rgb="FF000000"/>
        <rFont val="Arial"/>
        <family val="2"/>
      </rPr>
      <t xml:space="preserve"> - Pornire Electrica - iesire pentru ATS. ATS-ul se achizitioneaza separat. - Model Mono+Trifazic</t>
    </r>
  </si>
  <si>
    <r>
      <t>Motor Euro 2</t>
    </r>
    <r>
      <rPr>
        <b/>
        <sz val="9"/>
        <color rgb="FF000000"/>
        <rFont val="Arial"/>
        <family val="2"/>
      </rPr>
      <t xml:space="preserve"> </t>
    </r>
    <r>
      <rPr>
        <sz val="9"/>
        <color rgb="FF000000"/>
        <rFont val="Arial"/>
        <family val="2"/>
      </rPr>
      <t>-</t>
    </r>
    <r>
      <rPr>
        <b/>
        <sz val="9"/>
        <color rgb="FF000000"/>
        <rFont val="Arial"/>
        <family val="2"/>
      </rPr>
      <t xml:space="preserve"> SILENTIOS-INSONORIZAT</t>
    </r>
    <r>
      <rPr>
        <sz val="9"/>
        <color rgb="FF000000"/>
        <rFont val="Arial"/>
        <family val="2"/>
      </rPr>
      <t xml:space="preserve">  - Pornire Electrica - iesire pentru ATS ATS-ul se achizitioneaza separat. - Model Mono+Trifazic</t>
    </r>
  </si>
  <si>
    <r>
      <t>SILENTIOS-INSONORIZAT</t>
    </r>
    <r>
      <rPr>
        <sz val="9"/>
        <color rgb="FF000000"/>
        <rFont val="Arial"/>
        <family val="2"/>
      </rPr>
      <t xml:space="preserve"> - Pornire Electrica 
- iesire pentru ATS. ATS-ul se achizitioneaza separat. </t>
    </r>
  </si>
  <si>
    <r>
      <t>SILENTIOS-INSONORIZAT</t>
    </r>
    <r>
      <rPr>
        <sz val="9"/>
        <color rgb="FF000000"/>
        <rFont val="Arial"/>
        <family val="2"/>
      </rPr>
      <t xml:space="preserve"> - Pornire Electrica 
- iesire pentru ATS. ATS-ul se achizitioneaza separat.</t>
    </r>
  </si>
  <si>
    <r>
      <rPr>
        <b/>
        <u/>
        <sz val="9"/>
        <color rgb="FF000000"/>
        <rFont val="Arial"/>
        <family val="2"/>
      </rPr>
      <t>Racit cu apa</t>
    </r>
    <r>
      <rPr>
        <sz val="9"/>
        <color rgb="FF000000"/>
        <rFont val="Arial"/>
        <family val="2"/>
      </rPr>
      <t xml:space="preserve"> - 2 cilindri - OPEN FRAME
- Model Mono+Trifazic</t>
    </r>
  </si>
  <si>
    <r>
      <t>SILENTIOS-INSONORIZAT</t>
    </r>
    <r>
      <rPr>
        <sz val="9"/>
        <color rgb="FF000000"/>
        <rFont val="Arial"/>
        <family val="2"/>
      </rPr>
      <t xml:space="preserve"> - </t>
    </r>
    <r>
      <rPr>
        <b/>
        <u/>
        <sz val="9"/>
        <color rgb="FF000000"/>
        <rFont val="Arial"/>
        <family val="2"/>
      </rPr>
      <t>Racit cu apa</t>
    </r>
    <r>
      <rPr>
        <sz val="9"/>
        <color rgb="FF000000"/>
        <rFont val="Arial"/>
        <family val="2"/>
      </rPr>
      <t xml:space="preserve"> - 2 cilindri
- Model Mono+Trifazic</t>
    </r>
  </si>
  <si>
    <r>
      <rPr>
        <b/>
        <sz val="9"/>
        <color theme="1"/>
        <rFont val="Calibri"/>
        <family val="2"/>
      </rPr>
      <t>SILENTIOS-INSONORIZAT</t>
    </r>
    <r>
      <rPr>
        <sz val="9"/>
        <color theme="1"/>
        <rFont val="Calibri"/>
        <family val="2"/>
      </rPr>
      <t xml:space="preserve"> - Racit cu apa - 2 cilindri</t>
    </r>
  </si>
  <si>
    <r>
      <t>SILENTIOS-INSONORIZAT</t>
    </r>
    <r>
      <rPr>
        <sz val="9"/>
        <color rgb="FF000000"/>
        <rFont val="Arial"/>
        <family val="2"/>
      </rPr>
      <t xml:space="preserve"> - Pornire Electrica 
- iesire pentru ATS. ATS-ul se achizitioneaza separat. 
- Model Mono+Trifazic</t>
    </r>
  </si>
  <si>
    <r>
      <t>(included:-pneumatic-wheels-</t>
    </r>
    <r>
      <rPr>
        <sz val="9"/>
        <color indexed="206"/>
        <rFont val="Calibri"/>
        <family val="2"/>
      </rPr>
      <t>(</t>
    </r>
    <r>
      <rPr>
        <sz val="9"/>
        <color theme="1"/>
        <rFont val="Calibri"/>
        <family val="2"/>
      </rPr>
      <t>KS-RW-40</t>
    </r>
    <r>
      <rPr>
        <sz val="9"/>
        <color indexed="206"/>
        <rFont val="Calibri"/>
        <family val="2"/>
      </rPr>
      <t>)</t>
    </r>
    <r>
      <rPr>
        <sz val="9"/>
        <color theme="1"/>
        <rFont val="Calibri"/>
        <family val="2"/>
      </rPr>
      <t>,-full-set-of-blades)</t>
    </r>
  </si>
  <si>
    <r>
      <rPr>
        <b/>
        <sz val="9"/>
        <rFont val="Calibri"/>
        <family val="2"/>
      </rPr>
      <t>SILENTIOS-INSONORIZAT</t>
    </r>
    <r>
      <rPr>
        <sz val="9"/>
        <rFont val="Calibri"/>
        <family val="2"/>
      </rPr>
      <t xml:space="preserve"> - Pornire Electrica
- Hybrid (GPL + Benzina)
Conexiune in paralel + Aplicate Smartphone</t>
    </r>
  </si>
  <si>
    <t>Pornire electrica - Model Trifazic  + panou ATS inclus</t>
  </si>
  <si>
    <t>Pornire electrica  + panou ATS inclus</t>
  </si>
  <si>
    <t>KSB-21iS</t>
  </si>
  <si>
    <t>KSB-31iES</t>
  </si>
  <si>
    <t>inverter BASIC - benzina - SILENTIOS</t>
  </si>
  <si>
    <t>3.1 kW</t>
  </si>
  <si>
    <t>cu starter ELECTRIC</t>
  </si>
  <si>
    <t>inverter BASIC - benzina - SILENTIOS
starter ELECTRIC</t>
  </si>
  <si>
    <t>KS-7HP-850A</t>
  </si>
  <si>
    <t>KS-4HP-70</t>
  </si>
  <si>
    <t>4CP</t>
  </si>
  <si>
    <t>Generator de curent 3.1  kW inverter BASIC - benzina - SILENTIOS - Konner &amp; Sohnen - KSB-35iES</t>
  </si>
  <si>
    <r>
      <rPr>
        <b/>
        <sz val="10"/>
        <color theme="1"/>
        <rFont val="Arial"/>
        <family val="2"/>
      </rPr>
      <t>Yang Dong</t>
    </r>
    <r>
      <rPr>
        <sz val="10"/>
        <color theme="1"/>
        <rFont val="Arial"/>
        <family val="2"/>
      </rPr>
      <t xml:space="preserve"> - este unul dintre cei mai mari producatori Chinezi de motoare diesel 
</t>
    </r>
    <r>
      <rPr>
        <b/>
        <sz val="10"/>
        <color theme="1"/>
        <rFont val="Arial"/>
        <family val="2"/>
      </rPr>
      <t>- recomandam pt. utilizare in regim back-up</t>
    </r>
  </si>
  <si>
    <r>
      <rPr>
        <b/>
        <sz val="10"/>
        <color theme="1"/>
        <rFont val="Arial"/>
        <family val="2"/>
      </rPr>
      <t>Perkins</t>
    </r>
    <r>
      <rPr>
        <sz val="10"/>
        <color theme="1"/>
        <rFont val="Arial"/>
        <family val="2"/>
      </rPr>
      <t xml:space="preserve"> - parte din grupul Caterpillar produce motoare de inalta calitate si fiabilitate 
</t>
    </r>
    <r>
      <rPr>
        <b/>
        <sz val="10"/>
        <color theme="1"/>
        <rFont val="Arial"/>
        <family val="2"/>
      </rPr>
      <t xml:space="preserve">- recomandam pt. furnizare continua de energie electrica - gama de varf </t>
    </r>
  </si>
  <si>
    <t>7.5 kW</t>
  </si>
  <si>
    <t>Putere-max:-8.1kW(230V)/9kW(400V)</t>
  </si>
  <si>
    <t>Putere-max:-10kW(230V)/11kW(400V)</t>
  </si>
  <si>
    <t>Generator de curent 2 kW inverter BASIC - benzina - SILENTIOS - Konner &amp; Sohnen - KSB-21iS</t>
  </si>
  <si>
    <r>
      <t>XLEV-PLC1</t>
    </r>
    <r>
      <rPr>
        <b/>
        <sz val="10"/>
        <color theme="1"/>
        <rFont val="Calibri"/>
        <family val="2"/>
      </rPr>
      <t>XL</t>
    </r>
    <r>
      <rPr>
        <sz val="10"/>
        <color theme="1"/>
        <rFont val="Calibri"/>
        <family val="2"/>
      </rPr>
      <t>100</t>
    </r>
  </si>
  <si>
    <r>
      <t>XLEV-PLC1.5</t>
    </r>
    <r>
      <rPr>
        <b/>
        <sz val="10"/>
        <color theme="1"/>
        <rFont val="Calibri"/>
        <family val="2"/>
      </rPr>
      <t>XL</t>
    </r>
    <r>
      <rPr>
        <sz val="10"/>
        <color theme="1"/>
        <rFont val="Calibri"/>
        <family val="2"/>
      </rPr>
      <t>100</t>
    </r>
  </si>
  <si>
    <r>
      <t>XLEV-PLC2</t>
    </r>
    <r>
      <rPr>
        <b/>
        <sz val="10"/>
        <color theme="1"/>
        <rFont val="Calibri"/>
        <family val="2"/>
      </rPr>
      <t>XL</t>
    </r>
    <r>
      <rPr>
        <sz val="10"/>
        <color theme="1"/>
        <rFont val="Calibri"/>
        <family val="2"/>
      </rPr>
      <t>100</t>
    </r>
  </si>
  <si>
    <r>
      <t>XLEV-SP</t>
    </r>
    <r>
      <rPr>
        <b/>
        <sz val="10"/>
        <color theme="1"/>
        <rFont val="Calibri"/>
        <family val="2"/>
      </rPr>
      <t>50</t>
    </r>
  </si>
  <si>
    <r>
      <t xml:space="preserve">Battipav - un producator Italian de scule si unelte de inalta calitate pentru faiantori si constructori
</t>
    </r>
    <r>
      <rPr>
        <b/>
        <sz val="22"/>
        <color theme="1"/>
        <rFont val="Arial"/>
        <family val="2"/>
      </rPr>
      <t>MADE IN ITALY din 1983</t>
    </r>
  </si>
  <si>
    <t>Transportul nu este inclus in pret.
Preturile sunt EX WORKS ORADEA</t>
  </si>
  <si>
    <r>
      <t xml:space="preserve">Podem - Fondata in 1961 - in prezent cea mai mare baza de productie din Europa de electropalane pe cablu.
Peste 1 900 000 unitati vandute in toata lumea.
ELECTROPALANE INDUSTRIALE ,100% Made in EUROPE
</t>
    </r>
    <r>
      <rPr>
        <b/>
        <sz val="16"/>
        <color rgb="FFFF0000"/>
        <rFont val="Arial"/>
        <family val="2"/>
      </rPr>
      <t xml:space="preserve">Transportul nu este inclus in pret. </t>
    </r>
    <r>
      <rPr>
        <b/>
        <sz val="16"/>
        <color theme="1"/>
        <rFont val="Arial"/>
        <family val="2"/>
      </rPr>
      <t xml:space="preserve">
</t>
    </r>
    <r>
      <rPr>
        <b/>
        <sz val="16"/>
        <color rgb="FFFF0000"/>
        <rFont val="Arial"/>
        <family val="2"/>
      </rPr>
      <t>Preturile sunt EX WORKS ORADEA</t>
    </r>
  </si>
  <si>
    <t>Transportul nu este inclus in pret. 
Preturile sunt EXWORKS ORADEA.</t>
  </si>
  <si>
    <t>Transportul nu este inclus in pret.
Transportul este EXWORKS ORADEA.</t>
  </si>
  <si>
    <r>
      <rPr>
        <b/>
        <sz val="14"/>
        <color rgb="FFFF0000"/>
        <rFont val="Calibri (Body)"/>
      </rPr>
      <t xml:space="preserve">Transportul nu este inclus in pret.
Preturile sunt EXWORKS ORADEA.
</t>
    </r>
    <r>
      <rPr>
        <b/>
        <sz val="14"/>
        <rFont val="Calibri"/>
        <family val="2"/>
        <scheme val="minor"/>
      </rPr>
      <t xml:space="preserve">
Descriere produs</t>
    </r>
  </si>
  <si>
    <t>Transportul nu este inclus in pret.
Preturile sunt EXWORKS ORADEA.</t>
  </si>
  <si>
    <t>Transportul nu este inclus in pret.
Preturile sunt EX WORKS ORADEA.</t>
  </si>
  <si>
    <t>PRET LISTA
EURO fara TVA</t>
  </si>
  <si>
    <r>
      <rPr>
        <sz val="18"/>
        <color rgb="FFFF0000"/>
        <rFont val="Calibri (Body)"/>
      </rPr>
      <t>Transportul nu este inclus in pret.
Preturile sunt EXWORKS ORADEA.</t>
    </r>
    <r>
      <rPr>
        <sz val="18"/>
        <color theme="1"/>
        <rFont val="Calibri"/>
        <family val="2"/>
        <scheme val="minor"/>
      </rPr>
      <t xml:space="preserve">
Discount Dealer = 20%</t>
    </r>
  </si>
  <si>
    <t>KSB-1200i</t>
  </si>
  <si>
    <t>1.2kW</t>
  </si>
  <si>
    <t>Generator de curent 1.2 kW inverter BASIC - benzina - Konner &amp; Sohnen - KSB-1200i</t>
  </si>
  <si>
    <t>PRET
PROMO 
RON fara TVA</t>
  </si>
  <si>
    <t>Parametrii 
principali</t>
  </si>
  <si>
    <t>PRET PROMO
ACHIZITIE DEALER STANDARD
RON fara TVA</t>
  </si>
  <si>
    <t>PRET PROMO
 ACHIZITIE DEALER SMART
RON fara TVA</t>
  </si>
  <si>
    <t xml:space="preserve">Cod </t>
  </si>
  <si>
    <t>Carota TCT</t>
  </si>
  <si>
    <t>Diametru</t>
  </si>
  <si>
    <t>Adancime
 gaura</t>
  </si>
  <si>
    <t>Rezistenta la rupere</t>
  </si>
  <si>
    <t>Compozitie dinti</t>
  </si>
  <si>
    <t>Rotabroach-CWCL12</t>
  </si>
  <si>
    <t>&lt; 1400N/mm²</t>
  </si>
  <si>
    <t>50% Tungsten / 50% Carbură</t>
  </si>
  <si>
    <t>Rotabroach-CWCL13</t>
  </si>
  <si>
    <t>Rotabroach-CWCL14</t>
  </si>
  <si>
    <t>Rotabroach-CWCL15</t>
  </si>
  <si>
    <t>Rotabroach-CWCL16</t>
  </si>
  <si>
    <t>Rotabroach-CWCL17</t>
  </si>
  <si>
    <t>Rotabroach-CWCL18</t>
  </si>
  <si>
    <t>Rotabroach-CWCL19</t>
  </si>
  <si>
    <t>Rotabroach-CWCL20</t>
  </si>
  <si>
    <t>Rotabroach-CWCL21</t>
  </si>
  <si>
    <t>Rotabroach-CWCL22</t>
  </si>
  <si>
    <t>Rotabroach-CWCL23</t>
  </si>
  <si>
    <t>Rotabroach-CWCL24</t>
  </si>
  <si>
    <t>Rotabroach-CWCL25</t>
  </si>
  <si>
    <t>Rotabroach-CWCL26</t>
  </si>
  <si>
    <t>Rotabroach-CWCL27</t>
  </si>
  <si>
    <t>Rotabroach-CWCL28</t>
  </si>
  <si>
    <t>Rotabroach-CWCL29</t>
  </si>
  <si>
    <t>Rotabroach-CWCL30</t>
  </si>
  <si>
    <t>Rotabroach-CWCL31</t>
  </si>
  <si>
    <t>Rotabroach-CWCL32</t>
  </si>
  <si>
    <t>Rotabroach-CWCL33</t>
  </si>
  <si>
    <t>Rotabroach-CWCL34</t>
  </si>
  <si>
    <t>Rotabroach-CWCL35</t>
  </si>
  <si>
    <t>Rotabroach-CWCL36</t>
  </si>
  <si>
    <t>Rotabroach-CWCL38</t>
  </si>
  <si>
    <t>Rotabroach-CWCL40</t>
  </si>
  <si>
    <t>Rotabroach-CWCL42</t>
  </si>
  <si>
    <t>Rotabroach-CWCL45</t>
  </si>
  <si>
    <t>Rotabroach-CWCL46</t>
  </si>
  <si>
    <t>Rotabroach-CWCL48</t>
  </si>
  <si>
    <t>Rotabroach-CWCL50</t>
  </si>
  <si>
    <t>Rotabroach-CQA01</t>
  </si>
  <si>
    <t>Adaptor Carote Quick-IN - Rotabroach-CQA01</t>
  </si>
  <si>
    <t>---</t>
  </si>
  <si>
    <t>Rotabroach-SRA90</t>
  </si>
  <si>
    <t>Stift de ghidare SRA90 pt. carotele CWCL - Rotabroach-SRA90</t>
  </si>
  <si>
    <t>Rotabroach-RA3089</t>
  </si>
  <si>
    <t>Stift de ghidare RA3089 pt. carotele CWC - Rotabroach-RA3089</t>
  </si>
  <si>
    <t>Achizitie 
DEALER PROMO Q1 SMART</t>
  </si>
  <si>
    <t>Achizitie 
DEALER PROMO Q1 STANDARD</t>
  </si>
  <si>
    <t>ACHIZITIE 
DEALER LISTA
SMART</t>
  </si>
  <si>
    <t>ACHIZITIE 
DEALER LISTA
STANDARD</t>
  </si>
  <si>
    <t>PRET 
LISTA</t>
  </si>
  <si>
    <t>Taietoare manuale pt. gresie si faianta</t>
  </si>
  <si>
    <t>TZ Profesional</t>
  </si>
  <si>
    <t>RUBI-17952</t>
  </si>
  <si>
    <t>RUBI-17951</t>
  </si>
  <si>
    <t>RUBI-17953</t>
  </si>
  <si>
    <t>RUBI-17954</t>
  </si>
  <si>
    <t>TX-MAX Profesional</t>
  </si>
  <si>
    <t>RUBI-17909</t>
  </si>
  <si>
    <t>RUBI-17915</t>
  </si>
  <si>
    <t>RUBI-17921</t>
  </si>
  <si>
    <t>TR-MAGNET Profesional</t>
  </si>
  <si>
    <t>RUBI-17905</t>
  </si>
  <si>
    <t>TR-600 MAGNET</t>
  </si>
  <si>
    <t>RUBI-17906</t>
  </si>
  <si>
    <t>TP Profesional</t>
  </si>
  <si>
    <t>RUBI-12954</t>
  </si>
  <si>
    <t>TP-66 S</t>
  </si>
  <si>
    <t>RUBI-12956</t>
  </si>
  <si>
    <t>TP-75 S</t>
  </si>
  <si>
    <t>RUBI-11900</t>
  </si>
  <si>
    <t>RUBI-11973</t>
  </si>
  <si>
    <t>TS-MAX Profesional</t>
  </si>
  <si>
    <t>RUBI-18922</t>
  </si>
  <si>
    <t>RUBI-18923</t>
  </si>
  <si>
    <t>HIT-1200 - cu sacosa</t>
  </si>
  <si>
    <t>RUBI-26962</t>
  </si>
  <si>
    <t>Masina de taiat gresie, faianta 120cm, HIT-1200 N cu sacosa pt. transport - RUBI-26962</t>
  </si>
  <si>
    <t xml:space="preserve">           SPEED-MAGNET professional cutters</t>
  </si>
  <si>
    <t>RUBI-14988</t>
  </si>
  <si>
    <t>SPEED-62 MAGNET with case</t>
  </si>
  <si>
    <t>RUBI-14989</t>
  </si>
  <si>
    <t>SPEED-72 MAGNET with case</t>
  </si>
  <si>
    <t>RUBI-14990</t>
  </si>
  <si>
    <t>SPEED-92 MAGNET with case</t>
  </si>
  <si>
    <t>RUBI-14980</t>
  </si>
  <si>
    <t>RUBI-14981</t>
  </si>
  <si>
    <t>RUBI-14982</t>
  </si>
  <si>
    <t xml:space="preserve">           Manual cutters SPEED-N</t>
  </si>
  <si>
    <t>RUBI-14975</t>
  </si>
  <si>
    <t>SPEED-62 N</t>
  </si>
  <si>
    <t>RUBI-14976</t>
  </si>
  <si>
    <t>SPEED-72 N</t>
  </si>
  <si>
    <t>RUBI-14977</t>
  </si>
  <si>
    <t>SPEED-92 N</t>
  </si>
  <si>
    <t xml:space="preserve">           Manual cutters FAST</t>
  </si>
  <si>
    <t>RUBI-13939</t>
  </si>
  <si>
    <t>FAST-85 With Bag</t>
  </si>
  <si>
    <t>RUBI-13941</t>
  </si>
  <si>
    <t xml:space="preserve">           Star tile cutters</t>
  </si>
  <si>
    <t>STAR PLATINUM</t>
  </si>
  <si>
    <t>RUBI-15904</t>
  </si>
  <si>
    <t xml:space="preserve"> STAR-63 PLATINUM WITH CASE</t>
  </si>
  <si>
    <t>RUBI-15901</t>
  </si>
  <si>
    <t xml:space="preserve"> STAR-51 PLATINUM</t>
  </si>
  <si>
    <t>RUBI-15902</t>
  </si>
  <si>
    <t xml:space="preserve"> STAR-63 PLATINUM</t>
  </si>
  <si>
    <t>RUBI-14948</t>
  </si>
  <si>
    <t>STAR-63 With Case</t>
  </si>
  <si>
    <t>RUBI-14944</t>
  </si>
  <si>
    <t>RUBI-14945</t>
  </si>
  <si>
    <t xml:space="preserve">           Other manual tile cutters</t>
  </si>
  <si>
    <t>RUBI-24985</t>
  </si>
  <si>
    <t>PRACTIC-61</t>
  </si>
  <si>
    <t>RUBI-25956</t>
  </si>
  <si>
    <t>BASIC-60</t>
  </si>
  <si>
    <t xml:space="preserve">           TS-MAX, TR-MAGNET &amp; SPEED-MAGNET Scoring Wheels</t>
  </si>
  <si>
    <t>RUBI-1945</t>
  </si>
  <si>
    <t>Scoring wheel Ø1/4" (6mm) SILVER</t>
  </si>
  <si>
    <t>RUBI-1958</t>
  </si>
  <si>
    <t>Scoring wheel Ø5/16" (8mm) SILVER</t>
  </si>
  <si>
    <t>RUBI-1906</t>
  </si>
  <si>
    <t>Scoring wheel Ø3/8" (8mm) ENDURE</t>
  </si>
  <si>
    <t>RUBI-1946</t>
  </si>
  <si>
    <t>Scoring wheel Ø13/32” (10mm) SILVER</t>
  </si>
  <si>
    <t>RUBI-1949</t>
  </si>
  <si>
    <t>Scoring wheel Ø13/32” (10mm) GOLD</t>
  </si>
  <si>
    <t>RUBI-1950</t>
  </si>
  <si>
    <t>Scoring wheel Ø3/4” (18mm) SILVER</t>
  </si>
  <si>
    <t>RUBI-1907</t>
  </si>
  <si>
    <t>Scoring wheel Ø7/8"(22mm) EXTREME</t>
  </si>
  <si>
    <t>RUBI-1947</t>
  </si>
  <si>
    <t>2 scoring wheel Ø1/4” (6mm) set SILVER</t>
  </si>
  <si>
    <t>RUBI-1948</t>
  </si>
  <si>
    <t>Ø1/4” (6mm) &amp;  Ø13/32” (10mm) scoring wheels set</t>
  </si>
  <si>
    <t xml:space="preserve">           TX-MAX &amp; TZ scoring wheels</t>
  </si>
  <si>
    <t>RUBI-1959</t>
  </si>
  <si>
    <t>8mm PLUS SILVER Scoring wheel (Ø5/16”)</t>
  </si>
  <si>
    <t>RUBI-1903</t>
  </si>
  <si>
    <t>8mm PLUS Scoring wheel (Ø5/16”) ENDURE</t>
  </si>
  <si>
    <t>RUBI-1991</t>
  </si>
  <si>
    <t>10mm PLUS SILVER Scoring wheel (Ø13/32”)</t>
  </si>
  <si>
    <t>RUBI-1993</t>
  </si>
  <si>
    <t>10mm PLUS GOLD Scoring wheel (Ø13/32”)</t>
  </si>
  <si>
    <t>RUBI-1992</t>
  </si>
  <si>
    <t>18mm PLUS SILVER Scoring wheel (Ø3/4”)</t>
  </si>
  <si>
    <t>RUBI-1900</t>
  </si>
  <si>
    <t>22mm Scoring Wheel Plus Extreme (Ø 7/8")</t>
  </si>
  <si>
    <t xml:space="preserve">           TP &amp; TQ scoring wheels</t>
  </si>
  <si>
    <t>RUBI-18914</t>
  </si>
  <si>
    <t>22mm Scoring wheel (Ø7/8") SILVER TP/TQ</t>
  </si>
  <si>
    <t>RUBI-1901</t>
  </si>
  <si>
    <t>22mm Scoring Wheel Plus Extreme (Ø 7/8") TP/TQ</t>
  </si>
  <si>
    <t xml:space="preserve">           Scoring wheel sets</t>
  </si>
  <si>
    <t>RUBI-1995</t>
  </si>
  <si>
    <t>Scoring wheel set 1</t>
  </si>
  <si>
    <t>RUBI-1996</t>
  </si>
  <si>
    <t>Scoring wheel set 2</t>
  </si>
  <si>
    <t xml:space="preserve">           Scoring wheels for standard manual tile cutters</t>
  </si>
  <si>
    <t>6mm Scoring wheel (Ø1/4") SILVER</t>
  </si>
  <si>
    <t>8mm Scoring wheel (Ø5/16”) SILVER</t>
  </si>
  <si>
    <t>8mm Scoring wheel (Ø5/16”) ENDURE</t>
  </si>
  <si>
    <t>10mm Scoring wheel (Ø13/32”) SILVER</t>
  </si>
  <si>
    <t>6mm Scoring wheel set (Ø 1/4”) SILVER</t>
  </si>
  <si>
    <t>6mm (Ø1/4”) &amp; 10mm (Ø13/32”) SILVER Scoring wheels set</t>
  </si>
  <si>
    <t>RUBI-1960</t>
  </si>
  <si>
    <t>14mm SILVER Scoring wheel (Ø9/16”)</t>
  </si>
  <si>
    <t xml:space="preserve">           Accessories for manual tile cutters</t>
  </si>
  <si>
    <t>RUBI-12924</t>
  </si>
  <si>
    <t>Lateral stop POCKET</t>
  </si>
  <si>
    <t>RUBI-12923</t>
  </si>
  <si>
    <t>STAR, STAR-N, STAR-N PLUS &amp; STAR MAX lateral stop</t>
  </si>
  <si>
    <t>RUBI-15749</t>
  </si>
  <si>
    <t>TS-max Lateral Stop</t>
  </si>
  <si>
    <t>RUBI-18980</t>
  </si>
  <si>
    <t>Maintenance Kit</t>
  </si>
  <si>
    <t xml:space="preserve">           Special pliers</t>
  </si>
  <si>
    <t>RUBI-83942</t>
  </si>
  <si>
    <t>NIPPERS FOR PORCELAIN</t>
  </si>
  <si>
    <t>RUBI-65925</t>
  </si>
  <si>
    <t>PARROT NIPPER - CARBIDE</t>
  </si>
  <si>
    <t>RUBI-65952</t>
  </si>
  <si>
    <t>NIPPERS FOR HARD MATERIALS</t>
  </si>
  <si>
    <t>RUBI-65926</t>
  </si>
  <si>
    <t>NIPPERS FOR CERAMIC TILES</t>
  </si>
  <si>
    <t>RUBI-71970</t>
  </si>
  <si>
    <t>NIPPERS FOR MOSAIC</t>
  </si>
  <si>
    <t xml:space="preserve">           Manual cutters for building materials</t>
  </si>
  <si>
    <t>RUBI-70930</t>
  </si>
  <si>
    <t>Cellular concrete saw</t>
  </si>
  <si>
    <t xml:space="preserve">Cutting and handling tools for large tiles. Slab System. </t>
  </si>
  <si>
    <t xml:space="preserve">           Cutting</t>
  </si>
  <si>
    <t>Slim Cutter Plus</t>
  </si>
  <si>
    <t>RUBI-18959</t>
  </si>
  <si>
    <t>RUBI-18917</t>
  </si>
  <si>
    <t>Slab Breaker Plus</t>
  </si>
  <si>
    <t>RUBI-18913</t>
  </si>
  <si>
    <t>Slim System Cutter Guide 110cm.</t>
  </si>
  <si>
    <t>RUBI-54918</t>
  </si>
  <si>
    <t>Slab breaker pliers</t>
  </si>
  <si>
    <t>22mm Scoring wheel (Ø7/8") SILVER SLIM CUTTER</t>
  </si>
  <si>
    <t>22mm Scoring Wheel Plus Extreme (Ø 7/8") SLIM CUTTER</t>
  </si>
  <si>
    <t>Circular saw</t>
  </si>
  <si>
    <t>RUBI-50953</t>
  </si>
  <si>
    <t>TC-125 220-240V 50-60Hz</t>
  </si>
  <si>
    <t>RUBI-51901</t>
  </si>
  <si>
    <t>KIT TC-125 220-240V 50-60Hz</t>
  </si>
  <si>
    <t xml:space="preserve">           Handling</t>
  </si>
  <si>
    <t>RUBI-18910</t>
  </si>
  <si>
    <t>Slim EASY TRANS</t>
  </si>
  <si>
    <t>RUBI-18819</t>
  </si>
  <si>
    <t>Slim EASY TRANS supplementary guide set</t>
  </si>
  <si>
    <t>RUBI-18936</t>
  </si>
  <si>
    <t>SLAB TRANS Heavy Duty</t>
  </si>
  <si>
    <t>RUBI-18827</t>
  </si>
  <si>
    <t>Vacuum suction pad SLAB TRANS HEAVY DUTY</t>
  </si>
  <si>
    <t>RUBI-18934</t>
  </si>
  <si>
    <t>Slab Trolley</t>
  </si>
  <si>
    <t>RUBI-18935</t>
  </si>
  <si>
    <t>Slab Table</t>
  </si>
  <si>
    <t>RUBI-18841</t>
  </si>
  <si>
    <t>Carrying bag for SLAB TRANS HEAVY DUTY</t>
  </si>
  <si>
    <t xml:space="preserve">           Installation</t>
  </si>
  <si>
    <t>RUBI-18948</t>
  </si>
  <si>
    <t>Rubi Triller</t>
  </si>
  <si>
    <t>RUBI-66929</t>
  </si>
  <si>
    <t>RM Rough Surface Suction Cups</t>
  </si>
  <si>
    <t>RUBI-66952</t>
  </si>
  <si>
    <t>RM Rough Surface Double Suction Cup</t>
  </si>
  <si>
    <t>RUBI-18919</t>
  </si>
  <si>
    <t>Suction cup with Vacuum Pump Ø200</t>
  </si>
  <si>
    <t>RUBI-72980</t>
  </si>
  <si>
    <t>Tile beating block 40 x 14,5 cm. with rubber</t>
  </si>
  <si>
    <t xml:space="preserve">Electric Cutters and Mitering Saws </t>
  </si>
  <si>
    <t xml:space="preserve">           DX-350 N Laser &amp; Level ZERO DUST</t>
  </si>
  <si>
    <t>DX-350 N 1000 Laser&amp;Level ZERO DUST</t>
  </si>
  <si>
    <t>RUBI-52905</t>
  </si>
  <si>
    <t>DX-350 N 1300 Laser&amp;Level ZERO DUST</t>
  </si>
  <si>
    <t>RUBI-52915</t>
  </si>
  <si>
    <t>DX-350 N 1300 Laser &amp; Level ZERO DUST 230V-50 Hz.</t>
  </si>
  <si>
    <t>RUBI-52919</t>
  </si>
  <si>
    <t>DX-350 N 1300 Laser &amp; Level ZERO DUST 380V/50 Hz.3F</t>
  </si>
  <si>
    <t xml:space="preserve">           DS-250 N Laser &amp; Level ZERO DUST</t>
  </si>
  <si>
    <t>DS-250 N 1000 Laser&amp;Level ZERO DUST</t>
  </si>
  <si>
    <t>RUBI-52920</t>
  </si>
  <si>
    <t>DS-250 N 1000 Laser &amp; Level ZERO DUST 230V-50 Hz.</t>
  </si>
  <si>
    <t>DS-250 N 1300 Laser&amp;Level ZERO DUST</t>
  </si>
  <si>
    <t>RUBI-52930</t>
  </si>
  <si>
    <t>DS-250 N 1300 Laser &amp; Level ZERO DUST 230V-50 Hz.</t>
  </si>
  <si>
    <t>DS-250 N 1500 Laser&amp;Level ZERO DUST</t>
  </si>
  <si>
    <t>RUBI-52940</t>
  </si>
  <si>
    <t>DS-250 N 1500 Laser&amp;Level ZERO DUST 230V-50 Hz.</t>
  </si>
  <si>
    <t>RUBI-52945</t>
  </si>
  <si>
    <t>DS-250 N 1500 Laser&amp;Level ZERO DUST 380V-50 Hz. 3F</t>
  </si>
  <si>
    <t xml:space="preserve">           DCX-250 EXPERT</t>
  </si>
  <si>
    <t>DCX-250 EXPERT 1250</t>
  </si>
  <si>
    <t>RUBI-52960</t>
  </si>
  <si>
    <t xml:space="preserve"> DCX-250 EXPERT 1250 230V-50Hz.</t>
  </si>
  <si>
    <t>DCX-250 EXPERT 1550</t>
  </si>
  <si>
    <t>RUBI-52970</t>
  </si>
  <si>
    <t xml:space="preserve"> DCX-250 EXPERT 1550 230V-50Hz.</t>
  </si>
  <si>
    <t>RUBI-54933</t>
  </si>
  <si>
    <t>DC-250 850 ZERO DUST 230V-50Hz.</t>
  </si>
  <si>
    <t>RUBI-54998</t>
  </si>
  <si>
    <t xml:space="preserve">DC-250 1200 ZERO DUST 230V-50 Hz. CPA SUPERPRO </t>
  </si>
  <si>
    <t xml:space="preserve">           DV-200</t>
  </si>
  <si>
    <t>DV-200 1000</t>
  </si>
  <si>
    <t>RUBI-54911</t>
  </si>
  <si>
    <t>DV-200 1000 230V-50 Hz.</t>
  </si>
  <si>
    <t>RUBI-55903</t>
  </si>
  <si>
    <t>DU-200 EVO 650 230V-50Hz.</t>
  </si>
  <si>
    <t>RUBI-54975</t>
  </si>
  <si>
    <t>DU-200 EVO 850 230V-50Hz.</t>
  </si>
  <si>
    <t>RUBI-45910</t>
  </si>
  <si>
    <t>ND-200 230V-50 Hz.</t>
  </si>
  <si>
    <t>RUBI-25925</t>
  </si>
  <si>
    <t>ND-180 230V-50 Hz.</t>
  </si>
  <si>
    <t xml:space="preserve">           ND-180 SMART</t>
  </si>
  <si>
    <t>RUBI-24976</t>
  </si>
  <si>
    <t>Masina de taiat gresie, faianta 520W, ND-180 SMART 230V-50Hz. - RUBI-24976</t>
  </si>
  <si>
    <t>RUBI-56940</t>
  </si>
  <si>
    <t>DR-350 ZERO DUST 230V-50 Hz.</t>
  </si>
  <si>
    <t>RUBI-56948</t>
  </si>
  <si>
    <t>DR-350 ZERO DUST 380V-50 Hz.3F</t>
  </si>
  <si>
    <t xml:space="preserve">           Accessories for electric cutters</t>
  </si>
  <si>
    <t>RUBI-5974</t>
  </si>
  <si>
    <t>N-Cleaning Block</t>
  </si>
  <si>
    <t>RUBI-5973</t>
  </si>
  <si>
    <t>Cleaning Block</t>
  </si>
  <si>
    <t>RUBI-51915</t>
  </si>
  <si>
    <t>Set of flanges Ø184mm DX-350</t>
  </si>
  <si>
    <t>RUBI-51927</t>
  </si>
  <si>
    <t>Set of flanges Ø170mm DCX-250</t>
  </si>
  <si>
    <t>RUBI-57991</t>
  </si>
  <si>
    <t>Set of flanges Ø130mm DV/DC/DX-250</t>
  </si>
  <si>
    <t>RUBI-51914</t>
  </si>
  <si>
    <t>Roller Table Extension DU/DC/DS/DX (from 2013)</t>
  </si>
  <si>
    <t>RUBI-54991</t>
  </si>
  <si>
    <t>Table Extension DS/DX (from 2014)</t>
  </si>
  <si>
    <t>RUBI-54993</t>
  </si>
  <si>
    <t>Table Extension DV/DC</t>
  </si>
  <si>
    <t>RUBI-51916</t>
  </si>
  <si>
    <t>Tile Fixer DV/DC/DS/DX</t>
  </si>
  <si>
    <t>RUBI-54822</t>
  </si>
  <si>
    <t>Lateral Stop for DC/DS/DX</t>
  </si>
  <si>
    <t>RUBI-51910</t>
  </si>
  <si>
    <t>Base Lateral Stop DV/DC/DS/DX</t>
  </si>
  <si>
    <t>RUBI-54994</t>
  </si>
  <si>
    <t>Longitudinal lateral stop for DV-200</t>
  </si>
  <si>
    <t>RUBI-54844</t>
  </si>
  <si>
    <t>Adjustable Length Lateral Stop DC/DS/DX</t>
  </si>
  <si>
    <t>RUBI-54999</t>
  </si>
  <si>
    <t>Laser &amp; Level Kit DV/DC/DS/DX</t>
  </si>
  <si>
    <t xml:space="preserve">           Cables with plug for cutters.</t>
  </si>
  <si>
    <t>RUBI-58850</t>
  </si>
  <si>
    <t>Cable with plug 230V - 50 Hz.EUR</t>
  </si>
  <si>
    <t>RUBI-58851</t>
  </si>
  <si>
    <t>Cable with plug 380v-50 Hz.EUR</t>
  </si>
  <si>
    <t xml:space="preserve">           Circular Saw TC-180</t>
  </si>
  <si>
    <t>RUBI-50939</t>
  </si>
  <si>
    <t>TC-180 230V / 50-60Hz</t>
  </si>
  <si>
    <t xml:space="preserve">           Circular Saw TC-180 KIT</t>
  </si>
  <si>
    <t>RUBI-50994</t>
  </si>
  <si>
    <t>TC-180 230V/50-60HZ KIT</t>
  </si>
  <si>
    <t xml:space="preserve">           Accessories for circular saw TC-180</t>
  </si>
  <si>
    <t>RUBI-50956</t>
  </si>
  <si>
    <t>80cm Guide for TC-180 (31 1/2")</t>
  </si>
  <si>
    <t>RUBI-50959</t>
  </si>
  <si>
    <t>120cm Guide for TC-180 (47 1/4")</t>
  </si>
  <si>
    <t>RUBI-50957</t>
  </si>
  <si>
    <t>Guide connector</t>
  </si>
  <si>
    <t>RUBI-50958</t>
  </si>
  <si>
    <t>Fixing C-clamp</t>
  </si>
  <si>
    <t xml:space="preserve">           Beveling Accessories</t>
  </si>
  <si>
    <t>RUBI-16956</t>
  </si>
  <si>
    <t xml:space="preserve"> Pro-Edger Portable Beveling</t>
  </si>
  <si>
    <t>RUBI-16946</t>
  </si>
  <si>
    <t xml:space="preserve"> 45x15 Fine Grain Grinding Wheel</t>
  </si>
  <si>
    <t>RUBI-16985</t>
  </si>
  <si>
    <t xml:space="preserve"> 45x20 Fine Grain Grinding Wheel</t>
  </si>
  <si>
    <t>RUBI-16984</t>
  </si>
  <si>
    <t xml:space="preserve"> 45x15 Turbo twist Coarse Grain Beveling Wheel</t>
  </si>
  <si>
    <t>RUBI-16957</t>
  </si>
  <si>
    <t xml:space="preserve"> R.5 Fine Grain Beveling Wheel</t>
  </si>
  <si>
    <t>RUBI-16958</t>
  </si>
  <si>
    <t xml:space="preserve"> R.10 Fine Grain Beveling Wheel</t>
  </si>
  <si>
    <t xml:space="preserve">           AS-30 PRO Vacuum Cleaner</t>
  </si>
  <si>
    <t>RUBI-50962</t>
  </si>
  <si>
    <t>AS-30 PRO Vacuum Cleaner 210-240V/50-60 Hz</t>
  </si>
  <si>
    <t xml:space="preserve">           Accessories AS-30 PRO</t>
  </si>
  <si>
    <t>RUBI-50964</t>
  </si>
  <si>
    <t>AS-30 PRO Vacuum Cleaner Paper Bag.</t>
  </si>
  <si>
    <t>RUBI-50998</t>
  </si>
  <si>
    <t>AS-30 PRO Vacuum Cleaner Dry Filter</t>
  </si>
  <si>
    <t>RUBI-50999</t>
  </si>
  <si>
    <t>AS-30 PRO Vacuum Cleaner Wet Filter.</t>
  </si>
  <si>
    <t xml:space="preserve">Diamond blades </t>
  </si>
  <si>
    <t xml:space="preserve">           Diamond blades - dry cut</t>
  </si>
  <si>
    <t>General purpose Segmented diamond blade (STT)</t>
  </si>
  <si>
    <t>RUBI-30974</t>
  </si>
  <si>
    <t>STT 115 SUPERPRO</t>
  </si>
  <si>
    <t>RUBI-30976</t>
  </si>
  <si>
    <t>STT 230 SUPERPRO</t>
  </si>
  <si>
    <t>General purpose segmented diamond blade (SEV)</t>
  </si>
  <si>
    <t>RUBI-25915</t>
  </si>
  <si>
    <t>SEV 115 PRO</t>
  </si>
  <si>
    <t>RUBI-32940</t>
  </si>
  <si>
    <t>SEV 125 PRO</t>
  </si>
  <si>
    <t>RUBI-25938</t>
  </si>
  <si>
    <t>SEV 180 PRO</t>
  </si>
  <si>
    <t>RUBI-25916</t>
  </si>
  <si>
    <t>SEV 230 PRO</t>
  </si>
  <si>
    <t>General purpose turbo diamond blade (TSV)</t>
  </si>
  <si>
    <t>RUBI-25917</t>
  </si>
  <si>
    <t>TSV 115 PRO</t>
  </si>
  <si>
    <t>RUBI-31980</t>
  </si>
  <si>
    <t>TSV 125 PRO</t>
  </si>
  <si>
    <t>RUBI-25918</t>
  </si>
  <si>
    <t>TSV 230 PRO</t>
  </si>
  <si>
    <t>RUBI-31982</t>
  </si>
  <si>
    <t>TSV 125 SUPERPRO</t>
  </si>
  <si>
    <t>Ceramic tiles continuous rim diamond blade (CSV​​)</t>
  </si>
  <si>
    <t>RUBI-25910</t>
  </si>
  <si>
    <t>CSV 115 PRO</t>
  </si>
  <si>
    <t>RUBI-31915</t>
  </si>
  <si>
    <t>CSV 125 PRO</t>
  </si>
  <si>
    <t>RUBI-30882</t>
  </si>
  <si>
    <t>CSV 115 SUPERPRO</t>
  </si>
  <si>
    <t>RUBI-30883</t>
  </si>
  <si>
    <t>CSV 125 SUPERPRO</t>
  </si>
  <si>
    <t>RUBI-30888</t>
  </si>
  <si>
    <t>CSV 230 SUPERPRO</t>
  </si>
  <si>
    <t>Hard materials turbo diamond blade viper (TVR)</t>
  </si>
  <si>
    <t>RUBI-30986</t>
  </si>
  <si>
    <t>TVR 115 SUPERPRO</t>
  </si>
  <si>
    <t>RUBI-30987</t>
  </si>
  <si>
    <t>TVR 125 SUPERPRO</t>
  </si>
  <si>
    <t>Hard materials turbo viper diamond blade (TVA)</t>
  </si>
  <si>
    <t>RUBI-31932</t>
  </si>
  <si>
    <t>TVA 115 SUPERPRO</t>
  </si>
  <si>
    <t>RUBI-31933</t>
  </si>
  <si>
    <t>TVA 125 SUPERPRO</t>
  </si>
  <si>
    <t>RUBI-31934</t>
  </si>
  <si>
    <t>TVA 180 SUPERPRO</t>
  </si>
  <si>
    <t>RUBI-31935</t>
  </si>
  <si>
    <t>TVA 230 SUPERPRO</t>
  </si>
  <si>
    <t>Hard materials segmented diamond blade "CANTERO" (SCA)</t>
  </si>
  <si>
    <t>RUBI-30904</t>
  </si>
  <si>
    <t>SCA 230 SUPERPRO</t>
  </si>
  <si>
    <t>Porcelain tiles continuous rim diamond blade (CPR)</t>
  </si>
  <si>
    <t>RUBI-30972</t>
  </si>
  <si>
    <t>CPR 115 SUPERPRO</t>
  </si>
  <si>
    <t>RUBI-30973</t>
  </si>
  <si>
    <t>CPR 125 SUPERPRO</t>
  </si>
  <si>
    <t>Porcelain tiles turbo diamond blade (TCR)</t>
  </si>
  <si>
    <t>RUBI-31972</t>
  </si>
  <si>
    <t>TCR 115 SUPERPRO</t>
  </si>
  <si>
    <t>RUBI-31973</t>
  </si>
  <si>
    <t>TCR 125 SUPERPRO</t>
  </si>
  <si>
    <t>RUBI-31975</t>
  </si>
  <si>
    <t>TCR 180 SUPERPRO</t>
  </si>
  <si>
    <t>RUBI-31978</t>
  </si>
  <si>
    <t>TCR 230 SUPERPRO</t>
  </si>
  <si>
    <t>Porcelain Tiles J-Slot Diamond Blade (CPJ)</t>
  </si>
  <si>
    <t>RUBI-32932</t>
  </si>
  <si>
    <t>CPJ 115 SUPERPRO</t>
  </si>
  <si>
    <t>RUBI-32933</t>
  </si>
  <si>
    <t>CPJ 125 SUPERPRO</t>
  </si>
  <si>
    <t>Abrasive materials segmented diamond blade (SON)</t>
  </si>
  <si>
    <t>RUBI-32908</t>
  </si>
  <si>
    <t>SON 230 SUPERPRO</t>
  </si>
  <si>
    <t>Marble electroplated diamond blade (EMG)</t>
  </si>
  <si>
    <t>RUBI-30995</t>
  </si>
  <si>
    <t>EMG 115 SUPERPRO</t>
  </si>
  <si>
    <t>RUBI-30997</t>
  </si>
  <si>
    <t>EMG 230 SUPERPRO</t>
  </si>
  <si>
    <t>Diamond Blade Rescue (RSQ)</t>
  </si>
  <si>
    <t>RUBI-30900</t>
  </si>
  <si>
    <t>RSQ 115 SUPERPRO</t>
  </si>
  <si>
    <t>RUBI-30902</t>
  </si>
  <si>
    <t>RSQ 230 SUPERPRO</t>
  </si>
  <si>
    <t>RUBI-31964</t>
  </si>
  <si>
    <t>ECD 115 2IN1 SUPERPRO</t>
  </si>
  <si>
    <t>RUBI-31965</t>
  </si>
  <si>
    <t>ECD 125 2IN1 SUPERPRO</t>
  </si>
  <si>
    <t xml:space="preserve">           Diamond blades - wet cut</t>
  </si>
  <si>
    <t>Porcelain tiles premium diamond blade (SPT)</t>
  </si>
  <si>
    <t>RUBI-32934</t>
  </si>
  <si>
    <t xml:space="preserve"> SPT 250 PREMIUM</t>
  </si>
  <si>
    <t>RUBI-32935</t>
  </si>
  <si>
    <t xml:space="preserve"> SPT 300 PREMIUM</t>
  </si>
  <si>
    <t>RUBI-32936</t>
  </si>
  <si>
    <t xml:space="preserve"> SPT 350 PREMIUM</t>
  </si>
  <si>
    <t>General purpose segmented diamond blade (SHR)</t>
  </si>
  <si>
    <t>RUBI-32974</t>
  </si>
  <si>
    <t>SHR 250 PRO</t>
  </si>
  <si>
    <t>RUBI-32972</t>
  </si>
  <si>
    <t>SHR 300 PRO</t>
  </si>
  <si>
    <t>RUBI-32971</t>
  </si>
  <si>
    <t>SHR 350 SUPERPRO</t>
  </si>
  <si>
    <t>Ceramic tiles continuous rim diamond blade (CEV)</t>
  </si>
  <si>
    <t>RUBI-25912</t>
  </si>
  <si>
    <t>CEV 180 PRO</t>
  </si>
  <si>
    <t>RUBI-25913</t>
  </si>
  <si>
    <t>CEV 200 PRO</t>
  </si>
  <si>
    <t>RUBI-25934</t>
  </si>
  <si>
    <t>CEV 250 PRO</t>
  </si>
  <si>
    <t>RUBI-30945</t>
  </si>
  <si>
    <t>CEV 180 SUPERPRO</t>
  </si>
  <si>
    <t>RUBI-30946</t>
  </si>
  <si>
    <t>CEV 200 SUPERPRO</t>
  </si>
  <si>
    <t>RUBI-30949</t>
  </si>
  <si>
    <t>CEV 250 SUPERPRO</t>
  </si>
  <si>
    <t>RUBI-30950</t>
  </si>
  <si>
    <t>CEV 300 SUPERPRO</t>
  </si>
  <si>
    <t>RUBI-30951</t>
  </si>
  <si>
    <t>CEV 350 SUPERPRO</t>
  </si>
  <si>
    <t>Hard materials continuous rim diamond blade (CPA)</t>
  </si>
  <si>
    <t>RUBI-30925</t>
  </si>
  <si>
    <t>CPA 180 SUPERPRO</t>
  </si>
  <si>
    <t>RUBI-30926</t>
  </si>
  <si>
    <t>CPA 200 SUPERPRO</t>
  </si>
  <si>
    <t>RUBI-30929</t>
  </si>
  <si>
    <t>CPA 250 SUPERPRO</t>
  </si>
  <si>
    <t>RUBI-30930</t>
  </si>
  <si>
    <t>CPA 300 SUPERPRO</t>
  </si>
  <si>
    <t>RUBI-30931</t>
  </si>
  <si>
    <t>CPA 350 SUPERPRO</t>
  </si>
  <si>
    <t>Porcelain tiles continuous rim diamond blade (CPC)</t>
  </si>
  <si>
    <t>RUBI-30955</t>
  </si>
  <si>
    <t>CPC 180 PRO</t>
  </si>
  <si>
    <t>RUBI-30956</t>
  </si>
  <si>
    <t>CPC 200 PRO</t>
  </si>
  <si>
    <t>RUBI-30958</t>
  </si>
  <si>
    <t>CPC 230 PRO</t>
  </si>
  <si>
    <t>RUBI-30959</t>
  </si>
  <si>
    <t>CPC 250 PRO</t>
  </si>
  <si>
    <t>RUBI-30960</t>
  </si>
  <si>
    <t>CPC 300 PRO</t>
  </si>
  <si>
    <t>RUBI-30961</t>
  </si>
  <si>
    <t>CPC 350 PRO</t>
  </si>
  <si>
    <t>Porcelain tiles J-SLOT diamond blade (CPX)</t>
  </si>
  <si>
    <t>RUBI-30964</t>
  </si>
  <si>
    <t>CPX 200 PRO</t>
  </si>
  <si>
    <t>RUBI-30962</t>
  </si>
  <si>
    <t>CPX 250 PRO</t>
  </si>
  <si>
    <t>RUBI-30963</t>
  </si>
  <si>
    <t>CPX 300 PRO</t>
  </si>
  <si>
    <t>Diamond porcelain stoneware turbo miter (TPI)</t>
  </si>
  <si>
    <t>RUBI-31966</t>
  </si>
  <si>
    <t>TPI 200 SUPERPRO</t>
  </si>
  <si>
    <t>RUBI-31967</t>
  </si>
  <si>
    <t>TPI 230 SUPERPRO</t>
  </si>
  <si>
    <t>RUBI-31969</t>
  </si>
  <si>
    <t>TPI 250 SUPERPRO</t>
  </si>
  <si>
    <t>Hard materials turbo viper diamond blade (TVH)</t>
  </si>
  <si>
    <t>RUBI-31936</t>
  </si>
  <si>
    <t>TVH 200 SUPERPRO</t>
  </si>
  <si>
    <t>RUBI-31937</t>
  </si>
  <si>
    <t>TVH 250 SUPERPRO</t>
  </si>
  <si>
    <t>RUBI-31938</t>
  </si>
  <si>
    <t>TVH 300 SUPERPRO</t>
  </si>
  <si>
    <t>RUBI-31939</t>
  </si>
  <si>
    <t>TVH 350 SUPERPRO</t>
  </si>
  <si>
    <t>Abrasive materials turbo diamond blade (TON)</t>
  </si>
  <si>
    <t>RUBI-31906</t>
  </si>
  <si>
    <t>TON 200 SUPERPRO</t>
  </si>
  <si>
    <t>RUBI-31909</t>
  </si>
  <si>
    <t>TON 250 SUPERPRO</t>
  </si>
  <si>
    <t xml:space="preserve">Drilling </t>
  </si>
  <si>
    <t xml:space="preserve">           Diamond drill bits - dry cut</t>
  </si>
  <si>
    <t>DRYGRES drill bits</t>
  </si>
  <si>
    <t>RUBI-5988</t>
  </si>
  <si>
    <t>DRYGRES drill bit Ø 1/4" (6 mm.)</t>
  </si>
  <si>
    <t>RUBI-5994</t>
  </si>
  <si>
    <t>DRYGRES Drill bit Ø 2/7" (7 mm.)</t>
  </si>
  <si>
    <t>RUBI-5989</t>
  </si>
  <si>
    <t>DRYGRES drill bit Ø 5/16" (8 mm.)</t>
  </si>
  <si>
    <t>RUBI-5990</t>
  </si>
  <si>
    <t>DRYGRES drill bit Ø 3/8" (10 mm.)</t>
  </si>
  <si>
    <t>RUBI-5991</t>
  </si>
  <si>
    <t>DRYGRES drill bit Ø 1/2" (12 mm.)</t>
  </si>
  <si>
    <t>RUBI-4910</t>
  </si>
  <si>
    <t>DRYGRES drill bit Ø 3/4" (20 mm.)</t>
  </si>
  <si>
    <t>RUBI-4911</t>
  </si>
  <si>
    <t>DRYGRES drill bit Ø 1 1/8" (28 mm.)</t>
  </si>
  <si>
    <t>RUBI-4912</t>
  </si>
  <si>
    <t>DRYGRES drill bit Ø 1 3/8" (35 mm.)</t>
  </si>
  <si>
    <t>RUBI-4913</t>
  </si>
  <si>
    <t>DRYGRES drill bit Ø 1 3/4" (43 mm.)</t>
  </si>
  <si>
    <t>RUBI-4914</t>
  </si>
  <si>
    <t>DRYGRES drill bit Ø 2" (50 mm.)</t>
  </si>
  <si>
    <t>RUBI-4915</t>
  </si>
  <si>
    <t>DRYGRES drill bit Ø 2 3/8" (60 mm.)</t>
  </si>
  <si>
    <t>RUBI-4916</t>
  </si>
  <si>
    <t>DRYGRES drill bit Ø 2 1/2" (65 mm.)</t>
  </si>
  <si>
    <t>RUBI-4917</t>
  </si>
  <si>
    <t>DRYGRES drill bit Ø 2 11/16" (68 mm.)</t>
  </si>
  <si>
    <t>RUBI-5992</t>
  </si>
  <si>
    <t>DRYGRES drill bit Ø 3" (75 mm.)</t>
  </si>
  <si>
    <t>Multidrill Guide (Máx. Ø 83 mm.)</t>
  </si>
  <si>
    <t>RUBI-50917</t>
  </si>
  <si>
    <t>Kit 4 bits DRYGRES</t>
  </si>
  <si>
    <t>RUBI-50936</t>
  </si>
  <si>
    <t>Kit 5 bits DRYGRES</t>
  </si>
  <si>
    <t>RUBI-50996</t>
  </si>
  <si>
    <t>Kit 6 bits DRYGRES</t>
  </si>
  <si>
    <t>RUBI-50938</t>
  </si>
  <si>
    <t>Kit TCR Blade and DRYGRES drill bits</t>
  </si>
  <si>
    <t>RUBI-68923</t>
  </si>
  <si>
    <t>DRYGRES drill bits 4DRILL</t>
  </si>
  <si>
    <t>RUBI-5923</t>
  </si>
  <si>
    <t>DRYGRES drill bits 4DRILL Ø 1/4” (6 mm.)</t>
  </si>
  <si>
    <t>RUBI-5924</t>
  </si>
  <si>
    <t>DRYGRES drill bits 4DRILL Ø 5/16” (8 mm.)</t>
  </si>
  <si>
    <t>RUBI-5926</t>
  </si>
  <si>
    <t>DRYGRES drill bits 4DRILL Ø 3/8” (10 mm.)</t>
  </si>
  <si>
    <t>RUBI-5927</t>
  </si>
  <si>
    <t>DRYGRES drill bits 4DRILL Ø 1/2” (12 mm.)</t>
  </si>
  <si>
    <t>RUBI-5928</t>
  </si>
  <si>
    <t>DRYGRES drill bits 4DRILL Ø 9/16” (14 mm.)</t>
  </si>
  <si>
    <t>RUBI-5929</t>
  </si>
  <si>
    <t>Kit DRYGRES 4DRILL</t>
  </si>
  <si>
    <t>RUBI-5939</t>
  </si>
  <si>
    <t xml:space="preserve">           Diamond drill bits - wet cut</t>
  </si>
  <si>
    <t>FORAGRES drill bits Ø 13/16" to 4 3/4" (20 - 120 mm.)</t>
  </si>
  <si>
    <t>RUBI-4970</t>
  </si>
  <si>
    <t>FORAGRES drill bit 3/4" (20 mm.)</t>
  </si>
  <si>
    <t>RUBI-4971</t>
  </si>
  <si>
    <t>FORAGRES drill bit 1 1/8" (28 mm.)</t>
  </si>
  <si>
    <t>RUBI-4972</t>
  </si>
  <si>
    <t>FORAGRES drill bit 1 3/8" (35 mm.)</t>
  </si>
  <si>
    <t>RUBI-4963</t>
  </si>
  <si>
    <t>FORAGRES drill bit 1 5/8" (40 mm.)</t>
  </si>
  <si>
    <t>RUBI-4981</t>
  </si>
  <si>
    <t>FORAGRES drill bit 1 3/4" (43 mm.)</t>
  </si>
  <si>
    <t>RUBI-4973</t>
  </si>
  <si>
    <t>FORAGRES drill bit 2" (50 mm.)</t>
  </si>
  <si>
    <t>RUBI-4974</t>
  </si>
  <si>
    <t>FORAGRES drill bit 2 1/2" (65 mm.)</t>
  </si>
  <si>
    <t>RUBI-4918</t>
  </si>
  <si>
    <t>FORAGRES drill bit 2 11/16" (68 mm.)</t>
  </si>
  <si>
    <t>RUBI-4975</t>
  </si>
  <si>
    <t>FORAGRES drill bit 3" (75 mm.)</t>
  </si>
  <si>
    <t>RUBI-4976</t>
  </si>
  <si>
    <t>FORAGRES drill bit 4" (100 mm.)</t>
  </si>
  <si>
    <t>RUBI-4977</t>
  </si>
  <si>
    <t>FORAGRES drill bit 4 3/4" (120 mm.)</t>
  </si>
  <si>
    <t>RUBI-50903</t>
  </si>
  <si>
    <t>Kit FORAGRES</t>
  </si>
  <si>
    <t>EASY GRES drill bits Ø7/32" to 1/2" (6-12 mm.)</t>
  </si>
  <si>
    <t>RUBI-4922</t>
  </si>
  <si>
    <t>EASY GRES  drill bit 7/32" (6 mm.)</t>
  </si>
  <si>
    <t>RUBI-4923</t>
  </si>
  <si>
    <t>EASY GRES drill bit 5/16" (8 mm.)</t>
  </si>
  <si>
    <t>RUBI-4924</t>
  </si>
  <si>
    <t>EASY GRES drill bit 3/8" (10 mm.)</t>
  </si>
  <si>
    <t>RUBI-4921</t>
  </si>
  <si>
    <t>EASY GRES drill bit 1/2" (12 mm.)</t>
  </si>
  <si>
    <t>EASY GRES drill bit sets Ø 7/32" to 1/2" (6 - 12 mm.)</t>
  </si>
  <si>
    <t>RUBI-4927</t>
  </si>
  <si>
    <t>EASY GRES drill bit 7/32" (6 mm.) set</t>
  </si>
  <si>
    <t>RUBI-4928</t>
  </si>
  <si>
    <t>EASY GRES drill bit 5/16" (8 mm.) set</t>
  </si>
  <si>
    <t>RUBI-4929</t>
  </si>
  <si>
    <t>EASY GRES drill bit 3/8" (10 mm.) set</t>
  </si>
  <si>
    <t>RUBI-4919</t>
  </si>
  <si>
    <t>EASY GRES drill bit 7/32" and 3/8" (6 and 10 mm.) set</t>
  </si>
  <si>
    <t>RUBI-4904</t>
  </si>
  <si>
    <t>KIT EASY GRES bits Ø 6,8,10 and 12 mm .</t>
  </si>
  <si>
    <t>EASY GRES drill bits Ø 3/4" - 4 3/4"</t>
  </si>
  <si>
    <t>RUBI-5961</t>
  </si>
  <si>
    <t>EASY GRES drill bit 3/4" (20 mm.)</t>
  </si>
  <si>
    <t>RUBI-5962</t>
  </si>
  <si>
    <t>EASY GRES drill bit 1 1/8" (28 mm.)</t>
  </si>
  <si>
    <t>RUBI-5963</t>
  </si>
  <si>
    <t>EASY GRES drill bit 1 3/8" (35 mm.)</t>
  </si>
  <si>
    <t>RUBI-5964</t>
  </si>
  <si>
    <t>EASY GRES drill bit 1 5/8" (40 mm.)</t>
  </si>
  <si>
    <t>RUBI-5965</t>
  </si>
  <si>
    <t>EASY GRES drill bit 1 3/4" (43 mm.)</t>
  </si>
  <si>
    <t>RUBI-5966</t>
  </si>
  <si>
    <t>EASY GRES drill bit 2" (50 mm.)</t>
  </si>
  <si>
    <t>RUBI-5967</t>
  </si>
  <si>
    <t>EASY GRES drill bit 2 1/4" (55 mm.)</t>
  </si>
  <si>
    <t>RUBI-5969</t>
  </si>
  <si>
    <t>EASY GRES drill bit 2 1/2" (65 mm.)</t>
  </si>
  <si>
    <t>RUBI-5978</t>
  </si>
  <si>
    <t>EASY GRES drill bit 2 11/16" (68 mm.)</t>
  </si>
  <si>
    <t>RUBI-5979</t>
  </si>
  <si>
    <t>EASY GRES drill bit 3" (75 mm.)</t>
  </si>
  <si>
    <t>RUBI-5981</t>
  </si>
  <si>
    <t>EASY GRES drill bit 4" (100 mm.)</t>
  </si>
  <si>
    <t>RUBI-5982</t>
  </si>
  <si>
    <t>EASY GRES drill bit 4 3/4" (120 mm.)</t>
  </si>
  <si>
    <t>RUBI-50937</t>
  </si>
  <si>
    <t>Kit EASY GRES PLUS</t>
  </si>
  <si>
    <t>EASY GRES drill bit Ø 1 3/8 (35 mm.) set</t>
  </si>
  <si>
    <t>RUBI-50921</t>
  </si>
  <si>
    <t>EASY GRES drill bit Ø 1 3/8" (35 mm.) set</t>
  </si>
  <si>
    <t xml:space="preserve">           Accessories for diamond drill bits</t>
  </si>
  <si>
    <t>MULTIDRILL guide</t>
  </si>
  <si>
    <t>RUBI-51908</t>
  </si>
  <si>
    <t>MULTIDRILL PLUS Guide RM (Max. Ø 120 mm)</t>
  </si>
  <si>
    <t>RUBI-50947</t>
  </si>
  <si>
    <t>Tank and hose for MULTIDRILL guide</t>
  </si>
  <si>
    <t>RUBI-5976</t>
  </si>
  <si>
    <t>M14 adapter for electric drill</t>
  </si>
  <si>
    <t xml:space="preserve">Grinding &amp; Polishing </t>
  </si>
  <si>
    <t xml:space="preserve">           Grinding Wheels</t>
  </si>
  <si>
    <t>RUBI-5917</t>
  </si>
  <si>
    <t>Grinding cup wheel concrete double row Ø100</t>
  </si>
  <si>
    <t>RUBI-5918</t>
  </si>
  <si>
    <t>Grinding cup wheel concrete double row Ø125</t>
  </si>
  <si>
    <t>RUBI-5919</t>
  </si>
  <si>
    <t>Grinding cup wheel concrete fan cup Ø100</t>
  </si>
  <si>
    <t>RUBI-5920</t>
  </si>
  <si>
    <t>Grinding cup wheel concrete fan cup Ø125</t>
  </si>
  <si>
    <t>RUBI-5921</t>
  </si>
  <si>
    <t>Grinding cup wheel turbo stone Ø100</t>
  </si>
  <si>
    <t>RUBI-5922</t>
  </si>
  <si>
    <t>Grinding cup wheel epoxy, fibre, PCD Ø125</t>
  </si>
  <si>
    <t xml:space="preserve">           Cutting &amp; Grinding blades</t>
  </si>
  <si>
    <t xml:space="preserve">           Grinding Blades</t>
  </si>
  <si>
    <t>RUBI-31974</t>
  </si>
  <si>
    <t>VDF 100 FINE PRO</t>
  </si>
  <si>
    <t>RUBI-31979</t>
  </si>
  <si>
    <t>VDG 100 COARSE PRO</t>
  </si>
  <si>
    <t xml:space="preserve">           Beveling Wheels</t>
  </si>
  <si>
    <t xml:space="preserve">           Polishing pads</t>
  </si>
  <si>
    <t>RUBI-62970</t>
  </si>
  <si>
    <t>Diamond pads dry polishing Ø100 mm - Grain # 50</t>
  </si>
  <si>
    <t>RUBI-62971</t>
  </si>
  <si>
    <t>Diamond pads dry polishing Ø100 mm - Grain #100</t>
  </si>
  <si>
    <t>RUBI-62972</t>
  </si>
  <si>
    <t>Diamond pads dry polishing Ø100 mm - Grain #200</t>
  </si>
  <si>
    <t>RUBI-62973</t>
  </si>
  <si>
    <t>Diamond pads dry polishing Ø100 mm - Grain #400</t>
  </si>
  <si>
    <t>RUBI-62974</t>
  </si>
  <si>
    <t>Diamond pads dry polishing Ø100 mm - Grain #800</t>
  </si>
  <si>
    <t>RUBI-62975</t>
  </si>
  <si>
    <t>Diamond pads dry polishing Ø100 mm - Grain #1500</t>
  </si>
  <si>
    <t>RUBI-62976</t>
  </si>
  <si>
    <t>Diamond pads dry polishing Ø100 mm - Grain #3000</t>
  </si>
  <si>
    <t>RUBI-62977</t>
  </si>
  <si>
    <t>Dry diamond polishing pad Ø100 mm BUFF Bl.</t>
  </si>
  <si>
    <t>RUBI-62986</t>
  </si>
  <si>
    <t>Support floppy pad Ø100mm M14</t>
  </si>
  <si>
    <t xml:space="preserve">           Manual Polishing pads</t>
  </si>
  <si>
    <t>RUBI-61974</t>
  </si>
  <si>
    <t>Diamond polishing pad Grain # 60</t>
  </si>
  <si>
    <t>RUBI-61975</t>
  </si>
  <si>
    <t>Diamond polishing pad Grain #120</t>
  </si>
  <si>
    <t>RUBI-61976</t>
  </si>
  <si>
    <t>Diamond polishing pad Grain #200</t>
  </si>
  <si>
    <t>RUBI-61977</t>
  </si>
  <si>
    <t>Diamond polishing pad Grain #400</t>
  </si>
  <si>
    <t xml:space="preserve">Mixing </t>
  </si>
  <si>
    <t xml:space="preserve">           RUBIMIX E-10 ENERGY</t>
  </si>
  <si>
    <t>RUBI-26965</t>
  </si>
  <si>
    <t>Rubimix E-10 Energy 18v cordless mixer 100-240V 5A 50-60Hz</t>
  </si>
  <si>
    <t>RUBI-26966</t>
  </si>
  <si>
    <t>BATTERY ENERGY 18V 5AH</t>
  </si>
  <si>
    <t xml:space="preserve">           RUBIMIX SUPERTORQUE</t>
  </si>
  <si>
    <t>RUBI-26970</t>
  </si>
  <si>
    <t xml:space="preserve"> RUBIMIX-9 SUPERTORQUE 230V-50/60Hz.</t>
  </si>
  <si>
    <t>RUBI-26974</t>
  </si>
  <si>
    <t xml:space="preserve"> RUBIMIX-9 SUPERTORQUE 230V-50/60Hz.+ Case</t>
  </si>
  <si>
    <t>RUBI-26975</t>
  </si>
  <si>
    <t xml:space="preserve"> RUBIMIX-9 SUPERTORQUE 230V-50/60Hz.+ Chuck</t>
  </si>
  <si>
    <t>RUBIMIX-7</t>
  </si>
  <si>
    <t>RUBI-26900</t>
  </si>
  <si>
    <t>Mixer / amestecator pt. adezivi / mortar 1200W, Semi-Profesional, RUBIMIX-7 230V 50/60HZ - RUBI-26900</t>
  </si>
  <si>
    <t>RUBI-25940</t>
  </si>
  <si>
    <t>RUBIMIX-9 N 210-240V 50-60 Hz.</t>
  </si>
  <si>
    <t>RUBI-24986</t>
  </si>
  <si>
    <t>RUBIMIX-9 N + chuck 210-240V 50-60 Hz.</t>
  </si>
  <si>
    <t>RUBI-24958</t>
  </si>
  <si>
    <t>RUBIMIX-9 N + case 210-240V 50-60 Hz.</t>
  </si>
  <si>
    <t>RUBI-25943</t>
  </si>
  <si>
    <t>RUBIMIX-9 DUPLEX 210-240V 50-60 Hz.</t>
  </si>
  <si>
    <t>RUBI-25946</t>
  </si>
  <si>
    <t>M-120 DUPLEX</t>
  </si>
  <si>
    <t>PALETE MIXER ECO</t>
  </si>
  <si>
    <t>RUBI-25979</t>
  </si>
  <si>
    <t>Paleta pt. mortar M-120-R ECO, 120mm - RUBI-25979</t>
  </si>
  <si>
    <t xml:space="preserve">           Mixing paddles FAST-IN</t>
  </si>
  <si>
    <t>Adapter FAST-IN thread</t>
  </si>
  <si>
    <t>RUBI-76907</t>
  </si>
  <si>
    <t>FAST-IN Adapter</t>
  </si>
  <si>
    <t>Mixer Paddles FAST-IN 3HELIX</t>
  </si>
  <si>
    <t>RUBI-76942</t>
  </si>
  <si>
    <t>Mixer paddle M-120-FI 3H</t>
  </si>
  <si>
    <t>RUBI-76943</t>
  </si>
  <si>
    <t>Mixer paddle M-140-FI 3H</t>
  </si>
  <si>
    <t>Liquid mixer paddle FAST-IN</t>
  </si>
  <si>
    <t>RUBI-76904</t>
  </si>
  <si>
    <t>Liquid mixer paddle L-100-FI</t>
  </si>
  <si>
    <t>RUBI-76905</t>
  </si>
  <si>
    <t>Liquid mixer paddle L-120-FI</t>
  </si>
  <si>
    <t xml:space="preserve">           Mixing paddles</t>
  </si>
  <si>
    <t>Mortar Mixer 3 ZN-Zinc plated HELIX</t>
  </si>
  <si>
    <t>RUBI-76975</t>
  </si>
  <si>
    <t>Mortar mixer paddle M-120 3H ZN</t>
  </si>
  <si>
    <t>Mortar Mixer M14 Thread 3 ZN-Zinc plated HELIX</t>
  </si>
  <si>
    <t>RUBI-76971</t>
  </si>
  <si>
    <t>Mortar mixer paddle M-120-R 3H ZN</t>
  </si>
  <si>
    <t>RUBI-76972</t>
  </si>
  <si>
    <t>Mortar mixer paddle M-120-R 3H LONG ZN</t>
  </si>
  <si>
    <t>RUBI-76973</t>
  </si>
  <si>
    <t>Mortar mixer paddle M-140-R 3H ZN</t>
  </si>
  <si>
    <t>Plaster mixer paddle Thread M-14</t>
  </si>
  <si>
    <t>RUBI-72954</t>
  </si>
  <si>
    <t>Plaster mixer paddle P-120-R</t>
  </si>
  <si>
    <t>Mortar mixer 3 HELIX</t>
  </si>
  <si>
    <t>RUBI-76945</t>
  </si>
  <si>
    <t>Mortar Mixer M-80 3H</t>
  </si>
  <si>
    <t>Mortar mixer paddle Thread M14 3HELIX</t>
  </si>
  <si>
    <t>RUBI-76918</t>
  </si>
  <si>
    <t>Mortar mixer paddle M-120-R 3H</t>
  </si>
  <si>
    <t>RUBI-76919</t>
  </si>
  <si>
    <t>Mortar mixer paddle M-140-R 3H</t>
  </si>
  <si>
    <t>RUBI-76940</t>
  </si>
  <si>
    <t>Mortar mixer paddle M-160-R 3H</t>
  </si>
  <si>
    <t>Epoxy mixer paddle E-80</t>
  </si>
  <si>
    <t>RUBI-65939</t>
  </si>
  <si>
    <t>Standard mixer hexagonal paddle</t>
  </si>
  <si>
    <t>RUBI-65931</t>
  </si>
  <si>
    <t>Standard mixer paddle ML-120</t>
  </si>
  <si>
    <t>Liquid mixer paddle - Hexagonal rod</t>
  </si>
  <si>
    <t>RUBI-65933</t>
  </si>
  <si>
    <t>Liquid mixer paddle L-80</t>
  </si>
  <si>
    <t>RUBI-65934</t>
  </si>
  <si>
    <t>Liquid mixer paddle L-100</t>
  </si>
  <si>
    <t>M-120 duplex paddle (2 un.)</t>
  </si>
  <si>
    <t xml:space="preserve">           Basket Espuerta Rubimix</t>
  </si>
  <si>
    <t>RUBI-88804</t>
  </si>
  <si>
    <t>Rubber basket "Espuerta" No. 99 (33 l.)</t>
  </si>
  <si>
    <t xml:space="preserve">           Basket Carbonera Rubimix</t>
  </si>
  <si>
    <t>RUBI-88902</t>
  </si>
  <si>
    <t>Rubber basket "carbonera" no. 2 (30 l.)</t>
  </si>
  <si>
    <t xml:space="preserve">           Chuck</t>
  </si>
  <si>
    <t>RUBI-71967</t>
  </si>
  <si>
    <t>Chuck</t>
  </si>
  <si>
    <t>RUBI-71969</t>
  </si>
  <si>
    <t>Chuck key</t>
  </si>
  <si>
    <t xml:space="preserve">Tools for fixing tiles and finishings </t>
  </si>
  <si>
    <t xml:space="preserve">           Trowels and notched trowels</t>
  </si>
  <si>
    <t>Trowels &amp; notched trowels closed wood handle</t>
  </si>
  <si>
    <t>RUBI-65950</t>
  </si>
  <si>
    <t>STEEL trowel 12" (30 cm.)</t>
  </si>
  <si>
    <t>RUBI-65960</t>
  </si>
  <si>
    <t>INOX trowel 12" (30 cm.)</t>
  </si>
  <si>
    <t>RUBI-74948</t>
  </si>
  <si>
    <t>Sharp edged INOX trowel 12" (30 cm.)</t>
  </si>
  <si>
    <t>RUBI-65989</t>
  </si>
  <si>
    <t>STEEL notched trowel 11" (28 cm.) 1/8 x 1/8"(3 x 3 mm.)</t>
  </si>
  <si>
    <t>RUBI-65982</t>
  </si>
  <si>
    <t>STEEL notched trowel 11" (28 cm.) 1/4 x 1/4" (6 x 6 mm.)</t>
  </si>
  <si>
    <t>RUBI-65984</t>
  </si>
  <si>
    <t>STEEL notched trowel 11" (28 cm.) 3/8 x 3/8" (8 x 8 mm.)</t>
  </si>
  <si>
    <t>RUBI-65985</t>
  </si>
  <si>
    <t>STEEL notched trowel 11" (28 cm.) 13/32 x 13/32" (10 x 10 mm.)</t>
  </si>
  <si>
    <t>RUBI-74947</t>
  </si>
  <si>
    <t>STEEL notched trowel 11" (28 cm.) 1/2" x 1/2" (12 x 12 mm.)</t>
  </si>
  <si>
    <t>19"(48cm) Trowels &amp; notched t. closed wood handle</t>
  </si>
  <si>
    <t>RUBI-65988</t>
  </si>
  <si>
    <t>STEEL trowel 19" (48 cm.)</t>
  </si>
  <si>
    <t>RUBI-72915</t>
  </si>
  <si>
    <t>INOX trowel 19" (48 cm.)</t>
  </si>
  <si>
    <t>RUBI-65958</t>
  </si>
  <si>
    <t>STEEL NOTCHED trowel 19" (48 cm.) 1/4" x 1/4" (6 x 6 mm.)</t>
  </si>
  <si>
    <t>RUBI-65959</t>
  </si>
  <si>
    <t>STEEL NOTCHED trowel 19" (48 cm.) 3/8" x 3/8" (8 x 8 mm.)</t>
  </si>
  <si>
    <t>RUBI-65983</t>
  </si>
  <si>
    <t>STEEL NOTCHED trowel 19" (48 cm.) 13/32" x 13/32" (10 x 10 mm.)</t>
  </si>
  <si>
    <t>RUBI-73973</t>
  </si>
  <si>
    <t>STEEL NOTCHED trowel 19" (48 cm.) 1/2" x 1/2" (12 x 12 mm.)</t>
  </si>
  <si>
    <t>RUBI-75962</t>
  </si>
  <si>
    <t>STEEL NOTCHED trowel 19" (48 cm.) 13/16" x 13/16" (20 x 20 mm.)</t>
  </si>
  <si>
    <t>Spatulas &amp; notched spatulas wood handle</t>
  </si>
  <si>
    <t>RUBI-71923</t>
  </si>
  <si>
    <t>STEEL notched spatula 7" (18 cm.) 1/8"x1/8"(3x3 mm.)</t>
  </si>
  <si>
    <t>RUBI-71924</t>
  </si>
  <si>
    <t>STEEL notched spatula 7" (18 cm.) 1/4"x1/4" (6x6 mm.)</t>
  </si>
  <si>
    <t>RUBI-71925</t>
  </si>
  <si>
    <t>STEEL notched spatula 7" (18 cm.) 5/16"x5/16"(8x8 mm.)</t>
  </si>
  <si>
    <t>RUBI-71926</t>
  </si>
  <si>
    <t>STEEL notched spatula 7" (18 cm.) 3/8"x3/8"(10x10 mm.)</t>
  </si>
  <si>
    <t>RUBI-71927</t>
  </si>
  <si>
    <t>STEEL notched spatula 7" (18 cm.) Trian.1/8"x1/8"(3x3 mm.)</t>
  </si>
  <si>
    <t>Levelling trowels</t>
  </si>
  <si>
    <t>RUBI-60996</t>
  </si>
  <si>
    <t>Levelling trowel round tip</t>
  </si>
  <si>
    <t>RUBI-60997</t>
  </si>
  <si>
    <t>Levelling trowel pointed tip</t>
  </si>
  <si>
    <t>Trowels &amp; notched T. closed RUBIFLEX handle</t>
  </si>
  <si>
    <t>RUBI-75950</t>
  </si>
  <si>
    <t>STEEL trowel-12" (30 cm.)</t>
  </si>
  <si>
    <t>RUBI-75970</t>
  </si>
  <si>
    <t>RUBI-75955</t>
  </si>
  <si>
    <t>STEEL notched trowel 11" (28 cm.) 1/4"x1/4" (6x6 mm.)</t>
  </si>
  <si>
    <t>RUBI-75957</t>
  </si>
  <si>
    <t>STEEL notched trowel 11" (28cm) 3/8"x3/8" (8x8 mm.)</t>
  </si>
  <si>
    <t>RUBI-75958</t>
  </si>
  <si>
    <t>STEEL notched trowel 11" (28cm) 1/2"x1/2" (10x10 mm.)</t>
  </si>
  <si>
    <t>RUBI-75959</t>
  </si>
  <si>
    <t>STEEL notched trowel 11" ( 28 cm.) 1/2"x1/2" (12x12 mm.)</t>
  </si>
  <si>
    <t>Trowels &amp; notched trowels open RUBIFLEX handle</t>
  </si>
  <si>
    <t>RUBI-72919</t>
  </si>
  <si>
    <t>INOX trowel 11" (28 cm.)</t>
  </si>
  <si>
    <t>RUBI-72906</t>
  </si>
  <si>
    <t>STEEL notched trowel 1/8"x1/8" (3x3 mm.)</t>
  </si>
  <si>
    <t>RUBI-74936</t>
  </si>
  <si>
    <t>INOX notched trowel 11" (28 cm.) 1/8"x1/8" (3x3 mm.)</t>
  </si>
  <si>
    <t>RUBI-74980</t>
  </si>
  <si>
    <t>STEEL notched trowel 11" (28 cm.) 3/16"x3/16" (4.5x4.5 mm.)</t>
  </si>
  <si>
    <t>RUBI-74937</t>
  </si>
  <si>
    <t>INOX notched trowel 11" (28 cm.) 3/16"x3/16" (4.5x4.5 mm.)</t>
  </si>
  <si>
    <t>RUBI-72907</t>
  </si>
  <si>
    <t>RUBI-74938</t>
  </si>
  <si>
    <t>INOX notched trowel 11" (28 cm.) 1/4"x1/4" (6x6 mm.)</t>
  </si>
  <si>
    <t>RUBI-74981</t>
  </si>
  <si>
    <t>STEEL notched trowel 11" (28 cm.) 1/4"x13/32" (6x10 mm.)</t>
  </si>
  <si>
    <t>RUBI-72908</t>
  </si>
  <si>
    <t>STEEL notched trowel 11" (28 cm.) 3/8"x3/8" (8x8 mm.)</t>
  </si>
  <si>
    <t>RUBI-74940</t>
  </si>
  <si>
    <t>INOX notched trowel 11" (28 cm.) 3/8"x3/8" (8x8 mm.)</t>
  </si>
  <si>
    <t>RUBI-72909</t>
  </si>
  <si>
    <t>STEEL notched trowel 11" (28 cm.) 13/32"x13/32" (10x10 mm.)</t>
  </si>
  <si>
    <t>RUBI-74941</t>
  </si>
  <si>
    <t>INOX notched trowel 11" (28 cm.) 13/32"x13/32" (10x10 mm.)</t>
  </si>
  <si>
    <t>RUBI-74982</t>
  </si>
  <si>
    <t>STEEL notched trowel 11" (28 cm.) 1/2"x1/2" (12x12 mm.)</t>
  </si>
  <si>
    <t>RUBI-74942</t>
  </si>
  <si>
    <t>INOX notched trowel 11" (28 cm.) 1/2"x1/2" (12x12 mm.)</t>
  </si>
  <si>
    <t>RUBI-76947</t>
  </si>
  <si>
    <t>INOX notched trowel 11” (28 cm.) 9/16”x9/16” (15x15 mm.)</t>
  </si>
  <si>
    <t>RUBI-72910</t>
  </si>
  <si>
    <t>STEEL notched trowel 11" (28 cm.) R-13/32" (10 mm.)</t>
  </si>
  <si>
    <t>RUBI-72911</t>
  </si>
  <si>
    <t>STEEL notched trowel triangular 1/4"x7/32" (6x5 mm.)</t>
  </si>
  <si>
    <t>RUBI-77923</t>
  </si>
  <si>
    <t xml:space="preserve"> STEEL Notched Trowel 28 cm. YW</t>
  </si>
  <si>
    <t>45º Notched trowel Rubiflex open handle</t>
  </si>
  <si>
    <t>RUBI-75946</t>
  </si>
  <si>
    <t>45º Notched trowel 11" (28 cm) 1/4"x1/4" (6x6)</t>
  </si>
  <si>
    <t>RUBI-75947</t>
  </si>
  <si>
    <t>45º Notched trowel 11" (28 cm) 3/8"x3/8" (8x8)</t>
  </si>
  <si>
    <t>RUBI-75948</t>
  </si>
  <si>
    <t>45º Notched trowel 11" (28 cm) 13/32"x13/32" (10x10)</t>
  </si>
  <si>
    <t>RUBI-75923</t>
  </si>
  <si>
    <t>45º Notched trowel 11" (28 cm) 1/2"x1/2" (12x12)</t>
  </si>
  <si>
    <t>RUBI-75924</t>
  </si>
  <si>
    <t>45º Notched trowel 11" (28 cm) R-13/32" (10 mm.)</t>
  </si>
  <si>
    <t>Trowels &amp; notched trowels closed plastic handle</t>
  </si>
  <si>
    <t>RUBI-65951</t>
  </si>
  <si>
    <t>RUBI-65966</t>
  </si>
  <si>
    <t>Notched trowel 11" (28 cm.) 1/4"x1/4" (6x6 mm.)</t>
  </si>
  <si>
    <t>RUBI-65967</t>
  </si>
  <si>
    <t>Notched trowel 11" (28 cm.) 3/8"x3/8" (8x8mm.)</t>
  </si>
  <si>
    <t>RUBI-65968</t>
  </si>
  <si>
    <t>Notched trowel 11" (28 cm.) 13/32"x13/32" (10x10 mm.)</t>
  </si>
  <si>
    <t>Trowels open plastic handle</t>
  </si>
  <si>
    <t>RUBI-25900</t>
  </si>
  <si>
    <t>Steel trowel 11" (28 cm.) open plastic handle</t>
  </si>
  <si>
    <t>RUBI-25901</t>
  </si>
  <si>
    <t>Steel notched trowel 11" (28 cm.) 1/8" x 1/8" (3 X 3 mm.)</t>
  </si>
  <si>
    <t>RUBI-25902</t>
  </si>
  <si>
    <t>Steel notched trowel 11" (28 cm.) 3/16" x 3/16" (4,5 X 4,5 mm.)</t>
  </si>
  <si>
    <t>RUBI-25903</t>
  </si>
  <si>
    <t>Steel notched trowel 11" (28 cm.) 1/4" x 1/4" (6 X 6 mm.)</t>
  </si>
  <si>
    <t>RUBI-25905</t>
  </si>
  <si>
    <t>Steel notched trowel 11" (28 cm.) 5/16" x 5/16"(8 X 8 mm.)</t>
  </si>
  <si>
    <t>RUBI-25906</t>
  </si>
  <si>
    <t>Steel notched trowel 11" (28 cm.)3/8" x 3/8"(10 X 10 mm.)</t>
  </si>
  <si>
    <t>RUBI-25907</t>
  </si>
  <si>
    <t>Steel notched trowel 11" (28 cm.) 1/2" x 1/2" (12 X 12 mm.)</t>
  </si>
  <si>
    <t xml:space="preserve">           Brick trowels</t>
  </si>
  <si>
    <t>RUBI-75012</t>
  </si>
  <si>
    <t>PFP01-120 mm. (4 3/4")</t>
  </si>
  <si>
    <t>RUBI-75014</t>
  </si>
  <si>
    <t>PFP01-140 mm. (5 1/2")</t>
  </si>
  <si>
    <t>RUBI-75418</t>
  </si>
  <si>
    <t>PFP05-180 mm. (7 1/16")</t>
  </si>
  <si>
    <t>RUBI-75420</t>
  </si>
  <si>
    <t>PFP05-200 mm. (7 7/8")</t>
  </si>
  <si>
    <t>RUBI-35518</t>
  </si>
  <si>
    <t>PFM06-180 mm. (7 1/16")</t>
  </si>
  <si>
    <t>RUBI-35520</t>
  </si>
  <si>
    <t>PFM06-200 mm. (7 7/8")</t>
  </si>
  <si>
    <t>RUBI-75913</t>
  </si>
  <si>
    <t>PFP10-130 mm. (5 1/8")</t>
  </si>
  <si>
    <t>RUBI-76808</t>
  </si>
  <si>
    <t>PFP19- 80 mm. (4 5/16")</t>
  </si>
  <si>
    <t>RUBI-76809</t>
  </si>
  <si>
    <t>PFP19- 90 mm. (5 1/16")</t>
  </si>
  <si>
    <t>RUBI-37116</t>
  </si>
  <si>
    <t>PFM22-165 mm. (6 5/8")</t>
  </si>
  <si>
    <t>RUBI-37118</t>
  </si>
  <si>
    <t>PFM22-180 mm. (7 1/4")</t>
  </si>
  <si>
    <t>RUBI-77116</t>
  </si>
  <si>
    <t>PFP22-165 mm. (6 5/8")</t>
  </si>
  <si>
    <t>RUBI-77118</t>
  </si>
  <si>
    <t>PFP22-180 mm. (7 1/4")</t>
  </si>
  <si>
    <t>RUBI-37258</t>
  </si>
  <si>
    <t>PFM23-180A mm. (7 3/16")</t>
  </si>
  <si>
    <t>RUBI-77258</t>
  </si>
  <si>
    <t>PFP23-180 A mm. (7 3/16")</t>
  </si>
  <si>
    <t>RUBI-77268</t>
  </si>
  <si>
    <t>PFP23-185 B mm. (7 1/8")</t>
  </si>
  <si>
    <t>RUBI-37314</t>
  </si>
  <si>
    <t>PFM24-140 mm. (5 1/2")</t>
  </si>
  <si>
    <t>RUBI-37316</t>
  </si>
  <si>
    <t>PFM24-160 mm. (6 5/16")</t>
  </si>
  <si>
    <t>RUBI-37318</t>
  </si>
  <si>
    <t>PFM24-180 mm. (7 1/16")</t>
  </si>
  <si>
    <t>RUBI-37320</t>
  </si>
  <si>
    <t>PFM24-200 mm. (7 7/8")</t>
  </si>
  <si>
    <t>RUBI-77314</t>
  </si>
  <si>
    <t>PFP24-140 mm. (5 1/2")</t>
  </si>
  <si>
    <t>RUBI-77316</t>
  </si>
  <si>
    <t>PFP24-160 mm. (6 5/16")</t>
  </si>
  <si>
    <t>RUBI-77318</t>
  </si>
  <si>
    <t>PFP24-180 mm. (7 1/16")</t>
  </si>
  <si>
    <t>RUBI-77320</t>
  </si>
  <si>
    <t>PFP24-200 mm. (7 7/8")</t>
  </si>
  <si>
    <t>RUBI-77418</t>
  </si>
  <si>
    <t>PFP25-180 mm. (7 1/16")</t>
  </si>
  <si>
    <t>RUBI-37520</t>
  </si>
  <si>
    <t>PFM26-200 mm. (7 7/8")</t>
  </si>
  <si>
    <t>RUBI-79050</t>
  </si>
  <si>
    <t>PFP33-170x50 mm. (6 11/16" x 1 15/16")</t>
  </si>
  <si>
    <t>RUBI-38211</t>
  </si>
  <si>
    <t>PFM53- 110x75 mm. (4 5/16" x 2 15/16")</t>
  </si>
  <si>
    <t>RUBI-38416</t>
  </si>
  <si>
    <t>PFM55-165 mm. (6 1/2”)</t>
  </si>
  <si>
    <t xml:space="preserve">           Floats</t>
  </si>
  <si>
    <t>Reticulated Polyethylene Floats</t>
  </si>
  <si>
    <t>RUBI-83998</t>
  </si>
  <si>
    <t>Point tip porex trowel 8 7/8” x 5 1/2” (24 x 14 cm)</t>
  </si>
  <si>
    <t>RUBI-83999</t>
  </si>
  <si>
    <t>Rectangular porex trowel  8 7/8” x 5 1/2” (24 x 14 cm)</t>
  </si>
  <si>
    <t>Porex floats</t>
  </si>
  <si>
    <t>RUBI-83993</t>
  </si>
  <si>
    <t>Point tip porex trowel 9 1/2" x 5" (24 x 14 cm.)</t>
  </si>
  <si>
    <t>RUBI-83992</t>
  </si>
  <si>
    <t>Rectangular porex trowel 9 1/2" x 5" (24 x 14 cm.)</t>
  </si>
  <si>
    <t>Rough plastic handle floats</t>
  </si>
  <si>
    <t>RUBI-71941</t>
  </si>
  <si>
    <t>Point tip float 10 x 5" (27 x 14 cm.)</t>
  </si>
  <si>
    <t>RUBI-71943</t>
  </si>
  <si>
    <t>Rectangular float 10" x 7" (27 x 18 cm.)</t>
  </si>
  <si>
    <t>RUBI-71944</t>
  </si>
  <si>
    <t>Rectangular float 13" x 9" (34 x 23 cm.)</t>
  </si>
  <si>
    <t xml:space="preserve">           Rubber grout floats</t>
  </si>
  <si>
    <t>Grout floats Superpro Wood</t>
  </si>
  <si>
    <t>RUBI-65970</t>
  </si>
  <si>
    <t>Rubber grout float SUPERPRO</t>
  </si>
  <si>
    <t>RUBI-65976</t>
  </si>
  <si>
    <t>Thermoflex rubber grout float SUPERPRO</t>
  </si>
  <si>
    <t>RUBI-65975</t>
  </si>
  <si>
    <t>Solid rubber grout float SUPERPRO</t>
  </si>
  <si>
    <t>Grout Floats Superpro Plastic</t>
  </si>
  <si>
    <t>RUBI-65971</t>
  </si>
  <si>
    <t>RUBI-65973</t>
  </si>
  <si>
    <t>RUBI-65972</t>
  </si>
  <si>
    <t>Grout floats PRO</t>
  </si>
  <si>
    <t>RUBI-10607</t>
  </si>
  <si>
    <t>Rubber grout float 9"x4"x19/32" (22,5x10x1,5cm)</t>
  </si>
  <si>
    <t>RUBI-24968</t>
  </si>
  <si>
    <t>Grout float PRO 9 1/2"x4 3/4"x13/32" (24x12x1cm)</t>
  </si>
  <si>
    <t>RUBI-24969</t>
  </si>
  <si>
    <t>Grout float PRO 11"x5"x13/32" (28x14x1cm)</t>
  </si>
  <si>
    <t>Replaceable Grout float PRO</t>
  </si>
  <si>
    <t>RUBI-84924</t>
  </si>
  <si>
    <t>RUBI-84925</t>
  </si>
  <si>
    <t>Spare Grout float PRO</t>
  </si>
  <si>
    <t xml:space="preserve">           Floats and trowels for plaster</t>
  </si>
  <si>
    <t>RUBI-71904</t>
  </si>
  <si>
    <t>plastic handle float 12" x 5" (30 x 14 cm.)</t>
  </si>
  <si>
    <t>RUBI-72824</t>
  </si>
  <si>
    <t>Flexible fine plastic handle float</t>
  </si>
  <si>
    <t>Wall tile grout spatula</t>
  </si>
  <si>
    <t>RUBI-65954</t>
  </si>
  <si>
    <t>Wall tile grout spatula 7" (18 cm.)</t>
  </si>
  <si>
    <t>RUBI-65935</t>
  </si>
  <si>
    <t>Wall tile grout spatula 13" (35 cm.)</t>
  </si>
  <si>
    <t>Floor tile grout spatula</t>
  </si>
  <si>
    <t>RUBI-70905</t>
  </si>
  <si>
    <t>Floor tile grout spatula 24" (60 cm.)</t>
  </si>
  <si>
    <t>General purpose spatula</t>
  </si>
  <si>
    <t>RUBI-65919</t>
  </si>
  <si>
    <t>General purpose spatula 17" (44 cm.)</t>
  </si>
  <si>
    <t>RUBI-70902</t>
  </si>
  <si>
    <t>General purpose spatula 24" (60 cm.)</t>
  </si>
  <si>
    <t>Aluminium Handle</t>
  </si>
  <si>
    <t>RUBI-70904</t>
  </si>
  <si>
    <t>Wooden Handle</t>
  </si>
  <si>
    <t>RUBI-65450</t>
  </si>
  <si>
    <t>Stainless steel paint spatula RUBIFLEX handle</t>
  </si>
  <si>
    <t>RUBI-73909</t>
  </si>
  <si>
    <t>Stainless steel paint spatula 1" 5/8 (40 mm.)</t>
  </si>
  <si>
    <t>RUBI-73914</t>
  </si>
  <si>
    <t>Stainless steel paint spatula 2" 1/2 (63 mm.)</t>
  </si>
  <si>
    <t>RUBI-73911</t>
  </si>
  <si>
    <t>Stainless steel paint spatula 3" (75 mm.)</t>
  </si>
  <si>
    <t>RUBI-73912</t>
  </si>
  <si>
    <t>Stainless steel paint spatula 4" (100 mm.)</t>
  </si>
  <si>
    <t>RUBI-73913</t>
  </si>
  <si>
    <t>Stainless steel paint spatula 6" (150 mm.)</t>
  </si>
  <si>
    <t xml:space="preserve">           Scrapers</t>
  </si>
  <si>
    <t>RUBI-65963</t>
  </si>
  <si>
    <t>Wooden handle scraper 6x2" 7/8 (150x72 mm.)</t>
  </si>
  <si>
    <t>RUBI-72960</t>
  </si>
  <si>
    <t>Wooden handle scraper 10" x 5 3/4" (250x144 mm.)</t>
  </si>
  <si>
    <t>RUBI-65957</t>
  </si>
  <si>
    <t>Spare scraper 10" x 5 3/4" (250x144 mm.)</t>
  </si>
  <si>
    <t>RUBI-65962</t>
  </si>
  <si>
    <t>Plastic handle scraper 10" x 5 3/4" (250x144 mm.)</t>
  </si>
  <si>
    <t>RUBI-72961</t>
  </si>
  <si>
    <t>Aluminium plaster scraper</t>
  </si>
  <si>
    <t>RUBI-65907</t>
  </si>
  <si>
    <t>Joint scraper</t>
  </si>
  <si>
    <t>RUBI-71974</t>
  </si>
  <si>
    <t>Spare joint scraper</t>
  </si>
  <si>
    <t xml:space="preserve">           Electric Grout Scraper</t>
  </si>
  <si>
    <t>RUBISCRAPER-250</t>
  </si>
  <si>
    <t>RUBI-66940</t>
  </si>
  <si>
    <t>RUBISCRAPER Blades</t>
  </si>
  <si>
    <t>RUBI-66810</t>
  </si>
  <si>
    <t>1.5 mm (1/16”) blade for Rubiscraper</t>
  </si>
  <si>
    <t>RUBI-66811</t>
  </si>
  <si>
    <t>2 mm (3/32”) blade for Rubiscraper</t>
  </si>
  <si>
    <t>RUBI-66812</t>
  </si>
  <si>
    <t>3 mm (1/8”) blade for Rubiscraper</t>
  </si>
  <si>
    <t>RUBI-66813</t>
  </si>
  <si>
    <t>4 mm (5/32") blade for Rubiscraper</t>
  </si>
  <si>
    <t xml:space="preserve">           Markers, supports and templates</t>
  </si>
  <si>
    <t>RUBI-60998</t>
  </si>
  <si>
    <t>Rule support set 20" (50 cm.)</t>
  </si>
  <si>
    <t>RUBI-72941</t>
  </si>
  <si>
    <t>Rule holder nail 10" (250 mm.)</t>
  </si>
  <si>
    <t>RUBI-70925</t>
  </si>
  <si>
    <t>Shape Template</t>
  </si>
  <si>
    <t>RUBI-72953</t>
  </si>
  <si>
    <t>Hole marker XL</t>
  </si>
  <si>
    <t>RUBI-70928</t>
  </si>
  <si>
    <t>MASTER LINE MARKER</t>
  </si>
  <si>
    <t>RUBI-75925</t>
  </si>
  <si>
    <t>MASTER-N LINE MARKER</t>
  </si>
  <si>
    <t>RUBI-70926</t>
  </si>
  <si>
    <t>LINE MARKER W/TRACING POWDER</t>
  </si>
  <si>
    <t>RUBI-70929</t>
  </si>
  <si>
    <t>Spare blue powder for line marker 2.2 Lb. (1 kg.)</t>
  </si>
  <si>
    <t>RUBI-65942</t>
  </si>
  <si>
    <t>Construction pencil</t>
  </si>
  <si>
    <t>RUBI-80933</t>
  </si>
  <si>
    <t>LINE REEL Ø 3/8x164 ft. (1.7 mm. x 50 m)</t>
  </si>
  <si>
    <t xml:space="preserve">           Mallets</t>
  </si>
  <si>
    <t>Rubber mallet - 2 flat sides</t>
  </si>
  <si>
    <t>RUBI-65904</t>
  </si>
  <si>
    <t>Black rubber mallet 8.8 oz. (250 gr.)</t>
  </si>
  <si>
    <t>RUBI-65905</t>
  </si>
  <si>
    <t>Black rubber mallet 17.6 oz. (500 gr.)</t>
  </si>
  <si>
    <t>RUBI-65908</t>
  </si>
  <si>
    <t>Black rubber mallet 26.4 oz. (750 gr.)</t>
  </si>
  <si>
    <t>Rubber mallet - flat/spherical sides</t>
  </si>
  <si>
    <t>RUBI-66910</t>
  </si>
  <si>
    <t>RUBI-66905</t>
  </si>
  <si>
    <t>White rubber mallet 8.8 oz. (250 gr.)</t>
  </si>
  <si>
    <t>RUBI-66906</t>
  </si>
  <si>
    <t>White rubber mallet 17.6 oz. (500 gr.)</t>
  </si>
  <si>
    <t>RUBI-66907</t>
  </si>
  <si>
    <t>White rubber mallet 26.4 oz. (750 gr.)</t>
  </si>
  <si>
    <t xml:space="preserve">           Suction cups</t>
  </si>
  <si>
    <t>RUBI-65900</t>
  </si>
  <si>
    <t>Single suction cup</t>
  </si>
  <si>
    <t>RUBI-66900</t>
  </si>
  <si>
    <t>Double suction cup</t>
  </si>
  <si>
    <t>RUBI-66904</t>
  </si>
  <si>
    <t>Triple suction cup</t>
  </si>
  <si>
    <t xml:space="preserve">           Tiling Accessories</t>
  </si>
  <si>
    <t>RUBI-5972</t>
  </si>
  <si>
    <t>ABRASIVE BLOCK</t>
  </si>
  <si>
    <t>RUBI-65940</t>
  </si>
  <si>
    <t>GLUE GUN APPLICATOR</t>
  </si>
  <si>
    <t>RUBI-65946</t>
  </si>
  <si>
    <t>25 GLUE BARS OF 6" (175 mm.)</t>
  </si>
  <si>
    <t xml:space="preserve">           Work tables</t>
  </si>
  <si>
    <t>RUBI-66924</t>
  </si>
  <si>
    <t>Folding 4-in-1 working table</t>
  </si>
  <si>
    <t xml:space="preserve">           Tools boxes</t>
  </si>
  <si>
    <t>RUBI-71954</t>
  </si>
  <si>
    <t>Plastic Tool Box</t>
  </si>
  <si>
    <t>RUBI-75965</t>
  </si>
  <si>
    <t>Professional Tool Box</t>
  </si>
  <si>
    <t xml:space="preserve">           Mallets &amp; hammers</t>
  </si>
  <si>
    <t>Stoning Hammer Wood Handle</t>
  </si>
  <si>
    <t>RUBI-71896</t>
  </si>
  <si>
    <t>Stoning Hammer Wood Handle 700 gr.</t>
  </si>
  <si>
    <t>RUBI-71897</t>
  </si>
  <si>
    <t>Stoning Hammer Wood Handle 1000 gr.</t>
  </si>
  <si>
    <t>Stoning Hammer Softgrip Handle</t>
  </si>
  <si>
    <t>RUBI-71898</t>
  </si>
  <si>
    <t>Stoning Hammer Softgrip Handle 700 gr.</t>
  </si>
  <si>
    <t>RUBI-71899</t>
  </si>
  <si>
    <t>Stoning Hammer Softgrip Handle 1000 gr.</t>
  </si>
  <si>
    <t>Framer hammer RUBIFLEX handle</t>
  </si>
  <si>
    <t>RUBI-82986</t>
  </si>
  <si>
    <t>Framer hammer 20" (500 mm.)</t>
  </si>
  <si>
    <t xml:space="preserve">           Mason Picks</t>
  </si>
  <si>
    <t>RUBI-82980</t>
  </si>
  <si>
    <t>MASON PICK (SPADE/PICK) 18 Oz. (500 gr.)</t>
  </si>
  <si>
    <t xml:space="preserve">           Chisels</t>
  </si>
  <si>
    <t>RUBI-70916</t>
  </si>
  <si>
    <t>Chisel 10" x 29/32" x 17/32" (250 x 23 x 13 mm.)</t>
  </si>
  <si>
    <t>RUBI-70917</t>
  </si>
  <si>
    <t>Chisel 12" x 29/32" x 17/32" (300 x 23 x 13 mm.)</t>
  </si>
  <si>
    <t>RUBI-70918</t>
  </si>
  <si>
    <t>Chisel 14" x 29/32" x 17/32" (350 x 23 x 13 mm.)</t>
  </si>
  <si>
    <t>RUBI-70924</t>
  </si>
  <si>
    <t>Wide chisel 10"/2 3/8" x 1 1/32" x 17/32" (250/60x26x13mm)</t>
  </si>
  <si>
    <t xml:space="preserve">           Shovels</t>
  </si>
  <si>
    <t>RUBI-82963</t>
  </si>
  <si>
    <t>WOODEN RING HANDLED POINT-TIPPED SPADE</t>
  </si>
  <si>
    <t>RUBI-82964</t>
  </si>
  <si>
    <t>PROP HANDLED POINT-TIPPED SPADE</t>
  </si>
  <si>
    <t>RUBI-82960</t>
  </si>
  <si>
    <t>WOODEN RING HANDLED SQUARE SHOVEL</t>
  </si>
  <si>
    <t>RUBI-82961</t>
  </si>
  <si>
    <t>PROP HANDLED SQUARE Shovel</t>
  </si>
  <si>
    <t xml:space="preserve">           Nippers</t>
  </si>
  <si>
    <t>RUBI-71971</t>
  </si>
  <si>
    <t>Carpenter's pincer 8 3/4" (220 mm.)</t>
  </si>
  <si>
    <t>Nippers for Porcelain Tiles</t>
  </si>
  <si>
    <t>Parrot nippers</t>
  </si>
  <si>
    <t>Nippers for hard materials</t>
  </si>
  <si>
    <t>Nippers for ceramic tiles</t>
  </si>
  <si>
    <t>Nippers for glass mosaic</t>
  </si>
  <si>
    <t xml:space="preserve">           Grout mortar applicators</t>
  </si>
  <si>
    <t>RUBI-65990</t>
  </si>
  <si>
    <t>Manual grout mortar applicator 650 cc.</t>
  </si>
  <si>
    <t>RUBI-65981</t>
  </si>
  <si>
    <t>Set of spare nozzles for grout mortar applicator</t>
  </si>
  <si>
    <t>RUBI-65980</t>
  </si>
  <si>
    <t>Spare nozzles for grout mortar applicator</t>
  </si>
  <si>
    <t xml:space="preserve">Accessories for fixing tiles and finishings </t>
  </si>
  <si>
    <t xml:space="preserve">           Construction levels</t>
  </si>
  <si>
    <t>RUBI-76920</t>
  </si>
  <si>
    <t>RubiLevel 16" (40 cm.)</t>
  </si>
  <si>
    <t>RUBI-76922</t>
  </si>
  <si>
    <t>RubiLevel 24" (60 cm.)</t>
  </si>
  <si>
    <t>RUBI-76923</t>
  </si>
  <si>
    <t>RubiLevel 32" (80 cm.)</t>
  </si>
  <si>
    <t>RUBI-76924</t>
  </si>
  <si>
    <t>RubiLevel 40" (100 cm.)</t>
  </si>
  <si>
    <t>RUBI-76926</t>
  </si>
  <si>
    <t>RubiLevel 59" (150 cm.)</t>
  </si>
  <si>
    <t>RUBI-76927</t>
  </si>
  <si>
    <t>RubiLevel 79" (200 cm.)</t>
  </si>
  <si>
    <t>RUBI-76929</t>
  </si>
  <si>
    <t>RubiLevel Magnet 20" (50 cm.)</t>
  </si>
  <si>
    <t>RUBI-76930</t>
  </si>
  <si>
    <t>RubiLevel Magnet 24" (60 cm.)</t>
  </si>
  <si>
    <t>RUBI-76931</t>
  </si>
  <si>
    <t>RubiLevel Magnet 32" (80 cm.)</t>
  </si>
  <si>
    <t>RUBI-76932</t>
  </si>
  <si>
    <t>RubiLevel Antishock 24" (60 cm.)</t>
  </si>
  <si>
    <t>RUBI-76933</t>
  </si>
  <si>
    <t>RubiLevel Antishock 32" (80 cm.)</t>
  </si>
  <si>
    <t>RUBI-76934</t>
  </si>
  <si>
    <t>RubiLevel Antishock 40" (100 cm.)</t>
  </si>
  <si>
    <t>RUBI-76935</t>
  </si>
  <si>
    <t>RubiLevel Antishock 48" (120 cm.)</t>
  </si>
  <si>
    <t>RUBI-76937</t>
  </si>
  <si>
    <t>RubiLevel Alucast 20" (50 cm.)</t>
  </si>
  <si>
    <t>RUBI-76938</t>
  </si>
  <si>
    <t>RubiLevel Alucast 24" (60 cm.)</t>
  </si>
  <si>
    <t>RUBI-76939</t>
  </si>
  <si>
    <t>RubiLevel Alucast 32" (80 cm.)</t>
  </si>
  <si>
    <t>Water level</t>
  </si>
  <si>
    <t>RUBI-70965</t>
  </si>
  <si>
    <t>WATER LEVEL</t>
  </si>
  <si>
    <t xml:space="preserve">           Measuring tapes</t>
  </si>
  <si>
    <t>RUBIFLEX Measuring tapes</t>
  </si>
  <si>
    <t>RUBI-75901</t>
  </si>
  <si>
    <t>RUBIFLEX measuring tape 197" x 3/4" (5m x 19mm)</t>
  </si>
  <si>
    <t>RUBI-75902</t>
  </si>
  <si>
    <t>RUBIFLEX measuring tape 315" x 1" (8m x 25mm)</t>
  </si>
  <si>
    <t>IRONBLADE measuring tapes</t>
  </si>
  <si>
    <t>RUBI-75904</t>
  </si>
  <si>
    <t>IRONBLADE measuring tape 197" x 3/4" (5m x 19mm)</t>
  </si>
  <si>
    <t>RUBI-75909</t>
  </si>
  <si>
    <t>IRONBLADE measuring tape 197" x 3/4" (5m x 25mm.) Double Marking</t>
  </si>
  <si>
    <t>RUBI-75905</t>
  </si>
  <si>
    <t>IRONBLADE measuring tape 315" x 3/4" (8m x 25mm)</t>
  </si>
  <si>
    <t xml:space="preserve">           Plumb Bob</t>
  </si>
  <si>
    <t>RUBI-70964</t>
  </si>
  <si>
    <t>Plumb Bob 21.2 oz. (600 gr.)</t>
  </si>
  <si>
    <t xml:space="preserve">           Squares</t>
  </si>
  <si>
    <t>RUBI-60993</t>
  </si>
  <si>
    <t>SQUARE- 24" (60 cm.)</t>
  </si>
  <si>
    <t>RUBI-60994</t>
  </si>
  <si>
    <t>SQUARE- 32" (80 cm.)</t>
  </si>
  <si>
    <t xml:space="preserve">           Tile spacers &amp; wedges</t>
  </si>
  <si>
    <t>Tile spacers</t>
  </si>
  <si>
    <t>RUBI-2911</t>
  </si>
  <si>
    <t>TILE SPACERS 1/32" (1 mm.) - (B-300 u.)</t>
  </si>
  <si>
    <t>RUBI-2030</t>
  </si>
  <si>
    <t>TILE SPACERS 1/32" (1 mm.) - (B-1000 u.)</t>
  </si>
  <si>
    <t>RUBI-2912</t>
  </si>
  <si>
    <t>TILE SPACERS 1/16" (1.5 mm.) - (B-300 u.)</t>
  </si>
  <si>
    <t>RUBI-2031</t>
  </si>
  <si>
    <t>TILE SPACERS 1/16" (1.5 mm.) - (B-1.000 u.)</t>
  </si>
  <si>
    <t>RUBI-2901</t>
  </si>
  <si>
    <t>TILE SPACERS 3/32" (2 mm.) - (B-300 u.)</t>
  </si>
  <si>
    <t>RUBI-2000</t>
  </si>
  <si>
    <t>TILE SPACERS 3/32" (2 mm.) - (B-1.000 u.)</t>
  </si>
  <si>
    <t>RUBI-2952</t>
  </si>
  <si>
    <t>Long TILE SPACERS 3/32" (2 mm.)-L - (B-300 u.)</t>
  </si>
  <si>
    <t>RUBI-2972</t>
  </si>
  <si>
    <t>Long TILE SPACERS 3/32" (2 mm.) -L -(B-1000 u.)</t>
  </si>
  <si>
    <t>RUBI-2902</t>
  </si>
  <si>
    <t>TILE SPACERS 1/8" (3 mm.) -(B-200 u.)</t>
  </si>
  <si>
    <t>RUBI-2001</t>
  </si>
  <si>
    <t>TILE SPACERS 1/8" (3 mm.) -(B-1.000 u.)</t>
  </si>
  <si>
    <t>RUBI-2931</t>
  </si>
  <si>
    <t>TILE SPACERS 1/8" (3 mm.) -(C-15000 u.) Big Box</t>
  </si>
  <si>
    <t>RUBI-2953</t>
  </si>
  <si>
    <t>Long TILE SPACERS 1/8" (3 mm.)-L -(B-200 u.)</t>
  </si>
  <si>
    <t>RUBI-2973</t>
  </si>
  <si>
    <t>Long TILE SPACERS 1/8" (3 mm.)-L -(B-1000 u.)</t>
  </si>
  <si>
    <t>RUBI-2954</t>
  </si>
  <si>
    <t>TILE SPACERS 5/32" (4 mm.) -(B-200 u.)</t>
  </si>
  <si>
    <t>RUBI-2974</t>
  </si>
  <si>
    <t>TILE SPACERS 5/32" (4 mm.) -(B-1000 u.)</t>
  </si>
  <si>
    <t>RUBI-2903</t>
  </si>
  <si>
    <t>TILE SPACERS 3/16" (5 mm.) -(B-100 u.)</t>
  </si>
  <si>
    <t>RUBI-2002</t>
  </si>
  <si>
    <t>TILE SPACERS 3/16" (5 mm.)-(B-1.000 u.)</t>
  </si>
  <si>
    <t>RUBI-2036</t>
  </si>
  <si>
    <t>TILE SPACERS 1/4" (6 mm.) - (B-100 u.)</t>
  </si>
  <si>
    <t>RUBI-2904</t>
  </si>
  <si>
    <t>TILE SPACERS 9/32" (7 mm.) -(B-100 u.)</t>
  </si>
  <si>
    <t>RUBI-2905</t>
  </si>
  <si>
    <t>TILE SPACERS 13/32" (10 mm.) -(B-50 u.)</t>
  </si>
  <si>
    <t xml:space="preserve">T-spacers </t>
  </si>
  <si>
    <t>RUBI-2859</t>
  </si>
  <si>
    <t>T-spacers 1/32" (1mm) (B-300 un.)</t>
  </si>
  <si>
    <t>RUBI-2862</t>
  </si>
  <si>
    <t>T-spacers 1/32" (1mm) (B-1000 un.)</t>
  </si>
  <si>
    <t>RUBI-2860</t>
  </si>
  <si>
    <t>T-spacers 1/16" (1.5mm) (B-300 un.)</t>
  </si>
  <si>
    <t>RUBI-2861</t>
  </si>
  <si>
    <t>T-spacers 3/32" (2mm) (B-300 un.)</t>
  </si>
  <si>
    <t>RUBI-2864</t>
  </si>
  <si>
    <t>T-spacers 3/32" (2mm) (B-1000 un.)</t>
  </si>
  <si>
    <t>RUBI-2923</t>
  </si>
  <si>
    <t>T-spacers 1/8" (3 mm.) -(B-200 u.)</t>
  </si>
  <si>
    <t>RUBI-2063</t>
  </si>
  <si>
    <t>T-spacers 1/8" (3 mm.) -(B-1000 u.)</t>
  </si>
  <si>
    <t>RUBI-2924</t>
  </si>
  <si>
    <t>T-spacers 3/16" (5 mm.) -(B-100 u.)</t>
  </si>
  <si>
    <t>RUBI-2926</t>
  </si>
  <si>
    <t>T-spacers 13/32" (10 mm.) -(B-50 u.)</t>
  </si>
  <si>
    <t>Wedges</t>
  </si>
  <si>
    <t>RUBI-2396</t>
  </si>
  <si>
    <t>Wedges 3/16" (5mm.)- ( B-250 u.)</t>
  </si>
  <si>
    <t>RUBI-2950</t>
  </si>
  <si>
    <t>Wedges 3/16" (5 mm.)-(B-500 u.)</t>
  </si>
  <si>
    <t>RUBI-2397</t>
  </si>
  <si>
    <t>Wedges 5/16" (7.5mm.)- ( B-250 u.)</t>
  </si>
  <si>
    <t>RUBI-2951</t>
  </si>
  <si>
    <t>Wedges 5/16" (7.5 mm.)- (B-500 u.)</t>
  </si>
  <si>
    <t>CLESTE STRANGERE CLIPS SI PANA DELTA</t>
  </si>
  <si>
    <t>RUBI-3901</t>
  </si>
  <si>
    <t>Delta Level System Pliers Fast-Fix</t>
  </si>
  <si>
    <t>DISPLAY BOX</t>
  </si>
  <si>
    <t>RUBI-2123</t>
  </si>
  <si>
    <t>TILE SPACERS 1/32" (1 mm.) - (42 x 300 pc.) DISPLAY BOX</t>
  </si>
  <si>
    <t>RUBI-2124</t>
  </si>
  <si>
    <t>TILE SPACERS 1/16" (1.5 mm.) - (36 x 300 pc.) DISPLAY BOX</t>
  </si>
  <si>
    <t>RUBI-2125</t>
  </si>
  <si>
    <t>TILE SPACERS 3/32" (2 mm.) - (48 x 300 pc.) DISPLAY BOX</t>
  </si>
  <si>
    <t>RUBI-2127</t>
  </si>
  <si>
    <t>TILE SPACERS 1/8" (3 mm.) - (42 x 200 pc.) DISPLAY BOX</t>
  </si>
  <si>
    <t>RUBI-2130</t>
  </si>
  <si>
    <t>TILE SPACERS 3/16" (5 mm.) - (36 x 100 pc.) DISPLAY BOX</t>
  </si>
  <si>
    <t>RUBI-2132</t>
  </si>
  <si>
    <t>TILE SPACERS 9/32" (7 mm.) - (16 x 100 pc.) DISPLAY BOX</t>
  </si>
  <si>
    <t>RUBI-2135</t>
  </si>
  <si>
    <t>TILE SPACERS 13/32" (10 mm.) - (18 x 50 pc.) DISPLAY BOX</t>
  </si>
  <si>
    <t>RUBI-2279</t>
  </si>
  <si>
    <t>WEDGES - 3/16" (5 mm.) - (48 x 500 pc.) DISPLAY BOX</t>
  </si>
  <si>
    <t xml:space="preserve">           Cyclone level system: Levelling system</t>
  </si>
  <si>
    <t>RUBI-35937</t>
  </si>
  <si>
    <t xml:space="preserve"> Cyclone L.S. 1 mm Flat Base (B-100)</t>
  </si>
  <si>
    <t>RUBI-35938</t>
  </si>
  <si>
    <t xml:space="preserve"> Cyclone L.S. 1 mm Flat Base (B-300)</t>
  </si>
  <si>
    <t>RUBI-35939</t>
  </si>
  <si>
    <t xml:space="preserve"> Cyclone L.S. 1 mm Flat Base (B-2400)</t>
  </si>
  <si>
    <t>RUBI-35940</t>
  </si>
  <si>
    <t xml:space="preserve"> Cyclone L.S. 1,5 mm Flat Base (B-100)</t>
  </si>
  <si>
    <t>RUBI-35941</t>
  </si>
  <si>
    <t xml:space="preserve"> Cyclone L.S. 1,5 mm Flat Base (B-300)</t>
  </si>
  <si>
    <t>RUBI-35942</t>
  </si>
  <si>
    <t xml:space="preserve"> Cyclone L.S. 1,5 mm Flat Base (B-2400)</t>
  </si>
  <si>
    <t>RUBI-35943</t>
  </si>
  <si>
    <t xml:space="preserve"> Cyclone L.S. 2 mm Flat Base (B-100)</t>
  </si>
  <si>
    <t>RUBI-35944</t>
  </si>
  <si>
    <t xml:space="preserve"> Cyclone L.S. 2 mm Flat Base (B-300)</t>
  </si>
  <si>
    <t>RUBI-35945</t>
  </si>
  <si>
    <t xml:space="preserve"> Cyclone L.S. 2 mm Flat Base (C-2400)</t>
  </si>
  <si>
    <t>RUBI-35946</t>
  </si>
  <si>
    <t xml:space="preserve"> Cyclone L.S. 3 mm Flat Base (B-100)</t>
  </si>
  <si>
    <t>RUBI-35947</t>
  </si>
  <si>
    <t xml:space="preserve"> Cyclone L.S. 3 mm Flat Base (B-300)</t>
  </si>
  <si>
    <t>RUBI-35948</t>
  </si>
  <si>
    <t xml:space="preserve"> Cyclone L.S. 3 mm Flat Base (C-2400)</t>
  </si>
  <si>
    <t>RUBI-35949</t>
  </si>
  <si>
    <t xml:space="preserve"> Cyclone Caps (B-100)</t>
  </si>
  <si>
    <t>RUBI-35950</t>
  </si>
  <si>
    <t xml:space="preserve"> Cyclone Caps (B-300)</t>
  </si>
  <si>
    <t>RUBI-35951</t>
  </si>
  <si>
    <t xml:space="preserve"> Cyclone Caps (B-1200)</t>
  </si>
  <si>
    <t>RUBI-35952</t>
  </si>
  <si>
    <t xml:space="preserve"> Cyclone L.S. 1,5 mm Cross Base (B-100)</t>
  </si>
  <si>
    <t>RUBI-35953</t>
  </si>
  <si>
    <t xml:space="preserve"> Cyclone L.S. 1,5 mm Cross Base (B-300)</t>
  </si>
  <si>
    <t>RUBI-35954</t>
  </si>
  <si>
    <t xml:space="preserve"> Cyclone L.S. 1,5 mm Cross Base (B-2400)</t>
  </si>
  <si>
    <t>RUBI-35955</t>
  </si>
  <si>
    <t xml:space="preserve"> Cyclone L.S. 3 mm Cross Base (B-100)</t>
  </si>
  <si>
    <t>RUBI-35956</t>
  </si>
  <si>
    <t xml:space="preserve"> Cyclone L.S. 3 mm Cross Base (B-300)</t>
  </si>
  <si>
    <t>RUBI-35957</t>
  </si>
  <si>
    <t xml:space="preserve"> Cyclone L.S. 3 mm Cross Base (B-2400)</t>
  </si>
  <si>
    <t>RUBI-35964</t>
  </si>
  <si>
    <t xml:space="preserve"> Kit Cyclone 1,5 mm</t>
  </si>
  <si>
    <t>RUBI-35965</t>
  </si>
  <si>
    <t xml:space="preserve"> Kit Cyclone 3 mm</t>
  </si>
  <si>
    <t xml:space="preserve">Rubber and plastic products for Construction Works </t>
  </si>
  <si>
    <t xml:space="preserve">           Rubber Rubble Chutes "Rubchute"</t>
  </si>
  <si>
    <t>RUBI-88811</t>
  </si>
  <si>
    <t>Rubber rubble chute with top metal hopper</t>
  </si>
  <si>
    <t>RUBI-88814</t>
  </si>
  <si>
    <t>Rubber rubble chute standard section</t>
  </si>
  <si>
    <t>RUBI-88813</t>
  </si>
  <si>
    <t>Rubber rubble chute side-entry section</t>
  </si>
  <si>
    <t xml:space="preserve">           Reinforced Plastic Rubble Chutes "Lightchute"</t>
  </si>
  <si>
    <t>RUBI-88765</t>
  </si>
  <si>
    <t>Top plastic rubble chute "lightchute"</t>
  </si>
  <si>
    <t>RUBI-88760</t>
  </si>
  <si>
    <t>Plastic rubble chute standard section</t>
  </si>
  <si>
    <t xml:space="preserve">           Accessories for Rubble Chutes</t>
  </si>
  <si>
    <t>RUBI-88715</t>
  </si>
  <si>
    <t>Dust Reducer</t>
  </si>
  <si>
    <t>RUBI-88514</t>
  </si>
  <si>
    <t>Balance beam column hook</t>
  </si>
  <si>
    <t>RUBI-88515</t>
  </si>
  <si>
    <t>Rubble chute support bracket for buildings</t>
  </si>
  <si>
    <t>RUBI-88522</t>
  </si>
  <si>
    <t>Galvanized Rubble chute support bracket for buildings</t>
  </si>
  <si>
    <t>RUBI-88513</t>
  </si>
  <si>
    <t>Chute extension arms (2un)</t>
  </si>
  <si>
    <t>RUBI-88516</t>
  </si>
  <si>
    <t>Chute control ring</t>
  </si>
  <si>
    <t>RUBI-88517</t>
  </si>
  <si>
    <t>Chute scaffold fastening system</t>
  </si>
  <si>
    <t>RUBI-88523</t>
  </si>
  <si>
    <t>Galvanized Chute scaffold fastening system</t>
  </si>
  <si>
    <t>RUBI-88519</t>
  </si>
  <si>
    <t>Rubble chute chain set (2un)</t>
  </si>
  <si>
    <t>RUBI-88520</t>
  </si>
  <si>
    <t>Bracket &amp; winch for chute</t>
  </si>
  <si>
    <t>RUBI-88511</t>
  </si>
  <si>
    <t>Chute top metal hopper (only rubber ch.)</t>
  </si>
  <si>
    <t xml:space="preserve">           "Espuerta" Rubber Baskets</t>
  </si>
  <si>
    <t>RUBI-88941</t>
  </si>
  <si>
    <t>Rubber basket "Espuerta" No.2 (11 l.)</t>
  </si>
  <si>
    <t>RUBI-88922</t>
  </si>
  <si>
    <t>Rubber basket "Espuerta" No. 2.5 (20 l.)</t>
  </si>
  <si>
    <t>RUBI-88924</t>
  </si>
  <si>
    <t>Rubber basket "espuerta" 4 hdl no. 5  (37 l.)</t>
  </si>
  <si>
    <t>RUBI-88927</t>
  </si>
  <si>
    <t>Rubber basket "espuerta" no. 103 (60 l.)</t>
  </si>
  <si>
    <t>RUBI-88928</t>
  </si>
  <si>
    <t>Rubber basket "espuerta" 4 hdl no. 104 (85 l.)</t>
  </si>
  <si>
    <t xml:space="preserve">           "Spart" Rubber Baskets</t>
  </si>
  <si>
    <t>RUBI-88937</t>
  </si>
  <si>
    <t>Rubber basket "Spart" No. 00 (9 l.)</t>
  </si>
  <si>
    <t>RUBI-88938</t>
  </si>
  <si>
    <t>Rubber basket "Spart" No. 000 (12 l.)</t>
  </si>
  <si>
    <t xml:space="preserve">           "Carbonera" Rubber Baskets</t>
  </si>
  <si>
    <t>RUBI-88900</t>
  </si>
  <si>
    <t>Rubber basket "carbonera" no. 0 (18 l.)</t>
  </si>
  <si>
    <t>RUBI-88901</t>
  </si>
  <si>
    <t>Rubber basket "carbonera" no. 1 (26 l.)</t>
  </si>
  <si>
    <t xml:space="preserve">           Other Rubber Baskets "Rubtub"</t>
  </si>
  <si>
    <t>RUBI-88907</t>
  </si>
  <si>
    <t>Rubber basket "Norteño" (13 l.)</t>
  </si>
  <si>
    <t>RUBI-88904</t>
  </si>
  <si>
    <t>Rubber basket Nº. 105 (45 l.)</t>
  </si>
  <si>
    <t>RUBI-88903</t>
  </si>
  <si>
    <t>Rubber basket Nº. 106 (80 l.)</t>
  </si>
  <si>
    <t xml:space="preserve">           "Gaveta" Rubber Drawers</t>
  </si>
  <si>
    <t>RUBI-88931</t>
  </si>
  <si>
    <t>Rubber tray "gaveta" no. 1 (8 l.)</t>
  </si>
  <si>
    <t>RUBI-88932</t>
  </si>
  <si>
    <t>Rubber tray "gaveta" no. 1'5 (12 l.)</t>
  </si>
  <si>
    <t>RUBI-88929</t>
  </si>
  <si>
    <t>Rubber tray "gaveta" no. 2 (14 l.)</t>
  </si>
  <si>
    <t xml:space="preserve">           Rubber Trays "Rubtray"</t>
  </si>
  <si>
    <t>RUBI-88570</t>
  </si>
  <si>
    <t>Rubber tray no. 1 (2 l.)</t>
  </si>
  <si>
    <t>RUBI-88936</t>
  </si>
  <si>
    <t>Rubber tray no.0 (7 l.)</t>
  </si>
  <si>
    <t>RUBI-88934</t>
  </si>
  <si>
    <t>Rubber tray no. 3 (28 l.)</t>
  </si>
  <si>
    <t xml:space="preserve">           Rubber Buckets "Rubberbuck"</t>
  </si>
  <si>
    <t>RUBI-88912</t>
  </si>
  <si>
    <t>Rubber bucket with graduation &amp; spout no.4 (10 l.)</t>
  </si>
  <si>
    <t>RUBI-88913</t>
  </si>
  <si>
    <t>Rubber bucket with graduation &amp; spout no.50(10 l.)</t>
  </si>
  <si>
    <t>RUBI-88914</t>
  </si>
  <si>
    <t>Rubber bucket with spout no. 51 (12 l.)</t>
  </si>
  <si>
    <t>RUBI-88911</t>
  </si>
  <si>
    <t>Rubber bucket with graduation no.3 (15 l.)</t>
  </si>
  <si>
    <t>RUBI-88906</t>
  </si>
  <si>
    <t>Canarian rubber bucket with plastic handle (18 l.)</t>
  </si>
  <si>
    <t xml:space="preserve">           "Italiano"  Rubber Buckets</t>
  </si>
  <si>
    <t>RUBI-88916</t>
  </si>
  <si>
    <t>Italiano rubber bucket (10 l.)</t>
  </si>
  <si>
    <t>RUBI-88915</t>
  </si>
  <si>
    <t>Rubber bucket "italiano" with handle (10 l.)</t>
  </si>
  <si>
    <t xml:space="preserve">           Plastic Buckets "Lightbuck"</t>
  </si>
  <si>
    <t>RUBI-88770</t>
  </si>
  <si>
    <t>Italiano  plastic bucket (10 l.)</t>
  </si>
  <si>
    <t>RUBI-88776</t>
  </si>
  <si>
    <t>Plastic bucket with graduation (12 l.)</t>
  </si>
  <si>
    <t>RUBI-88775</t>
  </si>
  <si>
    <t>Plastic bucket with graduation &amp; spout (15 l.)</t>
  </si>
  <si>
    <t>RUBI-88772</t>
  </si>
  <si>
    <t>Plastic bucket model 2 with plastic handle (20 l.)</t>
  </si>
  <si>
    <t xml:space="preserve">           Plastic buckets "Heavy Duty"</t>
  </si>
  <si>
    <t>Black plastic bucket No.3 (40 L.) Heavy Duty</t>
  </si>
  <si>
    <t xml:space="preserve">           Plastic Tubs "Flextub"</t>
  </si>
  <si>
    <t>RUBI-88771</t>
  </si>
  <si>
    <t>Plastic tub Black color Nº. 1 (25 l.)</t>
  </si>
  <si>
    <t>RUBI-88773</t>
  </si>
  <si>
    <t>Plastic tub Black color Nº. 3 (40 l.)</t>
  </si>
  <si>
    <t>RUBI-88774</t>
  </si>
  <si>
    <t>Plastic tub Black color Nº. 4 (55 l.)</t>
  </si>
  <si>
    <t xml:space="preserve">Safety Equipment </t>
  </si>
  <si>
    <t xml:space="preserve">           Knee pads, Ergonomic seat and cushion</t>
  </si>
  <si>
    <t>RUBI-66957</t>
  </si>
  <si>
    <t>Professional Knee Pads N</t>
  </si>
  <si>
    <t>RUBI-81994</t>
  </si>
  <si>
    <t>FLEX knee pads</t>
  </si>
  <si>
    <t>RUBI-81989</t>
  </si>
  <si>
    <t>GEL DUPLEX knee pads</t>
  </si>
  <si>
    <t>RUBI-81998</t>
  </si>
  <si>
    <t>GEL COMFORT knee pads</t>
  </si>
  <si>
    <t>RUBI-65943</t>
  </si>
  <si>
    <t>Knee cushion</t>
  </si>
  <si>
    <t>RUBI-81999</t>
  </si>
  <si>
    <t>SR-1 ergonomic seat</t>
  </si>
  <si>
    <t xml:space="preserve">           Safety equipment</t>
  </si>
  <si>
    <t>RUBI-80918</t>
  </si>
  <si>
    <t>White lens goggles</t>
  </si>
  <si>
    <t>RUBI-80903</t>
  </si>
  <si>
    <t>Ear protector</t>
  </si>
  <si>
    <t>RUBI-80913</t>
  </si>
  <si>
    <t>Lumbar protector - L (37 13/16"-40 15/16") (96-104 cm)</t>
  </si>
  <si>
    <t>RUBI-80914</t>
  </si>
  <si>
    <t>Lumbar protector - XL (40 15/16"-44 1/8") (104-112 cm)</t>
  </si>
  <si>
    <t xml:space="preserve">           Gloves</t>
  </si>
  <si>
    <t>RUBI-20907</t>
  </si>
  <si>
    <t>Latex gloves</t>
  </si>
  <si>
    <t xml:space="preserve">           Special tiling soles</t>
  </si>
  <si>
    <t>RUBI-5985</t>
  </si>
  <si>
    <t>Set of smooth soles</t>
  </si>
  <si>
    <t xml:space="preserve">Accessories for Cleaning and Finishing </t>
  </si>
  <si>
    <t xml:space="preserve">           Products for cleaning</t>
  </si>
  <si>
    <t>RUBI-22972</t>
  </si>
  <si>
    <t>RO-81 Cristallizer 200 l.  **</t>
  </si>
  <si>
    <t xml:space="preserve">           Sponges, floats and pads</t>
  </si>
  <si>
    <t>SUPERPRO sponges</t>
  </si>
  <si>
    <t>RUBI-20905</t>
  </si>
  <si>
    <t>SUPERPRO sponge</t>
  </si>
  <si>
    <t>RUBI-20917</t>
  </si>
  <si>
    <t>SUPERPRO sponge PLUS</t>
  </si>
  <si>
    <t>RUBI-20928</t>
  </si>
  <si>
    <t>SWEEPEX SUPERPRO sponge</t>
  </si>
  <si>
    <t>RUBI-20932</t>
  </si>
  <si>
    <t>SWEEPEX SUPERPRO sponge PLUS</t>
  </si>
  <si>
    <t>RUBI-20906</t>
  </si>
  <si>
    <t>MIXED SUPERPRO sponge</t>
  </si>
  <si>
    <t>RUBI-20918</t>
  </si>
  <si>
    <t>MIXED SUPERPRO sponge PLUS</t>
  </si>
  <si>
    <t>RUBI-20992</t>
  </si>
  <si>
    <t>MIXED SWEEPEX SUPERPRO sponge special for joints</t>
  </si>
  <si>
    <t>RUBI-22928</t>
  </si>
  <si>
    <t>EPOXY CELLULOSE SUPERPRO sponge</t>
  </si>
  <si>
    <t>RUBI-22929</t>
  </si>
  <si>
    <t>MIXED EPOXY CELLULOSE SUPERPRO sponge</t>
  </si>
  <si>
    <t>PRO sponges</t>
  </si>
  <si>
    <t>RUBI-24966</t>
  </si>
  <si>
    <t>STANDARD PRO sponge</t>
  </si>
  <si>
    <t>RUBI-24967</t>
  </si>
  <si>
    <t>High absorption HIDRO PRO sponge</t>
  </si>
  <si>
    <t>Sponge float SUPERPRO</t>
  </si>
  <si>
    <t>RUBI-20924</t>
  </si>
  <si>
    <t>RUBI-20908</t>
  </si>
  <si>
    <t>Sponge float SUPERPRO PLUS</t>
  </si>
  <si>
    <t>Sponge float PRO</t>
  </si>
  <si>
    <t>RUBI-24974</t>
  </si>
  <si>
    <t>RUBI-24988</t>
  </si>
  <si>
    <t>Sponge float PRO PLUS</t>
  </si>
  <si>
    <t>Replaceable Superpro Sponges 12" x 5 11/32" (30x13,5cm)</t>
  </si>
  <si>
    <t>RUBI-22900</t>
  </si>
  <si>
    <t>Float with replaceable SUPERPRO sponge</t>
  </si>
  <si>
    <t>RUBI-22916</t>
  </si>
  <si>
    <t>Float with replaceable SWEEPEX SUPERPRO sponge</t>
  </si>
  <si>
    <t>RUBI-22910</t>
  </si>
  <si>
    <t>Replaceable SUPERPRO sponge</t>
  </si>
  <si>
    <t>RUBI-22918</t>
  </si>
  <si>
    <t>Replaceable SUPERPRO sponge PLUS</t>
  </si>
  <si>
    <t>RUBI-22932</t>
  </si>
  <si>
    <t>Replaceable EPOXY CELLULOSE SUPERPRO sponge</t>
  </si>
  <si>
    <t>RUBI-22922</t>
  </si>
  <si>
    <t>Replaceable SWEEPEX SUPERPRO sponge</t>
  </si>
  <si>
    <t>RUBI-22914</t>
  </si>
  <si>
    <t>Replaceable SWEEPEX SUPERPRO sponge PLUS</t>
  </si>
  <si>
    <t>Handle for interchangeable sponges and foams</t>
  </si>
  <si>
    <t>RUBI-22912</t>
  </si>
  <si>
    <t>Rubber foam SUPERPRO float replacements</t>
  </si>
  <si>
    <t>RUBI-22924</t>
  </si>
  <si>
    <t>Replacement rubber foam big cell SOFT-L SUPERPRO</t>
  </si>
  <si>
    <t>Rubber foam plastic handle SUPERPRO floats</t>
  </si>
  <si>
    <t>RUBI-72985</t>
  </si>
  <si>
    <t>Rubber foam big cell SOFT-L SUPERPRO float</t>
  </si>
  <si>
    <t>RUBI-72986</t>
  </si>
  <si>
    <t>Rubber foam medium cell SOFT-M SUPERPRO float</t>
  </si>
  <si>
    <t>RUBI-72988</t>
  </si>
  <si>
    <t>Rubber foam small cell HARD-S SUPERPRO float</t>
  </si>
  <si>
    <t>Rubber foam PRO float</t>
  </si>
  <si>
    <t>RUBI-24971</t>
  </si>
  <si>
    <t>COARSE rubber foam PRO float 11 1/32" x 5 1/2" (28 x 14 cm.)</t>
  </si>
  <si>
    <t>RUBI-24973</t>
  </si>
  <si>
    <t>FINE rubber foam PRO float 11 1/32" x 5 1/2" (28 x 14 cm.)</t>
  </si>
  <si>
    <t>SUPERPRO sponge with base for washboy</t>
  </si>
  <si>
    <t>RUBI-20914</t>
  </si>
  <si>
    <t>SWEEPEX SUPERPRO sponge with base for washboy</t>
  </si>
  <si>
    <t>RUBI-20919</t>
  </si>
  <si>
    <t>Replacement SWEEPEX SUPERPRO sponge with base for washboy</t>
  </si>
  <si>
    <t>Float with 10" (25 cm.) SUPERPRO pads</t>
  </si>
  <si>
    <t>RUBI-20900</t>
  </si>
  <si>
    <t>Float + 3 mixed pads</t>
  </si>
  <si>
    <t>RUBI-20944</t>
  </si>
  <si>
    <t>Float + 3 very soft pads</t>
  </si>
  <si>
    <t>RUBI-20971</t>
  </si>
  <si>
    <t>3 pads replacement set - VERY SOFT</t>
  </si>
  <si>
    <t>RUBI-20973</t>
  </si>
  <si>
    <t>3 pads replacement set - MEDIUM</t>
  </si>
  <si>
    <t>RUBI-20974</t>
  </si>
  <si>
    <t>3 pads replacement set - HARD</t>
  </si>
  <si>
    <t>RUBI-20902</t>
  </si>
  <si>
    <t>3 pads replacement set - SOFT/MEDIUM/HARD</t>
  </si>
  <si>
    <t>Felt PRO float</t>
  </si>
  <si>
    <t>RUBI-24975</t>
  </si>
  <si>
    <t xml:space="preserve">           Washboys</t>
  </si>
  <si>
    <t>RUBI-24948</t>
  </si>
  <si>
    <t>Galeata RUBICLEAN ECO - RUBI-24948</t>
  </si>
  <si>
    <t>RUBI-68910</t>
  </si>
  <si>
    <t>Kit galeata RUBICLEAN ECO - RUBI-68910</t>
  </si>
  <si>
    <t>RUBI-21995</t>
  </si>
  <si>
    <t>RUBICLEAN TRIPLE SUPERPRO washboy</t>
  </si>
  <si>
    <t>RUBI-21998</t>
  </si>
  <si>
    <t>RUBICLEAN SUPERPRO washboy</t>
  </si>
  <si>
    <t>RUBI-21945</t>
  </si>
  <si>
    <t>RUBICLEAN EASYPRO washboy</t>
  </si>
  <si>
    <t>RUBI-25949</t>
  </si>
  <si>
    <t>RUBICLEAN PRO washboy</t>
  </si>
  <si>
    <t>RUBI-69915</t>
  </si>
  <si>
    <t>RUBICLEAN SUPERPRO 2 set</t>
  </si>
  <si>
    <t>RUBI-68902</t>
  </si>
  <si>
    <t>RUBICLEAN PRO 1 set</t>
  </si>
  <si>
    <t>RUBI-69949</t>
  </si>
  <si>
    <t>RUBICLEAN PRO 2 set</t>
  </si>
  <si>
    <t>RUBI-62969</t>
  </si>
  <si>
    <t>RUBILIM-50-NDS 230V/50-60Hz</t>
  </si>
  <si>
    <t xml:space="preserve">           Accessories for rotary cleaning</t>
  </si>
  <si>
    <t>RUBI-60970</t>
  </si>
  <si>
    <t>Polypropylene brush 20" (50 cm.)</t>
  </si>
  <si>
    <t>RUBI-60979</t>
  </si>
  <si>
    <t>Natural fibre brush 20" (50 cm.)</t>
  </si>
  <si>
    <t>RUBI-61921</t>
  </si>
  <si>
    <t>Carborundum brush 20" (50 cm.)</t>
  </si>
  <si>
    <t>RUBI-61969</t>
  </si>
  <si>
    <t>Weight set for RUBILIM-N</t>
  </si>
  <si>
    <t>RUBI-61902</t>
  </si>
  <si>
    <t>Diamondized strip - grain 60</t>
  </si>
  <si>
    <t>RUBI-61903</t>
  </si>
  <si>
    <t>Diamondized strip - grain 120</t>
  </si>
  <si>
    <t>RUBI-61904</t>
  </si>
  <si>
    <t>Diamondized strip - grain 220</t>
  </si>
  <si>
    <t>RUBI-61905</t>
  </si>
  <si>
    <t>Diamondized strip - grain 400</t>
  </si>
  <si>
    <t>RUBI-61906</t>
  </si>
  <si>
    <t>Diamondized strip - grain 800</t>
  </si>
  <si>
    <t>RUBI-60974</t>
  </si>
  <si>
    <t>Pad holder 20" (50 cm.)</t>
  </si>
  <si>
    <t>RUBI-60975</t>
  </si>
  <si>
    <t>Very abrasive pad 20" (50 cm.)</t>
  </si>
  <si>
    <t>RUBI-60976</t>
  </si>
  <si>
    <t>Abrasive pad 20" (50 cm.)</t>
  </si>
  <si>
    <t>RUBI-60977</t>
  </si>
  <si>
    <t>Soft pad 20" (50 cm.)</t>
  </si>
  <si>
    <t>RUBI-60978</t>
  </si>
  <si>
    <t>Very soft pad 20" (50 cm.)</t>
  </si>
  <si>
    <t>RUBI-61916</t>
  </si>
  <si>
    <t>Steel wool nº1</t>
  </si>
  <si>
    <t>RUBI-61914</t>
  </si>
  <si>
    <t>Steel wool nº2</t>
  </si>
  <si>
    <t>RUBI-60965</t>
  </si>
  <si>
    <t>Frankfurt abrasive stone support 20" (50 cm.)</t>
  </si>
  <si>
    <t>ALTE PRODUSE - DOAR PE BAZA DE COMANDA SPECIALA</t>
  </si>
  <si>
    <t xml:space="preserve">Pal box and displays </t>
  </si>
  <si>
    <t xml:space="preserve">           Superpro Sponge</t>
  </si>
  <si>
    <t>RUBI-69955</t>
  </si>
  <si>
    <t>SUPERPRO sponge palbox</t>
  </si>
  <si>
    <t xml:space="preserve">           Mixed Superpro Sponge</t>
  </si>
  <si>
    <t>RUBI-69957</t>
  </si>
  <si>
    <t>MIXED SUPERPRO sponge palbox</t>
  </si>
  <si>
    <t xml:space="preserve">           Hidro Pro Sponge</t>
  </si>
  <si>
    <t>RUBI-69979</t>
  </si>
  <si>
    <t>HIDRO PRO sponge palbox</t>
  </si>
  <si>
    <t>RUBI-3917</t>
  </si>
  <si>
    <t>DELTA LEVELLING SYSTEM 1mm Pal Box (20 Un.)</t>
  </si>
  <si>
    <t>RUBI-3918</t>
  </si>
  <si>
    <t>DELTA LEVELLING SYSTEM 1,5mm Pal Box (20 Un.)</t>
  </si>
  <si>
    <t>RUBI-3919</t>
  </si>
  <si>
    <t>DELTA LEVELLING SYSTEM 2mm Pal Box (20 Un.)</t>
  </si>
  <si>
    <t xml:space="preserve">           Rubiclean Superpro Washboy</t>
  </si>
  <si>
    <t>RUBI-69964</t>
  </si>
  <si>
    <t>RUBICLEAN SUPERPRO tray palbox</t>
  </si>
  <si>
    <t xml:space="preserve">           Rubiclean Pro Washboy</t>
  </si>
  <si>
    <t>RUBI-69948</t>
  </si>
  <si>
    <t>RUBICLEAN PRO tray palbox</t>
  </si>
  <si>
    <t xml:space="preserve">           Displays</t>
  </si>
  <si>
    <t>RUBI-90311</t>
  </si>
  <si>
    <t>General display 40" x 89" (100cm x 225cm)</t>
  </si>
  <si>
    <t>RUBI-90312</t>
  </si>
  <si>
    <t>General display 25" x 89" (65cm x 225cm)</t>
  </si>
  <si>
    <t>RUBI-90570</t>
  </si>
  <si>
    <t>General display 40” x 89" (100cm x 40cm) shelf</t>
  </si>
  <si>
    <t>RUBI-90606</t>
  </si>
  <si>
    <t>General display 40” (100 cm.) tray</t>
  </si>
  <si>
    <t>RUBI-90571</t>
  </si>
  <si>
    <t>General display 25” x 89" (65cm x 40cm) shelf</t>
  </si>
  <si>
    <t>RUBI-90607</t>
  </si>
  <si>
    <t>General display 25” (65 cm.) tray</t>
  </si>
  <si>
    <t>RUBI-90301</t>
  </si>
  <si>
    <t>Display for mixers</t>
  </si>
  <si>
    <t>RUBI-90305</t>
  </si>
  <si>
    <t>Display for manual cutters.</t>
  </si>
  <si>
    <t>RUBI-90176</t>
  </si>
  <si>
    <t>Display stand for EASYGRES drill bits</t>
  </si>
  <si>
    <t>RUBI-90177</t>
  </si>
  <si>
    <t>Display stand for scoring wheels</t>
  </si>
  <si>
    <t xml:space="preserve">           TQ professional Cutters</t>
  </si>
  <si>
    <t>RUBI-14907</t>
  </si>
  <si>
    <t>RUBI-14908</t>
  </si>
  <si>
    <t>RUBI-14909</t>
  </si>
  <si>
    <t>RUBI-18920</t>
  </si>
  <si>
    <t>TS-43 MAX</t>
  </si>
  <si>
    <t>RUBI-18921</t>
  </si>
  <si>
    <t>TS-57 MAX</t>
  </si>
  <si>
    <t>TP-T</t>
  </si>
  <si>
    <t>RUBI-12955</t>
  </si>
  <si>
    <t>TP-66 T</t>
  </si>
  <si>
    <t>RUBI-12957</t>
  </si>
  <si>
    <t>TP-75 T</t>
  </si>
  <si>
    <t>RUBI-11901</t>
  </si>
  <si>
    <t>TP-102 T</t>
  </si>
  <si>
    <t>RUBI-11974</t>
  </si>
  <si>
    <t>TP-125 T</t>
  </si>
  <si>
    <t>RUBI-14985</t>
  </si>
  <si>
    <t>SPEED-62 N with case</t>
  </si>
  <si>
    <t>RUBI-14986</t>
  </si>
  <si>
    <t>SPEED-72 N with case</t>
  </si>
  <si>
    <t>RUBI-14987</t>
  </si>
  <si>
    <t>SPEED-92 N with case</t>
  </si>
  <si>
    <t>RUBI-13940</t>
  </si>
  <si>
    <t>FAST-65</t>
  </si>
  <si>
    <t>RUBI-15903</t>
  </si>
  <si>
    <t xml:space="preserve"> STAR-51 PLATINUM WITH CASE</t>
  </si>
  <si>
    <t>RUBI-14946</t>
  </si>
  <si>
    <t>STAR-42 With Case</t>
  </si>
  <si>
    <t>RUBI-14947</t>
  </si>
  <si>
    <t>STAR-51 With Case</t>
  </si>
  <si>
    <t>RUBI-14943</t>
  </si>
  <si>
    <t>STAR-42</t>
  </si>
  <si>
    <t>RUBI-12981</t>
  </si>
  <si>
    <t>POCKET-40 With Case</t>
  </si>
  <si>
    <t>RUBI-24984</t>
  </si>
  <si>
    <t>PRACTIC-51</t>
  </si>
  <si>
    <t>RUBI-25955</t>
  </si>
  <si>
    <t>BASIC-50</t>
  </si>
  <si>
    <t>RUBI-51957</t>
  </si>
  <si>
    <t xml:space="preserve">TC-125 110-130V 50-60Hz USA </t>
  </si>
  <si>
    <t>RUBI-51959</t>
  </si>
  <si>
    <t>TC-125 220-240V 50-60Hz UK</t>
  </si>
  <si>
    <t>RUBI-51961</t>
  </si>
  <si>
    <t>TC-125 110-130V 50-60Hz UK</t>
  </si>
  <si>
    <t>RUBI-51903</t>
  </si>
  <si>
    <t>KIT TC-125 110-130V 50-60Hz USA</t>
  </si>
  <si>
    <t>RUBI-51902</t>
  </si>
  <si>
    <t>KIT TC-125 220-240V 50-60Hz UK</t>
  </si>
  <si>
    <t>RUBI-51904</t>
  </si>
  <si>
    <t>KIT TC-125 110-130V 50-60Hz UK</t>
  </si>
  <si>
    <t>RUBI-52906</t>
  </si>
  <si>
    <t>DX-350 N 1000 Laser &amp; Level ZERO DUST 220V-60 Hz.</t>
  </si>
  <si>
    <t>RUBI-52916</t>
  </si>
  <si>
    <t>DX-350 N 1300 Laser &amp; Level ZERO DUST 230V-60 Hz.</t>
  </si>
  <si>
    <t>RUBI-52917</t>
  </si>
  <si>
    <t>DX-350 N 1300 Laser &amp; Level ZERO DUST 120V-50 Hz.</t>
  </si>
  <si>
    <t>RUBI-52918</t>
  </si>
  <si>
    <t>DX-350 N 1300 Laser &amp; Level ZERO DUST 120V-60 Hz.Inch.</t>
  </si>
  <si>
    <t>RUBI-52922</t>
  </si>
  <si>
    <t>DS-250 N 1000 Laser &amp; Level ZERO DUST 220V-60 Hz.</t>
  </si>
  <si>
    <t>RUBI-52934</t>
  </si>
  <si>
    <t>DS-250 N 1300 Laser &amp; Level ZERO DUST 120V-60 Hz.inch.</t>
  </si>
  <si>
    <t>RUBI-52942</t>
  </si>
  <si>
    <t>DS-250 N 1500 Laser&amp;Level ZERO DUST 220V-60 Hz.</t>
  </si>
  <si>
    <t>RUBI-52944</t>
  </si>
  <si>
    <t>DS-250 N 1500 Laser&amp;Level ZERO DUST 120V-60 Hz.Inch.</t>
  </si>
  <si>
    <t>RUBI-52961</t>
  </si>
  <si>
    <t xml:space="preserve"> DCX-250 EXPERT 1250 110V-50Hz.</t>
  </si>
  <si>
    <t>RUBI-52962</t>
  </si>
  <si>
    <t xml:space="preserve"> DCX-250 EXPERT 1250 120V-60Hz Inch. .</t>
  </si>
  <si>
    <t>RUBI-52971</t>
  </si>
  <si>
    <t xml:space="preserve"> DCX-250 EXPERT 1550 110V-50Hz.</t>
  </si>
  <si>
    <t>RUBI-52972</t>
  </si>
  <si>
    <t xml:space="preserve"> DCX-250 EXPERT 1550 120V-60Hz. Inch.</t>
  </si>
  <si>
    <t>RUBI-54934</t>
  </si>
  <si>
    <t>DC-250 850 ZERO DUST 220V-60Hz.</t>
  </si>
  <si>
    <t>RUBI-54935</t>
  </si>
  <si>
    <t>DC-250 850 ZERO DUST 110V-50Hz.</t>
  </si>
  <si>
    <t>RUBI-55941</t>
  </si>
  <si>
    <t>DC-250 1200 ZERO DUST 230V-50 Hz.</t>
  </si>
  <si>
    <t>RUBI-55942</t>
  </si>
  <si>
    <t>DC-250 1200 ZERO DUST 220V-60 Hz.</t>
  </si>
  <si>
    <t>RUBI-55943</t>
  </si>
  <si>
    <t>DC-250 1200 ZERO DUST 110V-50 Hz.</t>
  </si>
  <si>
    <t>RUBI-54913</t>
  </si>
  <si>
    <t>DV-200 1000 110V-50Hz.</t>
  </si>
  <si>
    <t>RUBI-54914</t>
  </si>
  <si>
    <t>DV-200 1000 120V-60Hz.</t>
  </si>
  <si>
    <t>RUBI-55905</t>
  </si>
  <si>
    <t>DU-200 EVO 650 230V-50Hz. UK</t>
  </si>
  <si>
    <t>RUBI-55906</t>
  </si>
  <si>
    <t>DU-200 EVO 650 110V-50Hz. UK</t>
  </si>
  <si>
    <t>RUBI-55907</t>
  </si>
  <si>
    <t>DU-200 EVO 650 120V-60Hz. USA</t>
  </si>
  <si>
    <t>RUBI-55938</t>
  </si>
  <si>
    <t>DU-200 EVO 650 220V-60Hz.</t>
  </si>
  <si>
    <t>RUBI-55939</t>
  </si>
  <si>
    <t>DU-200 EVO 650 240V-50Hz. AUS.</t>
  </si>
  <si>
    <t>RUBI-54976</t>
  </si>
  <si>
    <t>DU-200 EVO 850 120V-60Hz. USA</t>
  </si>
  <si>
    <t>RUBI-54977</t>
  </si>
  <si>
    <t>DU-200 EVO 850 230V-50Hz. UK</t>
  </si>
  <si>
    <t>RUBI-54974</t>
  </si>
  <si>
    <t>DU-200 EVO 850 110V 50Hz. UK</t>
  </si>
  <si>
    <t>RUBI-45915</t>
  </si>
  <si>
    <t>ND-200 230V-50 Hz.UK</t>
  </si>
  <si>
    <t>RUBI-45911</t>
  </si>
  <si>
    <t>ND-200 220V-60 Hz.</t>
  </si>
  <si>
    <t>RUBI-45916</t>
  </si>
  <si>
    <t>ND-200 110V-50 Hz.UK</t>
  </si>
  <si>
    <t>RUBI-25926</t>
  </si>
  <si>
    <t>ND-180 120V-60 Hz.</t>
  </si>
  <si>
    <t>RUBI-25927</t>
  </si>
  <si>
    <t>ND-180 220V-60 Hz.</t>
  </si>
  <si>
    <t>RUBI-25963</t>
  </si>
  <si>
    <t>ND-180 120V-60 Hz. USA</t>
  </si>
  <si>
    <t>RUBI-25945</t>
  </si>
  <si>
    <t>RUBI-24956</t>
  </si>
  <si>
    <t>ND-180 230V-50 Hz. UK.</t>
  </si>
  <si>
    <t>RUBI-58852</t>
  </si>
  <si>
    <t>Cable with plug 110v-50 Hz.UK</t>
  </si>
  <si>
    <t>RUBI-58853</t>
  </si>
  <si>
    <t>Cable with plug 230V-50 Hz.UK</t>
  </si>
  <si>
    <t>RUBI-58854</t>
  </si>
  <si>
    <t>Cable with plug 120V-60 Hz.15 A 12AWG USA</t>
  </si>
  <si>
    <t>RUBI-58856</t>
  </si>
  <si>
    <t>Cable with plug 220V-60 Hz.15 A 12AWG USA</t>
  </si>
  <si>
    <t>RUBI-58863</t>
  </si>
  <si>
    <t>Cable with plug 230v-50 Hz. 10A AUSTR.</t>
  </si>
  <si>
    <t xml:space="preserve">           Tungsten Carbide drill bits</t>
  </si>
  <si>
    <t>Drill bit set with case</t>
  </si>
  <si>
    <t>RUBI-4995</t>
  </si>
  <si>
    <t>Tungsten Carbide drill bits</t>
  </si>
  <si>
    <t>RUBI-4962</t>
  </si>
  <si>
    <t>Drill bit 1 3/8" (35 mm.)</t>
  </si>
  <si>
    <t>RUBI-4964</t>
  </si>
  <si>
    <t>Drill bit 1 3/4"(45 mm.)</t>
  </si>
  <si>
    <t>RUBI-4965</t>
  </si>
  <si>
    <t>Drill bit 2 1/4" (55 mm.)</t>
  </si>
  <si>
    <t>RUBI-4968</t>
  </si>
  <si>
    <t>Drill bit 3 1/4" (85 mm.)</t>
  </si>
  <si>
    <t>Head and central attachment drill bit</t>
  </si>
  <si>
    <t>RUBI-4992</t>
  </si>
  <si>
    <t>Head with central attachment drill bit</t>
  </si>
  <si>
    <t>RUBI-4920</t>
  </si>
  <si>
    <t>EASY GRES drill bit 1/4" (6.5 mm.)</t>
  </si>
  <si>
    <t>RUBI-4909</t>
  </si>
  <si>
    <t>EASY GRES drill bit 1/4" and 3/8" (6.5 and 10 mm.) set</t>
  </si>
  <si>
    <t>RUBI-26971</t>
  </si>
  <si>
    <t xml:space="preserve"> RUBIMIX-9 SUPERTORQUE 110V-50/60Hz. UK</t>
  </si>
  <si>
    <t>RUBI-26972</t>
  </si>
  <si>
    <t xml:space="preserve"> RUBIMIX-9 SUPERTORQUE 220V-50/60Hz. UK</t>
  </si>
  <si>
    <t>RUBI-26973</t>
  </si>
  <si>
    <t xml:space="preserve"> RUBIMIX-9 SUPERTORQUE 120V-50/60Hz. USA + Chuck</t>
  </si>
  <si>
    <t>RUBI-25942</t>
  </si>
  <si>
    <t>RUBIMIX-9 N UK 110-130V 50-60 Hz.</t>
  </si>
  <si>
    <t>RUBI-25944</t>
  </si>
  <si>
    <t>RUBIMIX-9 N UK 210-240V 50-60 Hz.</t>
  </si>
  <si>
    <t>RUBI-24949</t>
  </si>
  <si>
    <t>RUBIMIX-9 N USA + chuck 110-130V 50-60 Hz.</t>
  </si>
  <si>
    <t xml:space="preserve">           RUBIMIX-16 ERGOMAX</t>
  </si>
  <si>
    <t>RUBI-24994</t>
  </si>
  <si>
    <t>RUBIMIX-16 ERGOMAX 230V 50-60Hz.</t>
  </si>
  <si>
    <t>RUBI-24995</t>
  </si>
  <si>
    <t>RUBIMIX-16 ERGOMAX 110V 50-60Hz. UK</t>
  </si>
  <si>
    <t>RUBI-24996</t>
  </si>
  <si>
    <t>RUBIMIX-16 ERGOMAX 230V 50-60Hz. UK</t>
  </si>
  <si>
    <t>RUBI-24998</t>
  </si>
  <si>
    <t>RUBIMIX-16 ERGOMAX 230V 50-60Hz. W/CASE</t>
  </si>
  <si>
    <t>RUBI-76941</t>
  </si>
  <si>
    <t>Mixer paddle M-100-FI 3H</t>
  </si>
  <si>
    <t>RUBI-76974</t>
  </si>
  <si>
    <t>Mortar mixer paddle M-100 3H ZN</t>
  </si>
  <si>
    <t>RUBI-76970</t>
  </si>
  <si>
    <t>Mortar mixer paddle M-100-R 3H ZN</t>
  </si>
  <si>
    <t>RUBI-76946</t>
  </si>
  <si>
    <t>Mortar Mixer M-100 3H</t>
  </si>
  <si>
    <t>RUBI-76917</t>
  </si>
  <si>
    <t>Mortar mixer paddle M-100-R 3H</t>
  </si>
  <si>
    <t xml:space="preserve">           RUBIMIX buckets</t>
  </si>
  <si>
    <t>RUBI-60202</t>
  </si>
  <si>
    <t>Bucket for RUBIMIX-50-N</t>
  </si>
  <si>
    <t>RUBI-60265</t>
  </si>
  <si>
    <t>Bucket for RUBIMIX-25-N</t>
  </si>
  <si>
    <t>RUBI-66941</t>
  </si>
  <si>
    <t>RUBISCRAPER-250 UK 230V-50Hz</t>
  </si>
  <si>
    <t>RUBI-66942</t>
  </si>
  <si>
    <t>RUBISCRAPER-250 USA 120V-60Hz</t>
  </si>
  <si>
    <t>RUBI-60991</t>
  </si>
  <si>
    <t>Rule support set 12" (30 cm.)</t>
  </si>
  <si>
    <t xml:space="preserve">           TILE LEVEL: Levelling system</t>
  </si>
  <si>
    <t>RUBI-2980</t>
  </si>
  <si>
    <t>TILE LEVEL caps (C-100 u.)</t>
  </si>
  <si>
    <t>RUBI-2947</t>
  </si>
  <si>
    <t>TILE LEVEL caps (B-400 u.)</t>
  </si>
  <si>
    <t>RUBI-2981</t>
  </si>
  <si>
    <t>TILE LEVEL strips (C-100 u.)</t>
  </si>
  <si>
    <t>RUBI-2948</t>
  </si>
  <si>
    <t>TILE LEVEL strips  (B-200 u. )</t>
  </si>
  <si>
    <t>RUBI-2949</t>
  </si>
  <si>
    <t>TILE LEVEL strips (B-400 u. )</t>
  </si>
  <si>
    <t>RUBI-2982</t>
  </si>
  <si>
    <t>TILE LEVEL pliers</t>
  </si>
  <si>
    <t>RUBI-2992</t>
  </si>
  <si>
    <t>TILE LEVEL set</t>
  </si>
  <si>
    <t xml:space="preserve">           TILE LEVEL QUICK: Levelling system</t>
  </si>
  <si>
    <t>RUBI-2890</t>
  </si>
  <si>
    <t>TILE LEVEL CAPS (B-100 u.)</t>
  </si>
  <si>
    <t>RUBI-2891</t>
  </si>
  <si>
    <t>TILE LEVEL CAPS (B-200 u.)</t>
  </si>
  <si>
    <t>RUBI-2892</t>
  </si>
  <si>
    <t>TILE LEVEL CAPS (B-400 u.)</t>
  </si>
  <si>
    <t>RUBI-2893</t>
  </si>
  <si>
    <t>TILE LEVEL (B-100 u.) Strip</t>
  </si>
  <si>
    <t>RUBI-2894</t>
  </si>
  <si>
    <t>TILE LEVEL (B-200 u.) Strip</t>
  </si>
  <si>
    <t>RUBI-2895</t>
  </si>
  <si>
    <t>TILE LEVEL (B-400 u.) Strip</t>
  </si>
  <si>
    <t>RUBI-2989</t>
  </si>
  <si>
    <t>TILE LEVEL QUICK Pliers</t>
  </si>
  <si>
    <t>RUBI-3900</t>
  </si>
  <si>
    <t>TILE LEVEL QUICK Heavy Duty nipper</t>
  </si>
  <si>
    <t>RUBI-2941</t>
  </si>
  <si>
    <t>Kit TILE LEVEL QUICK</t>
  </si>
  <si>
    <t xml:space="preserve">           Delta Level System: Levelling system</t>
  </si>
  <si>
    <t>RUBI-2843</t>
  </si>
  <si>
    <t>Delta Level System Wedge (B-100 un)</t>
  </si>
  <si>
    <t>RUBI-2844</t>
  </si>
  <si>
    <t>Delta Level System Wedge (B-200 un)</t>
  </si>
  <si>
    <t>RUBI-2845</t>
  </si>
  <si>
    <t>Delta Level System Wedge (B-400 un)</t>
  </si>
  <si>
    <t>RUBI-2857</t>
  </si>
  <si>
    <t>Delta Level System Wedge (B-1200 un)</t>
  </si>
  <si>
    <t>RUBI-3929</t>
  </si>
  <si>
    <t>Strip 3-12mm 0,5mm Delta Level System (B-100 un)</t>
  </si>
  <si>
    <t>RUBI-3930</t>
  </si>
  <si>
    <t>Strip 3-12mm 0,5mm Delta Level System (B-200 un)</t>
  </si>
  <si>
    <t>RUBI-3931</t>
  </si>
  <si>
    <t>Strip 3-12mm 0,5mm Delta Level System (B-400 un)</t>
  </si>
  <si>
    <t>RUBI-3932</t>
  </si>
  <si>
    <t>Strip 3-12mm 0,5mm Delta Level System (B-2400 un)</t>
  </si>
  <si>
    <t>RUBI-2850</t>
  </si>
  <si>
    <t>Strip 3-12mm 1mm Delta Level System (B-100 un)</t>
  </si>
  <si>
    <t>RUBI-2851</t>
  </si>
  <si>
    <t>Strip 3-12mm 1mm Delta Level System (B-200 un)</t>
  </si>
  <si>
    <t>RUBI-2839</t>
  </si>
  <si>
    <t>Strip 3-12mm 1mm Delta Level System (B-400 un)</t>
  </si>
  <si>
    <t>RUBI-2870</t>
  </si>
  <si>
    <t>Strip 3-12mm 1mm Delta Level System (B-2400 un)</t>
  </si>
  <si>
    <t>RUBI-2840</t>
  </si>
  <si>
    <t>Strip 3-12mm 1,5mm Delta Level System (B-100 un)</t>
  </si>
  <si>
    <t>RUBI-2841</t>
  </si>
  <si>
    <t>Strip 3-12mm 1,5mm Delta Level System (B-200 un)</t>
  </si>
  <si>
    <t>RUBI-2842</t>
  </si>
  <si>
    <t>Strip 3-12mm 1,5mm Delta Level System (B-400 un)</t>
  </si>
  <si>
    <t>RUBI-2855</t>
  </si>
  <si>
    <t>Strip 3-12mm 1,5mm Delta Level System (B-2400 un)</t>
  </si>
  <si>
    <t>RUBI-2852</t>
  </si>
  <si>
    <t>Strip 3-12mm 2mm Delta Level System (B-100 un)</t>
  </si>
  <si>
    <t>RUBI-2853</t>
  </si>
  <si>
    <t>Strip 3-12mm 2mm Delta Level System (B-200 un)</t>
  </si>
  <si>
    <t>RUBI-2854</t>
  </si>
  <si>
    <t>Strip 3-12mm 2mm Delta Level System (B-400 un)</t>
  </si>
  <si>
    <t>RUBI-2856</t>
  </si>
  <si>
    <t>Strip 3-12mm 2mm Delta Level System (B-2400 un)</t>
  </si>
  <si>
    <t>RUBI-2866</t>
  </si>
  <si>
    <t>Strip 6-15mm 3mm Delta Level System (B-100 un)</t>
  </si>
  <si>
    <t>RUBI-2867</t>
  </si>
  <si>
    <t>Strip 6-15mm 3mm Delta Level System (B-200 un)</t>
  </si>
  <si>
    <t>RUBI-2868</t>
  </si>
  <si>
    <t>Strip 6-15mm 3mm Delta Level System (B-400 un)</t>
  </si>
  <si>
    <t>RUBI-2869</t>
  </si>
  <si>
    <t>Strip 6-15mm 3mm Delta Level System (B-2400 un)</t>
  </si>
  <si>
    <t>RUBI-2846</t>
  </si>
  <si>
    <t>Strip 11-20mm  1,5mm Delta Level System (B-100 un)</t>
  </si>
  <si>
    <t>RUBI-2858</t>
  </si>
  <si>
    <t>Strip 11-20mm  2mm Delta Level System (B-100 un)</t>
  </si>
  <si>
    <t>RUBI-3933</t>
  </si>
  <si>
    <t>Kit Delta Level System 0,5mm (3-12mm)</t>
  </si>
  <si>
    <t>RUBI-3913</t>
  </si>
  <si>
    <t>Kit Delta Level System 1mm (3-12mm)</t>
  </si>
  <si>
    <t>RUBI-3914</t>
  </si>
  <si>
    <t>Kit Delta Level System 1,5mm (3-12mm)</t>
  </si>
  <si>
    <t>RUBI-3915</t>
  </si>
  <si>
    <t>Kit Delta Level System 2mm (3-12mm)</t>
  </si>
  <si>
    <t>RUBI-22950</t>
  </si>
  <si>
    <t xml:space="preserve">RC-10 Cement Remover 5 l. *  </t>
  </si>
  <si>
    <t>RUBI-22906</t>
  </si>
  <si>
    <t xml:space="preserve">RC-10 Cement Remover 200 l. Cont.  **  </t>
  </si>
  <si>
    <t>RUBI-22951</t>
  </si>
  <si>
    <t>RC-11 Cement Remover (Metal Safe) 5 l.  *</t>
  </si>
  <si>
    <t>RUBI-22970</t>
  </si>
  <si>
    <t>RC-20 General Purpose Cleaner 200 l.  **</t>
  </si>
  <si>
    <t>RUBI-22967</t>
  </si>
  <si>
    <t>RP-50 Stain Protector Porous Surfaces 25 l.  **</t>
  </si>
  <si>
    <t>RUBI-22987</t>
  </si>
  <si>
    <t>RP-51 Stain Protector 25 l. **</t>
  </si>
  <si>
    <t>RUBI-22989</t>
  </si>
  <si>
    <t>RW-71 Low Porous Surface Wax 25 l.  **</t>
  </si>
  <si>
    <t>RUBI-22957</t>
  </si>
  <si>
    <t>RO-81 Cristallizer 5 l.  *</t>
  </si>
  <si>
    <t>RUBI-22965</t>
  </si>
  <si>
    <t>RO-81 Cristallizer 25 l.  **</t>
  </si>
  <si>
    <t>RUBI-88723</t>
  </si>
  <si>
    <t>Plastic tub Cream color Nº. 3 (40 l.)</t>
  </si>
  <si>
    <t>RUBI-88726</t>
  </si>
  <si>
    <t>Plastic tub Red color Nº. 3 (40 l.)</t>
  </si>
  <si>
    <t>RUBI-88720</t>
  </si>
  <si>
    <t>Plastic tub Yellow color Nº. 3 (40 l.)</t>
  </si>
  <si>
    <t>RUBI-88721</t>
  </si>
  <si>
    <t>Plastic tub Blue color Nº. 3 (40 l.)</t>
  </si>
  <si>
    <t>RUBI-88728</t>
  </si>
  <si>
    <t>Plastic tub Green color Nº. 3 (40 l.)</t>
  </si>
  <si>
    <t>RUBI-88729</t>
  </si>
  <si>
    <t>Plastic tub Purple color Nº. 3 (40 l.)</t>
  </si>
  <si>
    <t>RUBI-88725</t>
  </si>
  <si>
    <t>Plastic tub Pistachio color Nº. 3 (40 l.)</t>
  </si>
  <si>
    <t>RUBI-88724</t>
  </si>
  <si>
    <t>Plastic tub Orange color Nº. 3 (40 l.)</t>
  </si>
  <si>
    <t>Cod de
Comanda</t>
  </si>
  <si>
    <t>K56501</t>
  </si>
  <si>
    <t>Pompa de vopsit / zugravit AIRLESS Profesionala cu Carucior - Completa Echipata - 4L/min - Larius Dali</t>
  </si>
  <si>
    <t>Pompa de vopsit / zugravit AIRLESS Industriala cu Carucior - Complet Echipata - 8L/min - Larius Giotto</t>
  </si>
  <si>
    <t>Pompa de vopsit / zugravit AIRLESS Industriala cu Cadru - Complet Echipata - 1,9L/min - Larius Jolly</t>
  </si>
  <si>
    <t>Pompa de vopsit / zugravit AIRLESS Industriala cu Carucior - Complet Echipata - 1,9L/min - Larius Jolly</t>
  </si>
  <si>
    <t>Pompa de vopsit / zugravit AIRLESS Industriala cu Carucior - Complet Echipata - 4L/min - Larius Zeus</t>
  </si>
  <si>
    <t>Pompa de vopsit / zugravit AIRLESS Industriala cu Carucior - Complet Echipata - 5L/min - Larius Dragon</t>
  </si>
  <si>
    <t>Pompa de vopsit / zugravit AIRLESS Industriala cu Carucior - Complet Echipata - 7,5L/min - Larius Thor</t>
  </si>
  <si>
    <r>
      <t xml:space="preserve">Raimondi 
din 1974 inoveaza scule si echipamente pentru cei mai pretentiosi faiantari
</t>
    </r>
    <r>
      <rPr>
        <b/>
        <sz val="18"/>
        <rFont val="Calibri"/>
        <family val="2"/>
        <scheme val="minor"/>
      </rPr>
      <t>MADE IN ITALY</t>
    </r>
  </si>
  <si>
    <t>Produs</t>
  </si>
  <si>
    <t>Masurare in Constructii</t>
  </si>
  <si>
    <t>Nivele Optice Automate</t>
  </si>
  <si>
    <t>NA300</t>
  </si>
  <si>
    <t>Description</t>
  </si>
  <si>
    <t>NA500</t>
  </si>
  <si>
    <t>NA700</t>
  </si>
  <si>
    <t>Accesorii pentru NA300, NA500, NA700</t>
  </si>
  <si>
    <t>CET270, Aluminium elevator tripod with
shoulder strap, fast clamps, max. exte-
nsion 270cm, with mm-scale,exchangeable
rubber feet.</t>
  </si>
  <si>
    <t>GSS111, Dual face telescopic levelling staff, 5m,
4 sections, SPRINTER barcode / E-Scale cm-graduation,
with circular bubble, in transport bag (Standard version).</t>
  </si>
  <si>
    <t>CLR104, Telescopic level staff 5m, 5 sections.</t>
  </si>
  <si>
    <t>Flexi Rod Scale mm</t>
  </si>
  <si>
    <t>SPRINTER Nivele Digitale</t>
  </si>
  <si>
    <t>Accesorii</t>
  </si>
  <si>
    <t>GSS111-1, Dual face telescopic
levelling staff, 5m (16.4ft), 4
sections, SPRINTER barcode /
ft-graduation, with circular bubble,
in transport bag, (Imperial version).</t>
  </si>
  <si>
    <t>GSS112-3, Dual face telescopic
levelling staff, 4m, 4 sections,
SPRINTER barcode / E-Scale
cm-graduation, with circular
bubble, in transport bag (UK version).</t>
  </si>
  <si>
    <t>GSS111-2, Dual face telescopic
levelling staff, 5m, 4 sections,
SPRINTER barcode / 5mm-graduation,
with circular bubble, in transport
bag (Japan version).</t>
  </si>
  <si>
    <t>GSS113 fibreglass dual face staff, 3 m, 1 section,
Sprinter barcode/E-scale cm-graduation, with
circular bubble, transport bag.</t>
  </si>
  <si>
    <t>GSB5 Sunshade for digital level.</t>
  </si>
  <si>
    <t>Rugby Lasere Rotative si Multifunctionale</t>
  </si>
  <si>
    <t>Rugby CLH (Orizontal)</t>
  </si>
  <si>
    <t>Rugby CLH &amp; CLX200</t>
  </si>
  <si>
    <t>Rugby CLH &amp; CLX400</t>
  </si>
  <si>
    <t>Rugby CLA (Allround)</t>
  </si>
  <si>
    <t>Rugby CLA &amp; CLX500</t>
  </si>
  <si>
    <t>Rugby CLA &amp; CLX700</t>
  </si>
  <si>
    <t>Rugby CLI (Invizibil)</t>
  </si>
  <si>
    <t>Rugby CLI &amp; CLX900</t>
  </si>
  <si>
    <t>Rugby Receptor/Telecomanda</t>
  </si>
  <si>
    <t>Rugby Accesorii</t>
  </si>
  <si>
    <t>CA Rugby Smart Adapter&amp;90° RE clamp</t>
  </si>
  <si>
    <t>90°RE clamp</t>
  </si>
  <si>
    <t>Rugby Scope w/Adapter.</t>
  </si>
  <si>
    <t>A240 - Manual Slope Adapter</t>
  </si>
  <si>
    <t>A270 - Facade Adapter Assembly 1x50cm.</t>
  </si>
  <si>
    <t>A210 - Ceiling Grid Target, Magnetic.</t>
  </si>
  <si>
    <t>Rugby alte Accesorii si Surse de Curent</t>
  </si>
  <si>
    <t>Rugby  Battery Li-Ion 12V/7.2Ah.</t>
  </si>
  <si>
    <t>USB cable /USB C-A.</t>
  </si>
  <si>
    <t>USB cable /USB C-C.</t>
  </si>
  <si>
    <t>Rugby Lasere Rotative</t>
  </si>
  <si>
    <t>Rugby Seria 600</t>
  </si>
  <si>
    <t>Accesorii si Piese de Schimb</t>
  </si>
  <si>
    <t>A600 - Lithium-Ion Battery Pack,
Rugby 600 series.</t>
  </si>
  <si>
    <t>A130 - 12-Volt Battery Cable, 4.5m</t>
  </si>
  <si>
    <t>A140 - Car Adapter Cable</t>
  </si>
  <si>
    <t>A170 Solar Panel with Case</t>
  </si>
  <si>
    <t>Alkaline Battery LR20, 1.5V
(2x).</t>
  </si>
  <si>
    <t>Attachable Soft Case, Rugby.
Soft transport case for solar panel</t>
  </si>
  <si>
    <t>RC400 - Remote Control, Multipurpose
Remote, Rugby 640/640G/840.</t>
  </si>
  <si>
    <t>Rugby RC800, Remote Control, Grade
Laser Remote to 100M, Rugby 800 series.</t>
  </si>
  <si>
    <t>A210G - Green Ceiling Grid Target</t>
  </si>
  <si>
    <t>Laser glasses green</t>
  </si>
  <si>
    <t>Tripod for Laser 149cm - 330cm,
Aluminium.</t>
  </si>
  <si>
    <t>PIPER Lasere de Conducte</t>
  </si>
  <si>
    <t>Target Assy w/small insert 300mm, red</t>
  </si>
  <si>
    <t>Target insert, small 6" - 12"
(150-300mm), red.</t>
  </si>
  <si>
    <t>Target Insert, large 15-21"
(400-550mm), red.</t>
  </si>
  <si>
    <t>PTC100 Target Assembly, 100 mm / 4 inch.</t>
  </si>
  <si>
    <t>IR Remote Control for PIPER</t>
  </si>
  <si>
    <t>GEB221, Lithium-Ion battery, 7.4V/4.4Ah, chargeable.</t>
  </si>
  <si>
    <t>Trivet Assembly with Mounting Bracket.</t>
  </si>
  <si>
    <t>Mounting Bracket</t>
  </si>
  <si>
    <t>Foot, 6" / 150 mm PIPER</t>
  </si>
  <si>
    <t>Foot, 8" / 200 mm PIPER</t>
  </si>
  <si>
    <t>Foot, 9" / 225 mm PIPER</t>
  </si>
  <si>
    <t>Foot, 10" / 250 mm PIPER</t>
  </si>
  <si>
    <t>Foot, 12" / 300 mm PIPER</t>
  </si>
  <si>
    <t>1 yr Piper100/200 Ext. Warranty</t>
  </si>
  <si>
    <t>2 yr Piper100/200 Ext. Warranty</t>
  </si>
  <si>
    <t>3 yr Piper100/200 Ext. Warranty</t>
  </si>
  <si>
    <t>add 1 yr Piper100/200 Ext. Warranty</t>
  </si>
  <si>
    <t>DD Locatoare Detectoare</t>
  </si>
  <si>
    <t>Clamp Sonde 33, 40mm (1.6") 33kHz Sonde. Clamps directly on
to 12mm (0.47") duct rod or the cable of a sewer
inspection camera.  Used to trace the route of the duct,
position of the inspection camera or a blockage. Powered by
1 x AAA battery. with a working depth range of 5 meters
(16.5ft).</t>
  </si>
  <si>
    <t>System carry bag for locators, signal transmitters and
accessories.</t>
  </si>
  <si>
    <t>Carry bag for Leica DD220, DD230 Locators.</t>
  </si>
  <si>
    <t>Carry bag for Leica DD120, DD130 locators.</t>
  </si>
  <si>
    <t>Li-Ion Battery Pack, 7.2 Ah, for Leica Detect DD locators
or DA Signal Transmitter range.</t>
  </si>
  <si>
    <t>Transmitter Cable extension, 10 metre (32.8ft) cable
supplied on a reel. Used to extend the Signal Transmitters
Red or Black Connection Cable.</t>
  </si>
  <si>
    <t>Receptoare pentru Utilaje</t>
  </si>
  <si>
    <t>MC200 Depthmaster</t>
  </si>
  <si>
    <t>MC200 Depthmaster with Clamp-on Brackets.</t>
  </si>
  <si>
    <t>MC200 Depthmaster with Magnetic Bracket.</t>
  </si>
  <si>
    <t>MC200 Depthmaster with Clamp-on and
Magnetic Brackets.</t>
  </si>
  <si>
    <t>Battery Pack, NiMH for MC200 Depthmaster.</t>
  </si>
  <si>
    <t>Brackets, MC200 Depthmaster (set of 2)</t>
  </si>
  <si>
    <t>Magnetic Bracket, MC200 Depthmaster</t>
  </si>
  <si>
    <t>LMR240 &amp; 360</t>
  </si>
  <si>
    <t>LMD360R Remote Display, 868MHz</t>
  </si>
  <si>
    <t>DISTO &amp; Lino</t>
  </si>
  <si>
    <t>Leica DISTO D1-1 handheld laser distance meter
Content: DISTO D1-1 , 2x AAA batteries, Quickstart guide,
Warranty Card, Safety Manual, Calibration Certificate
Silver.</t>
  </si>
  <si>
    <t>Tripod Leica TRI 100
professional tripod with easy fine adjustment</t>
  </si>
  <si>
    <t>Battery cover for DISTO D3</t>
  </si>
  <si>
    <t>Target plate GZM 28, Target plate size: 44 x 98mm</t>
  </si>
  <si>
    <t>Holster Leica DISTO  D3, D3a, D3aBT</t>
  </si>
  <si>
    <t>Battery cover compl. DISTO D2</t>
  </si>
  <si>
    <t>Holster Leica DISTO D2</t>
  </si>
  <si>
    <t>Target plate GZM 30, Target plate size: 274 x 197mm, to be
used when measuring on floor markers</t>
  </si>
  <si>
    <t>Holster Leica DISTO DXT</t>
  </si>
  <si>
    <t>Battery cover DISTO D3a, D3aBT</t>
  </si>
  <si>
    <t>Tripod Adaptor TA 360</t>
  </si>
  <si>
    <t>GLB30  3 in 1: Laser visibility glasses, safety glasses, sun glasses</t>
  </si>
  <si>
    <t>Battery cover for DISTO DXT</t>
  </si>
  <si>
    <t>Battery cover for Leica Disto D210</t>
  </si>
  <si>
    <t>Holster Leica DISTO D210</t>
  </si>
  <si>
    <t>Battery cover for Leica Disto X310</t>
  </si>
  <si>
    <t>Leica TRI 70 Tripod (Height: 40 - 115cm)</t>
  </si>
  <si>
    <t>Holster Leica DISTO D110</t>
  </si>
  <si>
    <t>Pocket Clip Leica Disto D110</t>
  </si>
  <si>
    <t>Battery cover for Leica Disto D110</t>
  </si>
  <si>
    <t>Target plate GZM 3</t>
  </si>
  <si>
    <t>Adaper 1/4" to 5/8" for construction tripod</t>
  </si>
  <si>
    <t>Tripod Leica TRI 200</t>
  </si>
  <si>
    <t>Battery cover for DISTO D2 New</t>
  </si>
  <si>
    <t>Taget plate TPD 100 for use with Digital Pointfinder up to 100m</t>
  </si>
  <si>
    <t>Battery cover for DISTO D1</t>
  </si>
  <si>
    <t>Tripod Leica TRI 120</t>
  </si>
  <si>
    <t>Target plate GZM 26, Target plate size: 210 x 297mm (A4)</t>
  </si>
  <si>
    <t>Target plate GZM 27, Targetplate size: 147x98mm</t>
  </si>
  <si>
    <t>Battery cover for Leica Disto D5/D8</t>
  </si>
  <si>
    <t>Battery cover for Leica Disto D510, D410</t>
  </si>
  <si>
    <t>Holster Leica DISTO D5 /D8 /D510/D410</t>
  </si>
  <si>
    <t>Holster Leica DISTO D810 touch</t>
  </si>
  <si>
    <t>USB Power adapter with micro-USB cable</t>
  </si>
  <si>
    <t>Tripod Adaptor FTA 360</t>
  </si>
  <si>
    <t>Adapter for Set-up poles LSA 360-S</t>
  </si>
  <si>
    <t>Tripod Adaptor FTA 360-S for DISTO™ S910</t>
  </si>
  <si>
    <t>Extension for Smartbase of Leica DISTO™ S910</t>
  </si>
  <si>
    <t>Holster Leica DISTO S910</t>
  </si>
  <si>
    <t>Rugged case for Leica S910</t>
  </si>
  <si>
    <t>Rugged case with Inlay for Leica DST 360</t>
  </si>
  <si>
    <t>Holster Leica DISTO X310, X3, X4</t>
  </si>
  <si>
    <t>Target plate red</t>
  </si>
  <si>
    <t>Clamp rod CLR290</t>
  </si>
  <si>
    <t>Clip-on adapter with magnetic mount for Lino P3, P5 (first series)</t>
  </si>
  <si>
    <t>Clip-on adapter with magnetic mount for Lino L2+ / L2P5 (first series)</t>
  </si>
  <si>
    <t>Hard case for Leica Lino, fits Leica Lino P3, P5,L2+ or L2P5 (first
series), empty</t>
  </si>
  <si>
    <t>Magnetic multifunctional adapter mini tripod with 1/4" srew, black,
wallmount, magnetic adapter for pipes or metal beams.</t>
  </si>
  <si>
    <t>Battery Pack Lino L360, rechargeable</t>
  </si>
  <si>
    <t>Wall mount for rotary/line laser 5/8"</t>
  </si>
  <si>
    <t>Tripod Mounting Adapter 1/4 to 5/8"</t>
  </si>
  <si>
    <t>Battery Cover Leica Lino L2P5, L2+, L2G+ (first series)</t>
  </si>
  <si>
    <t>Target plate green</t>
  </si>
  <si>
    <t>Laser glasses red</t>
  </si>
  <si>
    <t>Leica Lino L4P1 AA-battery tray</t>
  </si>
  <si>
    <t>Leica Lino L4P1 rubber feet
Includes:
3 pcs.</t>
  </si>
  <si>
    <t>Leica Lino case locking clips
Includes:
2 pcs.</t>
  </si>
  <si>
    <t>Leica Lino L4P1 Li-Ion battery3.6V/5.2Ah</t>
  </si>
  <si>
    <t>Linienlaser Batteriedeckel (Ersatz)</t>
  </si>
  <si>
    <t>XCR catch:  Laser receiver
Includes:
Receiver, clamp, 3 x AA batteries, quickstart</t>
  </si>
  <si>
    <t>Content: Leica Lino ML90, ML180 rechargeable battery pack (Ni-MH, 3.3V /
2.0A)</t>
  </si>
  <si>
    <t>Leica Lino Li-Ion battery pack spare part, 3.6V/5.2Ah,
(recommended only for P5-1, L2s-1, L2-1, L2G-2, L2P5-1,
L2P5G-1)</t>
  </si>
  <si>
    <t>Leica Lino ML90, ML180 Alkaline battery tray</t>
  </si>
  <si>
    <t>Adapter plate 5/8", for attaching Lino L4P1/ML180/ML90 on a
construction tripod with hole for plumb function.
Includes:
5/8" adapter plate</t>
  </si>
  <si>
    <t>Replacement feet for Clamp rod CLR290</t>
  </si>
  <si>
    <t>Telescopic Laser Pole, 2m, Flexible</t>
  </si>
  <si>
    <t>Window frame L2-1,P5-1 - spare part
Includes:
Framed optics, 4 screws &amp; front label &amp; manual</t>
  </si>
  <si>
    <t>L2s-1, L2-1 Keypad - spare part
Includes:
Keypad, 3 labels &amp; manual</t>
  </si>
  <si>
    <t>Leica Lino alkaline battery tray spare part, 3xAA, 1.5V, recommended
only for P5-1, L2s-1, L2-1, L2G-2, L2P5-1, L2P5G-1</t>
  </si>
  <si>
    <t>TWIST 360 strong magnetic pivoting adapter (recommended for P5-1,
L2P5-1, L2P5G-1)</t>
  </si>
  <si>
    <t>Leica Lino UAL 130 wall-mount bracket
Includes:
Quick start guide, UAL 130 wall-mount adapter.</t>
  </si>
  <si>
    <t>TWIST 250 strong magnetic pivoting adapter (recommended for L2s-1, L2-1,
L2G-1)</t>
  </si>
  <si>
    <t>L2G-1 Keypad - spare part
Includes:
Keypad, 3 labels &amp; manual</t>
  </si>
  <si>
    <t>Window frame L2G-1 - spare part
Includes:
Framed optics, 4 screws &amp; front label &amp; manual</t>
  </si>
  <si>
    <t>Window frame L2P5-1 - spare part
Includes:
Framed optics, 4 screws &amp; front label &amp; manual</t>
  </si>
  <si>
    <t>L2P5-1 Keypad - spare part
Includes:
Keypad, 3 labels &amp; manual</t>
  </si>
  <si>
    <t>Window frame L2P5G-1 - spare part
Includes:
Framed optics, 4 screws &amp; front label &amp; manual</t>
  </si>
  <si>
    <t>L2P5G-1 Keypad - spare part
Includes:
Keypad, 3 labels &amp; manual</t>
  </si>
  <si>
    <t>P5-1 Keypad - spare part
Includes:
Keypad, 3 labels &amp; manual</t>
  </si>
  <si>
    <t>Battery Cover RGR 200, replacement
Includes:
Compartment, screws</t>
  </si>
  <si>
    <t>Drop protector for Linos, perfect for L6G-1, L6R-1, L4P1</t>
  </si>
  <si>
    <t>Lino L6R-1 / L6G-1 Li-Ion battery pack</t>
  </si>
  <si>
    <t>Lino L6R-1 / L6G-1 alkaline battery tray - Spare part</t>
  </si>
  <si>
    <t>Lino L6R-1 / L6G-1 pouch</t>
  </si>
  <si>
    <t>Eccentric Base Adapter Lino L6R-1 / L6G-1 - Spare Part</t>
  </si>
  <si>
    <t>Window Frame Lino L6R-1 - Spare Part (incl. screws, etc.)​</t>
  </si>
  <si>
    <t>Window Frame Lino L6G-1 - Spare Part (incl. screws, etc.)​</t>
  </si>
  <si>
    <t>Keypad Lino L6R-1 - Spare Part​</t>
  </si>
  <si>
    <t>Keypad Lino L6G-1 - Spare Part​</t>
  </si>
  <si>
    <t>Lino L6R-1 / L6G-1 rubber feet</t>
  </si>
  <si>
    <t>Disto - Telemetre</t>
  </si>
  <si>
    <t>Lino - Lasere pentru Interior</t>
  </si>
  <si>
    <t>Pret Lista EURO</t>
  </si>
  <si>
    <t>Promo</t>
  </si>
  <si>
    <t>Telemetre Avansate</t>
  </si>
  <si>
    <t xml:space="preserve">Telemetru S910 </t>
  </si>
  <si>
    <t>Telemetre Disto X-Series</t>
  </si>
  <si>
    <t>Pachete</t>
  </si>
  <si>
    <t>Accesorii Standard</t>
  </si>
  <si>
    <t>Accesorii Avansate</t>
  </si>
  <si>
    <t>Accesorii pt. S910</t>
  </si>
  <si>
    <t>Accesorii pt. Disto X-Series</t>
  </si>
  <si>
    <t>Instrumente</t>
  </si>
  <si>
    <t>Piper 100/200 - rosu</t>
  </si>
  <si>
    <t>Optiuni Service</t>
  </si>
  <si>
    <t>Detectoare DD SMART</t>
  </si>
  <si>
    <t>Detectoare DD120, DD130</t>
  </si>
  <si>
    <t>Transmitatoare de Impuls DA (Signal Transmitters)</t>
  </si>
  <si>
    <t>PT Carry Case with inlay - Interior Pachet D210, Lino L2</t>
  </si>
  <si>
    <t>PT Carry Case with inlay for D810touch - Exterior Pachet</t>
  </si>
  <si>
    <t>PT Carry Case with inlay for D510 - Exterior Pachet</t>
  </si>
  <si>
    <t>PT Carry Case with inlay for S910 - Exterior Pachet</t>
  </si>
  <si>
    <t>R2M NA520 Level 360° Pachet
NA520 Nivela Optica Automata, Trepied Aluminiu,
Mira Telescopica</t>
  </si>
  <si>
    <t>R2M NA524 Level 360° Pachet
NA524 Nivela Optica Automata, Trepied Aluminiu,
Mira Telescopica</t>
  </si>
  <si>
    <t>R2M NA532 Level 360° Pachet
NA532 Nivela Optica Automata, Trepied Aluminiu,
Mira Telescopica</t>
  </si>
  <si>
    <t>R2M NA324 Level 360° Pachet - NA324 Nivela Optica Automata, Trepied Aluminiu, Mira Telescopica</t>
  </si>
  <si>
    <t>R2M NA332 Level 360° Pachet - NA332 Nivela Optica Automata, Trepied Aluminiu, Mira Telescopica</t>
  </si>
  <si>
    <t>Pret de Lista
EURO 
fara TVA</t>
  </si>
  <si>
    <t>Pret PROMO
EURO 
fara TVA</t>
  </si>
  <si>
    <t>Cutie pt. Transport, Rugby 600 Series</t>
  </si>
  <si>
    <t>CC Cutie pt. Transport flex.name tag</t>
  </si>
  <si>
    <t>CC Cutie pt. Transport standard.name tag</t>
  </si>
  <si>
    <t>Leica Lino L4P1 Cutie pt. Transport, empty</t>
  </si>
  <si>
    <t>Leica Lino ML90, ML180 empty Cutie pt. Transport</t>
  </si>
  <si>
    <t>Leica Lino Cutie pt. Transport (recommended only for P5-1, L2s-1, L2-1, L2G-2,
L2P5-1, L2P5G-1), empty</t>
  </si>
  <si>
    <t>Lino L6R-1 / L6G-1 Cutie pt. Transport</t>
  </si>
  <si>
    <t>Cutie pt. Transport for PIPER 100.</t>
  </si>
  <si>
    <t>Cutie pt. Transport for PIPER 200.</t>
  </si>
  <si>
    <t>MC200 Depthmaster with Cutie pt. Transport.</t>
  </si>
  <si>
    <t>NA324 Nivela Optica Automata, 360°,
Cutie pt. Transport, incl. CD manual utiliz.
29 limbi, Cheie, Bent pick,
Manufacturer Confirmation,
Customer information</t>
  </si>
  <si>
    <t>NA332 Nivela Optica Automata, 360°,
Cutie pt. Transport, incl. CD manual utiliz.
29 limbi, Cheie, Bent pick,
Manufacturer Confirmation,
Customer information</t>
  </si>
  <si>
    <t>NA520 Nivela Optica Automata, 360°,
Cutie pt. Transport, incl. CD manual utiliz.
29 limbi, Cheie, Bent pick,
Manufacturer Confirmation, Customer
information, Protect Card</t>
  </si>
  <si>
    <t>NA524 Nivela Optica Automata, 360°,
Cutie pt. Transport, incl. CD manual utiliz.
29 limbi, Cheie, Bent pick,
Manufacturer Confirmation,
Customer information, Protect Card</t>
  </si>
  <si>
    <t>NA532 Nivela Optica Automata, 360°,
Cutie pt. Transport, incl. CD manual utiliz.
29 limbi, Cheie, Bent pick,
Manufacturer Confirmation,
Customer information, Protect Card</t>
  </si>
  <si>
    <t>Doar Instrumentul</t>
  </si>
  <si>
    <t>Rugby CLH Basic</t>
  </si>
  <si>
    <t>Rugby CLA Basic</t>
  </si>
  <si>
    <t>Rod Eye 120 - Basic  w/Bracket.</t>
  </si>
  <si>
    <t>Rod Eye 140 Classic  w/Bracket.</t>
  </si>
  <si>
    <t>Rod Eye 160 Digital  w/Bracket.</t>
  </si>
  <si>
    <t>A230 - 90°  Adapter</t>
  </si>
  <si>
    <t>A220 - Batter Board Clamp with
90°  Adapter.</t>
  </si>
  <si>
    <t>Rod Eye  Bracket</t>
  </si>
  <si>
    <t>Clamp for laser  magnetic (RVL100, XCR Catch)</t>
  </si>
  <si>
    <t xml:space="preserve"> Bracket</t>
  </si>
  <si>
    <t>Set - Clamp for line laser  RVL80</t>
  </si>
  <si>
    <t>RVL80  with clamp
Includes:
RVL80,  clamp, manual, battery</t>
  </si>
  <si>
    <t>Quick incarcator incl.4x AA NiMH rechargeable batteries</t>
  </si>
  <si>
    <t>Leica incarcator UC 20 incl.2 x AAA NiMH rechargeable batteries</t>
  </si>
  <si>
    <t>A100 - Li-ion incarcator</t>
  </si>
  <si>
    <t>Combo,UM,QG,Manuf.Conf.,Protect card,
Customer Info, Battery, Bracket,
incarcator optional if Combo ordered as
standalone article.</t>
  </si>
  <si>
    <t>USB C incarcator.</t>
  </si>
  <si>
    <t>incarcator for Lino L360</t>
  </si>
  <si>
    <t>Leica Lino ML90, ML180 incarcator (3.3V / 1.5)
Includes:
Power supply incl. plugs for world-wide usage</t>
  </si>
  <si>
    <t>PIPER 100, Laser with Cutie pt. Transport.
Including: Target, Lith-Ion Battery and
incarcator.</t>
  </si>
  <si>
    <t>PIPER 200, Laser with Cutie pt. Transport.
Including: Target, Lith-Ion Battery and
incarcator.</t>
  </si>
  <si>
    <t>incarcator, MC200 Depthmaster</t>
  </si>
  <si>
    <t>incarcator, LMR 360R (Universal)</t>
  </si>
  <si>
    <t>Sprinter 50, electronic level, standard
deviation 2.0 mm, includes container,
strap, adjustment tools, manual,
leaflet, 4 AA batteries.</t>
  </si>
  <si>
    <t>Sprinter 150M, electronic level with
internal memory, standard deviation
1.5 mm, includes container, strap,
adjustment tools, manual, 4 AA
batteries, USB cable, CD.</t>
  </si>
  <si>
    <t>Sprinter 250M, electronic level with
internal memory, standard deviation
1.0 mm, includes container, strap, adj-
ustment tools, manual, 4 AA batt-
eries, USB cable, CD.</t>
  </si>
  <si>
    <t>Rugby 680 - A semi-automatic, dual
grade laser with Cutie pt. Transport and
manual.</t>
  </si>
  <si>
    <t>CT160, Trepied Aluminiu with shoulder
strap si screws, medium weight</t>
  </si>
  <si>
    <t>CTP104, Trepied Aluminiu with shoulder
strap si fast clamps, medium weight.</t>
  </si>
  <si>
    <t>CTP104D-1, Trepied Aluminiu with shoulder strap si fast clamps, with
dome head si exchangeable rubber feet, medium weight.</t>
  </si>
  <si>
    <t>CLR102, Telescopic level staff 5m, 4 sections, front side
with E-graduation si back side with mm-graduation.</t>
  </si>
  <si>
    <t>GEV222, Sprinter USB cable, connection
between Sprinter 150M/250M si PC.</t>
  </si>
  <si>
    <t>Rugby 610 - Nivela Laser Rotativa + Cutie pt. Transport, Rod Eye 160 , Li-Ion, incarcator si manual.</t>
  </si>
  <si>
    <t>Rugby 610 - Nivela Laser Rotativa
laser with Cutie pt. Transport si user
manual.</t>
  </si>
  <si>
    <t>Rugby 620 - Nivela Laser Rotativa
laser with Cutie pt. Transport si user
manual.</t>
  </si>
  <si>
    <t>Rugby 640 - A multipurpose laser with
Cutie pt. Transport si manual.</t>
  </si>
  <si>
    <t>Rugby 640G - A multipurpose green beam laser with
Cutie pt. Transport si manual.</t>
  </si>
  <si>
    <t>Rod Eye 120G - Basic green laser receiver, bracket
si manual.</t>
  </si>
  <si>
    <t>CET103 Professional: multifunctional aluminium elevator
tripod with shoulder strap, fast clamps si bubble,
min. working height 84 cm, max.extension 246cm (incl.
extendible center column), with mm-scale, exchangeable
rubber feet.</t>
  </si>
  <si>
    <t>CTC290, Professional, multifunctional aluminium elevator
tripod with shoulder strap, fast clamps si bubble, min.
working height 105 cm, max.extension 290cm (incl. extend-
ible center column), with mm-scale, removeable rubber
protection on feets.</t>
  </si>
  <si>
    <t>Leica DISTO D110  handheld laser distance meter
Content: DISTO D110, pouch, 2x AAA batteries, hsi loop,
manual on CD, Quickstart guide, Warranty Card, Safety
Manual, Calibration Certificate Silver.</t>
  </si>
  <si>
    <t>Leica DISTO D2 handheld laser distance meter
Content: DISTO D2, pouch, 2x AAA batteries, hsi loop,
Quickstart guide, Warranty Card, Safety Manual, Calibration
Certificate Silver.</t>
  </si>
  <si>
    <t>Leica DISTO™ D510 Hand-Lasermeter
Content: DISTO D510, pouch, 2x AA batteries, hsi loop,
manual on CD, Quickstart guide, Warranty card, Safety
Manual, Calibration Certificate Silver.</t>
  </si>
  <si>
    <t>Leica DISTO™ D510 Case with tripod TRI 70 si Leica Adapter
FTA360.
Content: case with inlay, DISTO D510, pouch, 2x AA
batteries, hsi loop, manual on CD, Quickstart guide,
Warranty card, Safety Manual, Calibration Certificate
Silver, tripod adapter FTA360, instruction, photo-tripod
TRI70.</t>
  </si>
  <si>
    <t>Leica DISTO™ D810 touch Hand-Lasermeter
Content: DISTO D810 touch, pouch, hsi loop, manual on
CD, Quickstart guide, Warranty card, Safety Manual,
Calibration Certificate Silver, USB incarcator with USB cable
si 4x country adapter, general notes.</t>
  </si>
  <si>
    <t>Leica DISTO™ X3-1 handheld laser meter
Content: DISTO™ X3-1, pouch, 2x AA batteries, hsi loop,
Quickstart guide, warranty card , Safety Manual,
Calibration Certificate Silver.</t>
  </si>
  <si>
    <t>Leica DISTO™ X4-1 handheld laser meter
Range: 0.05 m to 150 m, ±1mm accuracy,
digital Pointfinder, 360° tilt sensor,
Bluetooth® Smart calculation, area vol-
ume function, stake out function, memo-
ry, pythagoras, Smart horizontal mode,
room angle,height tracking, timer,
IP65 protected.
Content: DISTO™ X4-1, pouch, 2x AA batt-
eries, hsi loop, Quickstart guide,
warranty card , Safety Manual,
Calibration Certificate Silver.</t>
  </si>
  <si>
    <t>Tripod Adaptor DST 360 for DISTO™ X3 si X4</t>
  </si>
  <si>
    <t>Leica DST 360 Adapter with tripod TRI 120 in rugged case
for P2P measuring. Compatible with Leica DISTO™ X3 si X4.</t>
  </si>
  <si>
    <t>Leica DISTO™ X3-1 incl. Leica DST 360 si TRI120 in rugged
case; for P2P measurements
Content: DISTO™ X3-1, pouch, 2xAA batteries, handloop,
adapter DST 360, tripod TRI120, quickstart guides, warranty
cards, safety manual, calibration certificate silver</t>
  </si>
  <si>
    <t>Leica DISTO™ X4-1 incl. Leica DST 360 si TRI120 in rugged
case; for P2P measurements
Content: DISTO™ X4-1, pouch, 2xAA batteries, handloop,
adapter DST 360, tripod TRI120, quickstart guides, warranty
cards, safety manual, calibration certificate silver</t>
  </si>
  <si>
    <t>Universal Hsi loop for Laser Distancemeter devices</t>
  </si>
  <si>
    <t>Leica TPD 100 Kit for use with lsi markers
Content: TPD 100 Target Plate, Mini pole GLS 115, Bubble
GLI 115, Bag GVP 608</t>
  </si>
  <si>
    <t>Li-ion rechargeable battery - spare part for Leica DISTO™
D810 touch si S910</t>
  </si>
  <si>
    <t>Conversion kit FTA360 to FTA360-S (sheet si 1/4" screw)</t>
  </si>
  <si>
    <t>Adapter for corner measurements - DISTO™ S910 si BLK3D</t>
  </si>
  <si>
    <t>Battery cover for Leica Disto™ X3 si X4</t>
  </si>
  <si>
    <t>ballhead adapter 1/4" for easy tilt si swivel on the tripod</t>
  </si>
  <si>
    <t>Wall si ceiling adapter with 1/4" screw</t>
  </si>
  <si>
    <t>Clamp rod CLR290 accessory pack 1, platform, screw si o-rings</t>
  </si>
  <si>
    <t>Clamp rod CLR290 accessory pack 2, screw si o-rings</t>
  </si>
  <si>
    <t>Power Supply for Lino (with Li-Ion battery) si Control
Includes:
Power supply incl. plugs for world-wide usage</t>
  </si>
  <si>
    <t>Leica Lino RGR 200   detect red si green laser
lines
Includes:
RGR 200, Quick start guide, rugged  bracket, 2 AA
batteries, calibration certificate, warranty card.</t>
  </si>
  <si>
    <t>PIPER 100, Laser with Cutie pt. Transport.
Including: Target,Remote, 150 mm (6") Feet
 si Li-Ion Battery si incarcator.</t>
  </si>
  <si>
    <t>PIPER 200 with Alignmaster. Including:
Cutie pt. Transport, Target, Remote, 150 mm
(6") Feet si Li-Ion Battery and
incarcator.</t>
  </si>
  <si>
    <t>PIPER 100, Laser with Cutie pt. Transport.
Including: Scope, Mounting Bracket,
Target, Remote, 150 mm (6") Feet and
Li-Ion Battery si incarcator.</t>
  </si>
  <si>
    <t>PIPER 100, Laser with Cutie pt. Transport.
A rugged si accurate pipe laser that
is waterproof si built to withstand
the demands of today's contractor.</t>
  </si>
  <si>
    <t>PIPER 200, Laser with Cutie pt. Transport.
A rugged si accurate pipe laser that
is waterproof si built to withstand
the demands of today's contractor.
The PIPER 200 has the Alignmaster
feature that makes second day setups
quick si easy.</t>
  </si>
  <si>
    <t>PIPER Accessory Pachet consisting of
additional foot sets, large target
insert si spare Li-Ion Battery.</t>
  </si>
  <si>
    <t>GKL311, incarcator Pro 3000
basic incarcator for one Li-Ion battery, for
GEB211, GEB212, GEB221, GEB222, GEB241,
GEB242, GEB331 si GEB361 including AC/DC
adaptor.</t>
  </si>
  <si>
    <t>Scope si Mount Assembly for PIPER.</t>
  </si>
  <si>
    <t>Leica Detect DD220 Smart Pachet
Consists of:
1 x DD220 Smart utility locator
1 x DA220 1 Watt Signal Transmitter
1 x System carry bag
Includes:
3yr Warranty
Li-Ion battery packs and
incarcators for the Locator si Signal Transmitter</t>
  </si>
  <si>
    <t>Leica Detect DD230 Smart Pachet
Consists of:
1 x  DD230 Smart utility locator
1 x  DA230 1 Watt Signal Transmitter
1 x System carry bag
Includes:
3yr Warranty
Li-Ion battery packs and
incarcators for the Locator si Signal Transmitter</t>
  </si>
  <si>
    <t>Leica Detect Plumbers Pachet,
consists of:
1 x DD220 SMART utility locator
1 x  Midi Sonde si Locator bag
Includes batteries si manuals.</t>
  </si>
  <si>
    <t>Leica DD220 Smart buried utility locator incl. Li-ion
battery, A100 incarcator si car adapter cable, with GPS, Data
si Depth estimation. Colour graphic display with multi
user alerts including; Swing, Hazard Zone, Maintenance and
Diagnostic Health Check. Connectivity via Bluetooth or USB
for Data download, remote calibration verification and
firmware updates. Detection in Auto, Power, Radio,
Transmitter si Sonde modes. Compatible with the DA220
Signal Transmitters si Sonde range.
Includes, Three Year warranty, Li-Ion battery pack, A100
incarcator, A140 - Car Adapter Cable.</t>
  </si>
  <si>
    <t>Leica DD230 Smart, buried utility locator incl. Li-ion
battery, A100 incarcator si car adapter cable, with GPS,
Data, extended Depth si Tracing capabilities.
Colour graphic display with multi user alerts including;
Swing, Hazard Zone, Maintenance si Diagnostic Health
Check. Connectivity via Bluetooth or USB for Data download,
remote calibration verification si  firmware updates.
Detection in Auto, Power, Radio, Transmitter si Sonde
modes. Compatible with the DA230 Signal Transmitters and
Sonde range.
Includes, Three Year warranty, Li-Ion battery pack, A100
incarcator, A140 - Car Adapter Cable.</t>
  </si>
  <si>
    <t>Leica DA220, 1 Watt Signal Transmitter incl. Li-ion battery
si A100 incarcator, used to apply a trace signal to
underground utilities.
Features three trace frequencies, 8kHz, 33kHz si 131kHz
with a variable power output level up to 1 Watt.
Compatible with the Leica Detect DD220, DD120 locator
range.  Includes, Three Year warranty, Li-Ion battery pack,
A100 incarcator</t>
  </si>
  <si>
    <t>Leica DA220, 3 Watt Signal Transmitter incl. Li-ion battery
si A100 incarcator, used to apply a trace signal to
underground utilities.
Features three trace frequencies, 8kHz 33kHz si 131kHz
with a variable power output level up to 3 Watts.
Compatible with the Leica Detect DD220, DD120 locator
range.  Includes, Three Year warranty, Li-Ion battery pack,
A100 incarcator</t>
  </si>
  <si>
    <t>Leica DA230, 1 Watt Signal Transmitter incl. Li-ion battery
si A100 incarcator, used to apply a trace signal to
underground utilities.
Features five trace frequencies, 512Hz, 640Hz, 8kHz, 33kHz
si 131kHz with a variable power output level up to 1 Watt.
 Compatible with the Leica Detect DD230, DD130 locator
range.  Includes, Three Year warranty, Li-Ion battery pack,
A100 incarcator.</t>
  </si>
  <si>
    <t>Leica DA230, 3 Watt Signal Transmitter incl. Li-ion battery
si A100 incarcator, used to apply a trace signal to
underground utilities.
Features five trace frequencies, 512Hz, 640Hz, 8kHz, 33kHz
si 131kHz with a variable power output level up to 3
Watts. Compatible with the Leica Detect DD230, DD130
locator range.  Includes, Three Year warranty, Li-Ion
battery pack, A100 incarcator.</t>
  </si>
  <si>
    <t>Trace Rod 50, 50 metre (165ft) flexible rod used in
conjunction with the Signal Transmitter si Locator to
trace non-conductive ducts or pipes up to 100mm (4")
diameter. Can be used in Line or Sonde mode to trace the
route of the duct or a blockage. Rod diameter is 4.5mm
(0.2"), Sonde diameter is 8mm (0.3").</t>
  </si>
  <si>
    <t>Trace Rod 80, 80 metre (263ft) flexible rod used in
conjunction with the Signal Transmitter si Locator to
trace non-conductive ducts or pipes up to 100mm (4")
diameter. Can be used in Line or Sonde mode to trace the
route of the duct or a blockage. Rod diameter is 4.5mm
(0.2"), Sonde diameter is 8mm (0.3").</t>
  </si>
  <si>
    <t>100mm (4") Transmitter clamp, used in conjunction with
the Signal Transmitter si Locator to trace the route
of buried utilities such as Telecom cable, Power cables
si pipes. Operates at 33kHz.</t>
  </si>
  <si>
    <t>80mm (3.15") Transmitter clamp, used in conjunction
with the Signal Transmitter si Locator to trace the
route of buried utilities such as Telecom cable, Power
cables si pipes. Operates across a frequency range of
256Hz through to 200kHz.</t>
  </si>
  <si>
    <t>Property Plug Connector, plugs in to a domestic wall socket
to provide a safe connection when used with the Signal
Transmitter si Locator to trace electrical utilities.
Operates at 33kHz si compatible with UK type wall sockets.</t>
  </si>
  <si>
    <t>Property Plug Connector, plugs in to a domestic wall socket
to provide a safe connection when used with the Signal
Transmitter si Locator to trace electrical utilities.
Operates at 33kHz si compatible with European type wall
sockets.</t>
  </si>
  <si>
    <t>Property Plug Connector, plugs in to a domestic wall socket
to provide a safe connection when used with the Signal
Transmitter si Locator to trace electrical utilities.
Operates at 33kHz si compatible with USA type wall sockets.</t>
  </si>
  <si>
    <t>Property Plug Connector, plugs in to a domestic wall socket
to provide a safe connection when used with the Signal
Transmitter si Locator to trace electrical utilities.
Operates at 33kHz si compatible with Swiss type wall
sockets.</t>
  </si>
  <si>
    <t>Property Plug Connector, plugs in to a domestic wall socket
to provide a safe connection when used with the Signal
Transmitter si Locator to trace electrical utilities.
Operates
at 33kHz si compatible with Australian type wall sockets.</t>
  </si>
  <si>
    <t>Mini Sonde 33, 18mm (0.7") diameter 33kHz sonde used to
trace drains, sewers si other non-conductive utilities.
Mini sonde has a M12 female thread si can be attached to a
range of equipment including drain rods, boring tools and
inspection cameras. Powered by 1 x 3.6v battery, with a
depth range of 10 meters (33ft).</t>
  </si>
  <si>
    <t>Midi Sonde 8/33, 38mm (1.5") diameter dual frequency 8kHz
or 33kHz sonde used to trace drains, sewers and
other non conductive utilities. Midi sonde has a M10 male
thread with an additional female adapter si can be
attached to a range of equipment including drain rods,
boring tools si inspection cameras. Powered by
1 x AA alkaline battery, with a working depth range of 5
meters (16.5ft).</t>
  </si>
  <si>
    <t>Duct Sonde 33, 24mm (0.95”) diameter x 300mm (12") length
used to trace drains, sewers si other non-conductive
utilities. Duct sonde has a 3/4 BSW male si female thread
si can be attached to a range of equipment including drain
rods, boring tools si inspection cameras. Powered by 1 x
AAA (LR03) Alkaline  battery, with a depth range of 5
meters (16ft).</t>
  </si>
  <si>
    <t>LMR360R  with Clamps, incarcator,
NiMH Batteries, Cutie pt. Transport and
manual (868 Mhz) si LMD360R
Remote Display.</t>
  </si>
  <si>
    <t>LMR360R  with Magnetic
Brackets, incarcator, NiMH Batteries,
Cutie pt. Transport si manual (868 Mhz)
si LMD360R Remote Display.</t>
  </si>
  <si>
    <t>LMR360R  with Clamps,
incarcator, NiMH Batteries,
Cutie pt. Transport si manual
(868 Mhz).</t>
  </si>
  <si>
    <t>LMR360R  with Magnetic
Brackets, incarcator, NiMH
Batteries, Cutie pt. Transport si User
Manual (868 Mhz).</t>
  </si>
  <si>
    <t>LMR240  with Cutie pt. Transport,
Batteries si manual.</t>
  </si>
  <si>
    <t>Rugby 610 - Nivela Laser Rotativa + Cutie pt. Transport, Rod Eye 120 - Basic , baterii alkaline si manual.</t>
  </si>
  <si>
    <t>Leica Detect DD120 (50Hz) Depth Pachet
Consists of:
1 x DD120 utility locator (50Hz)
1 x DA220 1 Watt Signal Transmitter
1 x System carry bag.
Includes baterii alkaline si manuals.</t>
  </si>
  <si>
    <t>Leica Detect DD130 (50Hz) Depth Pachet
Consists of:
1 x DD130 utility locator (50Hz)
1 x DA220 1 Watt Signal Transmitter
1 x System carry bag.
Includes baterii alkaline si manuals.</t>
  </si>
  <si>
    <t>Leica Detect Plumbers Pachet,
consists of:
1 x DD120 utility locator (50Hz)
1 x  Midi Sonde si Locator bag
Includes baterii alkaline si manuals.</t>
  </si>
  <si>
    <t>Leica Detect Plumbers Pachet,
consists of:
1 x DD120 utility locator (60Hz)
1 x  Midi Sonde si Locator bag
Includes baterii alkaline si manuals.</t>
  </si>
  <si>
    <t>Leica DD120 buried utility locator (50Hz) mains power
region)
Detection in Auto, Power, Radio si Transmitter modes.
Features Hazard Zone, shallow service si depth estimation
when used in conjunction with a signal
transmitter or sonde. Compatible with the DA220 Signal
Transmitter range.
Includes 1 year warranty, baterii alkaline si user
manuals.</t>
  </si>
  <si>
    <t>Leica DD130 buried utility locator, (50Hz) mains power
region
Detection in Auto, Power, Radio si Transmitter
modes. Features Hazard Zone, shallow service, additional
512Hz/640Hz signal transmitter detection si extended
depth estimation when used in conjunction with a signal
transmitteror sonde. Compatible with the DA230
Signal Transmitter range.
Includes 1 year warranty, baterii alkaline si user
manuals.</t>
  </si>
  <si>
    <t>Maxi Sonde 8/33, 55mm (2.17") diameter dual frequency
8kHz or 33kHz sonde used to trace deep lying drains,
sewers si other non conductive utilities. Maxi sonde
has a M10 male thread with an additional female adapter
si can be attached to a range of equipment including
drain rods, boring tools si inspection cameras.
Powered by 3 x AA baterii alkaline, with a depth
range of 12 meters (39.4ft).</t>
  </si>
  <si>
    <t>Rugby 640 - A multipurpose laser + Cutie pt. Transport, Rod Eye 120, baterii alkaline si manual</t>
  </si>
  <si>
    <t>Rugby 680 - A semi-automatic, dual grade laser + Cutie pt. Transport, Rod Eye 160 - Digital , Li-Ion, incarcator si manuals.</t>
  </si>
  <si>
    <t>Rugby 640G - A multipurpose laser + Cutie pt. Transport, Rod Eye 120G - Basic Green , baterii alkaline si manual.</t>
  </si>
  <si>
    <t>Rugby 680 - A semi-automatic, dual grade laser + Cutie pt. Transport, Rod Eye 120 , baterii alkaline, incarcator si manuals.</t>
  </si>
  <si>
    <t>Rugby 620 - Nivela Laser Rotativa + Cutie pt. Transport, Rod Eye 120 , baterii alkaline si manual</t>
  </si>
  <si>
    <t>Rugby 620 - Nivela Laser Rotativa + Cutie pt. Transport, Rod Eye 160 , Li-Ion, incarcator si manual</t>
  </si>
  <si>
    <t>Rugby 640 - A multipurpose laser + Cutie pt. Transport, Rod Eye 160 , Li-Ion, incarcator si manuals.</t>
  </si>
  <si>
    <t>NA720 Nivela Optica Automata, 360° si 400gon, Cutie pt. Transport, incl. CD manual utiliz.
Cheie, Rain protection cover</t>
  </si>
  <si>
    <t>NA724 Nivela Optica Automata, 360° si 400gon, Cutie pt. Transport, incl. CD manual utiliz.
Cheie, Rain protection cover</t>
  </si>
  <si>
    <t>NA730plus Nivela Optica Automata, 360° si 400gon, Cutie pt. Transport, incl. CD manual utiliz.
Cheie, Rain protection cover</t>
  </si>
  <si>
    <t>Leica DISTO™ S910 incl. Leica FTA 360-S si TRI 120 in rugged case; for P2P measurements
Content: DISTO™ S910, pouch, hsi loop, adapter plate, user
manual on CD, Quickstart guide, Warranty card, Safety Manual,
Calibration Certificate Silver, USB incarcator with USB cable
si 4x country adapter, general notes, tripod adapter
FTA360-S, instruction, photo-tripod TRI120, target plate
GZM3</t>
  </si>
  <si>
    <t>Leica-6010804</t>
  </si>
  <si>
    <t>Leica-6010805</t>
  </si>
  <si>
    <t>Leica-Doar Instrumentul</t>
  </si>
  <si>
    <t>Leica-Article</t>
  </si>
  <si>
    <t>Leica-840382</t>
  </si>
  <si>
    <t>Leica-840383</t>
  </si>
  <si>
    <t>Leica-Pachet Complet (cu Trepied din Aluminiu si Mira Telescopica)</t>
  </si>
  <si>
    <t>Leica-6010806</t>
  </si>
  <si>
    <t>Leica-6010807</t>
  </si>
  <si>
    <t>Leica-6010808</t>
  </si>
  <si>
    <t>Leica-840384</t>
  </si>
  <si>
    <t>Leica-840385</t>
  </si>
  <si>
    <t>Leica-840386</t>
  </si>
  <si>
    <t>Leica-641982</t>
  </si>
  <si>
    <t>Leica-641983</t>
  </si>
  <si>
    <t>Leica-833190</t>
  </si>
  <si>
    <t>Leica-Trepiede</t>
  </si>
  <si>
    <t>Leica-864856</t>
  </si>
  <si>
    <t>Leica-767710</t>
  </si>
  <si>
    <t>Leica-790226</t>
  </si>
  <si>
    <t>Leica-790227</t>
  </si>
  <si>
    <t>Leica-Mire</t>
  </si>
  <si>
    <t>Leica-741882</t>
  </si>
  <si>
    <t>Leica-727588</t>
  </si>
  <si>
    <t>Leica-743420</t>
  </si>
  <si>
    <t>Leica-868132</t>
  </si>
  <si>
    <t>Leica-762628</t>
  </si>
  <si>
    <t>Leica-762630</t>
  </si>
  <si>
    <t>Leica-762631</t>
  </si>
  <si>
    <t>Leica-741883</t>
  </si>
  <si>
    <t>Leica-741884</t>
  </si>
  <si>
    <t>Leica-741885</t>
  </si>
  <si>
    <t>Leica-764452</t>
  </si>
  <si>
    <t>Leica-Surse de Curent</t>
  </si>
  <si>
    <t>Leica-806679</t>
  </si>
  <si>
    <t>Leica-788956</t>
  </si>
  <si>
    <t>Leica-Diverse Accesorii</t>
  </si>
  <si>
    <t>Leica-636977</t>
  </si>
  <si>
    <t>Leica-764440</t>
  </si>
  <si>
    <t>Leica-Rugby 610/620/640/680 - Seturi</t>
  </si>
  <si>
    <t>Leica-6008615</t>
  </si>
  <si>
    <t>Leica-6011150</t>
  </si>
  <si>
    <t>Leica-6005986</t>
  </si>
  <si>
    <t>Leica-6011152</t>
  </si>
  <si>
    <t>Leica-6006000</t>
  </si>
  <si>
    <t>Leica-6011154</t>
  </si>
  <si>
    <t>Leica-6011486</t>
  </si>
  <si>
    <t>Leica-6011160</t>
  </si>
  <si>
    <t>Leica-6006010</t>
  </si>
  <si>
    <t>Leica-Nivele Rotative Rugby - Doar Instrumentul</t>
  </si>
  <si>
    <t>Leica-810945</t>
  </si>
  <si>
    <t>Leica-790359</t>
  </si>
  <si>
    <t>Leica-790363</t>
  </si>
  <si>
    <t>Leica-845495</t>
  </si>
  <si>
    <t>Leica-790381</t>
  </si>
  <si>
    <t>Leica-789922</t>
  </si>
  <si>
    <t>Leica-844745</t>
  </si>
  <si>
    <t>Leica-789923</t>
  </si>
  <si>
    <t>Leica-789924</t>
  </si>
  <si>
    <t>Leica-Baterii Incarcatoare Cabluri</t>
  </si>
  <si>
    <t>Leica-790415</t>
  </si>
  <si>
    <t>Leica-790417</t>
  </si>
  <si>
    <t>Leica-790418</t>
  </si>
  <si>
    <t>Leica-797750</t>
  </si>
  <si>
    <t>Leica-807479</t>
  </si>
  <si>
    <t>Leica-731957</t>
  </si>
  <si>
    <t>Leica-Cutii de Transport</t>
  </si>
  <si>
    <t>Leica-813922</t>
  </si>
  <si>
    <t>Leica-807482</t>
  </si>
  <si>
    <t>Leica-790352</t>
  </si>
  <si>
    <t>Leica-789933</t>
  </si>
  <si>
    <t>Leica-732791</t>
  </si>
  <si>
    <t>Leica-849525</t>
  </si>
  <si>
    <t>Leica-772796</t>
  </si>
  <si>
    <t>Leica-795176</t>
  </si>
  <si>
    <t>Leica-790434</t>
  </si>
  <si>
    <t>Leica-790433</t>
  </si>
  <si>
    <t>Leica-790432</t>
  </si>
  <si>
    <t>Leica-768033</t>
  </si>
  <si>
    <t>Leica-733803</t>
  </si>
  <si>
    <t>Leica-866196</t>
  </si>
  <si>
    <t>Leica-Rugby CLH - Doar Instrumentul</t>
  </si>
  <si>
    <t>Leica-6012274</t>
  </si>
  <si>
    <t>Leica-Rugby CLH Set Complet - including Battery, incarcator si Combo</t>
  </si>
  <si>
    <t>Leica-6012276</t>
  </si>
  <si>
    <t>Leica-6012278</t>
  </si>
  <si>
    <t>Leica-Rugby CLA - Doar Instrumentul</t>
  </si>
  <si>
    <t>Leica-6012279</t>
  </si>
  <si>
    <t>Leica-Rugby CLA Set Complet - including Battery, incarcator si Combo</t>
  </si>
  <si>
    <t>Leica-6012282</t>
  </si>
  <si>
    <t>Leica-6012284</t>
  </si>
  <si>
    <t>Leica-Rugby CLI Set Complet</t>
  </si>
  <si>
    <t>Leica-6012286</t>
  </si>
  <si>
    <t>Leica-864848</t>
  </si>
  <si>
    <t>Leica-835666</t>
  </si>
  <si>
    <t>Leica-864855</t>
  </si>
  <si>
    <t>Leica-864860</t>
  </si>
  <si>
    <t>Leica-864859</t>
  </si>
  <si>
    <t>Leica-864849</t>
  </si>
  <si>
    <t>Leica-864853</t>
  </si>
  <si>
    <t>Leica-864854</t>
  </si>
  <si>
    <t>Leica-864852</t>
  </si>
  <si>
    <t>Leica-868138</t>
  </si>
  <si>
    <t>Leica-864857</t>
  </si>
  <si>
    <t>Leica-Leica DISTO™ D110, D2, D210, X310, D3a BT</t>
  </si>
  <si>
    <t>Leica-843418</t>
  </si>
  <si>
    <t>Leica-808088</t>
  </si>
  <si>
    <t>Leica-837031</t>
  </si>
  <si>
    <t>Leica-792290</t>
  </si>
  <si>
    <t>Leica-823199</t>
  </si>
  <si>
    <t>Leica-792297</t>
  </si>
  <si>
    <t>Leica-805080</t>
  </si>
  <si>
    <t>Leica-Leica DISTO X3, X4, DST360</t>
  </si>
  <si>
    <t>Leica-850833</t>
  </si>
  <si>
    <t>Leica-855107</t>
  </si>
  <si>
    <t>Leica-864982</t>
  </si>
  <si>
    <t>Leica-848783</t>
  </si>
  <si>
    <t>Leica-887687</t>
  </si>
  <si>
    <t>Leica-887891</t>
  </si>
  <si>
    <t>Leica-887900</t>
  </si>
  <si>
    <t>Leica-Accessories &amp; 1st Level Service Parts
for standard Leica DISTO™ handheld distance meters</t>
  </si>
  <si>
    <t>Leica-757938</t>
  </si>
  <si>
    <t>Leica-758162</t>
  </si>
  <si>
    <t>Leica-758184</t>
  </si>
  <si>
    <t>Leica-758192</t>
  </si>
  <si>
    <t>Leica-760143</t>
  </si>
  <si>
    <t>Leica-760209</t>
  </si>
  <si>
    <t>Leica-762198</t>
  </si>
  <si>
    <t>Leica-766560</t>
  </si>
  <si>
    <t>Leica-776112</t>
  </si>
  <si>
    <t>Leica-776170</t>
  </si>
  <si>
    <t>Leica-778359</t>
  </si>
  <si>
    <t>Leica-780117</t>
  </si>
  <si>
    <t>Leica-780975</t>
  </si>
  <si>
    <t>Leica-784216</t>
  </si>
  <si>
    <t>Leica-788215</t>
  </si>
  <si>
    <t>Leica-790937</t>
  </si>
  <si>
    <t>Leica-794963</t>
  </si>
  <si>
    <t>Leica-812798</t>
  </si>
  <si>
    <t>Leica-813168</t>
  </si>
  <si>
    <t>Leica-817354</t>
  </si>
  <si>
    <t>Leica-820943</t>
  </si>
  <si>
    <t>Leica-823022</t>
  </si>
  <si>
    <t>Leica-828416</t>
  </si>
  <si>
    <t>Leica-828426</t>
  </si>
  <si>
    <t>Leica-837817</t>
  </si>
  <si>
    <t>Leica-843093</t>
  </si>
  <si>
    <t>Leica-845810</t>
  </si>
  <si>
    <t>Leica-848788</t>
  </si>
  <si>
    <t>Leica-6012352</t>
  </si>
  <si>
    <t>Leica-723385</t>
  </si>
  <si>
    <t>Leica-723774</t>
  </si>
  <si>
    <t>Leica-Accessories &amp; 1st Level Service Parts
for Advanced Leica DISTO™ Laser Distance Devices</t>
  </si>
  <si>
    <t>Leica-765348</t>
  </si>
  <si>
    <t>Leica-792294</t>
  </si>
  <si>
    <t>Leica-792311</t>
  </si>
  <si>
    <t>Leica-799092</t>
  </si>
  <si>
    <t>Leica-799094</t>
  </si>
  <si>
    <t>Leica-799301</t>
  </si>
  <si>
    <t>Leica-806678</t>
  </si>
  <si>
    <t>Leica-823023</t>
  </si>
  <si>
    <t>Leica-823206</t>
  </si>
  <si>
    <t>Leica-838704</t>
  </si>
  <si>
    <t>Leica-Accessories &amp; 1st Level Service Parts
for S910 Leica DISTO™ Laser Distance Meters</t>
  </si>
  <si>
    <t>Leica-828414</t>
  </si>
  <si>
    <t>Leica-819574</t>
  </si>
  <si>
    <t>Leica-817873</t>
  </si>
  <si>
    <t>Leica-833751</t>
  </si>
  <si>
    <t>Leica-828427</t>
  </si>
  <si>
    <t>Leica-845185</t>
  </si>
  <si>
    <t>Leica-887899</t>
  </si>
  <si>
    <t>Leica-Accessories &amp; 1st Level Service Parts
for Leica DISTO X-Series</t>
  </si>
  <si>
    <t>Leica-864989</t>
  </si>
  <si>
    <t>Leica-837757</t>
  </si>
  <si>
    <t>Leica-848439</t>
  </si>
  <si>
    <t>Leica-Lino Point/Line Laser</t>
  </si>
  <si>
    <t>Leica-848435</t>
  </si>
  <si>
    <t>Leica-864413</t>
  </si>
  <si>
    <t>Leica-912932</t>
  </si>
  <si>
    <t>Leica-864420</t>
  </si>
  <si>
    <t>Leica-864427</t>
  </si>
  <si>
    <t>Leica-864431</t>
  </si>
  <si>
    <t>Leica-864435</t>
  </si>
  <si>
    <t>Leica-834838</t>
  </si>
  <si>
    <t>Leica-784438</t>
  </si>
  <si>
    <t>Leica-784437</t>
  </si>
  <si>
    <t>Leica-918976</t>
  </si>
  <si>
    <t>Leica-918977</t>
  </si>
  <si>
    <t>Leica-912969</t>
  </si>
  <si>
    <t>Leica-912971</t>
  </si>
  <si>
    <t>Leica-758830</t>
  </si>
  <si>
    <t>Leica-758831</t>
  </si>
  <si>
    <t>Leica-758839</t>
  </si>
  <si>
    <t>Leica-761762</t>
  </si>
  <si>
    <t>Leica-777070</t>
  </si>
  <si>
    <t>Leica-777072</t>
  </si>
  <si>
    <t>Leica-777073</t>
  </si>
  <si>
    <t>Leica-777281</t>
  </si>
  <si>
    <t>Leica-777282</t>
  </si>
  <si>
    <t>Leica-780992</t>
  </si>
  <si>
    <t>Leica-784968</t>
  </si>
  <si>
    <t>Leica-790510</t>
  </si>
  <si>
    <t>Leica-790511</t>
  </si>
  <si>
    <t>Leica-790532</t>
  </si>
  <si>
    <t>Leica-791661</t>
  </si>
  <si>
    <t>Leica-796058</t>
  </si>
  <si>
    <t>Leica-817871</t>
  </si>
  <si>
    <t>Leica-823195</t>
  </si>
  <si>
    <t>Leica-834534</t>
  </si>
  <si>
    <t>Leica-834839</t>
  </si>
  <si>
    <t>Leica-834848</t>
  </si>
  <si>
    <t>Leica-834849</t>
  </si>
  <si>
    <t>Leica-834850</t>
  </si>
  <si>
    <t>Leica-835249</t>
  </si>
  <si>
    <t>Leica-835711</t>
  </si>
  <si>
    <t>Leica-837096</t>
  </si>
  <si>
    <t>Leica-838757</t>
  </si>
  <si>
    <t>Leica-840483</t>
  </si>
  <si>
    <t>Leica-842018</t>
  </si>
  <si>
    <t>Leica-842019</t>
  </si>
  <si>
    <t>Leica-842020</t>
  </si>
  <si>
    <t>Leica-842427</t>
  </si>
  <si>
    <t>Leica-842855</t>
  </si>
  <si>
    <t>Leica-842856</t>
  </si>
  <si>
    <t>Leica-845031</t>
  </si>
  <si>
    <t>Leica-854554</t>
  </si>
  <si>
    <t>Leica-866090</t>
  </si>
  <si>
    <t>Leica-8208036</t>
  </si>
  <si>
    <t>Leica-866094</t>
  </si>
  <si>
    <t>Leica-866095</t>
  </si>
  <si>
    <t>Leica-866096</t>
  </si>
  <si>
    <t>Leica-866130</t>
  </si>
  <si>
    <t>Leica-866131</t>
  </si>
  <si>
    <t>Leica-866132</t>
  </si>
  <si>
    <t>Leica-866133</t>
  </si>
  <si>
    <t>Leica-866144</t>
  </si>
  <si>
    <t>Leica-866151</t>
  </si>
  <si>
    <t>Leica-866152</t>
  </si>
  <si>
    <t>Leica-866153</t>
  </si>
  <si>
    <t>Leica-866161</t>
  </si>
  <si>
    <t>Leica-866162</t>
  </si>
  <si>
    <t>Leica-866167</t>
  </si>
  <si>
    <t>Leica-866177</t>
  </si>
  <si>
    <t>Leica-921250</t>
  </si>
  <si>
    <t>Leica-913012</t>
  </si>
  <si>
    <t>Leica-913330</t>
  </si>
  <si>
    <t>Leica-913014</t>
  </si>
  <si>
    <t>Leica-921691</t>
  </si>
  <si>
    <t>Leica-913015</t>
  </si>
  <si>
    <t>Leica-913331</t>
  </si>
  <si>
    <t>Leica-913332</t>
  </si>
  <si>
    <t>Leica-913334</t>
  </si>
  <si>
    <t>Leica-913335</t>
  </si>
  <si>
    <t>Leica-913024</t>
  </si>
  <si>
    <t>Leica-Pachete</t>
  </si>
  <si>
    <t>Leica-748704</t>
  </si>
  <si>
    <t>Leica-748710</t>
  </si>
  <si>
    <t>Leica-750974</t>
  </si>
  <si>
    <t>Leica-6000230</t>
  </si>
  <si>
    <t>Leica-6000231</t>
  </si>
  <si>
    <t>Leica-Instrumente</t>
  </si>
  <si>
    <t>Leica-748773</t>
  </si>
  <si>
    <t>Leica-748774</t>
  </si>
  <si>
    <t>Leica-Accesorii</t>
  </si>
  <si>
    <t>Leica-748900</t>
  </si>
  <si>
    <t>Leica-725858</t>
  </si>
  <si>
    <t>Leica-756088</t>
  </si>
  <si>
    <t>Leica-757608</t>
  </si>
  <si>
    <t>Leica-815613</t>
  </si>
  <si>
    <t>Leica-746155</t>
  </si>
  <si>
    <t>Leica-746156</t>
  </si>
  <si>
    <t>Leica-746157</t>
  </si>
  <si>
    <t>Leica-733270</t>
  </si>
  <si>
    <t>Leica-799185</t>
  </si>
  <si>
    <t>Leica-746158</t>
  </si>
  <si>
    <t>Leica-746160</t>
  </si>
  <si>
    <t>Leica-746159</t>
  </si>
  <si>
    <t>Leica-746161</t>
  </si>
  <si>
    <t>Leica-746162</t>
  </si>
  <si>
    <t>Leica-746163</t>
  </si>
  <si>
    <t>Leica-746164</t>
  </si>
  <si>
    <t>Leica-746165</t>
  </si>
  <si>
    <t>Leica-5302324</t>
  </si>
  <si>
    <t>Leica-5302325</t>
  </si>
  <si>
    <t>Leica-5302326</t>
  </si>
  <si>
    <t>Leica-5302327</t>
  </si>
  <si>
    <t>Leica-6011593</t>
  </si>
  <si>
    <t>Leica-6011595</t>
  </si>
  <si>
    <t>Leica-6014154</t>
  </si>
  <si>
    <t>Leica-6014156</t>
  </si>
  <si>
    <t>Leica-6014158</t>
  </si>
  <si>
    <t>Leica-6014159</t>
  </si>
  <si>
    <t>Leica-6014160</t>
  </si>
  <si>
    <t>Leica-850268</t>
  </si>
  <si>
    <t>Leica-850270</t>
  </si>
  <si>
    <t>Leica-872938</t>
  </si>
  <si>
    <t>Leica-872940</t>
  </si>
  <si>
    <t>Leica-850272</t>
  </si>
  <si>
    <t>Leica-850273</t>
  </si>
  <si>
    <t>Leica-850274</t>
  </si>
  <si>
    <t>Leica-850275</t>
  </si>
  <si>
    <t>Leica-Trace Rods</t>
  </si>
  <si>
    <t>Leica-850278</t>
  </si>
  <si>
    <t>Leica-850279</t>
  </si>
  <si>
    <t>Leica-Transmitter Clamps</t>
  </si>
  <si>
    <t>Leica-850280</t>
  </si>
  <si>
    <t>Leica-850281</t>
  </si>
  <si>
    <t>Leica-Property Plug Connectors</t>
  </si>
  <si>
    <t>Leica-850282</t>
  </si>
  <si>
    <t>Leica-850283</t>
  </si>
  <si>
    <t>Leica-850284</t>
  </si>
  <si>
    <t>Leica-850285</t>
  </si>
  <si>
    <t>Leica-850286</t>
  </si>
  <si>
    <t>Leica-Sonde</t>
  </si>
  <si>
    <t>Leica-850288</t>
  </si>
  <si>
    <t>Leica-850289</t>
  </si>
  <si>
    <t>Leica-850290</t>
  </si>
  <si>
    <t>Leica-850291</t>
  </si>
  <si>
    <t>Leica-856131</t>
  </si>
  <si>
    <t>Leica-Sacose pt. transport</t>
  </si>
  <si>
    <t>Leica-850276</t>
  </si>
  <si>
    <t>Leica-850277</t>
  </si>
  <si>
    <t>Leica-872942</t>
  </si>
  <si>
    <t>Leica-Baterii si incarcatoare</t>
  </si>
  <si>
    <t>Leica-845900</t>
  </si>
  <si>
    <t>Leica-Accesorii pt. Transmitatoarele de Impuls</t>
  </si>
  <si>
    <t>Leica-850287</t>
  </si>
  <si>
    <t>Leica-742685</t>
  </si>
  <si>
    <t>Leica-742438</t>
  </si>
  <si>
    <t>Leica-742440</t>
  </si>
  <si>
    <t>Leica-742701</t>
  </si>
  <si>
    <t>Leica-Componente si Accesorii</t>
  </si>
  <si>
    <t>Leica-817287</t>
  </si>
  <si>
    <t>Leica-778855</t>
  </si>
  <si>
    <t>Leica-726175</t>
  </si>
  <si>
    <t>Leica-726176</t>
  </si>
  <si>
    <t>Leica-6003352</t>
  </si>
  <si>
    <t>Leica-6003353</t>
  </si>
  <si>
    <t>Leica-773556</t>
  </si>
  <si>
    <t>Leica-773557</t>
  </si>
  <si>
    <t>Leica-773558</t>
  </si>
  <si>
    <t>Leica-773569</t>
  </si>
  <si>
    <t>Leica-773572</t>
  </si>
  <si>
    <t>Leica-Rod Eye Receptoare</t>
  </si>
  <si>
    <t>Telemetre Standard Disto</t>
  </si>
  <si>
    <t>DEALER SMART:
-plata in avans
-comanda efectuata electronic
-are stoc de produse in showroom sau depozit din cel putin 3 branduri CRIANO</t>
  </si>
  <si>
    <t>Masina de taiat manuala SUPER PRO EVO  - un taietor profesional pentru taierea de placi portelanate.</t>
  </si>
  <si>
    <t>Battipav-35125</t>
  </si>
  <si>
    <t>Battipav-3590</t>
  </si>
  <si>
    <t>4-18mm, 90cm</t>
  </si>
  <si>
    <t>4-18mm, 125cm</t>
  </si>
  <si>
    <t>Masina de taiat gresie, faianta 4-18mm, 90cm, Super PRO EVO 90 - Battipav-3590</t>
  </si>
  <si>
    <t>Masina de taiat gresie, faianta 4-18mm, 125cm, Super PRO EVO 125  - Battipav-35125</t>
  </si>
  <si>
    <t>Leica DISTO™ S910 Hand-Lasermeter
Content: DISTO S910, husa, snur de siguranta, platou adaptor, manual de utilizare pe CD, Ghid Rapid De Utilizare, Certificat de Garantie, Manual de Siguranta, Certificat de Calibrare SILVER, Incarcator USB si cablu USB - adaptoare 4 tari</t>
  </si>
  <si>
    <r>
      <t xml:space="preserve">Leica LINO L2-1 self-levelling cross-line laser, red beam
Include: LINO L2-1, Quick start guide, </t>
    </r>
    <r>
      <rPr>
        <b/>
        <sz val="12"/>
        <color theme="1"/>
        <rFont val="Arial"/>
        <family val="2"/>
      </rPr>
      <t>rugged Case</t>
    </r>
    <r>
      <rPr>
        <sz val="12"/>
        <color theme="1"/>
        <rFont val="Arial"/>
        <family val="2"/>
      </rPr>
      <t xml:space="preserve">, </t>
    </r>
    <r>
      <rPr>
        <b/>
        <sz val="12"/>
        <color theme="1"/>
        <rFont val="Arial"/>
        <family val="2"/>
      </rPr>
      <t>Li-Ion battery</t>
    </r>
    <r>
      <rPr>
        <sz val="12"/>
        <color theme="1"/>
        <rFont val="Arial"/>
        <family val="2"/>
      </rPr>
      <t xml:space="preserve">
pack incl. incarcator si plugs, alkaline battery tray, laser
target, TWIST 250 magnetic multi functional adapter, safety instructions, calibration certificate, warranty card.</t>
    </r>
  </si>
  <si>
    <r>
      <t xml:space="preserve">Leica LINO L2s-1  self-levelling cross-line laser, red beam
Include: LINO L2s-1, Quick start guide, </t>
    </r>
    <r>
      <rPr>
        <b/>
        <sz val="12"/>
        <color theme="1"/>
        <rFont val="Arial"/>
        <family val="2"/>
      </rPr>
      <t>soft bag, 3 AA batteries,</t>
    </r>
    <r>
      <rPr>
        <sz val="12"/>
        <color theme="1"/>
        <rFont val="Arial"/>
        <family val="2"/>
      </rPr>
      <t xml:space="preserve">
laser target, TWIST 250 magnetic multi functional adapter,
safety instructions, calibration certificate, warranty card.</t>
    </r>
  </si>
  <si>
    <r>
      <t xml:space="preserve">Leica LINO L2Gs-1  self-levelling cross-line laser, green beam
Include: LINO L2Gs-1, Quick start guide, </t>
    </r>
    <r>
      <rPr>
        <b/>
        <sz val="12"/>
        <color theme="1"/>
        <rFont val="Arial"/>
        <family val="2"/>
      </rPr>
      <t>soft bag, 3 AA batteries,</t>
    </r>
    <r>
      <rPr>
        <sz val="12"/>
        <color theme="1"/>
        <rFont val="Arial"/>
        <family val="2"/>
      </rPr>
      <t xml:space="preserve">
laser target, TWIST 250 magnetic multi functional adapter,
safety instructions, calibration certificate, warranty card.</t>
    </r>
  </si>
  <si>
    <r>
      <t xml:space="preserve">Leica LINO L2G-1 self-levelling cross-line laser, green beam
Include: LINO L2G-1, Quick start guide, </t>
    </r>
    <r>
      <rPr>
        <b/>
        <sz val="12"/>
        <color theme="1"/>
        <rFont val="Arial"/>
        <family val="2"/>
      </rPr>
      <t>rugged Case, Li-Ion battery</t>
    </r>
    <r>
      <rPr>
        <sz val="12"/>
        <color theme="1"/>
        <rFont val="Arial"/>
        <family val="2"/>
      </rPr>
      <t xml:space="preserve">
pack incl. incarcator si plugs, alkaline battery tray, laser
target, TWIST 250 magnetic multi functional adapter, UAL
130 wall-mount adapter, safety instructions, calibration
certificate, warranty card.</t>
    </r>
  </si>
  <si>
    <r>
      <t xml:space="preserve">Leica Lino P5-1 self-levelling </t>
    </r>
    <r>
      <rPr>
        <b/>
        <sz val="12"/>
        <color theme="1"/>
        <rFont val="Arial"/>
        <family val="2"/>
      </rPr>
      <t>5-point laser, red beam</t>
    </r>
    <r>
      <rPr>
        <sz val="12"/>
        <color theme="1"/>
        <rFont val="Arial"/>
        <family val="2"/>
      </rPr>
      <t xml:space="preserve">
Include: Leica Lino P5-1, Quick start guide, </t>
    </r>
    <r>
      <rPr>
        <b/>
        <sz val="12"/>
        <color theme="1"/>
        <rFont val="Arial"/>
        <family val="2"/>
      </rPr>
      <t>rugged case, 3 AA</t>
    </r>
    <r>
      <rPr>
        <sz val="12"/>
        <color theme="1"/>
        <rFont val="Arial"/>
        <family val="2"/>
      </rPr>
      <t xml:space="preserve">
batteries, laser target, TWIST 360 magnetic multi
functional adapter, safety instructions, calibration
certificate, warranty card.</t>
    </r>
  </si>
  <si>
    <r>
      <t xml:space="preserve">Leica Lino L2P5-1 self-levelling </t>
    </r>
    <r>
      <rPr>
        <b/>
        <sz val="12"/>
        <color theme="1"/>
        <rFont val="Arial"/>
        <family val="2"/>
      </rPr>
      <t>all-in-one cross-line and point laser, red beam</t>
    </r>
    <r>
      <rPr>
        <sz val="12"/>
        <color theme="1"/>
        <rFont val="Arial"/>
        <family val="2"/>
      </rPr>
      <t xml:space="preserve">
Include: Lino L2P5-1, Quick start guide, </t>
    </r>
    <r>
      <rPr>
        <b/>
        <sz val="12"/>
        <color theme="1"/>
        <rFont val="Arial"/>
        <family val="2"/>
      </rPr>
      <t>rugged Case, Li-Ion battery</t>
    </r>
    <r>
      <rPr>
        <sz val="12"/>
        <color theme="1"/>
        <rFont val="Arial"/>
        <family val="2"/>
      </rPr>
      <t xml:space="preserve">
pack incl. incarcator si plugs, alkaline battery tray, laser
target, TWIST 360 magnetic multi functional adapter, safety
instructions, calibration certificate, warranty card.</t>
    </r>
  </si>
  <si>
    <r>
      <t xml:space="preserve">Leica Lino L2P5G-1 self-levelling </t>
    </r>
    <r>
      <rPr>
        <b/>
        <sz val="12"/>
        <color theme="1"/>
        <rFont val="Arial"/>
        <family val="2"/>
      </rPr>
      <t>all-in-one cross-line and point laser, green beam</t>
    </r>
    <r>
      <rPr>
        <sz val="12"/>
        <color theme="1"/>
        <rFont val="Arial"/>
        <family val="2"/>
      </rPr>
      <t xml:space="preserve">
Include: Lino L2P5G-1, Quick start guide, rugged Case, Li-Ion
battery pack incl. incarcator si plugs, alkaline battery
tray, laser target, TWIST 360 magnetic multi functional
adapter, UAL 130 wall-mount adapter, safety instructions,
calibration certificate, warranty card.</t>
    </r>
  </si>
  <si>
    <t>Leica Lino L4P1 self-levelling multi line laser, manual fine adjustment, red beam
Include: Lino L4P1, Quick start guide, rugged Case, Li-Ion battery
pack incl. incarcator si plugs, alkaline battery tray, laser
target, safety instructions, calibration certificate,
warranty card.</t>
  </si>
  <si>
    <t>Leica Lino ML180 multi line laser with electronic self-levelling, XCR Catch  with remote control and
Smart Targeting el. fine adjustment, red beam
Include: Lino ML180, XCR catch, clamp, rechargeable battery (Ni-MH,
3.3V / 2.0A), incarcator, plugs, battery tray for alkalines,
small si big target plate, laser goggles, Cutie pt. Transport,
quickstart, protect card, safety instructions, calibration
certificate</t>
  </si>
  <si>
    <t>Leica Lino ML90 multi line laser with electronic self-levelling, manual fine adjustment, red beam
Include: Lino ML90, rechargeable battery (Ni-MH, 3.3V / 2.0A) ), incarcator, 4
plugs, battery tray for baterii alkaline, big target plate, carrying
case, quickstart, protect card, safety instructions, calibration
certificate+B23:L25</t>
  </si>
  <si>
    <t>Leica Lino L6Rs-1 self-levelling 3x360° Laser, red beam, Alkaline
Include: Lino L6Rs-1, Quick start guide, soft bag, 3 AA batteries,
laser target, safety instructions, calibration certificate,
warranty card.</t>
  </si>
  <si>
    <t>Leica Lino L6Gs-1 self-levelling 3x360° Laser, green beam, Li-Ion battery
Include: Lino L6Gs-1, Quick start guide, soft bag, Li-Ion battery
pack incl. incarcator si plugs, laser target, safety
instructions, calibration certificate, warranty card.</t>
  </si>
  <si>
    <t>Leica Lino L6R-1 self-levelling 3x360° Laser, red beam, Li-Ion
Include: Lino L6R-1, Quick start guide, Rugged case, Li-Ion battery
pack incl. incarcator si plugs, laser target, TWIST 250
magnetic multi functional adapter, UAL 130 wall-mount
adapter, safety instructions, calibration certificate,
warranty card.</t>
  </si>
  <si>
    <t>Leica Lino L6G-1 self-levelling 3x360° Laser, green beam, Li-Ion
Include: Lino L6G-1, Quick start guide, Rugged case, Li-Ion battery
pack incl. incarcator si plugs, laser target, TWIST 250
magnetic multi functional adapter, UAL 130 wall-mount
adapter, safety instructions, calibration certificate,
warranty card.</t>
  </si>
  <si>
    <t>Pret de achizitie 
DEALERI SMART</t>
  </si>
  <si>
    <t>GOLDrill.82</t>
  </si>
  <si>
    <t>GOLDrill.100</t>
  </si>
  <si>
    <t>GOLDrill.120</t>
  </si>
  <si>
    <t>Adaptor M14 - Hexagon - pt prindere carote M14 la masini de gaurit - DXDY.M14HEXADA</t>
  </si>
  <si>
    <r>
      <rPr>
        <b/>
        <sz val="18"/>
        <color theme="1"/>
        <rFont val="Calibri"/>
        <family val="2"/>
      </rPr>
      <t xml:space="preserve">Garantam 100% calitatea produsului:
- posibilitate de retur 60 de zile.
</t>
    </r>
    <r>
      <rPr>
        <b/>
        <sz val="20"/>
        <color rgb="FFFF0000"/>
        <rFont val="Calibri"/>
        <family val="2"/>
      </rPr>
      <t xml:space="preserve">
Transportul nu este inclus in pret.
Preturile sunt EXWORKS ORADEA.</t>
    </r>
  </si>
  <si>
    <t>Alimentare
&amp;
Gama</t>
  </si>
  <si>
    <t>KS-AP1</t>
  </si>
  <si>
    <t>KS-SD1</t>
  </si>
  <si>
    <t>KS-DP1</t>
  </si>
  <si>
    <t>KS-SP2</t>
  </si>
  <si>
    <t>KS-WP1</t>
  </si>
  <si>
    <t>SK-AD3</t>
  </si>
  <si>
    <t>KS-MW35</t>
  </si>
  <si>
    <t>KS-MW40</t>
  </si>
  <si>
    <t>KS-MW45</t>
  </si>
  <si>
    <t>KS-RW40</t>
  </si>
  <si>
    <t>KS-RW50</t>
  </si>
  <si>
    <t>KS-MG40</t>
  </si>
  <si>
    <t>KS-BS32</t>
  </si>
  <si>
    <t>Manicot pt. montarea rotilor de cauciuc - Konner - KS-BS32</t>
  </si>
  <si>
    <t>Lama de rezerva pentru freze - Konner - KS-BL10</t>
  </si>
  <si>
    <t>Disc Lateral (set cu 2 bucati) - Konner - KS-MD6</t>
  </si>
  <si>
    <t>Roti Pneumatice 500-12 (set 2 bucati) - Konner - KS-RW50</t>
  </si>
  <si>
    <t>Roti Pneumatice 400-8 (set 2 bucati) - Konner - KS-RW40</t>
  </si>
  <si>
    <t>Roti Metalice 42 cm (set 2 bucati) - Konner KS-MW45 - pt. KS 9HP-1350G-3</t>
  </si>
  <si>
    <t>Roti Metalice 39cm (set 2 bucati)  - Konner - KS-MW40 
pt. KS 7HP-850A, KS 7HP-950A, KS 7HP-950S, KS 7HP-1050G, KS 9HP-1350G-3</t>
  </si>
  <si>
    <t>Roti Metalice 28 cm (set 2 bucati) - Konner - KS-MW35
pt. KS 7HP-850A, KS 7HP-950A, KS 7HP-950S, KS 7HP-1050G, KS 9HP-1350G-3</t>
  </si>
  <si>
    <t>Plug pentru Cartofi - Konner - KS-PP4</t>
  </si>
  <si>
    <t>Plug Reglabil pt. Bilonat sau Rarita - Konner - KS-AD3</t>
  </si>
  <si>
    <t>Plug Simplu - Konner - KS-SD1</t>
  </si>
  <si>
    <t>Plug cu o singura brazda - Konner - KS-SP2</t>
  </si>
  <si>
    <t>Plug Ajustabil - Konner - KS-AP1</t>
  </si>
  <si>
    <t>Plug Dublu - Konner - KS-DP1</t>
  </si>
  <si>
    <t>Prasitoare - Konner - KS-WP1</t>
  </si>
  <si>
    <t>Accesorii  pt. Motosape Benzina</t>
  </si>
  <si>
    <t>KS-7HP-MFM60</t>
  </si>
  <si>
    <t>KS-7HP-MFM80E</t>
  </si>
  <si>
    <t>start manual</t>
  </si>
  <si>
    <t>start electric</t>
  </si>
  <si>
    <t>Masina Multi Fuctionala</t>
  </si>
  <si>
    <t>Cuva de colectare 600mm</t>
  </si>
  <si>
    <t>Cuva de colectare 800mm</t>
  </si>
  <si>
    <t>KS-MFM-DB60</t>
  </si>
  <si>
    <t>KS-MFM-DB80</t>
  </si>
  <si>
    <t>Inel pt Roti Metalice (set 2 bucati) - Konner KS-MG40</t>
  </si>
  <si>
    <t>KS-MFM-SB60</t>
  </si>
  <si>
    <t>Freza de Zapada 600mm - Konner - KS-MFM-SB60</t>
  </si>
  <si>
    <t>Plug Impingere 600mm - Konner - KS-MFM-SP60</t>
  </si>
  <si>
    <t>KS-MFM-SP60</t>
  </si>
  <si>
    <t>KS-MFM-SP80</t>
  </si>
  <si>
    <t>Plug Impingere 800mm - Konner - KS-MFM-SP80</t>
  </si>
  <si>
    <t>l : 600mm</t>
  </si>
  <si>
    <t>l : 800mm</t>
  </si>
  <si>
    <t>Masina Multifunctionala 600mm - Konner - KS-MFM60</t>
  </si>
  <si>
    <t>Masina Multifunctionala 800mm - Konner - KS-MFM80</t>
  </si>
  <si>
    <t>8050532016019</t>
  </si>
  <si>
    <t>Raimondi-379CA260V400</t>
  </si>
  <si>
    <t>Masina de taiat gresie, faianta, placi 270cm, 2.2kW, LAB270, 400V - Raimondi-379CA260V400</t>
  </si>
  <si>
    <t>270cm, 2.2kW</t>
  </si>
  <si>
    <t>LAB 270, 400V</t>
  </si>
  <si>
    <t>8050532015999</t>
  </si>
  <si>
    <t>Raimondi-379CA260EU</t>
  </si>
  <si>
    <t>Masina de taiat gresie, faianta, placi 270cm, 2.2kW, LAB270 - Raimondi-379CA260EU</t>
  </si>
  <si>
    <t>LAB 270, 230V</t>
  </si>
  <si>
    <t>8050532020177</t>
  </si>
  <si>
    <t>Raimondi-379SCTV400</t>
  </si>
  <si>
    <t>Masina de taiat gresie, faianta, placi 320cm, 1.5kW, LAB SCT - Raimondi-379SCTV400</t>
  </si>
  <si>
    <t>320cm, 1.5kW</t>
  </si>
  <si>
    <t>LAB SCT, 400V</t>
  </si>
  <si>
    <t>8050532020054</t>
  </si>
  <si>
    <t>Raimondi-379J45V400</t>
  </si>
  <si>
    <t>Masina automata de frezat gresie, faianta, placi 320cm, 8.1kW, LAB J45, 400V - Raimondi-379J45V400</t>
  </si>
  <si>
    <t>320cm, 8.1kW</t>
  </si>
  <si>
    <t>LAB J45</t>
  </si>
  <si>
    <t>8050532018556</t>
  </si>
  <si>
    <t>Raimondi-274FDLAM120</t>
  </si>
  <si>
    <t>Disc lamelar pt. slefuit placi, gran. 120 - Raimondi-274FDLAM120</t>
  </si>
  <si>
    <t>Disc lamelar pt. slefuit placi, gran. 120</t>
  </si>
  <si>
    <t>8050532016989</t>
  </si>
  <si>
    <t>Raimondi-432EM04V150</t>
  </si>
  <si>
    <t>Sistem de transport pt. placi de dimensiuni mari, Easy-move 150 - 4 ventuze RV175, 150cm - Raimondi-432EM04V150</t>
  </si>
  <si>
    <t>150cm</t>
  </si>
  <si>
    <t>8050532013650</t>
  </si>
  <si>
    <t>Raimondi-432HAKITR</t>
  </si>
  <si>
    <t>Sistem de vacuum pt. sistemele Easy-Move - Raimondi-432HAKITR</t>
  </si>
  <si>
    <t>Easy-move 150 - 4 ventuze RV175</t>
  </si>
  <si>
    <t>8050532016521</t>
  </si>
  <si>
    <t>Raimondi-169CELUN</t>
  </si>
  <si>
    <t>Sistem de transport pt. placi de dimensiuni mari, CAM MkIII - Raimondi-169CELUN</t>
  </si>
  <si>
    <t>CAM MkIII</t>
  </si>
  <si>
    <t>8050532018068</t>
  </si>
  <si>
    <t>Raimondi-432KR02A</t>
  </si>
  <si>
    <t>Sistem de instalat placi de dimensiuni mari, Only-One - Raimondi-432KR02A</t>
  </si>
  <si>
    <t>Only-One</t>
  </si>
  <si>
    <t>8050532020597</t>
  </si>
  <si>
    <t>Raimondi-432ZC6R</t>
  </si>
  <si>
    <t>Sistem compact de transport pt. placi de dimensiuni mari, Tyrell - Raimondi-432ZC6R</t>
  </si>
  <si>
    <t>Tyrell</t>
  </si>
  <si>
    <t>Masina profesionala pentru taieturi la 45 de grade</t>
  </si>
  <si>
    <t>Maner de plastic pt. burete Raimondi 336 sau 217 - Raimondi-306IR20DN</t>
  </si>
  <si>
    <t>Raimondi-306IR20DN</t>
  </si>
  <si>
    <t>Maner rezerva bureti</t>
  </si>
  <si>
    <t>8024648087911</t>
  </si>
  <si>
    <t>PROMO 2021</t>
  </si>
  <si>
    <t>KS-ATS-4/63-HD-2cilindri</t>
  </si>
  <si>
    <t>KS-ATS-4/63-HD-1cilindru</t>
  </si>
  <si>
    <t>pt modelele cu ATSR cu 2 cilindri - (230V/380V-63A)</t>
  </si>
  <si>
    <t>pt modelele cu ATSR cu 1 cilindru - (230V/380V-63A)</t>
  </si>
  <si>
    <t>KS-PB4</t>
  </si>
  <si>
    <t>Unitate pt. legare INVERTER in PARALEL</t>
  </si>
  <si>
    <t>Conector PARALEL pt. Invertere</t>
  </si>
  <si>
    <t>INDISPONIBIL</t>
  </si>
  <si>
    <t>KS-1000Т-E</t>
  </si>
  <si>
    <t>Motosapa electrica Konner 1200W - KS-1000T-E</t>
  </si>
  <si>
    <t>1000W / 36cm</t>
  </si>
  <si>
    <t>1200W / 45cm</t>
  </si>
  <si>
    <t>KS-80MW</t>
  </si>
  <si>
    <t>KS-80CW</t>
  </si>
  <si>
    <t>KS-CR-15M</t>
  </si>
  <si>
    <t>KS-CR-25M</t>
  </si>
  <si>
    <t>KS-CRM-30M</t>
  </si>
  <si>
    <t>KS-EX1M-1S</t>
  </si>
  <si>
    <t>KS-EX1.5M-3S</t>
  </si>
  <si>
    <t>KS-EX3M-4S</t>
  </si>
  <si>
    <t>KS-80W90</t>
  </si>
  <si>
    <t>Ulei pt. Cutie Transmisie</t>
  </si>
  <si>
    <t>CX.ABRA-JuniorCompact</t>
  </si>
  <si>
    <t>Masina de sablat cu recuperarea abrazivului - CX.ABRA-JuniorCompact</t>
  </si>
  <si>
    <t>PRET de LISTA
 RON fara TVA</t>
  </si>
  <si>
    <t>PRET PROMO 2021</t>
  </si>
  <si>
    <t>"-21%"</t>
  </si>
  <si>
    <t>"-17%"</t>
  </si>
  <si>
    <t>"-26%"</t>
  </si>
  <si>
    <t>"-22%"</t>
  </si>
  <si>
    <t>"-15% de la Promo"</t>
  </si>
  <si>
    <t>"-18% de la Promo"</t>
  </si>
  <si>
    <t>"PL"</t>
  </si>
  <si>
    <t>Pret de ACHIZITIE 
pt. DEALERI
RON fara TVA
-18%</t>
  </si>
  <si>
    <t>DRYPAD - slefuire uscata pt. piatra si gresie</t>
  </si>
  <si>
    <t>XTURBO - taiere rapida si fina pt. gresie portelanata si placi dure</t>
  </si>
  <si>
    <t>GOLDRILL - gaurire in portelan dur, granit si alte materiale</t>
  </si>
  <si>
    <t>FG - Freze Granit / Marmura / Portelan / Piatra - pt. profilarea placilor</t>
  </si>
  <si>
    <t>CUPE DIAMANTATE - pt. slefuire de BETON / GRANIT / ABRAZIVE / ALTE MATERIALE</t>
  </si>
  <si>
    <t>rand dublu diamant - Beton/Abrazive</t>
  </si>
  <si>
    <t>PTGC.100</t>
  </si>
  <si>
    <t>SDCC.100</t>
  </si>
  <si>
    <t>SDCC.115</t>
  </si>
  <si>
    <t>SDCC.125</t>
  </si>
  <si>
    <t>SDCC.180</t>
  </si>
  <si>
    <t>PTGC.115</t>
  </si>
  <si>
    <t>PTGC.125</t>
  </si>
  <si>
    <t>PTGC.180</t>
  </si>
  <si>
    <t>PSCC.125</t>
  </si>
  <si>
    <t>PSCC.180</t>
  </si>
  <si>
    <t>GOLD.Finger</t>
  </si>
  <si>
    <t>Freza tip deget pt. frezari in gresie portelanata si piatra - diametrul 16mm - prindere M14 - DXDY.GOLD.Finger</t>
  </si>
  <si>
    <t>BURETI DIAMANTATI - pt. finisarea placilor de portelan, granit, marmura, sticla</t>
  </si>
  <si>
    <t>SPNG.060</t>
  </si>
  <si>
    <t>SPNG.100</t>
  </si>
  <si>
    <t>SPNG.200</t>
  </si>
  <si>
    <t>SPNG.400</t>
  </si>
  <si>
    <t># 60 - granit, piatra, portelan, sticla</t>
  </si>
  <si>
    <t># 100 -  granit, piatra, portelan, sticla</t>
  </si>
  <si>
    <t># 200 -  granit, piatra, portelan, sticla</t>
  </si>
  <si>
    <t># 400 -  granit, piatra, portelan, sticla</t>
  </si>
  <si>
    <t>SCOMBO.300.25</t>
  </si>
  <si>
    <t>SCOMBO - taiere beton si asfalt</t>
  </si>
  <si>
    <t>SCOMBO.350.25</t>
  </si>
  <si>
    <t>SCOMBO.450.25</t>
  </si>
  <si>
    <t>SCOMBO.400.25</t>
  </si>
  <si>
    <t>Beton si Asfalt</t>
  </si>
  <si>
    <t>GRN.300.25</t>
  </si>
  <si>
    <t>GRN.450.25</t>
  </si>
  <si>
    <t>GRN.350.25</t>
  </si>
  <si>
    <t>GRN.400.25</t>
  </si>
  <si>
    <t>Beton Verde / Beton Proaspat</t>
  </si>
  <si>
    <t>GRN - taiere beton proaspat / beton verde</t>
  </si>
  <si>
    <t>17117 - taiere asfalt - Lichidare Stoc</t>
  </si>
  <si>
    <t>17217 - taiere asfalt</t>
  </si>
  <si>
    <r>
      <rPr>
        <b/>
        <sz val="16"/>
        <color theme="1"/>
        <rFont val="Calibri (Body)"/>
      </rPr>
      <t xml:space="preserve">DXDY </t>
    </r>
    <r>
      <rPr>
        <b/>
        <sz val="14"/>
        <color theme="1"/>
        <rFont val="Calibri"/>
        <family val="2"/>
        <scheme val="minor"/>
      </rPr>
      <t>- Cel mai bun raport CALITATE-PRET</t>
    </r>
  </si>
  <si>
    <r>
      <rPr>
        <b/>
        <sz val="16"/>
        <color theme="1"/>
        <rFont val="Calibri (Body)"/>
      </rPr>
      <t>DXWD</t>
    </r>
    <r>
      <rPr>
        <b/>
        <sz val="14"/>
        <color theme="1"/>
        <rFont val="Calibri"/>
        <family val="2"/>
        <scheme val="minor"/>
      </rPr>
      <t xml:space="preserve"> - Produse de calitate foarte inalta made in Italy</t>
    </r>
  </si>
  <si>
    <r>
      <rPr>
        <b/>
        <sz val="16"/>
        <color theme="1"/>
        <rFont val="Calibri (Body)"/>
      </rPr>
      <t xml:space="preserve">DXDH </t>
    </r>
    <r>
      <rPr>
        <b/>
        <sz val="14"/>
        <color theme="1"/>
        <rFont val="Calibri"/>
        <family val="2"/>
        <scheme val="minor"/>
      </rPr>
      <t>- Gama foarte larga de produse</t>
    </r>
  </si>
  <si>
    <t>Pret de lista
pt. Client 
Final
RON fara TVA</t>
  </si>
  <si>
    <t>Pret de lista
pt. Client Final
RON TVA inclus</t>
  </si>
  <si>
    <t>Mat.</t>
  </si>
  <si>
    <t>Diam. 
M</t>
  </si>
  <si>
    <t>17317 - taiere asfalt, PREMIUM</t>
  </si>
  <si>
    <t>17417 - taiere asfalt mastic, Super PREMIUM</t>
  </si>
  <si>
    <t>1817 - taiere caramida si abrazive, PREMIUM</t>
  </si>
  <si>
    <t>QUEEN - Ultra Premium pt. Portelan - Long Life</t>
  </si>
  <si>
    <t>SK13 - Ultra Premium pt. Portelan - Taiere Fina</t>
  </si>
  <si>
    <t>MSU - Ultra Premium pt. Portelan - Taiere Optima</t>
  </si>
  <si>
    <t>CUSK - Ultra Premium pt. Portelan - Taiere Foarte Fina</t>
  </si>
  <si>
    <r>
      <t>CUSK</t>
    </r>
    <r>
      <rPr>
        <sz val="12"/>
        <color theme="1"/>
        <rFont val="Calibri"/>
        <family val="2"/>
        <scheme val="minor"/>
      </rPr>
      <t>.115</t>
    </r>
  </si>
  <si>
    <t>Taiere Extra Fina in Portelan dur</t>
  </si>
  <si>
    <t>CD - Ultra Premium pt. Portelan - Taiere Rapida</t>
  </si>
  <si>
    <t>segment TURBO - Granit/Piatra</t>
  </si>
  <si>
    <t>segment tip ventilator - Beton/Abrazive</t>
  </si>
  <si>
    <t>Ultra Long Life -Coroana SPECIALA - distributia granulelor de diamant dupa un tipar geometric fix</t>
  </si>
  <si>
    <t>0037203786615</t>
  </si>
  <si>
    <t>0037203786592</t>
  </si>
  <si>
    <t>0037203786608</t>
  </si>
  <si>
    <t>0037203786585</t>
  </si>
  <si>
    <t>0037203786677</t>
  </si>
  <si>
    <t>0037203786684</t>
  </si>
  <si>
    <t>0037203786691</t>
  </si>
  <si>
    <t>0037203786707</t>
  </si>
  <si>
    <t>0037203787049</t>
  </si>
  <si>
    <t>0037203787056</t>
  </si>
  <si>
    <t>0037203787063</t>
  </si>
  <si>
    <t>0037203787070</t>
  </si>
  <si>
    <t>0037203786578</t>
  </si>
  <si>
    <t>0037203786653</t>
  </si>
  <si>
    <t>0037203786660</t>
  </si>
  <si>
    <t>0037203787087</t>
  </si>
  <si>
    <t>0037203787094</t>
  </si>
  <si>
    <t>0037203787100</t>
  </si>
  <si>
    <t>0037203787117</t>
  </si>
  <si>
    <t>0037203787124</t>
  </si>
  <si>
    <t>0037203787131</t>
  </si>
  <si>
    <t>0037203787148</t>
  </si>
  <si>
    <t>0037203787155</t>
  </si>
  <si>
    <r>
      <t xml:space="preserve">Pret de </t>
    </r>
    <r>
      <rPr>
        <b/>
        <sz val="12"/>
        <rFont val="Arial"/>
        <family val="2"/>
      </rPr>
      <t>achizitie
pt. DEALERI</t>
    </r>
    <r>
      <rPr>
        <sz val="12"/>
        <rFont val="Arial"/>
        <family val="2"/>
      </rPr>
      <t xml:space="preserve">
EUR fara TVA</t>
    </r>
  </si>
  <si>
    <t>Pret Achizitie
pt. DEALERI
RON fara TVA
-18%</t>
  </si>
  <si>
    <r>
      <t xml:space="preserve">Pret de achizitie
</t>
    </r>
    <r>
      <rPr>
        <b/>
        <sz val="14"/>
        <color theme="1"/>
        <rFont val="Calibri"/>
        <family val="2"/>
      </rPr>
      <t>pt.</t>
    </r>
    <r>
      <rPr>
        <sz val="14"/>
        <color theme="1"/>
        <rFont val="Calibri"/>
        <family val="2"/>
      </rPr>
      <t xml:space="preserve"> </t>
    </r>
    <r>
      <rPr>
        <b/>
        <sz val="14"/>
        <color theme="1"/>
        <rFont val="Calibri"/>
        <family val="2"/>
      </rPr>
      <t>DEALERI</t>
    </r>
    <r>
      <rPr>
        <sz val="14"/>
        <color theme="1"/>
        <rFont val="Calibri"/>
        <family val="2"/>
      </rPr>
      <t xml:space="preserve">
</t>
    </r>
    <r>
      <rPr>
        <b/>
        <sz val="14"/>
        <color theme="1"/>
        <rFont val="Calibri"/>
        <family val="2"/>
      </rPr>
      <t>RON fara TVA
-22%</t>
    </r>
  </si>
  <si>
    <t>Pret Recomandat
RON fara TVA</t>
  </si>
  <si>
    <t>Pret Recomandat
RON TVA inclus</t>
  </si>
  <si>
    <r>
      <rPr>
        <b/>
        <sz val="18"/>
        <color theme="1"/>
        <rFont val="Calibri"/>
        <family val="2"/>
      </rPr>
      <t>DEALER SMART:</t>
    </r>
    <r>
      <rPr>
        <sz val="18"/>
        <color theme="1"/>
        <rFont val="Calibri"/>
        <family val="2"/>
      </rPr>
      <t xml:space="preserve">
-plata in avans
-comanda efectuata electronic
-are stoc de produse in showroom sau depozit din cel putin 3 branduri din portofoliul CRIANO</t>
    </r>
  </si>
  <si>
    <r>
      <t xml:space="preserve">Pret pt. DEALERI
</t>
    </r>
    <r>
      <rPr>
        <b/>
        <sz val="12"/>
        <color theme="1"/>
        <rFont val="Calibri"/>
        <family val="2"/>
      </rPr>
      <t>Comenzi de min. 1000 RON + TVA
-30%</t>
    </r>
  </si>
  <si>
    <r>
      <t xml:space="preserve">Pret pt. DEALERI
</t>
    </r>
    <r>
      <rPr>
        <b/>
        <sz val="12"/>
        <color theme="1"/>
        <rFont val="Calibri"/>
        <family val="2"/>
      </rPr>
      <t>Comenzi de min. 50 RON + TVA</t>
    </r>
    <r>
      <rPr>
        <sz val="12"/>
        <color theme="1"/>
        <rFont val="Calibri"/>
        <family val="2"/>
      </rPr>
      <t xml:space="preserve">
-15%</t>
    </r>
  </si>
  <si>
    <t>OFERTA BULK Discount Suplimentar -12% la comenzi de minim 5000 RON + TVA</t>
  </si>
  <si>
    <t>Achizitie Dealer
EURO 
fara TVA
-18%</t>
  </si>
  <si>
    <t>Achizitie Dealer
SMART 
EURO 
fara TVA
-20%</t>
  </si>
  <si>
    <t>KPP-660-KVA</t>
  </si>
  <si>
    <t>KPR-110</t>
  </si>
  <si>
    <r>
      <rPr>
        <b/>
        <sz val="16"/>
        <color theme="1"/>
        <rFont val="Calibri"/>
        <family val="2"/>
        <scheme val="minor"/>
      </rPr>
      <t>Betoniere Traditionale</t>
    </r>
    <r>
      <rPr>
        <b/>
        <sz val="12"/>
        <color theme="1"/>
        <rFont val="Calibri"/>
        <family val="2"/>
        <scheme val="minor"/>
      </rPr>
      <t xml:space="preserve">
- </t>
    </r>
    <r>
      <rPr>
        <sz val="12"/>
        <color theme="1"/>
        <rFont val="Calibri"/>
        <family val="2"/>
        <scheme val="minor"/>
      </rPr>
      <t>Kit tractare cu 2 roti pneumatice si bara de tractare pt. mutarea usoara pe santier. Roțile sunt fabricate din cauciuc solid și asigura o tracțiune maximă la sol.
- Efort mai mic necesar pentru a descărca cuva betonierei, datorita sistemului de transmisie.
- Amestecare optimă și timp de amestecare redus datorită unui contra-fund special, care împinge materialul către părțile laterale ale tamburului
- Construcția lamelor asigură o înlocuire ușoară, întrucât sunt prinse și nu sudate. 
- Angrenajul și pinionul sunt confecționate din fontă.</t>
    </r>
  </si>
  <si>
    <t>Pret de Achizitie
pt. DEALER
RON fara TVA
-16%</t>
  </si>
  <si>
    <r>
      <t xml:space="preserve">Pret de achizitie 
</t>
    </r>
    <r>
      <rPr>
        <sz val="14"/>
        <rFont val="Calibri"/>
        <family val="2"/>
        <scheme val="minor"/>
      </rPr>
      <t xml:space="preserve">DEALERI </t>
    </r>
    <r>
      <rPr>
        <b/>
        <sz val="14"/>
        <rFont val="Calibri"/>
        <family val="2"/>
        <scheme val="minor"/>
      </rPr>
      <t>PREMIUM
RON fara TVA
-25%</t>
    </r>
  </si>
  <si>
    <r>
      <t xml:space="preserve">Pret de achizitie 
</t>
    </r>
    <r>
      <rPr>
        <sz val="14"/>
        <rFont val="Calibri"/>
        <family val="2"/>
        <scheme val="minor"/>
      </rPr>
      <t>DEALERI</t>
    </r>
    <r>
      <rPr>
        <b/>
        <sz val="14"/>
        <rFont val="Calibri"/>
        <family val="2"/>
        <scheme val="minor"/>
      </rPr>
      <t xml:space="preserve"> STANDARD
RON fara TVA
-20%</t>
    </r>
  </si>
  <si>
    <r>
      <t xml:space="preserve">Pret de achizitie 
DEALERI SMART
RON fara TVA
</t>
    </r>
    <r>
      <rPr>
        <b/>
        <sz val="12"/>
        <rFont val="Calibri (Body)"/>
      </rPr>
      <t xml:space="preserve">- discount variabil - </t>
    </r>
  </si>
  <si>
    <t>-27%</t>
  </si>
  <si>
    <t>de la -30% la -45%</t>
  </si>
  <si>
    <t>-30%</t>
  </si>
  <si>
    <r>
      <t xml:space="preserve">BEST PRICE -35%
Pret pt. DEALERI
</t>
    </r>
    <r>
      <rPr>
        <sz val="16"/>
        <color theme="1"/>
        <rFont val="Calibri"/>
        <family val="2"/>
      </rPr>
      <t xml:space="preserve">Comenzi de min. 
</t>
    </r>
    <r>
      <rPr>
        <b/>
        <sz val="16"/>
        <color theme="1"/>
        <rFont val="Calibri"/>
        <family val="2"/>
      </rPr>
      <t>2000 RON + TVA 
sau DEALER SMART</t>
    </r>
  </si>
  <si>
    <r>
      <rPr>
        <b/>
        <sz val="14"/>
        <color theme="1"/>
        <rFont val="Calibri"/>
        <family val="2"/>
      </rPr>
      <t>DEALER SMART:</t>
    </r>
    <r>
      <rPr>
        <sz val="14"/>
        <color theme="1"/>
        <rFont val="Calibri"/>
        <family val="2"/>
      </rPr>
      <t xml:space="preserve">
-plata in avans
-comanda efectuata electronic
-are stoc de produse in showroom sau depozit din cel putin 3 branduri din portofoliul CRIANO</t>
    </r>
  </si>
  <si>
    <r>
      <t xml:space="preserve">Pret de achizitie pt. </t>
    </r>
    <r>
      <rPr>
        <b/>
        <sz val="12"/>
        <color theme="1"/>
        <rFont val="Calibri"/>
        <family val="2"/>
        <scheme val="minor"/>
      </rPr>
      <t>DEALER</t>
    </r>
    <r>
      <rPr>
        <sz val="12"/>
        <color theme="1"/>
        <rFont val="Calibri"/>
        <family val="2"/>
        <scheme val="minor"/>
      </rPr>
      <t xml:space="preserve">
 EUR </t>
    </r>
    <r>
      <rPr>
        <b/>
        <sz val="12"/>
        <color theme="1"/>
        <rFont val="Calibri"/>
        <family val="2"/>
        <scheme val="minor"/>
      </rPr>
      <t>fara TVA
-18%</t>
    </r>
  </si>
  <si>
    <r>
      <t xml:space="preserve">Pret de Achizitie
pt. </t>
    </r>
    <r>
      <rPr>
        <b/>
        <sz val="14"/>
        <color theme="1"/>
        <rFont val="Calibri"/>
        <family val="2"/>
        <scheme val="minor"/>
      </rPr>
      <t>DEALER</t>
    </r>
    <r>
      <rPr>
        <sz val="14"/>
        <color theme="1"/>
        <rFont val="Calibri"/>
        <family val="2"/>
        <scheme val="minor"/>
      </rPr>
      <t xml:space="preserve">
RON </t>
    </r>
    <r>
      <rPr>
        <b/>
        <sz val="14"/>
        <color theme="1"/>
        <rFont val="Calibri"/>
        <family val="2"/>
        <scheme val="minor"/>
      </rPr>
      <t>fara TVA</t>
    </r>
    <r>
      <rPr>
        <sz val="14"/>
        <color theme="1"/>
        <rFont val="Calibri"/>
        <family val="2"/>
        <scheme val="minor"/>
      </rPr>
      <t xml:space="preserve">
</t>
    </r>
    <r>
      <rPr>
        <b/>
        <sz val="14"/>
        <color theme="1"/>
        <rFont val="Calibri"/>
        <family val="2"/>
        <scheme val="minor"/>
      </rPr>
      <t>-20%</t>
    </r>
  </si>
  <si>
    <t>PRET DEALER
EURO fara TVA
-18% pompe zugravit
-15% pompe rutiere</t>
  </si>
  <si>
    <r>
      <t xml:space="preserve">Pret de Achizitie
pt. </t>
    </r>
    <r>
      <rPr>
        <b/>
        <sz val="14"/>
        <color theme="1"/>
        <rFont val="Calibri"/>
        <family val="2"/>
        <scheme val="minor"/>
      </rPr>
      <t>DEALER</t>
    </r>
    <r>
      <rPr>
        <sz val="14"/>
        <color theme="1"/>
        <rFont val="Calibri"/>
        <family val="2"/>
        <scheme val="minor"/>
      </rPr>
      <t xml:space="preserve">
 RON </t>
    </r>
    <r>
      <rPr>
        <b/>
        <sz val="14"/>
        <color theme="1"/>
        <rFont val="Calibri"/>
        <family val="2"/>
        <scheme val="minor"/>
      </rPr>
      <t>fara TVA
-20%</t>
    </r>
  </si>
  <si>
    <r>
      <t xml:space="preserve">Pret de Achizitie pt. </t>
    </r>
    <r>
      <rPr>
        <b/>
        <sz val="18"/>
        <color rgb="FF000000"/>
        <rFont val="Calibri"/>
        <family val="2"/>
        <scheme val="major"/>
      </rPr>
      <t>DEALER</t>
    </r>
    <r>
      <rPr>
        <sz val="18"/>
        <color rgb="FF000000"/>
        <rFont val="Calibri"/>
        <family val="2"/>
        <scheme val="major"/>
      </rPr>
      <t xml:space="preserve">
RON </t>
    </r>
    <r>
      <rPr>
        <b/>
        <sz val="18"/>
        <color rgb="FF000000"/>
        <rFont val="Calibri"/>
        <family val="2"/>
        <scheme val="major"/>
      </rPr>
      <t>fara TVA
-10%</t>
    </r>
  </si>
  <si>
    <r>
      <t xml:space="preserve">Pret de achizitie 
</t>
    </r>
    <r>
      <rPr>
        <b/>
        <sz val="14"/>
        <color theme="1"/>
        <rFont val="Arial"/>
        <family val="2"/>
      </rPr>
      <t xml:space="preserve">pt. DEALER </t>
    </r>
    <r>
      <rPr>
        <sz val="14"/>
        <color theme="1"/>
        <rFont val="Arial"/>
        <family val="2"/>
      </rPr>
      <t xml:space="preserve">
RON </t>
    </r>
    <r>
      <rPr>
        <b/>
        <sz val="14"/>
        <color theme="1"/>
        <rFont val="Arial"/>
        <family val="2"/>
      </rPr>
      <t>fara TVA</t>
    </r>
    <r>
      <rPr>
        <sz val="14"/>
        <color theme="1"/>
        <rFont val="Arial"/>
        <family val="2"/>
      </rPr>
      <t xml:space="preserve">
-18%</t>
    </r>
  </si>
  <si>
    <r>
      <t xml:space="preserve">Pret de achizitie 
</t>
    </r>
    <r>
      <rPr>
        <b/>
        <sz val="14"/>
        <color theme="1"/>
        <rFont val="Arial"/>
        <family val="2"/>
      </rPr>
      <t xml:space="preserve">pt. DEALER </t>
    </r>
    <r>
      <rPr>
        <sz val="14"/>
        <color theme="1"/>
        <rFont val="Arial"/>
        <family val="2"/>
      </rPr>
      <t xml:space="preserve">
RON </t>
    </r>
    <r>
      <rPr>
        <b/>
        <sz val="14"/>
        <color theme="1"/>
        <rFont val="Arial"/>
        <family val="2"/>
      </rPr>
      <t>fara TVA
-18%</t>
    </r>
  </si>
  <si>
    <t>RUBI-13934</t>
  </si>
  <si>
    <t>Masina de taiat gresie, faianta 51cm, STAR MAX-51 (STOC LIMITAT) - RUBI-13934</t>
  </si>
  <si>
    <t>RUBI-25344</t>
  </si>
  <si>
    <t>Pompa de apa FY-120 RUBI-25344</t>
  </si>
  <si>
    <t>Raimondi-179CCT125SP</t>
  </si>
  <si>
    <t>Disc diamantat pt. gresie, faianta, placi 125mm - Raimondi-179CCT125SP</t>
  </si>
  <si>
    <t>Disc suport pt. discuri abrazive, Ø450mm</t>
  </si>
  <si>
    <t>COD
Produs</t>
  </si>
  <si>
    <t>141375A012</t>
  </si>
  <si>
    <t>Caracteristici produs</t>
  </si>
  <si>
    <t>Motor Vibrator Rabbit 230V, 2.8 kW</t>
  </si>
  <si>
    <t>Motor Vibrator Rabbit, benzina Honda GX-160, 5.5 Hp</t>
  </si>
  <si>
    <t>Motor Vibrator Sangla, benzina Honda GX-160, 5.5 Hp</t>
  </si>
  <si>
    <t>Ø38mm, lungime 3.0m</t>
  </si>
  <si>
    <t>Ø25mm, lungime 4.0m</t>
  </si>
  <si>
    <t>Ø25mm, lungime 5.0m</t>
  </si>
  <si>
    <t>Ø38mm, lungime 4.0m</t>
  </si>
  <si>
    <t>Ø38mm, lungime 5.0m</t>
  </si>
  <si>
    <t>Ø48mm, lungime 3.0m</t>
  </si>
  <si>
    <t>Ø48mm, lungime 4.0m</t>
  </si>
  <si>
    <t>Ø48mm, lungime 5.0m</t>
  </si>
  <si>
    <t>Ø60mm, lungime 3.0m</t>
  </si>
  <si>
    <t>Ø60mm, lungime 4.0m</t>
  </si>
  <si>
    <t>Ø60mm, lungime 5.0m</t>
  </si>
  <si>
    <t xml:space="preserve"> KDW-28/5, Cap Ø28 mm si furtun de 5 m</t>
  </si>
  <si>
    <t xml:space="preserve"> KDW-38/5, Cap Ø38 mm si furtun de 5 m</t>
  </si>
  <si>
    <t>KDW-45/5, Cap Ø45 mm si furtun de 5 m</t>
  </si>
  <si>
    <t>KDW-60/5, Cap Ø60 mm si furtun de 5 m</t>
  </si>
  <si>
    <t>Slefuitor beton F-90/4HT, (4 palete, Motor benzina Honda de 5,5 CP)</t>
  </si>
  <si>
    <t xml:space="preserve">Slefuitor beton F-120/4HT, (4 palete, Motor benzina Honda de 9,0 CP) </t>
  </si>
  <si>
    <t>Compus din motor 2,6kW 230V/50 Hz , 2 viteze mecanice (496/900 rpm)</t>
  </si>
  <si>
    <t>Rigla de 1 m</t>
  </si>
  <si>
    <t>Rigla de 2 m</t>
  </si>
  <si>
    <t>Rigla de 2,5 m</t>
  </si>
  <si>
    <t>Rigla de 3 m</t>
  </si>
  <si>
    <t>Suport Rigla vibranta PGM cu motor monofazic 125W, 230V, 50-60Hz</t>
  </si>
  <si>
    <t>Suport Rigla vibranta PGH cu motor Honda GX-25 (4 timpi)</t>
  </si>
  <si>
    <t>Suport rigla Vibro-Flotoare VIFOM cu motor monofazic 125W, 230V 50-60Hz</t>
  </si>
  <si>
    <t>Suport rigla Vibro-Flotoare VIFOH cu motor Honda GX-25 (4 timpi)</t>
  </si>
  <si>
    <t>TH-15, Ø175mm, 2.6 kW</t>
  </si>
  <si>
    <t>Motor Clasico pt. Vibratoare Pendulare, 1.1 kW</t>
  </si>
  <si>
    <t>Motor Clasico pt. Vibratoare Pendulare, Honda GX-160, 5.5 Hp</t>
  </si>
  <si>
    <t>Pompa CLASICO submersibila de apa, furtun 6 metri, diametru Ø3"</t>
  </si>
  <si>
    <t>EDF-38LT, cu cap Ø38mm, cu protectie termica incorporata, 230 V/200 Hz</t>
  </si>
  <si>
    <t>EDF-50LT, cu cap Ø50mm, cu protectie termica incorporata, 230 V/200 Hz</t>
  </si>
  <si>
    <t>EDF-60LT, cu cap Ø60mm, cu protectie termica incorporata, 230 V/200 Hz</t>
  </si>
  <si>
    <t>EDF-70LT, cu cap Ø70mm, cu protectie termica incorporata, 230 V/200 Hz</t>
  </si>
  <si>
    <t>MEF-38, cu cap Ø38mm, Lung. 360 mm, cu prot. termica incorporata (230 V/200 Hz)</t>
  </si>
  <si>
    <t>MEF-50, cu cap Ø50mm, Lung. 333 mm, cu prot. termica incorporata (230 V/200 Hz)</t>
  </si>
  <si>
    <t>Vibrator Pneumatic VNF-25, Cap Ø25mm, cu 3 m furtun</t>
  </si>
  <si>
    <t>Vibrator Pneumatic VNF-50, Cap Ø50mm, cu 3 m furtun</t>
  </si>
  <si>
    <t>Vibrator Pneumatic VNF-58, Cap Ø58mm, cu 3 m furtun</t>
  </si>
  <si>
    <t>PGT-125 Trifazic 400/440V/ 50-60Hz</t>
  </si>
  <si>
    <t>PGT-350 Trifazic 400/440V/50-60Hz</t>
  </si>
  <si>
    <t>PGT-500 Trifazic 400/440V/50-60Hz</t>
  </si>
  <si>
    <t>PGT-1000 Trifazic 400/440V/50-60Hz</t>
  </si>
  <si>
    <t>PGM-125 Monofazic 230V/ 50Hz-60Hz</t>
  </si>
  <si>
    <t>PGM-200 Monofazic 230V/ 50Hz-60Hz</t>
  </si>
  <si>
    <t>PGM-350 Monofazic 230V/ 50Hz-60Hz</t>
  </si>
  <si>
    <t>PGM-800 Monofazic 230V/ 50Hz-60Hz*</t>
  </si>
  <si>
    <t>VAF-38LT, Transmisie cu cap Ø38 mm, cu protectie termica</t>
  </si>
  <si>
    <t xml:space="preserve"> VAF-50LT, Transmisie cu cap Ø50 mm, cu protectie termica</t>
  </si>
  <si>
    <t>VAF-60LT, Transmisie cu cap Ø60 mm, cu protectie termica</t>
  </si>
  <si>
    <t xml:space="preserve"> VAF-70LT, Transmisie cu cap Ø70 mm, cu protectie termica</t>
  </si>
  <si>
    <t>VAF-38LT, cap Ø38 mm, cu protectie termica</t>
  </si>
  <si>
    <t xml:space="preserve"> VAF-50LT, cap Ø50 mm, cu protectie termica</t>
  </si>
  <si>
    <t>VAF-60LT, cap Ø60 mm, cu protectie termica</t>
  </si>
  <si>
    <t xml:space="preserve"> VAF-70LT, cap Ø70 mm, cu protectie termica</t>
  </si>
  <si>
    <t>ETF-20, Convertizor electric de frecventa, 2 KVA, 2 iesiri 42 V/200 Hz (Monofazic 230 V/ 50-60 Hz)</t>
  </si>
  <si>
    <t>ETF-60, Convertizor electric de frecventa, 6 KVA, 4 iesiri 42 V/200 Hz (Trifazic 400 V/50-60 Hz.)</t>
  </si>
  <si>
    <t>CRF-20TT, Convertizor de inalta frecventa, Motor Trifazic, 2 KVA, 2 iesiri 42 V/200 Hz, Carcasa Poliamida</t>
  </si>
  <si>
    <t>CRF-30TT, Convertizor de inalta frecventa, Motor Trifazic, 3 KVA, 3 iesiri 42 V/200 Hz, Sasiu metalic</t>
  </si>
  <si>
    <t>CRF-20GH, Convertizor de inalta frecventa, motor Honda benzina 5,5 Hp (4 T), 2,0 KVA, 2 iesiri 42 V/200hz, Sasiu Metalic</t>
  </si>
  <si>
    <t>Convertizor electric de frecventa, ETF-20, 2 KVA, 2 iesiri 42 V/200 Hz (Monofazic 230 V/ 50-60 Hz)</t>
  </si>
  <si>
    <t>Convertizor electric de frecventa, ETF-60, 6 KVA, 4 iesiri 42 V/200 Hz (Trifazic 400 V/50-60 Hz.)</t>
  </si>
  <si>
    <t>Convertizor de inalta frecventa, CRF-20TT, Motor Trifazic, 2 KVA, 2 iesiri 42 V/200 Hz, Carcasa Poliamida</t>
  </si>
  <si>
    <t>Convertizor de inalta frecventa, CRF-30TT, Motor Trifazic, 3 KVA, 3 iesiri 42 V/200 Hz, Sasiu metalic</t>
  </si>
  <si>
    <t>Convertizor de inalta frecventa, CRF-20GH, motor Honda benzina 5,5 Hp (4 T), 2,0 KVA, 2 iesiri 42 V/200hz, Sasiu Metalic</t>
  </si>
  <si>
    <t>Slefuitor beton F-120/4HT, (4 palete, Motor benzina Honda de 9,0 CP)</t>
  </si>
  <si>
    <t>Lama finisoare F-90</t>
  </si>
  <si>
    <t>Lama finisoare F-120</t>
  </si>
  <si>
    <t>Foaie pt. slefuit F-90</t>
  </si>
  <si>
    <t>Foaie pt. slefuit F-120</t>
  </si>
  <si>
    <t>Masina de taiat beton/asfalt CA-500SH, 135 Kg, adancime 125-175mm</t>
  </si>
  <si>
    <t>Mai compactor Kn-18SG, 18 Kn, Motor benzina Honda GX-120 / 4Hp, 71 Kg</t>
  </si>
  <si>
    <t>Placa compactoare MAMUT-10, Placa: 500 x 360 mm, 10 kN, 64 Kg</t>
  </si>
  <si>
    <t>Placa compactoare MAMUT-15, Placa: 630 x 350 mm, 15 kN, 65 Kg</t>
  </si>
  <si>
    <t>Placa compactoare MAMUT-20, Placa: 630 x 450 mm, 20 kN, 106 Kg</t>
  </si>
  <si>
    <t>PGM-800 Monofazic 230V/ 50Hz-60Hz</t>
  </si>
  <si>
    <t>PGT-125 Trifazic 400-440V/ 50-60Hz</t>
  </si>
  <si>
    <t>PGT-350 Trifazic 400-440V/50-60Hz</t>
  </si>
  <si>
    <t>PGT-500 Trifazic 400-440V/50-60Hz</t>
  </si>
  <si>
    <t>PGT-1000 Trifazic 400-440V/50-60Hz</t>
  </si>
  <si>
    <t>lung. 2m</t>
  </si>
  <si>
    <t>lung. 3m</t>
  </si>
  <si>
    <t>lung. 1m</t>
  </si>
  <si>
    <t>lung. 2,5m</t>
  </si>
  <si>
    <t>Extensie maner, 2 metri</t>
  </si>
  <si>
    <t>Masina de taiat gresie, faianta 4-12mm, 40cm, Basic Plus 40 - Battipav-2040</t>
  </si>
  <si>
    <t>EDF-50CT, cu cap Ø50mm, Corta cu prot. termica incorporata, 230 V/200 Hz</t>
  </si>
  <si>
    <t>EDF-60CT, cu cap Ø60mm, Corta cu prot. termica incorporata, 230 V/200 Hz</t>
  </si>
  <si>
    <t>EDF-70CT, cu cap Ø70mm, Corta cu prot. termica incorporata, 230 V/200 Hz</t>
  </si>
  <si>
    <t>80407.006.W</t>
  </si>
  <si>
    <t>80407.008.W</t>
  </si>
  <si>
    <t>80407.010.W</t>
  </si>
  <si>
    <t>80407.012.W</t>
  </si>
  <si>
    <t>80407.014.W</t>
  </si>
  <si>
    <t>80117.68.03-BLAU</t>
  </si>
  <si>
    <t>80407.10</t>
  </si>
  <si>
    <t>80407.20</t>
  </si>
  <si>
    <t>80407.40</t>
  </si>
  <si>
    <t>80407.50</t>
  </si>
  <si>
    <t>80407.60</t>
  </si>
  <si>
    <t>80407.100</t>
  </si>
  <si>
    <t>80407.110</t>
  </si>
  <si>
    <t>80408.20</t>
  </si>
  <si>
    <t>80408.27</t>
  </si>
  <si>
    <t>80408.35</t>
  </si>
  <si>
    <t>80408.40</t>
  </si>
  <si>
    <t>80408.45</t>
  </si>
  <si>
    <t>80408.50</t>
  </si>
  <si>
    <t>80408.55</t>
  </si>
  <si>
    <t>80408.60</t>
  </si>
  <si>
    <t>80408.65</t>
  </si>
  <si>
    <t>80408.68</t>
  </si>
  <si>
    <t>80408.75</t>
  </si>
  <si>
    <t>80427.005-1/2"</t>
  </si>
  <si>
    <t>80427.006-1/2"</t>
  </si>
  <si>
    <t>80427.008-1/2"</t>
  </si>
  <si>
    <t>80427.010-1/2"</t>
  </si>
  <si>
    <t>80427.012-1/2"</t>
  </si>
  <si>
    <t>80427.014-1/2"</t>
  </si>
  <si>
    <t>80427.015-1/2"</t>
  </si>
  <si>
    <t>80427.016-1/2"</t>
  </si>
  <si>
    <t>80427.018-1/2"</t>
  </si>
  <si>
    <t>80427.020-1/2"</t>
  </si>
  <si>
    <t>80427.022-1/2"</t>
  </si>
  <si>
    <t>80427.024-1/2"</t>
  </si>
  <si>
    <t>80427.025-1/2"</t>
  </si>
  <si>
    <t>80427.026-1/2"</t>
  </si>
  <si>
    <t>80427.030-1/2"</t>
  </si>
  <si>
    <t>80427.032-1/2"</t>
  </si>
  <si>
    <t>80427.035-1/2"</t>
  </si>
  <si>
    <t>80427.040-1/2"</t>
  </si>
  <si>
    <t>80427.045-1/2"</t>
  </si>
  <si>
    <t>80427.050-1/2"</t>
  </si>
  <si>
    <t>80427.055-1/2"</t>
  </si>
  <si>
    <t>80427.060-1/2"</t>
  </si>
  <si>
    <t>80427.065-1/2"</t>
  </si>
  <si>
    <t>80427.068-1/2"</t>
  </si>
  <si>
    <t>80427.070-1/2"</t>
  </si>
  <si>
    <t>80427.080-1/2"</t>
  </si>
  <si>
    <t>CXMD.30020</t>
  </si>
  <si>
    <t>Ciocan de cauciuc rotund, 1000g - CXMD.30020</t>
  </si>
  <si>
    <t>Ciocan cauciuc rotund
Greutate: 1000g</t>
  </si>
  <si>
    <t>KS-13-2DEW-ATSR-Silent</t>
  </si>
  <si>
    <t>Prelungitor Rola 15m Cablu - KS-CR-15M</t>
  </si>
  <si>
    <t>Prelungitor Rola 25m Cablu - KS-CR-25M</t>
  </si>
  <si>
    <t>Prelungitor Rola 30m Cablu - KS-CRM-30M</t>
  </si>
  <si>
    <t>Prelungitor 230V Stecher Euro - 1x Priza Casnica - max 3600W - KS-EX1M-1S</t>
  </si>
  <si>
    <t>Prelungitor 230V Stecher Euro - 3x Priza Casnica - max 5000W - KS-EX1.5M-3S</t>
  </si>
  <si>
    <t>Prelungitor 230V Stecher Euro - 4x Priza Casnica - max 5000W - KS-EX3M-4S</t>
  </si>
  <si>
    <t>Vibrator Pneumatic VNF-40, Cap Ø40mm, cu 3 m furtun</t>
  </si>
  <si>
    <t>Vibrator Pneumatic VNF-80, Cap Ø80mm, cu 3 m furtun</t>
  </si>
  <si>
    <r>
      <t xml:space="preserve">Pret de </t>
    </r>
    <r>
      <rPr>
        <b/>
        <sz val="12"/>
        <color theme="1"/>
        <rFont val="Calibri"/>
        <family val="2"/>
        <scheme val="minor"/>
      </rPr>
      <t>LISTA</t>
    </r>
    <r>
      <rPr>
        <sz val="12"/>
        <color theme="1"/>
        <rFont val="Calibri"/>
        <family val="2"/>
        <scheme val="minor"/>
      </rPr>
      <t xml:space="preserve">
RON cu</t>
    </r>
    <r>
      <rPr>
        <b/>
        <sz val="12"/>
        <color theme="1"/>
        <rFont val="Calibri"/>
        <family val="2"/>
        <scheme val="minor"/>
      </rPr>
      <t xml:space="preserve"> TVA</t>
    </r>
  </si>
  <si>
    <t>141349R012+173431R033</t>
  </si>
  <si>
    <t>141349R012+173431R043</t>
  </si>
  <si>
    <t>141524R013+173431R033</t>
  </si>
  <si>
    <t>141524R013+173431R043</t>
  </si>
  <si>
    <t>OFERTA PALLET Discount de 49% pentru comenzile la PALET INTREG  (720 pungi clips / 480 pungi pene)</t>
  </si>
  <si>
    <t>Motor Vibrator Sangla 230V, 2.3 kW</t>
  </si>
  <si>
    <t>Battipav-857</t>
  </si>
  <si>
    <t>Masina de taiat gresie, faianta, placi 125cm, 1.4kW, VIP 2125 - Battipav-857</t>
  </si>
  <si>
    <t>125cm, 1.4kW</t>
  </si>
  <si>
    <t>Motosapa 4CP 70cm - Konner &amp; Sohnen - KS-4HP-70</t>
  </si>
  <si>
    <t>Cod Produs.</t>
  </si>
  <si>
    <t>80117.82.04-BLAU</t>
  </si>
  <si>
    <t>beton armat, zidarie, calcar - 4 segmenti</t>
  </si>
  <si>
    <t>Perie de Nylon Medie 480mm - pt. Ipertitina - Raimondi-335B</t>
  </si>
  <si>
    <t>Raimondi-335B</t>
  </si>
  <si>
    <t>Perie de Nylon Medie 480mm - pt. Ipertitina</t>
  </si>
  <si>
    <t>8024648015761</t>
  </si>
  <si>
    <t>Paleta pt. aplicat kit de rost cu masina monodisc 500mm - Raimondi-212</t>
  </si>
  <si>
    <t>Raimondi-212</t>
  </si>
  <si>
    <t>8024648002914</t>
  </si>
  <si>
    <t>Paleta pt. aplicat kit de rost cu masina monodisc 500mm</t>
  </si>
  <si>
    <t>Coada sectionala cu maner pt. accesorii 133cm - Raimondi-197SC</t>
  </si>
  <si>
    <t>Raimondi-197SC</t>
  </si>
  <si>
    <t>8024648014511</t>
  </si>
  <si>
    <t>Coada sectionala cu maner pt. accesorii 133cm</t>
  </si>
  <si>
    <t>CA-2-JUNIOR</t>
  </si>
  <si>
    <t>CA-3-SENIOR</t>
  </si>
  <si>
    <t>Lama de schimb pt. CA-2 si CA-3</t>
  </si>
  <si>
    <t>- placi ceramice portelanate extrem de dure</t>
  </si>
  <si>
    <t>- placi groase de portelan pt. terase</t>
  </si>
  <si>
    <t>- placi ceramice compozit</t>
  </si>
  <si>
    <t>3905.250.25</t>
  </si>
  <si>
    <t>3905.300.25</t>
  </si>
  <si>
    <t>3905.300.30</t>
  </si>
  <si>
    <t>3905.350.25</t>
  </si>
  <si>
    <t>3905.350.30</t>
  </si>
  <si>
    <t>Ceramica dura, portelan pt. terase, gresie</t>
  </si>
  <si>
    <t>KS-8100iE-ATSR</t>
  </si>
  <si>
    <t xml:space="preserve">Pornire Electrica - iesire pentru ATS. ATS-ul se achizitioneaza separat. </t>
  </si>
  <si>
    <t>KS-11-2DE-ATSR-Silent</t>
  </si>
  <si>
    <t>KS-ATS-4/25</t>
  </si>
  <si>
    <t>Panou de automatizare pt. Generatoarele Inverter Konner &amp; Sohnen - KS-ATS-4/25</t>
  </si>
  <si>
    <t>Panou Automatizare pt generatoarele Inverter</t>
  </si>
  <si>
    <t>(galvanizat) pt. taiat si slefuit</t>
  </si>
  <si>
    <t>CDP.115.G50</t>
  </si>
  <si>
    <t>CDP.115.G80</t>
  </si>
  <si>
    <t>CDP.125.G50</t>
  </si>
  <si>
    <t>CDP.125.G80</t>
  </si>
  <si>
    <t>RUBI-4926</t>
  </si>
  <si>
    <t>RUBI-30901</t>
  </si>
  <si>
    <t>RUBI-32903</t>
  </si>
  <si>
    <t>RUBI-31952</t>
  </si>
  <si>
    <t>RUBI-31953</t>
  </si>
  <si>
    <t>RUBI-31956</t>
  </si>
  <si>
    <t>RUBI-30928</t>
  </si>
  <si>
    <t>RUBI-31958</t>
  </si>
  <si>
    <t>RUBI-65912</t>
  </si>
  <si>
    <t>RUBI-65913</t>
  </si>
  <si>
    <t>RUBI-65914</t>
  </si>
  <si>
    <t>RUBI-13938</t>
  </si>
  <si>
    <t>RUBI-52900</t>
  </si>
  <si>
    <t>RUBI-52910</t>
  </si>
  <si>
    <t>RUBI-1964</t>
  </si>
  <si>
    <t>RUBI-1965</t>
  </si>
  <si>
    <t>RUBI-70911</t>
  </si>
  <si>
    <t>RUBI-5975</t>
  </si>
  <si>
    <t>RUBI-65915</t>
  </si>
  <si>
    <t>RUBI-26922</t>
  </si>
  <si>
    <t>RUBI-26924</t>
  </si>
  <si>
    <t>RUBI-18911</t>
  </si>
  <si>
    <t>Carota diamantata pt. portelan, placi ceramice DryGres 10mm - RUBI-5990</t>
  </si>
  <si>
    <t>Carota diamantata pt. portelan, placi ceramice DryGres 12mm - RUBI-5991</t>
  </si>
  <si>
    <t>Carota diamantata pt. portelan, placi ceramice DryGres 20mm - RUBI-4910</t>
  </si>
  <si>
    <t>Carota diamantata pt. portelan, placi ceramice DryGres 28mm - RUBI-4911</t>
  </si>
  <si>
    <t>Carota diamantata pt. portelan, placi ceramice DryGres 35mm - RUBI-4912</t>
  </si>
  <si>
    <t>Carota diamantata pt. portelan, placi ceramice DryGres 43mm - RUBI-4913</t>
  </si>
  <si>
    <t>Carota diamantata pt. portelan, placi ceramice DryGres 50mm - RUBI-4914</t>
  </si>
  <si>
    <t>Carota diamantata pt. portelan, placi ceramice DryGres 60mm - RUBI-4915</t>
  </si>
  <si>
    <t>Carota diamantata pt. portelan, placi ceramice DryGres 65mm - RUBI-4916</t>
  </si>
  <si>
    <t>Carota diamantata pt. portelan, placi ceramice DryGres 68mm - RUBI-4917</t>
  </si>
  <si>
    <t>Carota diamantata pt. portelan, placi ceramice DryGres 6mm - RUBI-5988</t>
  </si>
  <si>
    <t>Carota diamantata pt. portelan, placi ceramice DryGres 75mm - RUBI-5992</t>
  </si>
  <si>
    <t>Carota diamantata pt. portelan, placi ceramice DryGres 7mm - RUBI-5994</t>
  </si>
  <si>
    <t>Carota diamantata pt. portelan, placi ceramice DryGres 8mm - RUBI-5989</t>
  </si>
  <si>
    <t>Carota diamantata pt. portelan, placi ceramice DryGres4Drill 10mm - RUBI-5926</t>
  </si>
  <si>
    <t>Carota diamantata pt. portelan, placi ceramice DryGres4Drill 12mm - RUBI-5927</t>
  </si>
  <si>
    <t>Carota diamantata pt. portelan, placi ceramice DryGres4Drill 14mm - RUBI-5928</t>
  </si>
  <si>
    <t>Carota diamantata pt. portelan, placi ceramice DryGres4Drill 20mm - RUBI-5929</t>
  </si>
  <si>
    <t>Carota diamantata pt. portelan, placi ceramice DryGres4Drill 6mm - RUBI-5923</t>
  </si>
  <si>
    <t>Carota diamantata pt. portelan, placi ceramice DryGres4Drill 8mm - RUBI-5924</t>
  </si>
  <si>
    <t>Carota diamantata pt. portelan, placi ceramice EasyGres 100mm - RUBI-5981</t>
  </si>
  <si>
    <t>Carota diamantata pt. portelan, placi ceramice EasyGres 10mm - RUBI-4924</t>
  </si>
  <si>
    <t>Carota diamantata pt. portelan, placi ceramice EasyGres 120mm - RUBI-5982</t>
  </si>
  <si>
    <t>Carota diamantata pt. portelan, placi ceramice EasyGres 12mm - RUBI-4921</t>
  </si>
  <si>
    <t>Carota diamantata pt. portelan, placi ceramice EasyGres 20mm - RUBI-5961</t>
  </si>
  <si>
    <t>Carota diamantata pt. portelan, placi ceramice EasyGres 28mm - RUBI-5962</t>
  </si>
  <si>
    <t>Carota diamantata pt. portelan, placi ceramice EasyGres 35mm - RUBI-5963</t>
  </si>
  <si>
    <t>Carota diamantata pt. portelan, placi ceramice EasyGres 40mm - RUBI-5964</t>
  </si>
  <si>
    <t>Carota diamantata pt. portelan, placi ceramice EasyGres 43mm - RUBI-5965</t>
  </si>
  <si>
    <t>Carota diamantata pt. portelan, placi ceramice EasyGres 50mm - RUBI-5966</t>
  </si>
  <si>
    <t>Carota diamantata pt. portelan, placi ceramice EasyGres 55mm - RUBI-5967</t>
  </si>
  <si>
    <t>Carota diamantata pt. portelan, placi ceramice EasyGres 65mm - RUBI-5969</t>
  </si>
  <si>
    <t>Carota diamantata pt. portelan, placi ceramice EasyGres 68mm - RUBI-5978</t>
  </si>
  <si>
    <t>Carota diamantata pt. portelan, placi ceramice EasyGres 6mm - RUBI-4922</t>
  </si>
  <si>
    <t>Carota diamantata pt. portelan, placi ceramice EasyGres 75mm - RUBI-5979</t>
  </si>
  <si>
    <t>Carota diamantata pt. portelan, placi ceramice EasyGres 8mm - RUBI-4923</t>
  </si>
  <si>
    <t>Carota diamantata pt. portelan, placi ceramice EasyGres kit 10mm - RUBI-4929</t>
  </si>
  <si>
    <t>Carota diamantata pt. portelan, placi ceramice EasyGres kit 12mm - RUBI-4926</t>
  </si>
  <si>
    <t>Carota diamantata pt. portelan, placi ceramice EasyGres kit 35mm - RUBI-50921</t>
  </si>
  <si>
    <t>Carota diamantata pt. portelan, placi ceramice EasyGres kit 6mm - RUBI-4927</t>
  </si>
  <si>
    <t>Carota diamantata pt. portelan, placi ceramice EasyGres kit 8mm - RUBI-4928</t>
  </si>
  <si>
    <t>Carota diamantata pt. portelan, placi ceramice ForaGres 100mm - RUBI-4976</t>
  </si>
  <si>
    <t>Carota diamantata pt. portelan, placi ceramice ForaGres 120mm - RUBI-4977</t>
  </si>
  <si>
    <t>Carota diamantata pt. portelan, placi ceramice ForaGres 20mm - RUBI-4970</t>
  </si>
  <si>
    <t>Carota diamantata pt. portelan, placi ceramice ForaGres 28mm - RUBI-4971</t>
  </si>
  <si>
    <t>Carota diamantata pt. portelan, placi ceramice ForaGres 35mm - RUBI-4972</t>
  </si>
  <si>
    <t>Carota diamantata pt. portelan, placi ceramice ForaGres 40mm - RUBI-4963</t>
  </si>
  <si>
    <t>Carota diamantata pt. portelan, placi ceramice ForaGres 43mm - RUBI-4981</t>
  </si>
  <si>
    <t>Carota diamantata pt. portelan, placi ceramice ForaGres 50mm - RUBI-4973</t>
  </si>
  <si>
    <t>Carota diamantata pt. portelan, placi ceramice ForaGres 65mm - RUBI-4974</t>
  </si>
  <si>
    <t>Carota diamantata pt. portelan, placi ceramice ForaGres 68mm - RUBI-4918</t>
  </si>
  <si>
    <t>Carota diamantata pt. portelan, placi ceramice ForaGres 75mm - RUBI-4975</t>
  </si>
  <si>
    <t>Carota vidia pt. gresie, faianta 35mm - RUBI-4962</t>
  </si>
  <si>
    <t>Carota vidia pt. gresie, faianta 45mm - RUBI-4964</t>
  </si>
  <si>
    <t>Carota vidia pt. gresie, faianta 55mm - RUBI-4965</t>
  </si>
  <si>
    <t>Carota vidia pt. gresie, faianta 85mm - RUBI-4968</t>
  </si>
  <si>
    <t>Kit carote diamantate DryGres 28, 35, 43, 50, 68mm, 5 buc. - RUBI-50936</t>
  </si>
  <si>
    <t>Kit carote diamantate DryGres 28, 35, 43, 68mm, 4buc. - RUBI-50917</t>
  </si>
  <si>
    <t>Kit carote diamantate DryGres 6, 8, 20, 35, 50, 68mm, 6 buc. - RUBI-50996</t>
  </si>
  <si>
    <t>Kit carote diamantate DryGres4Drill 6, 8, 10, 12mm, 4 buc. - RUBI-5939</t>
  </si>
  <si>
    <t>Kit carote diamantate EasyGres 6, 10mm, 2 buc. - RUBI-4919</t>
  </si>
  <si>
    <t>Kit carote diamantate EasyGres 6, 8, 10, 12mm, 4 buc. - RUBI-4904</t>
  </si>
  <si>
    <t>Kit carote diamantate EasyGres Plus 20, 28, 35, 43, 50, 68, 75mm, 7 buc. - RUBI-50937</t>
  </si>
  <si>
    <t>Kit carote diamantate ForaGres 20, 28, 35, 43, 50, 68mm, 6buc. - RUBI-50903</t>
  </si>
  <si>
    <t>Kit carote diamantate Mini DryGres 6, 8, 10, 12mm, 4 buc. - RUBI-50938</t>
  </si>
  <si>
    <t>Kit carote vidia 27, 35, 45, 55, 65, 70, 85mm, 7 buc. - RUBI-4995</t>
  </si>
  <si>
    <t>Kit de racire sistem Multidrill pt. carote - RUBI-50947</t>
  </si>
  <si>
    <t>Disc diamantat galvanizat pt. marmura 115mm, EMG 115 SuperPro - RUBI-30995</t>
  </si>
  <si>
    <t>Disc diamantat galvanizat pt. marmura 230mm, EMG 230 SuperPro - RUBI-30997</t>
  </si>
  <si>
    <t>Disc diamantat galvanizat pt. taiat si slefuit 115mm, ECD 115 2in1 SuperPro - RUBI-31964</t>
  </si>
  <si>
    <t>Disc diamantat galvanizat pt. taiat si slefuit 125mm, ECD 125 2in1 SuperPro - RUBI-31965</t>
  </si>
  <si>
    <t>Disc diamantat multi-uz 230mm, STT 230 SuperPro - RUBI-30976</t>
  </si>
  <si>
    <t>Disc diamantat pt. beton si caramida 115mm, TSV 115 Pro - RUBI-25917</t>
  </si>
  <si>
    <t>Disc diamantat pt. beton si caramida 125mm, SEV 125 Pro - RUBI-32940</t>
  </si>
  <si>
    <t>Disc diamantat pt. beton si caramida 125mm, TSV 125 Pro - RUBI-31980</t>
  </si>
  <si>
    <t>Disc diamantat pt. beton si caramida 230mm, SEV 230 Pro - RUBI-25916</t>
  </si>
  <si>
    <t>Disc diamantat pt. beton si caramida 230mm, TSV 230 Pro - RUBI-25918</t>
  </si>
  <si>
    <t>Disc diamantat pt. descarcerare 125mm, RSQ 125 Super Pro - RUBI-30901</t>
  </si>
  <si>
    <t>Disc diamantat pt. descarcerare 230mm, RSQ 230 Super Pro - RUBI-30902</t>
  </si>
  <si>
    <t>Disc diamantat pt. gresie portelanata 115mm, CPJ 115 SuperPro - RUBI-32932</t>
  </si>
  <si>
    <t>Disc diamantat pt. gresie portelanata 115mm, CPR 115 SuperPro - RUBI-30972</t>
  </si>
  <si>
    <t>Disc diamantat pt. gresie portelanata 115mm, TCR 115 SuperPro - RUBI-31972</t>
  </si>
  <si>
    <t>Disc diamantat pt. gresie portelanata 125mm, CPJ 125 SuperPro - RUBI-32933</t>
  </si>
  <si>
    <t>Disc diamantat pt. gresie portelanata 125mm, CPR 125 SuperPro - RUBI-30973</t>
  </si>
  <si>
    <t>Disc diamantat pt. gresie portelanata 125mm, TCR 125 SuperPro - RUBI-31973</t>
  </si>
  <si>
    <t>Disc diamantat pt. gresie portelanata 180mm, CPC 180 Pro - RUBI-30955</t>
  </si>
  <si>
    <t>Disc diamantat pt. gresie portelanata 180mm, TCR 180 SuperPro - RUBI-31975</t>
  </si>
  <si>
    <t>Disc diamantat pt. gresie portelanata 200mm, CPC 200 Pro - RUBI-30956</t>
  </si>
  <si>
    <t>Disc diamantat pt. gresie portelanata 200mm, CPX 200 Pro - RUBI-30964</t>
  </si>
  <si>
    <t>Disc diamantat pt. gresie portelanata 230mm, CPC 230 Pro - RUBI-30958</t>
  </si>
  <si>
    <t>Disc diamantat pt. gresie portelanata 230mm, TCR 230 SuperPro - RUBI-31978</t>
  </si>
  <si>
    <t>Disc diamantat pt. gresie portelanata 250mm, CPC 250 Pro - RUBI-30959</t>
  </si>
  <si>
    <t>Disc diamantat pt. gresie portelanata 250mm, CPX 250 Pro - RUBI-30962</t>
  </si>
  <si>
    <t>Disc diamantat pt. gresie portelanata 300mm, CPC 300 Pro - RUBI-30960</t>
  </si>
  <si>
    <t>Disc diamantat pt. gresie portelanata 300mm, CPX 300 Pro - RUBI-30963</t>
  </si>
  <si>
    <t>Disc diamantat pt. gresie portelanata 350mm, CPC 350 Pro - RUBI-30961</t>
  </si>
  <si>
    <t>Disc diamantat pt. gresie si faianta 180mm, CEV 180 Pro - RUBI-25912</t>
  </si>
  <si>
    <t>Disc diamantat pt. gresie si faianta 180mm, CEV 180 SuperPro - RUBI-30945</t>
  </si>
  <si>
    <t>Disc diamantat pt. gresie si faianta 200mm, CEV 200 Pro - RUBI-25913</t>
  </si>
  <si>
    <t>Disc diamantat pt. gresie si faianta 200mm, CEV 200 SuperPro - RUBI-30946</t>
  </si>
  <si>
    <t>Disc diamantat pt. gresie si faianta 250mm, CEV 250 Pro - RUBI-25934</t>
  </si>
  <si>
    <t>Disc diamantat pt. gresie si faianta 250mm, CEV 250 SuperPro - RUBI-30949</t>
  </si>
  <si>
    <t>Disc diamantat pt. gresie si faianta 300mm, CEV 300 SuperPro - RUBI-30950</t>
  </si>
  <si>
    <t>Disc diamantat pt. gresie si faianta 350mm, CEV 350 SuperPro - RUBI-30951</t>
  </si>
  <si>
    <t>Disc diamantat pt. materiale abrazive 125mm, SON 125 SuperPro - RUBI-32903</t>
  </si>
  <si>
    <t>Disc diamantat pt. materiale abrazive 200mm, TON 200 SuperPro - RUBI-31906</t>
  </si>
  <si>
    <t>Disc diamantat pt. materiale abrazive 230mm, SON 230 SuperPro - RUBI-32908</t>
  </si>
  <si>
    <t>Disc diamantat pt. materiale abrazive 250mm, TON 250 SuperPro - RUBI-31909</t>
  </si>
  <si>
    <t>Disc diamantat pt. materiale de constructii 230mm, SCA 230 Super Pro - RUBI-30904</t>
  </si>
  <si>
    <t>Disc diamantat pt. materiale de constructii 250mm, SHR 250 Pro - RUBI-32974</t>
  </si>
  <si>
    <t>Disc diamantat pt. materiale de constructii 350mm, SHR 350 SuperPro - RUBI-32971</t>
  </si>
  <si>
    <t>Disc diamantat pt. materiale foarte dure 115mm, TSA 115 Pro - RUBI-31952</t>
  </si>
  <si>
    <t>Disc diamantat pt. materiale foarte dure 115mm, TVA 115 SuperPro - RUBI-31932</t>
  </si>
  <si>
    <t>Disc diamantat pt. materiale foarte dure 125mm, TSA 125 Pro - RUBI-31953</t>
  </si>
  <si>
    <t>Disc diamantat pt. materiale foarte dure 125mm, TVA 125 SuperPro - RUBI-31933</t>
  </si>
  <si>
    <t>Disc diamantat pt. materiale foarte dure 180mm, CPA 180 SuperPro - RUBI-30925</t>
  </si>
  <si>
    <t>Disc diamantat pt. materiale foarte dure 180mm, TSA 180 Pro - RUBI-31956</t>
  </si>
  <si>
    <t>Disc diamantat pt. materiale foarte dure 180mm, TVA 180 SuperPro - RUBI-31934</t>
  </si>
  <si>
    <t>Disc diamantat pt. materiale foarte dure 200mm, CPA 200 SuperPro - RUBI-30926</t>
  </si>
  <si>
    <t>Disc diamantat pt. materiale foarte dure 200mm, TVH 200 SuperPro - RUBI-31936</t>
  </si>
  <si>
    <t>Disc diamantat pt. materiale foarte dure 230mm, CPA 230 SuperPro - RUBI-30928</t>
  </si>
  <si>
    <t>Disc diamantat pt. materiale foarte dure 230mm, TSA 230 Pro - RUBI-31958</t>
  </si>
  <si>
    <t>Disc diamantat pt. materiale foarte dure 230mm, TVA 230 SuperPro - RUBI-31935</t>
  </si>
  <si>
    <t>Disc diamantat pt. materiale foarte dure 250mm, CPA 250 SuperPro - RUBI-30929</t>
  </si>
  <si>
    <t>Disc diamantat pt. materiale foarte dure 250mm, TVH 250 SuperPro - RUBI-31937</t>
  </si>
  <si>
    <t>Disc diamantat pt. materiale foarte dure 300mm, CPA 300 SuperPro - RUBI-30930</t>
  </si>
  <si>
    <t>Disc diamantat pt. materiale foarte dure 300mm, TVH 300 SuperPro - RUBI-31938</t>
  </si>
  <si>
    <t>Disc diamantat pt. materiale foarte dure 350mm, CPA 350 SuperPro - RUBI-30931</t>
  </si>
  <si>
    <t>Disc diamantat pt. materiale foarte dure 350mm, TVH 350 SuperPro - RUBI-31939</t>
  </si>
  <si>
    <t>Disc diamantat pt. placi ceramice 115mm, CSV 115 Pro - RUBI-25910</t>
  </si>
  <si>
    <t>Disc diamantat pt. placi ceramice 115mm, CSV 115 SuperPro - RUBI-30882</t>
  </si>
  <si>
    <t>Disc diamantat pt. placi ceramice 125mm, CSV 125 Pro - RUBI-31915</t>
  </si>
  <si>
    <t>Disc diamantat pt. placi ceramice 125mm, CSV 125 SuperPro - RUBI-30883</t>
  </si>
  <si>
    <t>Disc diamantat pt. placi ceramice 230mm, CSV 230 SuperPro - RUBI-30888</t>
  </si>
  <si>
    <t>Disc diamantat pt. slefuit placi ceramice 100mm, VDF 100 fin Pro - RUBI-31974</t>
  </si>
  <si>
    <t>Disc diamantat pt. slefuit placi ceramice 100mm, VDG 100 gros Pro - RUBI-31979</t>
  </si>
  <si>
    <t>Dischete diamantate pt. polisat marmura, granit, piatra 100mm, #100 - RUBI-62971</t>
  </si>
  <si>
    <t>Dischete diamantate pt. polisat marmura, granit, piatra 100mm, #1500 - RUBI-62975</t>
  </si>
  <si>
    <t>Dischete diamantate pt. polisat marmura, granit, piatra 100mm, #200 - RUBI-62972</t>
  </si>
  <si>
    <t>Dischete diamantate pt. polisat marmura, granit, piatra 100mm, #3000 - RUBI-62976</t>
  </si>
  <si>
    <t>Dischete diamantate pt. polisat marmura, granit, piatra 100mm, #400 - RUBI-62973</t>
  </si>
  <si>
    <t>Dischete diamantate pt. polisat marmura, granit, piatra 100mm, #50 - RUBI-62970</t>
  </si>
  <si>
    <t>Dischete diamantate pt. polisat marmura, granit, piatra 100mm, #800 - RUBI-62974</t>
  </si>
  <si>
    <t>Dischete diamantate pt. polisat marmura, granit, piatra 100mm, #BUFF - RUBI-62977</t>
  </si>
  <si>
    <t>Boloboc (nivela cu bula) RUBILEVEL 100, 100cm - RUBI-76924</t>
  </si>
  <si>
    <t>Boloboc (nivela cu bula) RUBILEVEL 150, 150cm - RUBI-76926</t>
  </si>
  <si>
    <t>Boloboc (nivela cu bula) RUBILEVEL 200, 200cm - RUBI-76927</t>
  </si>
  <si>
    <t>Boloboc (nivela cu bula) RUBILEVEL 40, 40cm - RUBI-76920</t>
  </si>
  <si>
    <t>Boloboc (nivela cu bula) RUBILEVEL 80, 80cm - RUBI-76923</t>
  </si>
  <si>
    <t>Boloboc (nivela cu bula) RUBILEVEL ALUCAST 50, 50cm - RUBI-76937</t>
  </si>
  <si>
    <t>Boloboc (nivela cu bula) RUBILEVEL ALUCAST 60, 60cm - RUBI-76938</t>
  </si>
  <si>
    <t>Boloboc (nivela cu bula) RUBILEVEL ALUCAST 80, 80cm - RUBI-76939</t>
  </si>
  <si>
    <t>Boloboc (nivela cu bula) RUBILEVEL ANTISHOCK 100, 100cm - RUBI-76934</t>
  </si>
  <si>
    <t>Boloboc (nivela cu bula) RUBILEVEL ANTISHOCK 120, 120cm - RUBI-76935</t>
  </si>
  <si>
    <t>Boloboc (nivela cu bula) RUBILEVEL ANTISHOCK 60, 60cm - RUBI-76932</t>
  </si>
  <si>
    <t>Boloboc (nivela cu bula) RUBILEVEL ANTISHOCK 80, 80cm - RUBI-76933</t>
  </si>
  <si>
    <t>Boloboc (nivela cu bula) RUBILEVEL MAGNETIC 50, 50cm - RUBI-76929</t>
  </si>
  <si>
    <t>Boloboc (nivela cu bula) RUBILEVEL MAGNETIC 60, 60cm - RUBI-76930</t>
  </si>
  <si>
    <t>Boloboc (nivela cu bula) RUBILEVEL MAGNETIC 80, 80cm - RUBI-76931</t>
  </si>
  <si>
    <t>Boloboc (nivela cu bula) RUBILEVEL 60, 60cm - RUBI-76922</t>
  </si>
  <si>
    <t>Ciocan din cauciuc alb 250g - RUBI-65912</t>
  </si>
  <si>
    <t>Ciocan din cauciuc alb 500g - RUBI-65913</t>
  </si>
  <si>
    <t>Ciocan din cauciuc alb 750g - RUBI-65914</t>
  </si>
  <si>
    <t>Ciocan din cauciuc alb rotund, 250g - RUBI-66905</t>
  </si>
  <si>
    <t>Ciocan din cauciuc alb rotund, 500g - RUBI-66906</t>
  </si>
  <si>
    <t>Ciocan din cauciuc alb rotund, 750g - RUBI-66907</t>
  </si>
  <si>
    <t>Ciocan din cauciuc negru 250g - RUBI-65904</t>
  </si>
  <si>
    <t>Ciocan din cauciuc negru 500g - RUBI-65905</t>
  </si>
  <si>
    <t>Ciocan din cauciuc negru 750g - RUBI-65908</t>
  </si>
  <si>
    <t>Ciocan din cauciuc negru rotund, 750g - RUBI-66910</t>
  </si>
  <si>
    <t>Ciocan pavaj cu maner Softgrip 1000gr - RUBI-71899</t>
  </si>
  <si>
    <t>Ciocan pavaj cu maner Softgrip 700gr - RUBI-71898</t>
  </si>
  <si>
    <t>Ventuza cu maner, 115mm, 40kg - RUBI-65900</t>
  </si>
  <si>
    <t>Ventuza cu pompa vid pt. manipulare placi Ø200mm, 110kg - RUBI-18919</t>
  </si>
  <si>
    <t>Ventuza dubla pt. manipulare placi Ø120mm, 55kg - RUBI-66952</t>
  </si>
  <si>
    <t>Ventuza dubla, 115mm, 80kg - RUBI-66900</t>
  </si>
  <si>
    <t>Ventuza pt. manipulare placi Ø120mm, 25kg - RUBI-66929</t>
  </si>
  <si>
    <t>Ventuza pt. Slab Trans Heavy Duty, Ø20cm - RUBI-18827</t>
  </si>
  <si>
    <t>Ventuza tripla, 115mm, 100kg - RUBI-66904</t>
  </si>
  <si>
    <t>Galeata din cauciuc cu gat Nr.51 (12 L) - RUBI-88914</t>
  </si>
  <si>
    <t>Galeata din cauciuc cu gradatie Nr.3 (15 L) - RUBI-88911</t>
  </si>
  <si>
    <t>Galeata din cauciuc cu gradatie&amp;gat Nr.4 (10 L) - RUBI-88912</t>
  </si>
  <si>
    <t>Galeata din cauciuc cu gradatie&amp;gat Nr.50 (10 L) - RUBI-88913</t>
  </si>
  <si>
    <t>Galeata din cauciuc cu maner “ITALIANO” (10 L) - RUBI-88915</t>
  </si>
  <si>
    <t>Galeata din cauciuc cu maner din plastic (18 L) - RUBI-88906</t>
  </si>
  <si>
    <t>Galeata din plastic “ITALIANO” (10 L) - RUBI-88770</t>
  </si>
  <si>
    <t>Galeata din plastic “ITALIANO” (10 L) - RUBI-88916</t>
  </si>
  <si>
    <t>Galeata din plastic cu gradatii &amp; gat (15 L) - RUBI-88775</t>
  </si>
  <si>
    <t>Galeata din plastic cu gradatii (12 L) - RUBI-88776</t>
  </si>
  <si>
    <t>Galeata din plastic model 2, cu maner din plastic (22 L) - RUBI-88772</t>
  </si>
  <si>
    <t>Galeata FLEXTUB din plastic albastra Nr.3 (40 L) - RUBI-88721</t>
  </si>
  <si>
    <t>Galeata FLEXTUB din plastic galbena Nr.3 (40 L) - RUBI-88720</t>
  </si>
  <si>
    <t>Galeata FLEXTUB din plastic neagra Nr.1 (25 L) - RUBI-88771</t>
  </si>
  <si>
    <t>Galeata FLEXTUB din plastic rosie Nr.3 (40 L) - RUBI-88726</t>
  </si>
  <si>
    <t>Galeata FLEXTUB plastic neagra Nr.3 (40 L.) Heavy Duty - RUBI-88778</t>
  </si>
  <si>
    <t>Galeata RUBICLEAN SuperPro - RUBI-21998</t>
  </si>
  <si>
    <t>Galeata RUBICLEAN TRIPLA SuperPro - RUBI-21995</t>
  </si>
  <si>
    <t>Extensie masa pt. DS/DX - dupa 2014 - RUBI-54991</t>
  </si>
  <si>
    <t>Extensie masa pt. DV/DC - RUBI-54993</t>
  </si>
  <si>
    <t>Extensie masa, cu role pt. DV/DW/DC/DS/DX (pana in 2014) - RUBI-51914</t>
  </si>
  <si>
    <t>Kit de fixare placi ceramice pt. DS-250/DX-350 1000 - RUBI-51916</t>
  </si>
  <si>
    <t>Kit de intretinere pt. taietoare manuale - RUBI-18980</t>
  </si>
  <si>
    <t>Kit nivela si laser pt. DV/DC/DS/DX - RUBI-54999</t>
  </si>
  <si>
    <t>Masina de taiat gresie, faianta 102cm, TP-102 S - RUBI-11900</t>
  </si>
  <si>
    <t>Masina de taiat gresie, faianta 102cm, TQ-102 - RUBI-14909</t>
  </si>
  <si>
    <t>Masina de taiat gresie, faianta 102cm, TX-1020 MAX - RUBI-17915</t>
  </si>
  <si>
    <t>Masina de taiat gresie, faianta 102cm, TZ-1020 - RUBI-17951</t>
  </si>
  <si>
    <t>Masina de taiat gresie, faianta 125cm, TP-125 S - RUBI-11973</t>
  </si>
  <si>
    <t>Masina de taiat gresie, faianta 125cm, TX-1250 MAX - RUBI-17921</t>
  </si>
  <si>
    <t>Masina de taiat gresie, faianta 130cm, TZ-1300 - RUBI-17953</t>
  </si>
  <si>
    <t>Masina de taiat gresie, faianta 155cm, TZ-1550 - RUBI-17954</t>
  </si>
  <si>
    <t>Masina de taiat gresie, faianta 51cm, STAR-51 - RUBI-14944</t>
  </si>
  <si>
    <t>Masina de taiat gresie, faianta 520W, ND-180 230V-50Hz. cu cutie si disc extra - RUBI-25945</t>
  </si>
  <si>
    <t>Masina de taiat gresie, faianta 520W, ND-180 230V-50Hz. S/EST. - RUBI-25925</t>
  </si>
  <si>
    <t>Masina de taiat gresie, faianta 60cm, BASIC 60, cu opritor lateral - RUBI-25956</t>
  </si>
  <si>
    <t>Masina de taiat gresie, faianta 62cm, SPEED-62 MAGNET - RUBI-14980</t>
  </si>
  <si>
    <t>Masina de taiat gresie, faianta 62cm, SPEED-62 MAGNET cu valiza pt. transport - RUBI-14988</t>
  </si>
  <si>
    <t>Masina de taiat gresie, faianta 63cm, STAR-63 - RUBI-14945</t>
  </si>
  <si>
    <t>Masina de taiat gresie, faianta 63cm, STAR-63 cu cutie - RUBI-14948</t>
  </si>
  <si>
    <t>Masina de taiat gresie, faianta 65cm, STAR MAX-65 cu geanta - RUBI-13938</t>
  </si>
  <si>
    <t>Masina de taiat gresie, faianta 66cm, TP-66-S - RUBI-12954</t>
  </si>
  <si>
    <t>Masina de taiat gresie, faianta 71cm, TR-710 MAGNET - RUBI-17906</t>
  </si>
  <si>
    <t>Masina de taiat gresie, faianta 71cm, TX-710 MAX - RUBI-17909</t>
  </si>
  <si>
    <t>Masina de taiat gresie, faianta 72cm, SPEED-72 MAGNET cu valiza pt. transport - RUBI-14989</t>
  </si>
  <si>
    <t>Masina de taiat gresie, faianta 75cm, TP-75-S - RUBI-12956</t>
  </si>
  <si>
    <t>Masina de taiat gresie, faianta 75cm, TQ-75 - RUBI-14908</t>
  </si>
  <si>
    <t>Masina de taiat gresie, faianta 85cm, TZ-850 - RUBI-17952</t>
  </si>
  <si>
    <t>Masina de taiat gresie, faianta 900W, ND-200 230V-50Hz. - RUBI-45910</t>
  </si>
  <si>
    <t>Masina de taiat gresie, faianta 92cm, SPEED-92 MAGNET cu valiza pt. transport - RUBI-14990</t>
  </si>
  <si>
    <t>Masina de taiat gresie, faianta si placi 102cm, 2.2kW, DS-250-N 1000 Laser &amp; Level ZERO DUST 230V-50 Hz. - RUBI-52920</t>
  </si>
  <si>
    <t>Masina de taiat gresie, faianta si placi 106cm, 1.1kW, DV-200 1000 230V-50Hz. - RUBI-54911</t>
  </si>
  <si>
    <t>Masina de taiat gresie, faianta si placi 112cm, 1.5kW, DX-250 plus 1000 Laser &amp; Level ZERO DUST 230V-50Hz. - RUBI-52900</t>
  </si>
  <si>
    <t>Masina de taiat gresie, faianta si placi 120.5cm, 1.1kW, DC-250 1200 ZERO DUST 230V-50 Hz. + CPA SuperPro - RUBI-54998</t>
  </si>
  <si>
    <t>Masina de taiat gresie, faianta si placi 132cm, 2.2kW, DS-250-N 1300 Laser &amp; Level ZERO DUST 230V-50 Hz. - RUBI-52930</t>
  </si>
  <si>
    <t>Masina de taiat gresie, faianta si placi 152cm, 1.5kW, DX-250 plus 1400 Laser &amp; Level ZERO DUST 230V-50Hz. - RUBI-52910</t>
  </si>
  <si>
    <t>Masina de taiat gresie, faianta si placi 152cm, 2.2kW, DS-250-N 1500 Laser &amp; Level ZERO DUST 230V-50 Hz. - RUBI-52940</t>
  </si>
  <si>
    <t>Masina de taiat gresie, faianta si placi 152cm, 2.2kW, DS-250-N 1500 Laser &amp; Level ZERO DUST 380V-50 Hz. Trifazic - RUBI-52945</t>
  </si>
  <si>
    <t>Masina de taiat gresie, faianta si placi 65cm, 820W, DU-200 EVO 230V-50Hz. - RUBI-55903</t>
  </si>
  <si>
    <t>Masina de taiat gresie, faianta si placi 85cm, 820W, DU-200 EVO 850 230V-50Hz. + CEV Superpro - RUBI-54975</t>
  </si>
  <si>
    <t>Masina de taiat gresie, faianta si placi 98cm, 1.1kW, DC-250 850 ZERO DUST 230V-50Hz. + CEV SuperPro - RUBI-54933</t>
  </si>
  <si>
    <t>Masina de taiat gresie,faianta 60cm, PRACTIC 60, cu opritor lateral - RUBI-24985</t>
  </si>
  <si>
    <t>Masina de taiat gresie,faianta 66cm, TS-66 MAX - RUBI-18922</t>
  </si>
  <si>
    <t>Masina de taiat gresie,faianta 75cm, TS-75 MAX - RUBI-18923</t>
  </si>
  <si>
    <t>Masina de taiat gresie,faianta 85cm, FAST-85 - RUBI-13941</t>
  </si>
  <si>
    <t>Masina de taiat gresie,faianta 85cm, FAST-85 cu geanta - RUBI-13939</t>
  </si>
  <si>
    <t>Masina de taiat materiale de constructii 84cm, 2.2kW, DR-350 ZERO DUST 230V-50Hz. - RUBI-56940</t>
  </si>
  <si>
    <t>Masina de taiat materiale de constructii 84cm, 2.2kW, DR-350 ZERO DUST 380V-50 Hz. Trifazic - RUBI-56948</t>
  </si>
  <si>
    <t>Masina de taiat materiale si placi 118.5cm, 2.2kW, DX-350-N 1000 Laser &amp; Level ZERO DUST 230V-50 Hz. - RUBI-52905</t>
  </si>
  <si>
    <t>Masina de taiat materiale si placi 148.5cm, 2.2kW, DX-350-N 1300 Laser &amp; Level ZERO DUST 230V-50 Hz. - RUBI-52915</t>
  </si>
  <si>
    <t>Masina de taiat materiale si placi 148.5cm, 2.2kW, DX-350-N 1300 Laser &amp; Level ZERO DUST 380V-50 Hz. Trifazic - RUBI-52919</t>
  </si>
  <si>
    <t>Opritor lateral 50cm, pt. DS/DX - RUBI-54822</t>
  </si>
  <si>
    <t>Opritor lateral 50cm, pt. DV/DC/DX - RUBI-51910</t>
  </si>
  <si>
    <t>Opritor lateral 50cm, pt. DV-200 - RUBI-54994</t>
  </si>
  <si>
    <t>Opritor lateral pt. DC/DS/DX (pana in 2014) - RUBI-54844</t>
  </si>
  <si>
    <t>Opritor lateral pt. Star/Pocket - RUBI-12924</t>
  </si>
  <si>
    <t>Opritor lateral pt. Star-N/Pocket - RUBI-12923</t>
  </si>
  <si>
    <t>Opritor lateral pt. TS (2014) - RUBI-15749</t>
  </si>
  <si>
    <t>Roata de taiere Endure, 8mm - RUBI-1903</t>
  </si>
  <si>
    <t>Roata de taiere Endure, 8mm - RUBI-1906</t>
  </si>
  <si>
    <t>Roata de taiere Extreme, 22mm - RUBI-1900</t>
  </si>
  <si>
    <t>Roata de taiere Extreme, 22mm - RUBI-1901</t>
  </si>
  <si>
    <t>Roata de taiere Gold, 10mm - RUBI-1949</t>
  </si>
  <si>
    <t>Roata de taiere Gold, 10mm - RUBI-1993</t>
  </si>
  <si>
    <t>Roata de taiere Gold, 22mm - RUBI-1964</t>
  </si>
  <si>
    <t>Roata de taiere Gold, 22mm - RUBI-1965</t>
  </si>
  <si>
    <t>Roata de taiere KIT 2 buc. de 6mm - RUBI-1947</t>
  </si>
  <si>
    <t>Roata de taiere KIT cu 6-10mm - RUBI-1948</t>
  </si>
  <si>
    <t>Roata de taiere KIT cu 6-10mm - RUBI-1995</t>
  </si>
  <si>
    <t>Roata de taiere KIT cu 6-22mm - RUBI-1996</t>
  </si>
  <si>
    <t>Roata de taiere Silver, 10mm - RUBI-1946</t>
  </si>
  <si>
    <t>Roata de taiere Silver, 10mm - RUBI-1991</t>
  </si>
  <si>
    <t>Roata de taiere Silver, 14mm pt. Basic si TEN BRIC - RUBI-1960</t>
  </si>
  <si>
    <t>Roata de taiere Silver, 18mm - RUBI-1950</t>
  </si>
  <si>
    <t>Roata de taiere Silver, 18mm - RUBI-1992</t>
  </si>
  <si>
    <t>Roata de taiere Silver, 22mm - RUBI-18914</t>
  </si>
  <si>
    <t>Roata de taiere Silver, 6mm - RUBI-1945</t>
  </si>
  <si>
    <t>Roata de taiere Silver, 8mm - RUBI-1958</t>
  </si>
  <si>
    <t>Roata de taiere Silver, 8mm - RUBI-1959</t>
  </si>
  <si>
    <t>Set flanse laterale pt DW/DV/DC/DX-250 - RUBI-57991</t>
  </si>
  <si>
    <t>Set flanse laterale pt. DS-300/DX-350 - RUBI-51915</t>
  </si>
  <si>
    <t>Sistem de ghidare MultiDrill pt. carote max. 83mm - RUBI-50944</t>
  </si>
  <si>
    <t>Suport pt. dischete diamantate 100mm, M14 - RUBI-62986</t>
  </si>
  <si>
    <t>Drisca cu burete Plus, SuperPro - RUBI-20908</t>
  </si>
  <si>
    <t>Drisca cu burete Plus, SuperPro - RUBI-24988</t>
  </si>
  <si>
    <t>Drisca cu burete SuperPro - RUBI-20924</t>
  </si>
  <si>
    <t>Drisca cu burete SuperPro - RUBI-24974</t>
  </si>
  <si>
    <t>Drisca din cauciuc pt. aplicat rosturi, 25x9.5x1cm, Pro - RUBI-84924</t>
  </si>
  <si>
    <t>Drisca pt. rosturi din cauciuc, 22.5x10x1.5cm, Pro - RUBI-10607</t>
  </si>
  <si>
    <t>Drisca pt. rosturi din cauciuc, 24x12x1cm, Pro - RUBI-24968</t>
  </si>
  <si>
    <t>Drisca pt. rosturi din cauciuc, 28x14x1cm, Pro - RUBI-24969</t>
  </si>
  <si>
    <t>Gletiera dintata cu maner din lemn 48cm, 10x10mm - RUBI-65983</t>
  </si>
  <si>
    <t>Gletiera dintata cu maner din lemn 48cm, 12x12mm - RUBI-73973</t>
  </si>
  <si>
    <t>Gletiera dintata cu maner din lemn 48cm, 20x20mm - RUBI-75962</t>
  </si>
  <si>
    <t>Gletiera dintata cu maner din lemn 48cm, 6x6mm - RUBI-65958</t>
  </si>
  <si>
    <t>Gletiera dintata cu maner din lemn 48cm, 8x8mm - RUBI-65959</t>
  </si>
  <si>
    <t>Gletiera dintata cu maner plastic 28cm, 10x10mm - RUBI-25906</t>
  </si>
  <si>
    <t>Gletiera dintata cu maner plastic 28cm, 12x12mm - RUBI-25907</t>
  </si>
  <si>
    <t>Gletiera dintata cu maner plastic 28cm, 3x3mm - RUBI-25901</t>
  </si>
  <si>
    <t>Gletiera dintata cu maner plastic 28cm, 4.5x4.5mm - RUBI-25902</t>
  </si>
  <si>
    <t>Gletiera dintata cu maner plastic 28cm, 6x6mm - RUBI-25903</t>
  </si>
  <si>
    <t>Gletiera dintata cu maner plastic 28cm, 8x8mm - RUBI-25905</t>
  </si>
  <si>
    <t>Gletiera dintata cu maner Rubiflex 28cm, 10x10mm - RUBI-74941</t>
  </si>
  <si>
    <t>Gletiera dintata cu maner Rubiflex 28cm, 10x10mm - RUBI-75958</t>
  </si>
  <si>
    <t>Gletiera dintata cu maner Rubiflex 28cm, 12x12mm - RUBI-75959</t>
  </si>
  <si>
    <t>Gletiera dintata cu maner Rubiflex 28cm, 6x6mm - RUBI-74938</t>
  </si>
  <si>
    <t>Gletiera dintata cu maner Rubiflex 28cm, 6x6mm - RUBI-75955</t>
  </si>
  <si>
    <t>Gletiera dintata cu maner Rubiflex 28cm, 8x8mm - RUBI-74940</t>
  </si>
  <si>
    <t>Gletiera dintata cu maner Rubiflex 28cm, 8x8mm - RUBI-75957</t>
  </si>
  <si>
    <t>Gletiera dintata MRA 45° cu maner Rubiflex 28cm, 10x10mm - RUBI-75948</t>
  </si>
  <si>
    <t>Gletiera dintata MRA 45° cu maner Rubiflex 28cm, 12x12mm - RUBI-75923</t>
  </si>
  <si>
    <t>Gletiera otel cu maner din lemn 48cm - RUBI-65988</t>
  </si>
  <si>
    <t>Gletiera otel cu maner plastic 30cm - RUBI-25900</t>
  </si>
  <si>
    <t>Gletiera otel cu maner Rubiflex 30cm - RUBI-75950</t>
  </si>
  <si>
    <t>Gletiera otel inoxidabil cu maner din lemn 48cm - RUBI-72915</t>
  </si>
  <si>
    <t>Gletiera otel inoxidabil cu maner rubiflex 28cm - RUBI-72919</t>
  </si>
  <si>
    <t>Gletiera otel inoxidabil cu maner rubiflex 30cm - RUBI-75970</t>
  </si>
  <si>
    <t>Maner pt. mistrie cu baza interschimbabila - RUBI-22912</t>
  </si>
  <si>
    <t>Maner pt. spatula 44-60cm - RUBI-65450</t>
  </si>
  <si>
    <t>Maner pt. spatula 60-75cm - RUBI-70904</t>
  </si>
  <si>
    <t>Mistrie PFM22-165mm - RUBI-37116</t>
  </si>
  <si>
    <t>Mistrie PFM22-180mm - RUBI-37118</t>
  </si>
  <si>
    <t>Mistrie PFM23-180A mm - RUBI-37258</t>
  </si>
  <si>
    <t>Mistrie PFM24-160mm - RUBI-37316</t>
  </si>
  <si>
    <t>Mistrie PFM24-180mm - RUBI-37318</t>
  </si>
  <si>
    <t>Mistrie PFM26-200mm - RUBI-37520</t>
  </si>
  <si>
    <t>Mistrie PFP05-180mm - RUBI-75418</t>
  </si>
  <si>
    <t>Mistrie PFP19-80mm - RUBI-76808</t>
  </si>
  <si>
    <t>Mistrie PFP19-90mm - RUBI-76809</t>
  </si>
  <si>
    <t>Mistrie PFP22-165mm - RUBI-77116</t>
  </si>
  <si>
    <t>Mistrie PFP22-180mm - RUBI-77118</t>
  </si>
  <si>
    <t>Mistrie PFP24-160mm - RUBI-77316</t>
  </si>
  <si>
    <t>Mistrie PFP24-180mm - RUBI-77318</t>
  </si>
  <si>
    <t>Mistrie PFP25-180mm - RUBI-77418</t>
  </si>
  <si>
    <t>Rezerva pt. drisca cu burete 30x13.5cm - RUBI-22900</t>
  </si>
  <si>
    <t>Rezerva pt. drisca cu burete 30x13.5cm - RUBI-22910</t>
  </si>
  <si>
    <t>Rezerva pt. drisca cu burete celuloza Epoxi, 30x13.5cm - RUBI-22932</t>
  </si>
  <si>
    <t>Rezerva pt. drisca cu burete Plus, 30x13.5cm - RUBI-22918</t>
  </si>
  <si>
    <t>Rezerva pt. drisca cu burete Sweepex, 30x13.5cm - RUBI-22916</t>
  </si>
  <si>
    <t>Rezerva pt. drisca granul. medie, Pro - RUBI-24971</t>
  </si>
  <si>
    <t>Rezerva pt. drisca granul. medie, SuperPro - RUBI-72986</t>
  </si>
  <si>
    <t>Rezerva pt. drisca Soft-L, 30x13.5cm - RUBI-22924</t>
  </si>
  <si>
    <t>Rezerva pt. racleta pentru indepartat rosturi - RUBI-71974</t>
  </si>
  <si>
    <t>Spatula dintata cu maner din lemn 18cm, 10x10mm - RUBI-71926</t>
  </si>
  <si>
    <t>Spatula pictor cu maner lemn 75mm - RUBI-70911</t>
  </si>
  <si>
    <t>Spatula pictor cu maner rubiflex 100mm - RUBI-73912</t>
  </si>
  <si>
    <t>Spatula pictor cu maner rubiflex 150mm - RUBI-73913</t>
  </si>
  <si>
    <t>Spatula pictor cu maner rubiflex 40mm - RUBI-73909</t>
  </si>
  <si>
    <t>Spatula pictor cu maner rubiflex 63mm - RUBI-73914</t>
  </si>
  <si>
    <t>Spatula pictor cu maner rubiflex 75mm - RUBI-73911</t>
  </si>
  <si>
    <t>Spatula pt. rosturi 18cm - RUBI-65954</t>
  </si>
  <si>
    <t>Spatula pt. rosturi 35cm - RUBI-65935</t>
  </si>
  <si>
    <t>Spatula pt. rosturi 60cm - RUBI-70902</t>
  </si>
  <si>
    <t>Cos din cauciuc “CARBONERA” Nr. 0 (18 L) - RUBI-88900</t>
  </si>
  <si>
    <t>Cos din cauciuc “CARBONERA” Nr. 1 (24 L) - RUBI-88901</t>
  </si>
  <si>
    <t>Cos din cauciuc “CARBONERA” Nr. 2 (30 L) - RUBI-88902</t>
  </si>
  <si>
    <t>Cos din cauciuc “ESPUERTA” 4 manere Nr.104 (85 L) - RUBI-88928</t>
  </si>
  <si>
    <t>Cos din cauciuc “ESPUERTA” 4 manere Nr.5 (37 L) - RUBI-88924</t>
  </si>
  <si>
    <t>Cos din cauciuc “ESPUERTA” Nr. 2,5 (20 L) - RUBI-88922</t>
  </si>
  <si>
    <t>Cos din cauciuc “ESPUERTA” Nr. 99 (33 L) - RUBI-88804</t>
  </si>
  <si>
    <t>Cos din cauciuc “ESPUERTA” Nr.103 (60 L) - RUBI-88927</t>
  </si>
  <si>
    <t>Cos din cauciuc “SPART” Nr. 000 (12 L) - RUBI-88938</t>
  </si>
  <si>
    <t>Cos din cauciuc NORTENO (13 L) - RUBI-88907</t>
  </si>
  <si>
    <t>Cos din cauciuc Nr.105 (45 L) - RUBI-88904</t>
  </si>
  <si>
    <t>Cos din cauciuc Nr.106 (80 L) - RUBI-88903</t>
  </si>
  <si>
    <t>Cutie din cauciuc “GAVETA” Nr.1,5 (12 L) - RUBI-88932</t>
  </si>
  <si>
    <t>Cutie din cauciuc “GAVETA” Nr.2 (14 L) - RUBI-88929</t>
  </si>
  <si>
    <t>Kit Galeata RUBICLEAN 2 SuperPro - RUBI-69915</t>
  </si>
  <si>
    <t>Kit galeata RUBICLEAN Pro - RUBI-68902</t>
  </si>
  <si>
    <t>Kit galeata RUBICLEAN PRO 2 - RUBI-69949</t>
  </si>
  <si>
    <t>Burete celuloza Epoxi, SuperPro - RUBI-22928</t>
  </si>
  <si>
    <t>Burete diamantat pt. slefuit placi #120 - RUBI-61975</t>
  </si>
  <si>
    <t>Burete diamantat pt. slefuit placi #200 - RUBI-61976</t>
  </si>
  <si>
    <t>Burete diamantat pt. slefuit placi #400 - RUBI-61977</t>
  </si>
  <si>
    <t>Burete diamantat pt. slefuit placi #60 - RUBI-61974</t>
  </si>
  <si>
    <t>Burete Hidro, Pro - RUBI-24967</t>
  </si>
  <si>
    <t>Burete mixt celuloza Epoxi, SuperPro - RUBI-22929</t>
  </si>
  <si>
    <t>Burete mixt Plus, SuperPro - RUBI-20918</t>
  </si>
  <si>
    <t>Burete mixt, SuperPro - RUBI-20906</t>
  </si>
  <si>
    <t>Burete moale, SuperPro - RUBI-20905</t>
  </si>
  <si>
    <t>Burete Plus, SuperPro - RUBI-20917</t>
  </si>
  <si>
    <t>Burete Pro - RUBI-24966</t>
  </si>
  <si>
    <t>Burete Sweepex mixt, SuperPro - RUBI-20992</t>
  </si>
  <si>
    <t>Burete Sweepex Plus, SuperPro - RUBI-20932</t>
  </si>
  <si>
    <t>Burete Sweepex, SuperPro - RUBI-20928</t>
  </si>
  <si>
    <t>Burghiu de centrare 6mm - RUBI-4992</t>
  </si>
  <si>
    <t>Cablu cu priza 230/50 EUR, monofazat - RUBI-58850</t>
  </si>
  <si>
    <t>Cablu cu priza 380/50 EUR, trifazat - RUBI-58851</t>
  </si>
  <si>
    <t>Carucior de transport pt. placi ceramice de dimensiuni mari, 360cm, 140kg - RUBI-18934</t>
  </si>
  <si>
    <t>Casti de protectie - RUBI-80903</t>
  </si>
  <si>
    <t>Circular manual pt. placi ceramice de dimensiuni mari, 125mm, TC-125 - RUBI-50953</t>
  </si>
  <si>
    <t>Circular manual TC-180 230 V pt. taiat materiale de constructii, 180mm - RUBI-50939</t>
  </si>
  <si>
    <t>Clema pt. conector pt. TC-180 - RUBI-50958</t>
  </si>
  <si>
    <t>Cleste 220mm - RUBI-71971</t>
  </si>
  <si>
    <t>Cleste Fast-Fix Delta pt. nivelare placi ceramice - RUBI-3901</t>
  </si>
  <si>
    <t>Cleste papagal - RUBI-65925</t>
  </si>
  <si>
    <t>Cleste pt. gresie dura, portelanata - RUBI-83942</t>
  </si>
  <si>
    <t>Cleste pt. materiale dure - RUBI-65952</t>
  </si>
  <si>
    <t>Cleste pt. mozaic - RUBI-71970</t>
  </si>
  <si>
    <t>Cleste pt. placi ceramice - RUBI-65926</t>
  </si>
  <si>
    <t>Cleste pt. rupere placi groase pt. Slim Cutter - RUBI-18917</t>
  </si>
  <si>
    <t>Cleste pt. taiat faianta si gresie TEN-BRIC - RUBI-5975</t>
  </si>
  <si>
    <t>Conector ghidaje pt. TC-180 - RUBI-50957</t>
  </si>
  <si>
    <t>CUI SUPORT RIGLA 10” (250 MM) - RUBI-72941</t>
  </si>
  <si>
    <t>Cutie pt. scule - RUBI-71954</t>
  </si>
  <si>
    <t>Cutie pt. scule - RUBI-75965</t>
  </si>
  <si>
    <t>Fierastrau pt. BCA - RUBI-70930</t>
  </si>
  <si>
    <t>Filtru umed pt. AS-30 - RUBI-50999</t>
  </si>
  <si>
    <t>Filtru uscat pt. AS-30 - RUBI-50998</t>
  </si>
  <si>
    <t>Genunchiere comfort, GEL - RUBI-81998</t>
  </si>
  <si>
    <t>Genunchiere profesionale - RUBI-65915</t>
  </si>
  <si>
    <t>Genunchiere profesionale FLEX - RUBI-81994</t>
  </si>
  <si>
    <t>Genunchiere profesionale, GEL DUPLEX - RUBI-81989</t>
  </si>
  <si>
    <t>Ghidaj pt. TC-180, 120cm - RUBI-50959</t>
  </si>
  <si>
    <t>Ghidaj pt. TC-180, 80cm - RUBI-50956</t>
  </si>
  <si>
    <t>Ghidaj suplimentar pt. Slim Cutter, 110cm - RUBI-18913</t>
  </si>
  <si>
    <t>Husa pt. Slab Trans Heavy Duty - RUBI-18841</t>
  </si>
  <si>
    <t>Kit circular manual TC-180 230/50-60 HZ, 180mm - RUBI-50994</t>
  </si>
  <si>
    <t>KIT Complet Circular pt. placi ceramice de dimensiuni mari, 125mm, Kit TC-125 - RUBI-51901</t>
  </si>
  <si>
    <t>Kit M-120 DUPLEX paleta mixer 2x120mm - RUBI-25946</t>
  </si>
  <si>
    <t>Lame de schimb pt. Rubiscraper-250, 1.5mm - RUBI-66810</t>
  </si>
  <si>
    <t>Lame de schimb pt. Rubiscraper-250, 2mm - RUBI-66811</t>
  </si>
  <si>
    <t>Lame de schimb pt. Rubiscraper-250, 3mm - RUBI-66812</t>
  </si>
  <si>
    <t>Lame de schimb pt. Rubiscraper-250, 4mm - RUBI-66813</t>
  </si>
  <si>
    <t>Mandrina pt. mixere, 12mm - RUBI-71967</t>
  </si>
  <si>
    <t>MARCATOR DE GAURI XL - RUBI-72953</t>
  </si>
  <si>
    <t>Masa de lucru 4-in-1 - RUBI-66924</t>
  </si>
  <si>
    <t>Masa de lucru pt. placi ceramice de dimensiuni mari, 180cm, 250kg - RUBI-18935</t>
  </si>
  <si>
    <t>Masina de polisat RUBILIM-50-NDS 230V 50/60HZ. - RUBI-62969</t>
  </si>
  <si>
    <t>Mixer / amestecator pt. adezivi / mortar 1200W, Profesional, RUBIMIX-9 N 210/240V 50/60HZ - RUBI-25940</t>
  </si>
  <si>
    <t>Mixer / amestecator pt. adezivi / mortar 1350W, Profesional, RUBIMIX-9 DUPLEX 210/240V 50/60HZ - RUBI-25943</t>
  </si>
  <si>
    <t>Mixer / amestecator pt. adezivi / mortar 1800W, Profesional, RUBIMIX-9 N PLUS 230V 50-60 Hz. - RUBI-26922</t>
  </si>
  <si>
    <t>Mixer / amestecator pt. adezivi / mortar 1800W, Profesional, RUBIMIX-9 N PLUS 230V 50-60 Hz. cu valiza transport - RUBI-26924</t>
  </si>
  <si>
    <t>Mixer / amestecator pt. adezivi / mortar 18V, 90L, Rubimix E-10 Energy - RUBI-26965</t>
  </si>
  <si>
    <t>Nivela cu apa (2 tuburi+furtun) - RUBI-70965</t>
  </si>
  <si>
    <t>Ochelari de protectie - RUBI-80918</t>
  </si>
  <si>
    <t>Paleta pt. EPOXI E-80, 80mm - RUBI-65939</t>
  </si>
  <si>
    <t>Paleta pt. lichide L-120-FI, 120mm - RUBI-76905</t>
  </si>
  <si>
    <t>Paleta pt. mortar M-120-FI 3H, 120mm - RUBI-76942</t>
  </si>
  <si>
    <t>Paleta pt. mortar M-140-FI 3H, 140mm - RUBI-76943</t>
  </si>
  <si>
    <t>Paleta pt. mortar M-140-R 3H, 140mm - RUBI-76919</t>
  </si>
  <si>
    <t>PERIE CARBORUNDUM 20” (50 CM) pt. Rubilim-50 - RUBI-61921</t>
  </si>
  <si>
    <t>PERIE FIBRA NATURALA 20” (50 CM) pt. Rubilim-50 - RUBI-60979</t>
  </si>
  <si>
    <t>PERIE POLIPROPILEN 20” (50 CM) pt. Rubilim-50 - RUBI-60970</t>
  </si>
  <si>
    <t>Perna genunchi - RUBI-65943</t>
  </si>
  <si>
    <t>Piatra abraziva - RUBI-5972</t>
  </si>
  <si>
    <t>Piatra abraziva pt. curatare discuri diamantate - RUBI-5973</t>
  </si>
  <si>
    <t>Piatra abraziva pt. curatare discuri diamantate - RUBI-5974</t>
  </si>
  <si>
    <t>PLACUTE DIAMANTATE 120 pt. Rubilim-50 - RUBI-61903</t>
  </si>
  <si>
    <t>PLACUTE DIAMANTATE 220 pt. Rubilim-50 - RUBI-61904</t>
  </si>
  <si>
    <t>PLACUTE DIAMANTATE 400 pt. Rubilim-50 - RUBI-61905</t>
  </si>
  <si>
    <t>PLACUTE DIAMANTATE 60 pt. Rubilim-50 - RUBI-61902</t>
  </si>
  <si>
    <t>PLACUTE DIAMANTATE 800 pt. Rubilim-50 - RUBI-61906</t>
  </si>
  <si>
    <t>Protectie lombara mar. L - RUBI-80913</t>
  </si>
  <si>
    <t>Protectie lombara mar. XL - RUBI-80914</t>
  </si>
  <si>
    <t>Raboteza mortar 150x72mm - RUBI-65963</t>
  </si>
  <si>
    <t>Raboteza mortar 250x144mm - RUBI-65962</t>
  </si>
  <si>
    <t>Raboteza pt. rosturi RUBISCRAPER-250 230V-50Hz, 250W, 1.5mm - RUBI-66940</t>
  </si>
  <si>
    <t>Raboteza rosturi 7/10mm - RUBI-65907</t>
  </si>
  <si>
    <t>Raboteza tencuiala 455x86mm - RUBI-72961</t>
  </si>
  <si>
    <t>RIGLA - 24” (60 CM) - RUBI-60993</t>
  </si>
  <si>
    <t>RIGLA - 32” (80 CM) - RUBI-60994</t>
  </si>
  <si>
    <t>Rigle transversale pt. Slim Easy Trans - RUBI-18819</t>
  </si>
  <si>
    <t>Ruleta fier 16.4 ft. x 3/4” (5 m x 19 mm) - RUBI-75904</t>
  </si>
  <si>
    <t>Ruleta fier 16.4 ft. x 3/4” (5 m x 19 mm), marcaj dublu - RUBI-75909</t>
  </si>
  <si>
    <t>Ruleta fier 26.2 ft. x 10” (8 m x 25 mm) - RUBI-75905</t>
  </si>
  <si>
    <t>Ruleta RUBIFLEX 16.4 ft. x 3/4” (5 m x 19 mm) - RUBI-75901</t>
  </si>
  <si>
    <t>Ruleta RUBIFLEX 26.2 ft. x 10” (8 m x 25 mm) - RUBI-75902</t>
  </si>
  <si>
    <t>SABLON FORME - RUBI-70925</t>
  </si>
  <si>
    <t>Saci de hartie pt. AS-30, 4 buc. - RUBI-50964</t>
  </si>
  <si>
    <t>SARMA DE OTEL MOALE nº1 pt. Rubilim-50 - RUBI-61916</t>
  </si>
  <si>
    <t>Scaun ergonomic pt. faiantori si curatenie SR-1 - RUBI-81999</t>
  </si>
  <si>
    <t>SET 2 GREUTATI LUSTRUIRE pt. Rubilim-50 - RUBI-61969</t>
  </si>
  <si>
    <t>SET SUPORT RIGLA -20” (50 CM) - RUBI-60998</t>
  </si>
  <si>
    <t>Sistem de lovire a placilor cu cauciuc 40x14.5cm - RUBI-72980</t>
  </si>
  <si>
    <t>Sistem de taiere pt. placi ceramice de dimensiuni mari, 310cm, Slim Cutter - RUBI-18911</t>
  </si>
  <si>
    <t>Denumire Criano</t>
  </si>
  <si>
    <t>Masina de taiat gresie, faianta 63cm, STAR-63 Platinum in cutie - RUBI-15904</t>
  </si>
  <si>
    <t>Masina de taiat gresie, faianta 63cm, STAR-63 Platinum - RUBI-15902</t>
  </si>
  <si>
    <t>PRODUSE - 2020/2019</t>
  </si>
  <si>
    <t>IORI-DM200ITL-100m</t>
  </si>
  <si>
    <t>IORI-DM200AP-50m</t>
  </si>
  <si>
    <t>COD produs SKU</t>
  </si>
  <si>
    <t>Pret DEALER SMART
 fara TVA RON -5%</t>
  </si>
  <si>
    <t>Pret Client Final
 fara TVA EUR</t>
  </si>
  <si>
    <t>Pret Client Final
 fara TVA RON</t>
  </si>
  <si>
    <t>Pret Client Final
TVA inclus RON</t>
  </si>
  <si>
    <t>Aspirator Industrial LIGHT</t>
  </si>
  <si>
    <t xml:space="preserve">107412103
</t>
  </si>
  <si>
    <t>Attix 33-2L IC</t>
  </si>
  <si>
    <t>1400W, 30 litri</t>
  </si>
  <si>
    <t>Attix 30-01 PC</t>
  </si>
  <si>
    <t>1500W, 30 litri</t>
  </si>
  <si>
    <t xml:space="preserve">107412106
</t>
  </si>
  <si>
    <t>Attix 44-2L IC</t>
  </si>
  <si>
    <t>1400W, 42 litri</t>
  </si>
  <si>
    <t>Aero 26-21 PC</t>
  </si>
  <si>
    <t>1250W, 25 litri</t>
  </si>
  <si>
    <t>Aero 21-01 PC</t>
  </si>
  <si>
    <t>1250W, 20 litri</t>
  </si>
  <si>
    <t>Aspirator Comercial USCAT</t>
  </si>
  <si>
    <t>VP300 BASIC HEPA</t>
  </si>
  <si>
    <t>880W, 10 litri</t>
  </si>
  <si>
    <t>VP930 Nordic</t>
  </si>
  <si>
    <t>760W, 15 litri</t>
  </si>
  <si>
    <t>Aspirator Profesional USCAT</t>
  </si>
  <si>
    <t>VIPER DSU 12</t>
  </si>
  <si>
    <t>880W, 12 litri</t>
  </si>
  <si>
    <t>Aspirator Profesional UMED/USCAT</t>
  </si>
  <si>
    <t xml:space="preserve">VIPER LSU255-EU
</t>
  </si>
  <si>
    <t>2000W, 55 litri</t>
  </si>
  <si>
    <t xml:space="preserve">Nilfisk-107412103
</t>
  </si>
  <si>
    <t>Nilfisk-107413591</t>
  </si>
  <si>
    <t xml:space="preserve">Nilfisk-107412106
</t>
  </si>
  <si>
    <t>Nilfisk-107406606</t>
  </si>
  <si>
    <t>Nilfisk-107406600</t>
  </si>
  <si>
    <t>Nilfisk-107415322</t>
  </si>
  <si>
    <t>Nilfisk-107415561</t>
  </si>
  <si>
    <t>Nilfisk-50000515</t>
  </si>
  <si>
    <t>Nilfisk-50000126</t>
  </si>
  <si>
    <t>260 grame</t>
  </si>
  <si>
    <t>600 grame</t>
  </si>
  <si>
    <t>504-1000677</t>
  </si>
  <si>
    <t>504-1000678</t>
  </si>
  <si>
    <t>504-1000679</t>
  </si>
  <si>
    <t>504-1000680</t>
  </si>
  <si>
    <t>504-1000681</t>
  </si>
  <si>
    <t>504-1000682</t>
  </si>
  <si>
    <t>504-1000683</t>
  </si>
  <si>
    <t>504-1000684</t>
  </si>
  <si>
    <t>504-1000685</t>
  </si>
  <si>
    <t>504-1000686</t>
  </si>
  <si>
    <t>504-1000687</t>
  </si>
  <si>
    <t>504-1000688</t>
  </si>
  <si>
    <t>504-1000689</t>
  </si>
  <si>
    <t>504-1000690</t>
  </si>
  <si>
    <t>504-1000691</t>
  </si>
  <si>
    <t>504-1000692</t>
  </si>
  <si>
    <t>0.75/0.18</t>
  </si>
  <si>
    <t>5/1.3</t>
  </si>
  <si>
    <t>504-1000709</t>
  </si>
  <si>
    <t>504-1000710</t>
  </si>
  <si>
    <t>504-1000711</t>
  </si>
  <si>
    <t>504-1000712</t>
  </si>
  <si>
    <t>504-1000713</t>
  </si>
  <si>
    <t>504-1000714</t>
  </si>
  <si>
    <t>504-1000715</t>
  </si>
  <si>
    <t>504-1000716</t>
  </si>
  <si>
    <t>504-1000717</t>
  </si>
  <si>
    <t>504-1000718</t>
  </si>
  <si>
    <t>504-1000719</t>
  </si>
  <si>
    <t>504-1000720</t>
  </si>
  <si>
    <t>504-1000721</t>
  </si>
  <si>
    <t>504-1000722</t>
  </si>
  <si>
    <t>504-1000723</t>
  </si>
  <si>
    <t>504-1000724</t>
  </si>
  <si>
    <t>504-1000725</t>
  </si>
  <si>
    <t>504-1000726</t>
  </si>
  <si>
    <t>504-1000727</t>
  </si>
  <si>
    <t>504-1000728</t>
  </si>
  <si>
    <t>504-1000729</t>
  </si>
  <si>
    <t>504-1000730</t>
  </si>
  <si>
    <t>504-1000731</t>
  </si>
  <si>
    <t>504-1000732</t>
  </si>
  <si>
    <t>504-1000733</t>
  </si>
  <si>
    <t>504-1000734</t>
  </si>
  <si>
    <t>504-1000735</t>
  </si>
  <si>
    <t>504-1000736</t>
  </si>
  <si>
    <t>504-1000737</t>
  </si>
  <si>
    <t>504-1000738</t>
  </si>
  <si>
    <t>504-1000739</t>
  </si>
  <si>
    <t>504-1000740</t>
  </si>
  <si>
    <t>504-1000661</t>
  </si>
  <si>
    <t>504-1000662</t>
  </si>
  <si>
    <t>504-1000663</t>
  </si>
  <si>
    <t>504-1000664</t>
  </si>
  <si>
    <t>504-1000665</t>
  </si>
  <si>
    <t>504-1000666</t>
  </si>
  <si>
    <t>504-1000667</t>
  </si>
  <si>
    <t>504-1000668</t>
  </si>
  <si>
    <t>504-1000669</t>
  </si>
  <si>
    <t>504-1000670</t>
  </si>
  <si>
    <t>504-1000671</t>
  </si>
  <si>
    <t>504-1000672</t>
  </si>
  <si>
    <t>504-1000673</t>
  </si>
  <si>
    <t>504-1000674</t>
  </si>
  <si>
    <t>504-1000675</t>
  </si>
  <si>
    <t>504-1000676</t>
  </si>
  <si>
    <t>ELECTROPALANE CU LANT</t>
  </si>
  <si>
    <t>ELECTROPALANE CU FRANGHIE DE OTEL</t>
  </si>
  <si>
    <t>2.5/0.8</t>
  </si>
  <si>
    <t>8/2.6</t>
  </si>
  <si>
    <t>503-1702105</t>
  </si>
  <si>
    <t>503-1702106</t>
  </si>
  <si>
    <t>503-1702107</t>
  </si>
  <si>
    <t>503-1702108</t>
  </si>
  <si>
    <t>503-1702140</t>
  </si>
  <si>
    <t>503-1702141</t>
  </si>
  <si>
    <t>503-1702142</t>
  </si>
  <si>
    <t>503-1702143</t>
  </si>
  <si>
    <t>503-1702175</t>
  </si>
  <si>
    <t>503-1702176</t>
  </si>
  <si>
    <t>503-1702177</t>
  </si>
  <si>
    <t>503-1702178</t>
  </si>
  <si>
    <t>503-1702109</t>
  </si>
  <si>
    <t>503-1702110</t>
  </si>
  <si>
    <t>503-1702111</t>
  </si>
  <si>
    <t>503-1702112</t>
  </si>
  <si>
    <t>503-1702144</t>
  </si>
  <si>
    <t>503-1702145</t>
  </si>
  <si>
    <t>503-1702146</t>
  </si>
  <si>
    <t>503-1702147</t>
  </si>
  <si>
    <t>503-1702179</t>
  </si>
  <si>
    <t>503-1702180</t>
  </si>
  <si>
    <t>503-1702181</t>
  </si>
  <si>
    <t>503-1702182</t>
  </si>
  <si>
    <t>4/1.3</t>
  </si>
  <si>
    <t>503-1704034</t>
  </si>
  <si>
    <t>503-1704035</t>
  </si>
  <si>
    <t>503-1704036</t>
  </si>
  <si>
    <t>503-1704037</t>
  </si>
  <si>
    <t>503-1704038</t>
  </si>
  <si>
    <t>503-1704039</t>
  </si>
  <si>
    <t>503-1704040</t>
  </si>
  <si>
    <t>503-1704041</t>
  </si>
  <si>
    <t>503-1704042</t>
  </si>
  <si>
    <t>503-1704043</t>
  </si>
  <si>
    <t>503-1704044</t>
  </si>
  <si>
    <t>503-1704045</t>
  </si>
  <si>
    <t>503-1702113</t>
  </si>
  <si>
    <t>503-1702114</t>
  </si>
  <si>
    <t>503-1702115</t>
  </si>
  <si>
    <t>503-1702116</t>
  </si>
  <si>
    <t>503-1702148</t>
  </si>
  <si>
    <t>503-1702149</t>
  </si>
  <si>
    <t>503-1702150</t>
  </si>
  <si>
    <t>503-1702151</t>
  </si>
  <si>
    <t>503-1702183</t>
  </si>
  <si>
    <t>503-1702184</t>
  </si>
  <si>
    <t>503-1702185</t>
  </si>
  <si>
    <t>503-1702186</t>
  </si>
  <si>
    <t>Bigrinda (Double girder)</t>
  </si>
  <si>
    <t>503-1702128</t>
  </si>
  <si>
    <t>503-1702129</t>
  </si>
  <si>
    <t>503-1702130</t>
  </si>
  <si>
    <t>503-1702163</t>
  </si>
  <si>
    <t>503-1702164</t>
  </si>
  <si>
    <t>503-1702165</t>
  </si>
  <si>
    <t>503-1702198</t>
  </si>
  <si>
    <t>503-1702199</t>
  </si>
  <si>
    <t>503-1702200</t>
  </si>
  <si>
    <t>505-1207698</t>
  </si>
  <si>
    <t>505-1207699</t>
  </si>
  <si>
    <t>505-1207700</t>
  </si>
  <si>
    <t>8.5/2.6</t>
  </si>
  <si>
    <t>12/4</t>
  </si>
  <si>
    <t>503-1703027</t>
  </si>
  <si>
    <t>503-1703028</t>
  </si>
  <si>
    <t>503-1703029</t>
  </si>
  <si>
    <t>503-1703030</t>
  </si>
  <si>
    <t>503-1703108</t>
  </si>
  <si>
    <t>503-1703109</t>
  </si>
  <si>
    <t>503-1703110</t>
  </si>
  <si>
    <t>503-1703111</t>
  </si>
  <si>
    <t>503-1702131</t>
  </si>
  <si>
    <t>503-1702132</t>
  </si>
  <si>
    <t>503-1702133</t>
  </si>
  <si>
    <t>503-1702166</t>
  </si>
  <si>
    <t>503-1702167</t>
  </si>
  <si>
    <t>503-1702168</t>
  </si>
  <si>
    <t>503-1702201</t>
  </si>
  <si>
    <t>503-1702202</t>
  </si>
  <si>
    <t>503-1702203</t>
  </si>
  <si>
    <t>505-1207701</t>
  </si>
  <si>
    <t>505-1207702</t>
  </si>
  <si>
    <t>505-1207703</t>
  </si>
  <si>
    <t>503-1702121</t>
  </si>
  <si>
    <t>503-1702122</t>
  </si>
  <si>
    <t>503-1702123</t>
  </si>
  <si>
    <t>503-1702124</t>
  </si>
  <si>
    <t>503-1702156</t>
  </si>
  <si>
    <t>503-1702157</t>
  </si>
  <si>
    <t>503-1702158</t>
  </si>
  <si>
    <t>503-1702159</t>
  </si>
  <si>
    <t>503-1702191</t>
  </si>
  <si>
    <t>503-1702192</t>
  </si>
  <si>
    <t>503-1702193</t>
  </si>
  <si>
    <t>503-1702194</t>
  </si>
  <si>
    <t>505-1207704</t>
  </si>
  <si>
    <t>505-1207705</t>
  </si>
  <si>
    <t>505-1207706</t>
  </si>
  <si>
    <t>505-1207707</t>
  </si>
  <si>
    <t>503-1704207</t>
  </si>
  <si>
    <t>503-1704208</t>
  </si>
  <si>
    <t>503-1704209</t>
  </si>
  <si>
    <t>503-1704210</t>
  </si>
  <si>
    <t>503-1704211</t>
  </si>
  <si>
    <t>503-1704212</t>
  </si>
  <si>
    <t>503-1704213</t>
  </si>
  <si>
    <t>503-1704214</t>
  </si>
  <si>
    <t>503-1704215</t>
  </si>
  <si>
    <t>505-1209221</t>
  </si>
  <si>
    <t>505-1209222</t>
  </si>
  <si>
    <t>505-1209223</t>
  </si>
  <si>
    <t>15/5</t>
  </si>
  <si>
    <t>503-1751338</t>
  </si>
  <si>
    <t>503-1751339</t>
  </si>
  <si>
    <t>503-1751340</t>
  </si>
  <si>
    <t>503-1751341</t>
  </si>
  <si>
    <t>503-1751342</t>
  </si>
  <si>
    <t>503-1751343</t>
  </si>
  <si>
    <t>503-1751344</t>
  </si>
  <si>
    <t>503-1751345</t>
  </si>
  <si>
    <t>503-1751599</t>
  </si>
  <si>
    <t>505-1213125</t>
  </si>
  <si>
    <t>505-1213119</t>
  </si>
  <si>
    <t>505-1213120</t>
  </si>
  <si>
    <t>505-1213121</t>
  </si>
  <si>
    <t>20/6.5</t>
  </si>
  <si>
    <t>4/1.2</t>
  </si>
  <si>
    <t>503-1751376</t>
  </si>
  <si>
    <t>503-1751377</t>
  </si>
  <si>
    <t>503-1751378</t>
  </si>
  <si>
    <t>505-1212702</t>
  </si>
  <si>
    <t>505-1213161</t>
  </si>
  <si>
    <t>505-1213162</t>
  </si>
  <si>
    <t>1.3/0.3</t>
  </si>
  <si>
    <t>2/0.6</t>
  </si>
  <si>
    <t>13/3</t>
  </si>
  <si>
    <t>503-1751617</t>
  </si>
  <si>
    <t>503-1751618</t>
  </si>
  <si>
    <t>503-1751619</t>
  </si>
  <si>
    <t>503-1751620</t>
  </si>
  <si>
    <t>503-1751621</t>
  </si>
  <si>
    <t>503-1751622</t>
  </si>
  <si>
    <t>503-1751623</t>
  </si>
  <si>
    <t>503-1751624</t>
  </si>
  <si>
    <t>503-1751547</t>
  </si>
  <si>
    <t>503-1751548</t>
  </si>
  <si>
    <t>503-1751549</t>
  </si>
  <si>
    <t>503-1751550</t>
  </si>
  <si>
    <t>503-1751551</t>
  </si>
  <si>
    <t>503-1751552</t>
  </si>
  <si>
    <t>503-1751553</t>
  </si>
  <si>
    <t>503-1751554</t>
  </si>
  <si>
    <t>505-1217140</t>
  </si>
  <si>
    <t>505-1217141</t>
  </si>
  <si>
    <t>505-1217142</t>
  </si>
  <si>
    <t>505-1217143</t>
  </si>
  <si>
    <t>8/2</t>
  </si>
  <si>
    <t>504-1000821</t>
  </si>
  <si>
    <t>504-1000822</t>
  </si>
  <si>
    <t>504-1000823</t>
  </si>
  <si>
    <t>504-1000824</t>
  </si>
  <si>
    <t>504-1000825</t>
  </si>
  <si>
    <t>504-1000826</t>
  </si>
  <si>
    <t>504-1000827</t>
  </si>
  <si>
    <t>504-1000828</t>
  </si>
  <si>
    <t>504-1000829</t>
  </si>
  <si>
    <t>504-1000830</t>
  </si>
  <si>
    <t>504-1000831</t>
  </si>
  <si>
    <t>504-1000832</t>
  </si>
  <si>
    <t>504-1000833</t>
  </si>
  <si>
    <t>504-1000834</t>
  </si>
  <si>
    <t>504-1000835</t>
  </si>
  <si>
    <t>504-1000836</t>
  </si>
  <si>
    <t>503-1704001</t>
  </si>
  <si>
    <t>503-1704002</t>
  </si>
  <si>
    <t>503-1704003</t>
  </si>
  <si>
    <t>503-1704004</t>
  </si>
  <si>
    <t>503-1704005</t>
  </si>
  <si>
    <t>503-1704006</t>
  </si>
  <si>
    <t>503-1704007</t>
  </si>
  <si>
    <t>503-1704008</t>
  </si>
  <si>
    <t>503-1704009</t>
  </si>
  <si>
    <t>503-1704010</t>
  </si>
  <si>
    <t>503-1704011</t>
  </si>
  <si>
    <t>503-1704012</t>
  </si>
  <si>
    <t>503-1704013</t>
  </si>
  <si>
    <t>503-1704014</t>
  </si>
  <si>
    <t>503-1704015</t>
  </si>
  <si>
    <t>503-1704016</t>
  </si>
  <si>
    <t>503-1704017</t>
  </si>
  <si>
    <t>503-1704018</t>
  </si>
  <si>
    <t>503-1704019</t>
  </si>
  <si>
    <t>503-1704020</t>
  </si>
  <si>
    <t>503-1704021</t>
  </si>
  <si>
    <t>503-1704022</t>
  </si>
  <si>
    <t>503-1704023</t>
  </si>
  <si>
    <t>503-1704024</t>
  </si>
  <si>
    <t>503-1702125</t>
  </si>
  <si>
    <t>503-1702126</t>
  </si>
  <si>
    <t>503-1702127</t>
  </si>
  <si>
    <t>503-1702160</t>
  </si>
  <si>
    <t>503-1702161</t>
  </si>
  <si>
    <t>503-1702162</t>
  </si>
  <si>
    <t>503-1702195</t>
  </si>
  <si>
    <t>503-1702196</t>
  </si>
  <si>
    <t>503-1702197</t>
  </si>
  <si>
    <t>503-1704025</t>
  </si>
  <si>
    <t>503-1704026</t>
  </si>
  <si>
    <t>503-1704027</t>
  </si>
  <si>
    <t>503-1704028</t>
  </si>
  <si>
    <t>503-1704029</t>
  </si>
  <si>
    <t>503-1704030</t>
  </si>
  <si>
    <t>503-1704031</t>
  </si>
  <si>
    <t>503-1704032</t>
  </si>
  <si>
    <t>503-1704033</t>
  </si>
  <si>
    <t>6/2</t>
  </si>
  <si>
    <t>503-1704046</t>
  </si>
  <si>
    <t>503-1704047</t>
  </si>
  <si>
    <t>503-1704048</t>
  </si>
  <si>
    <t>503-1704049</t>
  </si>
  <si>
    <t>503-1704050</t>
  </si>
  <si>
    <t>503-1704051</t>
  </si>
  <si>
    <t>503-1704052</t>
  </si>
  <si>
    <t>503-1704053</t>
  </si>
  <si>
    <t>503-1704054</t>
  </si>
  <si>
    <t>503-1704055</t>
  </si>
  <si>
    <t>503-1704056</t>
  </si>
  <si>
    <t>503-1704057</t>
  </si>
  <si>
    <t>503-1704058</t>
  </si>
  <si>
    <t>503-1704059</t>
  </si>
  <si>
    <t>503-1704060</t>
  </si>
  <si>
    <t>503-1704061</t>
  </si>
  <si>
    <t>503-1704062</t>
  </si>
  <si>
    <t>503-1704063</t>
  </si>
  <si>
    <t>503-1704064</t>
  </si>
  <si>
    <t>503-1704065</t>
  </si>
  <si>
    <t>503-1704066</t>
  </si>
  <si>
    <t>503-1704067</t>
  </si>
  <si>
    <t>503-1704068</t>
  </si>
  <si>
    <t>503-1704069</t>
  </si>
  <si>
    <t>503-1704070</t>
  </si>
  <si>
    <t>503-1704071</t>
  </si>
  <si>
    <t>503-1704072</t>
  </si>
  <si>
    <t>503-1704073</t>
  </si>
  <si>
    <t>503-1704074</t>
  </si>
  <si>
    <t>503-1704075</t>
  </si>
  <si>
    <t>503-1704076</t>
  </si>
  <si>
    <t>503-1704077</t>
  </si>
  <si>
    <t>503-1704078</t>
  </si>
  <si>
    <t>503-1704079</t>
  </si>
  <si>
    <t>503-1704080</t>
  </si>
  <si>
    <t>503-1704081</t>
  </si>
  <si>
    <t>503-1704082</t>
  </si>
  <si>
    <t>503-1704083</t>
  </si>
  <si>
    <t>503-1704084</t>
  </si>
  <si>
    <t>503-1704085</t>
  </si>
  <si>
    <t>503-1704086</t>
  </si>
  <si>
    <t>503-1704087</t>
  </si>
  <si>
    <t>503-1704088</t>
  </si>
  <si>
    <t>503-1704089</t>
  </si>
  <si>
    <t>503-1704090</t>
  </si>
  <si>
    <t>503-1704091</t>
  </si>
  <si>
    <t>503-1704092</t>
  </si>
  <si>
    <t>503-1704093</t>
  </si>
  <si>
    <t>503-1704094</t>
  </si>
  <si>
    <t>503-1704095</t>
  </si>
  <si>
    <t>503-1703441</t>
  </si>
  <si>
    <t>503-1703442</t>
  </si>
  <si>
    <t>503-1703443</t>
  </si>
  <si>
    <t>503-1703444</t>
  </si>
  <si>
    <t>503-1703445</t>
  </si>
  <si>
    <t>503-1703446</t>
  </si>
  <si>
    <t>503-1703447</t>
  </si>
  <si>
    <t>503-1703448</t>
  </si>
  <si>
    <t>503-1704108</t>
  </si>
  <si>
    <t>503-1704109</t>
  </si>
  <si>
    <t>503-1704110</t>
  </si>
  <si>
    <t>503-1704111</t>
  </si>
  <si>
    <t>503-1704112</t>
  </si>
  <si>
    <t>503-1704113</t>
  </si>
  <si>
    <t>503-1704114</t>
  </si>
  <si>
    <t>503-1704115</t>
  </si>
  <si>
    <t>503-1704116</t>
  </si>
  <si>
    <t>505-1209188</t>
  </si>
  <si>
    <t>505-1209189</t>
  </si>
  <si>
    <t>505-1209190</t>
  </si>
  <si>
    <t>5/1.7</t>
  </si>
  <si>
    <t>503-1702117</t>
  </si>
  <si>
    <t>503-1702118</t>
  </si>
  <si>
    <t>503-1702119</t>
  </si>
  <si>
    <t>503-1702120</t>
  </si>
  <si>
    <t>503-1702152</t>
  </si>
  <si>
    <t>503-1702153</t>
  </si>
  <si>
    <t>503-1702154</t>
  </si>
  <si>
    <t>503-1703126</t>
  </si>
  <si>
    <t>503-1702187</t>
  </si>
  <si>
    <t>503-1702188</t>
  </si>
  <si>
    <t>503-1702189</t>
  </si>
  <si>
    <t>503-1702190</t>
  </si>
  <si>
    <t>505-1207688</t>
  </si>
  <si>
    <t>505-1207689</t>
  </si>
  <si>
    <t>505-1207690</t>
  </si>
  <si>
    <t>505-1207691</t>
  </si>
  <si>
    <t>7/2.3</t>
  </si>
  <si>
    <t>503-1704096</t>
  </si>
  <si>
    <t>503-1704097</t>
  </si>
  <si>
    <t>503-1704098</t>
  </si>
  <si>
    <t>503-1704099</t>
  </si>
  <si>
    <t>503-1704100</t>
  </si>
  <si>
    <t>503-1704101</t>
  </si>
  <si>
    <t>503-1704102</t>
  </si>
  <si>
    <t>503-1704103</t>
  </si>
  <si>
    <t>503-1704104</t>
  </si>
  <si>
    <t>503-1704105</t>
  </si>
  <si>
    <t>503-1704106</t>
  </si>
  <si>
    <t>503-1704107</t>
  </si>
  <si>
    <t>505-1209184</t>
  </si>
  <si>
    <t>505-1209185</t>
  </si>
  <si>
    <t>505-1209186</t>
  </si>
  <si>
    <t>505-1209187</t>
  </si>
  <si>
    <t>503-1704117</t>
  </si>
  <si>
    <t>503-1704118</t>
  </si>
  <si>
    <t>503-1704119</t>
  </si>
  <si>
    <t>503-1704120</t>
  </si>
  <si>
    <t>503-1704121</t>
  </si>
  <si>
    <t>503-1704122</t>
  </si>
  <si>
    <t>503-1704123</t>
  </si>
  <si>
    <t>503-1704124</t>
  </si>
  <si>
    <t>503-1704125</t>
  </si>
  <si>
    <t>505-1209191</t>
  </si>
  <si>
    <t>505-1209192</t>
  </si>
  <si>
    <t>505-1209193</t>
  </si>
  <si>
    <t>503-1704126</t>
  </si>
  <si>
    <t>503-1704127</t>
  </si>
  <si>
    <t>503-1704128</t>
  </si>
  <si>
    <t>503-1704129</t>
  </si>
  <si>
    <t>503-1704130</t>
  </si>
  <si>
    <t>503-1704131</t>
  </si>
  <si>
    <t>503-1704132</t>
  </si>
  <si>
    <t>503-1704133</t>
  </si>
  <si>
    <t>503-1704134</t>
  </si>
  <si>
    <t>505-1209194</t>
  </si>
  <si>
    <t>505-1209195</t>
  </si>
  <si>
    <t>505-1209196</t>
  </si>
  <si>
    <t>503-1704135</t>
  </si>
  <si>
    <t>503-1704136</t>
  </si>
  <si>
    <t>503-1704137</t>
  </si>
  <si>
    <t>503-1704138</t>
  </si>
  <si>
    <t>503-1704139</t>
  </si>
  <si>
    <t>503-1704140</t>
  </si>
  <si>
    <t>503-1704141</t>
  </si>
  <si>
    <t>503-1704142</t>
  </si>
  <si>
    <t>503-1704143</t>
  </si>
  <si>
    <t>503-1704144</t>
  </si>
  <si>
    <t>503-1704145</t>
  </si>
  <si>
    <t>503-1704146</t>
  </si>
  <si>
    <t>505-1209197</t>
  </si>
  <si>
    <t>505-1209198</t>
  </si>
  <si>
    <t>505-1209199</t>
  </si>
  <si>
    <t>505-1209200</t>
  </si>
  <si>
    <t>11.8/3.9</t>
  </si>
  <si>
    <t>503-1704147</t>
  </si>
  <si>
    <t>503-1704148</t>
  </si>
  <si>
    <t>503-1704149</t>
  </si>
  <si>
    <t>503-1704150</t>
  </si>
  <si>
    <t>503-1704151</t>
  </si>
  <si>
    <t>503-1704152</t>
  </si>
  <si>
    <t>503-1704153</t>
  </si>
  <si>
    <t>503-1704154</t>
  </si>
  <si>
    <t>503-1704155</t>
  </si>
  <si>
    <t>503-1704156</t>
  </si>
  <si>
    <t>503-1704157</t>
  </si>
  <si>
    <t>503-1704158</t>
  </si>
  <si>
    <t>505-1209201</t>
  </si>
  <si>
    <t>505-1209202</t>
  </si>
  <si>
    <t>505-1209203</t>
  </si>
  <si>
    <t>505-1209204</t>
  </si>
  <si>
    <t>503-1704159</t>
  </si>
  <si>
    <t>503-1704160</t>
  </si>
  <si>
    <t>503-1704161</t>
  </si>
  <si>
    <t>503-1704162</t>
  </si>
  <si>
    <t>503-1704163</t>
  </si>
  <si>
    <t>503-1704164</t>
  </si>
  <si>
    <t>503-1704165</t>
  </si>
  <si>
    <t>503-1704166</t>
  </si>
  <si>
    <t>503-1704167</t>
  </si>
  <si>
    <t>505-1209205</t>
  </si>
  <si>
    <t>505-1209206</t>
  </si>
  <si>
    <t>505-1209207</t>
  </si>
  <si>
    <t>503-1704168</t>
  </si>
  <si>
    <t>503-1704169</t>
  </si>
  <si>
    <t>503-1704170</t>
  </si>
  <si>
    <t>503-1704171</t>
  </si>
  <si>
    <t>503-1704172</t>
  </si>
  <si>
    <t>503-1704173</t>
  </si>
  <si>
    <t>503-1704174</t>
  </si>
  <si>
    <t>503-1704175</t>
  </si>
  <si>
    <t>503-1704176</t>
  </si>
  <si>
    <t>505-1209208</t>
  </si>
  <si>
    <t>505-1209209</t>
  </si>
  <si>
    <t>505-1209210</t>
  </si>
  <si>
    <t>KS-4100iE</t>
  </si>
  <si>
    <t>Generator de curent 4 kW inverter - benzina - Konner &amp; Sohnen - KS-4100iE</t>
  </si>
  <si>
    <t>503-1704177</t>
  </si>
  <si>
    <t>503-1704178</t>
  </si>
  <si>
    <t>503-1704179</t>
  </si>
  <si>
    <t>503-1704180</t>
  </si>
  <si>
    <t>503-1704181</t>
  </si>
  <si>
    <t>503-1704182</t>
  </si>
  <si>
    <t>503-1704183</t>
  </si>
  <si>
    <t>503-1704184</t>
  </si>
  <si>
    <t>503-1704185</t>
  </si>
  <si>
    <t>505-1209211</t>
  </si>
  <si>
    <t>505-1209510</t>
  </si>
  <si>
    <t>505-1209213</t>
  </si>
  <si>
    <t>503-1704186</t>
  </si>
  <si>
    <t>503-1704187</t>
  </si>
  <si>
    <t>503-1704188</t>
  </si>
  <si>
    <t>503-1704189</t>
  </si>
  <si>
    <t>503-1704190</t>
  </si>
  <si>
    <t>503-1704191</t>
  </si>
  <si>
    <t>503-1704192</t>
  </si>
  <si>
    <t>503-1704193</t>
  </si>
  <si>
    <t>503-1704194</t>
  </si>
  <si>
    <t>503-1704195</t>
  </si>
  <si>
    <t>503-1704196</t>
  </si>
  <si>
    <t>503-1704197</t>
  </si>
  <si>
    <t>505-1209214</t>
  </si>
  <si>
    <t>505-1209215</t>
  </si>
  <si>
    <t>505-1209216</t>
  </si>
  <si>
    <t>505-1209217</t>
  </si>
  <si>
    <t>503-1703035</t>
  </si>
  <si>
    <t>503-1703036</t>
  </si>
  <si>
    <t>503-1703037</t>
  </si>
  <si>
    <t>503-1703038</t>
  </si>
  <si>
    <t>503-1703099</t>
  </si>
  <si>
    <t>503-1703100</t>
  </si>
  <si>
    <t>503-1703101</t>
  </si>
  <si>
    <t>503-1703102</t>
  </si>
  <si>
    <t>503-1702134</t>
  </si>
  <si>
    <t>503-1702135</t>
  </si>
  <si>
    <t>503-1702136</t>
  </si>
  <si>
    <t>503-1702169</t>
  </si>
  <si>
    <t>503-1702170</t>
  </si>
  <si>
    <t>503-1702171</t>
  </si>
  <si>
    <t>503-1702204</t>
  </si>
  <si>
    <t>503-1702205</t>
  </si>
  <si>
    <t>503-1702206</t>
  </si>
  <si>
    <t>505-1207708</t>
  </si>
  <si>
    <t>505-1207216</t>
  </si>
  <si>
    <t>505-1703284</t>
  </si>
  <si>
    <t>503-1704198</t>
  </si>
  <si>
    <t>503-1704199</t>
  </si>
  <si>
    <t>503-1704200</t>
  </si>
  <si>
    <t>503-1704201</t>
  </si>
  <si>
    <t>503-1704202</t>
  </si>
  <si>
    <t>503-1704203</t>
  </si>
  <si>
    <t>503-1704204</t>
  </si>
  <si>
    <t>503-1704205</t>
  </si>
  <si>
    <t>503-1704206</t>
  </si>
  <si>
    <t>505-1209218</t>
  </si>
  <si>
    <t>505-1209219</t>
  </si>
  <si>
    <t>505-1209220</t>
  </si>
  <si>
    <t>503-1704216</t>
  </si>
  <si>
    <t>503-1704217</t>
  </si>
  <si>
    <t>503-1704218</t>
  </si>
  <si>
    <t>503-1704219</t>
  </si>
  <si>
    <t>503-1704220</t>
  </si>
  <si>
    <t>503-1704221</t>
  </si>
  <si>
    <t>503-1704222</t>
  </si>
  <si>
    <t>503-1704223</t>
  </si>
  <si>
    <t>503-1704224</t>
  </si>
  <si>
    <t>505-1209224</t>
  </si>
  <si>
    <t>505-1209225</t>
  </si>
  <si>
    <t>505-1209226</t>
  </si>
  <si>
    <t>503-1751327</t>
  </si>
  <si>
    <t>503-1751328</t>
  </si>
  <si>
    <t>503-1751329</t>
  </si>
  <si>
    <t>503-1751330</t>
  </si>
  <si>
    <t>503-1751331</t>
  </si>
  <si>
    <t>503-1751332</t>
  </si>
  <si>
    <t>503-1751333</t>
  </si>
  <si>
    <t>503-1751334</t>
  </si>
  <si>
    <t>503-1751335</t>
  </si>
  <si>
    <t>503-1751336</t>
  </si>
  <si>
    <t>503-1751337</t>
  </si>
  <si>
    <t>505-1213113</t>
  </si>
  <si>
    <t>505-1213114</t>
  </si>
  <si>
    <t>505-1213115</t>
  </si>
  <si>
    <t>503-1702137</t>
  </si>
  <si>
    <t>503-1702138</t>
  </si>
  <si>
    <t>503-1702139</t>
  </si>
  <si>
    <t>503-1702172</t>
  </si>
  <si>
    <t>503-1703270</t>
  </si>
  <si>
    <t>503-1702174</t>
  </si>
  <si>
    <t>503-1702207</t>
  </si>
  <si>
    <t>503-1702208</t>
  </si>
  <si>
    <t>503-1702209</t>
  </si>
  <si>
    <t>505-1207714</t>
  </si>
  <si>
    <t>505-1207715</t>
  </si>
  <si>
    <t>505-1207716</t>
  </si>
  <si>
    <t>503-1704225</t>
  </si>
  <si>
    <t>503-1704226</t>
  </si>
  <si>
    <t>503-1704227</t>
  </si>
  <si>
    <t>503-1704228</t>
  </si>
  <si>
    <t>503-1704229</t>
  </si>
  <si>
    <t>503-1704230</t>
  </si>
  <si>
    <t>503-1704231</t>
  </si>
  <si>
    <t>503-1704232</t>
  </si>
  <si>
    <t>503-1704233</t>
  </si>
  <si>
    <t>505-1209227</t>
  </si>
  <si>
    <t>505-1209228</t>
  </si>
  <si>
    <t>505-1209229</t>
  </si>
  <si>
    <t>503-1751346</t>
  </si>
  <si>
    <t>503-1751347</t>
  </si>
  <si>
    <t>503-1751348</t>
  </si>
  <si>
    <t>503-1751349</t>
  </si>
  <si>
    <t>503-1751350</t>
  </si>
  <si>
    <t>503-1751351</t>
  </si>
  <si>
    <t>503-1751352</t>
  </si>
  <si>
    <t>503-1751353</t>
  </si>
  <si>
    <t>503-1751354</t>
  </si>
  <si>
    <t>503-1751355</t>
  </si>
  <si>
    <t>503-1751356</t>
  </si>
  <si>
    <t>505-1212691</t>
  </si>
  <si>
    <t>505-1213127</t>
  </si>
  <si>
    <t>505-1212673</t>
  </si>
  <si>
    <t>505-1213128</t>
  </si>
  <si>
    <t>503-1751357</t>
  </si>
  <si>
    <t>503-1751358</t>
  </si>
  <si>
    <t>503-1751359</t>
  </si>
  <si>
    <t>503-1751360</t>
  </si>
  <si>
    <t>503-1751361</t>
  </si>
  <si>
    <t>503-1751362</t>
  </si>
  <si>
    <t>503-1751363</t>
  </si>
  <si>
    <t>503-1751364</t>
  </si>
  <si>
    <t>503-1751365</t>
  </si>
  <si>
    <t>503-1751366</t>
  </si>
  <si>
    <t>503-1751367</t>
  </si>
  <si>
    <t>505-1212693</t>
  </si>
  <si>
    <t>505-1212694</t>
  </si>
  <si>
    <t>505-1212692</t>
  </si>
  <si>
    <t>505-1213132</t>
  </si>
  <si>
    <t>503-1751368</t>
  </si>
  <si>
    <t>503-1751369</t>
  </si>
  <si>
    <t>503-1751370</t>
  </si>
  <si>
    <t>503-1751371</t>
  </si>
  <si>
    <t>505-1213137</t>
  </si>
  <si>
    <t>505-1212699</t>
  </si>
  <si>
    <t>505-1213138</t>
  </si>
  <si>
    <t>505-1212701</t>
  </si>
  <si>
    <t>20/3.3</t>
  </si>
  <si>
    <t>4/0.6</t>
  </si>
  <si>
    <t>2.6/0.6</t>
  </si>
  <si>
    <t>503-1751605</t>
  </si>
  <si>
    <t>503-1751606</t>
  </si>
  <si>
    <t>503-1751607</t>
  </si>
  <si>
    <t>503-1751608</t>
  </si>
  <si>
    <t>503-1751609</t>
  </si>
  <si>
    <t>503-1751610</t>
  </si>
  <si>
    <t>503-1751611</t>
  </si>
  <si>
    <t>503-1751612</t>
  </si>
  <si>
    <t>503-1751613</t>
  </si>
  <si>
    <t>503-1751614</t>
  </si>
  <si>
    <t>503-1751615</t>
  </si>
  <si>
    <t>503-1751616</t>
  </si>
  <si>
    <t>2.5/0.6</t>
  </si>
  <si>
    <t>503-1751379</t>
  </si>
  <si>
    <t>503-1751380</t>
  </si>
  <si>
    <t>503-1751381</t>
  </si>
  <si>
    <t>505-1213163</t>
  </si>
  <si>
    <t>505-1213164</t>
  </si>
  <si>
    <t>505-1213165</t>
  </si>
  <si>
    <t>503-1751382</t>
  </si>
  <si>
    <t>503-1751383</t>
  </si>
  <si>
    <t>503-1751384</t>
  </si>
  <si>
    <t>505-1213166</t>
  </si>
  <si>
    <t>505-1213167</t>
  </si>
  <si>
    <t>505-1213168</t>
  </si>
  <si>
    <t>503-1751558</t>
  </si>
  <si>
    <t>503-1751559</t>
  </si>
  <si>
    <t>503-1751560</t>
  </si>
  <si>
    <t>503-1751561</t>
  </si>
  <si>
    <t>503-1751566</t>
  </si>
  <si>
    <t>503-1751567</t>
  </si>
  <si>
    <t>503-1751568</t>
  </si>
  <si>
    <t>503-1751569</t>
  </si>
  <si>
    <t>503-1751562</t>
  </si>
  <si>
    <t>503-1751563</t>
  </si>
  <si>
    <t>503-1751564</t>
  </si>
  <si>
    <t>503-1751565</t>
  </si>
  <si>
    <t>16/4</t>
  </si>
  <si>
    <t>24/4</t>
  </si>
  <si>
    <t>503-1751385</t>
  </si>
  <si>
    <t>503-1751386</t>
  </si>
  <si>
    <t>503-1751387</t>
  </si>
  <si>
    <t>505-1213189</t>
  </si>
  <si>
    <t>505-1213190</t>
  </si>
  <si>
    <t>505-1213191</t>
  </si>
  <si>
    <t>503-1751388</t>
  </si>
  <si>
    <t>503-1751389</t>
  </si>
  <si>
    <t>503-1751390</t>
  </si>
  <si>
    <t>505-1213192</t>
  </si>
  <si>
    <t>505-1213193</t>
  </si>
  <si>
    <t>505-1213194</t>
  </si>
  <si>
    <r>
      <t xml:space="preserve">Pret de Achizitie 
</t>
    </r>
    <r>
      <rPr>
        <b/>
        <sz val="14"/>
        <color theme="1"/>
        <rFont val="Calibri"/>
        <family val="2"/>
      </rPr>
      <t>pt. DEALER</t>
    </r>
    <r>
      <rPr>
        <sz val="14"/>
        <color theme="1"/>
        <rFont val="Calibri"/>
        <family val="2"/>
      </rPr>
      <t xml:space="preserve">
RON</t>
    </r>
    <r>
      <rPr>
        <b/>
        <sz val="14"/>
        <color theme="1"/>
        <rFont val="Calibri"/>
        <family val="2"/>
      </rPr>
      <t xml:space="preserve"> fara TVA</t>
    </r>
    <r>
      <rPr>
        <sz val="14"/>
        <color theme="1"/>
        <rFont val="Calibri"/>
        <family val="2"/>
      </rPr>
      <t xml:space="preserve">
-20%</t>
    </r>
  </si>
  <si>
    <t>BONUS DE MARKETING EXCLUSIV pt. DEALER SMART</t>
  </si>
  <si>
    <t>Marketing Bonus</t>
  </si>
  <si>
    <t>PRICELIST 2021</t>
  </si>
  <si>
    <t>SOLA</t>
  </si>
  <si>
    <t>SOLA-Messwerkzeuge GmbH</t>
  </si>
  <si>
    <t>E-mail: sola@sola.at; www.sola.at</t>
  </si>
  <si>
    <t>Cod Comanda</t>
  </si>
  <si>
    <t>art. no.</t>
  </si>
  <si>
    <t>name</t>
  </si>
  <si>
    <t>description</t>
  </si>
  <si>
    <t>pkg/
unit</t>
  </si>
  <si>
    <t>EUR/pc.
Net</t>
  </si>
  <si>
    <t>RSP
EUR/pc. Net</t>
  </si>
  <si>
    <t>EAN-Code</t>
  </si>
  <si>
    <t>tariff-no.</t>
  </si>
  <si>
    <t>orig</t>
  </si>
  <si>
    <t>SMART 
DEALER
RON fara TVA</t>
  </si>
  <si>
    <t>PRET de LISTA
RON fara TVA</t>
  </si>
  <si>
    <t>PRET de LISTA
RON TVA inclus</t>
  </si>
  <si>
    <t>Nivele cu bula</t>
  </si>
  <si>
    <t>SPIRIT LEVELS</t>
  </si>
  <si>
    <t/>
  </si>
  <si>
    <t>Box Profile Spirit Levels</t>
  </si>
  <si>
    <t>Red 3 60</t>
  </si>
  <si>
    <t>Alu box-level</t>
  </si>
  <si>
    <t>AT</t>
  </si>
  <si>
    <t>Red 3 80</t>
  </si>
  <si>
    <t>Red 3 100</t>
  </si>
  <si>
    <t>Big Red 3 120</t>
  </si>
  <si>
    <t>with hand-grips</t>
  </si>
  <si>
    <t>Big Red 3 150</t>
  </si>
  <si>
    <t>Big Red 3 180</t>
  </si>
  <si>
    <t>Big Red 3 200</t>
  </si>
  <si>
    <t>Big Red 3 240</t>
  </si>
  <si>
    <t>AZ 40</t>
  </si>
  <si>
    <t>AZ 50</t>
  </si>
  <si>
    <t>AZ 60</t>
  </si>
  <si>
    <t>AZ 80</t>
  </si>
  <si>
    <t>AZ 100</t>
  </si>
  <si>
    <t>AZ 120</t>
  </si>
  <si>
    <t>AZ 150</t>
  </si>
  <si>
    <t>AZ 180</t>
  </si>
  <si>
    <t>AZ 200</t>
  </si>
  <si>
    <t>AZ 3 80</t>
  </si>
  <si>
    <t>AZ 3 100</t>
  </si>
  <si>
    <t>AZ 3 120</t>
  </si>
  <si>
    <t>AZ 3 150</t>
  </si>
  <si>
    <t>AZ 3 180</t>
  </si>
  <si>
    <t>AZ 3 200</t>
  </si>
  <si>
    <t>AZ 3 250</t>
  </si>
  <si>
    <t>AZM 30</t>
  </si>
  <si>
    <t>Alu box-level magnetic</t>
  </si>
  <si>
    <t>AZM 40</t>
  </si>
  <si>
    <t>AZM 50</t>
  </si>
  <si>
    <t>AZM 3 80</t>
  </si>
  <si>
    <t>with 2 vertical vials</t>
  </si>
  <si>
    <t>AZM 3 100</t>
  </si>
  <si>
    <t>AZM 3 120</t>
  </si>
  <si>
    <t>AZM 3 150</t>
  </si>
  <si>
    <t>AZM 3 180</t>
  </si>
  <si>
    <t>AZM 3 200</t>
  </si>
  <si>
    <t>BigX 30</t>
  </si>
  <si>
    <t>Alu X-profile level</t>
  </si>
  <si>
    <t>Sola-69056101</t>
  </si>
  <si>
    <t>Mark-It</t>
  </si>
  <si>
    <t>marking-level</t>
  </si>
  <si>
    <t>80 cm</t>
  </si>
  <si>
    <t>HU</t>
  </si>
  <si>
    <t>Dreptar cu nivela</t>
  </si>
  <si>
    <t>SCREEDING LEVELS AND EDGES</t>
  </si>
  <si>
    <t>Screeding Levels With Vials</t>
  </si>
  <si>
    <t>SL 2 100</t>
  </si>
  <si>
    <t>screeding level w. vials</t>
  </si>
  <si>
    <t>SL 2 150</t>
  </si>
  <si>
    <t>SL 2 180</t>
  </si>
  <si>
    <t>SL 2 200</t>
  </si>
  <si>
    <t>SL 2 250</t>
  </si>
  <si>
    <t>SL 2 300</t>
  </si>
  <si>
    <t>Metru pliabil</t>
  </si>
  <si>
    <t>FOLDING RULES</t>
  </si>
  <si>
    <t>Lemn</t>
  </si>
  <si>
    <t>Wooden Folding Rules</t>
  </si>
  <si>
    <t>Sola-53020601</t>
  </si>
  <si>
    <t>HW 2/10</t>
  </si>
  <si>
    <t>wooden folding rule 2m</t>
  </si>
  <si>
    <t>white, EC-class 3, 10 pcs.</t>
  </si>
  <si>
    <t>SE</t>
  </si>
  <si>
    <t>Plastic</t>
  </si>
  <si>
    <t>Plastic Folding Rules</t>
  </si>
  <si>
    <t>Sola-53030201</t>
  </si>
  <si>
    <t>HK 2/10W</t>
  </si>
  <si>
    <t>plastic folding rule 2 m</t>
  </si>
  <si>
    <t>RO</t>
  </si>
  <si>
    <t>Rulete</t>
  </si>
  <si>
    <t>SHORT TAPES</t>
  </si>
  <si>
    <t>Sola-50023301</t>
  </si>
  <si>
    <t>Tri-Matic  TM 5 m</t>
  </si>
  <si>
    <t>short tape, 19 mm</t>
  </si>
  <si>
    <t>EC-class 1, on SOLA-card, 6 pcs.</t>
  </si>
  <si>
    <t>GB</t>
  </si>
  <si>
    <t>Sola-50560801</t>
  </si>
  <si>
    <t>Protect  PE 8 m</t>
  </si>
  <si>
    <t>short tape, 25 mm</t>
  </si>
  <si>
    <t>EC-class 2, display box 12 pcs.</t>
  </si>
  <si>
    <t>CN</t>
  </si>
  <si>
    <t>Sola-50560601</t>
  </si>
  <si>
    <t>Protect  PE 525 5 m</t>
  </si>
  <si>
    <t>EC-class 2, display box 20 pcs.</t>
  </si>
  <si>
    <t>Sola-50570601</t>
  </si>
  <si>
    <t>Protect M PE 525 5 m</t>
  </si>
  <si>
    <t>magnetic, EC-class 2, on SOLA-card, 6 pcs.</t>
  </si>
  <si>
    <t>CHALK LINE REELS</t>
  </si>
  <si>
    <t>Chalk Line Reels</t>
  </si>
  <si>
    <t>Sola-66110601</t>
  </si>
  <si>
    <t>CLP 30</t>
  </si>
  <si>
    <t>chalk line die-cast Mg</t>
  </si>
  <si>
    <t>with gear+30 m cord, 6 pcs.</t>
  </si>
  <si>
    <t>ES</t>
  </si>
  <si>
    <t>Sola-66114101</t>
  </si>
  <si>
    <t>CLKS</t>
  </si>
  <si>
    <t>chalk line die-cast Kst</t>
  </si>
  <si>
    <t>with 30 m cord, 6 pcs.</t>
  </si>
  <si>
    <t>Chalk Powder</t>
  </si>
  <si>
    <t>Sola-66153101</t>
  </si>
  <si>
    <t>CPG 230</t>
  </si>
  <si>
    <t>marking chalk</t>
  </si>
  <si>
    <t>green, in bottles à 230g</t>
  </si>
  <si>
    <t>US</t>
  </si>
  <si>
    <t>Sola-66152101</t>
  </si>
  <si>
    <t>CPR 230</t>
  </si>
  <si>
    <t>red, in bottles à 230g</t>
  </si>
  <si>
    <t>Sola-66152301</t>
  </si>
  <si>
    <t>CPB 230</t>
  </si>
  <si>
    <t>blue, in bottles à 230g</t>
  </si>
  <si>
    <t>Sola-66152501</t>
  </si>
  <si>
    <t>CPW 230</t>
  </si>
  <si>
    <t>white, in bottles à 230g</t>
  </si>
  <si>
    <t>Sola-66152701</t>
  </si>
  <si>
    <t>CPO 230</t>
  </si>
  <si>
    <t>orange, in bottles à 230g</t>
  </si>
  <si>
    <t>Permanentmarker</t>
  </si>
  <si>
    <t>Sola-66081120</t>
  </si>
  <si>
    <t>PMB</t>
  </si>
  <si>
    <t>Permanent marker, black</t>
  </si>
  <si>
    <t>10 pcs</t>
  </si>
  <si>
    <t>DE</t>
  </si>
  <si>
    <t>Sola-66082120</t>
  </si>
  <si>
    <t>PMR</t>
  </si>
  <si>
    <t>Permanent marker, red</t>
  </si>
  <si>
    <t>Sola-53010201</t>
  </si>
  <si>
    <t>H 2/10</t>
  </si>
  <si>
    <t>EC-class 3, 10 pcs.</t>
  </si>
  <si>
    <t>Sola-53010501</t>
  </si>
  <si>
    <t>HC 2/10</t>
  </si>
  <si>
    <t>wooden folding rule 2 m</t>
  </si>
  <si>
    <t>contactmeter, EC-class 3, 10 pcs.</t>
  </si>
  <si>
    <t>Sola-53010801</t>
  </si>
  <si>
    <t>H 2.4/12</t>
  </si>
  <si>
    <t>wood. folding rule 2.4m</t>
  </si>
  <si>
    <t>Sola-53011101</t>
  </si>
  <si>
    <t>H 1/6</t>
  </si>
  <si>
    <t>wooden folding rule 1 m</t>
  </si>
  <si>
    <t>Sola-53020201</t>
  </si>
  <si>
    <t>HG 2/10</t>
  </si>
  <si>
    <t>yellow, EC-class 3, 10 pcs.</t>
  </si>
  <si>
    <t>Sola-53021201</t>
  </si>
  <si>
    <t>HF 2/10</t>
  </si>
  <si>
    <t>white/yellow, EC-class 3, 10 pcs.</t>
  </si>
  <si>
    <t>Sola-53060601</t>
  </si>
  <si>
    <t>HB 2/10W</t>
  </si>
  <si>
    <t>Sola-53030101</t>
  </si>
  <si>
    <t>HK 2/10G</t>
  </si>
  <si>
    <t>Sola-53031301</t>
  </si>
  <si>
    <t>HKM 1/10W</t>
  </si>
  <si>
    <t>plastic folding rule 1 m</t>
  </si>
  <si>
    <t>Short Tapes</t>
  </si>
  <si>
    <t>Sola-50021301</t>
  </si>
  <si>
    <t>BigT 5 m</t>
  </si>
  <si>
    <t>EC-class 1, on SOLA-card, 5 pcs.</t>
  </si>
  <si>
    <t>Sola-50021401</t>
  </si>
  <si>
    <t>BigT 8 m</t>
  </si>
  <si>
    <t>Sola-50022001</t>
  </si>
  <si>
    <t>PRO-TM 3 m</t>
  </si>
  <si>
    <t>Matcote, EC-class 1, 5 pcs.</t>
  </si>
  <si>
    <t>Sola-50022101</t>
  </si>
  <si>
    <t>PRO-TM 5 m</t>
  </si>
  <si>
    <t>Sola-50022201</t>
  </si>
  <si>
    <t>PRO-TM 8 m</t>
  </si>
  <si>
    <t>Sola-50023201</t>
  </si>
  <si>
    <t>Tri-Matic  TM 3 m</t>
  </si>
  <si>
    <t>short tape, 13 mm</t>
  </si>
  <si>
    <t>Sola-50023401</t>
  </si>
  <si>
    <t>Tri-Matic  TM 8 m</t>
  </si>
  <si>
    <t>Sola-50023501</t>
  </si>
  <si>
    <t>Tri-Matic  TM 10 m</t>
  </si>
  <si>
    <t>Sola-50023701</t>
  </si>
  <si>
    <t>EC-class 1, single box, 1 pce.</t>
  </si>
  <si>
    <t>Sola-50023801</t>
  </si>
  <si>
    <t>Sola-50024201</t>
  </si>
  <si>
    <t>Popular  PP 3 m</t>
  </si>
  <si>
    <t>EC-class 2, on SOLA-card, 6 pcs.</t>
  </si>
  <si>
    <t>Sola-50024301</t>
  </si>
  <si>
    <t>Popular  PP 5 m</t>
  </si>
  <si>
    <t>Sola-50024401</t>
  </si>
  <si>
    <t>Popular  PP 8 m</t>
  </si>
  <si>
    <t>Sola-50024701</t>
  </si>
  <si>
    <t>EC-class 2, display box 45 pcs.</t>
  </si>
  <si>
    <t>Sola-50024801</t>
  </si>
  <si>
    <t>EC-class 2, display box 30 pcs.</t>
  </si>
  <si>
    <t>Sola-50550201</t>
  </si>
  <si>
    <t>Protect  PE 3 m</t>
  </si>
  <si>
    <t>short tape, 16 mm</t>
  </si>
  <si>
    <t>Sola-50550501</t>
  </si>
  <si>
    <t>Protect  PE 5 m</t>
  </si>
  <si>
    <t>Sola-50550801</t>
  </si>
  <si>
    <t>Sola-50550601</t>
  </si>
  <si>
    <t>Sola-50560201</t>
  </si>
  <si>
    <t>EC-class 2, display box 48 pcs.</t>
  </si>
  <si>
    <t>Sola-50560501</t>
  </si>
  <si>
    <t>Sola-50012401</t>
  </si>
  <si>
    <t>Uni-Matic  UM 2 m</t>
  </si>
  <si>
    <t>EC-class 2, on SOLA-card, 6 pcs</t>
  </si>
  <si>
    <t>Sola-50012501</t>
  </si>
  <si>
    <t>Uni-Matic  UM 3 m</t>
  </si>
  <si>
    <t>Sola-50012601</t>
  </si>
  <si>
    <t>Uni-Matic  UM 5 m</t>
  </si>
  <si>
    <t>Sola-50014234</t>
  </si>
  <si>
    <t>Pro-Flex  PF 3 m</t>
  </si>
  <si>
    <t>EC-class 2, on SOLA card, 6 pcs</t>
  </si>
  <si>
    <t>Sola-50014434</t>
  </si>
  <si>
    <t>Pro-Flex  PF 5 m</t>
  </si>
  <si>
    <t>Sola-50027701</t>
  </si>
  <si>
    <t>EC-class 2, display box 50 pcs.</t>
  </si>
  <si>
    <t>Sola-50027801</t>
  </si>
  <si>
    <t>Sola-50500201</t>
  </si>
  <si>
    <t>Compact  CO 3 m</t>
  </si>
  <si>
    <t>Sola-50500501</t>
  </si>
  <si>
    <t>Compact  CO 5 m</t>
  </si>
  <si>
    <t>Sola-50500801</t>
  </si>
  <si>
    <t>Compact  CO 8 m</t>
  </si>
  <si>
    <t>Sola-50510201</t>
  </si>
  <si>
    <t>Sola-50510501</t>
  </si>
  <si>
    <t>Sola-50510801</t>
  </si>
  <si>
    <t>Sola-50520501</t>
  </si>
  <si>
    <t>Compact M CO 5 m</t>
  </si>
  <si>
    <t>Sola-50520801</t>
  </si>
  <si>
    <t>Compact M CO 8 m</t>
  </si>
  <si>
    <t>Sola-50012901</t>
  </si>
  <si>
    <t>Video-Flex  VF 3 m</t>
  </si>
  <si>
    <t>Sola-51011201</t>
  </si>
  <si>
    <t>Talmeter TAL 2 m</t>
  </si>
  <si>
    <t>Sola-51011601</t>
  </si>
  <si>
    <t>Talmeter TAL 3 m</t>
  </si>
  <si>
    <t>LONG TAPES</t>
  </si>
  <si>
    <t>Steel Long Tapes</t>
  </si>
  <si>
    <t>Sola-50047901</t>
  </si>
  <si>
    <t>Surveyor SC 30 m/B</t>
  </si>
  <si>
    <t>long tape, 13 mm</t>
  </si>
  <si>
    <t>steel, Tufcote, EC-class 1</t>
  </si>
  <si>
    <t>Sola-50048901</t>
  </si>
  <si>
    <t>Surveyor SC 50 m/B</t>
  </si>
  <si>
    <t>Sola-50053801</t>
  </si>
  <si>
    <t>Prospector YC 30 m/B</t>
  </si>
  <si>
    <t>Tufcote, EC-class 2</t>
  </si>
  <si>
    <t>Sola-50053901</t>
  </si>
  <si>
    <t>Prospector YC 50 m/B</t>
  </si>
  <si>
    <t>Sola-50081501</t>
  </si>
  <si>
    <t>Sprinter SR 30 m/B</t>
  </si>
  <si>
    <t>long tape, 10 mm</t>
  </si>
  <si>
    <t>steel, Matcote, EC-class 1, 2 pcs.</t>
  </si>
  <si>
    <t>Sola-50080301</t>
  </si>
  <si>
    <t>Explorer EP 20 m/B</t>
  </si>
  <si>
    <t>Sola-50080501</t>
  </si>
  <si>
    <t>Explorer EP 30 m/B</t>
  </si>
  <si>
    <t>Sola-50080601</t>
  </si>
  <si>
    <t>Explorer EP 50 m/B</t>
  </si>
  <si>
    <t>Sola-50055701</t>
  </si>
  <si>
    <t>Satellite  ST 10 m/B</t>
  </si>
  <si>
    <t>Whitecote, EC-class 2, 5 pcs.</t>
  </si>
  <si>
    <t>Sola-50055901</t>
  </si>
  <si>
    <t>Satellite  ST 20 m/B</t>
  </si>
  <si>
    <t>Sola-50056101</t>
  </si>
  <si>
    <t>Satellite  ST 30 m/B</t>
  </si>
  <si>
    <t>Sola-50051701</t>
  </si>
  <si>
    <t>Prospector YR 30 m/B</t>
  </si>
  <si>
    <t>Whitecote, EC-class 2</t>
  </si>
  <si>
    <t>Sola-50051801</t>
  </si>
  <si>
    <t>Prospector YR 50 m/B</t>
  </si>
  <si>
    <t>Sola-50052901</t>
  </si>
  <si>
    <t>Pacer  PR 100 m/B</t>
  </si>
  <si>
    <t>Sola-50050901</t>
  </si>
  <si>
    <t>Tracker TR 20 m/B</t>
  </si>
  <si>
    <t>Sola-50051101</t>
  </si>
  <si>
    <t>Tracker TR 30 m/B</t>
  </si>
  <si>
    <t>Sola-50051201</t>
  </si>
  <si>
    <t>Tracker TR 50 m/B</t>
  </si>
  <si>
    <t>Glass-Fibre Long Tapes</t>
  </si>
  <si>
    <t>Sola-50059301</t>
  </si>
  <si>
    <t>Prospector YF 30 m/B</t>
  </si>
  <si>
    <t>Fibreglass, EC-class 2</t>
  </si>
  <si>
    <t>Sola-50059401</t>
  </si>
  <si>
    <t>Prospector YF 50 m/B</t>
  </si>
  <si>
    <t>Sola-50058801</t>
  </si>
  <si>
    <t>Ranger  RN 30 m/B</t>
  </si>
  <si>
    <t>Sola-50058901</t>
  </si>
  <si>
    <t>Ranger  RN 50 m/B</t>
  </si>
  <si>
    <t>Sola-50057501</t>
  </si>
  <si>
    <t>Futura  FT 10 m/B</t>
  </si>
  <si>
    <t>Sola-50057701</t>
  </si>
  <si>
    <t>Futura  FT 20 m/B</t>
  </si>
  <si>
    <t>Sola-50057901</t>
  </si>
  <si>
    <t>Futura  FT 30 m/B</t>
  </si>
  <si>
    <t>Special Measurement Devices</t>
  </si>
  <si>
    <t>Sola-57070501</t>
  </si>
  <si>
    <t>TEL 500 T</t>
  </si>
  <si>
    <t>telescopic rod</t>
  </si>
  <si>
    <t>500 cm, with bag</t>
  </si>
  <si>
    <t>CH</t>
  </si>
  <si>
    <t>Sola-57070701</t>
  </si>
  <si>
    <t>TEL 300 T</t>
  </si>
  <si>
    <t>300 cm, with bag</t>
  </si>
  <si>
    <t>Sola-57070801</t>
  </si>
  <si>
    <t>TEL 400 T</t>
  </si>
  <si>
    <t>400 cm, with bag</t>
  </si>
  <si>
    <t>Sola-57071201</t>
  </si>
  <si>
    <t>TEL 800 S</t>
  </si>
  <si>
    <t>800 cm, with bag</t>
  </si>
  <si>
    <t>MEASURING WHEELS</t>
  </si>
  <si>
    <t>Measuring wheels</t>
  </si>
  <si>
    <t>Sola-57080201</t>
  </si>
  <si>
    <t>MW 1000</t>
  </si>
  <si>
    <t>measuring wheel</t>
  </si>
  <si>
    <t>Sola-57080101</t>
  </si>
  <si>
    <t>MW 305</t>
  </si>
  <si>
    <t>Measuring wheels accessories</t>
  </si>
  <si>
    <t>Sola-R316159</t>
  </si>
  <si>
    <t>R316159</t>
  </si>
  <si>
    <t>BAG MW 1000</t>
  </si>
  <si>
    <t>black</t>
  </si>
  <si>
    <t>PL</t>
  </si>
  <si>
    <t>SQUARES/RULERS</t>
  </si>
  <si>
    <t>Joiner's Squares</t>
  </si>
  <si>
    <t>Sola-56012001</t>
  </si>
  <si>
    <t>SRB 200</t>
  </si>
  <si>
    <t>joiner's square</t>
  </si>
  <si>
    <t>stainless steel,200x145mm,blister,6 pcs.</t>
  </si>
  <si>
    <t>Sola-56012101</t>
  </si>
  <si>
    <t>SRB 250</t>
  </si>
  <si>
    <t>stainless steel,250x145mm,blister,6 pcs.</t>
  </si>
  <si>
    <t>Sola-56012201</t>
  </si>
  <si>
    <t>SRB 300</t>
  </si>
  <si>
    <t>stainless steel,300x145mm,blister,6 pcs.</t>
  </si>
  <si>
    <t>Sola-56012301</t>
  </si>
  <si>
    <t>SRB 350</t>
  </si>
  <si>
    <t>stainless steel,350x170mm,blister,6 pcs.</t>
  </si>
  <si>
    <t>Sola-56012401</t>
  </si>
  <si>
    <t>SRB 400</t>
  </si>
  <si>
    <t>stainless steel,400x170mm,blister,6 pcs.</t>
  </si>
  <si>
    <t>Sola-56012501</t>
  </si>
  <si>
    <t>SRB 500</t>
  </si>
  <si>
    <t>stainless steel,500x170mm,blister,6 pcs.</t>
  </si>
  <si>
    <t>Sola-56013001</t>
  </si>
  <si>
    <t>SRG 200</t>
  </si>
  <si>
    <t>flame-blued,200x145mm,blister,6 pcs.</t>
  </si>
  <si>
    <t>Sola-56013101</t>
  </si>
  <si>
    <t>SRG 250</t>
  </si>
  <si>
    <t>flame-blued,250x145mm,blister,6 pcs.</t>
  </si>
  <si>
    <t>Sola-56013201</t>
  </si>
  <si>
    <t>SRG 300</t>
  </si>
  <si>
    <t>flame-blued,300x145mm,blister,6 pcs.</t>
  </si>
  <si>
    <t>Sola-56013301</t>
  </si>
  <si>
    <t>SRG 350</t>
  </si>
  <si>
    <t>flame-blued,350x170mm,blister,6 pcs.</t>
  </si>
  <si>
    <t>Sola-56013401</t>
  </si>
  <si>
    <t>SRG 400</t>
  </si>
  <si>
    <t>flame-blued,400x170mm,blister,6 pcs.</t>
  </si>
  <si>
    <t>Sola-56013501</t>
  </si>
  <si>
    <t>SRG 500</t>
  </si>
  <si>
    <t>flame-blued,500x170mm,blister,6 pcs.</t>
  </si>
  <si>
    <t>Sola-56014001</t>
  </si>
  <si>
    <t>SRC 200</t>
  </si>
  <si>
    <t>joiner's square red</t>
  </si>
  <si>
    <t>powder coated,200x145mm,blister,6 pcs.</t>
  </si>
  <si>
    <t>Sola-56014101</t>
  </si>
  <si>
    <t>SRC 250</t>
  </si>
  <si>
    <t>powder coated,250x145mm,blister,6 pcs.</t>
  </si>
  <si>
    <t>Sola-56014201</t>
  </si>
  <si>
    <t>SRC 300</t>
  </si>
  <si>
    <t>powder coated,300x145mm,blister,6 pcs.</t>
  </si>
  <si>
    <t>Sola-56014301</t>
  </si>
  <si>
    <t>SRC 350</t>
  </si>
  <si>
    <t>powder coated,350x170mm,blister,6 pcs.</t>
  </si>
  <si>
    <t>Sola-56014401</t>
  </si>
  <si>
    <t>SRC 400</t>
  </si>
  <si>
    <t>powder coated,400x170mm,blister,6 pcs.</t>
  </si>
  <si>
    <t>Sola-56014501</t>
  </si>
  <si>
    <t>SRC 500</t>
  </si>
  <si>
    <t>powder coated,500x170mm,blister,6 pcs.</t>
  </si>
  <si>
    <t>Sola-56016001</t>
  </si>
  <si>
    <t>SRK 250</t>
  </si>
  <si>
    <t>plastic stock,stainless,250x145mm,blister,6 pcs.</t>
  </si>
  <si>
    <t>Sola-56016101</t>
  </si>
  <si>
    <t>SRK 300</t>
  </si>
  <si>
    <t>plastic stock,stainless,300x145mm,blister,6 pcs.</t>
  </si>
  <si>
    <t>Mitre Squares</t>
  </si>
  <si>
    <t>Sola-56031101</t>
  </si>
  <si>
    <t>GWB 300</t>
  </si>
  <si>
    <t>mitre square</t>
  </si>
  <si>
    <t>stainless, 300x110mm, 6 pcs.</t>
  </si>
  <si>
    <t>Sola-56032101</t>
  </si>
  <si>
    <t>GWG 300</t>
  </si>
  <si>
    <t>flame-blued, 300x110mm, 6 pcs.</t>
  </si>
  <si>
    <t>Adjustable Squares</t>
  </si>
  <si>
    <t>Sola-56052001</t>
  </si>
  <si>
    <t>VSTG 200</t>
  </si>
  <si>
    <t>sliding bevel w.degrees</t>
  </si>
  <si>
    <t>length 200mm, 6 pcs.</t>
  </si>
  <si>
    <t>Sola-56052101</t>
  </si>
  <si>
    <t>VSTG 250</t>
  </si>
  <si>
    <t>length 250mm, 6 pcs.</t>
  </si>
  <si>
    <t>Sola-56052201</t>
  </si>
  <si>
    <t>VSTG 300</t>
  </si>
  <si>
    <t>length 300mm, 6 pcs.</t>
  </si>
  <si>
    <t>Sola-57012001</t>
  </si>
  <si>
    <t>GR 120</t>
  </si>
  <si>
    <t>degree indicator</t>
  </si>
  <si>
    <t>120x80mm</t>
  </si>
  <si>
    <t>Sola-57012101</t>
  </si>
  <si>
    <t>GR 150</t>
  </si>
  <si>
    <t>150x120mm</t>
  </si>
  <si>
    <t>Sola-57012201</t>
  </si>
  <si>
    <t>GR 200</t>
  </si>
  <si>
    <t>200x150mm</t>
  </si>
  <si>
    <t>Sola-57012301</t>
  </si>
  <si>
    <t>GR 300</t>
  </si>
  <si>
    <t>300x200mm</t>
  </si>
  <si>
    <t>Sola-56900101</t>
  </si>
  <si>
    <t>VK 380</t>
  </si>
  <si>
    <t>multi-use square</t>
  </si>
  <si>
    <t>170x380mm</t>
  </si>
  <si>
    <t>Sola-56017001</t>
  </si>
  <si>
    <t>Quattro</t>
  </si>
  <si>
    <t>folding square</t>
  </si>
  <si>
    <t>stainless, 250x170mm, blister</t>
  </si>
  <si>
    <t>Locksmith's Squares</t>
  </si>
  <si>
    <t>Sola-56110201</t>
  </si>
  <si>
    <t>SW 100</t>
  </si>
  <si>
    <t>locksmith square</t>
  </si>
  <si>
    <t>galvanized steel, 100x70mm</t>
  </si>
  <si>
    <t>Sola-56110301</t>
  </si>
  <si>
    <t>SW 150</t>
  </si>
  <si>
    <t>galvanized steel, 150x100mm</t>
  </si>
  <si>
    <t>Sola-56110401</t>
  </si>
  <si>
    <t>SW 200</t>
  </si>
  <si>
    <t>galvanized steel, 200x130mm</t>
  </si>
  <si>
    <t>Sola-56110501</t>
  </si>
  <si>
    <t>SW 250</t>
  </si>
  <si>
    <t>galvanized steel, 250x160mm</t>
  </si>
  <si>
    <t>Sola-56110601</t>
  </si>
  <si>
    <t>SW 300</t>
  </si>
  <si>
    <t>galvanized steel, 300x180mm</t>
  </si>
  <si>
    <t>Sola-56110701</t>
  </si>
  <si>
    <t>SW 400</t>
  </si>
  <si>
    <t>galvanized steel, 400x230mm</t>
  </si>
  <si>
    <t>Sola-56110801</t>
  </si>
  <si>
    <t>SW 500</t>
  </si>
  <si>
    <t>galvanized steel, 500x230mm</t>
  </si>
  <si>
    <t>Sola-56110901</t>
  </si>
  <si>
    <t>SW 600</t>
  </si>
  <si>
    <t>galvanized steel, 600x230mm</t>
  </si>
  <si>
    <t>Sola-56111001</t>
  </si>
  <si>
    <t>SW 750</t>
  </si>
  <si>
    <t>galvanized steel, 750x375mm</t>
  </si>
  <si>
    <t>Sola-56111101</t>
  </si>
  <si>
    <t>SW 1000</t>
  </si>
  <si>
    <t>galvanized steel, 1000x500mm</t>
  </si>
  <si>
    <t>Sola-56112201</t>
  </si>
  <si>
    <t>SWA 100</t>
  </si>
  <si>
    <t>galvanized steel, with back, 100x70mm</t>
  </si>
  <si>
    <t>Sola-56112301</t>
  </si>
  <si>
    <t>SWA 150</t>
  </si>
  <si>
    <t>galvanized steel, with back, 150x100mm</t>
  </si>
  <si>
    <t>Sola-56112401</t>
  </si>
  <si>
    <t>SWA 200</t>
  </si>
  <si>
    <t>galvanized steel, with back, 200x130mm</t>
  </si>
  <si>
    <t>Sola-56112501</t>
  </si>
  <si>
    <t>SWA 250</t>
  </si>
  <si>
    <t>galvanized steel, with back, 250x160mm</t>
  </si>
  <si>
    <t>Sola-56112601</t>
  </si>
  <si>
    <t>SWA 300</t>
  </si>
  <si>
    <t>galvanized steel, with back, 300x180mm</t>
  </si>
  <si>
    <t>Sola-56112701</t>
  </si>
  <si>
    <t>SWA 400</t>
  </si>
  <si>
    <t>galvanized steel, with back, 400x230mm</t>
  </si>
  <si>
    <t>Sola-56112801</t>
  </si>
  <si>
    <t>SWA 500</t>
  </si>
  <si>
    <t>galvanized steel, with back, 500x280mm</t>
  </si>
  <si>
    <t>Sola-56112901</t>
  </si>
  <si>
    <t>SWA 600</t>
  </si>
  <si>
    <t>galvanized steel, with back, 600x330mm</t>
  </si>
  <si>
    <t>Sola-56113001</t>
  </si>
  <si>
    <t>SWA 750</t>
  </si>
  <si>
    <t>galvanized steel, with back, 750x375mm</t>
  </si>
  <si>
    <t>Sola-56113101</t>
  </si>
  <si>
    <t>SWA 1000</t>
  </si>
  <si>
    <t>galvanized steel, with back, 1000x500mm</t>
  </si>
  <si>
    <t>Sola-56150601</t>
  </si>
  <si>
    <t>FW 300</t>
  </si>
  <si>
    <t>flange square</t>
  </si>
  <si>
    <t>galvanized steel, 300 mm</t>
  </si>
  <si>
    <t>Sola-56150701</t>
  </si>
  <si>
    <t>FW 400</t>
  </si>
  <si>
    <t>galvanized steel, 400 mm</t>
  </si>
  <si>
    <t>Sola-56150801</t>
  </si>
  <si>
    <t>FW 500</t>
  </si>
  <si>
    <t>galvanized steel, 500 mm</t>
  </si>
  <si>
    <t>Sola-56150901</t>
  </si>
  <si>
    <t>FW 600</t>
  </si>
  <si>
    <t>galvanized steel, 600 mm</t>
  </si>
  <si>
    <t>Carpenter's Square</t>
  </si>
  <si>
    <t>Sola-56130201</t>
  </si>
  <si>
    <t>ZWZ 500</t>
  </si>
  <si>
    <t>carpenter's square</t>
  </si>
  <si>
    <t>galvanized steel, 500mm</t>
  </si>
  <si>
    <t>Sola-56130301</t>
  </si>
  <si>
    <t>ZWZ 600</t>
  </si>
  <si>
    <t>galvanized steel, 600mm</t>
  </si>
  <si>
    <t>Sola-56130401</t>
  </si>
  <si>
    <t>ZWZ 700</t>
  </si>
  <si>
    <t>galvanized steel, 700mm</t>
  </si>
  <si>
    <t>Sola-56130501</t>
  </si>
  <si>
    <t>ZWZ 800</t>
  </si>
  <si>
    <t>galvanized steel, 800mm</t>
  </si>
  <si>
    <t>Sola-56130601</t>
  </si>
  <si>
    <t>ZWZ 1000</t>
  </si>
  <si>
    <t>galvanized steel, 1000mm</t>
  </si>
  <si>
    <t>Sola-56131201</t>
  </si>
  <si>
    <t>ZWZA 500</t>
  </si>
  <si>
    <t>galvanized steel, 500mm, w.marking holes</t>
  </si>
  <si>
    <t>Sola-56131301</t>
  </si>
  <si>
    <t>ZWZA 600</t>
  </si>
  <si>
    <t>galvanized steel, 600mm, w.marking holes</t>
  </si>
  <si>
    <t>Sola-56131401</t>
  </si>
  <si>
    <t>ZWZA 700</t>
  </si>
  <si>
    <t>galvanized steel, 700mm, w.marking holes</t>
  </si>
  <si>
    <t>Sola-56131501</t>
  </si>
  <si>
    <t>ZWZA 800</t>
  </si>
  <si>
    <t>galvanized steel, 800mm, w.marking holes</t>
  </si>
  <si>
    <t>Sola-56131601</t>
  </si>
  <si>
    <t>ZWZA 1000</t>
  </si>
  <si>
    <t>galvanized steel, 1000mm, w.marking holes</t>
  </si>
  <si>
    <t>Sola-56135301</t>
  </si>
  <si>
    <t>ZWZB 600</t>
  </si>
  <si>
    <t>galvanized steel, 600x280mm, w.marking holes</t>
  </si>
  <si>
    <t>Sola-56135401</t>
  </si>
  <si>
    <t>ZWZB 700</t>
  </si>
  <si>
    <t>galvanized steel, 700x300mm, w.marking holes</t>
  </si>
  <si>
    <t>Sola-56132001</t>
  </si>
  <si>
    <t>ZWCA 600</t>
  </si>
  <si>
    <t>powd.coated red, w.marking holes,600x280mm</t>
  </si>
  <si>
    <t>Sola-56132101</t>
  </si>
  <si>
    <t>ZWCA 700</t>
  </si>
  <si>
    <t>powd.coated red, w.marking holes,700x300mm</t>
  </si>
  <si>
    <t>Sola-56132201</t>
  </si>
  <si>
    <t>ZWCA 800</t>
  </si>
  <si>
    <t>powd.coated red, w.marking holes,800x320mm</t>
  </si>
  <si>
    <t>Sola-56132401</t>
  </si>
  <si>
    <t>ZWCA 1000</t>
  </si>
  <si>
    <t>powd.coated red, w.marking holes,1000x380mm</t>
  </si>
  <si>
    <t>Sola-56905001</t>
  </si>
  <si>
    <t>AW 800</t>
  </si>
  <si>
    <t>alpha square</t>
  </si>
  <si>
    <t>stainless, 800 mm</t>
  </si>
  <si>
    <t>Construction Square</t>
  </si>
  <si>
    <t>Sola-3493101</t>
  </si>
  <si>
    <t>BWS 100x150 cm</t>
  </si>
  <si>
    <t>builder´s square</t>
  </si>
  <si>
    <t>Sola-3492201</t>
  </si>
  <si>
    <t>BWW 100x150 cm</t>
  </si>
  <si>
    <t>Rulers</t>
  </si>
  <si>
    <t>Sola-56104201</t>
  </si>
  <si>
    <t>LSB 300</t>
  </si>
  <si>
    <t>steel ruler rigid</t>
  </si>
  <si>
    <t>length 300mm</t>
  </si>
  <si>
    <t>Sola-56104401</t>
  </si>
  <si>
    <t>LSB 500</t>
  </si>
  <si>
    <t>length 500mm</t>
  </si>
  <si>
    <t>Sola-56104701</t>
  </si>
  <si>
    <t>LSB 1000</t>
  </si>
  <si>
    <t>length 1000mm</t>
  </si>
  <si>
    <t>Sola-56103001</t>
  </si>
  <si>
    <t>LSS 150</t>
  </si>
  <si>
    <t>steel ruler flexible</t>
  </si>
  <si>
    <t>length 150mm</t>
  </si>
  <si>
    <t>Sola-56103101</t>
  </si>
  <si>
    <t>LSS 200</t>
  </si>
  <si>
    <t>length 200mm</t>
  </si>
  <si>
    <t>Sola-56103201</t>
  </si>
  <si>
    <t>LSS 300</t>
  </si>
  <si>
    <t>Sola-56103401</t>
  </si>
  <si>
    <t>LSS 500</t>
  </si>
  <si>
    <t>Sola-56103701</t>
  </si>
  <si>
    <t>LSS 1000</t>
  </si>
  <si>
    <t>Sola-56100101</t>
  </si>
  <si>
    <t>LAB 300</t>
  </si>
  <si>
    <t>steel rule</t>
  </si>
  <si>
    <t>Sola-56100401</t>
  </si>
  <si>
    <t>LAB 500</t>
  </si>
  <si>
    <t>Sola-56100701</t>
  </si>
  <si>
    <t>LAB 1000</t>
  </si>
  <si>
    <t>Protractor</t>
  </si>
  <si>
    <t>Sola-57073401</t>
  </si>
  <si>
    <t>WIM 60 T</t>
  </si>
  <si>
    <t>angle finder</t>
  </si>
  <si>
    <t>with bag</t>
  </si>
  <si>
    <t>Sola-57075301</t>
  </si>
  <si>
    <t>Witron 60 T</t>
  </si>
  <si>
    <t>digital angle-finder</t>
  </si>
  <si>
    <t>Sola-66110642</t>
  </si>
  <si>
    <t>CLP 30 SET R</t>
  </si>
  <si>
    <t>chalk line + powder</t>
  </si>
  <si>
    <t>CLP 30 + KPR 250 red</t>
  </si>
  <si>
    <t>Sola-66110643</t>
  </si>
  <si>
    <t>CLP 30 SET B</t>
  </si>
  <si>
    <t>CLP 30 + KPB 250 blue</t>
  </si>
  <si>
    <t>Sola-66110501</t>
  </si>
  <si>
    <t>CLM 30</t>
  </si>
  <si>
    <t>Sola-66110542</t>
  </si>
  <si>
    <t>CLM 30 SET R</t>
  </si>
  <si>
    <t>CLM 30 + KPR 250 red</t>
  </si>
  <si>
    <t>Sola-66110543</t>
  </si>
  <si>
    <t>CLM 30 SET B</t>
  </si>
  <si>
    <t>CLM 30 + KPB 250 blue</t>
  </si>
  <si>
    <t>Sola-66114142</t>
  </si>
  <si>
    <t>CLKS SET R</t>
  </si>
  <si>
    <t>CLKS + CPR 230</t>
  </si>
  <si>
    <t>Sola-66114143</t>
  </si>
  <si>
    <t>CLKS SET B</t>
  </si>
  <si>
    <t>CLKS + CPB 230</t>
  </si>
  <si>
    <t>Sola-66111101</t>
  </si>
  <si>
    <t>CLG 30</t>
  </si>
  <si>
    <t>chalk line reel plastic</t>
  </si>
  <si>
    <t>with 30 m cord</t>
  </si>
  <si>
    <t>Sola-66111142</t>
  </si>
  <si>
    <t>CLG 30 SET R</t>
  </si>
  <si>
    <t>CLG 30 + CPR 230 red</t>
  </si>
  <si>
    <t>Sola-66111143</t>
  </si>
  <si>
    <t>CLG 30 SET B</t>
  </si>
  <si>
    <t>CLG 30 + CPB 230 blue</t>
  </si>
  <si>
    <t>Sola-66152201</t>
  </si>
  <si>
    <t>CPR 1400</t>
  </si>
  <si>
    <t>red, in bottles à 1400g</t>
  </si>
  <si>
    <t>Sola-66152401</t>
  </si>
  <si>
    <t>CPB 1400</t>
  </si>
  <si>
    <t>blue, in bottles à 1400g</t>
  </si>
  <si>
    <t>Sola-66152601</t>
  </si>
  <si>
    <t>CPW 1400</t>
  </si>
  <si>
    <t>white, in bottles à 1400g</t>
  </si>
  <si>
    <t>Sola-66152801</t>
  </si>
  <si>
    <t>CPO 1400</t>
  </si>
  <si>
    <t>orange, in bottles à 1400g</t>
  </si>
  <si>
    <t>Sola-66152901</t>
  </si>
  <si>
    <t>CPBL 230</t>
  </si>
  <si>
    <t>black, in bottles à 230g</t>
  </si>
  <si>
    <t>Sola-66153001</t>
  </si>
  <si>
    <t>CPBL 1400</t>
  </si>
  <si>
    <t>black, in bottles à 1400g</t>
  </si>
  <si>
    <t>PENCILS</t>
  </si>
  <si>
    <t>Pencils</t>
  </si>
  <si>
    <t>Sola-66010120</t>
  </si>
  <si>
    <t>ZB 18</t>
  </si>
  <si>
    <t>carpenter's pencil</t>
  </si>
  <si>
    <t>display-box 100 pcs.</t>
  </si>
  <si>
    <t>Sola-66010520</t>
  </si>
  <si>
    <t>ZB 24</t>
  </si>
  <si>
    <t>Sola-66010620</t>
  </si>
  <si>
    <t>ZB 24 SB</t>
  </si>
  <si>
    <t>blister-pack, 10 pcs</t>
  </si>
  <si>
    <t>Sola-66010720</t>
  </si>
  <si>
    <t>ZB 30</t>
  </si>
  <si>
    <t>Sola-66011020</t>
  </si>
  <si>
    <t>STB 24</t>
  </si>
  <si>
    <t>builder's pencil</t>
  </si>
  <si>
    <t>Sola-66011120</t>
  </si>
  <si>
    <t>STB 30</t>
  </si>
  <si>
    <t>Sola-66011220</t>
  </si>
  <si>
    <t>STB 24 SB</t>
  </si>
  <si>
    <t>Sola-66012520</t>
  </si>
  <si>
    <t>KB 24</t>
  </si>
  <si>
    <t>copy pencil</t>
  </si>
  <si>
    <t>Sola-66012620</t>
  </si>
  <si>
    <t>KB 24 SB</t>
  </si>
  <si>
    <t>Sola-66023520</t>
  </si>
  <si>
    <t>UB 24</t>
  </si>
  <si>
    <t>all-purpose pencil</t>
  </si>
  <si>
    <t>display-box 75 pcs.</t>
  </si>
  <si>
    <t>Sola-66023620</t>
  </si>
  <si>
    <t>UB 24 SB</t>
  </si>
  <si>
    <t>blister-pack, 6 pcs</t>
  </si>
  <si>
    <t>Sola-66022520</t>
  </si>
  <si>
    <t>SB 24</t>
  </si>
  <si>
    <t>signal pencil</t>
  </si>
  <si>
    <t>Sola-66022620</t>
  </si>
  <si>
    <t>SB 24 SB</t>
  </si>
  <si>
    <t>Sola-66024020</t>
  </si>
  <si>
    <t>RBB 17</t>
  </si>
  <si>
    <t>red-blue pencil</t>
  </si>
  <si>
    <t>Sola-66024120</t>
  </si>
  <si>
    <t>RBB 17 SB</t>
  </si>
  <si>
    <t>Sola-66009120</t>
  </si>
  <si>
    <t>BSP</t>
  </si>
  <si>
    <t>pencil sharpener</t>
  </si>
  <si>
    <t>display-box 25 pcs.</t>
  </si>
  <si>
    <t>IN</t>
  </si>
  <si>
    <t>Deep Hole Marker</t>
  </si>
  <si>
    <t>Sola-66041142</t>
  </si>
  <si>
    <t>TLM2 SET</t>
  </si>
  <si>
    <t>deep hole marker</t>
  </si>
  <si>
    <t>20xTLM2, spare leads: 10x6 grey HB,10x6 colours</t>
  </si>
  <si>
    <t>Sola-66041120</t>
  </si>
  <si>
    <t>TLM2</t>
  </si>
  <si>
    <t>10 pcs.</t>
  </si>
  <si>
    <t>Sola-66045120</t>
  </si>
  <si>
    <t>SG TLM2 HB</t>
  </si>
  <si>
    <t>spare leads TLM2 grey</t>
  </si>
  <si>
    <t>10 x 6 pcs.</t>
  </si>
  <si>
    <t>CZ</t>
  </si>
  <si>
    <t>Sola-66046120</t>
  </si>
  <si>
    <t>SC TLM2</t>
  </si>
  <si>
    <t>spare leads TLM2 colour</t>
  </si>
  <si>
    <t>(2x red, 2x yellow, 2x grey) 10 x 6 pcs.</t>
  </si>
  <si>
    <t>Sola-66071120</t>
  </si>
  <si>
    <t>DHM</t>
  </si>
  <si>
    <t>drill hole marker</t>
  </si>
  <si>
    <t>display, 20 pcs</t>
  </si>
  <si>
    <t>Sola-66088142</t>
  </si>
  <si>
    <t>PMBR SET</t>
  </si>
  <si>
    <t>Permanent marker set</t>
  </si>
  <si>
    <t>20 pcs black / 20 pcs red</t>
  </si>
  <si>
    <t>RedM 3 60</t>
  </si>
  <si>
    <t>RedM 3 80</t>
  </si>
  <si>
    <t>RedM 3 100</t>
  </si>
  <si>
    <t>Big RedM 3 120</t>
  </si>
  <si>
    <t>Big RedM 3 150</t>
  </si>
  <si>
    <t>Big RedM 3 180</t>
  </si>
  <si>
    <t>Big RedM 3 200</t>
  </si>
  <si>
    <t>AZM 60</t>
  </si>
  <si>
    <t>AZM 80</t>
  </si>
  <si>
    <t>AZM 100</t>
  </si>
  <si>
    <t>AZM 120</t>
  </si>
  <si>
    <t>AZM 150</t>
  </si>
  <si>
    <t>AZM 180</t>
  </si>
  <si>
    <t>AZM 200</t>
  </si>
  <si>
    <t>BigX 40</t>
  </si>
  <si>
    <t>BigX 50</t>
  </si>
  <si>
    <t>BigX 60</t>
  </si>
  <si>
    <t>BigX 80</t>
  </si>
  <si>
    <t>BigX 3 80</t>
  </si>
  <si>
    <t>BigX 3 100</t>
  </si>
  <si>
    <t>BigX 3 120</t>
  </si>
  <si>
    <t>BigX 3 150</t>
  </si>
  <si>
    <t>BigX 3 180</t>
  </si>
  <si>
    <t>BigX 3 200</t>
  </si>
  <si>
    <t>AZB 20</t>
  </si>
  <si>
    <t>AZB 30</t>
  </si>
  <si>
    <t>AZB 40</t>
  </si>
  <si>
    <t>AZB 50</t>
  </si>
  <si>
    <t>AZB 60</t>
  </si>
  <si>
    <t>AZB 70</t>
  </si>
  <si>
    <t>AZB 80</t>
  </si>
  <si>
    <t>AZB 100</t>
  </si>
  <si>
    <t>AZB 120</t>
  </si>
  <si>
    <t>AZB 150</t>
  </si>
  <si>
    <t>AZB 180</t>
  </si>
  <si>
    <t>AZB 200</t>
  </si>
  <si>
    <t>AZB 3 80</t>
  </si>
  <si>
    <t>AZB 3 100</t>
  </si>
  <si>
    <t>AZB 3 120</t>
  </si>
  <si>
    <t>AZB 3 150</t>
  </si>
  <si>
    <t>AZB 3 180</t>
  </si>
  <si>
    <t>AZB 3 200</t>
  </si>
  <si>
    <t>AV 30</t>
  </si>
  <si>
    <t>AV 40</t>
  </si>
  <si>
    <t>AV 50</t>
  </si>
  <si>
    <t>AV 60</t>
  </si>
  <si>
    <t>AV 80</t>
  </si>
  <si>
    <t>AV 100</t>
  </si>
  <si>
    <t>AV 120</t>
  </si>
  <si>
    <t>AV 150</t>
  </si>
  <si>
    <t>AV 180</t>
  </si>
  <si>
    <t>AV 200</t>
  </si>
  <si>
    <t>AVD 40</t>
  </si>
  <si>
    <t>AVD 60</t>
  </si>
  <si>
    <t>AVD 80</t>
  </si>
  <si>
    <t>MRMI 40</t>
  </si>
  <si>
    <t>Installation spirit level</t>
  </si>
  <si>
    <t>MRMI 100</t>
  </si>
  <si>
    <t>Sola-69057101</t>
  </si>
  <si>
    <t>Electric</t>
  </si>
  <si>
    <t>40 cm</t>
  </si>
  <si>
    <t>Digital Levels</t>
  </si>
  <si>
    <t>GO! smart</t>
  </si>
  <si>
    <t>digital inclinometer</t>
  </si>
  <si>
    <t>magnetic, blue tooth</t>
  </si>
  <si>
    <t>GO! smart  DISPLAY</t>
  </si>
  <si>
    <t>magnetic, blue tooth - 5 pcs</t>
  </si>
  <si>
    <t>RED 25 digital</t>
  </si>
  <si>
    <t>blue tooth</t>
  </si>
  <si>
    <t>RED 60 digital</t>
  </si>
  <si>
    <t>digital box-level</t>
  </si>
  <si>
    <t>with inclinometer, blue tooth</t>
  </si>
  <si>
    <t>RED 120 digital</t>
  </si>
  <si>
    <t>REDM 60 digital</t>
  </si>
  <si>
    <t>digital box level</t>
  </si>
  <si>
    <t>with inclinometer+magnets, blue tooth</t>
  </si>
  <si>
    <t>Laser Spirit Levels</t>
  </si>
  <si>
    <t>Sola-71051001</t>
  </si>
  <si>
    <t>RED 60 laser digital</t>
  </si>
  <si>
    <t>laser-level</t>
  </si>
  <si>
    <t>Precision Spirit Levels</t>
  </si>
  <si>
    <t>HPL 75</t>
  </si>
  <si>
    <t>precision spirit level</t>
  </si>
  <si>
    <t>HPL 3 180</t>
  </si>
  <si>
    <t>Die-Cast Spirit Levels</t>
  </si>
  <si>
    <t>M 40</t>
  </si>
  <si>
    <t>Alu die-cast-level</t>
  </si>
  <si>
    <t>M 50</t>
  </si>
  <si>
    <t>M 60</t>
  </si>
  <si>
    <t>M 80</t>
  </si>
  <si>
    <t>MM 40</t>
  </si>
  <si>
    <t>Alu die-cast-level mag.</t>
  </si>
  <si>
    <t>MM 60</t>
  </si>
  <si>
    <t>M 25</t>
  </si>
  <si>
    <t>MM 5 25</t>
  </si>
  <si>
    <t>Alu die-cast level mag.</t>
  </si>
  <si>
    <t>MR 40</t>
  </si>
  <si>
    <t>MR 50</t>
  </si>
  <si>
    <t>MR 60</t>
  </si>
  <si>
    <t>MR 80</t>
  </si>
  <si>
    <t>MRM 40</t>
  </si>
  <si>
    <t>MRM 60</t>
  </si>
  <si>
    <t>I-Profile-Spirit Levels</t>
  </si>
  <si>
    <t>I 30</t>
  </si>
  <si>
    <t>Alu I-beam-level</t>
  </si>
  <si>
    <t>I 40</t>
  </si>
  <si>
    <t>I 50</t>
  </si>
  <si>
    <t>I 60</t>
  </si>
  <si>
    <t>I 5 30</t>
  </si>
  <si>
    <t>I 5 40</t>
  </si>
  <si>
    <t>I 5 50</t>
  </si>
  <si>
    <t>I 5 60</t>
  </si>
  <si>
    <t>I 5 80</t>
  </si>
  <si>
    <t>I 5 100</t>
  </si>
  <si>
    <t>I 5 120</t>
  </si>
  <si>
    <t>ID 40</t>
  </si>
  <si>
    <t>ID 60</t>
  </si>
  <si>
    <t>ID 80</t>
  </si>
  <si>
    <t>Compact Spirit Levels</t>
  </si>
  <si>
    <t>GO! magnetic</t>
  </si>
  <si>
    <t>compact spirit level</t>
  </si>
  <si>
    <t>magnetic, 10 pcs.</t>
  </si>
  <si>
    <t>GO! magnetic CLIP</t>
  </si>
  <si>
    <t>magnetic, with belt-clip, 5 pcs.</t>
  </si>
  <si>
    <t>GO!</t>
  </si>
  <si>
    <t>GO! CLIP</t>
  </si>
  <si>
    <t>with belt-clip, 5 pcs.</t>
  </si>
  <si>
    <t>R 102 green SOLA</t>
  </si>
  <si>
    <t>acrylic level</t>
  </si>
  <si>
    <t>SOLA, dim. 95x49x15mm</t>
  </si>
  <si>
    <t>R 102 green</t>
  </si>
  <si>
    <t>neutral, dim. 95x49x15mm</t>
  </si>
  <si>
    <t>R 102 green SB</t>
  </si>
  <si>
    <t>dim. 95x49x15 mm, blistered, 4 pcs</t>
  </si>
  <si>
    <t>R 102 green, Display</t>
  </si>
  <si>
    <t>SOLA, dim. 95x49x15mm, counter display, 10 pcs.</t>
  </si>
  <si>
    <t>Plastic Spirit Levels</t>
  </si>
  <si>
    <t>PF 40</t>
  </si>
  <si>
    <t>plastic level</t>
  </si>
  <si>
    <t>PF 50</t>
  </si>
  <si>
    <t>PF 60</t>
  </si>
  <si>
    <t>PF 80</t>
  </si>
  <si>
    <t>PHF 22</t>
  </si>
  <si>
    <t>display = 6 pcs.</t>
  </si>
  <si>
    <t>PTF 25</t>
  </si>
  <si>
    <t>PT 5 20</t>
  </si>
  <si>
    <t>display = 20 pcs.</t>
  </si>
  <si>
    <t>blistered, 5 pcs.</t>
  </si>
  <si>
    <t>PTM 5 20 magn.</t>
  </si>
  <si>
    <t>PTM 5 20 SB magn.</t>
  </si>
  <si>
    <t>plastic level magnetic</t>
  </si>
  <si>
    <t>UZ 8</t>
  </si>
  <si>
    <t>plastic-line-level</t>
  </si>
  <si>
    <t>K 5</t>
  </si>
  <si>
    <t>plastic-cross-level</t>
  </si>
  <si>
    <t>Sola-69051501</t>
  </si>
  <si>
    <t>JP</t>
  </si>
  <si>
    <t>post level</t>
  </si>
  <si>
    <t>plastic</t>
  </si>
  <si>
    <t>Inclinometers</t>
  </si>
  <si>
    <t>NP 121</t>
  </si>
  <si>
    <t>inclinometer</t>
  </si>
  <si>
    <t>APN 60 T</t>
  </si>
  <si>
    <t>APN 100 T</t>
  </si>
  <si>
    <t>NAM 13 NEW</t>
  </si>
  <si>
    <t>with magnets</t>
  </si>
  <si>
    <t>NAM 50 T NEW</t>
  </si>
  <si>
    <t>with magnets, with bag</t>
  </si>
  <si>
    <t>APK 100 T</t>
  </si>
  <si>
    <t>Hose Water Levels</t>
  </si>
  <si>
    <t>S 1012</t>
  </si>
  <si>
    <t>hose-water-level</t>
  </si>
  <si>
    <t>SP 10</t>
  </si>
  <si>
    <t>S 120</t>
  </si>
  <si>
    <t>hose-water-level set</t>
  </si>
  <si>
    <t>with 20 m hose</t>
  </si>
  <si>
    <t>Sola-22142201</t>
  </si>
  <si>
    <t>SCHL 15 m</t>
  </si>
  <si>
    <t>hose</t>
  </si>
  <si>
    <t>Sola-22142301</t>
  </si>
  <si>
    <t>SCHL 20 m</t>
  </si>
  <si>
    <t>Sola-22142401</t>
  </si>
  <si>
    <t>SCHL 30 m</t>
  </si>
  <si>
    <t>Sola-22142801</t>
  </si>
  <si>
    <t>SCHL 120 m</t>
  </si>
  <si>
    <t>Special Vials</t>
  </si>
  <si>
    <t>Sola-69213101</t>
  </si>
  <si>
    <t>DB 12</t>
  </si>
  <si>
    <t>bull eye vial 12 mm</t>
  </si>
  <si>
    <t>with green liquid</t>
  </si>
  <si>
    <t>Sola-69213201</t>
  </si>
  <si>
    <t>DB 14</t>
  </si>
  <si>
    <t>bull eye vial 14 mm</t>
  </si>
  <si>
    <t>Sola-69213301</t>
  </si>
  <si>
    <t>DB 15</t>
  </si>
  <si>
    <t>bull eye vial 15 mm</t>
  </si>
  <si>
    <t>Sola-69213401</t>
  </si>
  <si>
    <t>DB 18</t>
  </si>
  <si>
    <t>bull eye vial 18 mm</t>
  </si>
  <si>
    <t>Sola-69213501</t>
  </si>
  <si>
    <t>DB 20</t>
  </si>
  <si>
    <t>bull eye vial 20 mm</t>
  </si>
  <si>
    <t>Sola-69214201</t>
  </si>
  <si>
    <t>DF 30</t>
  </si>
  <si>
    <t>bull eye vial 30 mm</t>
  </si>
  <si>
    <t>Sola-5091101</t>
  </si>
  <si>
    <t>F 15 OF 0,7</t>
  </si>
  <si>
    <t>attachable level</t>
  </si>
  <si>
    <t>without spring</t>
  </si>
  <si>
    <t>Sola-5091201</t>
  </si>
  <si>
    <t>F 15 MF 0,7</t>
  </si>
  <si>
    <t>with spring</t>
  </si>
  <si>
    <t>Spirit Level Accessories</t>
  </si>
  <si>
    <t>Sola-R316157</t>
  </si>
  <si>
    <t>R316157</t>
  </si>
  <si>
    <t>BAG 25</t>
  </si>
  <si>
    <t>25 cm / 10"</t>
  </si>
  <si>
    <t>230x80x50 mm, black</t>
  </si>
  <si>
    <t>Sola-R316149</t>
  </si>
  <si>
    <t>R316149</t>
  </si>
  <si>
    <t>BAG 60</t>
  </si>
  <si>
    <t>60 cm / 24"</t>
  </si>
  <si>
    <t>690x130x8 mm, black</t>
  </si>
  <si>
    <t>Sola-R316150</t>
  </si>
  <si>
    <t>R316150</t>
  </si>
  <si>
    <t>BAG 80</t>
  </si>
  <si>
    <t>80 cm / 32"</t>
  </si>
  <si>
    <t>870x130x8 mm, black</t>
  </si>
  <si>
    <t>Sola-R316151</t>
  </si>
  <si>
    <t>R316151</t>
  </si>
  <si>
    <t>BAG 120</t>
  </si>
  <si>
    <t>120 cm / 48"</t>
  </si>
  <si>
    <t>1270x133x8 mm, black</t>
  </si>
  <si>
    <t>Sola-R316154</t>
  </si>
  <si>
    <t>R316154</t>
  </si>
  <si>
    <t>BAG 200</t>
  </si>
  <si>
    <t>200 cm / 78"</t>
  </si>
  <si>
    <t>2070x130x15 mm, black</t>
  </si>
  <si>
    <t>Sola-R316156</t>
  </si>
  <si>
    <t>R316156</t>
  </si>
  <si>
    <t>BAG 180</t>
  </si>
  <si>
    <t>180 cm / 72"</t>
  </si>
  <si>
    <t>1870x155x8 mm, black</t>
  </si>
  <si>
    <t>Sola-71116101</t>
  </si>
  <si>
    <t>ST</t>
  </si>
  <si>
    <t>beam splitter</t>
  </si>
  <si>
    <t>for laser level</t>
  </si>
  <si>
    <t>Sola-71114101</t>
  </si>
  <si>
    <t>WP</t>
  </si>
  <si>
    <t>beam bender</t>
  </si>
  <si>
    <t>Sola-71118701</t>
  </si>
  <si>
    <t>NB</t>
  </si>
  <si>
    <t>levelling base</t>
  </si>
  <si>
    <t>SLG 2 200</t>
  </si>
  <si>
    <t>screed w. vials+grips</t>
  </si>
  <si>
    <t>SLG 2 250</t>
  </si>
  <si>
    <t>SLG 2 300</t>
  </si>
  <si>
    <t>SLG 2 400</t>
  </si>
  <si>
    <t>SLGI 2 200</t>
  </si>
  <si>
    <t>hand holds inside</t>
  </si>
  <si>
    <t>SL 1 100</t>
  </si>
  <si>
    <t>screeding level w. vial</t>
  </si>
  <si>
    <t>SL 1 150</t>
  </si>
  <si>
    <t>SL 1 200</t>
  </si>
  <si>
    <t>SL 1 250</t>
  </si>
  <si>
    <t>SL 1 300</t>
  </si>
  <si>
    <t>SLG 1 300</t>
  </si>
  <si>
    <t>SLG 1 400</t>
  </si>
  <si>
    <t>SLG 1 500</t>
  </si>
  <si>
    <t>SLN 1 100</t>
  </si>
  <si>
    <t>SLN 1 150</t>
  </si>
  <si>
    <t>SLN 1 200</t>
  </si>
  <si>
    <t>SLN 1 250</t>
  </si>
  <si>
    <t>SLN 1 300</t>
  </si>
  <si>
    <t>SLX 2 150</t>
  </si>
  <si>
    <t>SLX 2 180</t>
  </si>
  <si>
    <t>SLX 2 200</t>
  </si>
  <si>
    <t>SLX 2 250</t>
  </si>
  <si>
    <t>SLX 2 300</t>
  </si>
  <si>
    <t>SLXG 2 200</t>
  </si>
  <si>
    <t>SLXG 2 250</t>
  </si>
  <si>
    <t>SLXG 2 300</t>
  </si>
  <si>
    <t>Screeding Edges Without Vials</t>
  </si>
  <si>
    <t>AL 1008/2 m</t>
  </si>
  <si>
    <t>smoothing board</t>
  </si>
  <si>
    <t>AL 1008/2,5 m</t>
  </si>
  <si>
    <t>AL 1008/3 m</t>
  </si>
  <si>
    <t>AL 1008/4 m</t>
  </si>
  <si>
    <t>AL 1008/5 m</t>
  </si>
  <si>
    <t>AL 1009/1 m</t>
  </si>
  <si>
    <t>AL 1009/1,5 m</t>
  </si>
  <si>
    <t>AL 1009/2 m</t>
  </si>
  <si>
    <t>AL 1009/2,5 m</t>
  </si>
  <si>
    <t>AL 1009/3 m</t>
  </si>
  <si>
    <t>AL 1009/4 m</t>
  </si>
  <si>
    <t>AL 1009/5 m</t>
  </si>
  <si>
    <t>AL 1009/6 m</t>
  </si>
  <si>
    <t>AL 1007/1 m</t>
  </si>
  <si>
    <t>AL 1007/1,5 m</t>
  </si>
  <si>
    <t>AL 1007/1,8 m</t>
  </si>
  <si>
    <t>AL 1007/2 m</t>
  </si>
  <si>
    <t>AL 1007/2,5 m</t>
  </si>
  <si>
    <t>AL 1007/3 m</t>
  </si>
  <si>
    <t>AL 1007/3,5 m</t>
  </si>
  <si>
    <t>AL 1007/4 m</t>
  </si>
  <si>
    <t>AL 1007/5 m</t>
  </si>
  <si>
    <t>AL 1007/6 m</t>
  </si>
  <si>
    <t>AL 2605/1 m</t>
  </si>
  <si>
    <t>smoothing board, h-prof.</t>
  </si>
  <si>
    <t>AL 2605/1,2 m</t>
  </si>
  <si>
    <t>AL 2605/1,5 m</t>
  </si>
  <si>
    <t>AL 2605/1,8 m</t>
  </si>
  <si>
    <t>AL 2605/2 m</t>
  </si>
  <si>
    <t>AL 2605/2,5 m</t>
  </si>
  <si>
    <t>AL 2605/3 m</t>
  </si>
  <si>
    <t>AL 2606/1 m</t>
  </si>
  <si>
    <t>smoothing board, trapezoidal</t>
  </si>
  <si>
    <t>AL 2606/1,2 m</t>
  </si>
  <si>
    <t>AL 2606/1,5 m</t>
  </si>
  <si>
    <t>AL 2606/1,8 m</t>
  </si>
  <si>
    <t>AL 2606/2 m</t>
  </si>
  <si>
    <t>AL 2606/2,5 m</t>
  </si>
  <si>
    <t>AL 2606/3 m</t>
  </si>
  <si>
    <t>AL 2607/1 m</t>
  </si>
  <si>
    <t>combination profile</t>
  </si>
  <si>
    <t>AL 2607/1,5 m</t>
  </si>
  <si>
    <t>AL 2607/2 m</t>
  </si>
  <si>
    <t>LASERS</t>
  </si>
  <si>
    <t>Rotation Laser</t>
  </si>
  <si>
    <t>Sola-71017701</t>
  </si>
  <si>
    <t>Proton SB</t>
  </si>
  <si>
    <t>Rotation laser</t>
  </si>
  <si>
    <t>with accessories</t>
  </si>
  <si>
    <t>MY</t>
  </si>
  <si>
    <t>Sola-71017901</t>
  </si>
  <si>
    <t>Proton HB</t>
  </si>
  <si>
    <t>Line And Point Laser</t>
  </si>
  <si>
    <t>Sola-71017301</t>
  </si>
  <si>
    <t>FLOX</t>
  </si>
  <si>
    <t>cross line laser</t>
  </si>
  <si>
    <t>Sola-71015301</t>
  </si>
  <si>
    <t>PLANO 3D</t>
  </si>
  <si>
    <t>line laser</t>
  </si>
  <si>
    <t>with goggles</t>
  </si>
  <si>
    <t>Sola-71015701</t>
  </si>
  <si>
    <t>ATLAS GREEN</t>
  </si>
  <si>
    <t>line-point laser</t>
  </si>
  <si>
    <t>Sola-71012801</t>
  </si>
  <si>
    <t>HORIZON GREEN PROFESSIONAL</t>
  </si>
  <si>
    <t>Sola-71012701</t>
  </si>
  <si>
    <t>HORIZON GREEN BASIC</t>
  </si>
  <si>
    <t>Sola-71014501</t>
  </si>
  <si>
    <t>Qubo PROFESSIONAL</t>
  </si>
  <si>
    <t>crossline laser</t>
  </si>
  <si>
    <t>Sola-71014401</t>
  </si>
  <si>
    <t>QUBO BASIC</t>
  </si>
  <si>
    <t>Sola-71013901</t>
  </si>
  <si>
    <t>CROSSLINE P2 GREEN</t>
  </si>
  <si>
    <t>Sola-71013501</t>
  </si>
  <si>
    <t>CROSSLINE</t>
  </si>
  <si>
    <t>Sola-71013401</t>
  </si>
  <si>
    <t>SMART</t>
  </si>
  <si>
    <t>Tripod</t>
  </si>
  <si>
    <t>Sola-71121501</t>
  </si>
  <si>
    <t>TST</t>
  </si>
  <si>
    <t>telescopic tripod</t>
  </si>
  <si>
    <t>operating range 120-305 cm</t>
  </si>
  <si>
    <t>Sola-71121101</t>
  </si>
  <si>
    <t>KST</t>
  </si>
  <si>
    <t>winding tripod</t>
  </si>
  <si>
    <t>operating range 75-130 cm</t>
  </si>
  <si>
    <t>Sola-71120101</t>
  </si>
  <si>
    <t>BST</t>
  </si>
  <si>
    <t>builder's tripod</t>
  </si>
  <si>
    <t>operating range 98-167 cm</t>
  </si>
  <si>
    <t>Sola-71121701</t>
  </si>
  <si>
    <t>FST</t>
  </si>
  <si>
    <t>compact tripod</t>
  </si>
  <si>
    <t>operating range 42 - 120 cm</t>
  </si>
  <si>
    <t>Sola-71121901</t>
  </si>
  <si>
    <t>MST</t>
  </si>
  <si>
    <t>mini tripod</t>
  </si>
  <si>
    <t>operating range 14 cm</t>
  </si>
  <si>
    <t>Sola-71122001</t>
  </si>
  <si>
    <t>KLST</t>
  </si>
  <si>
    <t>clamping rod</t>
  </si>
  <si>
    <t>operating range 155-300cm+120cm extension</t>
  </si>
  <si>
    <t>Sola-71123801</t>
  </si>
  <si>
    <t>FWH</t>
  </si>
  <si>
    <t>flexible wall mounting</t>
  </si>
  <si>
    <t>Sola-71124201</t>
  </si>
  <si>
    <t>WH 5/8"</t>
  </si>
  <si>
    <t>wall mount</t>
  </si>
  <si>
    <t>with 5/8" + 1/4" thread</t>
  </si>
  <si>
    <t>Sola-71124001</t>
  </si>
  <si>
    <t>MH</t>
  </si>
  <si>
    <t>magnetic support</t>
  </si>
  <si>
    <t>Sola-71128501</t>
  </si>
  <si>
    <t>NK1</t>
  </si>
  <si>
    <t>inclination adapter</t>
  </si>
  <si>
    <t>with 5/8" thread</t>
  </si>
  <si>
    <t>Sola-71115941</t>
  </si>
  <si>
    <t>GA-SET</t>
  </si>
  <si>
    <t>threaded adapter set</t>
  </si>
  <si>
    <t>consisting of 1/4" to 5/8" and 5/8" to 1/4"</t>
  </si>
  <si>
    <t>Laser Receiver</t>
  </si>
  <si>
    <t>Sola-71111701</t>
  </si>
  <si>
    <t>REC RRD0</t>
  </si>
  <si>
    <t>receiver + clamp</t>
  </si>
  <si>
    <t>for rotation laser</t>
  </si>
  <si>
    <t>Sola-71111601</t>
  </si>
  <si>
    <t>REC RR00</t>
  </si>
  <si>
    <t>Sola-71111901</t>
  </si>
  <si>
    <t>REC LGD0</t>
  </si>
  <si>
    <t>receiver</t>
  </si>
  <si>
    <t>for line laser green</t>
  </si>
  <si>
    <t>Sola-71111801</t>
  </si>
  <si>
    <t>REC LRD0</t>
  </si>
  <si>
    <t>for line laser</t>
  </si>
  <si>
    <t>Sola-71112301</t>
  </si>
  <si>
    <t>PN RC</t>
  </si>
  <si>
    <t>remote control</t>
  </si>
  <si>
    <t>for rotation laser Proton</t>
  </si>
  <si>
    <t>Sola-71113901</t>
  </si>
  <si>
    <t>Li-ion Battery set 5.2</t>
  </si>
  <si>
    <t>Sola-71114001</t>
  </si>
  <si>
    <t>Li-ion Battery 5.2</t>
  </si>
  <si>
    <t>Sola-71115001</t>
  </si>
  <si>
    <t>LG Li-Ion</t>
  </si>
  <si>
    <t>Battery charger</t>
  </si>
  <si>
    <t>Sola-71116501</t>
  </si>
  <si>
    <t>LST Li-Ion</t>
  </si>
  <si>
    <t>Charging station</t>
  </si>
  <si>
    <t>Sola-71116201</t>
  </si>
  <si>
    <t>BA</t>
  </si>
  <si>
    <t>battery adapter</t>
  </si>
  <si>
    <t>with 3 batteries</t>
  </si>
  <si>
    <t>Sola-71110901</t>
  </si>
  <si>
    <t>CC</t>
  </si>
  <si>
    <t>Car charging cable</t>
  </si>
  <si>
    <t>for battery charger</t>
  </si>
  <si>
    <t>Sola-71132101</t>
  </si>
  <si>
    <t>FL</t>
  </si>
  <si>
    <t>flexible aluminium staff</t>
  </si>
  <si>
    <t>with bull eye vial</t>
  </si>
  <si>
    <t>Sola-71130501</t>
  </si>
  <si>
    <t>ML 5</t>
  </si>
  <si>
    <t>Sola-71124601</t>
  </si>
  <si>
    <t>LB-G</t>
  </si>
  <si>
    <t>laser goggles green</t>
  </si>
  <si>
    <t>Sola-71124501</t>
  </si>
  <si>
    <t>LB red</t>
  </si>
  <si>
    <t>laser goggles red</t>
  </si>
  <si>
    <t>Sola-71126301</t>
  </si>
  <si>
    <t>ZLM-G</t>
  </si>
  <si>
    <t>target green</t>
  </si>
  <si>
    <t>magnetic, 69x98 mm</t>
  </si>
  <si>
    <t>Sola-71126401</t>
  </si>
  <si>
    <t>ZS red</t>
  </si>
  <si>
    <t>plastic target</t>
  </si>
  <si>
    <t>with magnets and support</t>
  </si>
  <si>
    <t>LASER-DISTANCE METERS</t>
  </si>
  <si>
    <t>Laser-Distance Meters</t>
  </si>
  <si>
    <t>Sola-71027101</t>
  </si>
  <si>
    <t>METRON 60 BT</t>
  </si>
  <si>
    <t>laser distance meter</t>
  </si>
  <si>
    <t>Sola-71023101</t>
  </si>
  <si>
    <t>Vector 100 PRO</t>
  </si>
  <si>
    <t>Sola-71021101</t>
  </si>
  <si>
    <t>Vector 80</t>
  </si>
  <si>
    <t>Sola-71024101</t>
  </si>
  <si>
    <t>Vector 50</t>
  </si>
  <si>
    <t>Sola-71019101</t>
  </si>
  <si>
    <t>Vector 20</t>
  </si>
  <si>
    <t>Aparate de trasat cu sfoara</t>
  </si>
  <si>
    <t>Creta</t>
  </si>
  <si>
    <t>Montat in punct fix
(Foot mounted)</t>
  </si>
  <si>
    <t>Profil normal - Deplasare electrica
(Normal Headroom)</t>
  </si>
  <si>
    <t>Profil Jos - Deplasare electrica
(Low Headroom)</t>
  </si>
  <si>
    <t>Sistem de taiere pt. placi ceramice de dimensiuni mari, 320cm, Slim Cutter Plus - RUBI-18959</t>
  </si>
  <si>
    <t>Sistem de ghidare MultiDrill PLUS pt. carote max. 120mm - RUBI-51908</t>
  </si>
  <si>
    <t>Mixer / amestecator pt. adezivi / mortar 1800W, Profesional, RUBIMIX-9 SUPERTORQUE 230V 50-60 Hz. - RUBI-26970</t>
  </si>
  <si>
    <t>Mixer / amestecator pt. adezivi / mortar 1800W, Profesional, RUBIMIX-9 SUPERTORQUE 230V 50-60 Hz. cu valiza de transport - RUBI-26974</t>
  </si>
  <si>
    <t>Mixer / amestecator pt. adezivi / mortar 1800W, Profesional, RUBIMIX-9 SUPERTORQUE 230V 50-60 Hz. - RUBI-26975</t>
  </si>
  <si>
    <t>DXDY.BVL.H5D65</t>
  </si>
  <si>
    <t>BVL.H5D65</t>
  </si>
  <si>
    <t>BVL.H10D65</t>
  </si>
  <si>
    <t>DXDY.BVL.H10D65</t>
  </si>
  <si>
    <t>Freza Diamantata Bizot 45 grade - Inaltime 5mm pt. Marmura, Granit si Gresie - DXDY.BVL.H5D65</t>
  </si>
  <si>
    <t>Freza Diamantata Bizot 45 grade - Inaltime 10mm pt. Marmura, Granit si Gresie - DXDY.BVL.H10D65</t>
  </si>
  <si>
    <t>Carota Diamantata 68mm pt. Beton si Zidarie cu prindere SDS - DXDY.SDCON.68</t>
  </si>
  <si>
    <t>Carota Diamantata 82mm pt. Beton si Zidarie cu prindere SDS - DXDY.SDCON.82</t>
  </si>
  <si>
    <t>68mm</t>
  </si>
  <si>
    <t>82mm</t>
  </si>
  <si>
    <t>beton si zidarie</t>
  </si>
  <si>
    <t>DXDY.SDCON.82</t>
  </si>
  <si>
    <t>DXDY.SDCON.68</t>
  </si>
  <si>
    <t>SDCON.82</t>
  </si>
  <si>
    <t>SDCON.68</t>
  </si>
  <si>
    <t>65mm</t>
  </si>
  <si>
    <t>Marmura, Granit si Gresie</t>
  </si>
  <si>
    <t>SDS-Plus</t>
  </si>
  <si>
    <t>REDRILL - gresii portelante, granit si alte materiale</t>
  </si>
  <si>
    <t>REDrill.06</t>
  </si>
  <si>
    <t>REDrill.08</t>
  </si>
  <si>
    <t>REDrill.10</t>
  </si>
  <si>
    <t>REDrill.12</t>
  </si>
  <si>
    <t>REDrill.14</t>
  </si>
  <si>
    <t>REDrill.20</t>
  </si>
  <si>
    <t>REDrill.28</t>
  </si>
  <si>
    <t>REDrill.35</t>
  </si>
  <si>
    <t>REDrill.43</t>
  </si>
  <si>
    <t>REDrill.50</t>
  </si>
  <si>
    <t>REDrill.68</t>
  </si>
  <si>
    <t>REDrill.75</t>
  </si>
  <si>
    <t>REDrill.82</t>
  </si>
  <si>
    <t>REDrill.100</t>
  </si>
  <si>
    <t>REDrill.120</t>
  </si>
  <si>
    <t>0037203787520</t>
  </si>
  <si>
    <t>0037203787537</t>
  </si>
  <si>
    <t>0037203787544</t>
  </si>
  <si>
    <t>0037203787551</t>
  </si>
  <si>
    <t>0037203787568</t>
  </si>
  <si>
    <t>0037203787575</t>
  </si>
  <si>
    <t>0037203787582</t>
  </si>
  <si>
    <t>0037203787599</t>
  </si>
  <si>
    <t>0037203787605</t>
  </si>
  <si>
    <t>0037203787612</t>
  </si>
  <si>
    <t>0037203787629</t>
  </si>
  <si>
    <t>0037203787636</t>
  </si>
  <si>
    <t>0037203787643</t>
  </si>
  <si>
    <t>0037203787650</t>
  </si>
  <si>
    <t>0037203787667</t>
  </si>
  <si>
    <t>-sticla</t>
  </si>
  <si>
    <r>
      <t>XLEV-PLC0.5</t>
    </r>
    <r>
      <rPr>
        <b/>
        <sz val="10"/>
        <color theme="1"/>
        <rFont val="Calibri"/>
        <family val="2"/>
      </rPr>
      <t>XL</t>
    </r>
    <r>
      <rPr>
        <sz val="10"/>
        <color theme="1"/>
        <rFont val="Calibri"/>
        <family val="2"/>
      </rPr>
      <t>100</t>
    </r>
  </si>
  <si>
    <t>XLEV-TS2.5-500</t>
  </si>
  <si>
    <t>Disc diamantat pt. beton si caramida 180mm, SEV 180 Pro - RUBI-25938</t>
  </si>
  <si>
    <t>Disc diamantat multi-uz 115mm, STT 115 SuperPro - RUBI-30974</t>
  </si>
  <si>
    <t>Disc diamantat pt. materiale de constructii 300mm, SHR 300 Pro - RUBI-32972</t>
  </si>
  <si>
    <t>Disc diamantat pt. descarcerare 115mm, RSQ 115 Super Pro - RUBI-30900</t>
  </si>
  <si>
    <t>Disc diamantat pt. beton si caramida 125mm, TSV 125 SuperPro - RUBI-31982</t>
  </si>
  <si>
    <t>379CA260V400</t>
  </si>
  <si>
    <t>379CA260EU</t>
  </si>
  <si>
    <t>379SCTV400</t>
  </si>
  <si>
    <t>379CA400</t>
  </si>
  <si>
    <t>Masina de taiat gresie, faianta, placi 400cm, 2.5kW, LAB400, 400V - Raimondi-379CA400</t>
  </si>
  <si>
    <t>400cm, 2.5kW</t>
  </si>
  <si>
    <t>278CP03D</t>
  </si>
  <si>
    <t>379J45V400</t>
  </si>
  <si>
    <t>374BRU400</t>
  </si>
  <si>
    <t>Raimondi-374BRU400</t>
  </si>
  <si>
    <t>pt. LAB400</t>
  </si>
  <si>
    <t>Kit 2 extensii laterale pt. LAB400 - Raimondi-374BRU400</t>
  </si>
  <si>
    <t>335B</t>
  </si>
  <si>
    <t>169CELUN</t>
  </si>
  <si>
    <t>432EM04V150</t>
  </si>
  <si>
    <t>432HAKITR</t>
  </si>
  <si>
    <t>432KR02A</t>
  </si>
  <si>
    <t>432ZC6R</t>
  </si>
  <si>
    <t>217RICSWE</t>
  </si>
  <si>
    <t>306IR20DN</t>
  </si>
  <si>
    <t>185WR02A</t>
  </si>
  <si>
    <t>197SC</t>
  </si>
  <si>
    <t>*</t>
  </si>
  <si>
    <t>LAB 400, 400V</t>
  </si>
  <si>
    <t>"-10% de la PL"</t>
  </si>
  <si>
    <t xml:space="preserve">Beton armat - Laser-Speed, Short Segment </t>
  </si>
  <si>
    <t>2060.350.25</t>
  </si>
  <si>
    <t>2060.400.25</t>
  </si>
  <si>
    <t>Beton armat, Granit &amp; Piatra - Laser Speed</t>
  </si>
  <si>
    <t>8024648002525</t>
  </si>
  <si>
    <t>Raimondi-207B</t>
  </si>
  <si>
    <t>Perie de Nylon Medie 450mm - pt. Maxititina - Raimondi-207B</t>
  </si>
  <si>
    <t>Perie de Nylon Medie 450mm - pt. Maxititina</t>
  </si>
  <si>
    <t>Paleta pt. finisat kit de rost cu masina monodisc 600mm - Raimondi-214</t>
  </si>
  <si>
    <t>Paleta pt. finisat kit de rost cu masina monodisc 600mm</t>
  </si>
  <si>
    <t>Raimondi-214</t>
  </si>
  <si>
    <t>8024648002983</t>
  </si>
  <si>
    <t>Inele de reductie</t>
  </si>
  <si>
    <t>RR2520T1.5</t>
  </si>
  <si>
    <t>RR2520T2</t>
  </si>
  <si>
    <t>RR2520T2.4</t>
  </si>
  <si>
    <t>RR3025T1.5</t>
  </si>
  <si>
    <t>RR3025T2</t>
  </si>
  <si>
    <t>RR6025T3</t>
  </si>
  <si>
    <t>RR6030T4</t>
  </si>
  <si>
    <t>RR6040T5</t>
  </si>
  <si>
    <t>Inel de Reductie 25-20 T2 - DXDY.RR2520T2</t>
  </si>
  <si>
    <t>Inel de Reductie 25-20 T2.4 - DXDY.RR2520T2.4</t>
  </si>
  <si>
    <t>Inel de Reductie 30-25 T1.5 - DXDY.RR3025T1.5</t>
  </si>
  <si>
    <t>Inel de Reductie 30-25 T2 - DXDY.RR3025T2</t>
  </si>
  <si>
    <t>Inel de Reductie 60-25 T3 - DXDY.RR6025T3</t>
  </si>
  <si>
    <t>Inel de Reductie 60-30 T4 - DXDY.RR6030T4</t>
  </si>
  <si>
    <t>Inel de Reductie 60-40 T5 - DXDY.RR6040T5</t>
  </si>
  <si>
    <t>Inel de Reductie 25-20 T1.5 - DXDY.RR2520T1.5</t>
  </si>
  <si>
    <t>KS-4100iEG</t>
  </si>
  <si>
    <t xml:space="preserve">inverter - HIBRID (GPL + Benzina) - </t>
  </si>
  <si>
    <t>Disc diamantat pt. beton si caramida 115mm, SEV 115 Pro - RUBI-25915</t>
  </si>
  <si>
    <r>
      <t xml:space="preserve">Pret de </t>
    </r>
    <r>
      <rPr>
        <b/>
        <sz val="12"/>
        <color theme="1"/>
        <rFont val="Calibri"/>
        <family val="2"/>
        <scheme val="minor"/>
      </rPr>
      <t>LISTA 2021</t>
    </r>
    <r>
      <rPr>
        <sz val="12"/>
        <color theme="1"/>
        <rFont val="Calibri"/>
        <family val="2"/>
        <scheme val="minor"/>
      </rPr>
      <t xml:space="preserve">
RON cu</t>
    </r>
    <r>
      <rPr>
        <b/>
        <sz val="12"/>
        <color theme="1"/>
        <rFont val="Calibri"/>
        <family val="2"/>
        <scheme val="minor"/>
      </rPr>
      <t xml:space="preserve"> TVA</t>
    </r>
  </si>
  <si>
    <r>
      <t>Pret de achizitie pt.</t>
    </r>
    <r>
      <rPr>
        <b/>
        <sz val="12"/>
        <color theme="1"/>
        <rFont val="Calibri"/>
        <family val="2"/>
        <scheme val="minor"/>
      </rPr>
      <t xml:space="preserve"> DEALER 2021</t>
    </r>
    <r>
      <rPr>
        <sz val="12"/>
        <color theme="1"/>
        <rFont val="Calibri"/>
        <family val="2"/>
        <scheme val="minor"/>
      </rPr>
      <t xml:space="preserve">
RON </t>
    </r>
    <r>
      <rPr>
        <b/>
        <sz val="12"/>
        <color theme="1"/>
        <rFont val="Calibri"/>
        <family val="2"/>
        <scheme val="minor"/>
      </rPr>
      <t>fara TVA</t>
    </r>
    <r>
      <rPr>
        <sz val="12"/>
        <color theme="1"/>
        <rFont val="Calibri"/>
        <family val="2"/>
        <scheme val="minor"/>
      </rPr>
      <t xml:space="preserve">
-</t>
    </r>
    <r>
      <rPr>
        <b/>
        <sz val="12"/>
        <color theme="1"/>
        <rFont val="Calibri"/>
        <family val="2"/>
        <scheme val="minor"/>
      </rPr>
      <t>12%</t>
    </r>
  </si>
  <si>
    <r>
      <t xml:space="preserve">Pret de </t>
    </r>
    <r>
      <rPr>
        <b/>
        <sz val="12"/>
        <color theme="1"/>
        <rFont val="Calibri"/>
        <family val="2"/>
        <scheme val="minor"/>
      </rPr>
      <t>LISTA 2021</t>
    </r>
    <r>
      <rPr>
        <sz val="12"/>
        <color theme="1"/>
        <rFont val="Calibri"/>
        <family val="2"/>
        <scheme val="minor"/>
      </rPr>
      <t xml:space="preserve">
RON fara</t>
    </r>
    <r>
      <rPr>
        <b/>
        <sz val="12"/>
        <color theme="1"/>
        <rFont val="Calibri"/>
        <family val="2"/>
        <scheme val="minor"/>
      </rPr>
      <t xml:space="preserve"> TVA</t>
    </r>
  </si>
  <si>
    <r>
      <t>Pret de achizitie pt.</t>
    </r>
    <r>
      <rPr>
        <b/>
        <sz val="12"/>
        <color theme="1"/>
        <rFont val="Calibri"/>
        <family val="2"/>
        <scheme val="minor"/>
      </rPr>
      <t xml:space="preserve"> DEALER 2021</t>
    </r>
    <r>
      <rPr>
        <sz val="12"/>
        <color theme="1"/>
        <rFont val="Calibri"/>
        <family val="2"/>
        <scheme val="minor"/>
      </rPr>
      <t xml:space="preserve">
RON </t>
    </r>
    <r>
      <rPr>
        <b/>
        <sz val="12"/>
        <color theme="1"/>
        <rFont val="Calibri"/>
        <family val="2"/>
        <scheme val="minor"/>
      </rPr>
      <t>fara TVA</t>
    </r>
    <r>
      <rPr>
        <sz val="12"/>
        <color theme="1"/>
        <rFont val="Calibri"/>
        <family val="2"/>
        <scheme val="minor"/>
      </rPr>
      <t xml:space="preserve">
</t>
    </r>
    <r>
      <rPr>
        <b/>
        <sz val="12"/>
        <color theme="1"/>
        <rFont val="Calibri"/>
        <family val="2"/>
        <scheme val="minor"/>
      </rPr>
      <t>-10%</t>
    </r>
  </si>
  <si>
    <t>Sarcina maxima ridicare: 1600 kg
Sarcina maxima tractiune: 2500 kg</t>
  </si>
  <si>
    <t>Sarcina maxima ridicare: 3200 kg
Sarcina maxima tractiune: 5000 kg</t>
  </si>
  <si>
    <t>087.22</t>
  </si>
  <si>
    <t>TH-1500A</t>
  </si>
  <si>
    <t>TH-1500B</t>
  </si>
  <si>
    <t>Transpalet hidraulic cu o capacitate de transport de 1500 kg, latime 1650mm</t>
  </si>
  <si>
    <t>Transpalet hidraulic cu o capacitate de transport de 1500 kg, latime 1450mm</t>
  </si>
  <si>
    <t>077.61E</t>
  </si>
  <si>
    <t>077.61EK</t>
  </si>
  <si>
    <t>077.62E</t>
  </si>
  <si>
    <t>077.62EK</t>
  </si>
  <si>
    <t>CJM400 Honda</t>
  </si>
  <si>
    <t>CJM400 Kohler</t>
  </si>
  <si>
    <t>CJM500 Honda</t>
  </si>
  <si>
    <t>CJM500 Kohler</t>
  </si>
  <si>
    <t>CJP400 Honda</t>
  </si>
  <si>
    <t>CJP400 Kohler</t>
  </si>
  <si>
    <t>CJP500 Honda</t>
  </si>
  <si>
    <t>CJP500 Kohler</t>
  </si>
  <si>
    <t>077.52E</t>
  </si>
  <si>
    <t>077.52EK</t>
  </si>
  <si>
    <t>077.51E</t>
  </si>
  <si>
    <t>077.51EK</t>
  </si>
  <si>
    <t>077.5028</t>
  </si>
  <si>
    <t>Frana pt. masinile de taiat beton/asflat CJP</t>
  </si>
  <si>
    <t>In progres denumirile fiindca nu am date tehnice</t>
  </si>
  <si>
    <t>"ventilator" - Beton dur &amp; Abrazive</t>
  </si>
  <si>
    <r>
      <t>Pt. Hilti</t>
    </r>
    <r>
      <rPr>
        <sz val="12"/>
        <color theme="1"/>
        <rFont val="Calibri"/>
        <family val="2"/>
        <scheme val="minor"/>
      </rPr>
      <t xml:space="preserve"> - inlaturat vopsea - DPC brazat in vacuum</t>
    </r>
  </si>
  <si>
    <t>Nu mai exista in noul catalog</t>
  </si>
  <si>
    <t>XLEV-MP-ICON</t>
  </si>
  <si>
    <t>0037203787186</t>
  </si>
  <si>
    <t>0037203787162</t>
  </si>
  <si>
    <t>0037203787179</t>
  </si>
  <si>
    <t>0037203787193</t>
  </si>
  <si>
    <t>0037203787209</t>
  </si>
  <si>
    <t>0037203787216</t>
  </si>
  <si>
    <t>0037203787223</t>
  </si>
  <si>
    <t>0037203787230</t>
  </si>
  <si>
    <t>0037203787247</t>
  </si>
  <si>
    <t>0037203787254</t>
  </si>
  <si>
    <t>0037203787261</t>
  </si>
  <si>
    <t>0037203787278</t>
  </si>
  <si>
    <t>0037203787285</t>
  </si>
  <si>
    <t>0037203787292</t>
  </si>
  <si>
    <t>0037203787308</t>
  </si>
  <si>
    <t>0037203787315</t>
  </si>
  <si>
    <t>0037203787322</t>
  </si>
  <si>
    <t>0037203787339</t>
  </si>
  <si>
    <t>0037203787346</t>
  </si>
  <si>
    <t>0037203787353</t>
  </si>
  <si>
    <t>0037203787360</t>
  </si>
  <si>
    <t>0037203787377</t>
  </si>
  <si>
    <t>0037203787384</t>
  </si>
  <si>
    <t>0037203787391</t>
  </si>
  <si>
    <t>0037203787407</t>
  </si>
  <si>
    <t>0037203787414</t>
  </si>
  <si>
    <t>0037203787421</t>
  </si>
  <si>
    <t>0037203787438</t>
  </si>
  <si>
    <t>0037203787445</t>
  </si>
  <si>
    <t>0037203787452</t>
  </si>
  <si>
    <t>0037203787469</t>
  </si>
  <si>
    <t>Rotabroach-Element-14</t>
  </si>
  <si>
    <t>130mm</t>
  </si>
  <si>
    <t>24 kg</t>
  </si>
  <si>
    <t>Masina Element 14 - Fierestrau circular</t>
  </si>
  <si>
    <t>2300W</t>
  </si>
  <si>
    <t>Disc diamantat pt. materiale foarte dure 115mm, TVR 115 SuperPro - RUBI-30986</t>
  </si>
  <si>
    <t>Disc diamantat pt. materiale foarte dure 125mm, TVR 125 SuperPro - RUBI-30987</t>
  </si>
  <si>
    <t>Disc diamantat pt. gresie portelanata 250mm, SPT 250 Premium - RUBI-32934</t>
  </si>
  <si>
    <t>Disc diamantat pt. gresie portelanata 300mm, SPT 300 Premium - RUBI-32935</t>
  </si>
  <si>
    <t>Disc diamantat pt. gresie portelanata 350mm, SPT 350 Premium - RUBI-32936</t>
  </si>
  <si>
    <t>Disc diamantat pt. gresie portelanata, taieri oblice 200mm, TPI 200 SuperPro - RUBI-31966</t>
  </si>
  <si>
    <t>Disc diamantat pt. gresie portelanata, taieri oblice 230mm, TPI 230 SuperPro - RUBI-31967</t>
  </si>
  <si>
    <t>Disc diamantat pt. gresie portelanata, taieri oblice 250mm, TPI 250 SuperPro - RUBI-31969</t>
  </si>
  <si>
    <t>Sola-01214800</t>
  </si>
  <si>
    <t>Sola-01215101</t>
  </si>
  <si>
    <t>Sola-01215301</t>
  </si>
  <si>
    <t>Sola-01219401</t>
  </si>
  <si>
    <t>Sola-01219501</t>
  </si>
  <si>
    <t>Sola-01219601</t>
  </si>
  <si>
    <t>Sola-01219701</t>
  </si>
  <si>
    <t>Sola-01219901</t>
  </si>
  <si>
    <t>Sola-01160501</t>
  </si>
  <si>
    <t>Sola-01160701</t>
  </si>
  <si>
    <t>Sola-01160801</t>
  </si>
  <si>
    <t>Sola-01161101</t>
  </si>
  <si>
    <t>Sola-01161301</t>
  </si>
  <si>
    <t>Sola-01161401</t>
  </si>
  <si>
    <t>Sola-01161501</t>
  </si>
  <si>
    <t>Sola-01161601</t>
  </si>
  <si>
    <t>Sola-01161701</t>
  </si>
  <si>
    <t>Sola-01169101</t>
  </si>
  <si>
    <t>Sola-01169301</t>
  </si>
  <si>
    <t>Sola-01169401</t>
  </si>
  <si>
    <t>Sola-01169501</t>
  </si>
  <si>
    <t>Sola-01169601</t>
  </si>
  <si>
    <t>Sola-01169701</t>
  </si>
  <si>
    <t>Sola-01169901</t>
  </si>
  <si>
    <t>Sola-01820301</t>
  </si>
  <si>
    <t>Sola-01820501</t>
  </si>
  <si>
    <t>Sola-01820701</t>
  </si>
  <si>
    <t>Sola-01823101</t>
  </si>
  <si>
    <t>Sola-01823301</t>
  </si>
  <si>
    <t>Sola-02010101</t>
  </si>
  <si>
    <t>Sola-02010401</t>
  </si>
  <si>
    <t>Sola-02010501</t>
  </si>
  <si>
    <t>Sola-02010601</t>
  </si>
  <si>
    <t>Sola-02010901</t>
  </si>
  <si>
    <t>Sola-02011001</t>
  </si>
  <si>
    <t>Sola-01823401</t>
  </si>
  <si>
    <t>Sola-01823501</t>
  </si>
  <si>
    <t>Sola-01823601</t>
  </si>
  <si>
    <t>Sola-01823701</t>
  </si>
  <si>
    <t>Sola-01370301</t>
  </si>
  <si>
    <t>Sola-01812801</t>
  </si>
  <si>
    <t>Sola-01813101</t>
  </si>
  <si>
    <t>Sola-01813301</t>
  </si>
  <si>
    <t>Sola-01816401</t>
  </si>
  <si>
    <t>Sola-01816501</t>
  </si>
  <si>
    <t>Sola-01816601</t>
  </si>
  <si>
    <t>Sola-01816701</t>
  </si>
  <si>
    <t>Sola-01820801</t>
  </si>
  <si>
    <t>Sola-01821101</t>
  </si>
  <si>
    <t>Sola-01821301</t>
  </si>
  <si>
    <t>Sola-01821401</t>
  </si>
  <si>
    <t>Sola-01821501</t>
  </si>
  <si>
    <t>Sola-01821601</t>
  </si>
  <si>
    <t>Sola-01821701</t>
  </si>
  <si>
    <t>Sola-01370501</t>
  </si>
  <si>
    <t>Sola-01370701</t>
  </si>
  <si>
    <t>Sola-01370801</t>
  </si>
  <si>
    <t>Sola-01371101</t>
  </si>
  <si>
    <t>Sola-01373101</t>
  </si>
  <si>
    <t>Sola-01373301</t>
  </si>
  <si>
    <t>Sola-01373401</t>
  </si>
  <si>
    <t>Sola-01373501</t>
  </si>
  <si>
    <t>Sola-01373601</t>
  </si>
  <si>
    <t>Sola-01373701</t>
  </si>
  <si>
    <t>Sola-01010101</t>
  </si>
  <si>
    <t>Sola-01010301</t>
  </si>
  <si>
    <t>Sola-01010501</t>
  </si>
  <si>
    <t>Sola-01010701</t>
  </si>
  <si>
    <t>Sola-01010801</t>
  </si>
  <si>
    <t>Sola-01010901</t>
  </si>
  <si>
    <t>Sola-01011101</t>
  </si>
  <si>
    <t>Sola-01011301</t>
  </si>
  <si>
    <t>Sola-01011401</t>
  </si>
  <si>
    <t>Sola-01011501</t>
  </si>
  <si>
    <t>Sola-01011601</t>
  </si>
  <si>
    <t>Sola-01011701</t>
  </si>
  <si>
    <t>Sola-01013101</t>
  </si>
  <si>
    <t>Sola-01013301</t>
  </si>
  <si>
    <t>Sola-01013401</t>
  </si>
  <si>
    <t>Sola-01013501</t>
  </si>
  <si>
    <t>Sola-01013601</t>
  </si>
  <si>
    <t>Sola-01013701</t>
  </si>
  <si>
    <t>Sola-01110301</t>
  </si>
  <si>
    <t>Sola-01110501</t>
  </si>
  <si>
    <t>Sola-01110701</t>
  </si>
  <si>
    <t>Sola-01110801</t>
  </si>
  <si>
    <t>Sola-01111101</t>
  </si>
  <si>
    <t>Sola-01111301</t>
  </si>
  <si>
    <t>Sola-01111401</t>
  </si>
  <si>
    <t>Sola-01111501</t>
  </si>
  <si>
    <t>Sola-01111601</t>
  </si>
  <si>
    <t>Sola-01111701</t>
  </si>
  <si>
    <t>Sola-01120501</t>
  </si>
  <si>
    <t>Sola-01120801</t>
  </si>
  <si>
    <t>Sola-01121101</t>
  </si>
  <si>
    <t>Sola-01490501</t>
  </si>
  <si>
    <t>Sola-01491301</t>
  </si>
  <si>
    <t>Sola-01483001</t>
  </si>
  <si>
    <t>Sola-01483030</t>
  </si>
  <si>
    <t>Sola-01730201</t>
  </si>
  <si>
    <t>Sola-01730801</t>
  </si>
  <si>
    <t>Sola-01731401</t>
  </si>
  <si>
    <t>Sola-01735801</t>
  </si>
  <si>
    <t>Sola-01711001</t>
  </si>
  <si>
    <t>Sola-01713601</t>
  </si>
  <si>
    <t>Sola-01330501</t>
  </si>
  <si>
    <t>Sola-01330701</t>
  </si>
  <si>
    <t>Sola-01330801</t>
  </si>
  <si>
    <t>Sola-01331101</t>
  </si>
  <si>
    <t>Sola-01331501</t>
  </si>
  <si>
    <t>Sola-01331701</t>
  </si>
  <si>
    <t>Sola-01330201</t>
  </si>
  <si>
    <t>Sola-01331201</t>
  </si>
  <si>
    <t>Sola-01332501</t>
  </si>
  <si>
    <t>Sola-01332701</t>
  </si>
  <si>
    <t>Sola-01332801</t>
  </si>
  <si>
    <t>Sola-01333101</t>
  </si>
  <si>
    <t>Sola-01333501</t>
  </si>
  <si>
    <t>Sola-01333701</t>
  </si>
  <si>
    <t>Sola-01250301</t>
  </si>
  <si>
    <t>Sola-01250501</t>
  </si>
  <si>
    <t>Sola-01250701</t>
  </si>
  <si>
    <t>Sola-01250801</t>
  </si>
  <si>
    <t>Sola-01254301</t>
  </si>
  <si>
    <t>Sola-01254501</t>
  </si>
  <si>
    <t>Sola-01254701</t>
  </si>
  <si>
    <t>Sola-01254801</t>
  </si>
  <si>
    <t>Sola-01255101</t>
  </si>
  <si>
    <t>Sola-01255301</t>
  </si>
  <si>
    <t>Sola-01255401</t>
  </si>
  <si>
    <t>Sola-01256501</t>
  </si>
  <si>
    <t>Sola-01256801</t>
  </si>
  <si>
    <t>Sola-01257101</t>
  </si>
  <si>
    <t>Sola-01621101</t>
  </si>
  <si>
    <t>Sola-01621201</t>
  </si>
  <si>
    <t>Sola-01620101</t>
  </si>
  <si>
    <t>Sola-01620201</t>
  </si>
  <si>
    <t>Sola-01616101</t>
  </si>
  <si>
    <t>Sola-01616105</t>
  </si>
  <si>
    <t>Sola-01616120</t>
  </si>
  <si>
    <t>Sola-01616142</t>
  </si>
  <si>
    <t>Sola-01412501</t>
  </si>
  <si>
    <t>Sola-01412701</t>
  </si>
  <si>
    <t>Sola-01412801</t>
  </si>
  <si>
    <t>Sola-01413101</t>
  </si>
  <si>
    <t>Sola-01412101</t>
  </si>
  <si>
    <t>Sola-01412201</t>
  </si>
  <si>
    <t>Sola-01430201</t>
  </si>
  <si>
    <t>Sola-01430220</t>
  </si>
  <si>
    <t>Sola-01430601</t>
  </si>
  <si>
    <t>Sola-01430620</t>
  </si>
  <si>
    <t>Sola-01431001</t>
  </si>
  <si>
    <t>Sola-01431020</t>
  </si>
  <si>
    <t>Sola-01430901</t>
  </si>
  <si>
    <t>Sola-01430920</t>
  </si>
  <si>
    <t>Sola-01480101</t>
  </si>
  <si>
    <t>Sola-01480701</t>
  </si>
  <si>
    <t>Sola-01480901</t>
  </si>
  <si>
    <t>Sola-01484101</t>
  </si>
  <si>
    <t>Sola-01484501</t>
  </si>
  <si>
    <t>Sola-01482201</t>
  </si>
  <si>
    <t>Sola-01450120</t>
  </si>
  <si>
    <t>Sola-01450220</t>
  </si>
  <si>
    <t>Sola-01452201</t>
  </si>
  <si>
    <t>Sola-02014601</t>
  </si>
  <si>
    <t>Sola-02014901</t>
  </si>
  <si>
    <t>Sola-02015001</t>
  </si>
  <si>
    <t>Sola-02015201</t>
  </si>
  <si>
    <t>Sola-02014631</t>
  </si>
  <si>
    <t>Sola-02012101</t>
  </si>
  <si>
    <t>Sola-02012401</t>
  </si>
  <si>
    <t>Sola-02012601</t>
  </si>
  <si>
    <t>Sola-02012901</t>
  </si>
  <si>
    <t>Sola-02013001</t>
  </si>
  <si>
    <t>Sola-02017001</t>
  </si>
  <si>
    <t>Sola-02017201</t>
  </si>
  <si>
    <t>Sola-02017401</t>
  </si>
  <si>
    <t>Sola-02040101</t>
  </si>
  <si>
    <t>Sola-02040401</t>
  </si>
  <si>
    <t>Sola-02040601</t>
  </si>
  <si>
    <t>Sola-02040901</t>
  </si>
  <si>
    <t>Sola-02041001</t>
  </si>
  <si>
    <t>Sola-02070401</t>
  </si>
  <si>
    <t>Sola-02070501</t>
  </si>
  <si>
    <t>Sola-02070601</t>
  </si>
  <si>
    <t>Sola-02070901</t>
  </si>
  <si>
    <t>Sola-02071001</t>
  </si>
  <si>
    <t>Sola-02074601</t>
  </si>
  <si>
    <t>Sola-02074901</t>
  </si>
  <si>
    <t>Sola-02075001</t>
  </si>
  <si>
    <t>Sola-03070601</t>
  </si>
  <si>
    <t>Sola-03070901</t>
  </si>
  <si>
    <t>Sola-03071001</t>
  </si>
  <si>
    <t>Sola-03071201</t>
  </si>
  <si>
    <t>Sola-03071401</t>
  </si>
  <si>
    <t>Sola-03100101</t>
  </si>
  <si>
    <t>Sola-03100401</t>
  </si>
  <si>
    <t>Sola-03100601</t>
  </si>
  <si>
    <t>Sola-03100901</t>
  </si>
  <si>
    <t>Sola-03101001</t>
  </si>
  <si>
    <t>Sola-03101201</t>
  </si>
  <si>
    <t>Sola-03101401</t>
  </si>
  <si>
    <t>Sola-03101601</t>
  </si>
  <si>
    <t>Sola-03040101</t>
  </si>
  <si>
    <t>Sola-03040401</t>
  </si>
  <si>
    <t>Sola-03040501</t>
  </si>
  <si>
    <t>Sola-03040601</t>
  </si>
  <si>
    <t>Sola-03040901</t>
  </si>
  <si>
    <t>Sola-03041001</t>
  </si>
  <si>
    <t>Sola-03041101</t>
  </si>
  <si>
    <t>Sola-03041201</t>
  </si>
  <si>
    <t>Sola-03041401</t>
  </si>
  <si>
    <t>Sola-03041601</t>
  </si>
  <si>
    <t>Sola-03190101</t>
  </si>
  <si>
    <t>Sola-03190201</t>
  </si>
  <si>
    <t>Sola-03190401</t>
  </si>
  <si>
    <t>Sola-03190501</t>
  </si>
  <si>
    <t>Sola-03190601</t>
  </si>
  <si>
    <t>Sola-03190901</t>
  </si>
  <si>
    <t>Sola-03191001</t>
  </si>
  <si>
    <t>Sola-03220101</t>
  </si>
  <si>
    <t>Sola-03220201</t>
  </si>
  <si>
    <t>Sola-03220401</t>
  </si>
  <si>
    <t>Sola-03220501</t>
  </si>
  <si>
    <t>Sola-03220601</t>
  </si>
  <si>
    <t>Sola-03220901</t>
  </si>
  <si>
    <t>Sola-03221001</t>
  </si>
  <si>
    <t>Sola-03240101</t>
  </si>
  <si>
    <t>Sola-03240401</t>
  </si>
  <si>
    <t>Sola-03240601</t>
  </si>
  <si>
    <t>0037203781375</t>
  </si>
  <si>
    <t>Masina de taiat gresie, faianta si placi 125cm, 1.5kW, DCX-250 Xpert 1250 ZERO DUST 230V-50Hz. - RUBI-52960</t>
  </si>
  <si>
    <t>Masina de taiat gresie, faianta si placi 155cm, 1.5kW, DCX-250 Xpert 1550 ZERO DUST 230V-50Hz. - RUBI-52970</t>
  </si>
  <si>
    <t>0037203781382</t>
  </si>
  <si>
    <t>Cleste de strangere pt. Clipsuri si Pana XLeveling ICON - material METAL - 1 buc - XLEV-MP-ICON</t>
  </si>
  <si>
    <t>Suport pt. Fixarea Tubulaturii de Evacuat Deseuri si Moloz - RUBI-88515</t>
  </si>
  <si>
    <t>Tubulatura Evacuare Deseuri si Moloz din Cauciuc Ranforsat - RUBI-88814</t>
  </si>
  <si>
    <t>Tubulatura Evacuare Deseuri si Moloz din Cauciuc Ranforsat cu Gura de Incarcare Incorporata - RUBI-88813</t>
  </si>
  <si>
    <t>Cuva / Gura de Incarcare din Polietilena Ranforsata pt. Tubulatura Evacuare Deseuri - RUBI-88765</t>
  </si>
  <si>
    <t>Tubulatura Evacuare Deseuri si Moloz din Polietilena Ranforsata - RUBI-88760</t>
  </si>
  <si>
    <t>0037203787506</t>
  </si>
  <si>
    <t>0037203787513</t>
  </si>
  <si>
    <t>0037203787698</t>
  </si>
  <si>
    <t>0037203787704</t>
  </si>
  <si>
    <t>0037203787711</t>
  </si>
  <si>
    <t>0037203787728</t>
  </si>
  <si>
    <t>0037203787735</t>
  </si>
  <si>
    <t>0037203787742</t>
  </si>
  <si>
    <t>0037203787759</t>
  </si>
  <si>
    <t>0037203787766</t>
  </si>
  <si>
    <t>0037203787773</t>
  </si>
  <si>
    <t>0037203787780</t>
  </si>
  <si>
    <t>0037203787797</t>
  </si>
  <si>
    <t>0037203787803</t>
  </si>
  <si>
    <t>0037203787810</t>
  </si>
  <si>
    <t>0037203787827</t>
  </si>
  <si>
    <t>0037203787834</t>
  </si>
  <si>
    <t>0037203787841</t>
  </si>
  <si>
    <t>CDP - Ultra Premium pt. Piatra naturala - Slefuire</t>
  </si>
  <si>
    <t>CXMD.20009</t>
  </si>
  <si>
    <t>CXMD.20013</t>
  </si>
  <si>
    <t>CXMD.20014</t>
  </si>
  <si>
    <t>CXMD.20016</t>
  </si>
  <si>
    <t>CXMD.20017</t>
  </si>
  <si>
    <t>CXMD.20018</t>
  </si>
  <si>
    <t>CXMD.20019</t>
  </si>
  <si>
    <t>CXMD.20020</t>
  </si>
  <si>
    <t>CXMD.20021</t>
  </si>
  <si>
    <t>CXMD.20022</t>
  </si>
  <si>
    <t>Sapa / Racleta  din aluminiu, pt. asfalt, Latime 700mm</t>
  </si>
  <si>
    <t>Sapa / Racleta  din aluminiu, pt. asfalt, Latime 1000mm</t>
  </si>
  <si>
    <t>Nivelator / racleta / sapa din aluminiu pt. beton (fara ax), Lama de nivelare 1500mm</t>
  </si>
  <si>
    <t>Racleta nivelatoare din aluminiu, pt. beton, Lama de nivelare 630mm</t>
  </si>
  <si>
    <t>Nivelator / racleta / sapa din aluminiu pt. beton (fara ax), Lama de nivelare 1000mm</t>
  </si>
  <si>
    <t>Sapa / Racleta cu dinti din aluminiu, pt. nivelare asfalt, Latime 800mm</t>
  </si>
  <si>
    <t>Sapa / Racleta  din aluminiu, pt. indreptat si nivelat asfalt, Latime 800mm</t>
  </si>
  <si>
    <t>Sapa / Racleta  din aluminiu, pt. indreptat si nivelat asfalt, Latime 600mm</t>
  </si>
  <si>
    <t>Sapa / Racleta cu dinti din aluminiu, pt. nivelare asfalt, 
Latime 600mm</t>
  </si>
  <si>
    <t>CXMD.20008</t>
  </si>
  <si>
    <t>Maner curbat din lemn, 130cm</t>
  </si>
  <si>
    <t>CXMD.20012</t>
  </si>
  <si>
    <t>Racleta din cauciuc pt. asfalt, Latime 600mm</t>
  </si>
  <si>
    <t>pt. SMS 150</t>
  </si>
  <si>
    <t>Kit cu roata manuala pt. deplasarea capului de taiere pt. SMS 150 - Raimondi-419AVMS=155</t>
  </si>
  <si>
    <t>Gletiera otel cu varf rotund 40cm - RUBI-60996</t>
  </si>
  <si>
    <t>Gletiera otel cu varf ascutit 40cm - RUBI-60997</t>
  </si>
  <si>
    <t>Galeata FLEXTUB din plastic verde Nr.3 (40 L) - RUBI-88728</t>
  </si>
  <si>
    <t>Galeata FLEXTUB din plastic violet Nr.3 (40 L) - RUBI-88729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</si>
</sst>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 #,##0.00_)\ _R_O_N_ ;_ * \(#,##0.00\)\ _R_O_N_ ;_ * &quot;-&quot;??_)\ _R_O_N_ ;_ @_ "/>
    <numFmt numFmtId="165" formatCode="#,##0.00\ &quot;RON&quot;"/>
    <numFmt numFmtId="166" formatCode="#,##0.0\ &quot;RON&quot;"/>
    <numFmt numFmtId="167" formatCode="0.0"/>
    <numFmt numFmtId="168" formatCode="#,##0\ &quot;RON&quot;"/>
    <numFmt numFmtId="169" formatCode="_([$€-2]\ * #,##0.00_);_([$€-2]\ * \(#,##0.00\);_([$€-2]\ * &quot;-&quot;??_);_(@_)"/>
    <numFmt numFmtId="170" formatCode="00000"/>
    <numFmt numFmtId="171" formatCode="#,##0.00\ &quot;Pts&quot;;[Red]\-#,##0.00\ &quot;Pts&quot;"/>
    <numFmt numFmtId="172" formatCode="#,##0.00\ [$€-1]"/>
    <numFmt numFmtId="173" formatCode="#,##0.00\ &quot;€&quot;"/>
    <numFmt numFmtId="174" formatCode="#,##0\ [$EUR]"/>
    <numFmt numFmtId="175" formatCode="_-* #,##0.00\ _л_в_-;\-* #,##0.00\ _л_в_-;_-* &quot;-&quot;??\ _л_в_-;_-@_-"/>
    <numFmt numFmtId="176" formatCode="_-* #,##0\ _л_в_-;\-* #,##0\ _л_в_-;_-* &quot;-&quot;??\ _л_в_-;_-@_-"/>
    <numFmt numFmtId="177" formatCode="#,##0.00\ [$EUR]"/>
    <numFmt numFmtId="178" formatCode="00000000"/>
    <numFmt numFmtId="179" formatCode="0;\-0;"/>
    <numFmt numFmtId="180" formatCode="#,##0.00;\-#,##0.00;"/>
    <numFmt numFmtId="181" formatCode="_([$RON]\ * #,##0.0_);_([$RON]\ * \(#,##0.0\);_([$RON]\ * &quot;-&quot;??_);_(@_)"/>
    <numFmt numFmtId="182" formatCode="_([$RON]\ * #,##0.0_);_([$RON]\ * \(#,##0.0\);_([$RON]\ * &quot;-&quot;?_);_(@_)"/>
  </numFmts>
  <fonts count="274">
    <font>
      <sz val="12"/>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rgb="FF000000"/>
      <name val="Calibri"/>
      <family val="2"/>
    </font>
    <font>
      <sz val="12"/>
      <color theme="1"/>
      <name val="Calibri"/>
      <family val="2"/>
    </font>
    <font>
      <sz val="18"/>
      <color theme="1"/>
      <name val="Calibri"/>
      <family val="2"/>
    </font>
    <font>
      <b/>
      <sz val="12"/>
      <color theme="1"/>
      <name val="Calibri"/>
      <family val="2"/>
    </font>
    <font>
      <sz val="11"/>
      <color theme="1"/>
      <name val="Calibri"/>
      <family val="2"/>
    </font>
    <font>
      <b/>
      <sz val="14"/>
      <color theme="1"/>
      <name val="Calibri"/>
      <family val="2"/>
    </font>
    <font>
      <sz val="14"/>
      <color theme="1"/>
      <name val="Calibri"/>
      <family val="2"/>
    </font>
    <font>
      <sz val="12"/>
      <color rgb="FF006100"/>
      <name val="Calibri"/>
      <family val="2"/>
    </font>
    <font>
      <b/>
      <sz val="16"/>
      <color theme="1"/>
      <name val="Calibri"/>
      <family val="2"/>
    </font>
    <font>
      <sz val="16"/>
      <color theme="1"/>
      <name val="Calibri"/>
      <family val="2"/>
    </font>
    <font>
      <sz val="9"/>
      <color theme="1"/>
      <name val="Calibri"/>
      <family val="2"/>
    </font>
    <font>
      <b/>
      <sz val="12"/>
      <color rgb="FFFF0000"/>
      <name val="Calibri"/>
      <family val="2"/>
    </font>
    <font>
      <sz val="12"/>
      <color rgb="FFFF0000"/>
      <name val="Calibri"/>
      <family val="2"/>
    </font>
    <font>
      <sz val="11"/>
      <color rgb="FFFF0000"/>
      <name val="Calibri"/>
      <family val="2"/>
    </font>
    <font>
      <b/>
      <sz val="18"/>
      <color theme="1"/>
      <name val="Calibri"/>
      <family val="2"/>
    </font>
    <font>
      <sz val="20"/>
      <color theme="1"/>
      <name val="Calibri"/>
      <family val="2"/>
    </font>
    <font>
      <i/>
      <sz val="10"/>
      <color theme="1"/>
      <name val="Calibri"/>
      <family val="2"/>
    </font>
    <font>
      <sz val="10"/>
      <color theme="1"/>
      <name val="Arial"/>
      <family val="2"/>
    </font>
    <font>
      <sz val="16"/>
      <color theme="1"/>
      <name val="Arial"/>
      <family val="2"/>
    </font>
    <font>
      <sz val="10"/>
      <color theme="1"/>
      <name val="Calibri"/>
      <family val="2"/>
    </font>
    <font>
      <b/>
      <sz val="11"/>
      <color theme="1"/>
      <name val="Calibri"/>
      <family val="2"/>
    </font>
    <font>
      <sz val="14"/>
      <color rgb="FFFF0000"/>
      <name val="Calibri"/>
      <family val="2"/>
    </font>
    <font>
      <b/>
      <sz val="10"/>
      <color rgb="FF000000"/>
      <name val="Calibri"/>
      <family val="2"/>
    </font>
    <font>
      <b/>
      <sz val="12"/>
      <color rgb="FF000000"/>
      <name val="Calibri"/>
      <family val="2"/>
    </font>
    <font>
      <sz val="10"/>
      <color rgb="FF000000"/>
      <name val="Calibri"/>
      <family val="2"/>
    </font>
    <font>
      <b/>
      <sz val="10"/>
      <color theme="1"/>
      <name val="Calibri"/>
      <family val="2"/>
    </font>
    <font>
      <sz val="16"/>
      <color rgb="FF000000"/>
      <name val="Calibri"/>
      <family val="2"/>
    </font>
    <font>
      <i/>
      <sz val="14"/>
      <color theme="1"/>
      <name val="Calibri"/>
      <family val="2"/>
    </font>
    <font>
      <sz val="18"/>
      <name val="Calibri"/>
      <family val="2"/>
    </font>
    <font>
      <b/>
      <sz val="12"/>
      <name val="Calibri"/>
      <family val="2"/>
    </font>
    <font>
      <sz val="12"/>
      <name val="Calibri"/>
      <family val="2"/>
    </font>
    <font>
      <sz val="11"/>
      <name val="Calibri"/>
      <family val="2"/>
    </font>
    <font>
      <u/>
      <sz val="12"/>
      <color theme="11"/>
      <name val="Arial"/>
      <family val="2"/>
    </font>
    <font>
      <sz val="12"/>
      <color theme="1"/>
      <name val="Arial"/>
      <family val="2"/>
    </font>
    <font>
      <sz val="9"/>
      <color theme="1"/>
      <name val="Calibri"/>
      <family val="2"/>
      <scheme val="minor"/>
    </font>
    <font>
      <b/>
      <sz val="14"/>
      <name val="Calibri"/>
      <family val="2"/>
      <scheme val="minor"/>
    </font>
    <font>
      <sz val="14"/>
      <name val="Calibri"/>
      <family val="2"/>
      <scheme val="minor"/>
    </font>
    <font>
      <b/>
      <sz val="14"/>
      <color theme="1"/>
      <name val="Calibri"/>
      <family val="2"/>
      <scheme val="minor"/>
    </font>
    <font>
      <b/>
      <sz val="14"/>
      <color rgb="FFFF0000"/>
      <name val="Calibri"/>
      <family val="2"/>
      <scheme val="minor"/>
    </font>
    <font>
      <sz val="14"/>
      <color theme="1"/>
      <name val="Calibri"/>
      <family val="2"/>
      <scheme val="minor"/>
    </font>
    <font>
      <b/>
      <sz val="9"/>
      <color rgb="FF000000"/>
      <name val="Calibri"/>
      <family val="2"/>
      <scheme val="minor"/>
    </font>
    <font>
      <b/>
      <sz val="14"/>
      <color rgb="FF000000"/>
      <name val="Calibri"/>
      <family val="2"/>
      <scheme val="minor"/>
    </font>
    <font>
      <b/>
      <sz val="11"/>
      <color rgb="FF000000"/>
      <name val="Calibri"/>
      <family val="2"/>
      <scheme val="minor"/>
    </font>
    <font>
      <b/>
      <sz val="10"/>
      <color rgb="FF000000"/>
      <name val="Calibri"/>
      <family val="2"/>
      <scheme val="minor"/>
    </font>
    <font>
      <b/>
      <sz val="11"/>
      <color theme="1"/>
      <name val="Calibri"/>
      <family val="2"/>
      <scheme val="minor"/>
    </font>
    <font>
      <b/>
      <sz val="9"/>
      <color theme="1"/>
      <name val="Calibri"/>
      <family val="2"/>
      <scheme val="minor"/>
    </font>
    <font>
      <b/>
      <sz val="11"/>
      <name val="Calibri"/>
      <family val="2"/>
      <scheme val="minor"/>
    </font>
    <font>
      <sz val="11"/>
      <color rgb="FF000000"/>
      <name val="Calibri"/>
      <family val="2"/>
      <scheme val="minor"/>
    </font>
    <font>
      <sz val="11"/>
      <name val="Calibri"/>
      <family val="2"/>
      <scheme val="minor"/>
    </font>
    <font>
      <sz val="9"/>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2"/>
      <color rgb="FF000000"/>
      <name val="Calibri"/>
      <family val="2"/>
      <scheme val="minor"/>
    </font>
    <font>
      <sz val="9"/>
      <color rgb="FFFF0000"/>
      <name val="Calibri"/>
      <family val="2"/>
      <scheme val="minor"/>
    </font>
    <font>
      <b/>
      <sz val="12"/>
      <color theme="1"/>
      <name val="Calibri"/>
      <family val="2"/>
      <scheme val="minor"/>
    </font>
    <font>
      <b/>
      <sz val="12"/>
      <name val="Calibri"/>
      <family val="2"/>
      <scheme val="minor"/>
    </font>
    <font>
      <sz val="14"/>
      <color theme="1"/>
      <name val="Arial"/>
      <family val="2"/>
    </font>
    <font>
      <sz val="9"/>
      <color rgb="FF000000"/>
      <name val="Calibri"/>
      <family val="2"/>
    </font>
    <font>
      <sz val="8"/>
      <name val="Arial"/>
      <family val="2"/>
    </font>
    <font>
      <sz val="11"/>
      <name val="Calibri"/>
      <family val="2"/>
      <scheme val="major"/>
    </font>
    <font>
      <b/>
      <sz val="11"/>
      <color theme="1"/>
      <name val="Calibri"/>
      <family val="2"/>
      <scheme val="major"/>
    </font>
    <font>
      <sz val="11"/>
      <color theme="1"/>
      <name val="Calibri"/>
      <family val="2"/>
      <scheme val="major"/>
    </font>
    <font>
      <b/>
      <sz val="11"/>
      <name val="Calibri"/>
      <family val="2"/>
      <scheme val="major"/>
    </font>
    <font>
      <b/>
      <sz val="12"/>
      <name val="Calibri"/>
      <family val="2"/>
      <scheme val="major"/>
    </font>
    <font>
      <b/>
      <sz val="12"/>
      <color theme="1"/>
      <name val="Arial"/>
      <family val="2"/>
    </font>
    <font>
      <b/>
      <sz val="14"/>
      <name val="Calibri"/>
      <family val="2"/>
      <scheme val="major"/>
    </font>
    <font>
      <sz val="12"/>
      <name val="Calibri"/>
      <family val="2"/>
      <scheme val="minor"/>
    </font>
    <font>
      <sz val="11"/>
      <color indexed="8"/>
      <name val="Calibri"/>
      <family val="2"/>
      <scheme val="minor"/>
    </font>
    <font>
      <b/>
      <sz val="11"/>
      <color indexed="8"/>
      <name val="Calibri"/>
      <family val="2"/>
      <scheme val="minor"/>
    </font>
    <font>
      <b/>
      <sz val="16"/>
      <color theme="1"/>
      <name val="Calibri"/>
      <family val="2"/>
      <scheme val="minor"/>
    </font>
    <font>
      <b/>
      <sz val="9"/>
      <name val="Arial"/>
      <family val="2"/>
    </font>
    <font>
      <sz val="8"/>
      <name val="Arial"/>
      <family val="2"/>
    </font>
    <font>
      <sz val="12"/>
      <color theme="1"/>
      <name val="Calibri"/>
      <family val="2"/>
      <scheme val="major"/>
    </font>
    <font>
      <b/>
      <sz val="10.5"/>
      <color theme="1"/>
      <name val="Calibri"/>
      <family val="2"/>
      <scheme val="minor"/>
    </font>
    <font>
      <sz val="10"/>
      <name val="Arial"/>
      <family val="2"/>
    </font>
    <font>
      <b/>
      <u/>
      <sz val="11"/>
      <name val="Calibri"/>
      <family val="2"/>
      <scheme val="minor"/>
    </font>
    <font>
      <u/>
      <sz val="11"/>
      <name val="Calibri"/>
      <family val="2"/>
      <scheme val="minor"/>
    </font>
    <font>
      <i/>
      <u/>
      <sz val="11"/>
      <color theme="1"/>
      <name val="Calibri"/>
      <family val="2"/>
      <scheme val="minor"/>
    </font>
    <font>
      <b/>
      <sz val="22"/>
      <color theme="1"/>
      <name val="Calibri"/>
      <family val="2"/>
      <scheme val="minor"/>
    </font>
    <font>
      <b/>
      <u/>
      <sz val="12"/>
      <name val="Calibri"/>
      <family val="2"/>
      <scheme val="minor"/>
    </font>
    <font>
      <i/>
      <sz val="11"/>
      <name val="Calibri"/>
      <family val="2"/>
      <scheme val="minor"/>
    </font>
    <font>
      <i/>
      <sz val="12"/>
      <name val="Calibri"/>
      <family val="2"/>
      <scheme val="minor"/>
    </font>
    <font>
      <b/>
      <u val="double"/>
      <sz val="11"/>
      <name val="Calibri"/>
      <family val="2"/>
      <scheme val="minor"/>
    </font>
    <font>
      <u val="double"/>
      <sz val="11"/>
      <name val="Calibri"/>
      <family val="2"/>
      <scheme val="minor"/>
    </font>
    <font>
      <b/>
      <i/>
      <sz val="11"/>
      <name val="Calibri"/>
      <family val="2"/>
      <scheme val="minor"/>
    </font>
    <font>
      <i/>
      <sz val="11"/>
      <color theme="1"/>
      <name val="Calibri"/>
      <family val="2"/>
      <scheme val="minor"/>
    </font>
    <font>
      <u/>
      <sz val="22"/>
      <name val="Calibri"/>
      <family val="2"/>
      <scheme val="minor"/>
    </font>
    <font>
      <i/>
      <u/>
      <sz val="22"/>
      <color theme="1"/>
      <name val="Calibri"/>
      <family val="2"/>
      <scheme val="minor"/>
    </font>
    <font>
      <b/>
      <sz val="22"/>
      <name val="Calibri"/>
      <family val="2"/>
      <scheme val="minor"/>
    </font>
    <font>
      <b/>
      <sz val="10.5"/>
      <color rgb="FFFF0000"/>
      <name val="Calibri"/>
      <family val="2"/>
      <scheme val="minor"/>
    </font>
    <font>
      <u/>
      <sz val="10"/>
      <color indexed="12"/>
      <name val="Arial"/>
      <family val="2"/>
    </font>
    <font>
      <u/>
      <sz val="16"/>
      <color indexed="12"/>
      <name val="Arial"/>
      <family val="2"/>
    </font>
    <font>
      <sz val="11"/>
      <color indexed="12"/>
      <name val="Calibri"/>
      <family val="2"/>
      <scheme val="minor"/>
    </font>
    <font>
      <i/>
      <sz val="12"/>
      <color theme="1"/>
      <name val="Arial"/>
      <family val="2"/>
    </font>
    <font>
      <b/>
      <sz val="14"/>
      <color indexed="8"/>
      <name val="Calibri"/>
      <family val="2"/>
      <scheme val="minor"/>
    </font>
    <font>
      <i/>
      <sz val="11"/>
      <color indexed="8"/>
      <name val="Calibri"/>
      <family val="2"/>
      <scheme val="minor"/>
    </font>
    <font>
      <b/>
      <sz val="14"/>
      <color theme="1"/>
      <name val="Calibri"/>
      <family val="2"/>
      <scheme val="major"/>
    </font>
    <font>
      <sz val="10"/>
      <name val="Calibri"/>
      <family val="2"/>
      <scheme val="major"/>
    </font>
    <font>
      <sz val="12"/>
      <name val="Calibri"/>
      <family val="2"/>
      <scheme val="major"/>
    </font>
    <font>
      <b/>
      <sz val="14"/>
      <color theme="1"/>
      <name val="Arial"/>
      <family val="2"/>
    </font>
    <font>
      <i/>
      <sz val="9"/>
      <color theme="1"/>
      <name val="Calibri"/>
      <family val="2"/>
      <scheme val="minor"/>
    </font>
    <font>
      <sz val="9"/>
      <color theme="1"/>
      <name val="Arial"/>
      <family val="2"/>
    </font>
    <font>
      <u/>
      <sz val="14"/>
      <color theme="1"/>
      <name val="Calibri"/>
      <family val="2"/>
    </font>
    <font>
      <b/>
      <sz val="20"/>
      <color theme="1"/>
      <name val="Calibri"/>
      <family val="2"/>
    </font>
    <font>
      <i/>
      <sz val="11"/>
      <name val="Calibri"/>
      <family val="2"/>
      <scheme val="major"/>
    </font>
    <font>
      <b/>
      <i/>
      <sz val="12"/>
      <name val="Calibri"/>
      <family val="2"/>
      <scheme val="major"/>
    </font>
    <font>
      <b/>
      <sz val="12"/>
      <color theme="1"/>
      <name val="Calibri"/>
      <family val="2"/>
      <scheme val="major"/>
    </font>
    <font>
      <sz val="11"/>
      <color indexed="8"/>
      <name val="Calibri"/>
      <family val="2"/>
      <scheme val="major"/>
    </font>
    <font>
      <b/>
      <sz val="16"/>
      <name val="Calibri"/>
      <family val="2"/>
      <scheme val="major"/>
    </font>
    <font>
      <b/>
      <u/>
      <sz val="20"/>
      <name val="Calibri"/>
      <family val="2"/>
      <scheme val="major"/>
    </font>
    <font>
      <b/>
      <sz val="10"/>
      <name val="Calibri"/>
      <family val="2"/>
      <scheme val="major"/>
    </font>
    <font>
      <b/>
      <sz val="10"/>
      <color theme="1"/>
      <name val="Arial"/>
      <family val="2"/>
    </font>
    <font>
      <sz val="18"/>
      <color theme="1"/>
      <name val="Calibri"/>
      <family val="2"/>
      <scheme val="major"/>
    </font>
    <font>
      <sz val="18"/>
      <name val="Calibri"/>
      <family val="2"/>
      <scheme val="major"/>
    </font>
    <font>
      <sz val="18"/>
      <color rgb="FF000000"/>
      <name val="Calibri"/>
      <family val="2"/>
      <scheme val="major"/>
    </font>
    <font>
      <b/>
      <sz val="18"/>
      <color rgb="FF000000"/>
      <name val="Calibri"/>
      <family val="2"/>
      <scheme val="major"/>
    </font>
    <font>
      <sz val="10"/>
      <name val="Calibri"/>
      <family val="2"/>
      <scheme val="minor"/>
    </font>
    <font>
      <sz val="16"/>
      <name val="Calibri"/>
      <family val="2"/>
      <scheme val="minor"/>
    </font>
    <font>
      <i/>
      <sz val="16"/>
      <name val="Calibri"/>
      <family val="2"/>
      <scheme val="minor"/>
    </font>
    <font>
      <sz val="16"/>
      <color theme="1"/>
      <name val="Calibri"/>
      <family val="2"/>
      <scheme val="minor"/>
    </font>
    <font>
      <b/>
      <sz val="10"/>
      <color theme="1"/>
      <name val="Calibri"/>
      <family val="2"/>
      <scheme val="minor"/>
    </font>
    <font>
      <b/>
      <sz val="18"/>
      <color theme="1"/>
      <name val="Calibri"/>
      <family val="2"/>
      <scheme val="minor"/>
    </font>
    <font>
      <sz val="18"/>
      <color theme="1"/>
      <name val="Arial"/>
      <family val="2"/>
    </font>
    <font>
      <sz val="18"/>
      <color rgb="FF000000"/>
      <name val="Arial"/>
      <family val="2"/>
    </font>
    <font>
      <b/>
      <sz val="18"/>
      <color rgb="FF000000"/>
      <name val="Calibri"/>
      <family val="2"/>
    </font>
    <font>
      <b/>
      <sz val="22"/>
      <color theme="1"/>
      <name val="Calibri"/>
      <family val="2"/>
    </font>
    <font>
      <sz val="14"/>
      <color rgb="FF000000"/>
      <name val="Calibri"/>
      <family val="2"/>
      <scheme val="minor"/>
    </font>
    <font>
      <sz val="18"/>
      <color theme="1"/>
      <name val="Calibri"/>
      <family val="2"/>
      <scheme val="minor"/>
    </font>
    <font>
      <sz val="22"/>
      <color theme="1"/>
      <name val="Calibri"/>
      <family val="2"/>
      <scheme val="minor"/>
    </font>
    <font>
      <b/>
      <sz val="18"/>
      <color rgb="FF000000"/>
      <name val="Calibri"/>
      <family val="2"/>
      <scheme val="minor"/>
    </font>
    <font>
      <b/>
      <sz val="16"/>
      <name val="Calibri"/>
      <family val="2"/>
      <scheme val="major"/>
    </font>
    <font>
      <i/>
      <sz val="11"/>
      <name val="Calibri"/>
      <family val="2"/>
      <scheme val="major"/>
    </font>
    <font>
      <sz val="13"/>
      <color theme="1"/>
      <name val="Calibri"/>
      <family val="2"/>
    </font>
    <font>
      <b/>
      <sz val="18"/>
      <color theme="8" tint="-0.499984740745262"/>
      <name val="Calibri"/>
      <family val="2"/>
    </font>
    <font>
      <b/>
      <sz val="18"/>
      <name val="Calibri"/>
      <family val="2"/>
    </font>
    <font>
      <b/>
      <sz val="26"/>
      <color rgb="FFFF0000"/>
      <name val="Calibri"/>
      <family val="2"/>
    </font>
    <font>
      <sz val="12"/>
      <name val="Arial"/>
      <family val="2"/>
    </font>
    <font>
      <b/>
      <sz val="18"/>
      <name val="Arial"/>
      <family val="2"/>
    </font>
    <font>
      <sz val="14"/>
      <name val="Arial"/>
      <family val="2"/>
    </font>
    <font>
      <sz val="20"/>
      <color theme="1"/>
      <name val="Arial"/>
      <family val="2"/>
    </font>
    <font>
      <b/>
      <sz val="12"/>
      <name val="Arial"/>
      <family val="2"/>
    </font>
    <font>
      <b/>
      <sz val="20"/>
      <color theme="1"/>
      <name val="Arial"/>
      <family val="2"/>
    </font>
    <font>
      <sz val="24"/>
      <color theme="1"/>
      <name val="Calibri"/>
      <family val="2"/>
    </font>
    <font>
      <b/>
      <sz val="24"/>
      <color theme="1"/>
      <name val="Calibri"/>
      <family val="2"/>
    </font>
    <font>
      <sz val="24"/>
      <name val="Calibri"/>
      <family val="2"/>
    </font>
    <font>
      <sz val="10"/>
      <name val="Calibri"/>
      <family val="2"/>
    </font>
    <font>
      <sz val="6"/>
      <color theme="1"/>
      <name val="Calibri"/>
      <family val="2"/>
      <scheme val="minor"/>
    </font>
    <font>
      <sz val="6"/>
      <color theme="1"/>
      <name val="Arial"/>
      <family val="2"/>
    </font>
    <font>
      <sz val="6"/>
      <color indexed="8"/>
      <name val="Calibri"/>
      <family val="2"/>
      <scheme val="minor"/>
    </font>
    <font>
      <sz val="26"/>
      <color theme="1"/>
      <name val="Calibri"/>
      <family val="2"/>
      <scheme val="minor"/>
    </font>
    <font>
      <b/>
      <sz val="26"/>
      <color theme="1"/>
      <name val="Calibri"/>
      <family val="2"/>
      <scheme val="minor"/>
    </font>
    <font>
      <b/>
      <sz val="20"/>
      <color theme="1"/>
      <name val="Calibri"/>
      <family val="2"/>
      <scheme val="minor"/>
    </font>
    <font>
      <b/>
      <sz val="36"/>
      <color theme="1"/>
      <name val="Calibri"/>
      <family val="2"/>
      <scheme val="minor"/>
    </font>
    <font>
      <b/>
      <sz val="9"/>
      <color theme="1"/>
      <name val="Calibri"/>
      <family val="2"/>
    </font>
    <font>
      <sz val="9"/>
      <color rgb="FF000000"/>
      <name val="Arial"/>
      <family val="2"/>
    </font>
    <font>
      <b/>
      <sz val="9"/>
      <name val="Calibri"/>
      <family val="2"/>
    </font>
    <font>
      <b/>
      <sz val="9"/>
      <color rgb="FF000000"/>
      <name val="Calibri"/>
      <family val="2"/>
    </font>
    <font>
      <sz val="9"/>
      <name val="Calibri"/>
      <family val="2"/>
    </font>
    <font>
      <sz val="9"/>
      <name val="Calibri"/>
      <family val="2"/>
      <scheme val="major"/>
    </font>
    <font>
      <b/>
      <sz val="9"/>
      <color rgb="FF000000"/>
      <name val="Arial"/>
      <family val="2"/>
    </font>
    <font>
      <b/>
      <u/>
      <sz val="9"/>
      <color rgb="FF000000"/>
      <name val="Arial"/>
      <family val="2"/>
    </font>
    <font>
      <sz val="9"/>
      <color indexed="206"/>
      <name val="Calibri"/>
      <family val="2"/>
    </font>
    <font>
      <sz val="8"/>
      <color theme="1"/>
      <name val="Calibri"/>
      <family val="2"/>
    </font>
    <font>
      <b/>
      <sz val="8"/>
      <color rgb="FF000000"/>
      <name val="Calibri"/>
      <family val="2"/>
    </font>
    <font>
      <sz val="8"/>
      <color rgb="FF000000"/>
      <name val="Calibri"/>
      <family val="2"/>
    </font>
    <font>
      <sz val="8"/>
      <name val="Calibri"/>
      <family val="2"/>
      <scheme val="major"/>
    </font>
    <font>
      <b/>
      <sz val="8"/>
      <color theme="1"/>
      <name val="Calibri"/>
      <family val="2"/>
    </font>
    <font>
      <sz val="8"/>
      <name val="Calibri"/>
      <family val="2"/>
    </font>
    <font>
      <sz val="8"/>
      <color theme="1"/>
      <name val="Arial"/>
      <family val="2"/>
    </font>
    <font>
      <b/>
      <sz val="9"/>
      <name val="Calibri"/>
      <family val="2"/>
      <scheme val="major"/>
    </font>
    <font>
      <b/>
      <sz val="10"/>
      <name val="Calibri"/>
      <family val="2"/>
    </font>
    <font>
      <b/>
      <sz val="12"/>
      <color rgb="FF00B050"/>
      <name val="Arial"/>
      <family val="2"/>
    </font>
    <font>
      <b/>
      <sz val="10"/>
      <color rgb="FF000000"/>
      <name val="Verdana"/>
      <family val="2"/>
    </font>
    <font>
      <sz val="22"/>
      <color theme="1"/>
      <name val="Arial"/>
      <family val="2"/>
    </font>
    <font>
      <b/>
      <sz val="22"/>
      <color theme="1"/>
      <name val="Arial"/>
      <family val="2"/>
    </font>
    <font>
      <sz val="18"/>
      <name val="Calibri"/>
      <family val="2"/>
      <scheme val="minor"/>
    </font>
    <font>
      <b/>
      <sz val="18"/>
      <name val="Calibri"/>
      <family val="2"/>
      <scheme val="minor"/>
    </font>
    <font>
      <b/>
      <sz val="18"/>
      <color rgb="FFFF0000"/>
      <name val="Calibri"/>
      <family val="2"/>
      <scheme val="minor"/>
    </font>
    <font>
      <b/>
      <sz val="20"/>
      <color rgb="FFFF0000"/>
      <name val="Calibri"/>
      <family val="2"/>
    </font>
    <font>
      <b/>
      <sz val="18"/>
      <color rgb="FFFF0000"/>
      <name val="Calibri"/>
      <family val="2"/>
    </font>
    <font>
      <b/>
      <sz val="16"/>
      <color rgb="FFFF0000"/>
      <name val="Arial"/>
      <family val="2"/>
    </font>
    <font>
      <b/>
      <sz val="16"/>
      <color theme="1"/>
      <name val="Arial"/>
      <family val="2"/>
    </font>
    <font>
      <b/>
      <sz val="14"/>
      <color rgb="FFFF0000"/>
      <name val="Arial"/>
      <family val="2"/>
    </font>
    <font>
      <b/>
      <sz val="14"/>
      <color rgb="FFFF0000"/>
      <name val="Calibri (Body)"/>
    </font>
    <font>
      <b/>
      <sz val="16"/>
      <color rgb="FFFF0000"/>
      <name val="Calibri"/>
      <family val="2"/>
      <scheme val="minor"/>
    </font>
    <font>
      <sz val="12"/>
      <color rgb="FFFF0000"/>
      <name val="Calibri"/>
      <family val="2"/>
      <scheme val="major"/>
    </font>
    <font>
      <b/>
      <sz val="20"/>
      <color rgb="FFFF0000"/>
      <name val="Calibri"/>
      <family val="2"/>
      <scheme val="minor"/>
    </font>
    <font>
      <b/>
      <sz val="12"/>
      <color rgb="FFFF0000"/>
      <name val="Arial"/>
      <family val="2"/>
    </font>
    <font>
      <sz val="18"/>
      <color rgb="FFFF0000"/>
      <name val="Calibri (Body)"/>
    </font>
    <font>
      <sz val="12"/>
      <color rgb="FF006100"/>
      <name val="Calibri"/>
      <family val="2"/>
      <scheme val="minor"/>
    </font>
    <font>
      <sz val="10"/>
      <color rgb="FF006100"/>
      <name val="Calibri"/>
      <family val="2"/>
      <scheme val="minor"/>
    </font>
    <font>
      <sz val="9"/>
      <color rgb="FF006100"/>
      <name val="Calibri"/>
      <family val="2"/>
      <scheme val="minor"/>
    </font>
    <font>
      <sz val="12"/>
      <color rgb="FFFF0000"/>
      <name val="Arial"/>
      <family val="2"/>
    </font>
    <font>
      <b/>
      <sz val="10"/>
      <color rgb="FF006100"/>
      <name val="Calibri"/>
      <family val="2"/>
      <scheme val="minor"/>
    </font>
    <font>
      <b/>
      <sz val="18"/>
      <color theme="1"/>
      <name val="Arial"/>
      <family val="2"/>
    </font>
    <font>
      <sz val="11"/>
      <color theme="1"/>
      <name val="Arial"/>
      <family val="2"/>
    </font>
    <font>
      <b/>
      <sz val="11"/>
      <color theme="1"/>
      <name val="Arial"/>
      <family val="2"/>
    </font>
    <font>
      <b/>
      <sz val="11"/>
      <color rgb="FF000000"/>
      <name val="Arial"/>
      <family val="2"/>
    </font>
    <font>
      <sz val="12"/>
      <color rgb="FFFF0000"/>
      <name val="Calibri"/>
      <family val="2"/>
      <scheme val="minor"/>
    </font>
    <font>
      <b/>
      <sz val="9"/>
      <name val="Calibri"/>
      <family val="2"/>
      <scheme val="minor"/>
    </font>
    <font>
      <sz val="9"/>
      <name val="Calibri"/>
      <family val="2"/>
      <scheme val="minor"/>
    </font>
    <font>
      <b/>
      <sz val="10"/>
      <color rgb="FFFF0000"/>
      <name val="Calibri"/>
      <family val="2"/>
    </font>
    <font>
      <i/>
      <sz val="12"/>
      <color theme="1"/>
      <name val="Calibri"/>
      <family val="2"/>
      <scheme val="minor"/>
    </font>
    <font>
      <i/>
      <sz val="10"/>
      <color theme="1"/>
      <name val="Calibri"/>
      <family val="2"/>
      <scheme val="minor"/>
    </font>
    <font>
      <b/>
      <i/>
      <sz val="9"/>
      <color rgb="FF000000"/>
      <name val="Calibri"/>
      <family val="2"/>
      <scheme val="minor"/>
    </font>
    <font>
      <b/>
      <i/>
      <sz val="14"/>
      <color rgb="FF000000"/>
      <name val="Calibri"/>
      <family val="2"/>
      <scheme val="minor"/>
    </font>
    <font>
      <b/>
      <i/>
      <sz val="12"/>
      <color rgb="FF000000"/>
      <name val="Calibri"/>
      <family val="2"/>
      <scheme val="minor"/>
    </font>
    <font>
      <i/>
      <sz val="14"/>
      <color theme="1"/>
      <name val="Calibri"/>
      <family val="2"/>
      <scheme val="minor"/>
    </font>
    <font>
      <b/>
      <i/>
      <sz val="10"/>
      <color rgb="FF000000"/>
      <name val="Calibri"/>
      <family val="2"/>
      <scheme val="minor"/>
    </font>
    <font>
      <b/>
      <i/>
      <sz val="11"/>
      <color theme="1"/>
      <name val="Calibri"/>
      <family val="2"/>
      <scheme val="minor"/>
    </font>
    <font>
      <b/>
      <i/>
      <sz val="11"/>
      <color rgb="FF000000"/>
      <name val="Calibri"/>
      <family val="2"/>
      <scheme val="minor"/>
    </font>
    <font>
      <b/>
      <sz val="16"/>
      <color theme="1"/>
      <name val="Calibri (Body)"/>
    </font>
    <font>
      <b/>
      <sz val="12"/>
      <color rgb="FFFF0000"/>
      <name val="Calibri"/>
      <family val="2"/>
      <scheme val="minor"/>
    </font>
    <font>
      <b/>
      <sz val="12"/>
      <name val="Calibri (Body)"/>
    </font>
    <font>
      <i/>
      <sz val="8"/>
      <color theme="1"/>
      <name val="Calibri"/>
      <family val="2"/>
      <scheme val="minor"/>
    </font>
    <font>
      <b/>
      <sz val="11"/>
      <color rgb="FF000000"/>
      <name val="Calibri"/>
      <family val="2"/>
    </font>
    <font>
      <sz val="8"/>
      <name val="Arial"/>
      <family val="2"/>
    </font>
    <font>
      <b/>
      <sz val="9"/>
      <color theme="1"/>
      <name val="Arial"/>
      <family val="2"/>
    </font>
    <font>
      <b/>
      <sz val="10"/>
      <color rgb="FFFF0000"/>
      <name val="Arial"/>
      <family val="2"/>
    </font>
    <font>
      <b/>
      <sz val="10"/>
      <color rgb="FF002060"/>
      <name val="Arial"/>
      <family val="2"/>
    </font>
    <font>
      <i/>
      <sz val="8"/>
      <color theme="1"/>
      <name val="Arial"/>
      <family val="2"/>
    </font>
    <font>
      <i/>
      <sz val="8"/>
      <name val="Arial"/>
      <family val="2"/>
    </font>
    <font>
      <b/>
      <sz val="14"/>
      <name val="Arial"/>
      <family val="2"/>
    </font>
    <font>
      <sz val="8"/>
      <name val="Arial"/>
      <family val="2"/>
    </font>
    <font>
      <sz val="12"/>
      <color rgb="FF222222"/>
      <name val="Arial"/>
      <family val="2"/>
    </font>
  </fonts>
  <fills count="59">
    <fill>
      <patternFill patternType="none"/>
    </fill>
    <fill>
      <patternFill patternType="gray125"/>
    </fill>
    <fill>
      <patternFill patternType="solid">
        <fgColor rgb="FFDAEEF3"/>
        <bgColor rgb="FFDAEEF3"/>
      </patternFill>
    </fill>
    <fill>
      <patternFill patternType="solid">
        <fgColor theme="8"/>
        <bgColor theme="8"/>
      </patternFill>
    </fill>
    <fill>
      <patternFill patternType="solid">
        <fgColor rgb="FFEAF1DD"/>
        <bgColor rgb="FFEAF1DD"/>
      </patternFill>
    </fill>
    <fill>
      <patternFill patternType="solid">
        <fgColor rgb="FFFDE9D9"/>
        <bgColor rgb="FFFDE9D9"/>
      </patternFill>
    </fill>
    <fill>
      <patternFill patternType="solid">
        <fgColor rgb="FFF2DBDB"/>
        <bgColor rgb="FFF2DBDB"/>
      </patternFill>
    </fill>
    <fill>
      <patternFill patternType="solid">
        <fgColor rgb="FFCCFFCC"/>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6600"/>
        <bgColor indexed="64"/>
      </patternFill>
    </fill>
    <fill>
      <patternFill patternType="solid">
        <fgColor rgb="FFFF0000"/>
        <bgColor indexed="64"/>
      </patternFill>
    </fill>
    <fill>
      <patternFill patternType="solid">
        <fgColor theme="8"/>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2DCDB"/>
        <bgColor rgb="FF000000"/>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39997558519241921"/>
        <bgColor indexed="8"/>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249977111117893"/>
        <bgColor indexed="64"/>
      </patternFill>
    </fill>
    <fill>
      <patternFill patternType="solid">
        <fgColor rgb="FFFFC000"/>
        <bgColor indexed="64"/>
      </patternFill>
    </fill>
    <fill>
      <patternFill patternType="solid">
        <fgColor theme="8" tint="0.79998168889431442"/>
        <bgColor rgb="FFDAEEF3"/>
      </patternFill>
    </fill>
    <fill>
      <patternFill patternType="solid">
        <fgColor theme="8" tint="0.79998168889431442"/>
        <bgColor rgb="FFFDE9D9"/>
      </patternFill>
    </fill>
    <fill>
      <patternFill patternType="solid">
        <fgColor theme="9" tint="0.79998168889431442"/>
        <bgColor rgb="FFDAEEF3"/>
      </patternFill>
    </fill>
    <fill>
      <patternFill patternType="solid">
        <fgColor theme="9" tint="0.39997558519241921"/>
        <bgColor rgb="FFDAEEF3"/>
      </patternFill>
    </fill>
    <fill>
      <patternFill patternType="solid">
        <fgColor theme="9" tint="0.39997558519241921"/>
        <bgColor rgb="FFFDE9D9"/>
      </patternFill>
    </fill>
    <fill>
      <patternFill patternType="solid">
        <fgColor theme="3"/>
        <bgColor rgb="FFEAF1DD"/>
      </patternFill>
    </fill>
    <fill>
      <patternFill patternType="solid">
        <fgColor rgb="FFFFFFFF"/>
        <bgColor rgb="FF000000"/>
      </patternFill>
    </fill>
    <fill>
      <patternFill patternType="solid">
        <fgColor theme="6" tint="0.79998168889431442"/>
        <bgColor rgb="FFEAF1DD"/>
      </patternFill>
    </fill>
    <fill>
      <patternFill patternType="solid">
        <fgColor theme="8" tint="0.79998168889431442"/>
        <bgColor rgb="FFC2D69B"/>
      </patternFill>
    </fill>
    <fill>
      <patternFill patternType="solid">
        <fgColor theme="8" tint="0.59999389629810485"/>
        <bgColor rgb="FFC2D69B"/>
      </patternFill>
    </fill>
    <fill>
      <patternFill patternType="solid">
        <fgColor theme="6" tint="0.79998168889431442"/>
        <bgColor rgb="FF76923C"/>
      </patternFill>
    </fill>
    <fill>
      <patternFill patternType="solid">
        <fgColor theme="8" tint="0.39997558519241921"/>
        <bgColor rgb="FF92CDDC"/>
      </patternFill>
    </fill>
    <fill>
      <patternFill patternType="solid">
        <fgColor theme="7" tint="0.79998168889431442"/>
        <bgColor rgb="FFCCC0D9"/>
      </patternFill>
    </fill>
    <fill>
      <patternFill patternType="solid">
        <fgColor theme="9" tint="0.59999389629810485"/>
        <bgColor rgb="FFFDE9D9"/>
      </patternFill>
    </fill>
    <fill>
      <patternFill patternType="solid">
        <fgColor theme="9" tint="0.59999389629810485"/>
        <bgColor indexed="64"/>
      </patternFill>
    </fill>
    <fill>
      <patternFill patternType="solid">
        <fgColor theme="8"/>
        <bgColor indexed="8"/>
      </patternFill>
    </fill>
    <fill>
      <patternFill patternType="solid">
        <fgColor rgb="FFFFFF00"/>
        <bgColor rgb="FF76923C"/>
      </patternFill>
    </fill>
    <fill>
      <patternFill patternType="solid">
        <fgColor theme="8" tint="0.79998168889431442"/>
        <bgColor rgb="FF76923C"/>
      </patternFill>
    </fill>
    <fill>
      <patternFill patternType="solid">
        <fgColor rgb="FF92D050"/>
        <bgColor indexed="64"/>
      </patternFill>
    </fill>
    <fill>
      <patternFill patternType="solid">
        <fgColor rgb="FFC6EFCE"/>
      </patternFill>
    </fill>
    <fill>
      <patternFill patternType="solid">
        <fgColor rgb="FF00B050"/>
        <bgColor indexed="64"/>
      </patternFill>
    </fill>
    <fill>
      <patternFill patternType="solid">
        <fgColor theme="0"/>
        <bgColor indexed="64"/>
      </patternFill>
    </fill>
    <fill>
      <patternFill patternType="solid">
        <fgColor theme="0" tint="-0.14999847407452621"/>
        <bgColor indexed="65"/>
      </patternFill>
    </fill>
    <fill>
      <patternFill patternType="solid">
        <fgColor theme="0" tint="-0.14999847407452621"/>
        <bgColor indexed="64"/>
      </patternFill>
    </fill>
    <fill>
      <patternFill patternType="solid">
        <fgColor rgb="FF00B0F0"/>
        <bgColor indexed="64"/>
      </patternFill>
    </fill>
    <fill>
      <patternFill patternType="solid">
        <fgColor theme="5" tint="0.59999389629810485"/>
        <bgColor indexed="64"/>
      </patternFill>
    </fill>
    <fill>
      <patternFill patternType="solid">
        <fgColor theme="5" tint="0.59999389629810485"/>
        <bgColor rgb="FFFDE9D9"/>
      </patternFill>
    </fill>
    <fill>
      <patternFill patternType="solid">
        <fgColor rgb="FF00B0F0"/>
        <bgColor rgb="FF000000"/>
      </patternFill>
    </fill>
    <fill>
      <patternFill patternType="solid">
        <fgColor theme="0" tint="-4.9989318521683403E-2"/>
        <bgColor indexed="64"/>
      </patternFill>
    </fill>
    <fill>
      <patternFill patternType="solid">
        <fgColor rgb="FFFFFF00"/>
        <bgColor rgb="FF000000"/>
      </patternFill>
    </fill>
    <fill>
      <patternFill patternType="solid">
        <fgColor indexed="22"/>
        <bgColor indexed="64"/>
      </patternFill>
    </fill>
    <fill>
      <patternFill patternType="solid">
        <fgColor rgb="FF0070C0"/>
        <bgColor indexed="64"/>
      </patternFill>
    </fill>
  </fills>
  <borders count="115">
    <border>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diagonal/>
    </border>
    <border>
      <left style="thin">
        <color rgb="FF000000"/>
      </left>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diagonal/>
    </border>
    <border>
      <left/>
      <right style="medium">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bottom/>
      <diagonal/>
    </border>
    <border>
      <left style="thin">
        <color auto="1"/>
      </left>
      <right style="thin">
        <color auto="1"/>
      </right>
      <top style="thin">
        <color rgb="FF000000"/>
      </top>
      <bottom style="thin">
        <color auto="1"/>
      </bottom>
      <diagonal/>
    </border>
    <border>
      <left style="thin">
        <color auto="1"/>
      </left>
      <right style="thin">
        <color auto="1"/>
      </right>
      <top style="thin">
        <color auto="1"/>
      </top>
      <bottom style="thin">
        <color rgb="FF000000"/>
      </bottom>
      <diagonal/>
    </border>
    <border>
      <left style="thin">
        <color rgb="FF000000"/>
      </left>
      <right style="thin">
        <color rgb="FF000000"/>
      </right>
      <top style="medium">
        <color auto="1"/>
      </top>
      <bottom style="thin">
        <color rgb="FF000000"/>
      </bottom>
      <diagonal/>
    </border>
    <border>
      <left style="thin">
        <color rgb="FF000000"/>
      </left>
      <right/>
      <top style="medium">
        <color auto="1"/>
      </top>
      <bottom style="thin">
        <color rgb="FF000000"/>
      </bottom>
      <diagonal/>
    </border>
    <border>
      <left style="medium">
        <color auto="1"/>
      </left>
      <right style="thin">
        <color rgb="FF000000"/>
      </right>
      <top style="medium">
        <color auto="1"/>
      </top>
      <bottom style="thin">
        <color rgb="FF000000"/>
      </bottom>
      <diagonal/>
    </border>
    <border>
      <left style="thin">
        <color rgb="FF000000"/>
      </left>
      <right style="medium">
        <color auto="1"/>
      </right>
      <top style="medium">
        <color auto="1"/>
      </top>
      <bottom style="thin">
        <color rgb="FF000000"/>
      </bottom>
      <diagonal/>
    </border>
    <border>
      <left style="medium">
        <color auto="1"/>
      </left>
      <right style="thin">
        <color rgb="FF000000"/>
      </right>
      <top style="thin">
        <color rgb="FF000000"/>
      </top>
      <bottom style="thin">
        <color rgb="FF000000"/>
      </bottom>
      <diagonal/>
    </border>
    <border>
      <left style="thin">
        <color rgb="FF000000"/>
      </left>
      <right style="medium">
        <color auto="1"/>
      </right>
      <top style="thin">
        <color rgb="FF000000"/>
      </top>
      <bottom style="thin">
        <color rgb="FF000000"/>
      </bottom>
      <diagonal/>
    </border>
    <border>
      <left style="medium">
        <color auto="1"/>
      </left>
      <right style="thin">
        <color rgb="FF000000"/>
      </right>
      <top style="thin">
        <color rgb="FF000000"/>
      </top>
      <bottom style="medium">
        <color auto="1"/>
      </bottom>
      <diagonal/>
    </border>
    <border>
      <left style="thin">
        <color rgb="FF000000"/>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rgb="FF000000"/>
      </left>
      <right style="medium">
        <color rgb="FF000000"/>
      </right>
      <top style="medium">
        <color auto="1"/>
      </top>
      <bottom style="thin">
        <color rgb="FF000000"/>
      </bottom>
      <diagonal/>
    </border>
    <border>
      <left style="thin">
        <color rgb="FF000000"/>
      </left>
      <right style="medium">
        <color rgb="FF000000"/>
      </right>
      <top style="thin">
        <color rgb="FF000000"/>
      </top>
      <bottom style="medium">
        <color auto="1"/>
      </bottom>
      <diagonal/>
    </border>
    <border>
      <left style="medium">
        <color auto="1"/>
      </left>
      <right style="thin">
        <color rgb="FF000000"/>
      </right>
      <top style="thin">
        <color rgb="FF000000"/>
      </top>
      <bottom/>
      <diagonal/>
    </border>
    <border>
      <left style="medium">
        <color auto="1"/>
      </left>
      <right style="thin">
        <color rgb="FF000000"/>
      </right>
      <top/>
      <bottom/>
      <diagonal/>
    </border>
    <border>
      <left style="medium">
        <color auto="1"/>
      </left>
      <right style="thin">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rgb="FF000000"/>
      </left>
      <right/>
      <top style="medium">
        <color auto="1"/>
      </top>
      <bottom/>
      <diagonal/>
    </border>
    <border>
      <left style="thin">
        <color rgb="FF000000"/>
      </left>
      <right/>
      <top/>
      <bottom style="medium">
        <color auto="1"/>
      </bottom>
      <diagonal/>
    </border>
    <border>
      <left style="medium">
        <color auto="1"/>
      </left>
      <right/>
      <top style="medium">
        <color auto="1"/>
      </top>
      <bottom style="thin">
        <color rgb="FF000000"/>
      </bottom>
      <diagonal/>
    </border>
    <border>
      <left/>
      <right/>
      <top style="medium">
        <color auto="1"/>
      </top>
      <bottom style="thin">
        <color rgb="FF000000"/>
      </bottom>
      <diagonal/>
    </border>
    <border>
      <left/>
      <right style="thin">
        <color rgb="FF000000"/>
      </right>
      <top style="medium">
        <color auto="1"/>
      </top>
      <bottom style="thin">
        <color rgb="FF000000"/>
      </bottom>
      <diagonal/>
    </border>
    <border>
      <left/>
      <right/>
      <top style="thin">
        <color rgb="FF000000"/>
      </top>
      <bottom style="thin">
        <color rgb="FF000000"/>
      </bottom>
      <diagonal/>
    </border>
    <border>
      <left/>
      <right style="thin">
        <color rgb="FF000000"/>
      </right>
      <top style="thin">
        <color rgb="FF000000"/>
      </top>
      <bottom style="medium">
        <color auto="1"/>
      </bottom>
      <diagonal/>
    </border>
    <border>
      <left style="medium">
        <color auto="1"/>
      </left>
      <right/>
      <top style="thin">
        <color rgb="FF000000"/>
      </top>
      <bottom style="thin">
        <color rgb="FF000000"/>
      </bottom>
      <diagonal/>
    </border>
    <border>
      <left/>
      <right style="thin">
        <color auto="1"/>
      </right>
      <top style="medium">
        <color auto="1"/>
      </top>
      <bottom style="thin">
        <color auto="1"/>
      </bottom>
      <diagonal/>
    </border>
    <border>
      <left style="thin">
        <color auto="1"/>
      </left>
      <right/>
      <top/>
      <bottom style="medium">
        <color auto="1"/>
      </bottom>
      <diagonal/>
    </border>
    <border>
      <left style="medium">
        <color auto="1"/>
      </left>
      <right/>
      <top style="thin">
        <color rgb="FF000000"/>
      </top>
      <bottom style="medium">
        <color auto="1"/>
      </bottom>
      <diagonal/>
    </border>
    <border>
      <left/>
      <right/>
      <top style="thin">
        <color rgb="FF000000"/>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rgb="FF000000"/>
      </right>
      <top style="medium">
        <color auto="1"/>
      </top>
      <bottom style="thin">
        <color auto="1"/>
      </bottom>
      <diagonal/>
    </border>
    <border>
      <left style="thin">
        <color auto="1"/>
      </left>
      <right style="thin">
        <color auto="1"/>
      </right>
      <top/>
      <bottom style="medium">
        <color auto="1"/>
      </bottom>
      <diagonal/>
    </border>
    <border>
      <left/>
      <right style="medium">
        <color auto="1"/>
      </right>
      <top style="medium">
        <color indexed="64"/>
      </top>
      <bottom style="medium">
        <color indexed="64"/>
      </bottom>
      <diagonal/>
    </border>
    <border>
      <left style="medium">
        <color auto="1"/>
      </left>
      <right style="thin">
        <color auto="1"/>
      </right>
      <top/>
      <bottom style="thin">
        <color auto="1"/>
      </bottom>
      <diagonal/>
    </border>
    <border>
      <left style="medium">
        <color auto="1"/>
      </left>
      <right/>
      <top style="thin">
        <color auto="1"/>
      </top>
      <bottom style="medium">
        <color indexed="64"/>
      </bottom>
      <diagonal/>
    </border>
    <border>
      <left/>
      <right style="thin">
        <color auto="1"/>
      </right>
      <top style="thin">
        <color auto="1"/>
      </top>
      <bottom style="medium">
        <color auto="1"/>
      </bottom>
      <diagonal/>
    </border>
    <border>
      <left/>
      <right/>
      <top style="thin">
        <color auto="1"/>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medium">
        <color indexed="64"/>
      </bottom>
      <diagonal/>
    </border>
    <border>
      <left style="thin">
        <color rgb="FF000000"/>
      </left>
      <right style="thin">
        <color rgb="FF000000"/>
      </right>
      <top/>
      <bottom style="medium">
        <color auto="1"/>
      </bottom>
      <diagonal/>
    </border>
    <border>
      <left style="thin">
        <color auto="1"/>
      </left>
      <right style="medium">
        <color auto="1"/>
      </right>
      <top/>
      <bottom style="thin">
        <color auto="1"/>
      </bottom>
      <diagonal/>
    </border>
    <border>
      <left style="medium">
        <color auto="1"/>
      </left>
      <right style="thin">
        <color auto="1"/>
      </right>
      <top/>
      <bottom/>
      <diagonal/>
    </border>
    <border>
      <left style="medium">
        <color auto="1"/>
      </left>
      <right style="medium">
        <color auto="1"/>
      </right>
      <top style="thin">
        <color auto="1"/>
      </top>
      <bottom style="medium">
        <color indexed="64"/>
      </bottom>
      <diagonal/>
    </border>
    <border>
      <left style="thin">
        <color indexed="64"/>
      </left>
      <right style="medium">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1264">
    <xf numFmtId="0" fontId="0"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64" fontId="81"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3"/>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46" fillId="0" borderId="3"/>
    <xf numFmtId="43" fontId="46" fillId="0" borderId="3" applyFont="0" applyFill="0" applyBorder="0" applyAlignment="0" applyProtection="0"/>
    <xf numFmtId="0" fontId="123" fillId="0" borderId="3"/>
    <xf numFmtId="0" fontId="139" fillId="0" borderId="3" applyNumberFormat="0" applyFill="0" applyBorder="0" applyAlignment="0" applyProtection="0">
      <alignment vertical="top"/>
      <protection locked="0"/>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37" fillId="0" borderId="3"/>
    <xf numFmtId="175" fontId="37" fillId="0" borderId="3" applyFont="0" applyFill="0" applyBorder="0" applyAlignment="0" applyProtection="0"/>
    <xf numFmtId="0" fontId="37" fillId="0" borderId="3"/>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38" fillId="46" borderId="0" applyNumberFormat="0" applyBorder="0" applyAlignment="0" applyProtection="0"/>
  </cellStyleXfs>
  <cellXfs count="2349">
    <xf numFmtId="0" fontId="0" fillId="0" borderId="0" xfId="0" applyFont="1" applyAlignment="1"/>
    <xf numFmtId="49" fontId="49" fillId="0" borderId="0" xfId="0" applyNumberFormat="1" applyFont="1"/>
    <xf numFmtId="0" fontId="49" fillId="0" borderId="0" xfId="0" applyFont="1" applyAlignment="1">
      <alignment horizontal="center" vertical="center" wrapText="1"/>
    </xf>
    <xf numFmtId="0" fontId="49" fillId="0" borderId="0" xfId="0" applyFont="1" applyAlignment="1">
      <alignment horizontal="center"/>
    </xf>
    <xf numFmtId="0" fontId="51" fillId="0" borderId="0" xfId="0" applyFont="1" applyAlignment="1">
      <alignment horizontal="center" vertical="center" wrapText="1"/>
    </xf>
    <xf numFmtId="1" fontId="49" fillId="0" borderId="2" xfId="0" applyNumberFormat="1" applyFont="1" applyBorder="1" applyAlignment="1">
      <alignment horizontal="center"/>
    </xf>
    <xf numFmtId="0" fontId="49" fillId="0" borderId="0" xfId="0" applyFont="1" applyAlignment="1">
      <alignment horizontal="center" vertical="center"/>
    </xf>
    <xf numFmtId="0" fontId="49" fillId="0" borderId="0" xfId="0" applyFont="1"/>
    <xf numFmtId="0" fontId="55" fillId="0" borderId="0" xfId="0" applyFont="1" applyAlignment="1">
      <alignment vertical="top"/>
    </xf>
    <xf numFmtId="0" fontId="49" fillId="0" borderId="0" xfId="0" applyFont="1" applyAlignment="1">
      <alignment horizontal="left"/>
    </xf>
    <xf numFmtId="2" fontId="49" fillId="0" borderId="0" xfId="0" applyNumberFormat="1" applyFont="1" applyAlignment="1">
      <alignment horizontal="center"/>
    </xf>
    <xf numFmtId="49" fontId="56" fillId="3" borderId="3" xfId="0" applyNumberFormat="1" applyFont="1" applyFill="1" applyBorder="1"/>
    <xf numFmtId="0" fontId="57" fillId="3" borderId="3" xfId="0" applyFont="1" applyFill="1" applyBorder="1" applyAlignment="1">
      <alignment horizontal="center"/>
    </xf>
    <xf numFmtId="2" fontId="57" fillId="3" borderId="3" xfId="0" applyNumberFormat="1" applyFont="1" applyFill="1" applyBorder="1" applyAlignment="1">
      <alignment horizontal="center"/>
    </xf>
    <xf numFmtId="0" fontId="57" fillId="3" borderId="3" xfId="0" applyFont="1" applyFill="1" applyBorder="1"/>
    <xf numFmtId="0" fontId="57" fillId="0" borderId="0" xfId="0" applyFont="1"/>
    <xf numFmtId="0" fontId="57" fillId="0" borderId="0" xfId="0" applyFont="1" applyAlignment="1">
      <alignment horizontal="center"/>
    </xf>
    <xf numFmtId="0" fontId="49" fillId="2" borderId="10" xfId="0" applyFont="1" applyFill="1" applyBorder="1"/>
    <xf numFmtId="0" fontId="49" fillId="2" borderId="10" xfId="0" applyFont="1" applyFill="1" applyBorder="1" applyAlignment="1">
      <alignment horizontal="center"/>
    </xf>
    <xf numFmtId="49" fontId="58" fillId="0" borderId="10" xfId="0" applyNumberFormat="1" applyFont="1" applyBorder="1" applyAlignment="1">
      <alignment horizontal="center" vertical="center"/>
    </xf>
    <xf numFmtId="1" fontId="49" fillId="2" borderId="10" xfId="0" applyNumberFormat="1" applyFont="1" applyFill="1" applyBorder="1" applyAlignment="1">
      <alignment horizontal="center"/>
    </xf>
    <xf numFmtId="0" fontId="52" fillId="0" borderId="10" xfId="0" applyFont="1" applyBorder="1" applyAlignment="1">
      <alignment horizontal="center" vertical="center"/>
    </xf>
    <xf numFmtId="0" fontId="49" fillId="0" borderId="10" xfId="0" applyFont="1" applyBorder="1" applyAlignment="1">
      <alignment horizontal="center" vertical="center" wrapText="1"/>
    </xf>
    <xf numFmtId="1" fontId="49" fillId="2" borderId="11" xfId="0" applyNumberFormat="1" applyFont="1" applyFill="1" applyBorder="1" applyAlignment="1">
      <alignment horizontal="center"/>
    </xf>
    <xf numFmtId="0" fontId="49" fillId="5" borderId="10" xfId="0" applyFont="1" applyFill="1" applyBorder="1" applyAlignment="1">
      <alignment horizontal="center" vertical="center" wrapText="1"/>
    </xf>
    <xf numFmtId="2" fontId="49" fillId="6" borderId="10" xfId="0" applyNumberFormat="1" applyFont="1" applyFill="1" applyBorder="1" applyAlignment="1">
      <alignment horizontal="center" vertical="center" wrapText="1"/>
    </xf>
    <xf numFmtId="0" fontId="59" fillId="0" borderId="10" xfId="0" applyFont="1" applyBorder="1" applyAlignment="1">
      <alignment horizontal="center"/>
    </xf>
    <xf numFmtId="0" fontId="51" fillId="2" borderId="10" xfId="0" applyFont="1" applyFill="1" applyBorder="1"/>
    <xf numFmtId="0" fontId="49" fillId="0" borderId="10" xfId="0" applyFont="1" applyBorder="1" applyAlignment="1">
      <alignment horizontal="center"/>
    </xf>
    <xf numFmtId="0" fontId="53" fillId="2" borderId="10" xfId="0" applyFont="1" applyFill="1" applyBorder="1" applyAlignment="1">
      <alignment horizontal="center"/>
    </xf>
    <xf numFmtId="0" fontId="49" fillId="0" borderId="10" xfId="0" applyFont="1" applyBorder="1" applyAlignment="1">
      <alignment horizontal="center" vertical="center"/>
    </xf>
    <xf numFmtId="2" fontId="49" fillId="5" borderId="10" xfId="0" applyNumberFormat="1" applyFont="1" applyFill="1" applyBorder="1" applyAlignment="1">
      <alignment horizontal="center"/>
    </xf>
    <xf numFmtId="2" fontId="49" fillId="6" borderId="12" xfId="0" applyNumberFormat="1" applyFont="1" applyFill="1" applyBorder="1" applyAlignment="1">
      <alignment horizontal="center" vertical="center" wrapText="1"/>
    </xf>
    <xf numFmtId="2" fontId="49" fillId="6" borderId="10" xfId="0" applyNumberFormat="1" applyFont="1" applyFill="1" applyBorder="1" applyAlignment="1">
      <alignment horizontal="center"/>
    </xf>
    <xf numFmtId="1" fontId="49" fillId="0" borderId="0" xfId="0" applyNumberFormat="1" applyFont="1" applyAlignment="1">
      <alignment horizontal="center"/>
    </xf>
    <xf numFmtId="0" fontId="49" fillId="5" borderId="10" xfId="0" applyFont="1" applyFill="1" applyBorder="1"/>
    <xf numFmtId="0" fontId="49" fillId="5" borderId="10" xfId="0" applyFont="1" applyFill="1" applyBorder="1" applyAlignment="1">
      <alignment horizontal="center"/>
    </xf>
    <xf numFmtId="1" fontId="49" fillId="5" borderId="10" xfId="0" applyNumberFormat="1" applyFont="1" applyFill="1" applyBorder="1" applyAlignment="1">
      <alignment horizontal="center"/>
    </xf>
    <xf numFmtId="1" fontId="49" fillId="5" borderId="11" xfId="0" applyNumberFormat="1" applyFont="1" applyFill="1" applyBorder="1" applyAlignment="1">
      <alignment horizontal="center"/>
    </xf>
    <xf numFmtId="49" fontId="49" fillId="0" borderId="0" xfId="0" applyNumberFormat="1" applyFont="1" applyAlignment="1">
      <alignment horizontal="center" vertical="center"/>
    </xf>
    <xf numFmtId="2" fontId="49" fillId="0" borderId="0" xfId="0" applyNumberFormat="1" applyFont="1" applyAlignment="1">
      <alignment horizontal="center" vertical="center" wrapText="1"/>
    </xf>
    <xf numFmtId="165" fontId="49" fillId="5" borderId="10" xfId="0" applyNumberFormat="1" applyFont="1" applyFill="1" applyBorder="1" applyAlignment="1">
      <alignment horizontal="center"/>
    </xf>
    <xf numFmtId="0" fontId="49" fillId="5" borderId="5" xfId="0" applyFont="1" applyFill="1" applyBorder="1"/>
    <xf numFmtId="166" fontId="49" fillId="0" borderId="0" xfId="0" applyNumberFormat="1" applyFont="1" applyAlignment="1">
      <alignment horizontal="center"/>
    </xf>
    <xf numFmtId="0" fontId="54" fillId="0" borderId="0" xfId="0" applyFont="1"/>
    <xf numFmtId="0" fontId="49" fillId="0" borderId="0" xfId="0" applyFont="1" applyAlignment="1">
      <alignment horizontal="center" wrapText="1"/>
    </xf>
    <xf numFmtId="0" fontId="54" fillId="0" borderId="0" xfId="0" applyFont="1" applyAlignment="1">
      <alignment horizontal="left"/>
    </xf>
    <xf numFmtId="2" fontId="49" fillId="0" borderId="0" xfId="0" applyNumberFormat="1" applyFont="1" applyAlignment="1">
      <alignment horizontal="left"/>
    </xf>
    <xf numFmtId="0" fontId="49" fillId="5" borderId="10" xfId="0" applyFont="1" applyFill="1" applyBorder="1" applyAlignment="1">
      <alignment horizontal="center" wrapText="1"/>
    </xf>
    <xf numFmtId="0" fontId="0" fillId="0" borderId="0" xfId="0" applyFont="1"/>
    <xf numFmtId="0" fontId="0" fillId="0" borderId="0" xfId="0" applyFont="1" applyAlignment="1">
      <alignment horizontal="center" vertical="center"/>
    </xf>
    <xf numFmtId="0" fontId="49" fillId="0" borderId="0" xfId="0" applyFont="1" applyAlignment="1">
      <alignment horizontal="left" vertical="center"/>
    </xf>
    <xf numFmtId="0" fontId="0" fillId="0" borderId="0" xfId="0" applyFont="1" applyAlignment="1">
      <alignment horizontal="left" vertical="center"/>
    </xf>
    <xf numFmtId="0" fontId="52" fillId="0" borderId="0" xfId="0" applyFont="1"/>
    <xf numFmtId="0" fontId="66" fillId="0" borderId="0" xfId="0" applyFont="1" applyAlignment="1">
      <alignment horizontal="left" vertical="center"/>
    </xf>
    <xf numFmtId="0" fontId="52" fillId="0" borderId="0" xfId="0" applyFont="1" applyAlignment="1">
      <alignment horizontal="center" wrapText="1"/>
    </xf>
    <xf numFmtId="0" fontId="51" fillId="0" borderId="0" xfId="0" applyFont="1" applyAlignment="1">
      <alignment horizontal="center" vertical="center"/>
    </xf>
    <xf numFmtId="0" fontId="0" fillId="0" borderId="0" xfId="0" applyFont="1" applyAlignment="1">
      <alignment horizontal="center" vertical="center" wrapText="1"/>
    </xf>
    <xf numFmtId="0" fontId="68" fillId="0" borderId="0" xfId="0" applyFont="1" applyAlignment="1">
      <alignment horizontal="center" vertical="center" wrapText="1"/>
    </xf>
    <xf numFmtId="0" fontId="53" fillId="2" borderId="3" xfId="0" applyFont="1" applyFill="1" applyBorder="1"/>
    <xf numFmtId="168" fontId="61" fillId="2" borderId="3" xfId="0" applyNumberFormat="1" applyFont="1" applyFill="1" applyBorder="1"/>
    <xf numFmtId="0" fontId="52" fillId="2" borderId="3" xfId="0" applyFont="1" applyFill="1" applyBorder="1"/>
    <xf numFmtId="169" fontId="52" fillId="2" borderId="3" xfId="0" applyNumberFormat="1" applyFont="1" applyFill="1" applyBorder="1"/>
    <xf numFmtId="0" fontId="69" fillId="0" borderId="0" xfId="0" applyFont="1"/>
    <xf numFmtId="169" fontId="52" fillId="0" borderId="0" xfId="0" applyNumberFormat="1" applyFont="1"/>
    <xf numFmtId="0" fontId="61" fillId="0" borderId="0" xfId="0" applyFont="1"/>
    <xf numFmtId="0" fontId="52" fillId="2" borderId="3" xfId="0" applyFont="1" applyFill="1" applyBorder="1" applyAlignment="1">
      <alignment horizontal="center" wrapText="1"/>
    </xf>
    <xf numFmtId="0" fontId="53" fillId="0" borderId="0" xfId="0" applyFont="1"/>
    <xf numFmtId="0" fontId="52" fillId="0" borderId="0" xfId="0" applyFont="1" applyAlignment="1">
      <alignment horizontal="center"/>
    </xf>
    <xf numFmtId="169" fontId="61" fillId="0" borderId="0" xfId="0" applyNumberFormat="1" applyFont="1"/>
    <xf numFmtId="0" fontId="67" fillId="0" borderId="0" xfId="0" applyFont="1" applyAlignment="1">
      <alignment horizontal="center" vertical="center"/>
    </xf>
    <xf numFmtId="168" fontId="61" fillId="0" borderId="0" xfId="0" applyNumberFormat="1" applyFont="1"/>
    <xf numFmtId="0" fontId="68" fillId="0" borderId="0" xfId="0" applyFont="1"/>
    <xf numFmtId="0" fontId="65" fillId="0" borderId="0" xfId="0" applyFont="1" applyAlignment="1">
      <alignment horizontal="center" vertical="center"/>
    </xf>
    <xf numFmtId="0" fontId="57" fillId="0" borderId="20" xfId="0" applyFont="1" applyBorder="1" applyAlignment="1">
      <alignment horizontal="left" vertical="center"/>
    </xf>
    <xf numFmtId="49" fontId="57" fillId="0" borderId="10" xfId="0" applyNumberFormat="1" applyFont="1" applyBorder="1" applyAlignment="1">
      <alignment horizontal="center"/>
    </xf>
    <xf numFmtId="0" fontId="74" fillId="0" borderId="10" xfId="0" applyFont="1" applyBorder="1" applyAlignment="1">
      <alignment horizontal="center" vertical="center"/>
    </xf>
    <xf numFmtId="165" fontId="74" fillId="0" borderId="10" xfId="0" applyNumberFormat="1" applyFont="1" applyBorder="1" applyAlignment="1">
      <alignment horizontal="center" vertical="center"/>
    </xf>
    <xf numFmtId="168" fontId="74" fillId="0" borderId="19" xfId="0" applyNumberFormat="1" applyFont="1" applyBorder="1" applyAlignment="1">
      <alignment horizontal="center" vertical="center"/>
    </xf>
    <xf numFmtId="0" fontId="54" fillId="2" borderId="6" xfId="0" applyFont="1" applyFill="1" applyBorder="1" applyAlignment="1">
      <alignment horizontal="left" vertical="center"/>
    </xf>
    <xf numFmtId="0" fontId="53" fillId="2" borderId="7" xfId="0" applyFont="1" applyFill="1" applyBorder="1" applyAlignment="1">
      <alignment horizontal="left" vertical="center"/>
    </xf>
    <xf numFmtId="49" fontId="54" fillId="2" borderId="7" xfId="0" applyNumberFormat="1" applyFont="1" applyFill="1" applyBorder="1" applyAlignment="1">
      <alignment horizontal="left" vertical="center"/>
    </xf>
    <xf numFmtId="168" fontId="54" fillId="2" borderId="7" xfId="0" applyNumberFormat="1" applyFont="1" applyFill="1" applyBorder="1" applyAlignment="1">
      <alignment horizontal="center" vertical="center" wrapText="1"/>
    </xf>
    <xf numFmtId="168" fontId="54" fillId="2" borderId="8" xfId="0" applyNumberFormat="1" applyFont="1" applyFill="1" applyBorder="1" applyAlignment="1">
      <alignment horizontal="center" vertical="center"/>
    </xf>
    <xf numFmtId="0" fontId="54" fillId="2" borderId="9" xfId="0" applyFont="1" applyFill="1" applyBorder="1" applyAlignment="1">
      <alignment horizontal="left" vertical="center"/>
    </xf>
    <xf numFmtId="0" fontId="54" fillId="2" borderId="10" xfId="0" applyFont="1" applyFill="1" applyBorder="1" applyAlignment="1">
      <alignment horizontal="left" vertical="center"/>
    </xf>
    <xf numFmtId="49" fontId="54" fillId="2" borderId="10" xfId="0" applyNumberFormat="1" applyFont="1" applyFill="1" applyBorder="1" applyAlignment="1">
      <alignment horizontal="left" vertical="center"/>
    </xf>
    <xf numFmtId="168" fontId="54" fillId="2" borderId="10" xfId="0" applyNumberFormat="1" applyFont="1" applyFill="1" applyBorder="1" applyAlignment="1">
      <alignment horizontal="center" vertical="center"/>
    </xf>
    <xf numFmtId="168" fontId="54" fillId="2" borderId="11"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5" xfId="0" applyFont="1" applyFill="1" applyBorder="1" applyAlignment="1">
      <alignment horizontal="left" vertical="center"/>
    </xf>
    <xf numFmtId="49" fontId="54" fillId="2" borderId="5" xfId="0" applyNumberFormat="1" applyFont="1" applyFill="1" applyBorder="1" applyAlignment="1">
      <alignment horizontal="left" vertical="center"/>
    </xf>
    <xf numFmtId="168" fontId="54" fillId="2" borderId="5" xfId="0" applyNumberFormat="1" applyFont="1" applyFill="1" applyBorder="1" applyAlignment="1">
      <alignment horizontal="center" vertical="center"/>
    </xf>
    <xf numFmtId="168" fontId="54" fillId="2" borderId="14" xfId="0" applyNumberFormat="1" applyFont="1" applyFill="1" applyBorder="1" applyAlignment="1">
      <alignment horizontal="center" vertical="center"/>
    </xf>
    <xf numFmtId="0" fontId="54" fillId="0" borderId="0" xfId="0" applyFont="1" applyAlignment="1">
      <alignment horizontal="left" vertical="center"/>
    </xf>
    <xf numFmtId="49" fontId="54" fillId="0" borderId="0" xfId="0" applyNumberFormat="1" applyFont="1" applyAlignment="1">
      <alignment horizontal="left" vertical="center"/>
    </xf>
    <xf numFmtId="168" fontId="54" fillId="0" borderId="0" xfId="0" applyNumberFormat="1" applyFont="1" applyAlignment="1">
      <alignment horizontal="center" vertical="center"/>
    </xf>
    <xf numFmtId="0" fontId="54" fillId="4" borderId="6" xfId="0" applyFont="1" applyFill="1" applyBorder="1" applyAlignment="1">
      <alignment horizontal="left" vertical="center"/>
    </xf>
    <xf numFmtId="0" fontId="53" fillId="4" borderId="7" xfId="0" applyFont="1" applyFill="1" applyBorder="1" applyAlignment="1">
      <alignment horizontal="left"/>
    </xf>
    <xf numFmtId="49" fontId="53" fillId="4" borderId="7" xfId="0" applyNumberFormat="1" applyFont="1" applyFill="1" applyBorder="1" applyAlignment="1">
      <alignment horizontal="left"/>
    </xf>
    <xf numFmtId="165" fontId="54" fillId="4" borderId="7" xfId="0" applyNumberFormat="1" applyFont="1" applyFill="1" applyBorder="1" applyAlignment="1">
      <alignment horizontal="center"/>
    </xf>
    <xf numFmtId="168" fontId="54" fillId="4" borderId="8" xfId="0" applyNumberFormat="1" applyFont="1" applyFill="1" applyBorder="1" applyAlignment="1">
      <alignment horizontal="center"/>
    </xf>
    <xf numFmtId="0" fontId="54" fillId="4" borderId="9" xfId="0" applyFont="1" applyFill="1" applyBorder="1" applyAlignment="1">
      <alignment horizontal="left" vertical="center"/>
    </xf>
    <xf numFmtId="0" fontId="54" fillId="4" borderId="10" xfId="0" applyFont="1" applyFill="1" applyBorder="1" applyAlignment="1">
      <alignment horizontal="left"/>
    </xf>
    <xf numFmtId="49" fontId="54" fillId="4" borderId="10" xfId="0" applyNumberFormat="1" applyFont="1" applyFill="1" applyBorder="1" applyAlignment="1">
      <alignment horizontal="left"/>
    </xf>
    <xf numFmtId="165" fontId="54" fillId="4" borderId="10" xfId="0" applyNumberFormat="1" applyFont="1" applyFill="1" applyBorder="1" applyAlignment="1">
      <alignment horizontal="center"/>
    </xf>
    <xf numFmtId="168" fontId="54" fillId="4" borderId="11" xfId="0" applyNumberFormat="1" applyFont="1" applyFill="1" applyBorder="1" applyAlignment="1">
      <alignment horizontal="center"/>
    </xf>
    <xf numFmtId="0" fontId="54" fillId="4" borderId="10" xfId="0" applyFont="1" applyFill="1" applyBorder="1" applyAlignment="1">
      <alignment horizontal="left" vertical="center" wrapText="1"/>
    </xf>
    <xf numFmtId="49" fontId="54" fillId="4" borderId="10" xfId="0" applyNumberFormat="1" applyFont="1" applyFill="1" applyBorder="1" applyAlignment="1">
      <alignment horizontal="left" vertical="center" wrapText="1"/>
    </xf>
    <xf numFmtId="168" fontId="54" fillId="4" borderId="10" xfId="0" applyNumberFormat="1" applyFont="1" applyFill="1" applyBorder="1" applyAlignment="1">
      <alignment horizontal="center" vertical="center"/>
    </xf>
    <xf numFmtId="168" fontId="54" fillId="4" borderId="11" xfId="0" applyNumberFormat="1" applyFont="1" applyFill="1" applyBorder="1" applyAlignment="1">
      <alignment horizontal="center" vertical="center"/>
    </xf>
    <xf numFmtId="0" fontId="54" fillId="4" borderId="10" xfId="0" applyFont="1" applyFill="1" applyBorder="1" applyAlignment="1">
      <alignment horizontal="left" vertical="center"/>
    </xf>
    <xf numFmtId="49" fontId="54" fillId="4" borderId="10" xfId="0" applyNumberFormat="1" applyFont="1" applyFill="1" applyBorder="1" applyAlignment="1">
      <alignment horizontal="left" vertical="center"/>
    </xf>
    <xf numFmtId="0" fontId="54" fillId="4" borderId="13" xfId="0" applyFont="1" applyFill="1" applyBorder="1" applyAlignment="1">
      <alignment horizontal="left" vertical="center"/>
    </xf>
    <xf numFmtId="0" fontId="54" fillId="4" borderId="5" xfId="0" applyFont="1" applyFill="1" applyBorder="1" applyAlignment="1">
      <alignment horizontal="left" vertical="center"/>
    </xf>
    <xf numFmtId="49" fontId="54" fillId="4" borderId="5" xfId="0" applyNumberFormat="1" applyFont="1" applyFill="1" applyBorder="1" applyAlignment="1">
      <alignment horizontal="left" vertical="center"/>
    </xf>
    <xf numFmtId="168" fontId="54" fillId="4" borderId="5" xfId="0" applyNumberFormat="1" applyFont="1" applyFill="1" applyBorder="1" applyAlignment="1">
      <alignment horizontal="center" vertical="center"/>
    </xf>
    <xf numFmtId="168" fontId="54" fillId="4" borderId="14" xfId="0" applyNumberFormat="1" applyFont="1" applyFill="1" applyBorder="1" applyAlignment="1">
      <alignment horizontal="center" vertical="center"/>
    </xf>
    <xf numFmtId="49" fontId="54" fillId="0" borderId="0" xfId="0" applyNumberFormat="1" applyFont="1"/>
    <xf numFmtId="165" fontId="54" fillId="0" borderId="0" xfId="0" applyNumberFormat="1" applyFont="1" applyAlignment="1">
      <alignment horizontal="center"/>
    </xf>
    <xf numFmtId="168" fontId="54" fillId="0" borderId="0" xfId="0" applyNumberFormat="1" applyFont="1" applyAlignment="1">
      <alignment horizontal="center"/>
    </xf>
    <xf numFmtId="168" fontId="54" fillId="2" borderId="7" xfId="0" applyNumberFormat="1" applyFont="1" applyFill="1" applyBorder="1" applyAlignment="1">
      <alignment horizontal="center" vertical="center"/>
    </xf>
    <xf numFmtId="0" fontId="53" fillId="4" borderId="7" xfId="0" applyFont="1" applyFill="1" applyBorder="1"/>
    <xf numFmtId="49" fontId="54" fillId="4" borderId="7" xfId="0" applyNumberFormat="1" applyFont="1" applyFill="1" applyBorder="1"/>
    <xf numFmtId="0" fontId="54" fillId="4" borderId="10" xfId="0" applyFont="1" applyFill="1" applyBorder="1"/>
    <xf numFmtId="49" fontId="54" fillId="4" borderId="10" xfId="0" applyNumberFormat="1" applyFont="1" applyFill="1" applyBorder="1"/>
    <xf numFmtId="0" fontId="54" fillId="4" borderId="5" xfId="0" applyFont="1" applyFill="1" applyBorder="1"/>
    <xf numFmtId="49" fontId="54" fillId="4" borderId="5" xfId="0" applyNumberFormat="1" applyFont="1" applyFill="1" applyBorder="1"/>
    <xf numFmtId="165" fontId="54" fillId="4" borderId="5" xfId="0" applyNumberFormat="1" applyFont="1" applyFill="1" applyBorder="1" applyAlignment="1">
      <alignment horizontal="center"/>
    </xf>
    <xf numFmtId="168" fontId="54" fillId="4" borderId="14" xfId="0" applyNumberFormat="1" applyFont="1" applyFill="1" applyBorder="1" applyAlignment="1">
      <alignment horizontal="center"/>
    </xf>
    <xf numFmtId="0" fontId="53" fillId="2" borderId="7" xfId="0" applyFont="1" applyFill="1" applyBorder="1"/>
    <xf numFmtId="49" fontId="54" fillId="2" borderId="7" xfId="0" applyNumberFormat="1" applyFont="1" applyFill="1" applyBorder="1"/>
    <xf numFmtId="165" fontId="54" fillId="2" borderId="7" xfId="0" applyNumberFormat="1" applyFont="1" applyFill="1" applyBorder="1" applyAlignment="1">
      <alignment horizontal="center"/>
    </xf>
    <xf numFmtId="168" fontId="54" fillId="2" borderId="8" xfId="0" applyNumberFormat="1" applyFont="1" applyFill="1" applyBorder="1" applyAlignment="1">
      <alignment horizontal="center"/>
    </xf>
    <xf numFmtId="0" fontId="54" fillId="2" borderId="10" xfId="0" applyFont="1" applyFill="1" applyBorder="1"/>
    <xf numFmtId="49" fontId="54" fillId="2" borderId="10" xfId="0" applyNumberFormat="1" applyFont="1" applyFill="1" applyBorder="1"/>
    <xf numFmtId="165" fontId="54" fillId="2" borderId="10" xfId="0" applyNumberFormat="1" applyFont="1" applyFill="1" applyBorder="1" applyAlignment="1">
      <alignment horizontal="center"/>
    </xf>
    <xf numFmtId="168" fontId="54" fillId="2" borderId="11" xfId="0" applyNumberFormat="1" applyFont="1" applyFill="1" applyBorder="1" applyAlignment="1">
      <alignment horizontal="center"/>
    </xf>
    <xf numFmtId="0" fontId="54" fillId="2" borderId="5" xfId="0" applyFont="1" applyFill="1" applyBorder="1"/>
    <xf numFmtId="49" fontId="54" fillId="2" borderId="5" xfId="0" applyNumberFormat="1" applyFont="1" applyFill="1" applyBorder="1"/>
    <xf numFmtId="165" fontId="54" fillId="2" borderId="5" xfId="0" applyNumberFormat="1" applyFont="1" applyFill="1" applyBorder="1" applyAlignment="1">
      <alignment horizontal="center"/>
    </xf>
    <xf numFmtId="168" fontId="54" fillId="2" borderId="14" xfId="0" applyNumberFormat="1" applyFont="1" applyFill="1" applyBorder="1" applyAlignment="1">
      <alignment horizontal="center"/>
    </xf>
    <xf numFmtId="0" fontId="75" fillId="4" borderId="9" xfId="0" applyFont="1" applyFill="1" applyBorder="1" applyAlignment="1">
      <alignment horizontal="left" vertical="center"/>
    </xf>
    <xf numFmtId="0" fontId="75" fillId="4" borderId="13" xfId="0" applyFont="1" applyFill="1" applyBorder="1" applyAlignment="1">
      <alignment horizontal="left" vertical="center"/>
    </xf>
    <xf numFmtId="49" fontId="53" fillId="2" borderId="7" xfId="0" applyNumberFormat="1" applyFont="1" applyFill="1" applyBorder="1"/>
    <xf numFmtId="0" fontId="53" fillId="2" borderId="10" xfId="0" applyFont="1" applyFill="1" applyBorder="1"/>
    <xf numFmtId="49" fontId="53" fillId="2" borderId="10" xfId="0" applyNumberFormat="1" applyFont="1" applyFill="1" applyBorder="1"/>
    <xf numFmtId="0" fontId="54" fillId="5" borderId="6" xfId="0" applyFont="1" applyFill="1" applyBorder="1" applyAlignment="1">
      <alignment horizontal="left" vertical="center"/>
    </xf>
    <xf numFmtId="0" fontId="53" fillId="5" borderId="7" xfId="0" applyFont="1" applyFill="1" applyBorder="1"/>
    <xf numFmtId="49" fontId="54" fillId="5" borderId="7" xfId="0" applyNumberFormat="1" applyFont="1" applyFill="1" applyBorder="1"/>
    <xf numFmtId="165" fontId="54" fillId="5" borderId="7" xfId="0" applyNumberFormat="1" applyFont="1" applyFill="1" applyBorder="1" applyAlignment="1">
      <alignment horizontal="center"/>
    </xf>
    <xf numFmtId="168" fontId="54" fillId="5" borderId="8" xfId="0" applyNumberFormat="1" applyFont="1" applyFill="1" applyBorder="1" applyAlignment="1">
      <alignment horizontal="center"/>
    </xf>
    <xf numFmtId="0" fontId="54" fillId="5" borderId="9" xfId="0" applyFont="1" applyFill="1" applyBorder="1" applyAlignment="1">
      <alignment horizontal="left" vertical="center"/>
    </xf>
    <xf numFmtId="0" fontId="54" fillId="5" borderId="10" xfId="0" applyFont="1" applyFill="1" applyBorder="1"/>
    <xf numFmtId="49" fontId="54" fillId="5" borderId="10" xfId="0" applyNumberFormat="1" applyFont="1" applyFill="1" applyBorder="1"/>
    <xf numFmtId="165" fontId="54" fillId="5" borderId="10" xfId="0" applyNumberFormat="1" applyFont="1" applyFill="1" applyBorder="1" applyAlignment="1">
      <alignment horizontal="center"/>
    </xf>
    <xf numFmtId="168" fontId="54" fillId="5" borderId="11" xfId="0" applyNumberFormat="1" applyFont="1" applyFill="1" applyBorder="1" applyAlignment="1">
      <alignment horizontal="center"/>
    </xf>
    <xf numFmtId="0" fontId="54" fillId="5" borderId="13" xfId="0" applyFont="1" applyFill="1" applyBorder="1" applyAlignment="1">
      <alignment horizontal="left" vertical="center"/>
    </xf>
    <xf numFmtId="0" fontId="54" fillId="5" borderId="5" xfId="0" applyFont="1" applyFill="1" applyBorder="1"/>
    <xf numFmtId="49" fontId="54" fillId="5" borderId="5" xfId="0" applyNumberFormat="1" applyFont="1" applyFill="1" applyBorder="1"/>
    <xf numFmtId="165" fontId="54" fillId="5" borderId="5" xfId="0" applyNumberFormat="1" applyFont="1" applyFill="1" applyBorder="1" applyAlignment="1">
      <alignment horizontal="center"/>
    </xf>
    <xf numFmtId="168" fontId="54" fillId="5" borderId="14" xfId="0" applyNumberFormat="1" applyFont="1" applyFill="1" applyBorder="1" applyAlignment="1">
      <alignment horizontal="center"/>
    </xf>
    <xf numFmtId="165" fontId="49" fillId="5" borderId="7" xfId="0" applyNumberFormat="1" applyFont="1" applyFill="1" applyBorder="1" applyAlignment="1">
      <alignment horizontal="center"/>
    </xf>
    <xf numFmtId="168" fontId="49" fillId="5" borderId="8" xfId="0" applyNumberFormat="1" applyFont="1" applyFill="1" applyBorder="1" applyAlignment="1">
      <alignment horizontal="center"/>
    </xf>
    <xf numFmtId="49" fontId="49" fillId="5" borderId="10" xfId="0" applyNumberFormat="1" applyFont="1" applyFill="1" applyBorder="1"/>
    <xf numFmtId="168" fontId="49" fillId="5" borderId="11" xfId="0" applyNumberFormat="1" applyFont="1" applyFill="1" applyBorder="1" applyAlignment="1">
      <alignment horizontal="center"/>
    </xf>
    <xf numFmtId="49" fontId="49" fillId="5" borderId="5" xfId="0" applyNumberFormat="1" applyFont="1" applyFill="1" applyBorder="1"/>
    <xf numFmtId="165" fontId="49" fillId="5" borderId="5" xfId="0" applyNumberFormat="1" applyFont="1" applyFill="1" applyBorder="1" applyAlignment="1">
      <alignment horizontal="center"/>
    </xf>
    <xf numFmtId="168" fontId="49" fillId="5" borderId="14" xfId="0" applyNumberFormat="1" applyFont="1" applyFill="1" applyBorder="1" applyAlignment="1">
      <alignment horizontal="center"/>
    </xf>
    <xf numFmtId="165" fontId="49" fillId="0" borderId="0" xfId="0" applyNumberFormat="1" applyFont="1" applyAlignment="1">
      <alignment horizontal="center"/>
    </xf>
    <xf numFmtId="168" fontId="49" fillId="0" borderId="0" xfId="0" applyNumberFormat="1" applyFont="1" applyAlignment="1">
      <alignment horizontal="center"/>
    </xf>
    <xf numFmtId="49" fontId="51" fillId="5" borderId="7" xfId="0" applyNumberFormat="1" applyFont="1" applyFill="1" applyBorder="1"/>
    <xf numFmtId="0" fontId="53" fillId="5" borderId="7" xfId="0" applyFont="1" applyFill="1" applyBorder="1" applyAlignment="1">
      <alignment horizontal="left" vertical="center"/>
    </xf>
    <xf numFmtId="49" fontId="54" fillId="5" borderId="7" xfId="0" applyNumberFormat="1" applyFont="1" applyFill="1" applyBorder="1" applyAlignment="1">
      <alignment horizontal="left" vertical="center"/>
    </xf>
    <xf numFmtId="168" fontId="54" fillId="5" borderId="7" xfId="0" applyNumberFormat="1" applyFont="1" applyFill="1" applyBorder="1" applyAlignment="1">
      <alignment horizontal="center" vertical="center"/>
    </xf>
    <xf numFmtId="168" fontId="54" fillId="5" borderId="8" xfId="0" applyNumberFormat="1" applyFont="1" applyFill="1" applyBorder="1" applyAlignment="1">
      <alignment horizontal="center" vertical="center"/>
    </xf>
    <xf numFmtId="0" fontId="54" fillId="5" borderId="10" xfId="0" applyFont="1" applyFill="1" applyBorder="1" applyAlignment="1">
      <alignment horizontal="left" vertical="center" wrapText="1"/>
    </xf>
    <xf numFmtId="49" fontId="54" fillId="5" borderId="10" xfId="0" applyNumberFormat="1" applyFont="1" applyFill="1" applyBorder="1" applyAlignment="1">
      <alignment horizontal="left" vertical="center" wrapText="1"/>
    </xf>
    <xf numFmtId="168" fontId="54" fillId="5" borderId="10" xfId="0" applyNumberFormat="1" applyFont="1" applyFill="1" applyBorder="1" applyAlignment="1">
      <alignment horizontal="center" vertical="center"/>
    </xf>
    <xf numFmtId="168" fontId="54" fillId="5" borderId="11" xfId="0" applyNumberFormat="1" applyFont="1" applyFill="1" applyBorder="1" applyAlignment="1">
      <alignment horizontal="center" vertical="center"/>
    </xf>
    <xf numFmtId="0" fontId="54" fillId="5" borderId="10" xfId="0" applyFont="1" applyFill="1" applyBorder="1" applyAlignment="1">
      <alignment horizontal="left" vertical="center"/>
    </xf>
    <xf numFmtId="49" fontId="54" fillId="5" borderId="10" xfId="0" applyNumberFormat="1" applyFont="1" applyFill="1" applyBorder="1" applyAlignment="1">
      <alignment horizontal="left" vertical="center"/>
    </xf>
    <xf numFmtId="0" fontId="54" fillId="5" borderId="5" xfId="0" applyFont="1" applyFill="1" applyBorder="1" applyAlignment="1">
      <alignment horizontal="left" vertical="center" wrapText="1"/>
    </xf>
    <xf numFmtId="49" fontId="54" fillId="5" borderId="5" xfId="0" applyNumberFormat="1" applyFont="1" applyFill="1" applyBorder="1" applyAlignment="1">
      <alignment horizontal="left" vertical="center" wrapText="1"/>
    </xf>
    <xf numFmtId="168" fontId="54" fillId="5" borderId="5" xfId="0" applyNumberFormat="1" applyFont="1" applyFill="1" applyBorder="1" applyAlignment="1">
      <alignment horizontal="center" vertical="center"/>
    </xf>
    <xf numFmtId="168" fontId="54" fillId="5" borderId="14" xfId="0" applyNumberFormat="1" applyFont="1" applyFill="1" applyBorder="1" applyAlignment="1">
      <alignment horizontal="center" vertical="center"/>
    </xf>
    <xf numFmtId="49" fontId="82" fillId="0" borderId="0" xfId="0" applyNumberFormat="1" applyFont="1" applyAlignment="1">
      <alignment horizontal="center" vertical="center"/>
    </xf>
    <xf numFmtId="49" fontId="83" fillId="0" borderId="3" xfId="17" applyNumberFormat="1" applyFont="1" applyFill="1" applyBorder="1" applyAlignment="1">
      <alignment horizontal="left" vertical="center" wrapText="1"/>
    </xf>
    <xf numFmtId="49" fontId="88" fillId="8" borderId="0" xfId="0" applyNumberFormat="1" applyFont="1" applyFill="1" applyAlignment="1">
      <alignment horizontal="left"/>
    </xf>
    <xf numFmtId="49" fontId="89" fillId="8" borderId="0" xfId="0" applyNumberFormat="1" applyFont="1" applyFill="1" applyAlignment="1">
      <alignment horizontal="center"/>
    </xf>
    <xf numFmtId="49" fontId="88" fillId="9" borderId="0" xfId="0" applyNumberFormat="1" applyFont="1" applyFill="1" applyAlignment="1">
      <alignment horizontal="left"/>
    </xf>
    <xf numFmtId="49" fontId="91" fillId="9" borderId="0" xfId="0" applyNumberFormat="1" applyFont="1" applyFill="1" applyAlignment="1">
      <alignment horizontal="left"/>
    </xf>
    <xf numFmtId="0" fontId="92" fillId="9" borderId="0" xfId="0" applyFont="1" applyFill="1"/>
    <xf numFmtId="49" fontId="90" fillId="9" borderId="0" xfId="0" applyNumberFormat="1" applyFont="1" applyFill="1" applyAlignment="1">
      <alignment horizontal="center"/>
    </xf>
    <xf numFmtId="49" fontId="82" fillId="0" borderId="0" xfId="0" applyNumberFormat="1" applyFont="1"/>
    <xf numFmtId="49" fontId="82" fillId="9" borderId="0" xfId="0" applyNumberFormat="1" applyFont="1" applyFill="1"/>
    <xf numFmtId="49" fontId="92" fillId="0" borderId="0" xfId="17" applyNumberFormat="1" applyFont="1" applyFill="1" applyAlignment="1">
      <alignment horizontal="left"/>
    </xf>
    <xf numFmtId="49" fontId="92" fillId="0" borderId="0" xfId="0" applyNumberFormat="1" applyFont="1" applyFill="1" applyAlignment="1">
      <alignment horizontal="center"/>
    </xf>
    <xf numFmtId="0" fontId="92" fillId="0" borderId="0" xfId="0" applyFont="1"/>
    <xf numFmtId="0" fontId="92" fillId="0" borderId="0" xfId="0" applyFont="1" applyFill="1"/>
    <xf numFmtId="49" fontId="92" fillId="7" borderId="0" xfId="0" applyNumberFormat="1" applyFont="1" applyFill="1" applyAlignment="1">
      <alignment horizontal="left"/>
    </xf>
    <xf numFmtId="49" fontId="92" fillId="7" borderId="0" xfId="17" applyNumberFormat="1" applyFont="1" applyFill="1" applyAlignment="1">
      <alignment horizontal="left"/>
    </xf>
    <xf numFmtId="49" fontId="92" fillId="7" borderId="0" xfId="0" applyNumberFormat="1" applyFont="1" applyFill="1" applyAlignment="1">
      <alignment horizontal="center"/>
    </xf>
    <xf numFmtId="49" fontId="92" fillId="0" borderId="0" xfId="0" applyNumberFormat="1" applyFont="1" applyAlignment="1">
      <alignment horizontal="left"/>
    </xf>
    <xf numFmtId="49" fontId="92" fillId="0" borderId="0" xfId="17" applyNumberFormat="1" applyFont="1" applyAlignment="1">
      <alignment horizontal="left"/>
    </xf>
    <xf numFmtId="49" fontId="97" fillId="0" borderId="0" xfId="0" applyNumberFormat="1" applyFont="1"/>
    <xf numFmtId="49" fontId="82" fillId="8" borderId="0" xfId="0" applyNumberFormat="1" applyFont="1" applyFill="1"/>
    <xf numFmtId="49" fontId="87" fillId="8" borderId="0" xfId="0" applyNumberFormat="1" applyFont="1" applyFill="1" applyAlignment="1">
      <alignment horizontal="left"/>
    </xf>
    <xf numFmtId="49" fontId="87" fillId="8" borderId="0" xfId="17" applyNumberFormat="1" applyFont="1" applyFill="1" applyAlignment="1">
      <alignment horizontal="left"/>
    </xf>
    <xf numFmtId="0" fontId="87" fillId="8" borderId="0" xfId="0" applyFont="1" applyFill="1"/>
    <xf numFmtId="49" fontId="82" fillId="0" borderId="0" xfId="0" applyNumberFormat="1" applyFont="1" applyFill="1"/>
    <xf numFmtId="49" fontId="97" fillId="7" borderId="0" xfId="0" applyNumberFormat="1" applyFont="1" applyFill="1"/>
    <xf numFmtId="0" fontId="92" fillId="7" borderId="0" xfId="0" applyFont="1" applyFill="1"/>
    <xf numFmtId="49" fontId="96" fillId="7" borderId="0" xfId="0" applyNumberFormat="1" applyFont="1" applyFill="1" applyAlignment="1">
      <alignment horizontal="left"/>
    </xf>
    <xf numFmtId="49" fontId="94" fillId="7" borderId="0" xfId="0" applyNumberFormat="1" applyFont="1" applyFill="1" applyAlignment="1">
      <alignment horizontal="left"/>
    </xf>
    <xf numFmtId="49" fontId="92" fillId="0" borderId="0" xfId="0" applyNumberFormat="1" applyFont="1" applyFill="1" applyAlignment="1">
      <alignment horizontal="left"/>
    </xf>
    <xf numFmtId="49" fontId="94" fillId="0" borderId="0" xfId="17" applyNumberFormat="1" applyFont="1" applyAlignment="1">
      <alignment horizontal="left"/>
    </xf>
    <xf numFmtId="49" fontId="96" fillId="0" borderId="0" xfId="17" applyNumberFormat="1" applyFont="1" applyAlignment="1">
      <alignment horizontal="left"/>
    </xf>
    <xf numFmtId="49" fontId="88" fillId="7" borderId="0" xfId="0" applyNumberFormat="1" applyFont="1" applyFill="1" applyAlignment="1">
      <alignment horizontal="left"/>
    </xf>
    <xf numFmtId="49" fontId="89" fillId="7" borderId="0" xfId="0" applyNumberFormat="1" applyFont="1" applyFill="1" applyAlignment="1">
      <alignment horizontal="left"/>
    </xf>
    <xf numFmtId="0" fontId="87" fillId="0" borderId="0" xfId="0" applyFont="1"/>
    <xf numFmtId="0" fontId="87" fillId="7" borderId="0" xfId="0" applyFont="1" applyFill="1"/>
    <xf numFmtId="49" fontId="89" fillId="7" borderId="0" xfId="0" applyNumberFormat="1" applyFont="1" applyFill="1" applyAlignment="1">
      <alignment horizontal="center"/>
    </xf>
    <xf numFmtId="49" fontId="83" fillId="0" borderId="3" xfId="17" applyNumberFormat="1" applyFont="1" applyFill="1" applyBorder="1" applyAlignment="1">
      <alignment vertical="center" wrapText="1"/>
    </xf>
    <xf numFmtId="49" fontId="91" fillId="8" borderId="0" xfId="0" applyNumberFormat="1" applyFont="1" applyFill="1" applyAlignment="1">
      <alignment horizontal="left"/>
    </xf>
    <xf numFmtId="49" fontId="101" fillId="8" borderId="0" xfId="0" applyNumberFormat="1" applyFont="1" applyFill="1" applyAlignment="1">
      <alignment horizontal="center"/>
    </xf>
    <xf numFmtId="49" fontId="90" fillId="8" borderId="0" xfId="17" applyNumberFormat="1" applyFont="1" applyFill="1" applyAlignment="1"/>
    <xf numFmtId="49" fontId="90" fillId="8" borderId="0" xfId="0" applyNumberFormat="1" applyFont="1" applyFill="1" applyAlignment="1">
      <alignment horizontal="center"/>
    </xf>
    <xf numFmtId="0" fontId="82" fillId="9" borderId="0" xfId="0" applyFont="1" applyFill="1"/>
    <xf numFmtId="0" fontId="92" fillId="9" borderId="0" xfId="0" applyFont="1" applyFill="1" applyAlignment="1">
      <alignment horizontal="center"/>
    </xf>
    <xf numFmtId="49" fontId="90" fillId="8" borderId="0" xfId="17" applyNumberFormat="1" applyFont="1" applyFill="1" applyAlignment="1">
      <alignment horizontal="center"/>
    </xf>
    <xf numFmtId="49" fontId="99" fillId="9" borderId="0" xfId="0" applyNumberFormat="1" applyFont="1" applyFill="1" applyAlignment="1">
      <alignment horizontal="left"/>
    </xf>
    <xf numFmtId="0" fontId="94" fillId="9" borderId="0" xfId="0" applyFont="1" applyFill="1" applyAlignment="1">
      <alignment horizontal="center"/>
    </xf>
    <xf numFmtId="0" fontId="99" fillId="9" borderId="0" xfId="0" applyFont="1" applyFill="1" applyAlignment="1">
      <alignment horizontal="center"/>
    </xf>
    <xf numFmtId="0" fontId="83" fillId="0" borderId="3" xfId="17" applyNumberFormat="1" applyFont="1" applyFill="1" applyBorder="1" applyAlignment="1">
      <alignment horizontal="left" vertical="center" wrapText="1"/>
    </xf>
    <xf numFmtId="49" fontId="88" fillId="8" borderId="0" xfId="0" applyNumberFormat="1" applyFont="1" applyFill="1" applyAlignment="1">
      <alignment horizontal="center"/>
    </xf>
    <xf numFmtId="49" fontId="91" fillId="8" borderId="0" xfId="0" applyNumberFormat="1" applyFont="1" applyFill="1" applyAlignment="1">
      <alignment horizontal="center"/>
    </xf>
    <xf numFmtId="49" fontId="90" fillId="8" borderId="0" xfId="17" applyNumberFormat="1" applyFont="1" applyFill="1" applyAlignment="1">
      <alignment horizontal="center" vertical="center"/>
    </xf>
    <xf numFmtId="49" fontId="91" fillId="9" borderId="0" xfId="0" applyNumberFormat="1" applyFont="1" applyFill="1" applyAlignment="1">
      <alignment horizontal="center"/>
    </xf>
    <xf numFmtId="49" fontId="101" fillId="9" borderId="0" xfId="0" applyNumberFormat="1" applyFont="1" applyFill="1" applyAlignment="1">
      <alignment horizontal="center"/>
    </xf>
    <xf numFmtId="49" fontId="90" fillId="9" borderId="0" xfId="17" applyNumberFormat="1" applyFont="1" applyFill="1" applyAlignment="1">
      <alignment horizontal="center" vertical="center"/>
    </xf>
    <xf numFmtId="0" fontId="67" fillId="0" borderId="3" xfId="0" applyFont="1" applyBorder="1" applyAlignment="1">
      <alignment horizontal="center" vertical="center"/>
    </xf>
    <xf numFmtId="0" fontId="49" fillId="0" borderId="3" xfId="0" applyFont="1" applyBorder="1" applyAlignment="1">
      <alignment horizontal="center" vertical="center"/>
    </xf>
    <xf numFmtId="0" fontId="49" fillId="0" borderId="3" xfId="0" applyFont="1" applyBorder="1" applyAlignment="1">
      <alignment horizontal="left" vertical="center"/>
    </xf>
    <xf numFmtId="0" fontId="48" fillId="0" borderId="3" xfId="0" applyFont="1" applyBorder="1" applyAlignment="1">
      <alignment horizontal="center"/>
    </xf>
    <xf numFmtId="0" fontId="67" fillId="0" borderId="21" xfId="0" applyFont="1" applyBorder="1" applyAlignment="1">
      <alignment horizontal="center" vertical="center"/>
    </xf>
    <xf numFmtId="0" fontId="0" fillId="0" borderId="0" xfId="0" applyFont="1" applyFill="1" applyAlignment="1">
      <alignment horizontal="center" vertical="center"/>
    </xf>
    <xf numFmtId="0" fontId="0" fillId="0" borderId="0" xfId="0" applyFont="1" applyFill="1" applyAlignment="1"/>
    <xf numFmtId="0" fontId="49" fillId="0" borderId="0" xfId="0" applyFont="1" applyFill="1" applyAlignment="1">
      <alignment horizontal="center" vertical="center"/>
    </xf>
    <xf numFmtId="0" fontId="0" fillId="0" borderId="0" xfId="0"/>
    <xf numFmtId="0" fontId="0" fillId="0" borderId="0" xfId="0" applyProtection="1">
      <protection locked="0"/>
    </xf>
    <xf numFmtId="167" fontId="0" fillId="0" borderId="0" xfId="0" applyNumberFormat="1" applyProtection="1">
      <protection locked="0"/>
    </xf>
    <xf numFmtId="168" fontId="53" fillId="0" borderId="0" xfId="0" applyNumberFormat="1" applyFont="1" applyFill="1" applyAlignment="1">
      <alignment horizontal="center"/>
    </xf>
    <xf numFmtId="168" fontId="54" fillId="0" borderId="0" xfId="0" applyNumberFormat="1" applyFont="1" applyFill="1" applyAlignment="1">
      <alignment horizontal="center"/>
    </xf>
    <xf numFmtId="168" fontId="105" fillId="0" borderId="0" xfId="0" applyNumberFormat="1" applyFont="1" applyFill="1" applyAlignment="1">
      <alignment horizontal="center"/>
    </xf>
    <xf numFmtId="0" fontId="103" fillId="16" borderId="0" xfId="0" applyFont="1" applyFill="1"/>
    <xf numFmtId="2" fontId="53" fillId="4" borderId="10" xfId="0" applyNumberFormat="1" applyFont="1" applyFill="1" applyBorder="1" applyAlignment="1">
      <alignment horizontal="center"/>
    </xf>
    <xf numFmtId="49" fontId="53" fillId="0" borderId="10" xfId="0" applyNumberFormat="1" applyFont="1" applyBorder="1" applyAlignment="1">
      <alignment horizontal="center" vertical="center"/>
    </xf>
    <xf numFmtId="0" fontId="53" fillId="0" borderId="10" xfId="0" applyFont="1" applyBorder="1" applyAlignment="1">
      <alignment horizontal="center"/>
    </xf>
    <xf numFmtId="0" fontId="108" fillId="15" borderId="0" xfId="0" applyFont="1" applyFill="1"/>
    <xf numFmtId="0" fontId="110" fillId="0" borderId="0" xfId="0" applyFont="1"/>
    <xf numFmtId="0" fontId="110" fillId="15" borderId="0" xfId="0" applyFont="1" applyFill="1"/>
    <xf numFmtId="0" fontId="108" fillId="0" borderId="0" xfId="0" applyFont="1"/>
    <xf numFmtId="167" fontId="116" fillId="0" borderId="0" xfId="0" applyNumberFormat="1" applyFont="1" applyProtection="1">
      <protection locked="0"/>
    </xf>
    <xf numFmtId="0" fontId="116" fillId="0" borderId="0" xfId="0" applyFont="1" applyProtection="1">
      <protection locked="0"/>
    </xf>
    <xf numFmtId="0" fontId="47" fillId="0" borderId="0" xfId="0" applyFont="1" applyProtection="1">
      <protection locked="0"/>
    </xf>
    <xf numFmtId="0" fontId="46" fillId="0" borderId="3" xfId="378"/>
    <xf numFmtId="0" fontId="92" fillId="0" borderId="3" xfId="378" applyFont="1"/>
    <xf numFmtId="0" fontId="46" fillId="0" borderId="3" xfId="378" applyAlignment="1">
      <alignment horizontal="center" vertical="center" wrapText="1"/>
    </xf>
    <xf numFmtId="0" fontId="46" fillId="0" borderId="3" xfId="378" applyAlignment="1">
      <alignment horizontal="center" vertical="center"/>
    </xf>
    <xf numFmtId="0" fontId="119" fillId="0" borderId="3" xfId="378" applyFont="1" applyAlignment="1">
      <alignment horizontal="center" vertical="center"/>
    </xf>
    <xf numFmtId="0" fontId="92" fillId="0" borderId="3" xfId="378" applyFont="1" applyAlignment="1">
      <alignment horizontal="center" vertical="center"/>
    </xf>
    <xf numFmtId="49" fontId="46" fillId="0" borderId="3" xfId="378" applyNumberFormat="1" applyFont="1" applyFill="1" applyBorder="1" applyAlignment="1">
      <alignment horizontal="center" vertical="center"/>
    </xf>
    <xf numFmtId="0" fontId="92" fillId="0" borderId="3" xfId="378" applyFont="1" applyFill="1" applyBorder="1"/>
    <xf numFmtId="3" fontId="92" fillId="0" borderId="3" xfId="378" applyNumberFormat="1" applyFont="1" applyFill="1" applyBorder="1"/>
    <xf numFmtId="0" fontId="122" fillId="0" borderId="3" xfId="378" applyFont="1" applyFill="1" applyBorder="1"/>
    <xf numFmtId="49" fontId="125" fillId="0" borderId="3" xfId="380" applyNumberFormat="1" applyFont="1" applyAlignment="1">
      <alignment horizontal="center" vertical="center"/>
    </xf>
    <xf numFmtId="3" fontId="92" fillId="0" borderId="3" xfId="378" applyNumberFormat="1" applyFont="1"/>
    <xf numFmtId="0" fontId="122" fillId="0" borderId="3" xfId="378" applyFont="1"/>
    <xf numFmtId="49" fontId="85" fillId="0" borderId="21" xfId="378" applyNumberFormat="1" applyFont="1" applyBorder="1" applyAlignment="1">
      <alignment horizontal="center" vertical="center" wrapText="1"/>
    </xf>
    <xf numFmtId="0" fontId="118" fillId="0" borderId="21" xfId="378" applyFont="1" applyBorder="1" applyAlignment="1">
      <alignment horizontal="center" vertical="center"/>
    </xf>
    <xf numFmtId="0" fontId="85" fillId="0" borderId="21" xfId="378" applyFont="1" applyBorder="1" applyAlignment="1">
      <alignment horizontal="center" vertical="center"/>
    </xf>
    <xf numFmtId="3" fontId="85" fillId="0" borderId="21" xfId="378" applyNumberFormat="1" applyFont="1" applyBorder="1" applyAlignment="1">
      <alignment horizontal="center" vertical="center"/>
    </xf>
    <xf numFmtId="49" fontId="46" fillId="0" borderId="25" xfId="378" applyNumberFormat="1" applyFont="1" applyBorder="1" applyAlignment="1">
      <alignment horizontal="center" vertical="center"/>
    </xf>
    <xf numFmtId="0" fontId="127" fillId="0" borderId="3" xfId="378" applyFont="1" applyBorder="1" applyAlignment="1">
      <alignment horizontal="center"/>
    </xf>
    <xf numFmtId="3" fontId="92" fillId="0" borderId="3" xfId="378" applyNumberFormat="1" applyFont="1" applyBorder="1"/>
    <xf numFmtId="0" fontId="122" fillId="0" borderId="26" xfId="378" applyFont="1" applyBorder="1"/>
    <xf numFmtId="0" fontId="122" fillId="0" borderId="27" xfId="378" applyFont="1" applyBorder="1"/>
    <xf numFmtId="49" fontId="125" fillId="0" borderId="25" xfId="380" applyNumberFormat="1" applyFont="1" applyBorder="1" applyAlignment="1">
      <alignment horizontal="center" vertical="center"/>
    </xf>
    <xf numFmtId="171" fontId="104" fillId="8" borderId="28" xfId="380" applyNumberFormat="1" applyFont="1" applyFill="1" applyBorder="1" applyAlignment="1">
      <alignment horizontal="center" vertical="center"/>
    </xf>
    <xf numFmtId="0" fontId="122" fillId="0" borderId="3" xfId="378" applyFont="1" applyBorder="1"/>
    <xf numFmtId="0" fontId="122" fillId="0" borderId="29" xfId="378" applyFont="1" applyBorder="1"/>
    <xf numFmtId="49" fontId="96" fillId="0" borderId="25" xfId="380" applyNumberFormat="1" applyFont="1" applyBorder="1" applyAlignment="1">
      <alignment horizontal="center" vertical="center"/>
    </xf>
    <xf numFmtId="0" fontId="45" fillId="8" borderId="30" xfId="378" applyFont="1" applyFill="1" applyBorder="1"/>
    <xf numFmtId="49" fontId="46" fillId="0" borderId="31" xfId="378" applyNumberFormat="1" applyFont="1" applyBorder="1" applyAlignment="1">
      <alignment horizontal="center" vertical="center"/>
    </xf>
    <xf numFmtId="171" fontId="128" fillId="0" borderId="32" xfId="380" applyNumberFormat="1" applyFont="1" applyBorder="1" applyAlignment="1">
      <alignment horizontal="center"/>
    </xf>
    <xf numFmtId="3" fontId="92" fillId="0" borderId="32" xfId="378" applyNumberFormat="1" applyFont="1" applyBorder="1"/>
    <xf numFmtId="49" fontId="125" fillId="0" borderId="34" xfId="380" applyNumberFormat="1" applyFont="1" applyBorder="1" applyAlignment="1">
      <alignment horizontal="center" vertical="center"/>
    </xf>
    <xf numFmtId="171" fontId="124" fillId="0" borderId="3" xfId="380" applyNumberFormat="1" applyFont="1" applyBorder="1" applyAlignment="1">
      <alignment horizontal="center"/>
    </xf>
    <xf numFmtId="49" fontId="96" fillId="0" borderId="34" xfId="380" applyNumberFormat="1" applyFont="1" applyBorder="1" applyAlignment="1">
      <alignment horizontal="center" vertical="center"/>
    </xf>
    <xf numFmtId="49" fontId="94" fillId="0" borderId="3" xfId="380" applyNumberFormat="1" applyFont="1" applyBorder="1" applyAlignment="1">
      <alignment horizontal="left" vertical="center"/>
    </xf>
    <xf numFmtId="49" fontId="96" fillId="0" borderId="36" xfId="380" applyNumberFormat="1" applyFont="1" applyBorder="1" applyAlignment="1">
      <alignment horizontal="center" vertical="center"/>
    </xf>
    <xf numFmtId="49" fontId="94" fillId="0" borderId="37" xfId="380" applyNumberFormat="1" applyFont="1" applyBorder="1" applyAlignment="1">
      <alignment horizontal="left" vertical="center"/>
    </xf>
    <xf numFmtId="3" fontId="92" fillId="0" borderId="37" xfId="378" applyNumberFormat="1" applyFont="1" applyBorder="1"/>
    <xf numFmtId="49" fontId="129" fillId="0" borderId="3" xfId="380" applyNumberFormat="1" applyFont="1" applyBorder="1" applyAlignment="1">
      <alignment horizontal="left" vertical="center"/>
    </xf>
    <xf numFmtId="49" fontId="94" fillId="0" borderId="3" xfId="380" quotePrefix="1" applyNumberFormat="1" applyFont="1" applyBorder="1" applyAlignment="1">
      <alignment horizontal="left" vertical="justify"/>
    </xf>
    <xf numFmtId="49" fontId="96" fillId="0" borderId="31" xfId="380" applyNumberFormat="1" applyFont="1" applyBorder="1" applyAlignment="1">
      <alignment horizontal="center" vertical="center"/>
    </xf>
    <xf numFmtId="171" fontId="128" fillId="0" borderId="32" xfId="380" applyNumberFormat="1" applyFont="1" applyBorder="1" applyAlignment="1">
      <alignment horizontal="center" vertical="center"/>
    </xf>
    <xf numFmtId="0" fontId="104" fillId="0" borderId="28" xfId="380" applyFont="1" applyBorder="1" applyAlignment="1">
      <alignment horizontal="center" vertical="center" wrapText="1"/>
    </xf>
    <xf numFmtId="0" fontId="130" fillId="0" borderId="30" xfId="380" applyFont="1" applyBorder="1" applyAlignment="1">
      <alignment horizontal="center" vertical="center" wrapText="1"/>
    </xf>
    <xf numFmtId="0" fontId="129" fillId="0" borderId="3" xfId="380" applyFont="1" applyBorder="1" applyAlignment="1">
      <alignment horizontal="center" vertical="center" wrapText="1"/>
    </xf>
    <xf numFmtId="49" fontId="115" fillId="0" borderId="34" xfId="380" applyNumberFormat="1" applyFont="1" applyBorder="1" applyAlignment="1">
      <alignment horizontal="center" vertical="center"/>
    </xf>
    <xf numFmtId="0" fontId="104" fillId="0" borderId="3" xfId="380" applyFont="1" applyBorder="1" applyAlignment="1">
      <alignment horizontal="left" vertical="center"/>
    </xf>
    <xf numFmtId="3" fontId="103" fillId="0" borderId="3" xfId="378" applyNumberFormat="1" applyFont="1" applyBorder="1"/>
    <xf numFmtId="0" fontId="94" fillId="0" borderId="3" xfId="380" applyFont="1" applyBorder="1" applyAlignment="1">
      <alignment horizontal="left" vertical="center"/>
    </xf>
    <xf numFmtId="0" fontId="104" fillId="0" borderId="28" xfId="380" applyFont="1" applyBorder="1" applyAlignment="1">
      <alignment vertical="center"/>
    </xf>
    <xf numFmtId="0" fontId="129" fillId="0" borderId="30" xfId="380" applyFont="1" applyBorder="1" applyAlignment="1">
      <alignment horizontal="center" vertical="center" wrapText="1"/>
    </xf>
    <xf numFmtId="49" fontId="115" fillId="0" borderId="36" xfId="380" applyNumberFormat="1" applyFont="1" applyBorder="1" applyAlignment="1">
      <alignment horizontal="center" vertical="center"/>
    </xf>
    <xf numFmtId="0" fontId="104" fillId="0" borderId="37" xfId="380" applyFont="1" applyBorder="1" applyAlignment="1">
      <alignment horizontal="left" vertical="center"/>
    </xf>
    <xf numFmtId="0" fontId="122" fillId="0" borderId="39" xfId="378" applyFont="1" applyBorder="1"/>
    <xf numFmtId="0" fontId="122" fillId="0" borderId="24" xfId="378" applyFont="1" applyBorder="1"/>
    <xf numFmtId="49" fontId="96" fillId="0" borderId="3" xfId="380" applyNumberFormat="1" applyFont="1" applyAlignment="1">
      <alignment horizontal="center" vertical="center"/>
    </xf>
    <xf numFmtId="0" fontId="94" fillId="0" borderId="3" xfId="380" applyFont="1" applyAlignment="1">
      <alignment horizontal="left" vertical="center"/>
    </xf>
    <xf numFmtId="49" fontId="125" fillId="0" borderId="40" xfId="380" applyNumberFormat="1" applyFont="1" applyBorder="1" applyAlignment="1">
      <alignment horizontal="center" vertical="center"/>
    </xf>
    <xf numFmtId="0" fontId="127" fillId="0" borderId="26" xfId="378" applyFont="1" applyBorder="1" applyAlignment="1">
      <alignment horizontal="center"/>
    </xf>
    <xf numFmtId="3" fontId="92" fillId="0" borderId="26" xfId="378" applyNumberFormat="1" applyFont="1" applyBorder="1"/>
    <xf numFmtId="171" fontId="94" fillId="8" borderId="30" xfId="380" applyNumberFormat="1" applyFont="1" applyFill="1" applyBorder="1" applyAlignment="1">
      <alignment horizontal="center" vertical="center"/>
    </xf>
    <xf numFmtId="49" fontId="125" fillId="0" borderId="41" xfId="380" applyNumberFormat="1" applyFont="1" applyBorder="1" applyAlignment="1">
      <alignment horizontal="center" vertical="center"/>
    </xf>
    <xf numFmtId="49" fontId="96" fillId="0" borderId="42" xfId="380" applyNumberFormat="1" applyFont="1" applyBorder="1" applyAlignment="1">
      <alignment horizontal="center" vertical="center"/>
    </xf>
    <xf numFmtId="49" fontId="96" fillId="0" borderId="41" xfId="380" applyNumberFormat="1" applyFont="1" applyBorder="1" applyAlignment="1">
      <alignment horizontal="center" vertical="center"/>
    </xf>
    <xf numFmtId="171" fontId="124" fillId="0" borderId="3" xfId="380" applyNumberFormat="1" applyFont="1" applyBorder="1" applyAlignment="1">
      <alignment horizontal="center" vertical="center"/>
    </xf>
    <xf numFmtId="49" fontId="115" fillId="0" borderId="25" xfId="380" applyNumberFormat="1" applyFont="1" applyBorder="1" applyAlignment="1">
      <alignment horizontal="center" vertical="center"/>
    </xf>
    <xf numFmtId="49" fontId="115" fillId="0" borderId="23" xfId="380" applyNumberFormat="1" applyFont="1" applyBorder="1" applyAlignment="1">
      <alignment horizontal="center" vertical="center"/>
    </xf>
    <xf numFmtId="0" fontId="104" fillId="0" borderId="39" xfId="380" applyFont="1" applyBorder="1" applyAlignment="1">
      <alignment horizontal="left" vertical="center"/>
    </xf>
    <xf numFmtId="49" fontId="115" fillId="0" borderId="3" xfId="380" applyNumberFormat="1" applyFont="1" applyAlignment="1">
      <alignment horizontal="center" vertical="center"/>
    </xf>
    <xf numFmtId="0" fontId="104" fillId="0" borderId="3" xfId="380" applyFont="1" applyAlignment="1">
      <alignment horizontal="left" vertical="center"/>
    </xf>
    <xf numFmtId="3" fontId="103" fillId="0" borderId="3" xfId="378" applyNumberFormat="1" applyFont="1"/>
    <xf numFmtId="0" fontId="104" fillId="8" borderId="28" xfId="380" applyFont="1" applyFill="1" applyBorder="1" applyAlignment="1">
      <alignment horizontal="center" vertical="center" wrapText="1"/>
    </xf>
    <xf numFmtId="0" fontId="122" fillId="0" borderId="32" xfId="378" applyFont="1" applyBorder="1"/>
    <xf numFmtId="0" fontId="122" fillId="0" borderId="33" xfId="378" applyFont="1" applyBorder="1"/>
    <xf numFmtId="0" fontId="129" fillId="8" borderId="30" xfId="380" applyFont="1" applyFill="1" applyBorder="1" applyAlignment="1">
      <alignment horizontal="center" vertical="center" wrapText="1"/>
    </xf>
    <xf numFmtId="0" fontId="122" fillId="0" borderId="35" xfId="378" applyFont="1" applyBorder="1"/>
    <xf numFmtId="0" fontId="124" fillId="0" borderId="3" xfId="380" applyFont="1" applyBorder="1" applyAlignment="1">
      <alignment horizontal="center"/>
    </xf>
    <xf numFmtId="0" fontId="94" fillId="0" borderId="3" xfId="380" applyFont="1" applyBorder="1" applyAlignment="1">
      <alignment vertical="top" wrapText="1"/>
    </xf>
    <xf numFmtId="0" fontId="129" fillId="0" borderId="3" xfId="380" applyFont="1" applyBorder="1" applyAlignment="1">
      <alignment vertical="top" wrapText="1"/>
    </xf>
    <xf numFmtId="0" fontId="129" fillId="0" borderId="3" xfId="380" applyFont="1" applyBorder="1" applyAlignment="1"/>
    <xf numFmtId="0" fontId="94" fillId="0" borderId="3" xfId="380" applyFont="1" applyBorder="1" applyAlignment="1"/>
    <xf numFmtId="0" fontId="94" fillId="0" borderId="3" xfId="380" applyFont="1" applyBorder="1" applyAlignment="1">
      <alignment vertical="center"/>
    </xf>
    <xf numFmtId="0" fontId="92" fillId="0" borderId="3" xfId="378" applyFont="1" applyBorder="1"/>
    <xf numFmtId="0" fontId="122" fillId="0" borderId="37" xfId="378" applyFont="1" applyBorder="1"/>
    <xf numFmtId="0" fontId="122" fillId="0" borderId="38" xfId="378" applyFont="1" applyBorder="1"/>
    <xf numFmtId="49" fontId="96" fillId="0" borderId="3" xfId="380" applyNumberFormat="1" applyFont="1" applyBorder="1" applyAlignment="1">
      <alignment horizontal="center" vertical="center"/>
    </xf>
    <xf numFmtId="4" fontId="131" fillId="0" borderId="3" xfId="380" applyNumberFormat="1" applyFont="1" applyBorder="1" applyAlignment="1">
      <alignment horizontal="center"/>
    </xf>
    <xf numFmtId="4" fontId="104" fillId="8" borderId="28" xfId="380" applyNumberFormat="1" applyFont="1" applyFill="1" applyBorder="1" applyAlignment="1">
      <alignment horizontal="center" vertical="center"/>
    </xf>
    <xf numFmtId="4" fontId="129" fillId="8" borderId="30" xfId="380" applyNumberFormat="1" applyFont="1" applyFill="1" applyBorder="1" applyAlignment="1">
      <alignment horizontal="center" vertical="center"/>
    </xf>
    <xf numFmtId="4" fontId="94" fillId="0" borderId="3" xfId="380" applyNumberFormat="1" applyFont="1" applyBorder="1" applyAlignment="1">
      <alignment horizontal="center" vertical="center"/>
    </xf>
    <xf numFmtId="49" fontId="46" fillId="0" borderId="34" xfId="378" applyNumberFormat="1" applyFont="1" applyBorder="1" applyAlignment="1">
      <alignment horizontal="center" vertical="center"/>
    </xf>
    <xf numFmtId="49" fontId="46" fillId="0" borderId="36" xfId="378" applyNumberFormat="1" applyFont="1" applyBorder="1" applyAlignment="1">
      <alignment horizontal="center" vertical="center"/>
    </xf>
    <xf numFmtId="0" fontId="129" fillId="0" borderId="37" xfId="380" applyFont="1" applyBorder="1" applyAlignment="1"/>
    <xf numFmtId="49" fontId="46" fillId="0" borderId="3" xfId="378" applyNumberFormat="1" applyFont="1" applyAlignment="1">
      <alignment horizontal="center" vertical="center"/>
    </xf>
    <xf numFmtId="0" fontId="104" fillId="8" borderId="28" xfId="380" applyFont="1" applyFill="1" applyBorder="1" applyAlignment="1">
      <alignment horizontal="center" vertical="center"/>
    </xf>
    <xf numFmtId="49" fontId="132" fillId="0" borderId="34" xfId="380" applyNumberFormat="1" applyFont="1" applyBorder="1" applyAlignment="1">
      <alignment horizontal="center" vertical="center"/>
    </xf>
    <xf numFmtId="0" fontId="129" fillId="8" borderId="30" xfId="380" applyFont="1" applyFill="1" applyBorder="1" applyAlignment="1">
      <alignment horizontal="center" vertical="center"/>
    </xf>
    <xf numFmtId="0" fontId="94" fillId="0" borderId="3" xfId="380" applyFont="1" applyBorder="1" applyAlignment="1">
      <alignment horizontal="justify"/>
    </xf>
    <xf numFmtId="0" fontId="94" fillId="0" borderId="3" xfId="380" applyFont="1" applyBorder="1" applyAlignment="1">
      <alignment horizontal="justify" vertical="top"/>
    </xf>
    <xf numFmtId="0" fontId="94" fillId="0" borderId="3" xfId="380" applyFont="1" applyBorder="1" applyAlignment="1">
      <alignment horizontal="justify" wrapText="1"/>
    </xf>
    <xf numFmtId="0" fontId="133" fillId="0" borderId="3" xfId="380" applyFont="1" applyBorder="1" applyAlignment="1">
      <alignment horizontal="justify" vertical="top"/>
    </xf>
    <xf numFmtId="0" fontId="129" fillId="0" borderId="37" xfId="380" applyFont="1" applyBorder="1" applyAlignment="1">
      <alignment horizontal="justify" vertical="top"/>
    </xf>
    <xf numFmtId="49" fontId="132" fillId="0" borderId="40" xfId="380" applyNumberFormat="1" applyFont="1" applyBorder="1" applyAlignment="1">
      <alignment horizontal="center" vertical="center"/>
    </xf>
    <xf numFmtId="0" fontId="104" fillId="20" borderId="44" xfId="380" applyFont="1" applyFill="1" applyBorder="1" applyAlignment="1">
      <alignment horizontal="center" vertical="center" wrapText="1"/>
    </xf>
    <xf numFmtId="0" fontId="104" fillId="0" borderId="28" xfId="380" applyFont="1" applyBorder="1" applyAlignment="1">
      <alignment horizontal="center" vertical="center"/>
    </xf>
    <xf numFmtId="0" fontId="122" fillId="0" borderId="45" xfId="378" applyFont="1" applyBorder="1"/>
    <xf numFmtId="0" fontId="129" fillId="0" borderId="30" xfId="380" applyFont="1" applyBorder="1" applyAlignment="1">
      <alignment horizontal="center" vertical="center"/>
    </xf>
    <xf numFmtId="0" fontId="94" fillId="0" borderId="3" xfId="380" applyFont="1" applyBorder="1" applyAlignment="1">
      <alignment horizontal="center" vertical="center"/>
    </xf>
    <xf numFmtId="0" fontId="94" fillId="0" borderId="3" xfId="380" applyFont="1" applyBorder="1" applyAlignment="1">
      <alignment horizontal="left"/>
    </xf>
    <xf numFmtId="0" fontId="129" fillId="0" borderId="3" xfId="380" applyFont="1" applyBorder="1" applyAlignment="1">
      <alignment horizontal="left"/>
    </xf>
    <xf numFmtId="0" fontId="129" fillId="0" borderId="37" xfId="380" applyFont="1" applyBorder="1" applyAlignment="1">
      <alignment horizontal="left"/>
    </xf>
    <xf numFmtId="0" fontId="122" fillId="0" borderId="46" xfId="378" applyFont="1" applyBorder="1"/>
    <xf numFmtId="0" fontId="104" fillId="0" borderId="21" xfId="380" applyFont="1" applyBorder="1" applyAlignment="1">
      <alignment vertical="center"/>
    </xf>
    <xf numFmtId="0" fontId="131" fillId="0" borderId="3" xfId="380" applyFont="1" applyBorder="1" applyAlignment="1">
      <alignment horizontal="center"/>
    </xf>
    <xf numFmtId="0" fontId="129" fillId="0" borderId="3" xfId="380" applyFont="1" applyBorder="1" applyAlignment="1">
      <alignment horizontal="left" vertical="center"/>
    </xf>
    <xf numFmtId="0" fontId="94" fillId="0" borderId="37" xfId="380" applyFont="1" applyBorder="1" applyAlignment="1">
      <alignment horizontal="left" vertical="center"/>
    </xf>
    <xf numFmtId="49" fontId="132" fillId="0" borderId="41" xfId="380" applyNumberFormat="1" applyFont="1" applyBorder="1" applyAlignment="1">
      <alignment horizontal="center" vertical="center"/>
    </xf>
    <xf numFmtId="4" fontId="104" fillId="0" borderId="28" xfId="380" applyNumberFormat="1" applyFont="1" applyBorder="1" applyAlignment="1">
      <alignment vertical="center"/>
    </xf>
    <xf numFmtId="4" fontId="129" fillId="0" borderId="32" xfId="380" applyNumberFormat="1" applyFont="1" applyBorder="1" applyAlignment="1">
      <alignment horizontal="center" vertical="center"/>
    </xf>
    <xf numFmtId="0" fontId="94" fillId="0" borderId="3" xfId="380" applyFont="1" applyBorder="1" applyAlignment="1">
      <alignment horizontal="center"/>
    </xf>
    <xf numFmtId="0" fontId="94" fillId="0" borderId="3" xfId="380" applyFont="1" applyBorder="1" applyAlignment="1">
      <alignment horizontal="left" vertical="top" wrapText="1"/>
    </xf>
    <xf numFmtId="0" fontId="134" fillId="0" borderId="3" xfId="378" applyFont="1" applyBorder="1" applyAlignment="1">
      <alignment wrapText="1"/>
    </xf>
    <xf numFmtId="49" fontId="96" fillId="0" borderId="23" xfId="380" applyNumberFormat="1" applyFont="1" applyBorder="1" applyAlignment="1">
      <alignment horizontal="center" vertical="center"/>
    </xf>
    <xf numFmtId="0" fontId="92" fillId="0" borderId="39" xfId="378" applyFont="1" applyBorder="1"/>
    <xf numFmtId="3" fontId="92" fillId="0" borderId="39" xfId="378" applyNumberFormat="1" applyFont="1" applyBorder="1"/>
    <xf numFmtId="0" fontId="122" fillId="0" borderId="3" xfId="378" applyFont="1" applyFill="1"/>
    <xf numFmtId="49" fontId="135" fillId="21" borderId="32" xfId="380" applyNumberFormat="1" applyFont="1" applyFill="1" applyBorder="1" applyAlignment="1">
      <alignment horizontal="center" vertical="center"/>
    </xf>
    <xf numFmtId="0" fontId="127" fillId="21" borderId="32" xfId="378" applyFont="1" applyFill="1" applyBorder="1" applyAlignment="1">
      <alignment horizontal="center" vertical="center"/>
    </xf>
    <xf numFmtId="3" fontId="127" fillId="21" borderId="32" xfId="378" applyNumberFormat="1" applyFont="1" applyFill="1" applyBorder="1" applyAlignment="1">
      <alignment horizontal="center" vertical="center"/>
    </xf>
    <xf numFmtId="0" fontId="122" fillId="0" borderId="32" xfId="378" applyFont="1" applyFill="1" applyBorder="1"/>
    <xf numFmtId="0" fontId="138" fillId="0" borderId="3" xfId="378" applyFont="1" applyFill="1"/>
    <xf numFmtId="49" fontId="135" fillId="0" borderId="3" xfId="380" applyNumberFormat="1" applyFont="1" applyFill="1" applyBorder="1" applyAlignment="1">
      <alignment horizontal="center" vertical="center"/>
    </xf>
    <xf numFmtId="0" fontId="127" fillId="0" borderId="32" xfId="378" applyFont="1" applyFill="1" applyBorder="1" applyAlignment="1">
      <alignment horizontal="center" vertical="center"/>
    </xf>
    <xf numFmtId="3" fontId="127" fillId="0" borderId="3" xfId="378" applyNumberFormat="1" applyFont="1" applyFill="1" applyBorder="1" applyAlignment="1">
      <alignment horizontal="center" vertical="center"/>
    </xf>
    <xf numFmtId="49" fontId="132" fillId="0" borderId="28" xfId="380" applyNumberFormat="1" applyFont="1" applyBorder="1" applyAlignment="1">
      <alignment horizontal="center" vertical="center"/>
    </xf>
    <xf numFmtId="0" fontId="104" fillId="0" borderId="28" xfId="380" applyFont="1" applyBorder="1" applyAlignment="1">
      <alignment horizontal="center" vertical="center" wrapText="1" shrinkToFit="1"/>
    </xf>
    <xf numFmtId="49" fontId="132" fillId="0" borderId="47" xfId="380" applyNumberFormat="1" applyFont="1" applyBorder="1" applyAlignment="1">
      <alignment horizontal="center" vertical="center"/>
    </xf>
    <xf numFmtId="0" fontId="94" fillId="0" borderId="30" xfId="380" applyFont="1" applyBorder="1" applyAlignment="1">
      <alignment horizontal="center" vertical="center" wrapText="1" shrinkToFit="1"/>
    </xf>
    <xf numFmtId="49" fontId="132" fillId="0" borderId="34" xfId="380" applyNumberFormat="1" applyFont="1" applyBorder="1" applyAlignment="1">
      <alignment horizontal="center" vertical="center" wrapText="1"/>
    </xf>
    <xf numFmtId="0" fontId="94" fillId="0" borderId="32" xfId="380" applyFont="1" applyBorder="1" applyAlignment="1">
      <alignment horizontal="center" vertical="justify" shrinkToFit="1"/>
    </xf>
    <xf numFmtId="0" fontId="94" fillId="0" borderId="3" xfId="380" applyFont="1" applyBorder="1" applyAlignment="1">
      <alignment horizontal="center" vertical="justify" shrinkToFit="1"/>
    </xf>
    <xf numFmtId="0" fontId="94" fillId="0" borderId="3" xfId="380" applyFont="1" applyBorder="1" applyAlignment="1">
      <alignment horizontal="left" vertical="top"/>
    </xf>
    <xf numFmtId="0" fontId="129" fillId="0" borderId="3" xfId="380" applyFont="1" applyBorder="1" applyAlignment="1">
      <alignment horizontal="justify" vertical="top"/>
    </xf>
    <xf numFmtId="0" fontId="94" fillId="0" borderId="37" xfId="380" applyFont="1" applyBorder="1" applyAlignment="1"/>
    <xf numFmtId="0" fontId="129" fillId="0" borderId="3" xfId="380" applyFont="1" applyAlignment="1"/>
    <xf numFmtId="49" fontId="125" fillId="0" borderId="31" xfId="380" applyNumberFormat="1" applyFont="1" applyBorder="1" applyAlignment="1">
      <alignment horizontal="center" vertical="center"/>
    </xf>
    <xf numFmtId="49" fontId="96" fillId="0" borderId="34" xfId="380" applyNumberFormat="1" applyFont="1" applyBorder="1" applyAlignment="1">
      <alignment horizontal="center" vertical="center" wrapText="1" shrinkToFit="1"/>
    </xf>
    <xf numFmtId="49" fontId="129" fillId="0" borderId="37" xfId="380" applyNumberFormat="1" applyFont="1" applyBorder="1" applyAlignment="1">
      <alignment horizontal="left" vertical="center"/>
    </xf>
    <xf numFmtId="49" fontId="132" fillId="0" borderId="3" xfId="380" applyNumberFormat="1" applyFont="1" applyAlignment="1">
      <alignment horizontal="center" vertical="center"/>
    </xf>
    <xf numFmtId="0" fontId="94" fillId="0" borderId="3" xfId="380" applyFont="1" applyAlignment="1">
      <alignment horizontal="left"/>
    </xf>
    <xf numFmtId="4" fontId="104" fillId="0" borderId="28" xfId="380" applyNumberFormat="1" applyFont="1" applyBorder="1" applyAlignment="1">
      <alignment horizontal="center" vertical="center"/>
    </xf>
    <xf numFmtId="4" fontId="130" fillId="0" borderId="30" xfId="380" applyNumberFormat="1" applyFont="1" applyBorder="1" applyAlignment="1">
      <alignment horizontal="center" vertical="center"/>
    </xf>
    <xf numFmtId="4" fontId="124" fillId="0" borderId="32" xfId="380" applyNumberFormat="1" applyFont="1" applyBorder="1" applyAlignment="1">
      <alignment horizontal="center" vertical="center"/>
    </xf>
    <xf numFmtId="0" fontId="94" fillId="0" borderId="3" xfId="380" applyFont="1" applyBorder="1" applyAlignment="1">
      <alignment horizontal="left" vertical="center" wrapText="1"/>
    </xf>
    <xf numFmtId="0" fontId="129" fillId="0" borderId="3" xfId="380" applyFont="1" applyBorder="1" applyAlignment="1">
      <alignment horizontal="left" vertical="center" wrapText="1"/>
    </xf>
    <xf numFmtId="0" fontId="129" fillId="0" borderId="37" xfId="380" applyFont="1" applyBorder="1" applyAlignment="1">
      <alignment horizontal="left" vertical="center" wrapText="1"/>
    </xf>
    <xf numFmtId="0" fontId="94" fillId="0" borderId="47" xfId="380" applyFont="1" applyBorder="1" applyAlignment="1">
      <alignment horizontal="center" vertical="center"/>
    </xf>
    <xf numFmtId="0" fontId="130" fillId="0" borderId="47" xfId="380" applyFont="1" applyBorder="1" applyAlignment="1">
      <alignment horizontal="center" vertical="center"/>
    </xf>
    <xf numFmtId="0" fontId="129" fillId="0" borderId="3" xfId="380" applyFont="1" applyBorder="1" applyAlignment="1">
      <alignment horizontal="justify" vertical="top" wrapText="1"/>
    </xf>
    <xf numFmtId="0" fontId="94" fillId="0" borderId="3" xfId="380" applyFont="1" applyBorder="1" applyAlignment="1">
      <alignment horizontal="justify" vertical="top" wrapText="1"/>
    </xf>
    <xf numFmtId="0" fontId="129" fillId="0" borderId="37" xfId="380" applyFont="1" applyBorder="1" applyAlignment="1">
      <alignment horizontal="justify" vertical="top" wrapText="1"/>
    </xf>
    <xf numFmtId="0" fontId="94" fillId="0" borderId="3" xfId="380" applyFont="1" applyBorder="1" applyAlignment="1">
      <alignment horizontal="center" vertical="top"/>
    </xf>
    <xf numFmtId="0" fontId="94" fillId="0" borderId="3" xfId="380" applyFont="1" applyBorder="1" applyAlignment="1">
      <alignment horizontal="justify" vertical="center"/>
    </xf>
    <xf numFmtId="0" fontId="134" fillId="0" borderId="37" xfId="378" applyFont="1" applyBorder="1"/>
    <xf numFmtId="49" fontId="132" fillId="0" borderId="31" xfId="380" applyNumberFormat="1" applyFont="1" applyBorder="1" applyAlignment="1">
      <alignment horizontal="center" vertical="center"/>
    </xf>
    <xf numFmtId="4" fontId="129" fillId="0" borderId="30" xfId="380" applyNumberFormat="1" applyFont="1" applyBorder="1" applyAlignment="1">
      <alignment horizontal="center" vertical="center"/>
    </xf>
    <xf numFmtId="4" fontId="129" fillId="0" borderId="3" xfId="380" applyNumberFormat="1" applyFont="1" applyBorder="1" applyAlignment="1">
      <alignment horizontal="center" vertical="center"/>
    </xf>
    <xf numFmtId="0" fontId="94" fillId="0" borderId="3" xfId="380" applyFont="1" applyBorder="1"/>
    <xf numFmtId="0" fontId="133" fillId="0" borderId="3" xfId="380" applyFont="1" applyBorder="1"/>
    <xf numFmtId="0" fontId="133" fillId="0" borderId="3" xfId="380" applyFont="1" applyBorder="1" applyAlignment="1"/>
    <xf numFmtId="0" fontId="133" fillId="0" borderId="3" xfId="380" applyFont="1" applyBorder="1" applyAlignment="1">
      <alignment wrapText="1"/>
    </xf>
    <xf numFmtId="0" fontId="94" fillId="0" borderId="37" xfId="380" applyFont="1" applyBorder="1"/>
    <xf numFmtId="0" fontId="94" fillId="0" borderId="3" xfId="380" applyFont="1"/>
    <xf numFmtId="0" fontId="129" fillId="0" borderId="37" xfId="380" applyFont="1" applyBorder="1" applyAlignment="1">
      <alignment horizontal="left" vertical="top" wrapText="1"/>
    </xf>
    <xf numFmtId="0" fontId="129" fillId="0" borderId="3" xfId="380" applyFont="1" applyAlignment="1">
      <alignment horizontal="left" wrapText="1"/>
    </xf>
    <xf numFmtId="4" fontId="104" fillId="0" borderId="28" xfId="380" applyNumberFormat="1" applyFont="1" applyBorder="1" applyAlignment="1">
      <alignment horizontal="center" vertical="center" shrinkToFit="1"/>
    </xf>
    <xf numFmtId="4" fontId="129" fillId="0" borderId="30" xfId="380" applyNumberFormat="1" applyFont="1" applyBorder="1" applyAlignment="1">
      <alignment horizontal="center" vertical="center" shrinkToFit="1"/>
    </xf>
    <xf numFmtId="4" fontId="94" fillId="0" borderId="3" xfId="380" applyNumberFormat="1" applyFont="1" applyBorder="1" applyAlignment="1">
      <alignment horizontal="center" vertical="center" shrinkToFit="1"/>
    </xf>
    <xf numFmtId="0" fontId="129" fillId="0" borderId="3" xfId="380" applyFont="1" applyBorder="1" applyAlignment="1">
      <alignment horizontal="left" vertical="top" wrapText="1"/>
    </xf>
    <xf numFmtId="0" fontId="94" fillId="0" borderId="37" xfId="380" applyFont="1" applyBorder="1" applyAlignment="1">
      <alignment horizontal="left"/>
    </xf>
    <xf numFmtId="0" fontId="131" fillId="0" borderId="3" xfId="380" applyFont="1" applyBorder="1"/>
    <xf numFmtId="0" fontId="94" fillId="0" borderId="37" xfId="380" applyFont="1" applyBorder="1" applyAlignment="1">
      <alignment horizontal="left" vertical="top" wrapText="1"/>
    </xf>
    <xf numFmtId="0" fontId="129" fillId="0" borderId="3" xfId="380" applyFont="1" applyAlignment="1">
      <alignment horizontal="left"/>
    </xf>
    <xf numFmtId="0" fontId="103" fillId="0" borderId="28" xfId="378" applyFont="1" applyBorder="1" applyAlignment="1">
      <alignment horizontal="center" wrapText="1"/>
    </xf>
    <xf numFmtId="0" fontId="134" fillId="0" borderId="30" xfId="378" applyFont="1" applyBorder="1" applyAlignment="1">
      <alignment horizontal="center" wrapText="1"/>
    </xf>
    <xf numFmtId="0" fontId="122" fillId="0" borderId="3" xfId="378" applyFont="1" applyBorder="1" applyAlignment="1">
      <alignment vertical="top"/>
    </xf>
    <xf numFmtId="0" fontId="122" fillId="0" borderId="35" xfId="378" applyFont="1" applyBorder="1" applyAlignment="1">
      <alignment vertical="top"/>
    </xf>
    <xf numFmtId="0" fontId="122" fillId="0" borderId="3" xfId="378" applyFont="1" applyAlignment="1">
      <alignment vertical="top"/>
    </xf>
    <xf numFmtId="0" fontId="134" fillId="0" borderId="3" xfId="378" applyFont="1" applyBorder="1"/>
    <xf numFmtId="0" fontId="118" fillId="0" borderId="3" xfId="378" applyFont="1"/>
    <xf numFmtId="0" fontId="140" fillId="0" borderId="3" xfId="381" applyFont="1" applyAlignment="1" applyProtection="1">
      <alignment horizontal="center" vertical="center"/>
    </xf>
    <xf numFmtId="0" fontId="134" fillId="0" borderId="3" xfId="378" applyFont="1"/>
    <xf numFmtId="0" fontId="134" fillId="0" borderId="3" xfId="378" applyFont="1" applyAlignment="1">
      <alignment wrapText="1"/>
    </xf>
    <xf numFmtId="0" fontId="134" fillId="0" borderId="3" xfId="378" applyFont="1" applyAlignment="1">
      <alignment horizontal="left"/>
    </xf>
    <xf numFmtId="0" fontId="92" fillId="0" borderId="3" xfId="378" applyFont="1" applyAlignment="1">
      <alignment wrapText="1"/>
    </xf>
    <xf numFmtId="49" fontId="96" fillId="0" borderId="3" xfId="380" applyNumberFormat="1" applyFont="1" applyAlignment="1">
      <alignment horizontal="center" vertical="center" wrapText="1"/>
    </xf>
    <xf numFmtId="0" fontId="94" fillId="0" borderId="3" xfId="380" applyFont="1" applyAlignment="1">
      <alignment horizontal="center" wrapText="1"/>
    </xf>
    <xf numFmtId="0" fontId="94" fillId="0" borderId="3" xfId="380" applyFont="1" applyAlignment="1">
      <alignment horizontal="center" vertical="top" wrapText="1"/>
    </xf>
    <xf numFmtId="49" fontId="129" fillId="0" borderId="3" xfId="380" applyNumberFormat="1" applyFont="1" applyAlignment="1">
      <alignment horizontal="center" vertical="center" wrapText="1"/>
    </xf>
    <xf numFmtId="0" fontId="129" fillId="0" borderId="3" xfId="380" applyFont="1" applyAlignment="1">
      <alignment horizontal="center" vertical="top" wrapText="1"/>
    </xf>
    <xf numFmtId="49" fontId="134" fillId="0" borderId="3" xfId="378" applyNumberFormat="1" applyFont="1" applyAlignment="1">
      <alignment horizontal="center" vertical="center"/>
    </xf>
    <xf numFmtId="0" fontId="134" fillId="0" borderId="3" xfId="378" applyFont="1" applyAlignment="1">
      <alignment horizontal="center"/>
    </xf>
    <xf numFmtId="49" fontId="141" fillId="0" borderId="3" xfId="381" applyNumberFormat="1" applyFont="1" applyAlignment="1" applyProtection="1">
      <alignment horizontal="center" vertical="center"/>
    </xf>
    <xf numFmtId="0" fontId="141" fillId="0" borderId="3" xfId="381" applyFont="1" applyAlignment="1" applyProtection="1">
      <alignment horizontal="center" vertical="center"/>
    </xf>
    <xf numFmtId="0" fontId="92" fillId="0" borderId="3" xfId="378" applyFont="1" applyAlignment="1">
      <alignment horizontal="center"/>
    </xf>
    <xf numFmtId="3" fontId="92" fillId="0" borderId="3" xfId="378" applyNumberFormat="1" applyFont="1" applyAlignment="1">
      <alignment vertical="center"/>
    </xf>
    <xf numFmtId="0" fontId="124" fillId="0" borderId="3" xfId="380" applyFont="1" applyAlignment="1">
      <alignment horizontal="center"/>
    </xf>
    <xf numFmtId="0" fontId="94" fillId="0" borderId="3" xfId="380" applyFont="1" applyAlignment="1">
      <alignment horizontal="center"/>
    </xf>
    <xf numFmtId="0" fontId="109" fillId="0" borderId="0" xfId="0" applyFont="1" applyAlignment="1">
      <alignment horizontal="center" vertical="center" wrapText="1"/>
    </xf>
    <xf numFmtId="0" fontId="108" fillId="0" borderId="0" xfId="0" applyFont="1" applyAlignment="1">
      <alignment horizontal="left" vertical="center"/>
    </xf>
    <xf numFmtId="167" fontId="108" fillId="0" borderId="0" xfId="0" applyNumberFormat="1" applyFont="1"/>
    <xf numFmtId="167" fontId="117" fillId="0" borderId="0" xfId="0" applyNumberFormat="1" applyFont="1" applyProtection="1">
      <protection locked="0"/>
    </xf>
    <xf numFmtId="0" fontId="113" fillId="0" borderId="0" xfId="0" applyFont="1" applyProtection="1">
      <protection locked="0"/>
    </xf>
    <xf numFmtId="167" fontId="113" fillId="0" borderId="0" xfId="0" applyNumberFormat="1" applyFont="1" applyProtection="1">
      <protection locked="0"/>
    </xf>
    <xf numFmtId="0" fontId="0" fillId="0" borderId="0" xfId="0" applyAlignment="1" applyProtection="1">
      <alignment wrapText="1"/>
      <protection locked="0"/>
    </xf>
    <xf numFmtId="2" fontId="47" fillId="0" borderId="0" xfId="0" applyNumberFormat="1" applyFont="1" applyAlignment="1" applyProtection="1">
      <alignment wrapText="1"/>
      <protection locked="0"/>
    </xf>
    <xf numFmtId="2" fontId="0" fillId="0" borderId="0" xfId="0" applyNumberFormat="1" applyAlignment="1" applyProtection="1">
      <alignment wrapText="1"/>
      <protection locked="0"/>
    </xf>
    <xf numFmtId="167" fontId="144" fillId="0" borderId="0" xfId="0" applyNumberFormat="1" applyFont="1" applyAlignment="1" applyProtection="1">
      <alignment wrapText="1"/>
      <protection locked="0"/>
    </xf>
    <xf numFmtId="0" fontId="142" fillId="0" borderId="0" xfId="0" applyFont="1" applyAlignment="1" applyProtection="1">
      <alignment wrapText="1"/>
      <protection locked="0"/>
    </xf>
    <xf numFmtId="167" fontId="142" fillId="0" borderId="0" xfId="0" applyNumberFormat="1" applyFont="1" applyAlignment="1" applyProtection="1">
      <alignment wrapText="1"/>
      <protection locked="0"/>
    </xf>
    <xf numFmtId="0" fontId="0" fillId="24" borderId="0" xfId="0" applyFill="1" applyProtection="1">
      <protection locked="0"/>
    </xf>
    <xf numFmtId="0" fontId="145" fillId="24" borderId="0" xfId="0" applyFont="1" applyFill="1" applyProtection="1">
      <protection locked="0"/>
    </xf>
    <xf numFmtId="2" fontId="0" fillId="24" borderId="0" xfId="0" applyNumberFormat="1" applyFill="1" applyAlignment="1" applyProtection="1">
      <alignment wrapText="1"/>
      <protection locked="0"/>
    </xf>
    <xf numFmtId="167" fontId="0" fillId="24" borderId="0" xfId="0" applyNumberFormat="1" applyFill="1" applyProtection="1">
      <protection locked="0"/>
    </xf>
    <xf numFmtId="167" fontId="142" fillId="24" borderId="0" xfId="0" applyNumberFormat="1" applyFont="1" applyFill="1" applyAlignment="1" applyProtection="1">
      <alignment wrapText="1"/>
      <protection locked="0"/>
    </xf>
    <xf numFmtId="167" fontId="113" fillId="24" borderId="0" xfId="0" applyNumberFormat="1" applyFont="1" applyFill="1" applyProtection="1">
      <protection locked="0"/>
    </xf>
    <xf numFmtId="0" fontId="47" fillId="24" borderId="0" xfId="0" applyFont="1" applyFill="1" applyProtection="1">
      <protection locked="0"/>
    </xf>
    <xf numFmtId="2" fontId="47" fillId="24" borderId="0" xfId="0" applyNumberFormat="1" applyFont="1" applyFill="1" applyAlignment="1" applyProtection="1">
      <alignment wrapText="1"/>
      <protection locked="0"/>
    </xf>
    <xf numFmtId="167" fontId="116" fillId="24" borderId="0" xfId="0" applyNumberFormat="1" applyFont="1" applyFill="1" applyProtection="1">
      <protection locked="0"/>
    </xf>
    <xf numFmtId="167" fontId="144" fillId="24" borderId="0" xfId="0" applyNumberFormat="1" applyFont="1" applyFill="1" applyAlignment="1" applyProtection="1">
      <alignment wrapText="1"/>
      <protection locked="0"/>
    </xf>
    <xf numFmtId="167" fontId="117" fillId="24" borderId="0" xfId="0" applyNumberFormat="1" applyFont="1" applyFill="1" applyProtection="1">
      <protection locked="0"/>
    </xf>
    <xf numFmtId="0" fontId="116" fillId="24" borderId="0" xfId="0" applyFont="1" applyFill="1" applyProtection="1">
      <protection locked="0"/>
    </xf>
    <xf numFmtId="0" fontId="85" fillId="24" borderId="0" xfId="0" applyFont="1" applyFill="1" applyProtection="1">
      <protection locked="0"/>
    </xf>
    <xf numFmtId="0" fontId="46" fillId="0" borderId="21" xfId="378" applyBorder="1"/>
    <xf numFmtId="49" fontId="58" fillId="0" borderId="3" xfId="0" applyNumberFormat="1" applyFont="1" applyBorder="1" applyAlignment="1">
      <alignment horizontal="center" vertical="center"/>
    </xf>
    <xf numFmtId="0" fontId="49" fillId="0" borderId="3" xfId="0" applyFont="1" applyBorder="1" applyAlignment="1">
      <alignment horizontal="center"/>
    </xf>
    <xf numFmtId="2" fontId="49" fillId="5" borderId="3" xfId="0" applyNumberFormat="1" applyFont="1" applyFill="1" applyBorder="1" applyAlignment="1">
      <alignment horizontal="center"/>
    </xf>
    <xf numFmtId="2" fontId="49" fillId="6" borderId="3" xfId="0" applyNumberFormat="1" applyFont="1" applyFill="1" applyBorder="1" applyAlignment="1">
      <alignment horizontal="center"/>
    </xf>
    <xf numFmtId="49" fontId="46" fillId="0" borderId="3" xfId="378" applyNumberFormat="1"/>
    <xf numFmtId="0" fontId="46" fillId="0" borderId="3" xfId="378" applyNumberFormat="1"/>
    <xf numFmtId="49" fontId="46" fillId="23" borderId="3" xfId="378" applyNumberFormat="1" applyFill="1"/>
    <xf numFmtId="0" fontId="46" fillId="23" borderId="3" xfId="378" applyNumberFormat="1" applyFill="1"/>
    <xf numFmtId="0" fontId="92" fillId="23" borderId="3" xfId="378" applyFont="1" applyFill="1"/>
    <xf numFmtId="0" fontId="46" fillId="23" borderId="3" xfId="378" applyFill="1"/>
    <xf numFmtId="0" fontId="46" fillId="0" borderId="3" xfId="378" applyAlignment="1">
      <alignment horizontal="left" vertical="top" wrapText="1"/>
    </xf>
    <xf numFmtId="0" fontId="46" fillId="0" borderId="3" xfId="378" quotePrefix="1" applyAlignment="1">
      <alignment horizontal="left" vertical="top" wrapText="1"/>
    </xf>
    <xf numFmtId="0" fontId="46" fillId="0" borderId="3" xfId="378" applyAlignment="1">
      <alignment wrapText="1"/>
    </xf>
    <xf numFmtId="0" fontId="46" fillId="0" borderId="3" xfId="378" applyAlignment="1">
      <alignment horizontal="left" vertical="top"/>
    </xf>
    <xf numFmtId="49" fontId="99" fillId="0" borderId="3" xfId="378" applyNumberFormat="1" applyFont="1"/>
    <xf numFmtId="0" fontId="99" fillId="0" borderId="3" xfId="378" applyNumberFormat="1" applyFont="1"/>
    <xf numFmtId="0" fontId="103" fillId="23" borderId="3" xfId="378" applyFont="1" applyFill="1"/>
    <xf numFmtId="49" fontId="46" fillId="0" borderId="3" xfId="378" applyNumberFormat="1" applyFill="1"/>
    <xf numFmtId="0" fontId="46" fillId="0" borderId="3" xfId="378" applyNumberFormat="1" applyFill="1"/>
    <xf numFmtId="0" fontId="46" fillId="0" borderId="3" xfId="378" applyFill="1"/>
    <xf numFmtId="168" fontId="51" fillId="0" borderId="0" xfId="0" applyNumberFormat="1" applyFont="1" applyAlignment="1">
      <alignment horizontal="right" vertical="center"/>
    </xf>
    <xf numFmtId="168" fontId="51" fillId="0" borderId="3" xfId="0" applyNumberFormat="1" applyFont="1" applyBorder="1" applyAlignment="1">
      <alignment horizontal="right" vertical="center"/>
    </xf>
    <xf numFmtId="168" fontId="113" fillId="0" borderId="0" xfId="0" applyNumberFormat="1" applyFont="1" applyAlignment="1">
      <alignment horizontal="right" vertical="center"/>
    </xf>
    <xf numFmtId="168" fontId="113" fillId="0" borderId="0" xfId="0" applyNumberFormat="1" applyFont="1"/>
    <xf numFmtId="166" fontId="51" fillId="0" borderId="0" xfId="0" applyNumberFormat="1" applyFont="1" applyAlignment="1">
      <alignment horizontal="right" vertical="center"/>
    </xf>
    <xf numFmtId="166" fontId="51" fillId="0" borderId="3" xfId="0" applyNumberFormat="1" applyFont="1" applyBorder="1" applyAlignment="1">
      <alignment horizontal="right" vertical="center"/>
    </xf>
    <xf numFmtId="166" fontId="113" fillId="0" borderId="0" xfId="0" applyNumberFormat="1" applyFont="1" applyAlignment="1">
      <alignment horizontal="right" vertical="center"/>
    </xf>
    <xf numFmtId="166" fontId="113" fillId="0" borderId="0" xfId="0" applyNumberFormat="1" applyFont="1" applyAlignment="1">
      <alignment horizontal="right"/>
    </xf>
    <xf numFmtId="0" fontId="108" fillId="17" borderId="0" xfId="0" applyFont="1" applyFill="1"/>
    <xf numFmtId="0" fontId="72" fillId="0" borderId="3" xfId="0" applyFont="1" applyFill="1" applyBorder="1" applyAlignment="1">
      <alignment horizontal="center" vertical="center"/>
    </xf>
    <xf numFmtId="0" fontId="48" fillId="0" borderId="3" xfId="0" applyFont="1" applyFill="1" applyBorder="1" applyAlignment="1">
      <alignment horizontal="center" vertical="center"/>
    </xf>
    <xf numFmtId="0" fontId="48" fillId="0" borderId="3" xfId="0" applyFont="1" applyFill="1" applyBorder="1" applyAlignment="1">
      <alignment horizontal="left" vertical="center"/>
    </xf>
    <xf numFmtId="166" fontId="51" fillId="0" borderId="3" xfId="0" applyNumberFormat="1" applyFont="1" applyFill="1" applyBorder="1" applyAlignment="1">
      <alignment horizontal="right" vertical="center"/>
    </xf>
    <xf numFmtId="168" fontId="51" fillId="0" borderId="3" xfId="0" applyNumberFormat="1" applyFont="1" applyFill="1" applyBorder="1" applyAlignment="1">
      <alignment horizontal="right" vertical="center"/>
    </xf>
    <xf numFmtId="0" fontId="103" fillId="0" borderId="3" xfId="378" applyFont="1" applyAlignment="1">
      <alignment horizontal="center" vertical="center"/>
    </xf>
    <xf numFmtId="0" fontId="103" fillId="0" borderId="3" xfId="378" applyFont="1" applyAlignment="1">
      <alignment horizontal="center"/>
    </xf>
    <xf numFmtId="0" fontId="43" fillId="0" borderId="21" xfId="378" applyFont="1" applyBorder="1"/>
    <xf numFmtId="0" fontId="44" fillId="0" borderId="21" xfId="378" applyFont="1" applyBorder="1"/>
    <xf numFmtId="0" fontId="44" fillId="0" borderId="3" xfId="378" applyFont="1"/>
    <xf numFmtId="0" fontId="42" fillId="0" borderId="3" xfId="378" applyFont="1"/>
    <xf numFmtId="0" fontId="41" fillId="0" borderId="3" xfId="378" applyFont="1"/>
    <xf numFmtId="0" fontId="40" fillId="0" borderId="3" xfId="378" applyFont="1"/>
    <xf numFmtId="49" fontId="54" fillId="4" borderId="10" xfId="0" applyNumberFormat="1" applyFont="1" applyFill="1" applyBorder="1" applyAlignment="1">
      <alignment horizontal="left" wrapText="1"/>
    </xf>
    <xf numFmtId="49" fontId="103" fillId="26" borderId="3" xfId="378" applyNumberFormat="1" applyFont="1" applyFill="1" applyAlignment="1">
      <alignment horizontal="center" vertical="center"/>
    </xf>
    <xf numFmtId="0" fontId="103" fillId="26" borderId="3" xfId="378" applyNumberFormat="1" applyFont="1" applyFill="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104" fillId="0" borderId="3" xfId="17" applyNumberFormat="1" applyFont="1" applyFill="1" applyBorder="1" applyAlignment="1">
      <alignment horizontal="center" vertical="center" wrapText="1"/>
    </xf>
    <xf numFmtId="49" fontId="82" fillId="7" borderId="0" xfId="0" applyNumberFormat="1" applyFont="1" applyFill="1"/>
    <xf numFmtId="49" fontId="102" fillId="9" borderId="0" xfId="0" applyNumberFormat="1" applyFont="1" applyFill="1"/>
    <xf numFmtId="2" fontId="90" fillId="9" borderId="0" xfId="0" applyNumberFormat="1" applyFont="1" applyFill="1" applyAlignment="1">
      <alignment horizontal="center"/>
    </xf>
    <xf numFmtId="2" fontId="92" fillId="10" borderId="0" xfId="0" applyNumberFormat="1" applyFont="1" applyFill="1" applyAlignment="1">
      <alignment horizontal="center"/>
    </xf>
    <xf numFmtId="2" fontId="92" fillId="0" borderId="0" xfId="0" applyNumberFormat="1" applyFont="1" applyFill="1" applyAlignment="1">
      <alignment horizontal="center"/>
    </xf>
    <xf numFmtId="2" fontId="92" fillId="0" borderId="0" xfId="0" applyNumberFormat="1" applyFont="1" applyAlignment="1">
      <alignment horizontal="center"/>
    </xf>
    <xf numFmtId="2" fontId="92" fillId="7" borderId="0" xfId="0" applyNumberFormat="1" applyFont="1" applyFill="1" applyAlignment="1">
      <alignment horizontal="center"/>
    </xf>
    <xf numFmtId="2" fontId="87" fillId="8" borderId="0" xfId="0" applyNumberFormat="1" applyFont="1" applyFill="1" applyAlignment="1">
      <alignment horizontal="center"/>
    </xf>
    <xf numFmtId="2" fontId="94" fillId="0" borderId="0" xfId="0" applyNumberFormat="1" applyFont="1" applyAlignment="1">
      <alignment horizontal="center"/>
    </xf>
    <xf numFmtId="2" fontId="96" fillId="0" borderId="0" xfId="0" applyNumberFormat="1" applyFont="1" applyAlignment="1">
      <alignment horizontal="center"/>
    </xf>
    <xf numFmtId="2" fontId="89" fillId="7" borderId="0" xfId="0" applyNumberFormat="1" applyFont="1" applyFill="1" applyAlignment="1">
      <alignment horizontal="center"/>
    </xf>
    <xf numFmtId="2" fontId="87" fillId="7" borderId="0" xfId="0" applyNumberFormat="1" applyFont="1" applyFill="1" applyAlignment="1">
      <alignment horizontal="center"/>
    </xf>
    <xf numFmtId="2" fontId="90" fillId="8" borderId="0" xfId="0" applyNumberFormat="1" applyFont="1" applyFill="1" applyAlignment="1">
      <alignment horizontal="center"/>
    </xf>
    <xf numFmtId="2" fontId="90" fillId="8" borderId="0" xfId="17" applyNumberFormat="1" applyFont="1" applyFill="1" applyAlignment="1">
      <alignment horizontal="center"/>
    </xf>
    <xf numFmtId="2" fontId="99" fillId="9" borderId="0" xfId="0" applyNumberFormat="1" applyFont="1" applyFill="1" applyAlignment="1">
      <alignment horizontal="center"/>
    </xf>
    <xf numFmtId="2" fontId="90" fillId="8" borderId="0" xfId="17" applyNumberFormat="1" applyFont="1" applyFill="1" applyAlignment="1">
      <alignment horizontal="center" vertical="center"/>
    </xf>
    <xf numFmtId="2" fontId="90" fillId="8" borderId="0" xfId="0" applyNumberFormat="1" applyFont="1" applyFill="1" applyAlignment="1">
      <alignment horizontal="center" vertical="center"/>
    </xf>
    <xf numFmtId="2" fontId="95" fillId="0" borderId="0" xfId="0" applyNumberFormat="1" applyFont="1" applyAlignment="1">
      <alignment horizontal="center" vertical="center"/>
    </xf>
    <xf numFmtId="2" fontId="90" fillId="9" borderId="0" xfId="17" applyNumberFormat="1" applyFont="1" applyFill="1" applyAlignment="1">
      <alignment horizontal="center" vertical="center"/>
    </xf>
    <xf numFmtId="2" fontId="90" fillId="9" borderId="0" xfId="0" applyNumberFormat="1" applyFont="1" applyFill="1" applyAlignment="1">
      <alignment horizontal="center" vertical="center"/>
    </xf>
    <xf numFmtId="0" fontId="0" fillId="0" borderId="0" xfId="0" applyAlignment="1">
      <alignment horizontal="center" vertical="center"/>
    </xf>
    <xf numFmtId="0" fontId="150" fillId="0" borderId="0" xfId="0" applyFont="1" applyAlignment="1">
      <alignment horizontal="center" vertical="center"/>
    </xf>
    <xf numFmtId="0" fontId="57" fillId="0" borderId="48" xfId="0" applyFont="1" applyBorder="1" applyAlignment="1">
      <alignment horizontal="center" vertical="center"/>
    </xf>
    <xf numFmtId="1" fontId="54" fillId="0" borderId="48" xfId="0" applyNumberFormat="1" applyFont="1" applyBorder="1" applyAlignment="1">
      <alignment horizontal="center" vertical="center" wrapText="1"/>
    </xf>
    <xf numFmtId="0" fontId="0" fillId="0" borderId="21" xfId="0" applyFont="1" applyBorder="1" applyAlignment="1"/>
    <xf numFmtId="0" fontId="49" fillId="4" borderId="21" xfId="0" applyFont="1" applyFill="1" applyBorder="1"/>
    <xf numFmtId="1" fontId="49" fillId="4" borderId="21" xfId="0" applyNumberFormat="1" applyFont="1" applyFill="1" applyBorder="1" applyAlignment="1">
      <alignment horizontal="center"/>
    </xf>
    <xf numFmtId="168" fontId="49" fillId="4" borderId="21" xfId="0" applyNumberFormat="1" applyFont="1" applyFill="1" applyBorder="1" applyAlignment="1">
      <alignment horizontal="center"/>
    </xf>
    <xf numFmtId="0" fontId="49" fillId="2" borderId="21" xfId="0" applyFont="1" applyFill="1" applyBorder="1"/>
    <xf numFmtId="1" fontId="49" fillId="2" borderId="21" xfId="0" applyNumberFormat="1" applyFont="1" applyFill="1" applyBorder="1" applyAlignment="1">
      <alignment horizontal="center"/>
    </xf>
    <xf numFmtId="168" fontId="49" fillId="2" borderId="21" xfId="0" applyNumberFormat="1" applyFont="1" applyFill="1" applyBorder="1" applyAlignment="1">
      <alignment horizontal="center"/>
    </xf>
    <xf numFmtId="0" fontId="49" fillId="2" borderId="49" xfId="0" applyFont="1" applyFill="1" applyBorder="1"/>
    <xf numFmtId="1" fontId="49" fillId="2" borderId="49" xfId="0" applyNumberFormat="1" applyFont="1" applyFill="1" applyBorder="1" applyAlignment="1">
      <alignment horizontal="center"/>
    </xf>
    <xf numFmtId="168" fontId="49" fillId="2" borderId="49" xfId="0" applyNumberFormat="1" applyFont="1" applyFill="1" applyBorder="1" applyAlignment="1">
      <alignment horizontal="center"/>
    </xf>
    <xf numFmtId="0" fontId="148" fillId="0" borderId="21" xfId="0" applyFont="1" applyBorder="1" applyAlignment="1">
      <alignment horizontal="center"/>
    </xf>
    <xf numFmtId="0" fontId="49" fillId="0" borderId="21" xfId="0" applyFont="1" applyFill="1" applyBorder="1"/>
    <xf numFmtId="1" fontId="49" fillId="0" borderId="21" xfId="0" applyNumberFormat="1" applyFont="1" applyFill="1" applyBorder="1" applyAlignment="1">
      <alignment horizontal="center"/>
    </xf>
    <xf numFmtId="168" fontId="49" fillId="0" borderId="21" xfId="0" applyNumberFormat="1" applyFont="1" applyFill="1" applyBorder="1" applyAlignment="1">
      <alignment horizontal="center"/>
    </xf>
    <xf numFmtId="0" fontId="148" fillId="0" borderId="21" xfId="0" applyFont="1" applyFill="1" applyBorder="1" applyAlignment="1">
      <alignment horizontal="center"/>
    </xf>
    <xf numFmtId="1" fontId="49" fillId="2" borderId="1" xfId="0" applyNumberFormat="1" applyFont="1" applyFill="1" applyBorder="1" applyAlignment="1">
      <alignment horizontal="center"/>
    </xf>
    <xf numFmtId="0" fontId="57" fillId="0" borderId="48" xfId="0" applyFont="1" applyBorder="1" applyAlignment="1">
      <alignment horizontal="center" vertical="center" wrapText="1"/>
    </xf>
    <xf numFmtId="0" fontId="0" fillId="14" borderId="40" xfId="0" applyFont="1" applyFill="1" applyBorder="1" applyAlignment="1"/>
    <xf numFmtId="0" fontId="0" fillId="14" borderId="26" xfId="0" applyFont="1" applyFill="1" applyBorder="1" applyAlignment="1"/>
    <xf numFmtId="0" fontId="0" fillId="14" borderId="27" xfId="0" applyFont="1" applyFill="1" applyBorder="1" applyAlignment="1"/>
    <xf numFmtId="0" fontId="50" fillId="0" borderId="12" xfId="0" applyFont="1" applyBorder="1" applyAlignment="1">
      <alignment horizontal="center" vertical="center" wrapText="1"/>
    </xf>
    <xf numFmtId="0" fontId="49" fillId="0" borderId="3" xfId="0" applyFont="1" applyFill="1" applyBorder="1" applyAlignment="1">
      <alignment horizontal="center"/>
    </xf>
    <xf numFmtId="0" fontId="49" fillId="0" borderId="3" xfId="0" applyFont="1" applyFill="1" applyBorder="1"/>
    <xf numFmtId="1" fontId="49" fillId="0" borderId="3" xfId="0" applyNumberFormat="1" applyFont="1" applyFill="1" applyBorder="1" applyAlignment="1">
      <alignment horizontal="center"/>
    </xf>
    <xf numFmtId="0" fontId="54" fillId="0" borderId="16" xfId="0" applyFont="1" applyBorder="1" applyAlignment="1">
      <alignment horizontal="center" vertical="center"/>
    </xf>
    <xf numFmtId="0" fontId="54" fillId="0" borderId="15" xfId="0" applyFont="1" applyBorder="1" applyAlignment="1">
      <alignment horizontal="center" vertical="center"/>
    </xf>
    <xf numFmtId="0" fontId="54" fillId="0" borderId="15" xfId="0" applyFont="1" applyBorder="1" applyAlignment="1">
      <alignment horizontal="center" vertical="center" wrapText="1"/>
    </xf>
    <xf numFmtId="1" fontId="54" fillId="0" borderId="15" xfId="0" applyNumberFormat="1" applyFont="1" applyBorder="1" applyAlignment="1">
      <alignment horizontal="center" vertical="center" wrapText="1"/>
    </xf>
    <xf numFmtId="0" fontId="49" fillId="2" borderId="52" xfId="0" applyFont="1" applyFill="1" applyBorder="1" applyAlignment="1">
      <alignment horizontal="center"/>
    </xf>
    <xf numFmtId="0" fontId="49" fillId="2" borderId="50" xfId="0" applyFont="1" applyFill="1" applyBorder="1" applyAlignment="1">
      <alignment horizontal="center"/>
    </xf>
    <xf numFmtId="1" fontId="49" fillId="2" borderId="50" xfId="0" applyNumberFormat="1" applyFont="1" applyFill="1" applyBorder="1" applyAlignment="1">
      <alignment horizontal="center"/>
    </xf>
    <xf numFmtId="1" fontId="49" fillId="2" borderId="53" xfId="0" applyNumberFormat="1" applyFont="1" applyFill="1" applyBorder="1" applyAlignment="1">
      <alignment horizontal="center"/>
    </xf>
    <xf numFmtId="0" fontId="49" fillId="2" borderId="54" xfId="0" applyFont="1" applyFill="1" applyBorder="1" applyAlignment="1">
      <alignment horizontal="center"/>
    </xf>
    <xf numFmtId="1" fontId="49" fillId="2" borderId="55" xfId="0" applyNumberFormat="1" applyFont="1" applyFill="1" applyBorder="1" applyAlignment="1">
      <alignment horizontal="center"/>
    </xf>
    <xf numFmtId="0" fontId="51" fillId="2" borderId="54" xfId="0" applyFont="1" applyFill="1" applyBorder="1" applyAlignment="1">
      <alignment horizontal="center"/>
    </xf>
    <xf numFmtId="0" fontId="51" fillId="2" borderId="56" xfId="0" applyFont="1" applyFill="1" applyBorder="1" applyAlignment="1">
      <alignment horizontal="center"/>
    </xf>
    <xf numFmtId="0" fontId="51" fillId="2" borderId="57" xfId="0" applyFont="1" applyFill="1" applyBorder="1"/>
    <xf numFmtId="0" fontId="49" fillId="2" borderId="57" xfId="0" applyFont="1" applyFill="1" applyBorder="1" applyAlignment="1">
      <alignment horizontal="center"/>
    </xf>
    <xf numFmtId="0" fontId="53" fillId="2" borderId="57" xfId="0" applyFont="1" applyFill="1" applyBorder="1" applyAlignment="1">
      <alignment horizontal="center"/>
    </xf>
    <xf numFmtId="1" fontId="49" fillId="2" borderId="57" xfId="0" applyNumberFormat="1" applyFont="1" applyFill="1" applyBorder="1" applyAlignment="1">
      <alignment horizontal="center"/>
    </xf>
    <xf numFmtId="1" fontId="49" fillId="2" borderId="58" xfId="0" applyNumberFormat="1" applyFont="1" applyFill="1" applyBorder="1" applyAlignment="1">
      <alignment horizontal="center"/>
    </xf>
    <xf numFmtId="0" fontId="49" fillId="2" borderId="56" xfId="0" applyFont="1" applyFill="1" applyBorder="1" applyAlignment="1">
      <alignment horizontal="center"/>
    </xf>
    <xf numFmtId="0" fontId="49" fillId="2" borderId="57" xfId="0" applyFont="1" applyFill="1" applyBorder="1"/>
    <xf numFmtId="0" fontId="51" fillId="0" borderId="3" xfId="0" applyFont="1" applyFill="1" applyBorder="1" applyAlignment="1">
      <alignment horizontal="center"/>
    </xf>
    <xf numFmtId="0" fontId="51" fillId="0" borderId="3" xfId="0" applyFont="1" applyFill="1" applyBorder="1"/>
    <xf numFmtId="0" fontId="53" fillId="0" borderId="3" xfId="0" applyFont="1" applyFill="1" applyBorder="1" applyAlignment="1">
      <alignment horizontal="center"/>
    </xf>
    <xf numFmtId="0" fontId="50" fillId="0" borderId="0" xfId="0" applyFont="1" applyAlignment="1">
      <alignment horizontal="center" vertical="center"/>
    </xf>
    <xf numFmtId="0" fontId="63" fillId="2" borderId="50" xfId="0" applyFont="1" applyFill="1" applyBorder="1" applyAlignment="1">
      <alignment vertical="center" wrapText="1"/>
    </xf>
    <xf numFmtId="1" fontId="49" fillId="2" borderId="59" xfId="0" applyNumberFormat="1" applyFont="1" applyFill="1" applyBorder="1" applyAlignment="1">
      <alignment horizontal="center"/>
    </xf>
    <xf numFmtId="0" fontId="49" fillId="0" borderId="27" xfId="0" applyFont="1" applyBorder="1"/>
    <xf numFmtId="0" fontId="49" fillId="0" borderId="29" xfId="0" applyFont="1" applyBorder="1"/>
    <xf numFmtId="0" fontId="49" fillId="0" borderId="24" xfId="0" applyFont="1" applyBorder="1"/>
    <xf numFmtId="0" fontId="49" fillId="5" borderId="54" xfId="0" applyFont="1" applyFill="1" applyBorder="1" applyAlignment="1">
      <alignment horizontal="center"/>
    </xf>
    <xf numFmtId="0" fontId="49" fillId="5" borderId="56" xfId="0" applyFont="1" applyFill="1" applyBorder="1" applyAlignment="1">
      <alignment horizontal="center"/>
    </xf>
    <xf numFmtId="0" fontId="49" fillId="5" borderId="57" xfId="0" applyFont="1" applyFill="1" applyBorder="1" applyAlignment="1">
      <alignment horizontal="center"/>
    </xf>
    <xf numFmtId="1" fontId="49" fillId="5" borderId="57" xfId="0" applyNumberFormat="1" applyFont="1" applyFill="1" applyBorder="1" applyAlignment="1">
      <alignment horizontal="center"/>
    </xf>
    <xf numFmtId="1" fontId="49" fillId="5" borderId="60" xfId="0" applyNumberFormat="1" applyFont="1" applyFill="1" applyBorder="1" applyAlignment="1">
      <alignment horizontal="center"/>
    </xf>
    <xf numFmtId="0" fontId="57" fillId="27" borderId="50" xfId="0" applyFont="1" applyFill="1" applyBorder="1" applyAlignment="1">
      <alignment vertical="center" wrapText="1"/>
    </xf>
    <xf numFmtId="0" fontId="60" fillId="0" borderId="0" xfId="0" applyFont="1" applyFill="1"/>
    <xf numFmtId="0" fontId="49" fillId="0" borderId="25" xfId="0" applyFont="1" applyBorder="1" applyAlignment="1">
      <alignment horizontal="center"/>
    </xf>
    <xf numFmtId="1" fontId="49" fillId="0" borderId="3" xfId="0" applyNumberFormat="1" applyFont="1" applyBorder="1" applyAlignment="1">
      <alignment horizontal="center"/>
    </xf>
    <xf numFmtId="0" fontId="49" fillId="0" borderId="27" xfId="0" applyFont="1" applyBorder="1" applyAlignment="1">
      <alignment horizontal="center" vertical="center"/>
    </xf>
    <xf numFmtId="0" fontId="57" fillId="0" borderId="3" xfId="0" applyFont="1" applyFill="1" applyBorder="1" applyAlignment="1">
      <alignment horizontal="center" vertical="center"/>
    </xf>
    <xf numFmtId="0" fontId="51" fillId="0" borderId="25" xfId="0" applyFont="1" applyFill="1" applyBorder="1" applyAlignment="1">
      <alignment horizontal="center"/>
    </xf>
    <xf numFmtId="0" fontId="57" fillId="0" borderId="3" xfId="0" applyFont="1" applyBorder="1" applyAlignment="1">
      <alignment horizontal="center" vertical="center"/>
    </xf>
    <xf numFmtId="0" fontId="56" fillId="0" borderId="3" xfId="0" applyFont="1" applyBorder="1" applyAlignment="1">
      <alignment horizontal="center" vertical="center"/>
    </xf>
    <xf numFmtId="0" fontId="50" fillId="5" borderId="50" xfId="0" applyFont="1" applyFill="1" applyBorder="1" applyAlignment="1">
      <alignment horizontal="center" vertical="center"/>
    </xf>
    <xf numFmtId="0" fontId="49" fillId="28" borderId="10" xfId="0" applyFont="1" applyFill="1" applyBorder="1"/>
    <xf numFmtId="0" fontId="49" fillId="28" borderId="10" xfId="0" applyFont="1" applyFill="1" applyBorder="1" applyAlignment="1">
      <alignment horizontal="center"/>
    </xf>
    <xf numFmtId="1" fontId="49" fillId="28" borderId="10" xfId="0" applyNumberFormat="1" applyFont="1" applyFill="1" applyBorder="1" applyAlignment="1">
      <alignment horizontal="center"/>
    </xf>
    <xf numFmtId="0" fontId="49" fillId="5" borderId="15" xfId="0" applyFont="1" applyFill="1" applyBorder="1"/>
    <xf numFmtId="0" fontId="49" fillId="5" borderId="15" xfId="0" applyFont="1" applyFill="1" applyBorder="1" applyAlignment="1">
      <alignment horizontal="center"/>
    </xf>
    <xf numFmtId="1" fontId="49" fillId="5" borderId="15" xfId="0" applyNumberFormat="1" applyFont="1" applyFill="1" applyBorder="1" applyAlignment="1">
      <alignment horizontal="center"/>
    </xf>
    <xf numFmtId="1" fontId="49" fillId="5" borderId="64" xfId="0" applyNumberFormat="1" applyFont="1" applyFill="1" applyBorder="1" applyAlignment="1">
      <alignment horizontal="center"/>
    </xf>
    <xf numFmtId="0" fontId="49" fillId="5" borderId="12" xfId="0" applyFont="1" applyFill="1" applyBorder="1"/>
    <xf numFmtId="0" fontId="49" fillId="5" borderId="12" xfId="0" applyFont="1" applyFill="1" applyBorder="1" applyAlignment="1">
      <alignment horizontal="center"/>
    </xf>
    <xf numFmtId="1" fontId="49" fillId="5" borderId="12" xfId="0" applyNumberFormat="1" applyFont="1" applyFill="1" applyBorder="1" applyAlignment="1">
      <alignment horizontal="center"/>
    </xf>
    <xf numFmtId="1" fontId="49" fillId="5" borderId="66" xfId="0" applyNumberFormat="1" applyFont="1" applyFill="1" applyBorder="1" applyAlignment="1">
      <alignment horizontal="center"/>
    </xf>
    <xf numFmtId="0" fontId="49" fillId="28" borderId="52" xfId="0" applyFont="1" applyFill="1" applyBorder="1" applyAlignment="1">
      <alignment horizontal="center"/>
    </xf>
    <xf numFmtId="0" fontId="49" fillId="28" borderId="50" xfId="0" applyFont="1" applyFill="1" applyBorder="1" applyAlignment="1">
      <alignment horizontal="center"/>
    </xf>
    <xf numFmtId="1" fontId="49" fillId="28" borderId="50" xfId="0" applyNumberFormat="1" applyFont="1" applyFill="1" applyBorder="1" applyAlignment="1">
      <alignment horizontal="center"/>
    </xf>
    <xf numFmtId="0" fontId="49" fillId="28" borderId="54" xfId="0" applyFont="1" applyFill="1" applyBorder="1" applyAlignment="1">
      <alignment horizontal="center"/>
    </xf>
    <xf numFmtId="0" fontId="49" fillId="28" borderId="56" xfId="0" applyFont="1" applyFill="1" applyBorder="1" applyAlignment="1">
      <alignment horizontal="center"/>
    </xf>
    <xf numFmtId="0" fontId="49" fillId="28" borderId="57" xfId="0" applyFont="1" applyFill="1" applyBorder="1"/>
    <xf numFmtId="0" fontId="49" fillId="28" borderId="57" xfId="0" applyFont="1" applyFill="1" applyBorder="1" applyAlignment="1">
      <alignment horizontal="center"/>
    </xf>
    <xf numFmtId="1" fontId="49" fillId="28" borderId="57" xfId="0" applyNumberFormat="1" applyFont="1" applyFill="1" applyBorder="1" applyAlignment="1">
      <alignment horizontal="center"/>
    </xf>
    <xf numFmtId="0" fontId="49" fillId="5" borderId="15" xfId="0" applyFont="1" applyFill="1" applyBorder="1" applyAlignment="1">
      <alignment horizontal="center" wrapText="1"/>
    </xf>
    <xf numFmtId="0" fontId="49" fillId="5" borderId="57" xfId="0" applyFont="1" applyFill="1" applyBorder="1" applyAlignment="1">
      <alignment wrapText="1"/>
    </xf>
    <xf numFmtId="0" fontId="49" fillId="5" borderId="18" xfId="0" applyFont="1" applyFill="1" applyBorder="1"/>
    <xf numFmtId="0" fontId="49" fillId="5" borderId="18" xfId="0" applyFont="1" applyFill="1" applyBorder="1" applyAlignment="1">
      <alignment horizontal="center"/>
    </xf>
    <xf numFmtId="1" fontId="49" fillId="5" borderId="18" xfId="0" applyNumberFormat="1" applyFont="1" applyFill="1" applyBorder="1" applyAlignment="1">
      <alignment horizontal="center"/>
    </xf>
    <xf numFmtId="1" fontId="49" fillId="5" borderId="65" xfId="0" applyNumberFormat="1" applyFont="1" applyFill="1" applyBorder="1" applyAlignment="1">
      <alignment horizontal="center"/>
    </xf>
    <xf numFmtId="0" fontId="49" fillId="5" borderId="12" xfId="0" applyFont="1" applyFill="1" applyBorder="1" applyAlignment="1">
      <alignment wrapText="1"/>
    </xf>
    <xf numFmtId="0" fontId="63" fillId="5" borderId="52" xfId="0" applyFont="1" applyFill="1" applyBorder="1" applyAlignment="1">
      <alignment horizontal="center"/>
    </xf>
    <xf numFmtId="0" fontId="63" fillId="5" borderId="50" xfId="0" applyFont="1" applyFill="1" applyBorder="1" applyAlignment="1">
      <alignment horizontal="center" vertical="center"/>
    </xf>
    <xf numFmtId="1" fontId="63" fillId="5" borderId="50" xfId="0" applyNumberFormat="1" applyFont="1" applyFill="1" applyBorder="1" applyAlignment="1">
      <alignment horizontal="center" wrapText="1"/>
    </xf>
    <xf numFmtId="1" fontId="63" fillId="5" borderId="59" xfId="0" applyNumberFormat="1" applyFont="1" applyFill="1" applyBorder="1" applyAlignment="1">
      <alignment horizontal="center" wrapText="1"/>
    </xf>
    <xf numFmtId="0" fontId="49" fillId="0" borderId="29" xfId="0" applyFont="1" applyBorder="1" applyAlignment="1">
      <alignment horizontal="center" vertical="center"/>
    </xf>
    <xf numFmtId="0" fontId="49" fillId="5" borderId="61" xfId="0" applyFont="1" applyFill="1" applyBorder="1" applyAlignment="1">
      <alignment horizontal="center"/>
    </xf>
    <xf numFmtId="0" fontId="49" fillId="5" borderId="63" xfId="0" applyFont="1" applyFill="1" applyBorder="1" applyAlignment="1">
      <alignment horizontal="center"/>
    </xf>
    <xf numFmtId="0" fontId="49" fillId="5" borderId="62" xfId="0" applyFont="1" applyFill="1" applyBorder="1" applyAlignment="1">
      <alignment horizontal="center"/>
    </xf>
    <xf numFmtId="0" fontId="49" fillId="29" borderId="54" xfId="0" applyFont="1" applyFill="1" applyBorder="1" applyAlignment="1">
      <alignment horizontal="center"/>
    </xf>
    <xf numFmtId="0" fontId="49" fillId="29" borderId="10" xfId="0" applyFont="1" applyFill="1" applyBorder="1" applyAlignment="1">
      <alignment wrapText="1"/>
    </xf>
    <xf numFmtId="0" fontId="52" fillId="29" borderId="10" xfId="0" applyFont="1" applyFill="1" applyBorder="1" applyAlignment="1">
      <alignment horizontal="center" vertical="center" wrapText="1"/>
    </xf>
    <xf numFmtId="0" fontId="49" fillId="29" borderId="10" xfId="0" applyFont="1" applyFill="1" applyBorder="1" applyAlignment="1">
      <alignment horizontal="center"/>
    </xf>
    <xf numFmtId="1" fontId="49" fillId="29" borderId="10" xfId="0" applyNumberFormat="1" applyFont="1" applyFill="1" applyBorder="1" applyAlignment="1">
      <alignment horizontal="center"/>
    </xf>
    <xf numFmtId="1" fontId="49" fillId="29" borderId="11" xfId="0" applyNumberFormat="1" applyFont="1" applyFill="1" applyBorder="1" applyAlignment="1">
      <alignment horizontal="center"/>
    </xf>
    <xf numFmtId="0" fontId="49" fillId="29" borderId="56" xfId="0" applyFont="1" applyFill="1" applyBorder="1" applyAlignment="1">
      <alignment horizontal="center"/>
    </xf>
    <xf numFmtId="0" fontId="49" fillId="29" borderId="57" xfId="0" applyFont="1" applyFill="1" applyBorder="1" applyAlignment="1">
      <alignment wrapText="1"/>
    </xf>
    <xf numFmtId="0" fontId="52" fillId="29" borderId="57" xfId="0" applyFont="1" applyFill="1" applyBorder="1" applyAlignment="1">
      <alignment horizontal="center" vertical="center" wrapText="1"/>
    </xf>
    <xf numFmtId="0" fontId="49" fillId="29" borderId="57" xfId="0" applyFont="1" applyFill="1" applyBorder="1" applyAlignment="1">
      <alignment horizontal="center"/>
    </xf>
    <xf numFmtId="1" fontId="49" fillId="29" borderId="57" xfId="0" applyNumberFormat="1" applyFont="1" applyFill="1" applyBorder="1" applyAlignment="1">
      <alignment horizontal="center"/>
    </xf>
    <xf numFmtId="1" fontId="49" fillId="29" borderId="60" xfId="0" applyNumberFormat="1" applyFont="1" applyFill="1" applyBorder="1" applyAlignment="1">
      <alignment horizontal="center"/>
    </xf>
    <xf numFmtId="0" fontId="57" fillId="28" borderId="50" xfId="0" applyFont="1" applyFill="1" applyBorder="1" applyAlignment="1">
      <alignment vertical="center" wrapText="1"/>
    </xf>
    <xf numFmtId="1" fontId="49" fillId="28" borderId="59" xfId="0" applyNumberFormat="1" applyFont="1" applyFill="1" applyBorder="1" applyAlignment="1">
      <alignment horizontal="center"/>
    </xf>
    <xf numFmtId="1" fontId="49" fillId="28" borderId="11" xfId="0" applyNumberFormat="1" applyFont="1" applyFill="1" applyBorder="1" applyAlignment="1">
      <alignment horizontal="center"/>
    </xf>
    <xf numFmtId="1" fontId="49" fillId="28" borderId="60" xfId="0" applyNumberFormat="1" applyFont="1" applyFill="1" applyBorder="1" applyAlignment="1">
      <alignment horizontal="center"/>
    </xf>
    <xf numFmtId="0" fontId="49" fillId="29" borderId="57" xfId="0" applyFont="1" applyFill="1" applyBorder="1" applyAlignment="1">
      <alignment horizontal="center" vertical="center" wrapText="1"/>
    </xf>
    <xf numFmtId="0" fontId="50" fillId="28" borderId="50" xfId="0" applyFont="1" applyFill="1" applyBorder="1" applyAlignment="1">
      <alignment horizontal="left" vertical="center" wrapText="1"/>
    </xf>
    <xf numFmtId="0" fontId="49" fillId="29" borderId="10" xfId="0" applyFont="1" applyFill="1" applyBorder="1"/>
    <xf numFmtId="0" fontId="49" fillId="29" borderId="10" xfId="0" applyFont="1" applyFill="1" applyBorder="1" applyAlignment="1">
      <alignment horizontal="center" wrapText="1"/>
    </xf>
    <xf numFmtId="0" fontId="49" fillId="29" borderId="57" xfId="0" applyFont="1" applyFill="1" applyBorder="1"/>
    <xf numFmtId="0" fontId="49" fillId="29" borderId="57" xfId="0" applyFont="1" applyFill="1" applyBorder="1" applyAlignment="1">
      <alignment horizontal="center" wrapText="1"/>
    </xf>
    <xf numFmtId="0" fontId="49" fillId="30" borderId="54" xfId="0" applyFont="1" applyFill="1" applyBorder="1" applyAlignment="1">
      <alignment horizontal="center"/>
    </xf>
    <xf numFmtId="0" fontId="49" fillId="30" borderId="10" xfId="0" applyFont="1" applyFill="1" applyBorder="1" applyAlignment="1">
      <alignment wrapText="1"/>
    </xf>
    <xf numFmtId="0" fontId="49" fillId="30" borderId="10" xfId="0" applyFont="1" applyFill="1" applyBorder="1" applyAlignment="1">
      <alignment horizontal="center" vertical="center" wrapText="1"/>
    </xf>
    <xf numFmtId="0" fontId="49" fillId="30" borderId="10" xfId="0" applyFont="1" applyFill="1" applyBorder="1" applyAlignment="1">
      <alignment horizontal="center"/>
    </xf>
    <xf numFmtId="1" fontId="49" fillId="30" borderId="10" xfId="0" applyNumberFormat="1" applyFont="1" applyFill="1" applyBorder="1" applyAlignment="1">
      <alignment horizontal="center"/>
    </xf>
    <xf numFmtId="1" fontId="49" fillId="30" borderId="11" xfId="0" applyNumberFormat="1" applyFont="1" applyFill="1" applyBorder="1" applyAlignment="1">
      <alignment horizontal="center"/>
    </xf>
    <xf numFmtId="0" fontId="64" fillId="31" borderId="52" xfId="0" applyFont="1" applyFill="1" applyBorder="1" applyAlignment="1">
      <alignment horizontal="center"/>
    </xf>
    <xf numFmtId="0" fontId="64" fillId="31" borderId="50" xfId="0" applyFont="1" applyFill="1" applyBorder="1" applyAlignment="1">
      <alignment wrapText="1"/>
    </xf>
    <xf numFmtId="0" fontId="64" fillId="31" borderId="50" xfId="0" applyFont="1" applyFill="1" applyBorder="1" applyAlignment="1">
      <alignment horizontal="center" wrapText="1"/>
    </xf>
    <xf numFmtId="0" fontId="64" fillId="31" borderId="50" xfId="0" applyFont="1" applyFill="1" applyBorder="1" applyAlignment="1">
      <alignment horizontal="center"/>
    </xf>
    <xf numFmtId="1" fontId="64" fillId="31" borderId="50" xfId="0" applyNumberFormat="1" applyFont="1" applyFill="1" applyBorder="1" applyAlignment="1">
      <alignment horizontal="center"/>
    </xf>
    <xf numFmtId="1" fontId="64" fillId="31" borderId="53" xfId="0" applyNumberFormat="1" applyFont="1" applyFill="1" applyBorder="1" applyAlignment="1">
      <alignment horizontal="center"/>
    </xf>
    <xf numFmtId="0" fontId="64" fillId="31" borderId="54" xfId="0" applyFont="1" applyFill="1" applyBorder="1" applyAlignment="1">
      <alignment horizontal="center"/>
    </xf>
    <xf numFmtId="0" fontId="64" fillId="31" borderId="10" xfId="0" applyFont="1" applyFill="1" applyBorder="1" applyAlignment="1">
      <alignment wrapText="1"/>
    </xf>
    <xf numFmtId="0" fontId="64" fillId="31" borderId="10" xfId="0" applyFont="1" applyFill="1" applyBorder="1" applyAlignment="1">
      <alignment horizontal="center" wrapText="1"/>
    </xf>
    <xf numFmtId="0" fontId="64" fillId="31" borderId="10" xfId="0" applyFont="1" applyFill="1" applyBorder="1" applyAlignment="1">
      <alignment horizontal="center"/>
    </xf>
    <xf numFmtId="1" fontId="64" fillId="31" borderId="10" xfId="0" applyNumberFormat="1" applyFont="1" applyFill="1" applyBorder="1" applyAlignment="1">
      <alignment horizontal="center"/>
    </xf>
    <xf numFmtId="1" fontId="64" fillId="31" borderId="55" xfId="0" applyNumberFormat="1" applyFont="1" applyFill="1" applyBorder="1" applyAlignment="1">
      <alignment horizontal="center"/>
    </xf>
    <xf numFmtId="0" fontId="64" fillId="31" borderId="56" xfId="0" applyFont="1" applyFill="1" applyBorder="1" applyAlignment="1">
      <alignment horizontal="center"/>
    </xf>
    <xf numFmtId="0" fontId="64" fillId="31" borderId="57" xfId="0" applyFont="1" applyFill="1" applyBorder="1" applyAlignment="1">
      <alignment wrapText="1"/>
    </xf>
    <xf numFmtId="0" fontId="64" fillId="31" borderId="57" xfId="0" applyFont="1" applyFill="1" applyBorder="1" applyAlignment="1">
      <alignment horizontal="center" wrapText="1"/>
    </xf>
    <xf numFmtId="0" fontId="64" fillId="31" borderId="57" xfId="0" applyFont="1" applyFill="1" applyBorder="1" applyAlignment="1">
      <alignment horizontal="center"/>
    </xf>
    <xf numFmtId="1" fontId="64" fillId="31" borderId="57" xfId="0" applyNumberFormat="1" applyFont="1" applyFill="1" applyBorder="1" applyAlignment="1">
      <alignment horizontal="center"/>
    </xf>
    <xf numFmtId="1" fontId="64" fillId="31" borderId="58" xfId="0" applyNumberFormat="1" applyFont="1" applyFill="1" applyBorder="1" applyAlignment="1">
      <alignment horizontal="center"/>
    </xf>
    <xf numFmtId="0" fontId="49" fillId="31" borderId="52" xfId="0" applyFont="1" applyFill="1" applyBorder="1" applyAlignment="1">
      <alignment horizontal="center"/>
    </xf>
    <xf numFmtId="0" fontId="49" fillId="31" borderId="50" xfId="0" applyFont="1" applyFill="1" applyBorder="1"/>
    <xf numFmtId="0" fontId="49" fillId="31" borderId="50" xfId="0" applyFont="1" applyFill="1" applyBorder="1" applyAlignment="1">
      <alignment horizontal="center"/>
    </xf>
    <xf numFmtId="1" fontId="49" fillId="31" borderId="50" xfId="0" applyNumberFormat="1" applyFont="1" applyFill="1" applyBorder="1" applyAlignment="1">
      <alignment horizontal="center"/>
    </xf>
    <xf numFmtId="1" fontId="49" fillId="31" borderId="53" xfId="0" applyNumberFormat="1" applyFont="1" applyFill="1" applyBorder="1" applyAlignment="1">
      <alignment horizontal="center"/>
    </xf>
    <xf numFmtId="0" fontId="49" fillId="31" borderId="54" xfId="0" applyFont="1" applyFill="1" applyBorder="1" applyAlignment="1">
      <alignment horizontal="center"/>
    </xf>
    <xf numFmtId="0" fontId="49" fillId="31" borderId="10" xfId="0" applyFont="1" applyFill="1" applyBorder="1"/>
    <xf numFmtId="0" fontId="49" fillId="31" borderId="10" xfId="0" applyFont="1" applyFill="1" applyBorder="1" applyAlignment="1">
      <alignment horizontal="center"/>
    </xf>
    <xf numFmtId="1" fontId="49" fillId="31" borderId="10" xfId="0" applyNumberFormat="1" applyFont="1" applyFill="1" applyBorder="1" applyAlignment="1">
      <alignment horizontal="center"/>
    </xf>
    <xf numFmtId="1" fontId="49" fillId="31" borderId="55" xfId="0" applyNumberFormat="1" applyFont="1" applyFill="1" applyBorder="1" applyAlignment="1">
      <alignment horizontal="center"/>
    </xf>
    <xf numFmtId="0" fontId="49" fillId="31" borderId="56" xfId="0" applyFont="1" applyFill="1" applyBorder="1" applyAlignment="1">
      <alignment horizontal="center"/>
    </xf>
    <xf numFmtId="0" fontId="49" fillId="31" borderId="57" xfId="0" applyFont="1" applyFill="1" applyBorder="1"/>
    <xf numFmtId="0" fontId="49" fillId="31" borderId="57" xfId="0" applyFont="1" applyFill="1" applyBorder="1" applyAlignment="1">
      <alignment horizontal="center"/>
    </xf>
    <xf numFmtId="1" fontId="49" fillId="31" borderId="57" xfId="0" applyNumberFormat="1" applyFont="1" applyFill="1" applyBorder="1" applyAlignment="1">
      <alignment horizontal="center"/>
    </xf>
    <xf numFmtId="1" fontId="49" fillId="31" borderId="58" xfId="0" applyNumberFormat="1" applyFont="1" applyFill="1" applyBorder="1" applyAlignment="1">
      <alignment horizontal="center"/>
    </xf>
    <xf numFmtId="0" fontId="49" fillId="31" borderId="50" xfId="0" applyFont="1" applyFill="1" applyBorder="1" applyAlignment="1">
      <alignment wrapText="1"/>
    </xf>
    <xf numFmtId="0" fontId="49" fillId="31" borderId="10" xfId="0" applyFont="1" applyFill="1" applyBorder="1" applyAlignment="1">
      <alignment wrapText="1"/>
    </xf>
    <xf numFmtId="0" fontId="49" fillId="31" borderId="57" xfId="0" applyFont="1" applyFill="1" applyBorder="1" applyAlignment="1">
      <alignment wrapText="1"/>
    </xf>
    <xf numFmtId="0" fontId="40" fillId="0" borderId="21" xfId="378" applyFont="1" applyBorder="1"/>
    <xf numFmtId="0" fontId="103" fillId="18" borderId="28" xfId="378" applyFont="1" applyFill="1" applyBorder="1" applyAlignment="1">
      <alignment horizontal="center" vertical="center"/>
    </xf>
    <xf numFmtId="0" fontId="103" fillId="18" borderId="28" xfId="378" applyFont="1" applyFill="1" applyBorder="1" applyAlignment="1">
      <alignment horizontal="center" vertical="center" wrapText="1"/>
    </xf>
    <xf numFmtId="0" fontId="46" fillId="0" borderId="30" xfId="378" applyBorder="1"/>
    <xf numFmtId="0" fontId="46" fillId="0" borderId="67" xfId="378" applyBorder="1"/>
    <xf numFmtId="0" fontId="43" fillId="0" borderId="67" xfId="378" applyFont="1" applyBorder="1"/>
    <xf numFmtId="0" fontId="46" fillId="0" borderId="69" xfId="378" applyBorder="1"/>
    <xf numFmtId="0" fontId="46" fillId="0" borderId="70" xfId="378" applyBorder="1"/>
    <xf numFmtId="0" fontId="145" fillId="0" borderId="0" xfId="0" applyFont="1" applyAlignment="1">
      <alignment horizontal="center" vertical="center"/>
    </xf>
    <xf numFmtId="49" fontId="145" fillId="0" borderId="0" xfId="0" applyNumberFormat="1" applyFont="1" applyAlignment="1">
      <alignment horizontal="center" vertical="center"/>
    </xf>
    <xf numFmtId="0" fontId="114" fillId="0" borderId="0" xfId="0" applyFont="1" applyAlignment="1">
      <alignment horizontal="center" vertical="center"/>
    </xf>
    <xf numFmtId="49" fontId="108" fillId="0" borderId="0" xfId="0" quotePrefix="1" applyNumberFormat="1" applyFont="1"/>
    <xf numFmtId="49" fontId="108" fillId="17" borderId="0" xfId="0" quotePrefix="1" applyNumberFormat="1" applyFont="1" applyFill="1"/>
    <xf numFmtId="0" fontId="121" fillId="0" borderId="0" xfId="0" applyFont="1"/>
    <xf numFmtId="49" fontId="108" fillId="0" borderId="0" xfId="0" applyNumberFormat="1" applyFont="1"/>
    <xf numFmtId="0" fontId="121" fillId="15" borderId="0" xfId="0" applyFont="1" applyFill="1"/>
    <xf numFmtId="49" fontId="121" fillId="15" borderId="0" xfId="0" applyNumberFormat="1" applyFont="1" applyFill="1"/>
    <xf numFmtId="0" fontId="156" fillId="0" borderId="0" xfId="0" applyFont="1"/>
    <xf numFmtId="49" fontId="121" fillId="0" borderId="0" xfId="0" applyNumberFormat="1" applyFont="1"/>
    <xf numFmtId="49" fontId="108" fillId="16" borderId="0" xfId="0" quotePrefix="1" applyNumberFormat="1" applyFont="1" applyFill="1"/>
    <xf numFmtId="0" fontId="108" fillId="16" borderId="0" xfId="0" applyFont="1" applyFill="1"/>
    <xf numFmtId="49" fontId="153" fillId="16" borderId="0" xfId="0" quotePrefix="1" applyNumberFormat="1" applyFont="1" applyFill="1"/>
    <xf numFmtId="0" fontId="153" fillId="16" borderId="0" xfId="0" applyFont="1" applyFill="1"/>
    <xf numFmtId="49" fontId="108" fillId="24" borderId="0" xfId="0" quotePrefix="1" applyNumberFormat="1" applyFont="1" applyFill="1"/>
    <xf numFmtId="0" fontId="108" fillId="24" borderId="0" xfId="0" applyFont="1" applyFill="1"/>
    <xf numFmtId="49" fontId="108" fillId="12" borderId="0" xfId="0" quotePrefix="1" applyNumberFormat="1" applyFont="1" applyFill="1"/>
    <xf numFmtId="0" fontId="108" fillId="12" borderId="0" xfId="0" applyFont="1" applyFill="1"/>
    <xf numFmtId="0" fontId="157" fillId="12" borderId="0" xfId="0" applyFont="1" applyFill="1" applyAlignment="1">
      <alignment horizontal="center" vertical="center"/>
    </xf>
    <xf numFmtId="0" fontId="108" fillId="0" borderId="0" xfId="0" applyFont="1" applyFill="1"/>
    <xf numFmtId="0" fontId="121" fillId="0" borderId="0" xfId="0" applyFont="1" applyFill="1" applyAlignment="1">
      <alignment vertical="center"/>
    </xf>
    <xf numFmtId="0" fontId="121" fillId="0" borderId="0" xfId="0" applyFont="1" applyFill="1"/>
    <xf numFmtId="0" fontId="155" fillId="0" borderId="0" xfId="0" applyFont="1" applyFill="1"/>
    <xf numFmtId="49" fontId="108" fillId="0" borderId="0" xfId="0" quotePrefix="1" applyNumberFormat="1" applyFont="1" applyFill="1"/>
    <xf numFmtId="49" fontId="147" fillId="17" borderId="0" xfId="0" quotePrefix="1" applyNumberFormat="1" applyFont="1" applyFill="1"/>
    <xf numFmtId="0" fontId="147" fillId="17" borderId="0" xfId="0" applyFont="1" applyFill="1"/>
    <xf numFmtId="0" fontId="110" fillId="16" borderId="0" xfId="0" applyFont="1" applyFill="1"/>
    <xf numFmtId="0" fontId="121" fillId="16" borderId="0" xfId="0" applyFont="1" applyFill="1"/>
    <xf numFmtId="0" fontId="157" fillId="12" borderId="0" xfId="0" applyFont="1" applyFill="1" applyAlignment="1">
      <alignment horizontal="center" vertical="center" wrapText="1"/>
    </xf>
    <xf numFmtId="0" fontId="147" fillId="16" borderId="0" xfId="0" applyFont="1" applyFill="1"/>
    <xf numFmtId="49" fontId="147" fillId="0" borderId="0" xfId="0" quotePrefix="1" applyNumberFormat="1" applyFont="1" applyFill="1"/>
    <xf numFmtId="0" fontId="147" fillId="0" borderId="0" xfId="0" applyFont="1" applyFill="1"/>
    <xf numFmtId="0" fontId="111" fillId="0" borderId="0" xfId="0" applyFont="1" applyAlignment="1">
      <alignment horizontal="left" vertical="center"/>
    </xf>
    <xf numFmtId="0" fontId="108" fillId="12" borderId="0" xfId="0" applyFont="1" applyFill="1" applyAlignment="1">
      <alignment horizontal="left"/>
    </xf>
    <xf numFmtId="0" fontId="108" fillId="0" borderId="0" xfId="0" applyFont="1" applyFill="1" applyAlignment="1">
      <alignment horizontal="left"/>
    </xf>
    <xf numFmtId="0" fontId="108" fillId="24" borderId="0" xfId="0" applyFont="1" applyFill="1" applyAlignment="1">
      <alignment horizontal="left"/>
    </xf>
    <xf numFmtId="0" fontId="108" fillId="0" borderId="0" xfId="0" applyFont="1" applyAlignment="1">
      <alignment horizontal="left"/>
    </xf>
    <xf numFmtId="0" fontId="108" fillId="17" borderId="0" xfId="0" applyFont="1" applyFill="1" applyAlignment="1">
      <alignment horizontal="left"/>
    </xf>
    <xf numFmtId="0" fontId="153" fillId="16" borderId="0" xfId="0" applyFont="1" applyFill="1" applyAlignment="1">
      <alignment horizontal="left"/>
    </xf>
    <xf numFmtId="0" fontId="108" fillId="16" borderId="0" xfId="0" applyFont="1" applyFill="1" applyAlignment="1">
      <alignment horizontal="left"/>
    </xf>
    <xf numFmtId="0" fontId="110" fillId="13" borderId="0" xfId="0" applyFont="1" applyFill="1" applyAlignment="1">
      <alignment horizontal="left"/>
    </xf>
    <xf numFmtId="0" fontId="108" fillId="0" borderId="0" xfId="0" applyFont="1" applyAlignment="1">
      <alignment horizontal="left" vertical="top"/>
    </xf>
    <xf numFmtId="0" fontId="147" fillId="17" borderId="0" xfId="0" applyFont="1" applyFill="1" applyAlignment="1">
      <alignment horizontal="left"/>
    </xf>
    <xf numFmtId="49" fontId="108" fillId="0" borderId="0" xfId="0" quotePrefix="1" applyNumberFormat="1" applyFont="1" applyAlignment="1">
      <alignment horizontal="left"/>
    </xf>
    <xf numFmtId="0" fontId="110" fillId="0" borderId="0" xfId="0" applyFont="1" applyAlignment="1">
      <alignment horizontal="left"/>
    </xf>
    <xf numFmtId="0" fontId="147" fillId="0" borderId="0" xfId="0" applyFont="1" applyFill="1" applyAlignment="1">
      <alignment horizontal="left"/>
    </xf>
    <xf numFmtId="0" fontId="110" fillId="15" borderId="0" xfId="0" applyFont="1" applyFill="1" applyAlignment="1">
      <alignment horizontal="left"/>
    </xf>
    <xf numFmtId="0" fontId="110" fillId="16" borderId="0" xfId="0" applyFont="1" applyFill="1" applyAlignment="1">
      <alignment horizontal="left"/>
    </xf>
    <xf numFmtId="0" fontId="150" fillId="0" borderId="0" xfId="0" applyFont="1" applyAlignment="1">
      <alignment horizontal="center" vertical="center"/>
    </xf>
    <xf numFmtId="0" fontId="105" fillId="0" borderId="0" xfId="0" applyFont="1" applyAlignment="1">
      <alignment horizontal="center" vertical="center"/>
    </xf>
    <xf numFmtId="0" fontId="161" fillId="0" borderId="20" xfId="0" applyFont="1" applyBorder="1" applyAlignment="1">
      <alignment horizontal="left" vertical="center"/>
    </xf>
    <xf numFmtId="0" fontId="162" fillId="0" borderId="12" xfId="0" applyFont="1" applyBorder="1" applyAlignment="1"/>
    <xf numFmtId="165" fontId="163" fillId="0" borderId="10" xfId="0" applyNumberFormat="1" applyFont="1" applyBorder="1" applyAlignment="1">
      <alignment horizontal="center" vertical="center" wrapText="1"/>
    </xf>
    <xf numFmtId="168" fontId="163" fillId="0" borderId="19" xfId="0" applyNumberFormat="1" applyFont="1" applyBorder="1" applyAlignment="1">
      <alignment horizontal="center" vertical="center" wrapText="1"/>
    </xf>
    <xf numFmtId="0" fontId="161" fillId="0" borderId="0" xfId="0" applyFont="1"/>
    <xf numFmtId="0" fontId="161" fillId="0" borderId="0" xfId="0" applyFont="1" applyAlignment="1"/>
    <xf numFmtId="0" fontId="87" fillId="0" borderId="3" xfId="378" applyFont="1" applyAlignment="1">
      <alignment horizontal="center" vertical="center"/>
    </xf>
    <xf numFmtId="174" fontId="39" fillId="26" borderId="3" xfId="378" applyNumberFormat="1" applyFont="1" applyFill="1" applyAlignment="1">
      <alignment horizontal="center" vertical="center" wrapText="1"/>
    </xf>
    <xf numFmtId="174" fontId="46" fillId="0" borderId="3" xfId="378" applyNumberFormat="1"/>
    <xf numFmtId="174" fontId="46" fillId="23" borderId="3" xfId="378" applyNumberFormat="1" applyFill="1"/>
    <xf numFmtId="174" fontId="46" fillId="0" borderId="3" xfId="378" applyNumberFormat="1" applyFill="1"/>
    <xf numFmtId="168" fontId="103" fillId="17" borderId="3" xfId="378" applyNumberFormat="1" applyFont="1" applyFill="1" applyBorder="1"/>
    <xf numFmtId="168" fontId="104" fillId="18" borderId="3" xfId="379" applyNumberFormat="1" applyFont="1" applyFill="1" applyBorder="1"/>
    <xf numFmtId="168" fontId="87" fillId="17" borderId="21" xfId="378" applyNumberFormat="1" applyFont="1" applyFill="1" applyBorder="1" applyAlignment="1">
      <alignment horizontal="center" vertical="center" wrapText="1"/>
    </xf>
    <xf numFmtId="168" fontId="87" fillId="18" borderId="21" xfId="378" applyNumberFormat="1" applyFont="1" applyFill="1" applyBorder="1" applyAlignment="1">
      <alignment horizontal="center" vertical="center" wrapText="1"/>
    </xf>
    <xf numFmtId="168" fontId="103" fillId="17" borderId="32" xfId="378" applyNumberFormat="1" applyFont="1" applyFill="1" applyBorder="1"/>
    <xf numFmtId="168" fontId="104" fillId="18" borderId="33" xfId="379" applyNumberFormat="1" applyFont="1" applyFill="1" applyBorder="1"/>
    <xf numFmtId="168" fontId="104" fillId="18" borderId="35" xfId="379" applyNumberFormat="1" applyFont="1" applyFill="1" applyBorder="1"/>
    <xf numFmtId="168" fontId="103" fillId="17" borderId="37" xfId="378" applyNumberFormat="1" applyFont="1" applyFill="1" applyBorder="1"/>
    <xf numFmtId="168" fontId="104" fillId="18" borderId="38" xfId="379" applyNumberFormat="1" applyFont="1" applyFill="1" applyBorder="1"/>
    <xf numFmtId="168" fontId="101" fillId="19" borderId="37" xfId="378" applyNumberFormat="1" applyFont="1" applyFill="1" applyBorder="1"/>
    <xf numFmtId="168" fontId="103" fillId="17" borderId="3" xfId="378" applyNumberFormat="1" applyFont="1" applyFill="1"/>
    <xf numFmtId="168" fontId="104" fillId="18" borderId="3" xfId="379" applyNumberFormat="1" applyFont="1" applyFill="1"/>
    <xf numFmtId="168" fontId="103" fillId="17" borderId="26" xfId="378" applyNumberFormat="1" applyFont="1" applyFill="1" applyBorder="1"/>
    <xf numFmtId="168" fontId="104" fillId="18" borderId="26" xfId="379" applyNumberFormat="1" applyFont="1" applyFill="1" applyBorder="1"/>
    <xf numFmtId="168" fontId="103" fillId="17" borderId="39" xfId="378" applyNumberFormat="1" applyFont="1" applyFill="1" applyBorder="1"/>
    <xf numFmtId="168" fontId="104" fillId="18" borderId="43" xfId="379" applyNumberFormat="1" applyFont="1" applyFill="1" applyBorder="1"/>
    <xf numFmtId="168" fontId="104" fillId="18" borderId="32" xfId="379" applyNumberFormat="1" applyFont="1" applyFill="1" applyBorder="1"/>
    <xf numFmtId="168" fontId="104" fillId="18" borderId="37" xfId="379" applyNumberFormat="1" applyFont="1" applyFill="1" applyBorder="1"/>
    <xf numFmtId="168" fontId="104" fillId="18" borderId="39" xfId="379" applyNumberFormat="1" applyFont="1" applyFill="1" applyBorder="1"/>
    <xf numFmtId="168" fontId="103" fillId="0" borderId="3" xfId="378" applyNumberFormat="1" applyFont="1" applyFill="1"/>
    <xf numFmtId="168" fontId="104" fillId="0" borderId="3" xfId="379" applyNumberFormat="1" applyFont="1" applyFill="1"/>
    <xf numFmtId="168" fontId="127" fillId="21" borderId="31" xfId="378" applyNumberFormat="1" applyFont="1" applyFill="1" applyBorder="1" applyAlignment="1">
      <alignment horizontal="center" vertical="center"/>
    </xf>
    <xf numFmtId="168" fontId="137" fillId="20" borderId="32" xfId="379" applyNumberFormat="1" applyFont="1" applyFill="1" applyBorder="1" applyAlignment="1">
      <alignment horizontal="center" vertical="center"/>
    </xf>
    <xf numFmtId="168" fontId="127" fillId="0" borderId="3" xfId="378" applyNumberFormat="1" applyFont="1" applyFill="1" applyBorder="1" applyAlignment="1">
      <alignment horizontal="center" vertical="center"/>
    </xf>
    <xf numFmtId="168" fontId="137" fillId="0" borderId="3" xfId="379" applyNumberFormat="1" applyFont="1" applyFill="1" applyBorder="1" applyAlignment="1">
      <alignment horizontal="center" vertical="center"/>
    </xf>
    <xf numFmtId="168" fontId="103" fillId="21" borderId="32" xfId="378" applyNumberFormat="1" applyFont="1" applyFill="1" applyBorder="1"/>
    <xf numFmtId="168" fontId="104" fillId="20" borderId="32" xfId="379" applyNumberFormat="1" applyFont="1" applyFill="1" applyBorder="1"/>
    <xf numFmtId="168" fontId="103" fillId="21" borderId="3" xfId="378" applyNumberFormat="1" applyFont="1" applyFill="1" applyBorder="1"/>
    <xf numFmtId="168" fontId="104" fillId="20" borderId="3" xfId="379" applyNumberFormat="1" applyFont="1" applyFill="1" applyBorder="1"/>
    <xf numFmtId="168" fontId="103" fillId="21" borderId="37" xfId="378" applyNumberFormat="1" applyFont="1" applyFill="1" applyBorder="1"/>
    <xf numFmtId="168" fontId="104" fillId="20" borderId="37" xfId="379" applyNumberFormat="1" applyFont="1" applyFill="1" applyBorder="1"/>
    <xf numFmtId="168" fontId="103" fillId="21" borderId="3" xfId="378" applyNumberFormat="1" applyFont="1" applyFill="1"/>
    <xf numFmtId="168" fontId="104" fillId="20" borderId="3" xfId="379" applyNumberFormat="1" applyFont="1" applyFill="1"/>
    <xf numFmtId="168" fontId="87" fillId="0" borderId="3" xfId="378" applyNumberFormat="1" applyFont="1" applyAlignment="1">
      <alignment horizontal="center" vertical="center" wrapText="1"/>
    </xf>
    <xf numFmtId="168" fontId="166" fillId="0" borderId="3" xfId="378" applyNumberFormat="1" applyFont="1" applyAlignment="1">
      <alignment horizontal="center"/>
    </xf>
    <xf numFmtId="168" fontId="167" fillId="0" borderId="3" xfId="378" applyNumberFormat="1" applyFont="1" applyAlignment="1">
      <alignment horizontal="center"/>
    </xf>
    <xf numFmtId="168" fontId="168" fillId="0" borderId="3" xfId="378" applyNumberFormat="1" applyFont="1" applyAlignment="1">
      <alignment horizontal="center"/>
    </xf>
    <xf numFmtId="168" fontId="46" fillId="0" borderId="3" xfId="378" applyNumberFormat="1" applyAlignment="1">
      <alignment horizontal="center"/>
    </xf>
    <xf numFmtId="168" fontId="149" fillId="0" borderId="3" xfId="378" applyNumberFormat="1" applyFont="1" applyAlignment="1">
      <alignment horizontal="center"/>
    </xf>
    <xf numFmtId="168" fontId="0" fillId="0" borderId="0" xfId="0" applyNumberFormat="1" applyFont="1" applyAlignment="1">
      <alignment horizontal="center" vertical="center"/>
    </xf>
    <xf numFmtId="168" fontId="0" fillId="0" borderId="0" xfId="0" applyNumberFormat="1" applyAlignment="1">
      <alignment horizontal="center" vertical="center"/>
    </xf>
    <xf numFmtId="0" fontId="96" fillId="0" borderId="21" xfId="378" applyFont="1" applyBorder="1"/>
    <xf numFmtId="0" fontId="100" fillId="0" borderId="21" xfId="378" applyFont="1" applyBorder="1"/>
    <xf numFmtId="0" fontId="100" fillId="0" borderId="70" xfId="378" applyFont="1" applyBorder="1"/>
    <xf numFmtId="0" fontId="100" fillId="0" borderId="30" xfId="378" applyFont="1" applyBorder="1"/>
    <xf numFmtId="0" fontId="165" fillId="0" borderId="21" xfId="378" applyFont="1" applyBorder="1"/>
    <xf numFmtId="0" fontId="100" fillId="0" borderId="3" xfId="378" applyFont="1"/>
    <xf numFmtId="0" fontId="46" fillId="0" borderId="21" xfId="378" applyBorder="1" applyAlignment="1">
      <alignment horizontal="center"/>
    </xf>
    <xf numFmtId="0" fontId="46" fillId="0" borderId="70" xfId="378" applyBorder="1" applyAlignment="1">
      <alignment horizontal="center"/>
    </xf>
    <xf numFmtId="0" fontId="46" fillId="0" borderId="30" xfId="378" applyBorder="1" applyAlignment="1">
      <alignment horizontal="center"/>
    </xf>
    <xf numFmtId="0" fontId="96" fillId="0" borderId="21" xfId="378" applyFont="1" applyBorder="1" applyAlignment="1">
      <alignment horizontal="center"/>
    </xf>
    <xf numFmtId="0" fontId="44" fillId="0" borderId="21" xfId="378" applyFont="1" applyBorder="1" applyAlignment="1">
      <alignment horizontal="center"/>
    </xf>
    <xf numFmtId="0" fontId="46" fillId="0" borderId="21" xfId="378" applyBorder="1" applyAlignment="1">
      <alignment horizontal="center" vertical="top"/>
    </xf>
    <xf numFmtId="0" fontId="44" fillId="0" borderId="3" xfId="378" applyFont="1" applyAlignment="1">
      <alignment horizontal="center"/>
    </xf>
    <xf numFmtId="0" fontId="46" fillId="0" borderId="3" xfId="378" applyAlignment="1">
      <alignment horizontal="center"/>
    </xf>
    <xf numFmtId="0" fontId="118" fillId="18" borderId="28" xfId="378" applyFont="1" applyFill="1" applyBorder="1" applyAlignment="1">
      <alignment horizontal="center" vertical="center" wrapText="1"/>
    </xf>
    <xf numFmtId="168" fontId="103" fillId="18" borderId="28" xfId="378" applyNumberFormat="1" applyFont="1" applyFill="1" applyBorder="1" applyAlignment="1">
      <alignment horizontal="center" vertical="center" wrapText="1"/>
    </xf>
    <xf numFmtId="168" fontId="46" fillId="0" borderId="21" xfId="378" applyNumberFormat="1" applyBorder="1"/>
    <xf numFmtId="168" fontId="96" fillId="0" borderId="21" xfId="378" applyNumberFormat="1" applyFont="1" applyBorder="1"/>
    <xf numFmtId="168" fontId="46" fillId="0" borderId="70" xfId="378" applyNumberFormat="1" applyBorder="1"/>
    <xf numFmtId="168" fontId="46" fillId="0" borderId="30" xfId="378" applyNumberFormat="1" applyBorder="1"/>
    <xf numFmtId="168" fontId="44" fillId="0" borderId="21" xfId="378" applyNumberFormat="1" applyFont="1" applyBorder="1"/>
    <xf numFmtId="168" fontId="44" fillId="0" borderId="3" xfId="378" applyNumberFormat="1" applyFont="1"/>
    <xf numFmtId="168" fontId="46" fillId="0" borderId="3" xfId="378" applyNumberFormat="1"/>
    <xf numFmtId="168" fontId="46" fillId="0" borderId="68" xfId="378" applyNumberFormat="1" applyBorder="1"/>
    <xf numFmtId="168" fontId="46" fillId="0" borderId="71" xfId="378" applyNumberFormat="1" applyBorder="1"/>
    <xf numFmtId="0" fontId="40" fillId="0" borderId="21" xfId="378" applyFont="1" applyBorder="1" applyAlignment="1">
      <alignment horizontal="left" vertical="center"/>
    </xf>
    <xf numFmtId="174" fontId="44" fillId="17" borderId="21" xfId="378" applyNumberFormat="1" applyFont="1" applyFill="1" applyBorder="1"/>
    <xf numFmtId="0" fontId="44" fillId="9" borderId="21" xfId="378" applyFont="1" applyFill="1" applyBorder="1"/>
    <xf numFmtId="0" fontId="44" fillId="9" borderId="21" xfId="378" applyFont="1" applyFill="1" applyBorder="1" applyAlignment="1">
      <alignment horizontal="center"/>
    </xf>
    <xf numFmtId="0" fontId="100" fillId="9" borderId="21" xfId="378" applyFont="1" applyFill="1" applyBorder="1"/>
    <xf numFmtId="174" fontId="44" fillId="9" borderId="21" xfId="378" applyNumberFormat="1" applyFont="1" applyFill="1" applyBorder="1"/>
    <xf numFmtId="0" fontId="171" fillId="17" borderId="0" xfId="0" applyFont="1" applyFill="1" applyAlignment="1">
      <alignment horizontal="center" vertical="center"/>
    </xf>
    <xf numFmtId="0" fontId="105" fillId="17" borderId="0" xfId="0" applyFont="1" applyFill="1" applyAlignment="1">
      <alignment horizontal="center" vertical="center"/>
    </xf>
    <xf numFmtId="0" fontId="105" fillId="17" borderId="0" xfId="0" applyFont="1" applyFill="1" applyAlignment="1">
      <alignment horizontal="center" vertical="center" wrapText="1"/>
    </xf>
    <xf numFmtId="49" fontId="105" fillId="17" borderId="0" xfId="0" applyNumberFormat="1" applyFont="1" applyFill="1" applyAlignment="1">
      <alignment horizontal="center" vertical="center" wrapText="1"/>
    </xf>
    <xf numFmtId="0" fontId="0" fillId="17" borderId="0" xfId="0" applyFont="1" applyFill="1" applyAlignment="1">
      <alignment horizontal="center" vertical="center" wrapText="1"/>
    </xf>
    <xf numFmtId="168" fontId="105" fillId="17" borderId="0" xfId="0" applyNumberFormat="1" applyFont="1" applyFill="1" applyAlignment="1">
      <alignment horizontal="center" vertical="center" wrapText="1"/>
    </xf>
    <xf numFmtId="0" fontId="171" fillId="0" borderId="0" xfId="0" applyFont="1" applyAlignment="1">
      <alignment horizontal="center" vertical="center" wrapText="1"/>
    </xf>
    <xf numFmtId="0" fontId="172" fillId="0" borderId="0" xfId="0" applyFont="1" applyAlignment="1">
      <alignment horizontal="center" vertical="center" wrapText="1"/>
    </xf>
    <xf numFmtId="0" fontId="50" fillId="3" borderId="3" xfId="0" applyFont="1" applyFill="1" applyBorder="1"/>
    <xf numFmtId="0" fontId="50" fillId="0" borderId="0" xfId="0" applyFont="1"/>
    <xf numFmtId="0" fontId="50" fillId="0" borderId="0" xfId="0" applyFont="1" applyAlignment="1">
      <alignment horizontal="center"/>
    </xf>
    <xf numFmtId="0" fontId="171" fillId="0" borderId="0" xfId="0" applyFont="1" applyAlignment="1"/>
    <xf numFmtId="2" fontId="49" fillId="5" borderId="10" xfId="0" applyNumberFormat="1" applyFont="1" applyFill="1" applyBorder="1" applyAlignment="1">
      <alignment horizontal="center" vertical="center"/>
    </xf>
    <xf numFmtId="0" fontId="87" fillId="0" borderId="0" xfId="0" applyFont="1" applyAlignment="1"/>
    <xf numFmtId="0" fontId="87" fillId="0" borderId="0" xfId="0" applyFont="1" applyAlignment="1">
      <alignment wrapText="1"/>
    </xf>
    <xf numFmtId="0" fontId="87" fillId="0" borderId="0" xfId="0" applyFont="1" applyAlignment="1">
      <alignment horizontal="center" vertical="center"/>
    </xf>
    <xf numFmtId="0" fontId="87" fillId="0" borderId="26" xfId="0" applyFont="1" applyBorder="1" applyAlignment="1">
      <alignment horizontal="center" vertical="center"/>
    </xf>
    <xf numFmtId="0" fontId="38" fillId="0" borderId="26" xfId="0" applyFont="1" applyBorder="1" applyAlignment="1">
      <alignment horizontal="center" vertical="center" wrapText="1"/>
    </xf>
    <xf numFmtId="0" fontId="87" fillId="0" borderId="26" xfId="0" applyFont="1" applyBorder="1" applyAlignment="1">
      <alignment horizontal="center" vertical="center" wrapText="1"/>
    </xf>
    <xf numFmtId="0" fontId="87" fillId="0" borderId="26" xfId="0" applyFont="1" applyBorder="1" applyAlignment="1"/>
    <xf numFmtId="0" fontId="87" fillId="0" borderId="27" xfId="0" applyFont="1" applyBorder="1" applyAlignment="1"/>
    <xf numFmtId="0" fontId="87" fillId="0" borderId="25" xfId="0" applyFont="1" applyBorder="1" applyAlignment="1"/>
    <xf numFmtId="0" fontId="87" fillId="0" borderId="3" xfId="0" applyFont="1" applyBorder="1" applyAlignment="1">
      <alignment horizontal="center" vertical="center"/>
    </xf>
    <xf numFmtId="0" fontId="87" fillId="0" borderId="3" xfId="0" applyFont="1" applyBorder="1" applyAlignment="1"/>
    <xf numFmtId="0" fontId="87" fillId="0" borderId="29" xfId="0" applyFont="1" applyBorder="1" applyAlignment="1"/>
    <xf numFmtId="0" fontId="87" fillId="0" borderId="39" xfId="0" applyFont="1" applyBorder="1" applyAlignment="1"/>
    <xf numFmtId="0" fontId="87" fillId="0" borderId="24" xfId="0" applyFont="1" applyBorder="1" applyAlignment="1"/>
    <xf numFmtId="0" fontId="176" fillId="0" borderId="40" xfId="0" applyFont="1" applyBorder="1" applyAlignment="1">
      <alignment horizontal="left" vertical="center" wrapText="1"/>
    </xf>
    <xf numFmtId="0" fontId="87" fillId="0" borderId="3" xfId="0" applyFont="1" applyBorder="1" applyAlignment="1">
      <alignment horizontal="center" vertical="center" wrapText="1"/>
    </xf>
    <xf numFmtId="0" fontId="87" fillId="0" borderId="40" xfId="0" applyFont="1" applyBorder="1" applyAlignment="1">
      <alignment horizontal="center" vertical="center" wrapText="1"/>
    </xf>
    <xf numFmtId="0" fontId="87" fillId="0" borderId="23" xfId="0" applyFont="1" applyBorder="1" applyAlignment="1"/>
    <xf numFmtId="0" fontId="87" fillId="0" borderId="39" xfId="0" applyFont="1" applyBorder="1" applyAlignment="1">
      <alignment horizontal="center" vertical="center"/>
    </xf>
    <xf numFmtId="0" fontId="87" fillId="0" borderId="3" xfId="0" applyFont="1" applyBorder="1" applyAlignment="1">
      <alignment wrapText="1"/>
    </xf>
    <xf numFmtId="0" fontId="175" fillId="0" borderId="40" xfId="0" applyFont="1" applyBorder="1" applyAlignment="1">
      <alignment horizontal="center" vertical="center" wrapText="1"/>
    </xf>
    <xf numFmtId="0" fontId="87" fillId="0" borderId="25" xfId="0" applyFont="1" applyBorder="1" applyAlignment="1">
      <alignment horizontal="left" vertical="center"/>
    </xf>
    <xf numFmtId="0" fontId="87" fillId="0" borderId="23" xfId="0" applyFont="1" applyBorder="1" applyAlignment="1">
      <alignment horizontal="left" vertical="center"/>
    </xf>
    <xf numFmtId="0" fontId="87" fillId="0" borderId="40" xfId="0" applyFont="1" applyBorder="1" applyAlignment="1"/>
    <xf numFmtId="0" fontId="87" fillId="0" borderId="21" xfId="0" applyFont="1" applyBorder="1" applyAlignment="1">
      <alignment horizontal="center" vertical="center"/>
    </xf>
    <xf numFmtId="0" fontId="87" fillId="0" borderId="21" xfId="0" applyFont="1" applyBorder="1" applyAlignment="1"/>
    <xf numFmtId="0" fontId="176" fillId="0" borderId="78" xfId="0" applyFont="1" applyBorder="1" applyAlignment="1">
      <alignment horizontal="left" vertical="center"/>
    </xf>
    <xf numFmtId="0" fontId="87" fillId="0" borderId="79" xfId="0" applyFont="1" applyBorder="1" applyAlignment="1">
      <alignment horizontal="center" vertical="center"/>
    </xf>
    <xf numFmtId="0" fontId="38" fillId="0" borderId="79" xfId="0" applyFont="1" applyBorder="1" applyAlignment="1">
      <alignment horizontal="center" vertical="center" wrapText="1"/>
    </xf>
    <xf numFmtId="0" fontId="87" fillId="0" borderId="79" xfId="0" applyFont="1" applyBorder="1" applyAlignment="1">
      <alignment horizontal="center" vertical="center" wrapText="1"/>
    </xf>
    <xf numFmtId="0" fontId="87" fillId="0" borderId="67" xfId="0" applyFont="1" applyBorder="1" applyAlignment="1"/>
    <xf numFmtId="0" fontId="176" fillId="0" borderId="78" xfId="0" applyFont="1" applyBorder="1" applyAlignment="1">
      <alignment horizontal="left" vertical="center" wrapText="1"/>
    </xf>
    <xf numFmtId="0" fontId="68" fillId="0" borderId="0" xfId="0" applyFont="1" applyAlignment="1">
      <alignment horizontal="center" wrapText="1"/>
    </xf>
    <xf numFmtId="169" fontId="68" fillId="0" borderId="0" xfId="0" applyNumberFormat="1" applyFont="1"/>
    <xf numFmtId="0" fontId="179" fillId="12" borderId="0" xfId="0" applyFont="1" applyFill="1" applyAlignment="1">
      <alignment horizontal="center" vertical="center"/>
    </xf>
    <xf numFmtId="0" fontId="54" fillId="0" borderId="10" xfId="0" applyFont="1" applyBorder="1" applyAlignment="1">
      <alignment horizontal="center"/>
    </xf>
    <xf numFmtId="168" fontId="182" fillId="12" borderId="0" xfId="0" applyNumberFormat="1" applyFont="1" applyFill="1" applyAlignment="1">
      <alignment horizontal="center"/>
    </xf>
    <xf numFmtId="168" fontId="53" fillId="12" borderId="0" xfId="0" applyNumberFormat="1" applyFont="1" applyFill="1" applyAlignment="1">
      <alignment horizontal="center"/>
    </xf>
    <xf numFmtId="2" fontId="53" fillId="4" borderId="10" xfId="0" applyNumberFormat="1" applyFont="1" applyFill="1" applyBorder="1" applyAlignment="1">
      <alignment horizontal="center" vertical="center" wrapText="1"/>
    </xf>
    <xf numFmtId="0" fontId="53" fillId="0" borderId="0" xfId="0" applyFont="1" applyAlignment="1">
      <alignment horizontal="center"/>
    </xf>
    <xf numFmtId="0" fontId="53" fillId="3" borderId="3" xfId="0" applyFont="1" applyFill="1" applyBorder="1" applyAlignment="1">
      <alignment horizontal="center"/>
    </xf>
    <xf numFmtId="2" fontId="53" fillId="0" borderId="0" xfId="0" applyNumberFormat="1" applyFont="1" applyAlignment="1">
      <alignment horizontal="center"/>
    </xf>
    <xf numFmtId="2" fontId="53" fillId="4" borderId="3" xfId="0" applyNumberFormat="1" applyFont="1" applyFill="1" applyBorder="1" applyAlignment="1">
      <alignment horizontal="center"/>
    </xf>
    <xf numFmtId="166" fontId="53" fillId="0" borderId="0" xfId="0" applyNumberFormat="1" applyFont="1" applyAlignment="1">
      <alignment horizontal="center"/>
    </xf>
    <xf numFmtId="0" fontId="53" fillId="0" borderId="0" xfId="0" applyFont="1" applyAlignment="1">
      <alignment horizontal="left"/>
    </xf>
    <xf numFmtId="0" fontId="113" fillId="0" borderId="0" xfId="0" applyFont="1" applyAlignment="1"/>
    <xf numFmtId="0" fontId="187" fillId="0" borderId="21" xfId="1150" applyFont="1" applyBorder="1" applyAlignment="1">
      <alignment horizontal="center"/>
    </xf>
    <xf numFmtId="176" fontId="185" fillId="0" borderId="21" xfId="1151" applyNumberFormat="1" applyFont="1" applyBorder="1" applyAlignment="1">
      <alignment horizontal="center"/>
    </xf>
    <xf numFmtId="0" fontId="185" fillId="33" borderId="67" xfId="1152" applyFont="1" applyFill="1" applyBorder="1"/>
    <xf numFmtId="0" fontId="185" fillId="33" borderId="69" xfId="1152" applyFont="1" applyFill="1" applyBorder="1"/>
    <xf numFmtId="0" fontId="187" fillId="0" borderId="70" xfId="1150" applyFont="1" applyBorder="1" applyAlignment="1">
      <alignment horizontal="center"/>
    </xf>
    <xf numFmtId="176" fontId="185" fillId="0" borderId="70" xfId="1151" applyNumberFormat="1" applyFont="1" applyBorder="1" applyAlignment="1">
      <alignment horizontal="center"/>
    </xf>
    <xf numFmtId="0" fontId="188" fillId="0" borderId="40" xfId="0" applyFont="1" applyBorder="1" applyAlignment="1">
      <alignment vertical="center" wrapText="1"/>
    </xf>
    <xf numFmtId="0" fontId="188" fillId="0" borderId="26" xfId="0" applyFont="1" applyBorder="1" applyAlignment="1">
      <alignment vertical="center"/>
    </xf>
    <xf numFmtId="0" fontId="57" fillId="2" borderId="51" xfId="0" applyFont="1" applyFill="1" applyBorder="1" applyAlignment="1">
      <alignment vertical="center" wrapText="1"/>
    </xf>
    <xf numFmtId="0" fontId="50" fillId="0" borderId="15" xfId="0" applyFont="1" applyFill="1" applyBorder="1" applyAlignment="1">
      <alignment horizontal="center" vertical="center"/>
    </xf>
    <xf numFmtId="168" fontId="56" fillId="0" borderId="15" xfId="0" applyNumberFormat="1" applyFont="1" applyBorder="1" applyAlignment="1">
      <alignment horizontal="center" vertical="center" wrapText="1"/>
    </xf>
    <xf numFmtId="0" fontId="49" fillId="0" borderId="3" xfId="0" applyFont="1" applyFill="1" applyBorder="1" applyAlignment="1">
      <alignment horizontal="center" vertical="center"/>
    </xf>
    <xf numFmtId="0" fontId="67" fillId="34" borderId="54" xfId="0" applyFont="1" applyFill="1" applyBorder="1" applyAlignment="1">
      <alignment horizontal="center" vertical="center"/>
    </xf>
    <xf numFmtId="0" fontId="49" fillId="34" borderId="10" xfId="0" applyFont="1" applyFill="1" applyBorder="1" applyAlignment="1">
      <alignment horizontal="center" vertical="center"/>
    </xf>
    <xf numFmtId="0" fontId="49" fillId="34" borderId="10" xfId="0" applyFont="1" applyFill="1" applyBorder="1" applyAlignment="1">
      <alignment horizontal="left" vertical="center"/>
    </xf>
    <xf numFmtId="166" fontId="51" fillId="34" borderId="10" xfId="0" applyNumberFormat="1" applyFont="1" applyFill="1" applyBorder="1" applyAlignment="1">
      <alignment horizontal="right" vertical="center"/>
    </xf>
    <xf numFmtId="168" fontId="51" fillId="34" borderId="10" xfId="0" applyNumberFormat="1" applyFont="1" applyFill="1" applyBorder="1" applyAlignment="1">
      <alignment horizontal="right" vertical="center"/>
    </xf>
    <xf numFmtId="0" fontId="67" fillId="34" borderId="56" xfId="0" applyFont="1" applyFill="1" applyBorder="1" applyAlignment="1">
      <alignment horizontal="center" vertical="center"/>
    </xf>
    <xf numFmtId="0" fontId="49" fillId="34" borderId="57" xfId="0" applyFont="1" applyFill="1" applyBorder="1" applyAlignment="1">
      <alignment horizontal="center" vertical="center"/>
    </xf>
    <xf numFmtId="0" fontId="49" fillId="34" borderId="57" xfId="0" applyFont="1" applyFill="1" applyBorder="1" applyAlignment="1">
      <alignment horizontal="left" vertical="center"/>
    </xf>
    <xf numFmtId="166" fontId="51" fillId="34" borderId="57" xfId="0" applyNumberFormat="1" applyFont="1" applyFill="1" applyBorder="1" applyAlignment="1">
      <alignment horizontal="right" vertical="center"/>
    </xf>
    <xf numFmtId="0" fontId="67" fillId="35" borderId="54" xfId="0" applyFont="1" applyFill="1" applyBorder="1" applyAlignment="1">
      <alignment horizontal="center" vertical="center"/>
    </xf>
    <xf numFmtId="0" fontId="49" fillId="35" borderId="10" xfId="0" applyFont="1" applyFill="1" applyBorder="1" applyAlignment="1">
      <alignment horizontal="center" vertical="center"/>
    </xf>
    <xf numFmtId="0" fontId="49" fillId="35" borderId="10" xfId="0" applyFont="1" applyFill="1" applyBorder="1" applyAlignment="1">
      <alignment horizontal="left" vertical="center"/>
    </xf>
    <xf numFmtId="166" fontId="51" fillId="35" borderId="10" xfId="0" applyNumberFormat="1" applyFont="1" applyFill="1" applyBorder="1" applyAlignment="1">
      <alignment horizontal="right" vertical="center"/>
    </xf>
    <xf numFmtId="168" fontId="51" fillId="35" borderId="10" xfId="0" applyNumberFormat="1" applyFont="1" applyFill="1" applyBorder="1" applyAlignment="1">
      <alignment horizontal="right" vertical="center"/>
    </xf>
    <xf numFmtId="0" fontId="67" fillId="35" borderId="54" xfId="0" applyFont="1" applyFill="1" applyBorder="1" applyAlignment="1">
      <alignment horizontal="center" vertical="center" wrapText="1"/>
    </xf>
    <xf numFmtId="0" fontId="67" fillId="35" borderId="56" xfId="0" applyFont="1" applyFill="1" applyBorder="1" applyAlignment="1">
      <alignment horizontal="center" vertical="center"/>
    </xf>
    <xf numFmtId="0" fontId="49" fillId="35" borderId="57" xfId="0" applyFont="1" applyFill="1" applyBorder="1" applyAlignment="1">
      <alignment horizontal="center" vertical="center"/>
    </xf>
    <xf numFmtId="0" fontId="49" fillId="35" borderId="57" xfId="0" applyFont="1" applyFill="1" applyBorder="1" applyAlignment="1">
      <alignment horizontal="left" vertical="center"/>
    </xf>
    <xf numFmtId="166" fontId="51" fillId="35" borderId="57" xfId="0" applyNumberFormat="1" applyFont="1" applyFill="1" applyBorder="1" applyAlignment="1">
      <alignment horizontal="right" vertical="center"/>
    </xf>
    <xf numFmtId="168" fontId="51" fillId="35" borderId="57" xfId="0" applyNumberFormat="1" applyFont="1" applyFill="1" applyBorder="1" applyAlignment="1">
      <alignment horizontal="right" vertical="center"/>
    </xf>
    <xf numFmtId="0" fontId="49" fillId="36" borderId="10" xfId="0" applyFont="1" applyFill="1" applyBorder="1" applyAlignment="1">
      <alignment horizontal="center" vertical="center"/>
    </xf>
    <xf numFmtId="0" fontId="49" fillId="36" borderId="10" xfId="0" applyFont="1" applyFill="1" applyBorder="1" applyAlignment="1">
      <alignment horizontal="left" vertical="center"/>
    </xf>
    <xf numFmtId="166" fontId="51" fillId="36" borderId="10" xfId="0" applyNumberFormat="1" applyFont="1" applyFill="1" applyBorder="1" applyAlignment="1">
      <alignment horizontal="right" vertical="center"/>
    </xf>
    <xf numFmtId="168" fontId="51" fillId="36" borderId="10" xfId="0" applyNumberFormat="1" applyFont="1" applyFill="1" applyBorder="1" applyAlignment="1">
      <alignment horizontal="right" vertical="center"/>
    </xf>
    <xf numFmtId="0" fontId="67" fillId="36" borderId="54" xfId="0" applyFont="1" applyFill="1" applyBorder="1" applyAlignment="1">
      <alignment horizontal="center" vertical="center"/>
    </xf>
    <xf numFmtId="0" fontId="67" fillId="36" borderId="56" xfId="0" applyFont="1" applyFill="1" applyBorder="1" applyAlignment="1">
      <alignment horizontal="center" vertical="center"/>
    </xf>
    <xf numFmtId="0" fontId="49" fillId="36" borderId="57" xfId="0" applyFont="1" applyFill="1" applyBorder="1" applyAlignment="1">
      <alignment horizontal="center" vertical="center"/>
    </xf>
    <xf numFmtId="0" fontId="49" fillId="36" borderId="57" xfId="0" applyFont="1" applyFill="1" applyBorder="1" applyAlignment="1">
      <alignment horizontal="left" vertical="center"/>
    </xf>
    <xf numFmtId="166" fontId="51" fillId="36" borderId="57" xfId="0" applyNumberFormat="1" applyFont="1" applyFill="1" applyBorder="1" applyAlignment="1">
      <alignment horizontal="right" vertical="center"/>
    </xf>
    <xf numFmtId="168" fontId="51" fillId="36" borderId="57" xfId="0" applyNumberFormat="1" applyFont="1" applyFill="1" applyBorder="1" applyAlignment="1">
      <alignment horizontal="right" vertical="center"/>
    </xf>
    <xf numFmtId="0" fontId="147" fillId="18" borderId="21" xfId="0" applyFont="1" applyFill="1" applyBorder="1" applyAlignment="1">
      <alignment horizontal="center" vertical="center"/>
    </xf>
    <xf numFmtId="0" fontId="147" fillId="18" borderId="21" xfId="0" applyFont="1" applyFill="1" applyBorder="1" applyAlignment="1">
      <alignment horizontal="left" vertical="center"/>
    </xf>
    <xf numFmtId="166" fontId="112" fillId="18" borderId="21" xfId="0" applyNumberFormat="1" applyFont="1" applyFill="1" applyBorder="1" applyAlignment="1">
      <alignment horizontal="right" vertical="center"/>
    </xf>
    <xf numFmtId="0" fontId="49" fillId="18" borderId="3" xfId="0" applyFont="1" applyFill="1" applyBorder="1" applyAlignment="1">
      <alignment horizontal="center" vertical="center"/>
    </xf>
    <xf numFmtId="0" fontId="49" fillId="18" borderId="29" xfId="0" applyFont="1" applyFill="1" applyBorder="1" applyAlignment="1">
      <alignment horizontal="center" vertical="center"/>
    </xf>
    <xf numFmtId="0" fontId="146" fillId="18" borderId="67" xfId="0" applyFont="1" applyFill="1" applyBorder="1" applyAlignment="1">
      <alignment horizontal="center" vertical="center"/>
    </xf>
    <xf numFmtId="0" fontId="146" fillId="18" borderId="69" xfId="0" applyFont="1" applyFill="1" applyBorder="1" applyAlignment="1">
      <alignment horizontal="center" vertical="center"/>
    </xf>
    <xf numFmtId="0" fontId="147" fillId="18" borderId="70" xfId="0" applyFont="1" applyFill="1" applyBorder="1" applyAlignment="1">
      <alignment horizontal="center" vertical="center"/>
    </xf>
    <xf numFmtId="0" fontId="147" fillId="18" borderId="70" xfId="0" applyFont="1" applyFill="1" applyBorder="1" applyAlignment="1">
      <alignment horizontal="left" vertical="center"/>
    </xf>
    <xf numFmtId="166" fontId="112" fillId="18" borderId="70" xfId="0" applyNumberFormat="1" applyFont="1" applyFill="1" applyBorder="1" applyAlignment="1">
      <alignment horizontal="right" vertical="center"/>
    </xf>
    <xf numFmtId="0" fontId="49" fillId="18" borderId="26" xfId="0" applyFont="1" applyFill="1" applyBorder="1" applyAlignment="1">
      <alignment horizontal="center" vertical="center"/>
    </xf>
    <xf numFmtId="0" fontId="49" fillId="18" borderId="27" xfId="0" applyFont="1" applyFill="1" applyBorder="1" applyAlignment="1">
      <alignment horizontal="center" vertical="center"/>
    </xf>
    <xf numFmtId="0" fontId="49" fillId="18" borderId="39" xfId="0" applyFont="1" applyFill="1" applyBorder="1" applyAlignment="1">
      <alignment horizontal="center" vertical="center"/>
    </xf>
    <xf numFmtId="0" fontId="49" fillId="18" borderId="24" xfId="0" applyFont="1" applyFill="1" applyBorder="1" applyAlignment="1">
      <alignment horizontal="center" vertical="center"/>
    </xf>
    <xf numFmtId="0" fontId="49" fillId="38" borderId="10" xfId="0" applyFont="1" applyFill="1" applyBorder="1" applyAlignment="1">
      <alignment horizontal="center" vertical="center"/>
    </xf>
    <xf numFmtId="0" fontId="49" fillId="38" borderId="10" xfId="0" applyFont="1" applyFill="1" applyBorder="1" applyAlignment="1">
      <alignment horizontal="left" vertical="center"/>
    </xf>
    <xf numFmtId="166" fontId="51" fillId="38" borderId="10" xfId="0" applyNumberFormat="1" applyFont="1" applyFill="1" applyBorder="1" applyAlignment="1">
      <alignment horizontal="right" vertical="center"/>
    </xf>
    <xf numFmtId="168" fontId="51" fillId="38" borderId="10" xfId="0" applyNumberFormat="1" applyFont="1" applyFill="1" applyBorder="1" applyAlignment="1">
      <alignment horizontal="right" vertical="center"/>
    </xf>
    <xf numFmtId="0" fontId="52" fillId="38" borderId="10" xfId="0" applyFont="1" applyFill="1" applyBorder="1" applyAlignment="1">
      <alignment horizontal="left" vertical="center"/>
    </xf>
    <xf numFmtId="0" fontId="51" fillId="38" borderId="10" xfId="0" applyFont="1" applyFill="1" applyBorder="1" applyAlignment="1">
      <alignment horizontal="center" vertical="center"/>
    </xf>
    <xf numFmtId="0" fontId="49" fillId="15" borderId="26" xfId="0" applyFont="1" applyFill="1" applyBorder="1" applyAlignment="1">
      <alignment horizontal="center" vertical="center"/>
    </xf>
    <xf numFmtId="0" fontId="49" fillId="15" borderId="27" xfId="0" applyFont="1" applyFill="1" applyBorder="1" applyAlignment="1">
      <alignment horizontal="center" vertical="center"/>
    </xf>
    <xf numFmtId="0" fontId="67" fillId="38" borderId="54" xfId="0" applyFont="1" applyFill="1" applyBorder="1" applyAlignment="1">
      <alignment horizontal="center" vertical="center"/>
    </xf>
    <xf numFmtId="0" fontId="49" fillId="15" borderId="3" xfId="0" applyFont="1" applyFill="1" applyBorder="1" applyAlignment="1">
      <alignment horizontal="center" vertical="center"/>
    </xf>
    <xf numFmtId="0" fontId="49" fillId="15" borderId="29" xfId="0" applyFont="1" applyFill="1" applyBorder="1" applyAlignment="1">
      <alignment horizontal="center" vertical="center"/>
    </xf>
    <xf numFmtId="0" fontId="67" fillId="38" borderId="54" xfId="0" applyFont="1" applyFill="1" applyBorder="1" applyAlignment="1">
      <alignment horizontal="center" vertical="center" wrapText="1"/>
    </xf>
    <xf numFmtId="0" fontId="73" fillId="38" borderId="54" xfId="0" applyFont="1" applyFill="1" applyBorder="1" applyAlignment="1">
      <alignment horizontal="center" vertical="center"/>
    </xf>
    <xf numFmtId="0" fontId="67" fillId="38" borderId="56" xfId="0" applyFont="1" applyFill="1" applyBorder="1" applyAlignment="1">
      <alignment horizontal="center" vertical="center"/>
    </xf>
    <xf numFmtId="0" fontId="49" fillId="38" borderId="57" xfId="0" applyFont="1" applyFill="1" applyBorder="1" applyAlignment="1">
      <alignment horizontal="center" vertical="center"/>
    </xf>
    <xf numFmtId="0" fontId="49" fillId="38" borderId="57" xfId="0" applyFont="1" applyFill="1" applyBorder="1" applyAlignment="1">
      <alignment horizontal="left" vertical="center"/>
    </xf>
    <xf numFmtId="166" fontId="51" fillId="38" borderId="57" xfId="0" applyNumberFormat="1" applyFont="1" applyFill="1" applyBorder="1" applyAlignment="1">
      <alignment horizontal="right" vertical="center"/>
    </xf>
    <xf numFmtId="168" fontId="51" fillId="38" borderId="57" xfId="0" applyNumberFormat="1" applyFont="1" applyFill="1" applyBorder="1" applyAlignment="1">
      <alignment horizontal="right" vertical="center"/>
    </xf>
    <xf numFmtId="0" fontId="49" fillId="15" borderId="39" xfId="0" applyFont="1" applyFill="1" applyBorder="1" applyAlignment="1">
      <alignment horizontal="center" vertical="center"/>
    </xf>
    <xf numFmtId="0" fontId="49" fillId="15" borderId="24" xfId="0" applyFont="1" applyFill="1" applyBorder="1" applyAlignment="1">
      <alignment horizontal="center" vertical="center"/>
    </xf>
    <xf numFmtId="0" fontId="49" fillId="39" borderId="10" xfId="0" applyFont="1" applyFill="1" applyBorder="1" applyAlignment="1">
      <alignment horizontal="center" vertical="center"/>
    </xf>
    <xf numFmtId="0" fontId="49" fillId="39" borderId="10" xfId="0" applyFont="1" applyFill="1" applyBorder="1" applyAlignment="1">
      <alignment horizontal="left" vertical="center"/>
    </xf>
    <xf numFmtId="166" fontId="51" fillId="39" borderId="10" xfId="0" applyNumberFormat="1" applyFont="1" applyFill="1" applyBorder="1" applyAlignment="1">
      <alignment horizontal="right" vertical="center"/>
    </xf>
    <xf numFmtId="168" fontId="51" fillId="39" borderId="10" xfId="0" applyNumberFormat="1" applyFont="1" applyFill="1" applyBorder="1" applyAlignment="1">
      <alignment horizontal="right" vertical="center"/>
    </xf>
    <xf numFmtId="0" fontId="49" fillId="21" borderId="26" xfId="0" applyFont="1" applyFill="1" applyBorder="1" applyAlignment="1">
      <alignment horizontal="center" vertical="center"/>
    </xf>
    <xf numFmtId="0" fontId="49" fillId="21" borderId="27" xfId="0" applyFont="1" applyFill="1" applyBorder="1" applyAlignment="1">
      <alignment horizontal="center" vertical="center"/>
    </xf>
    <xf numFmtId="0" fontId="67" fillId="39" borderId="54" xfId="0" applyFont="1" applyFill="1" applyBorder="1" applyAlignment="1">
      <alignment horizontal="center" vertical="center"/>
    </xf>
    <xf numFmtId="0" fontId="49" fillId="21" borderId="3" xfId="0" applyFont="1" applyFill="1" applyBorder="1" applyAlignment="1">
      <alignment horizontal="center" vertical="center"/>
    </xf>
    <xf numFmtId="0" fontId="49" fillId="21" borderId="29" xfId="0" applyFont="1" applyFill="1" applyBorder="1" applyAlignment="1">
      <alignment horizontal="center" vertical="center"/>
    </xf>
    <xf numFmtId="0" fontId="67" fillId="39" borderId="56" xfId="0" applyFont="1" applyFill="1" applyBorder="1" applyAlignment="1">
      <alignment horizontal="center" vertical="center"/>
    </xf>
    <xf numFmtId="0" fontId="49" fillId="39" borderId="57" xfId="0" applyFont="1" applyFill="1" applyBorder="1" applyAlignment="1">
      <alignment horizontal="center" vertical="center"/>
    </xf>
    <xf numFmtId="0" fontId="49" fillId="39" borderId="57" xfId="0" applyFont="1" applyFill="1" applyBorder="1" applyAlignment="1">
      <alignment horizontal="left" vertical="center"/>
    </xf>
    <xf numFmtId="166" fontId="51" fillId="39" borderId="57" xfId="0" applyNumberFormat="1" applyFont="1" applyFill="1" applyBorder="1" applyAlignment="1">
      <alignment horizontal="right" vertical="center"/>
    </xf>
    <xf numFmtId="0" fontId="49" fillId="21" borderId="39" xfId="0" applyFont="1" applyFill="1" applyBorder="1" applyAlignment="1">
      <alignment horizontal="center" vertical="center"/>
    </xf>
    <xf numFmtId="0" fontId="49" fillId="21" borderId="24" xfId="0" applyFont="1" applyFill="1" applyBorder="1" applyAlignment="1">
      <alignment horizontal="center" vertical="center"/>
    </xf>
    <xf numFmtId="0" fontId="73" fillId="34" borderId="54" xfId="0" applyFont="1" applyFill="1" applyBorder="1" applyAlignment="1">
      <alignment horizontal="center" vertical="center"/>
    </xf>
    <xf numFmtId="0" fontId="49" fillId="40" borderId="10" xfId="0" applyFont="1" applyFill="1" applyBorder="1" applyAlignment="1">
      <alignment horizontal="center" vertical="center"/>
    </xf>
    <xf numFmtId="0" fontId="49" fillId="40" borderId="10" xfId="0" applyFont="1" applyFill="1" applyBorder="1" applyAlignment="1">
      <alignment horizontal="left" vertical="center"/>
    </xf>
    <xf numFmtId="166" fontId="51" fillId="40" borderId="10" xfId="0" applyNumberFormat="1" applyFont="1" applyFill="1" applyBorder="1" applyAlignment="1">
      <alignment horizontal="right" vertical="center"/>
    </xf>
    <xf numFmtId="168" fontId="51" fillId="40" borderId="10" xfId="0" applyNumberFormat="1" applyFont="1" applyFill="1" applyBorder="1" applyAlignment="1">
      <alignment horizontal="right" vertical="center"/>
    </xf>
    <xf numFmtId="0" fontId="49" fillId="41" borderId="26" xfId="0" applyFont="1" applyFill="1" applyBorder="1" applyAlignment="1">
      <alignment horizontal="center" vertical="center"/>
    </xf>
    <xf numFmtId="0" fontId="49" fillId="41" borderId="27" xfId="0" applyFont="1" applyFill="1" applyBorder="1" applyAlignment="1">
      <alignment horizontal="center" vertical="center"/>
    </xf>
    <xf numFmtId="0" fontId="67" fillId="40" borderId="54" xfId="0" applyFont="1" applyFill="1" applyBorder="1" applyAlignment="1">
      <alignment horizontal="center" vertical="center"/>
    </xf>
    <xf numFmtId="0" fontId="49" fillId="41" borderId="3" xfId="0" applyFont="1" applyFill="1" applyBorder="1" applyAlignment="1">
      <alignment horizontal="center" vertical="center"/>
    </xf>
    <xf numFmtId="0" fontId="49" fillId="41" borderId="29" xfId="0" applyFont="1" applyFill="1" applyBorder="1" applyAlignment="1">
      <alignment horizontal="center" vertical="center"/>
    </xf>
    <xf numFmtId="0" fontId="67" fillId="40" borderId="54" xfId="0" applyFont="1" applyFill="1" applyBorder="1" applyAlignment="1">
      <alignment horizontal="center" vertical="center" wrapText="1"/>
    </xf>
    <xf numFmtId="0" fontId="67" fillId="40" borderId="56" xfId="0" applyFont="1" applyFill="1" applyBorder="1" applyAlignment="1">
      <alignment horizontal="center" vertical="center"/>
    </xf>
    <xf numFmtId="0" fontId="48" fillId="40" borderId="57" xfId="0" applyFont="1" applyFill="1" applyBorder="1" applyAlignment="1">
      <alignment horizontal="center" vertical="center"/>
    </xf>
    <xf numFmtId="0" fontId="49" fillId="40" borderId="57" xfId="0" applyFont="1" applyFill="1" applyBorder="1" applyAlignment="1">
      <alignment horizontal="left" vertical="center"/>
    </xf>
    <xf numFmtId="166" fontId="51" fillId="40" borderId="57" xfId="0" applyNumberFormat="1" applyFont="1" applyFill="1" applyBorder="1" applyAlignment="1">
      <alignment horizontal="right" vertical="center"/>
    </xf>
    <xf numFmtId="168" fontId="51" fillId="40" borderId="57" xfId="0" applyNumberFormat="1" applyFont="1" applyFill="1" applyBorder="1" applyAlignment="1">
      <alignment horizontal="right" vertical="center"/>
    </xf>
    <xf numFmtId="0" fontId="49" fillId="41" borderId="39" xfId="0" applyFont="1" applyFill="1" applyBorder="1" applyAlignment="1">
      <alignment horizontal="center" vertical="center"/>
    </xf>
    <xf numFmtId="0" fontId="49" fillId="41" borderId="24" xfId="0" applyFont="1" applyFill="1" applyBorder="1" applyAlignment="1">
      <alignment horizontal="center" vertical="center"/>
    </xf>
    <xf numFmtId="166" fontId="73" fillId="0" borderId="21" xfId="0" applyNumberFormat="1" applyFont="1" applyBorder="1" applyAlignment="1">
      <alignment horizontal="right" vertical="center"/>
    </xf>
    <xf numFmtId="0" fontId="67" fillId="0" borderId="67" xfId="0" applyFont="1" applyBorder="1" applyAlignment="1">
      <alignment horizontal="center" vertical="center"/>
    </xf>
    <xf numFmtId="168" fontId="73" fillId="0" borderId="68" xfId="0" applyNumberFormat="1" applyFont="1" applyBorder="1" applyAlignment="1">
      <alignment horizontal="right" vertical="center"/>
    </xf>
    <xf numFmtId="0" fontId="67" fillId="0" borderId="21" xfId="0" applyFont="1" applyBorder="1" applyAlignment="1">
      <alignment horizontal="left" vertical="center"/>
    </xf>
    <xf numFmtId="0" fontId="67" fillId="0" borderId="69" xfId="0" applyFont="1" applyBorder="1" applyAlignment="1">
      <alignment horizontal="center" vertical="center"/>
    </xf>
    <xf numFmtId="0" fontId="67" fillId="0" borderId="70" xfId="0" applyFont="1" applyBorder="1" applyAlignment="1">
      <alignment horizontal="center" vertical="center"/>
    </xf>
    <xf numFmtId="0" fontId="67" fillId="0" borderId="70" xfId="0" applyFont="1" applyBorder="1" applyAlignment="1">
      <alignment horizontal="left" vertical="center"/>
    </xf>
    <xf numFmtId="166" fontId="73" fillId="0" borderId="70" xfId="0" applyNumberFormat="1" applyFont="1" applyBorder="1" applyAlignment="1">
      <alignment horizontal="right" vertical="center"/>
    </xf>
    <xf numFmtId="168" fontId="73" fillId="0" borderId="71" xfId="0" applyNumberFormat="1" applyFont="1" applyBorder="1" applyAlignment="1">
      <alignment horizontal="right" vertical="center"/>
    </xf>
    <xf numFmtId="0" fontId="78" fillId="7" borderId="21" xfId="0" applyFont="1" applyFill="1" applyBorder="1" applyAlignment="1">
      <alignment horizontal="center" vertical="center"/>
    </xf>
    <xf numFmtId="0" fontId="78" fillId="7" borderId="21" xfId="0" applyFont="1" applyFill="1" applyBorder="1" applyAlignment="1">
      <alignment horizontal="left" vertical="center"/>
    </xf>
    <xf numFmtId="166" fontId="77" fillId="7" borderId="21" xfId="0" applyNumberFormat="1" applyFont="1" applyFill="1" applyBorder="1" applyAlignment="1">
      <alignment horizontal="right" vertical="center"/>
    </xf>
    <xf numFmtId="168" fontId="77" fillId="7" borderId="21" xfId="0" applyNumberFormat="1" applyFont="1" applyFill="1" applyBorder="1" applyAlignment="1">
      <alignment horizontal="right" vertical="center"/>
    </xf>
    <xf numFmtId="0" fontId="78" fillId="7" borderId="26" xfId="0" applyFont="1" applyFill="1" applyBorder="1" applyAlignment="1">
      <alignment horizontal="center" vertical="center"/>
    </xf>
    <xf numFmtId="0" fontId="78" fillId="7" borderId="27" xfId="0" applyFont="1" applyFill="1" applyBorder="1" applyAlignment="1">
      <alignment horizontal="center" vertical="center"/>
    </xf>
    <xf numFmtId="0" fontId="194" fillId="7" borderId="67" xfId="0" applyFont="1" applyFill="1" applyBorder="1" applyAlignment="1">
      <alignment horizontal="center" vertical="center"/>
    </xf>
    <xf numFmtId="0" fontId="78" fillId="7" borderId="3" xfId="0" applyFont="1" applyFill="1" applyBorder="1" applyAlignment="1">
      <alignment horizontal="center" vertical="center"/>
    </xf>
    <xf numFmtId="0" fontId="78" fillId="7" borderId="29" xfId="0" applyFont="1" applyFill="1" applyBorder="1" applyAlignment="1">
      <alignment horizontal="center" vertical="center"/>
    </xf>
    <xf numFmtId="0" fontId="194" fillId="7" borderId="69" xfId="0" applyFont="1" applyFill="1" applyBorder="1" applyAlignment="1">
      <alignment horizontal="center" vertical="center"/>
    </xf>
    <xf numFmtId="0" fontId="78" fillId="7" borderId="70" xfId="0" applyFont="1" applyFill="1" applyBorder="1" applyAlignment="1">
      <alignment horizontal="center" vertical="center"/>
    </xf>
    <xf numFmtId="0" fontId="78" fillId="7" borderId="70" xfId="0" applyFont="1" applyFill="1" applyBorder="1" applyAlignment="1">
      <alignment horizontal="left" vertical="center"/>
    </xf>
    <xf numFmtId="0" fontId="78" fillId="7" borderId="39" xfId="0" applyFont="1" applyFill="1" applyBorder="1" applyAlignment="1">
      <alignment horizontal="center" vertical="center"/>
    </xf>
    <xf numFmtId="0" fontId="78" fillId="7" borderId="24" xfId="0" applyFont="1" applyFill="1" applyBorder="1" applyAlignment="1">
      <alignment horizontal="center" vertical="center"/>
    </xf>
    <xf numFmtId="0" fontId="49" fillId="8" borderId="26" xfId="0" applyFont="1" applyFill="1" applyBorder="1" applyAlignment="1">
      <alignment horizontal="center" vertical="center"/>
    </xf>
    <xf numFmtId="0" fontId="49" fillId="8" borderId="27" xfId="0" applyFont="1" applyFill="1" applyBorder="1" applyAlignment="1">
      <alignment horizontal="center" vertical="center"/>
    </xf>
    <xf numFmtId="0" fontId="49" fillId="8" borderId="3" xfId="0" applyFont="1" applyFill="1" applyBorder="1" applyAlignment="1">
      <alignment horizontal="center" vertical="center"/>
    </xf>
    <xf numFmtId="0" fontId="49" fillId="8" borderId="29" xfId="0" applyFont="1" applyFill="1" applyBorder="1" applyAlignment="1">
      <alignment horizontal="center" vertical="center"/>
    </xf>
    <xf numFmtId="0" fontId="49" fillId="8" borderId="39" xfId="0" applyFont="1" applyFill="1" applyBorder="1" applyAlignment="1">
      <alignment horizontal="center" vertical="center"/>
    </xf>
    <xf numFmtId="0" fontId="49" fillId="8" borderId="24" xfId="0" applyFont="1" applyFill="1" applyBorder="1" applyAlignment="1">
      <alignment horizontal="center" vertical="center"/>
    </xf>
    <xf numFmtId="0" fontId="49" fillId="8" borderId="21" xfId="0" applyFont="1" applyFill="1" applyBorder="1" applyAlignment="1">
      <alignment horizontal="center" vertical="center"/>
    </xf>
    <xf numFmtId="0" fontId="121" fillId="8" borderId="21" xfId="0" applyFont="1" applyFill="1" applyBorder="1" applyAlignment="1"/>
    <xf numFmtId="166" fontId="51" fillId="8" borderId="21" xfId="0" applyNumberFormat="1" applyFont="1" applyFill="1" applyBorder="1" applyAlignment="1">
      <alignment horizontal="right" vertical="center"/>
    </xf>
    <xf numFmtId="168" fontId="51" fillId="8" borderId="21" xfId="0" applyNumberFormat="1" applyFont="1" applyFill="1" applyBorder="1" applyAlignment="1">
      <alignment horizontal="right" vertical="center"/>
    </xf>
    <xf numFmtId="0" fontId="49" fillId="8" borderId="21" xfId="0" applyFont="1" applyFill="1" applyBorder="1" applyAlignment="1">
      <alignment horizontal="left" vertical="center"/>
    </xf>
    <xf numFmtId="0" fontId="67" fillId="8" borderId="67" xfId="0" applyFont="1" applyFill="1" applyBorder="1" applyAlignment="1">
      <alignment horizontal="center" vertical="center"/>
    </xf>
    <xf numFmtId="0" fontId="67" fillId="8" borderId="67" xfId="0" applyFont="1" applyFill="1" applyBorder="1" applyAlignment="1">
      <alignment horizontal="center" vertical="center" wrapText="1"/>
    </xf>
    <xf numFmtId="0" fontId="67" fillId="8" borderId="69" xfId="0" applyFont="1" applyFill="1" applyBorder="1" applyAlignment="1">
      <alignment horizontal="center" vertical="center"/>
    </xf>
    <xf numFmtId="0" fontId="49" fillId="8" borderId="70" xfId="0" applyFont="1" applyFill="1" applyBorder="1" applyAlignment="1">
      <alignment horizontal="center" vertical="center"/>
    </xf>
    <xf numFmtId="0" fontId="49" fillId="8" borderId="70" xfId="0" applyFont="1" applyFill="1" applyBorder="1" applyAlignment="1">
      <alignment horizontal="left" vertical="center"/>
    </xf>
    <xf numFmtId="166" fontId="51" fillId="8" borderId="70" xfId="0" applyNumberFormat="1" applyFont="1" applyFill="1" applyBorder="1" applyAlignment="1">
      <alignment horizontal="right" vertical="center"/>
    </xf>
    <xf numFmtId="168" fontId="51" fillId="8" borderId="70" xfId="0" applyNumberFormat="1" applyFont="1" applyFill="1" applyBorder="1" applyAlignment="1">
      <alignment horizontal="right" vertical="center"/>
    </xf>
    <xf numFmtId="0" fontId="103" fillId="0" borderId="26" xfId="378" applyFont="1" applyBorder="1" applyAlignment="1">
      <alignment horizontal="center"/>
    </xf>
    <xf numFmtId="0" fontId="103" fillId="0" borderId="27" xfId="378" applyFont="1" applyBorder="1" applyAlignment="1">
      <alignment horizontal="center"/>
    </xf>
    <xf numFmtId="0" fontId="46" fillId="0" borderId="3" xfId="378" applyBorder="1"/>
    <xf numFmtId="0" fontId="46" fillId="0" borderId="29" xfId="378" applyBorder="1"/>
    <xf numFmtId="0" fontId="46" fillId="0" borderId="39" xfId="378" applyBorder="1"/>
    <xf numFmtId="0" fontId="46" fillId="0" borderId="24" xfId="378" applyBorder="1"/>
    <xf numFmtId="0" fontId="46" fillId="0" borderId="47" xfId="378" applyBorder="1"/>
    <xf numFmtId="0" fontId="46" fillId="0" borderId="47" xfId="378" applyBorder="1" applyAlignment="1">
      <alignment horizontal="center"/>
    </xf>
    <xf numFmtId="0" fontId="100" fillId="0" borderId="47" xfId="378" applyFont="1" applyBorder="1"/>
    <xf numFmtId="168" fontId="46" fillId="0" borderId="47" xfId="378" applyNumberFormat="1" applyBorder="1"/>
    <xf numFmtId="0" fontId="46" fillId="0" borderId="26" xfId="378" applyBorder="1"/>
    <xf numFmtId="0" fontId="46" fillId="0" borderId="27" xfId="378" applyBorder="1"/>
    <xf numFmtId="0" fontId="96" fillId="0" borderId="67" xfId="378" applyFont="1" applyBorder="1"/>
    <xf numFmtId="0" fontId="46" fillId="0" borderId="28" xfId="378" applyBorder="1"/>
    <xf numFmtId="0" fontId="46" fillId="0" borderId="28" xfId="378" applyBorder="1" applyAlignment="1">
      <alignment horizontal="center"/>
    </xf>
    <xf numFmtId="0" fontId="100" fillId="0" borderId="28" xfId="378" applyFont="1" applyBorder="1"/>
    <xf numFmtId="168" fontId="46" fillId="0" borderId="28" xfId="378" applyNumberFormat="1" applyBorder="1"/>
    <xf numFmtId="0" fontId="103" fillId="0" borderId="3" xfId="378" applyFont="1" applyBorder="1" applyAlignment="1">
      <alignment horizontal="center"/>
    </xf>
    <xf numFmtId="0" fontId="103" fillId="0" borderId="29" xfId="378" applyFont="1" applyBorder="1" applyAlignment="1">
      <alignment horizontal="center"/>
    </xf>
    <xf numFmtId="0" fontId="44" fillId="0" borderId="67" xfId="378" applyFont="1" applyBorder="1"/>
    <xf numFmtId="0" fontId="44" fillId="0" borderId="70" xfId="378" applyFont="1" applyBorder="1"/>
    <xf numFmtId="0" fontId="44" fillId="0" borderId="70" xfId="378" applyFont="1" applyBorder="1" applyAlignment="1">
      <alignment horizontal="center"/>
    </xf>
    <xf numFmtId="168" fontId="44" fillId="0" borderId="70" xfId="378" applyNumberFormat="1" applyFont="1" applyBorder="1"/>
    <xf numFmtId="0" fontId="43" fillId="0" borderId="70" xfId="378" applyFont="1" applyBorder="1"/>
    <xf numFmtId="0" fontId="46" fillId="0" borderId="70" xfId="378" applyBorder="1" applyAlignment="1">
      <alignment horizontal="center" vertical="top"/>
    </xf>
    <xf numFmtId="0" fontId="40" fillId="0" borderId="70" xfId="378" applyFont="1" applyBorder="1" applyAlignment="1">
      <alignment horizontal="left" vertical="center"/>
    </xf>
    <xf numFmtId="0" fontId="103" fillId="9" borderId="78" xfId="378" applyFont="1" applyFill="1" applyBorder="1" applyAlignment="1">
      <alignment horizontal="center"/>
    </xf>
    <xf numFmtId="0" fontId="103" fillId="9" borderId="79" xfId="378" applyFont="1" applyFill="1" applyBorder="1" applyAlignment="1">
      <alignment horizontal="center"/>
    </xf>
    <xf numFmtId="0" fontId="169" fillId="9" borderId="79" xfId="378" applyFont="1" applyFill="1" applyBorder="1" applyAlignment="1">
      <alignment horizontal="center"/>
    </xf>
    <xf numFmtId="168" fontId="103" fillId="9" borderId="79" xfId="378" applyNumberFormat="1" applyFont="1" applyFill="1" applyBorder="1" applyAlignment="1">
      <alignment horizontal="center" wrapText="1"/>
    </xf>
    <xf numFmtId="0" fontId="44" fillId="9" borderId="67" xfId="378" applyFont="1" applyFill="1" applyBorder="1"/>
    <xf numFmtId="174" fontId="44" fillId="17" borderId="70" xfId="378" applyNumberFormat="1" applyFont="1" applyFill="1" applyBorder="1"/>
    <xf numFmtId="0" fontId="105" fillId="0" borderId="0" xfId="0" applyFont="1" applyFill="1" applyProtection="1">
      <protection locked="0"/>
    </xf>
    <xf numFmtId="0" fontId="0" fillId="0" borderId="0" xfId="0" applyFill="1" applyProtection="1">
      <protection locked="0"/>
    </xf>
    <xf numFmtId="49" fontId="195" fillId="0" borderId="0" xfId="0" applyNumberFormat="1" applyFont="1" applyProtection="1">
      <protection locked="0"/>
    </xf>
    <xf numFmtId="49" fontId="196" fillId="24" borderId="0" xfId="0" applyNumberFormat="1" applyFont="1" applyFill="1" applyProtection="1">
      <protection locked="0"/>
    </xf>
    <xf numFmtId="49" fontId="195" fillId="24" borderId="0" xfId="0" applyNumberFormat="1" applyFont="1" applyFill="1" applyProtection="1">
      <protection locked="0"/>
    </xf>
    <xf numFmtId="49" fontId="197" fillId="0" borderId="0" xfId="0" applyNumberFormat="1" applyFont="1" applyProtection="1">
      <protection locked="0"/>
    </xf>
    <xf numFmtId="49" fontId="196" fillId="0" borderId="0" xfId="0" applyNumberFormat="1" applyFont="1" applyProtection="1">
      <protection locked="0"/>
    </xf>
    <xf numFmtId="0" fontId="196" fillId="0" borderId="0" xfId="0" applyFont="1" applyProtection="1">
      <protection locked="0"/>
    </xf>
    <xf numFmtId="49" fontId="143" fillId="22" borderId="21" xfId="0" applyNumberFormat="1" applyFont="1" applyFill="1" applyBorder="1" applyAlignment="1" applyProtection="1">
      <alignment horizontal="center" vertical="center"/>
      <protection locked="0"/>
    </xf>
    <xf numFmtId="0" fontId="143" fillId="22" borderId="21" xfId="0" applyFont="1" applyFill="1" applyBorder="1" applyAlignment="1" applyProtection="1">
      <alignment horizontal="center" vertical="center"/>
      <protection locked="0"/>
    </xf>
    <xf numFmtId="0" fontId="85" fillId="23" borderId="21" xfId="0" applyFont="1" applyFill="1" applyBorder="1" applyAlignment="1" applyProtection="1">
      <alignment horizontal="center" vertical="center" wrapText="1"/>
      <protection locked="0"/>
    </xf>
    <xf numFmtId="2" fontId="143" fillId="22" borderId="21" xfId="0" applyNumberFormat="1" applyFont="1" applyFill="1" applyBorder="1" applyAlignment="1" applyProtection="1">
      <alignment horizontal="center" vertical="center" wrapText="1"/>
      <protection locked="0"/>
    </xf>
    <xf numFmtId="0" fontId="0" fillId="0" borderId="26" xfId="0" applyFill="1" applyBorder="1" applyProtection="1">
      <protection locked="0"/>
    </xf>
    <xf numFmtId="0" fontId="0" fillId="0" borderId="27" xfId="0" applyFill="1" applyBorder="1" applyProtection="1">
      <protection locked="0"/>
    </xf>
    <xf numFmtId="49" fontId="195" fillId="0" borderId="25" xfId="0" applyNumberFormat="1" applyFont="1" applyBorder="1" applyProtection="1">
      <protection locked="0"/>
    </xf>
    <xf numFmtId="0" fontId="47" fillId="0" borderId="3" xfId="0" applyFont="1" applyBorder="1" applyProtection="1">
      <protection locked="0"/>
    </xf>
    <xf numFmtId="2" fontId="47" fillId="0" borderId="3" xfId="0" applyNumberFormat="1" applyFont="1" applyBorder="1" applyAlignment="1" applyProtection="1">
      <alignment wrapText="1"/>
      <protection locked="0"/>
    </xf>
    <xf numFmtId="167" fontId="116" fillId="0" borderId="3" xfId="0" applyNumberFormat="1" applyFont="1" applyBorder="1" applyProtection="1">
      <protection locked="0"/>
    </xf>
    <xf numFmtId="167" fontId="144" fillId="0" borderId="3" xfId="0" applyNumberFormat="1" applyFont="1" applyBorder="1" applyAlignment="1" applyProtection="1">
      <alignment wrapText="1"/>
      <protection locked="0"/>
    </xf>
    <xf numFmtId="167" fontId="117" fillId="0" borderId="3" xfId="0" applyNumberFormat="1" applyFont="1" applyBorder="1" applyProtection="1">
      <protection locked="0"/>
    </xf>
    <xf numFmtId="0" fontId="0" fillId="0" borderId="3" xfId="0" applyFill="1" applyBorder="1" applyProtection="1">
      <protection locked="0"/>
    </xf>
    <xf numFmtId="0" fontId="0" fillId="0" borderId="29" xfId="0" applyFill="1" applyBorder="1" applyProtection="1">
      <protection locked="0"/>
    </xf>
    <xf numFmtId="49" fontId="195" fillId="0" borderId="23" xfId="0" applyNumberFormat="1" applyFont="1" applyBorder="1" applyProtection="1">
      <protection locked="0"/>
    </xf>
    <xf numFmtId="0" fontId="47" fillId="0" borderId="39" xfId="0" applyFont="1" applyBorder="1" applyProtection="1">
      <protection locked="0"/>
    </xf>
    <xf numFmtId="2" fontId="47" fillId="0" borderId="39" xfId="0" applyNumberFormat="1" applyFont="1" applyBorder="1" applyAlignment="1" applyProtection="1">
      <alignment wrapText="1"/>
      <protection locked="0"/>
    </xf>
    <xf numFmtId="167" fontId="116" fillId="0" borderId="39" xfId="0" applyNumberFormat="1" applyFont="1" applyBorder="1" applyProtection="1">
      <protection locked="0"/>
    </xf>
    <xf numFmtId="167" fontId="144" fillId="0" borderId="39" xfId="0" applyNumberFormat="1" applyFont="1" applyBorder="1" applyAlignment="1" applyProtection="1">
      <alignment wrapText="1"/>
      <protection locked="0"/>
    </xf>
    <xf numFmtId="167" fontId="117" fillId="0" borderId="39" xfId="0" applyNumberFormat="1" applyFont="1" applyBorder="1" applyProtection="1">
      <protection locked="0"/>
    </xf>
    <xf numFmtId="0" fontId="0" fillId="0" borderId="39" xfId="0" applyFill="1" applyBorder="1" applyProtection="1">
      <protection locked="0"/>
    </xf>
    <xf numFmtId="0" fontId="0" fillId="0" borderId="24" xfId="0" applyFill="1" applyBorder="1" applyProtection="1">
      <protection locked="0"/>
    </xf>
    <xf numFmtId="0" fontId="37" fillId="0" borderId="3" xfId="0" applyFont="1" applyBorder="1" applyProtection="1">
      <protection locked="0"/>
    </xf>
    <xf numFmtId="0" fontId="116" fillId="0" borderId="3" xfId="0" applyFont="1" applyBorder="1" applyProtection="1">
      <protection locked="0"/>
    </xf>
    <xf numFmtId="0" fontId="37" fillId="0" borderId="39" xfId="0" applyFont="1" applyBorder="1" applyProtection="1">
      <protection locked="0"/>
    </xf>
    <xf numFmtId="0" fontId="116" fillId="0" borderId="39" xfId="0" applyFont="1" applyBorder="1" applyProtection="1">
      <protection locked="0"/>
    </xf>
    <xf numFmtId="167" fontId="47" fillId="0" borderId="3" xfId="0" applyNumberFormat="1" applyFont="1" applyBorder="1" applyAlignment="1" applyProtection="1">
      <alignment wrapText="1"/>
      <protection locked="0"/>
    </xf>
    <xf numFmtId="0" fontId="0" fillId="0" borderId="21" xfId="0" applyFont="1" applyBorder="1" applyAlignment="1">
      <alignment vertical="center" wrapText="1"/>
    </xf>
    <xf numFmtId="0" fontId="0" fillId="0" borderId="21" xfId="0" applyFont="1" applyBorder="1" applyAlignment="1">
      <alignment horizontal="center" vertical="center" wrapText="1"/>
    </xf>
    <xf numFmtId="0" fontId="0" fillId="0" borderId="21" xfId="0" applyFont="1" applyBorder="1" applyAlignment="1">
      <alignment horizontal="center" vertical="center"/>
    </xf>
    <xf numFmtId="0" fontId="0" fillId="0" borderId="21" xfId="0" applyFont="1" applyBorder="1" applyAlignment="1">
      <alignment horizontal="left" vertical="center" wrapText="1"/>
    </xf>
    <xf numFmtId="0" fontId="113" fillId="0" borderId="21" xfId="0" applyFont="1" applyBorder="1" applyAlignment="1">
      <alignment horizontal="left" vertical="center" wrapText="1"/>
    </xf>
    <xf numFmtId="0" fontId="49" fillId="14" borderId="26" xfId="0" applyFont="1" applyFill="1" applyBorder="1" applyAlignment="1">
      <alignment horizontal="center" vertical="center"/>
    </xf>
    <xf numFmtId="0" fontId="49" fillId="14" borderId="27" xfId="0" applyFont="1" applyFill="1" applyBorder="1" applyAlignment="1">
      <alignment horizontal="center" vertical="center"/>
    </xf>
    <xf numFmtId="0" fontId="49" fillId="14" borderId="3" xfId="0" applyFont="1" applyFill="1" applyBorder="1" applyAlignment="1">
      <alignment horizontal="center" vertical="center"/>
    </xf>
    <xf numFmtId="0" fontId="49" fillId="14" borderId="29" xfId="0" applyFont="1" applyFill="1" applyBorder="1" applyAlignment="1">
      <alignment horizontal="center" vertical="center"/>
    </xf>
    <xf numFmtId="0" fontId="49" fillId="14" borderId="39" xfId="0" applyFont="1" applyFill="1" applyBorder="1" applyAlignment="1">
      <alignment horizontal="center" vertical="center"/>
    </xf>
    <xf numFmtId="0" fontId="49" fillId="14" borderId="24" xfId="0" applyFont="1" applyFill="1" applyBorder="1" applyAlignment="1">
      <alignment horizontal="center" vertical="center"/>
    </xf>
    <xf numFmtId="0" fontId="70" fillId="43" borderId="54" xfId="0" applyFont="1" applyFill="1" applyBorder="1" applyAlignment="1">
      <alignment horizontal="center" vertical="center" wrapText="1"/>
    </xf>
    <xf numFmtId="0" fontId="71" fillId="43" borderId="10" xfId="0" applyFont="1" applyFill="1" applyBorder="1" applyAlignment="1">
      <alignment horizontal="center" vertical="center" wrapText="1"/>
    </xf>
    <xf numFmtId="166" fontId="51" fillId="43" borderId="10" xfId="0" applyNumberFormat="1" applyFont="1" applyFill="1" applyBorder="1" applyAlignment="1">
      <alignment horizontal="right" vertical="center"/>
    </xf>
    <xf numFmtId="168" fontId="51" fillId="43" borderId="10" xfId="0" applyNumberFormat="1" applyFont="1" applyFill="1" applyBorder="1" applyAlignment="1">
      <alignment horizontal="right" vertical="center"/>
    </xf>
    <xf numFmtId="0" fontId="52" fillId="43" borderId="10" xfId="0" applyFont="1" applyFill="1" applyBorder="1" applyAlignment="1">
      <alignment horizontal="left" vertical="center"/>
    </xf>
    <xf numFmtId="0" fontId="70" fillId="44" borderId="54" xfId="0" applyFont="1" applyFill="1" applyBorder="1" applyAlignment="1">
      <alignment horizontal="center" vertical="center" wrapText="1"/>
    </xf>
    <xf numFmtId="0" fontId="71" fillId="44" borderId="10" xfId="0" applyFont="1" applyFill="1" applyBorder="1" applyAlignment="1">
      <alignment horizontal="center" vertical="center" wrapText="1"/>
    </xf>
    <xf numFmtId="0" fontId="49" fillId="44" borderId="10" xfId="0" applyFont="1" applyFill="1" applyBorder="1" applyAlignment="1">
      <alignment horizontal="left" vertical="center"/>
    </xf>
    <xf numFmtId="166" fontId="51" fillId="44" borderId="10" xfId="0" applyNumberFormat="1" applyFont="1" applyFill="1" applyBorder="1" applyAlignment="1">
      <alignment horizontal="right" vertical="center"/>
    </xf>
    <xf numFmtId="168" fontId="51" fillId="44" borderId="10" xfId="0" applyNumberFormat="1" applyFont="1" applyFill="1" applyBorder="1" applyAlignment="1">
      <alignment horizontal="right" vertical="center"/>
    </xf>
    <xf numFmtId="0" fontId="37" fillId="0" borderId="3" xfId="1152" applyFill="1"/>
    <xf numFmtId="0" fontId="37" fillId="0" borderId="3" xfId="1152" applyAlignment="1">
      <alignment horizontal="left"/>
    </xf>
    <xf numFmtId="0" fontId="37" fillId="0" borderId="3" xfId="1152"/>
    <xf numFmtId="0" fontId="37" fillId="0" borderId="3" xfId="1152" applyAlignment="1">
      <alignment wrapText="1"/>
    </xf>
    <xf numFmtId="0" fontId="87" fillId="0" borderId="3" xfId="1152" applyFont="1" applyFill="1"/>
    <xf numFmtId="0" fontId="170" fillId="15" borderId="3" xfId="1152" applyFont="1" applyFill="1" applyAlignment="1">
      <alignment horizontal="center" vertical="center"/>
    </xf>
    <xf numFmtId="0" fontId="85" fillId="8" borderId="40" xfId="1152" applyFont="1" applyFill="1" applyBorder="1" applyAlignment="1">
      <alignment horizontal="left"/>
    </xf>
    <xf numFmtId="0" fontId="127" fillId="8" borderId="26" xfId="1152" applyFont="1" applyFill="1" applyBorder="1"/>
    <xf numFmtId="0" fontId="87" fillId="8" borderId="26" xfId="1152" applyFont="1" applyFill="1" applyBorder="1" applyAlignment="1">
      <alignment wrapText="1"/>
    </xf>
    <xf numFmtId="0" fontId="87" fillId="0" borderId="27" xfId="1152" applyFont="1" applyFill="1" applyBorder="1"/>
    <xf numFmtId="0" fontId="37" fillId="0" borderId="25" xfId="1152" applyBorder="1" applyAlignment="1">
      <alignment horizontal="left"/>
    </xf>
    <xf numFmtId="0" fontId="92" fillId="0" borderId="3" xfId="1152" applyFont="1" applyBorder="1"/>
    <xf numFmtId="0" fontId="37" fillId="0" borderId="3" xfId="1152" applyBorder="1"/>
    <xf numFmtId="0" fontId="37" fillId="0" borderId="3" xfId="1152" applyBorder="1" applyAlignment="1">
      <alignment wrapText="1"/>
    </xf>
    <xf numFmtId="0" fontId="37" fillId="0" borderId="29" xfId="1152" applyFill="1" applyBorder="1"/>
    <xf numFmtId="0" fontId="103" fillId="20" borderId="25" xfId="1152" applyFont="1" applyFill="1" applyBorder="1" applyAlignment="1">
      <alignment horizontal="left"/>
    </xf>
    <xf numFmtId="0" fontId="92" fillId="20" borderId="3" xfId="1152" applyFont="1" applyFill="1" applyBorder="1"/>
    <xf numFmtId="0" fontId="99" fillId="0" borderId="3" xfId="1152" applyFont="1" applyBorder="1"/>
    <xf numFmtId="0" fontId="37" fillId="0" borderId="23" xfId="1152" applyBorder="1" applyAlignment="1">
      <alignment horizontal="left"/>
    </xf>
    <xf numFmtId="0" fontId="37" fillId="0" borderId="39" xfId="1152" applyBorder="1"/>
    <xf numFmtId="0" fontId="37" fillId="0" borderId="39" xfId="1152" applyBorder="1" applyAlignment="1">
      <alignment wrapText="1"/>
    </xf>
    <xf numFmtId="0" fontId="37" fillId="0" borderId="24" xfId="1152" applyFill="1" applyBorder="1"/>
    <xf numFmtId="0" fontId="200" fillId="8" borderId="26" xfId="1152" applyFont="1" applyFill="1" applyBorder="1"/>
    <xf numFmtId="0" fontId="170" fillId="0" borderId="3" xfId="1152" applyFont="1" applyFill="1" applyAlignment="1">
      <alignment horizontal="center" vertical="center"/>
    </xf>
    <xf numFmtId="0" fontId="176" fillId="0" borderId="3" xfId="1152" applyFont="1" applyFill="1" applyAlignment="1">
      <alignment horizontal="center" vertical="center" wrapText="1"/>
    </xf>
    <xf numFmtId="0" fontId="170" fillId="0" borderId="21" xfId="1152" applyFont="1" applyFill="1" applyBorder="1" applyAlignment="1">
      <alignment horizontal="center" vertical="center"/>
    </xf>
    <xf numFmtId="0" fontId="92" fillId="0" borderId="21" xfId="1152" applyFont="1" applyFill="1" applyBorder="1" applyAlignment="1">
      <alignment horizontal="center" vertical="center" wrapText="1"/>
    </xf>
    <xf numFmtId="0" fontId="170" fillId="0" borderId="67" xfId="1152" applyFont="1" applyFill="1" applyBorder="1" applyAlignment="1">
      <alignment horizontal="center" vertical="center"/>
    </xf>
    <xf numFmtId="0" fontId="170" fillId="0" borderId="68" xfId="1152" applyFont="1" applyFill="1" applyBorder="1" applyAlignment="1">
      <alignment horizontal="center" vertical="center"/>
    </xf>
    <xf numFmtId="0" fontId="92" fillId="0" borderId="70" xfId="1152" applyFont="1" applyFill="1" applyBorder="1" applyAlignment="1">
      <alignment horizontal="center" vertical="center" wrapText="1"/>
    </xf>
    <xf numFmtId="0" fontId="170" fillId="0" borderId="28" xfId="1152" applyFont="1" applyFill="1" applyBorder="1" applyAlignment="1">
      <alignment horizontal="center" vertical="center"/>
    </xf>
    <xf numFmtId="0" fontId="92" fillId="0" borderId="28" xfId="1152" applyFont="1" applyFill="1" applyBorder="1" applyAlignment="1">
      <alignment horizontal="center" vertical="center" wrapText="1"/>
    </xf>
    <xf numFmtId="0" fontId="170" fillId="0" borderId="95" xfId="1152" applyFont="1" applyFill="1" applyBorder="1" applyAlignment="1">
      <alignment horizontal="center" vertical="center"/>
    </xf>
    <xf numFmtId="0" fontId="170" fillId="0" borderId="21" xfId="1152" applyFont="1" applyFill="1" applyBorder="1" applyAlignment="1">
      <alignment horizontal="center" vertical="center" wrapText="1"/>
    </xf>
    <xf numFmtId="0" fontId="37" fillId="0" borderId="68" xfId="1152" applyFill="1" applyBorder="1"/>
    <xf numFmtId="0" fontId="170" fillId="0" borderId="70" xfId="1152" applyFont="1" applyFill="1" applyBorder="1" applyAlignment="1">
      <alignment horizontal="center" vertical="center" wrapText="1"/>
    </xf>
    <xf numFmtId="0" fontId="37" fillId="0" borderId="71" xfId="1152" applyFill="1" applyBorder="1"/>
    <xf numFmtId="0" fontId="87" fillId="0" borderId="29" xfId="1152" applyFont="1" applyFill="1" applyBorder="1"/>
    <xf numFmtId="0" fontId="37" fillId="0" borderId="3" xfId="1152" applyFill="1" applyBorder="1"/>
    <xf numFmtId="0" fontId="37" fillId="0" borderId="39" xfId="1152" applyFill="1" applyBorder="1"/>
    <xf numFmtId="0" fontId="37" fillId="8" borderId="27" xfId="1152" applyFill="1" applyBorder="1"/>
    <xf numFmtId="0" fontId="36" fillId="0" borderId="21" xfId="378" applyFont="1" applyBorder="1"/>
    <xf numFmtId="0" fontId="49" fillId="18" borderId="3" xfId="0" applyFont="1" applyFill="1" applyBorder="1" applyAlignment="1">
      <alignment horizontal="center" vertical="center"/>
    </xf>
    <xf numFmtId="0" fontId="49" fillId="18" borderId="29" xfId="0" applyFont="1" applyFill="1" applyBorder="1" applyAlignment="1">
      <alignment horizontal="center" vertical="center"/>
    </xf>
    <xf numFmtId="0" fontId="191" fillId="43" borderId="83" xfId="0" applyFont="1" applyFill="1" applyBorder="1" applyAlignment="1">
      <alignment horizontal="center" vertical="center"/>
    </xf>
    <xf numFmtId="0" fontId="191" fillId="43" borderId="84" xfId="0" applyFont="1" applyFill="1" applyBorder="1" applyAlignment="1">
      <alignment horizontal="center" vertical="center"/>
    </xf>
    <xf numFmtId="0" fontId="72" fillId="44" borderId="90" xfId="0" applyFont="1" applyFill="1" applyBorder="1" applyAlignment="1">
      <alignment horizontal="center" vertical="center"/>
    </xf>
    <xf numFmtId="0" fontId="72" fillId="44" borderId="91" xfId="0" applyFont="1" applyFill="1" applyBorder="1" applyAlignment="1">
      <alignment horizontal="center" vertical="center"/>
    </xf>
    <xf numFmtId="0" fontId="72" fillId="44" borderId="86" xfId="0" applyFont="1" applyFill="1" applyBorder="1" applyAlignment="1">
      <alignment horizontal="center" vertical="center"/>
    </xf>
    <xf numFmtId="0" fontId="53" fillId="38" borderId="87" xfId="0" applyFont="1" applyFill="1" applyBorder="1" applyAlignment="1">
      <alignment horizontal="center" vertical="center"/>
    </xf>
    <xf numFmtId="0" fontId="53" fillId="38" borderId="85" xfId="0" applyFont="1" applyFill="1" applyBorder="1" applyAlignment="1">
      <alignment horizontal="center" vertical="center"/>
    </xf>
    <xf numFmtId="0" fontId="53" fillId="38" borderId="20" xfId="0" applyFont="1" applyFill="1" applyBorder="1" applyAlignment="1">
      <alignment horizontal="center" vertical="center"/>
    </xf>
    <xf numFmtId="0" fontId="150" fillId="0" borderId="0" xfId="0" applyFont="1" applyAlignment="1">
      <alignment horizontal="center" vertical="center"/>
    </xf>
    <xf numFmtId="166" fontId="56" fillId="0" borderId="15" xfId="0" applyNumberFormat="1" applyFont="1" applyBorder="1" applyAlignment="1">
      <alignment horizontal="center" vertical="center" wrapText="1"/>
    </xf>
    <xf numFmtId="0" fontId="58" fillId="0" borderId="0" xfId="0" applyFont="1" applyAlignment="1">
      <alignment horizontal="center" vertical="center"/>
    </xf>
    <xf numFmtId="0" fontId="202" fillId="35" borderId="10" xfId="0" applyFont="1" applyFill="1" applyBorder="1" applyAlignment="1">
      <alignment horizontal="center" vertical="center"/>
    </xf>
    <xf numFmtId="0" fontId="58" fillId="35" borderId="10" xfId="0" applyFont="1" applyFill="1" applyBorder="1" applyAlignment="1">
      <alignment horizontal="center" vertical="center"/>
    </xf>
    <xf numFmtId="0" fontId="202" fillId="35" borderId="10" xfId="0" applyFont="1" applyFill="1" applyBorder="1" applyAlignment="1">
      <alignment horizontal="center" vertical="center" wrapText="1"/>
    </xf>
    <xf numFmtId="0" fontId="58" fillId="35" borderId="10" xfId="0" applyFont="1" applyFill="1" applyBorder="1" applyAlignment="1">
      <alignment horizontal="center" vertical="center" wrapText="1"/>
    </xf>
    <xf numFmtId="0" fontId="58" fillId="35" borderId="57" xfId="0" applyFont="1" applyFill="1" applyBorder="1" applyAlignment="1">
      <alignment horizontal="center" vertical="center"/>
    </xf>
    <xf numFmtId="0" fontId="203" fillId="36" borderId="10" xfId="0" applyFont="1" applyFill="1" applyBorder="1" applyAlignment="1">
      <alignment horizontal="center" vertical="center" wrapText="1"/>
    </xf>
    <xf numFmtId="0" fontId="58" fillId="36" borderId="10" xfId="0" applyFont="1" applyFill="1" applyBorder="1" applyAlignment="1">
      <alignment horizontal="center" vertical="center"/>
    </xf>
    <xf numFmtId="0" fontId="202" fillId="36" borderId="10" xfId="0" applyFont="1" applyFill="1" applyBorder="1" applyAlignment="1">
      <alignment horizontal="center" vertical="center"/>
    </xf>
    <xf numFmtId="0" fontId="58" fillId="36" borderId="57" xfId="0" applyFont="1" applyFill="1" applyBorder="1" applyAlignment="1">
      <alignment horizontal="center" vertical="center"/>
    </xf>
    <xf numFmtId="0" fontId="58" fillId="44" borderId="10" xfId="0" applyFont="1" applyFill="1" applyBorder="1" applyAlignment="1">
      <alignment horizontal="center" vertical="center" wrapText="1"/>
    </xf>
    <xf numFmtId="0" fontId="205" fillId="44" borderId="10" xfId="0" applyFont="1" applyFill="1" applyBorder="1" applyAlignment="1">
      <alignment horizontal="center" vertical="center" wrapText="1"/>
    </xf>
    <xf numFmtId="0" fontId="202" fillId="34" borderId="10" xfId="0" applyFont="1" applyFill="1" applyBorder="1" applyAlignment="1">
      <alignment horizontal="center" vertical="center"/>
    </xf>
    <xf numFmtId="0" fontId="58" fillId="34" borderId="10" xfId="0" applyFont="1" applyFill="1" applyBorder="1" applyAlignment="1">
      <alignment horizontal="center" vertical="center"/>
    </xf>
    <xf numFmtId="0" fontId="106" fillId="34" borderId="10" xfId="0" applyFont="1" applyFill="1" applyBorder="1" applyAlignment="1">
      <alignment horizontal="center" vertical="center"/>
    </xf>
    <xf numFmtId="0" fontId="106" fillId="34" borderId="57" xfId="0" applyFont="1" applyFill="1" applyBorder="1" applyAlignment="1">
      <alignment horizontal="center" vertical="center"/>
    </xf>
    <xf numFmtId="0" fontId="58" fillId="0" borderId="3" xfId="0" applyFont="1" applyFill="1" applyBorder="1" applyAlignment="1">
      <alignment horizontal="center" vertical="center" wrapText="1"/>
    </xf>
    <xf numFmtId="0" fontId="207" fillId="18" borderId="21" xfId="0" applyFont="1" applyFill="1" applyBorder="1" applyAlignment="1">
      <alignment horizontal="center" vertical="center"/>
    </xf>
    <xf numFmtId="0" fontId="207" fillId="18" borderId="70" xfId="0" applyFont="1" applyFill="1" applyBorder="1" applyAlignment="1">
      <alignment horizontal="center" vertical="center"/>
    </xf>
    <xf numFmtId="0" fontId="202" fillId="38" borderId="10" xfId="0" applyFont="1" applyFill="1" applyBorder="1" applyAlignment="1">
      <alignment horizontal="center" vertical="center"/>
    </xf>
    <xf numFmtId="0" fontId="58" fillId="38" borderId="10" xfId="0" applyFont="1" applyFill="1" applyBorder="1" applyAlignment="1">
      <alignment horizontal="center" vertical="center"/>
    </xf>
    <xf numFmtId="0" fontId="205" fillId="38" borderId="10" xfId="0" applyFont="1" applyFill="1" applyBorder="1" applyAlignment="1">
      <alignment horizontal="center" vertical="center"/>
    </xf>
    <xf numFmtId="0" fontId="202" fillId="38" borderId="10" xfId="0" applyFont="1" applyFill="1" applyBorder="1" applyAlignment="1">
      <alignment horizontal="center" vertical="center" wrapText="1"/>
    </xf>
    <xf numFmtId="0" fontId="106" fillId="38" borderId="10" xfId="0" applyFont="1" applyFill="1" applyBorder="1" applyAlignment="1">
      <alignment horizontal="center" vertical="center" wrapText="1"/>
    </xf>
    <xf numFmtId="0" fontId="208" fillId="38" borderId="10" xfId="0" applyFont="1" applyFill="1" applyBorder="1" applyAlignment="1">
      <alignment horizontal="center" vertical="center" wrapText="1"/>
    </xf>
    <xf numFmtId="0" fontId="203" fillId="38" borderId="10" xfId="0" applyFont="1" applyFill="1" applyBorder="1" applyAlignment="1">
      <alignment horizontal="center" vertical="center" wrapText="1"/>
    </xf>
    <xf numFmtId="0" fontId="205" fillId="38" borderId="10" xfId="0" applyFont="1" applyFill="1" applyBorder="1" applyAlignment="1">
      <alignment horizontal="center" vertical="center" wrapText="1"/>
    </xf>
    <xf numFmtId="0" fontId="58" fillId="38" borderId="57" xfId="0" applyFont="1" applyFill="1" applyBorder="1" applyAlignment="1">
      <alignment horizontal="center" vertical="center"/>
    </xf>
    <xf numFmtId="0" fontId="58" fillId="39" borderId="10" xfId="0" applyFont="1" applyFill="1" applyBorder="1" applyAlignment="1">
      <alignment horizontal="center" vertical="center"/>
    </xf>
    <xf numFmtId="0" fontId="58" fillId="39" borderId="57" xfId="0" applyFont="1" applyFill="1" applyBorder="1" applyAlignment="1">
      <alignment horizontal="center" vertical="center"/>
    </xf>
    <xf numFmtId="0" fontId="58" fillId="40" borderId="10" xfId="0" applyFont="1" applyFill="1" applyBorder="1" applyAlignment="1">
      <alignment horizontal="center" vertical="center"/>
    </xf>
    <xf numFmtId="0" fontId="58" fillId="40" borderId="57" xfId="0" applyFont="1" applyFill="1" applyBorder="1" applyAlignment="1">
      <alignment horizontal="center" vertical="center"/>
    </xf>
    <xf numFmtId="0" fontId="206" fillId="7" borderId="21" xfId="0" applyFont="1" applyFill="1" applyBorder="1" applyAlignment="1">
      <alignment horizontal="center" vertical="center"/>
    </xf>
    <xf numFmtId="0" fontId="206" fillId="7" borderId="70" xfId="0" applyFont="1" applyFill="1" applyBorder="1" applyAlignment="1">
      <alignment horizontal="center" vertical="center"/>
    </xf>
    <xf numFmtId="0" fontId="58" fillId="0" borderId="3" xfId="0" applyFont="1" applyBorder="1" applyAlignment="1">
      <alignment horizontal="center" vertical="center"/>
    </xf>
    <xf numFmtId="0" fontId="58" fillId="8" borderId="21" xfId="0" applyFont="1" applyFill="1" applyBorder="1" applyAlignment="1">
      <alignment horizontal="center" vertical="center"/>
    </xf>
    <xf numFmtId="0" fontId="58" fillId="8" borderId="70" xfId="0" applyFont="1" applyFill="1" applyBorder="1" applyAlignment="1">
      <alignment horizontal="center" vertical="center"/>
    </xf>
    <xf numFmtId="0" fontId="58" fillId="0" borderId="21" xfId="0" applyFont="1" applyBorder="1" applyAlignment="1">
      <alignment horizontal="center" vertical="center"/>
    </xf>
    <xf numFmtId="0" fontId="58" fillId="0" borderId="70" xfId="0" applyFont="1" applyBorder="1" applyAlignment="1">
      <alignment horizontal="center" vertical="center"/>
    </xf>
    <xf numFmtId="0" fontId="205" fillId="43" borderId="10" xfId="0" applyFont="1" applyFill="1" applyBorder="1" applyAlignment="1">
      <alignment horizontal="center" vertical="center" wrapText="1"/>
    </xf>
    <xf numFmtId="0" fontId="150" fillId="0" borderId="0" xfId="0" applyFont="1" applyAlignment="1"/>
    <xf numFmtId="0" fontId="174" fillId="0" borderId="15" xfId="0" applyFont="1" applyFill="1" applyBorder="1" applyAlignment="1">
      <alignment horizontal="center" vertical="center" wrapText="1"/>
    </xf>
    <xf numFmtId="0" fontId="211" fillId="0" borderId="0" xfId="0" applyFont="1" applyAlignment="1">
      <alignment horizontal="center" vertical="center"/>
    </xf>
    <xf numFmtId="0" fontId="211" fillId="35" borderId="10" xfId="0" applyFont="1" applyFill="1" applyBorder="1" applyAlignment="1">
      <alignment horizontal="center" vertical="center"/>
    </xf>
    <xf numFmtId="0" fontId="211" fillId="35" borderId="57" xfId="0" applyFont="1" applyFill="1" applyBorder="1" applyAlignment="1">
      <alignment horizontal="center" vertical="center"/>
    </xf>
    <xf numFmtId="0" fontId="211" fillId="36" borderId="10" xfId="0" applyFont="1" applyFill="1" applyBorder="1" applyAlignment="1">
      <alignment horizontal="center" vertical="center"/>
    </xf>
    <xf numFmtId="0" fontId="211" fillId="36" borderId="57" xfId="0" applyFont="1" applyFill="1" applyBorder="1" applyAlignment="1">
      <alignment horizontal="center" vertical="center"/>
    </xf>
    <xf numFmtId="0" fontId="212" fillId="44" borderId="10" xfId="0" applyFont="1" applyFill="1" applyBorder="1" applyAlignment="1">
      <alignment horizontal="center" vertical="center" wrapText="1"/>
    </xf>
    <xf numFmtId="0" fontId="211" fillId="34" borderId="10" xfId="0" applyFont="1" applyFill="1" applyBorder="1" applyAlignment="1">
      <alignment horizontal="center" vertical="center"/>
    </xf>
    <xf numFmtId="0" fontId="211" fillId="34" borderId="57" xfId="0" applyFont="1" applyFill="1" applyBorder="1" applyAlignment="1">
      <alignment horizontal="center" vertical="center"/>
    </xf>
    <xf numFmtId="0" fontId="213" fillId="0" borderId="3" xfId="0" applyFont="1" applyFill="1" applyBorder="1" applyAlignment="1">
      <alignment horizontal="center" vertical="center"/>
    </xf>
    <xf numFmtId="0" fontId="214" fillId="18" borderId="21" xfId="0" applyFont="1" applyFill="1" applyBorder="1" applyAlignment="1">
      <alignment horizontal="center" vertical="center"/>
    </xf>
    <xf numFmtId="0" fontId="214" fillId="18" borderId="70" xfId="0" applyFont="1" applyFill="1" applyBorder="1" applyAlignment="1">
      <alignment horizontal="center" vertical="center"/>
    </xf>
    <xf numFmtId="0" fontId="211" fillId="38" borderId="10" xfId="0" applyFont="1" applyFill="1" applyBorder="1" applyAlignment="1">
      <alignment horizontal="center" vertical="center"/>
    </xf>
    <xf numFmtId="0" fontId="211" fillId="38" borderId="10" xfId="0" applyFont="1" applyFill="1" applyBorder="1" applyAlignment="1">
      <alignment horizontal="center" vertical="center" wrapText="1"/>
    </xf>
    <xf numFmtId="0" fontId="215" fillId="38" borderId="10" xfId="0" applyFont="1" applyFill="1" applyBorder="1" applyAlignment="1">
      <alignment horizontal="center" vertical="center"/>
    </xf>
    <xf numFmtId="0" fontId="211" fillId="38" borderId="57" xfId="0" applyFont="1" applyFill="1" applyBorder="1" applyAlignment="1">
      <alignment horizontal="center" vertical="center"/>
    </xf>
    <xf numFmtId="0" fontId="211" fillId="39" borderId="10" xfId="0" applyFont="1" applyFill="1" applyBorder="1" applyAlignment="1">
      <alignment horizontal="center" vertical="center"/>
    </xf>
    <xf numFmtId="0" fontId="211" fillId="39" borderId="57" xfId="0" applyFont="1" applyFill="1" applyBorder="1" applyAlignment="1">
      <alignment horizontal="center" vertical="center"/>
    </xf>
    <xf numFmtId="0" fontId="211" fillId="40" borderId="10" xfId="0" applyFont="1" applyFill="1" applyBorder="1" applyAlignment="1">
      <alignment horizontal="center" vertical="center"/>
    </xf>
    <xf numFmtId="0" fontId="213" fillId="40" borderId="86" xfId="0" applyFont="1" applyFill="1" applyBorder="1" applyAlignment="1">
      <alignment horizontal="center" vertical="center"/>
    </xf>
    <xf numFmtId="0" fontId="216" fillId="7" borderId="21" xfId="0" applyFont="1" applyFill="1" applyBorder="1" applyAlignment="1">
      <alignment horizontal="center" vertical="center"/>
    </xf>
    <xf numFmtId="0" fontId="216" fillId="7" borderId="70" xfId="0" applyFont="1" applyFill="1" applyBorder="1" applyAlignment="1">
      <alignment horizontal="center" vertical="center"/>
    </xf>
    <xf numFmtId="0" fontId="211" fillId="0" borderId="3" xfId="0" applyFont="1" applyBorder="1" applyAlignment="1">
      <alignment horizontal="center" vertical="center"/>
    </xf>
    <xf numFmtId="0" fontId="211" fillId="8" borderId="21" xfId="0" applyFont="1" applyFill="1" applyBorder="1" applyAlignment="1">
      <alignment horizontal="center" vertical="center"/>
    </xf>
    <xf numFmtId="0" fontId="211" fillId="8" borderId="70" xfId="0" applyFont="1" applyFill="1" applyBorder="1" applyAlignment="1">
      <alignment horizontal="center" vertical="center"/>
    </xf>
    <xf numFmtId="0" fontId="211" fillId="0" borderId="21" xfId="0" applyFont="1" applyBorder="1" applyAlignment="1">
      <alignment horizontal="center" vertical="center"/>
    </xf>
    <xf numFmtId="0" fontId="211" fillId="0" borderId="70" xfId="0" applyFont="1" applyBorder="1" applyAlignment="1">
      <alignment horizontal="center" vertical="center"/>
    </xf>
    <xf numFmtId="0" fontId="212" fillId="43" borderId="10" xfId="0" applyFont="1" applyFill="1" applyBorder="1" applyAlignment="1">
      <alignment horizontal="center" vertical="center" wrapText="1"/>
    </xf>
    <xf numFmtId="0" fontId="217" fillId="0" borderId="0" xfId="0" applyFont="1" applyAlignment="1"/>
    <xf numFmtId="0" fontId="217" fillId="0" borderId="0" xfId="0" applyFont="1" applyAlignment="1">
      <alignment horizontal="center" vertical="center"/>
    </xf>
    <xf numFmtId="0" fontId="146" fillId="18" borderId="94" xfId="0" applyFont="1" applyFill="1" applyBorder="1" applyAlignment="1">
      <alignment horizontal="center" vertical="center"/>
    </xf>
    <xf numFmtId="0" fontId="147" fillId="18" borderId="28" xfId="0" applyFont="1" applyFill="1" applyBorder="1" applyAlignment="1">
      <alignment horizontal="center" vertical="center"/>
    </xf>
    <xf numFmtId="166" fontId="112" fillId="18" borderId="28" xfId="0" applyNumberFormat="1" applyFont="1" applyFill="1" applyBorder="1" applyAlignment="1">
      <alignment horizontal="right" vertical="center"/>
    </xf>
    <xf numFmtId="0" fontId="214" fillId="18" borderId="21" xfId="0" applyFont="1" applyFill="1" applyBorder="1" applyAlignment="1">
      <alignment horizontal="center" vertical="center" wrapText="1"/>
    </xf>
    <xf numFmtId="0" fontId="218" fillId="18" borderId="28" xfId="0" applyFont="1" applyFill="1" applyBorder="1" applyAlignment="1">
      <alignment horizontal="center" vertical="center"/>
    </xf>
    <xf numFmtId="0" fontId="219" fillId="38" borderId="54" xfId="0" applyFont="1" applyFill="1" applyBorder="1" applyAlignment="1">
      <alignment horizontal="center" vertical="center"/>
    </xf>
    <xf numFmtId="0" fontId="77" fillId="38" borderId="10" xfId="0" applyFont="1" applyFill="1" applyBorder="1" applyAlignment="1">
      <alignment horizontal="center" vertical="center"/>
    </xf>
    <xf numFmtId="0" fontId="194" fillId="38" borderId="54" xfId="0" applyFont="1" applyFill="1" applyBorder="1" applyAlignment="1">
      <alignment horizontal="center" vertical="center"/>
    </xf>
    <xf numFmtId="0" fontId="78" fillId="38" borderId="10" xfId="0" applyFont="1" applyFill="1" applyBorder="1" applyAlignment="1">
      <alignment horizontal="center" vertical="center"/>
    </xf>
    <xf numFmtId="0" fontId="206" fillId="38" borderId="54" xfId="0" applyFont="1" applyFill="1" applyBorder="1" applyAlignment="1">
      <alignment horizontal="center" vertical="center"/>
    </xf>
    <xf numFmtId="0" fontId="59" fillId="0" borderId="10" xfId="0" applyFont="1" applyBorder="1" applyAlignment="1">
      <alignment horizontal="center" vertical="center"/>
    </xf>
    <xf numFmtId="0" fontId="67" fillId="0" borderId="10" xfId="0" applyFont="1" applyBorder="1" applyAlignment="1">
      <alignment horizontal="center"/>
    </xf>
    <xf numFmtId="0" fontId="73" fillId="0" borderId="10" xfId="0" applyFont="1" applyBorder="1" applyAlignment="1">
      <alignment horizontal="center"/>
    </xf>
    <xf numFmtId="0" fontId="67" fillId="0" borderId="10" xfId="0" applyFont="1" applyBorder="1" applyAlignment="1">
      <alignment horizontal="center" vertical="center"/>
    </xf>
    <xf numFmtId="0" fontId="67" fillId="0" borderId="0" xfId="0" applyFont="1" applyAlignment="1">
      <alignment horizontal="center"/>
    </xf>
    <xf numFmtId="0" fontId="67" fillId="3" borderId="3" xfId="0" applyFont="1" applyFill="1" applyBorder="1" applyAlignment="1">
      <alignment horizontal="center"/>
    </xf>
    <xf numFmtId="0" fontId="67" fillId="0" borderId="3" xfId="0" applyFont="1" applyBorder="1" applyAlignment="1">
      <alignment horizontal="center"/>
    </xf>
    <xf numFmtId="0" fontId="67" fillId="0" borderId="0" xfId="0" applyFont="1" applyAlignment="1">
      <alignment horizontal="left"/>
    </xf>
    <xf numFmtId="0" fontId="65" fillId="0" borderId="0" xfId="0" applyFont="1" applyAlignment="1"/>
    <xf numFmtId="0" fontId="54" fillId="0" borderId="10" xfId="0" applyFont="1" applyBorder="1" applyAlignment="1">
      <alignment horizontal="left" vertical="center"/>
    </xf>
    <xf numFmtId="0" fontId="49" fillId="0" borderId="10" xfId="0" applyFont="1" applyBorder="1" applyAlignment="1">
      <alignment horizontal="left" vertical="center"/>
    </xf>
    <xf numFmtId="0" fontId="51" fillId="0" borderId="10" xfId="0" applyFont="1" applyBorder="1" applyAlignment="1">
      <alignment horizontal="left" vertical="center"/>
    </xf>
    <xf numFmtId="0" fontId="53" fillId="0" borderId="10" xfId="0" applyFont="1" applyBorder="1" applyAlignment="1">
      <alignment horizontal="left" vertical="center"/>
    </xf>
    <xf numFmtId="0" fontId="56" fillId="3" borderId="3" xfId="0" applyFont="1" applyFill="1" applyBorder="1" applyAlignment="1">
      <alignment horizontal="left" vertical="center" wrapText="1"/>
    </xf>
    <xf numFmtId="0" fontId="181" fillId="0" borderId="10" xfId="0" applyFont="1" applyBorder="1" applyAlignment="1">
      <alignment horizontal="left" vertical="center"/>
    </xf>
    <xf numFmtId="0" fontId="0" fillId="0" borderId="0" xfId="0" applyFont="1" applyAlignment="1">
      <alignment horizontal="left"/>
    </xf>
    <xf numFmtId="0" fontId="211" fillId="0" borderId="0" xfId="0" applyFont="1" applyAlignment="1">
      <alignment horizontal="center"/>
    </xf>
    <xf numFmtId="0" fontId="215" fillId="3" borderId="3" xfId="0" applyFont="1" applyFill="1" applyBorder="1" applyAlignment="1">
      <alignment horizontal="center"/>
    </xf>
    <xf numFmtId="0" fontId="215" fillId="0" borderId="0" xfId="0" applyFont="1" applyAlignment="1">
      <alignment horizontal="center"/>
    </xf>
    <xf numFmtId="0" fontId="215" fillId="0" borderId="0" xfId="0" applyFont="1" applyAlignment="1">
      <alignment horizontal="center" vertical="center"/>
    </xf>
    <xf numFmtId="0" fontId="213" fillId="0" borderId="0" xfId="0" applyFont="1" applyAlignment="1">
      <alignment horizontal="center" vertical="center"/>
    </xf>
    <xf numFmtId="0" fontId="217" fillId="0" borderId="0" xfId="0" applyFont="1" applyAlignment="1">
      <alignment horizontal="center"/>
    </xf>
    <xf numFmtId="0" fontId="51" fillId="0" borderId="0" xfId="0" applyFont="1"/>
    <xf numFmtId="0" fontId="51" fillId="0" borderId="0" xfId="0" applyFont="1" applyAlignment="1">
      <alignment horizontal="center" wrapText="1"/>
    </xf>
    <xf numFmtId="169" fontId="51" fillId="0" borderId="0" xfId="0" applyNumberFormat="1" applyFont="1"/>
    <xf numFmtId="49" fontId="100" fillId="8" borderId="0" xfId="0" applyNumberFormat="1" applyFont="1" applyFill="1"/>
    <xf numFmtId="49" fontId="100" fillId="9" borderId="0" xfId="0" applyNumberFormat="1" applyFont="1" applyFill="1"/>
    <xf numFmtId="0" fontId="100" fillId="0" borderId="0" xfId="0" applyFont="1"/>
    <xf numFmtId="0" fontId="100" fillId="9" borderId="0" xfId="0" applyFont="1" applyFill="1"/>
    <xf numFmtId="0" fontId="221" fillId="0" borderId="0" xfId="0" applyFont="1" applyAlignment="1">
      <alignment vertical="center"/>
    </xf>
    <xf numFmtId="0" fontId="100" fillId="8" borderId="0" xfId="0" applyFont="1" applyFill="1"/>
    <xf numFmtId="0" fontId="100" fillId="0" borderId="0" xfId="0" applyFont="1" applyAlignment="1">
      <alignment horizontal="center"/>
    </xf>
    <xf numFmtId="2" fontId="92" fillId="9" borderId="0" xfId="0" applyNumberFormat="1" applyFont="1" applyFill="1" applyAlignment="1">
      <alignment horizontal="center"/>
    </xf>
    <xf numFmtId="0" fontId="95" fillId="0" borderId="0" xfId="0" applyFont="1" applyAlignment="1">
      <alignment horizontal="center"/>
    </xf>
    <xf numFmtId="49" fontId="82" fillId="8" borderId="0" xfId="0" applyNumberFormat="1" applyFont="1" applyFill="1" applyAlignment="1">
      <alignment horizontal="center"/>
    </xf>
    <xf numFmtId="49" fontId="82" fillId="9" borderId="0" xfId="0" applyNumberFormat="1" applyFont="1" applyFill="1" applyAlignment="1">
      <alignment horizontal="center"/>
    </xf>
    <xf numFmtId="0" fontId="87" fillId="0" borderId="0" xfId="0" applyFont="1" applyAlignment="1">
      <alignment horizontal="center"/>
    </xf>
    <xf numFmtId="0" fontId="82" fillId="9" borderId="0" xfId="0" applyFont="1" applyFill="1" applyAlignment="1">
      <alignment horizontal="center"/>
    </xf>
    <xf numFmtId="2" fontId="103" fillId="9" borderId="0" xfId="0" applyNumberFormat="1" applyFont="1" applyFill="1" applyAlignment="1">
      <alignment horizontal="center"/>
    </xf>
    <xf numFmtId="0" fontId="73" fillId="0" borderId="10" xfId="0" applyFont="1" applyBorder="1" applyAlignment="1">
      <alignment horizontal="center" vertical="center"/>
    </xf>
    <xf numFmtId="0" fontId="53" fillId="0" borderId="10" xfId="0" applyFont="1" applyBorder="1" applyAlignment="1">
      <alignment horizontal="center" vertical="center"/>
    </xf>
    <xf numFmtId="0" fontId="226" fillId="0" borderId="0" xfId="0" applyFont="1" applyAlignment="1">
      <alignment vertical="center"/>
    </xf>
    <xf numFmtId="0" fontId="59" fillId="0" borderId="1" xfId="0" applyFont="1" applyBorder="1" applyAlignment="1">
      <alignment horizontal="left"/>
    </xf>
    <xf numFmtId="0" fontId="231" fillId="0" borderId="0" xfId="0" applyFont="1" applyAlignment="1">
      <alignment horizontal="center" vertical="center" wrapText="1"/>
    </xf>
    <xf numFmtId="168" fontId="103" fillId="0" borderId="3" xfId="378" applyNumberFormat="1" applyFont="1" applyFill="1" applyBorder="1"/>
    <xf numFmtId="168" fontId="104" fillId="0" borderId="3" xfId="379" applyNumberFormat="1" applyFont="1" applyFill="1" applyBorder="1"/>
    <xf numFmtId="49" fontId="234" fillId="0" borderId="10" xfId="0" applyNumberFormat="1" applyFont="1" applyBorder="1" applyAlignment="1">
      <alignment horizontal="center" wrapText="1"/>
    </xf>
    <xf numFmtId="0" fontId="235" fillId="0" borderId="3" xfId="1152" applyFont="1" applyFill="1" applyAlignment="1">
      <alignment horizontal="right" wrapText="1"/>
    </xf>
    <xf numFmtId="0" fontId="170" fillId="15" borderId="3" xfId="1152" applyFont="1" applyFill="1" applyAlignment="1">
      <alignment horizontal="center" vertical="center" wrapText="1"/>
    </xf>
    <xf numFmtId="0" fontId="49" fillId="18" borderId="3" xfId="0" applyFont="1" applyFill="1" applyBorder="1" applyAlignment="1">
      <alignment horizontal="center" vertical="center"/>
    </xf>
    <xf numFmtId="0" fontId="49" fillId="18" borderId="29" xfId="0" applyFont="1" applyFill="1" applyBorder="1" applyAlignment="1">
      <alignment horizontal="center" vertical="center"/>
    </xf>
    <xf numFmtId="0" fontId="114" fillId="0" borderId="0" xfId="0" applyFont="1" applyAlignment="1">
      <alignment horizontal="center" vertical="center" wrapText="1"/>
    </xf>
    <xf numFmtId="0" fontId="145" fillId="26" borderId="21" xfId="0" applyFont="1" applyFill="1" applyBorder="1" applyAlignment="1">
      <alignment horizontal="center" vertical="center" wrapText="1"/>
    </xf>
    <xf numFmtId="1" fontId="112" fillId="45" borderId="21" xfId="0" applyNumberFormat="1" applyFont="1" applyFill="1" applyBorder="1" applyAlignment="1">
      <alignment horizontal="center" vertical="center" wrapText="1"/>
    </xf>
    <xf numFmtId="49" fontId="121" fillId="14" borderId="0" xfId="0" applyNumberFormat="1" applyFont="1" applyFill="1" applyAlignment="1">
      <alignment vertical="center"/>
    </xf>
    <xf numFmtId="0" fontId="121" fillId="14" borderId="0" xfId="0" applyFont="1" applyFill="1" applyAlignment="1">
      <alignment vertical="center"/>
    </xf>
    <xf numFmtId="0" fontId="108" fillId="14" borderId="0" xfId="0" applyFont="1" applyFill="1" applyAlignment="1">
      <alignment horizontal="left" vertical="center"/>
    </xf>
    <xf numFmtId="0" fontId="158" fillId="14" borderId="0" xfId="0" applyFont="1" applyFill="1"/>
    <xf numFmtId="0" fontId="114" fillId="14" borderId="0" xfId="0" applyFont="1" applyFill="1"/>
    <xf numFmtId="0" fontId="108" fillId="14" borderId="0" xfId="0" applyFont="1" applyFill="1" applyAlignment="1">
      <alignment vertical="center"/>
    </xf>
    <xf numFmtId="0" fontId="110" fillId="14" borderId="0" xfId="0" applyFont="1" applyFill="1" applyAlignment="1">
      <alignment vertical="center"/>
    </xf>
    <xf numFmtId="0" fontId="121" fillId="14" borderId="0" xfId="0" applyFont="1" applyFill="1"/>
    <xf numFmtId="0" fontId="108" fillId="14" borderId="0" xfId="0" applyFont="1" applyFill="1"/>
    <xf numFmtId="0" fontId="110" fillId="14" borderId="0" xfId="0" applyFont="1" applyFill="1"/>
    <xf numFmtId="49" fontId="121" fillId="14" borderId="0" xfId="0" applyNumberFormat="1" applyFont="1" applyFill="1"/>
    <xf numFmtId="0" fontId="110" fillId="14" borderId="0" xfId="0" applyFont="1" applyFill="1" applyAlignment="1">
      <alignment horizontal="left"/>
    </xf>
    <xf numFmtId="0" fontId="121" fillId="14" borderId="0" xfId="0" applyFont="1" applyFill="1" applyAlignment="1">
      <alignment horizontal="left"/>
    </xf>
    <xf numFmtId="0" fontId="111" fillId="14" borderId="0" xfId="0" applyFont="1" applyFill="1"/>
    <xf numFmtId="49" fontId="108" fillId="14" borderId="0" xfId="0" applyNumberFormat="1" applyFont="1" applyFill="1"/>
    <xf numFmtId="0" fontId="108" fillId="14" borderId="0" xfId="0" applyFont="1" applyFill="1" applyAlignment="1">
      <alignment horizontal="left"/>
    </xf>
    <xf numFmtId="0" fontId="81" fillId="0" borderId="21" xfId="0" applyFont="1" applyBorder="1" applyAlignment="1">
      <alignment horizontal="center" vertical="center"/>
    </xf>
    <xf numFmtId="1" fontId="49" fillId="0" borderId="21" xfId="0" applyNumberFormat="1" applyFont="1" applyBorder="1" applyAlignment="1">
      <alignment horizontal="center" vertical="center"/>
    </xf>
    <xf numFmtId="1" fontId="49" fillId="0" borderId="21" xfId="0" applyNumberFormat="1" applyFont="1" applyBorder="1" applyAlignment="1">
      <alignment horizontal="center" vertical="center" wrapText="1"/>
    </xf>
    <xf numFmtId="1" fontId="54" fillId="0" borderId="21" xfId="0" applyNumberFormat="1" applyFont="1" applyBorder="1" applyAlignment="1">
      <alignment horizontal="center" vertical="center" wrapText="1"/>
    </xf>
    <xf numFmtId="0" fontId="81" fillId="0" borderId="21" xfId="0" applyFont="1" applyBorder="1"/>
    <xf numFmtId="1" fontId="49" fillId="0" borderId="21" xfId="0" applyNumberFormat="1" applyFont="1" applyBorder="1" applyAlignment="1">
      <alignment horizontal="center"/>
    </xf>
    <xf numFmtId="0" fontId="185" fillId="0" borderId="21" xfId="0" applyFont="1" applyBorder="1"/>
    <xf numFmtId="1" fontId="49" fillId="0" borderId="21" xfId="0" quotePrefix="1" applyNumberFormat="1" applyFont="1" applyBorder="1" applyAlignment="1">
      <alignment horizontal="center"/>
    </xf>
    <xf numFmtId="0" fontId="0" fillId="0" borderId="21" xfId="0" applyBorder="1" applyAlignment="1">
      <alignment horizontal="center" vertical="center"/>
    </xf>
    <xf numFmtId="0" fontId="81" fillId="0" borderId="72" xfId="0" applyFont="1" applyBorder="1" applyAlignment="1">
      <alignment horizontal="center" vertical="center"/>
    </xf>
    <xf numFmtId="0" fontId="0" fillId="0" borderId="74" xfId="0" applyBorder="1" applyAlignment="1">
      <alignment horizontal="center" vertical="center"/>
    </xf>
    <xf numFmtId="0" fontId="217" fillId="0" borderId="72" xfId="0" applyFont="1" applyBorder="1" applyAlignment="1">
      <alignment horizontal="center" vertical="center"/>
    </xf>
    <xf numFmtId="0" fontId="217" fillId="0" borderId="74" xfId="0" applyFont="1" applyBorder="1" applyAlignment="1">
      <alignment horizontal="center" vertical="center"/>
    </xf>
    <xf numFmtId="0" fontId="0" fillId="0" borderId="21" xfId="0" applyBorder="1"/>
    <xf numFmtId="167" fontId="238" fillId="26" borderId="21" xfId="1263" applyNumberFormat="1" applyFill="1" applyBorder="1" applyAlignment="1">
      <alignment horizontal="center" vertical="center" wrapText="1"/>
    </xf>
    <xf numFmtId="167" fontId="240" fillId="26" borderId="21" xfId="1263" applyNumberFormat="1" applyFont="1" applyFill="1" applyBorder="1" applyAlignment="1">
      <alignment horizontal="center" vertical="center" wrapText="1"/>
    </xf>
    <xf numFmtId="167" fontId="0" fillId="26" borderId="21" xfId="0" applyNumberFormat="1" applyFill="1" applyBorder="1" applyAlignment="1">
      <alignment horizontal="center"/>
    </xf>
    <xf numFmtId="167" fontId="100" fillId="0" borderId="0" xfId="0" applyNumberFormat="1" applyFont="1" applyAlignment="1">
      <alignment horizontal="center"/>
    </xf>
    <xf numFmtId="167" fontId="0" fillId="0" borderId="0" xfId="0" applyNumberFormat="1" applyAlignment="1">
      <alignment horizontal="center"/>
    </xf>
    <xf numFmtId="167" fontId="239" fillId="18" borderId="21" xfId="1263" applyNumberFormat="1" applyFont="1" applyFill="1" applyBorder="1" applyAlignment="1">
      <alignment horizontal="center" wrapText="1"/>
    </xf>
    <xf numFmtId="167" fontId="100" fillId="18" borderId="21" xfId="0" applyNumberFormat="1" applyFont="1" applyFill="1" applyBorder="1" applyAlignment="1">
      <alignment horizontal="center"/>
    </xf>
    <xf numFmtId="167" fontId="0" fillId="24" borderId="21" xfId="0" applyNumberFormat="1" applyFill="1" applyBorder="1" applyAlignment="1">
      <alignment horizontal="center" wrapText="1"/>
    </xf>
    <xf numFmtId="167" fontId="82" fillId="24" borderId="21" xfId="0" applyNumberFormat="1" applyFont="1" applyFill="1" applyBorder="1" applyAlignment="1">
      <alignment horizontal="center" wrapText="1"/>
    </xf>
    <xf numFmtId="167" fontId="0" fillId="24" borderId="21" xfId="0" applyNumberFormat="1" applyFill="1" applyBorder="1" applyAlignment="1">
      <alignment horizontal="center"/>
    </xf>
    <xf numFmtId="0" fontId="81" fillId="0" borderId="21" xfId="0" applyFont="1" applyBorder="1" applyAlignment="1">
      <alignment wrapText="1"/>
    </xf>
    <xf numFmtId="1" fontId="8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0" fontId="0" fillId="0" borderId="0" xfId="0" applyAlignment="1">
      <alignment horizontal="center"/>
    </xf>
    <xf numFmtId="167" fontId="100" fillId="0" borderId="21" xfId="0" applyNumberFormat="1" applyFont="1" applyFill="1" applyBorder="1" applyAlignment="1">
      <alignment horizontal="center"/>
    </xf>
    <xf numFmtId="167" fontId="0" fillId="0" borderId="21" xfId="0" applyNumberFormat="1" applyFill="1" applyBorder="1" applyAlignment="1">
      <alignment horizontal="center"/>
    </xf>
    <xf numFmtId="167" fontId="229" fillId="24" borderId="21" xfId="0" applyNumberFormat="1" applyFont="1" applyFill="1" applyBorder="1" applyAlignment="1">
      <alignment horizontal="center"/>
    </xf>
    <xf numFmtId="167" fontId="241" fillId="24" borderId="21" xfId="0" applyNumberFormat="1" applyFont="1" applyFill="1" applyBorder="1" applyAlignment="1">
      <alignment horizontal="center"/>
    </xf>
    <xf numFmtId="167" fontId="241" fillId="26" borderId="21" xfId="0" applyNumberFormat="1" applyFont="1" applyFill="1" applyBorder="1" applyAlignment="1">
      <alignment horizontal="center"/>
    </xf>
    <xf numFmtId="0" fontId="85" fillId="0" borderId="21" xfId="1152" applyFont="1" applyFill="1" applyBorder="1" applyAlignment="1">
      <alignment horizontal="center" vertical="center"/>
    </xf>
    <xf numFmtId="0" fontId="85" fillId="0" borderId="28" xfId="1152" applyFont="1" applyFill="1" applyBorder="1" applyAlignment="1">
      <alignment horizontal="center" vertical="center"/>
    </xf>
    <xf numFmtId="0" fontId="0" fillId="0" borderId="72" xfId="0" applyBorder="1" applyAlignment="1">
      <alignment horizontal="center"/>
    </xf>
    <xf numFmtId="167" fontId="0" fillId="24" borderId="74" xfId="0" applyNumberFormat="1" applyFill="1" applyBorder="1" applyAlignment="1">
      <alignment horizontal="center" wrapText="1"/>
    </xf>
    <xf numFmtId="167" fontId="82" fillId="24" borderId="74" xfId="0" applyNumberFormat="1" applyFont="1" applyFill="1" applyBorder="1" applyAlignment="1">
      <alignment horizontal="center" wrapText="1"/>
    </xf>
    <xf numFmtId="167" fontId="0" fillId="0" borderId="74" xfId="0" applyNumberFormat="1" applyFill="1" applyBorder="1" applyAlignment="1">
      <alignment horizontal="center"/>
    </xf>
    <xf numFmtId="167" fontId="0" fillId="24" borderId="74" xfId="0" applyNumberFormat="1" applyFill="1" applyBorder="1" applyAlignment="1">
      <alignment horizontal="center"/>
    </xf>
    <xf numFmtId="167" fontId="229" fillId="24" borderId="74" xfId="0" applyNumberFormat="1" applyFont="1" applyFill="1" applyBorder="1" applyAlignment="1">
      <alignment horizontal="center"/>
    </xf>
    <xf numFmtId="167" fontId="241" fillId="24" borderId="74" xfId="0" applyNumberFormat="1" applyFont="1" applyFill="1" applyBorder="1" applyAlignment="1">
      <alignment horizontal="center"/>
    </xf>
    <xf numFmtId="167" fontId="239" fillId="18" borderId="78" xfId="1263" applyNumberFormat="1" applyFont="1" applyFill="1" applyBorder="1" applyAlignment="1">
      <alignment horizontal="center" wrapText="1"/>
    </xf>
    <xf numFmtId="167" fontId="239" fillId="18" borderId="79" xfId="1263" applyNumberFormat="1" applyFont="1" applyFill="1" applyBorder="1" applyAlignment="1">
      <alignment horizontal="center" wrapText="1"/>
    </xf>
    <xf numFmtId="167" fontId="242" fillId="47" borderId="93" xfId="1263" applyNumberFormat="1" applyFont="1" applyFill="1" applyBorder="1" applyAlignment="1">
      <alignment horizontal="center" vertical="center" wrapText="1"/>
    </xf>
    <xf numFmtId="167" fontId="239" fillId="18" borderId="67" xfId="1263" applyNumberFormat="1" applyFont="1" applyFill="1" applyBorder="1" applyAlignment="1">
      <alignment horizontal="center" wrapText="1"/>
    </xf>
    <xf numFmtId="167" fontId="239" fillId="47" borderId="68" xfId="1263" applyNumberFormat="1" applyFont="1" applyFill="1" applyBorder="1" applyAlignment="1">
      <alignment horizontal="center" vertical="center" wrapText="1"/>
    </xf>
    <xf numFmtId="167" fontId="100" fillId="0" borderId="67" xfId="0" applyNumberFormat="1" applyFont="1" applyFill="1" applyBorder="1" applyAlignment="1">
      <alignment horizontal="center"/>
    </xf>
    <xf numFmtId="167" fontId="100" fillId="0" borderId="68" xfId="0" applyNumberFormat="1" applyFont="1" applyFill="1" applyBorder="1" applyAlignment="1">
      <alignment horizontal="center"/>
    </xf>
    <xf numFmtId="167" fontId="100" fillId="18" borderId="67" xfId="0" applyNumberFormat="1" applyFont="1" applyFill="1" applyBorder="1" applyAlignment="1">
      <alignment horizontal="center"/>
    </xf>
    <xf numFmtId="167" fontId="100" fillId="47" borderId="68" xfId="0" applyNumberFormat="1" applyFont="1" applyFill="1" applyBorder="1" applyAlignment="1">
      <alignment horizontal="center"/>
    </xf>
    <xf numFmtId="0" fontId="56" fillId="4" borderId="10" xfId="0" applyFont="1" applyFill="1" applyBorder="1" applyAlignment="1">
      <alignment horizontal="center" vertical="center" wrapText="1"/>
    </xf>
    <xf numFmtId="0" fontId="81" fillId="0" borderId="0" xfId="0" applyFont="1" applyAlignment="1">
      <alignment horizontal="center"/>
    </xf>
    <xf numFmtId="0" fontId="0" fillId="48" borderId="0" xfId="0" applyFont="1" applyFill="1" applyAlignment="1"/>
    <xf numFmtId="0" fontId="243" fillId="0" borderId="0" xfId="0" applyFont="1" applyAlignment="1">
      <alignment vertical="top"/>
    </xf>
    <xf numFmtId="0" fontId="66" fillId="0" borderId="0" xfId="0" applyFont="1" applyAlignment="1">
      <alignment vertical="top"/>
    </xf>
    <xf numFmtId="0" fontId="0" fillId="48" borderId="0" xfId="0" applyFill="1" applyAlignment="1">
      <alignment vertical="top"/>
    </xf>
    <xf numFmtId="0" fontId="243" fillId="48" borderId="0" xfId="0" applyFont="1" applyFill="1" applyAlignment="1">
      <alignment vertical="center"/>
    </xf>
    <xf numFmtId="0" fontId="230" fillId="0" borderId="0" xfId="0" applyFont="1" applyAlignment="1">
      <alignment vertical="top"/>
    </xf>
    <xf numFmtId="0" fontId="0" fillId="0" borderId="3" xfId="0" applyBorder="1" applyAlignment="1">
      <alignment horizontal="center" vertical="top"/>
    </xf>
    <xf numFmtId="0" fontId="81" fillId="0" borderId="3" xfId="0" applyFont="1" applyBorder="1" applyAlignment="1">
      <alignment horizontal="center" vertical="center"/>
    </xf>
    <xf numFmtId="0" fontId="0" fillId="0" borderId="3" xfId="0" applyBorder="1" applyAlignment="1">
      <alignment horizontal="center" vertical="center"/>
    </xf>
    <xf numFmtId="0" fontId="0" fillId="0" borderId="0" xfId="0" applyFont="1" applyFill="1" applyAlignment="1">
      <alignment horizontal="right" vertical="top"/>
    </xf>
    <xf numFmtId="0" fontId="244" fillId="0" borderId="0" xfId="0" applyFont="1" applyFill="1" applyAlignment="1">
      <alignment horizontal="right" vertical="top"/>
    </xf>
    <xf numFmtId="0" fontId="245" fillId="0" borderId="0" xfId="0" applyFont="1" applyFill="1" applyAlignment="1">
      <alignment horizontal="right" vertical="top"/>
    </xf>
    <xf numFmtId="0" fontId="0" fillId="0" borderId="0" xfId="0" applyAlignment="1">
      <alignment vertical="top"/>
    </xf>
    <xf numFmtId="4" fontId="0" fillId="0" borderId="0" xfId="0" applyNumberFormat="1" applyAlignment="1">
      <alignment horizontal="right" vertical="top"/>
    </xf>
    <xf numFmtId="0" fontId="0" fillId="50" borderId="0" xfId="0" applyFont="1" applyFill="1" applyAlignment="1">
      <alignment horizontal="right" vertical="top"/>
    </xf>
    <xf numFmtId="0" fontId="81" fillId="0" borderId="3" xfId="0" applyFont="1" applyBorder="1" applyAlignment="1">
      <alignment horizontal="right" vertical="top" wrapText="1"/>
    </xf>
    <xf numFmtId="0" fontId="0" fillId="0" borderId="0" xfId="0" applyAlignment="1">
      <alignment horizontal="right" vertical="top"/>
    </xf>
    <xf numFmtId="0" fontId="185" fillId="48" borderId="0" xfId="0" applyFont="1" applyFill="1" applyAlignment="1"/>
    <xf numFmtId="0" fontId="185" fillId="0" borderId="0" xfId="0" applyFont="1" applyFill="1" applyAlignment="1"/>
    <xf numFmtId="0" fontId="65" fillId="0" borderId="0" xfId="0" applyFont="1" applyAlignment="1">
      <alignment vertical="top" wrapText="1"/>
    </xf>
    <xf numFmtId="0" fontId="65" fillId="0" borderId="0" xfId="0" applyFont="1" applyFill="1" applyAlignment="1"/>
    <xf numFmtId="0" fontId="81" fillId="49" borderId="0" xfId="0" applyFont="1" applyFill="1" applyAlignment="1">
      <alignment vertical="top"/>
    </xf>
    <xf numFmtId="0" fontId="0" fillId="0" borderId="0" xfId="0" applyAlignment="1">
      <alignment vertical="top" wrapText="1"/>
    </xf>
    <xf numFmtId="0" fontId="81" fillId="50" borderId="0" xfId="0" applyFont="1" applyFill="1" applyAlignment="1">
      <alignment vertical="top"/>
    </xf>
    <xf numFmtId="0" fontId="0" fillId="0" borderId="0" xfId="0" applyAlignment="1">
      <alignment vertical="top"/>
    </xf>
    <xf numFmtId="0" fontId="113" fillId="0" borderId="21" xfId="0" applyFont="1" applyBorder="1"/>
    <xf numFmtId="1" fontId="113" fillId="0" borderId="21" xfId="0" applyNumberFormat="1" applyFont="1" applyBorder="1" applyAlignment="1">
      <alignment horizontal="center"/>
    </xf>
    <xf numFmtId="0" fontId="113" fillId="0" borderId="72" xfId="0" applyFont="1" applyBorder="1" applyAlignment="1">
      <alignment horizontal="center"/>
    </xf>
    <xf numFmtId="167" fontId="169" fillId="18" borderId="67" xfId="0" applyNumberFormat="1" applyFont="1" applyFill="1" applyBorder="1" applyAlignment="1">
      <alignment horizontal="center"/>
    </xf>
    <xf numFmtId="167" fontId="169" fillId="18" borderId="21" xfId="0" applyNumberFormat="1" applyFont="1" applyFill="1" applyBorder="1" applyAlignment="1">
      <alignment horizontal="center"/>
    </xf>
    <xf numFmtId="167" fontId="169" fillId="47" borderId="68" xfId="0" applyNumberFormat="1" applyFont="1" applyFill="1" applyBorder="1" applyAlignment="1">
      <alignment horizontal="center"/>
    </xf>
    <xf numFmtId="0" fontId="246" fillId="0" borderId="3" xfId="0" applyFont="1" applyBorder="1" applyAlignment="1">
      <alignment horizontal="right" vertical="top"/>
    </xf>
    <xf numFmtId="0" fontId="81" fillId="0" borderId="0" xfId="0" applyFont="1" applyAlignment="1">
      <alignment vertical="top"/>
    </xf>
    <xf numFmtId="0" fontId="0" fillId="50" borderId="0" xfId="0" applyFill="1" applyAlignment="1">
      <alignment vertical="top"/>
    </xf>
    <xf numFmtId="168" fontId="0" fillId="0" borderId="0" xfId="0" applyNumberFormat="1" applyAlignment="1">
      <alignment horizontal="center" vertical="center"/>
    </xf>
    <xf numFmtId="0" fontId="49" fillId="0" borderId="0" xfId="0" applyFont="1" applyAlignment="1"/>
    <xf numFmtId="0" fontId="35" fillId="0" borderId="3" xfId="0" applyFont="1" applyBorder="1" applyProtection="1">
      <protection locked="0"/>
    </xf>
    <xf numFmtId="49" fontId="83" fillId="0" borderId="3" xfId="0" applyNumberFormat="1" applyFont="1" applyBorder="1" applyAlignment="1">
      <alignment horizontal="center" vertical="center" wrapText="1"/>
    </xf>
    <xf numFmtId="0" fontId="83" fillId="0" borderId="3" xfId="0" applyFont="1" applyBorder="1" applyAlignment="1">
      <alignment horizontal="center" vertical="center" wrapText="1"/>
    </xf>
    <xf numFmtId="0" fontId="83" fillId="0" borderId="3" xfId="0" applyFont="1" applyBorder="1" applyAlignment="1">
      <alignment vertical="center" wrapText="1"/>
    </xf>
    <xf numFmtId="2" fontId="83" fillId="0" borderId="3" xfId="0" applyNumberFormat="1" applyFont="1" applyBorder="1" applyAlignment="1">
      <alignment horizontal="center" vertical="center" wrapText="1"/>
    </xf>
    <xf numFmtId="0" fontId="34" fillId="9" borderId="0" xfId="0" applyFont="1" applyFill="1" applyAlignment="1">
      <alignment horizontal="center"/>
    </xf>
    <xf numFmtId="1" fontId="34" fillId="0" borderId="0" xfId="0" applyNumberFormat="1" applyFont="1"/>
    <xf numFmtId="0" fontId="34" fillId="0" borderId="0" xfId="0" applyFont="1"/>
    <xf numFmtId="49" fontId="34" fillId="0" borderId="3" xfId="0" applyNumberFormat="1" applyFont="1" applyBorder="1" applyAlignment="1">
      <alignment horizontal="left"/>
    </xf>
    <xf numFmtId="0" fontId="100" fillId="0" borderId="0" xfId="0" applyFont="1" applyAlignment="1">
      <alignment horizontal="left"/>
    </xf>
    <xf numFmtId="0" fontId="34" fillId="0" borderId="0" xfId="0" applyFont="1" applyAlignment="1">
      <alignment horizontal="center"/>
    </xf>
    <xf numFmtId="0" fontId="34" fillId="0" borderId="0" xfId="0" applyFont="1" applyAlignment="1">
      <alignment horizontal="left"/>
    </xf>
    <xf numFmtId="2" fontId="34" fillId="0" borderId="0" xfId="0" applyNumberFormat="1" applyFont="1" applyAlignment="1">
      <alignment horizontal="center"/>
    </xf>
    <xf numFmtId="49" fontId="34" fillId="0" borderId="0" xfId="17" applyNumberFormat="1" applyFont="1" applyFill="1" applyAlignment="1">
      <alignment horizontal="left"/>
    </xf>
    <xf numFmtId="49" fontId="34" fillId="0" borderId="0" xfId="0" applyNumberFormat="1" applyFont="1" applyAlignment="1">
      <alignment horizontal="center"/>
    </xf>
    <xf numFmtId="49" fontId="34" fillId="0" borderId="0" xfId="0" applyNumberFormat="1" applyFont="1" applyAlignment="1">
      <alignment horizontal="left"/>
    </xf>
    <xf numFmtId="49" fontId="34" fillId="9" borderId="0" xfId="0" applyNumberFormat="1" applyFont="1" applyFill="1" applyAlignment="1">
      <alignment horizontal="left"/>
    </xf>
    <xf numFmtId="2" fontId="34" fillId="9" borderId="0" xfId="0" applyNumberFormat="1" applyFont="1" applyFill="1" applyAlignment="1">
      <alignment horizontal="center"/>
    </xf>
    <xf numFmtId="49" fontId="34" fillId="9" borderId="0" xfId="17" applyNumberFormat="1" applyFont="1" applyFill="1" applyAlignment="1">
      <alignment horizontal="left"/>
    </xf>
    <xf numFmtId="0" fontId="34" fillId="9" borderId="0" xfId="0" applyFont="1" applyFill="1"/>
    <xf numFmtId="49" fontId="93" fillId="0" borderId="0" xfId="0" applyNumberFormat="1" applyFont="1"/>
    <xf numFmtId="49" fontId="94" fillId="0" borderId="0" xfId="0" applyNumberFormat="1" applyFont="1" applyAlignment="1">
      <alignment horizontal="left"/>
    </xf>
    <xf numFmtId="49" fontId="92" fillId="0" borderId="0" xfId="0" applyNumberFormat="1" applyFont="1" applyAlignment="1">
      <alignment horizontal="center"/>
    </xf>
    <xf numFmtId="49" fontId="34" fillId="7" borderId="0" xfId="0" applyNumberFormat="1" applyFont="1" applyFill="1" applyAlignment="1">
      <alignment horizontal="left"/>
    </xf>
    <xf numFmtId="0" fontId="34" fillId="7" borderId="0" xfId="0" applyFont="1" applyFill="1" applyAlignment="1">
      <alignment horizontal="center"/>
    </xf>
    <xf numFmtId="2" fontId="34" fillId="7" borderId="0" xfId="0" applyNumberFormat="1" applyFont="1" applyFill="1" applyAlignment="1">
      <alignment horizontal="center"/>
    </xf>
    <xf numFmtId="49" fontId="34" fillId="7" borderId="0" xfId="17" applyNumberFormat="1" applyFont="1" applyFill="1" applyAlignment="1">
      <alignment horizontal="left"/>
    </xf>
    <xf numFmtId="49" fontId="34" fillId="7" borderId="0" xfId="0" applyNumberFormat="1" applyFont="1" applyFill="1" applyAlignment="1">
      <alignment horizontal="center"/>
    </xf>
    <xf numFmtId="49" fontId="34" fillId="0" borderId="0" xfId="17" applyNumberFormat="1" applyFont="1" applyAlignment="1">
      <alignment horizontal="left"/>
    </xf>
    <xf numFmtId="49" fontId="96" fillId="0" borderId="0" xfId="0" applyNumberFormat="1" applyFont="1" applyAlignment="1">
      <alignment horizontal="left"/>
    </xf>
    <xf numFmtId="49" fontId="35" fillId="0" borderId="0" xfId="17" applyNumberFormat="1" applyFont="1" applyFill="1" applyAlignment="1">
      <alignment horizontal="left"/>
    </xf>
    <xf numFmtId="2" fontId="34" fillId="8" borderId="0" xfId="0" applyNumberFormat="1" applyFont="1" applyFill="1" applyAlignment="1">
      <alignment horizontal="center"/>
    </xf>
    <xf numFmtId="0" fontId="96" fillId="0" borderId="0" xfId="0" applyFont="1"/>
    <xf numFmtId="0" fontId="34" fillId="7" borderId="0" xfId="0" applyFont="1" applyFill="1"/>
    <xf numFmtId="2" fontId="34" fillId="10" borderId="0" xfId="0" applyNumberFormat="1" applyFont="1" applyFill="1" applyAlignment="1">
      <alignment horizontal="center"/>
    </xf>
    <xf numFmtId="49" fontId="94" fillId="0" borderId="0" xfId="0" applyNumberFormat="1" applyFont="1" applyAlignment="1">
      <alignment horizontal="center"/>
    </xf>
    <xf numFmtId="0" fontId="98" fillId="0" borderId="0" xfId="0" applyFont="1"/>
    <xf numFmtId="49" fontId="96" fillId="0" borderId="0" xfId="0" applyNumberFormat="1" applyFont="1" applyAlignment="1">
      <alignment horizontal="center"/>
    </xf>
    <xf numFmtId="0" fontId="99" fillId="0" borderId="0" xfId="0" applyFont="1"/>
    <xf numFmtId="49" fontId="35" fillId="0" borderId="0" xfId="17" applyNumberFormat="1" applyFont="1" applyAlignment="1">
      <alignment horizontal="left"/>
    </xf>
    <xf numFmtId="49" fontId="100" fillId="0" borderId="0" xfId="0" applyNumberFormat="1" applyFont="1"/>
    <xf numFmtId="49" fontId="34" fillId="0" borderId="0" xfId="0" applyNumberFormat="1" applyFont="1"/>
    <xf numFmtId="0" fontId="86" fillId="0" borderId="0" xfId="0" applyFont="1" applyAlignment="1">
      <alignment vertical="top" wrapText="1"/>
    </xf>
    <xf numFmtId="3" fontId="34" fillId="0" borderId="0" xfId="0" applyNumberFormat="1" applyFont="1" applyAlignment="1">
      <alignment horizontal="center"/>
    </xf>
    <xf numFmtId="49" fontId="34" fillId="9" borderId="0" xfId="0" applyNumberFormat="1" applyFont="1" applyFill="1"/>
    <xf numFmtId="49" fontId="34" fillId="8" borderId="0" xfId="0" applyNumberFormat="1" applyFont="1" applyFill="1"/>
    <xf numFmtId="49" fontId="34" fillId="7" borderId="0" xfId="0" applyNumberFormat="1" applyFont="1" applyFill="1"/>
    <xf numFmtId="49" fontId="99" fillId="9" borderId="0" xfId="0" applyNumberFormat="1" applyFont="1" applyFill="1"/>
    <xf numFmtId="0" fontId="86" fillId="0" borderId="0" xfId="0" applyFont="1"/>
    <xf numFmtId="49" fontId="34" fillId="8" borderId="0" xfId="0" applyNumberFormat="1" applyFont="1" applyFill="1" applyAlignment="1">
      <alignment horizontal="center"/>
    </xf>
    <xf numFmtId="49" fontId="34" fillId="0" borderId="0" xfId="0" applyNumberFormat="1" applyFont="1" applyAlignment="1">
      <alignment horizontal="center" vertical="center"/>
    </xf>
    <xf numFmtId="170" fontId="104" fillId="0" borderId="3" xfId="0" applyNumberFormat="1" applyFont="1" applyBorder="1" applyAlignment="1">
      <alignment horizontal="center" vertical="center" wrapText="1"/>
    </xf>
    <xf numFmtId="0" fontId="100" fillId="0" borderId="0" xfId="0" applyFont="1" applyAlignment="1">
      <alignment horizontal="center" vertical="center"/>
    </xf>
    <xf numFmtId="0" fontId="104" fillId="0" borderId="3" xfId="0" applyFont="1" applyBorder="1" applyAlignment="1">
      <alignment horizontal="center" vertical="center" wrapText="1"/>
    </xf>
    <xf numFmtId="0" fontId="34" fillId="0" borderId="0" xfId="0" applyFont="1" applyAlignment="1">
      <alignment horizontal="center" vertical="center"/>
    </xf>
    <xf numFmtId="2" fontId="104" fillId="0" borderId="3" xfId="0" applyNumberFormat="1" applyFont="1" applyBorder="1" applyAlignment="1">
      <alignment horizontal="center" vertical="center" wrapText="1"/>
    </xf>
    <xf numFmtId="170" fontId="83" fillId="0" borderId="3" xfId="0" applyNumberFormat="1" applyFont="1" applyBorder="1" applyAlignment="1">
      <alignment horizontal="center" vertical="center" wrapText="1"/>
    </xf>
    <xf numFmtId="0" fontId="34" fillId="0" borderId="3" xfId="0" applyFont="1" applyBorder="1"/>
    <xf numFmtId="0" fontId="34" fillId="0" borderId="3" xfId="0" applyFont="1" applyBorder="1" applyAlignment="1">
      <alignment horizontal="center"/>
    </xf>
    <xf numFmtId="0" fontId="34" fillId="0" borderId="3" xfId="0" applyFont="1" applyBorder="1" applyAlignment="1">
      <alignment horizontal="center" vertical="center" wrapText="1"/>
    </xf>
    <xf numFmtId="0" fontId="34" fillId="0" borderId="3" xfId="0" applyFont="1" applyBorder="1" applyAlignment="1">
      <alignment horizontal="center" wrapText="1"/>
    </xf>
    <xf numFmtId="167" fontId="34" fillId="0" borderId="0" xfId="0" applyNumberFormat="1" applyFont="1" applyAlignment="1">
      <alignment horizontal="center"/>
    </xf>
    <xf numFmtId="0" fontId="86" fillId="0" borderId="0" xfId="0" applyFont="1" applyAlignment="1">
      <alignment horizontal="left" vertical="top" wrapText="1"/>
    </xf>
    <xf numFmtId="0" fontId="34" fillId="8" borderId="0" xfId="0" applyFont="1" applyFill="1" applyAlignment="1">
      <alignment horizontal="left"/>
    </xf>
    <xf numFmtId="2" fontId="34" fillId="8" borderId="0" xfId="0" applyNumberFormat="1" applyFont="1" applyFill="1" applyAlignment="1">
      <alignment horizontal="center" vertical="center"/>
    </xf>
    <xf numFmtId="2" fontId="34" fillId="9" borderId="0" xfId="0" applyNumberFormat="1" applyFont="1" applyFill="1" applyAlignment="1">
      <alignment horizontal="center" vertical="center"/>
    </xf>
    <xf numFmtId="0" fontId="34" fillId="9" borderId="0" xfId="0" applyFont="1" applyFill="1" applyAlignment="1">
      <alignment horizontal="left"/>
    </xf>
    <xf numFmtId="0" fontId="34" fillId="9" borderId="0" xfId="0" applyFont="1" applyFill="1" applyAlignment="1">
      <alignment horizontal="center" vertical="center"/>
    </xf>
    <xf numFmtId="2" fontId="34" fillId="7" borderId="0" xfId="0" applyNumberFormat="1" applyFont="1" applyFill="1" applyAlignment="1">
      <alignment horizontal="center" vertical="center"/>
    </xf>
    <xf numFmtId="0" fontId="34" fillId="7" borderId="0" xfId="0" applyFont="1" applyFill="1" applyAlignment="1">
      <alignment horizontal="center" vertical="center"/>
    </xf>
    <xf numFmtId="2" fontId="34" fillId="0" borderId="0" xfId="0" applyNumberFormat="1" applyFont="1" applyAlignment="1">
      <alignment horizontal="center" vertical="center"/>
    </xf>
    <xf numFmtId="0" fontId="34" fillId="7" borderId="0" xfId="0" applyFont="1" applyFill="1" applyAlignment="1">
      <alignment horizontal="left"/>
    </xf>
    <xf numFmtId="49" fontId="93" fillId="11" borderId="0" xfId="0" applyNumberFormat="1" applyFont="1" applyFill="1"/>
    <xf numFmtId="3" fontId="34" fillId="7" borderId="0" xfId="0" applyNumberFormat="1" applyFont="1" applyFill="1" applyAlignment="1">
      <alignment horizontal="center" vertical="center"/>
    </xf>
    <xf numFmtId="1" fontId="34" fillId="7" borderId="0" xfId="0" applyNumberFormat="1" applyFont="1" applyFill="1" applyAlignment="1">
      <alignment horizontal="center" vertical="center"/>
    </xf>
    <xf numFmtId="0" fontId="65" fillId="0" borderId="0" xfId="0" applyFont="1"/>
    <xf numFmtId="2" fontId="0" fillId="0" borderId="0" xfId="0" applyNumberFormat="1"/>
    <xf numFmtId="0" fontId="34" fillId="0" borderId="0" xfId="0" applyFont="1" applyFill="1" applyAlignment="1">
      <alignment horizontal="center"/>
    </xf>
    <xf numFmtId="2" fontId="34" fillId="0" borderId="0" xfId="0" applyNumberFormat="1" applyFont="1" applyFill="1" applyAlignment="1">
      <alignment horizontal="center"/>
    </xf>
    <xf numFmtId="49" fontId="34" fillId="0" borderId="0" xfId="0" applyNumberFormat="1" applyFont="1" applyFill="1" applyAlignment="1">
      <alignment horizontal="center"/>
    </xf>
    <xf numFmtId="0" fontId="34" fillId="0" borderId="0" xfId="0" applyFont="1" applyFill="1"/>
    <xf numFmtId="0" fontId="248" fillId="0" borderId="3" xfId="0" applyFont="1" applyBorder="1" applyAlignment="1">
      <alignment vertical="center" wrapText="1"/>
    </xf>
    <xf numFmtId="0" fontId="82" fillId="0" borderId="0" xfId="0" applyFont="1" applyAlignment="1">
      <alignment horizontal="center"/>
    </xf>
    <xf numFmtId="0" fontId="93" fillId="0" borderId="0" xfId="0" applyFont="1" applyAlignment="1">
      <alignment horizontal="center"/>
    </xf>
    <xf numFmtId="0" fontId="93" fillId="0" borderId="0" xfId="0" applyFont="1" applyFill="1" applyAlignment="1">
      <alignment horizontal="center"/>
    </xf>
    <xf numFmtId="0" fontId="82" fillId="0" borderId="0" xfId="0" applyFont="1" applyFill="1" applyAlignment="1">
      <alignment horizontal="center"/>
    </xf>
    <xf numFmtId="0" fontId="82" fillId="8" borderId="0" xfId="0" applyFont="1" applyFill="1" applyAlignment="1">
      <alignment horizontal="center"/>
    </xf>
    <xf numFmtId="0" fontId="82" fillId="7" borderId="0" xfId="0" applyFont="1" applyFill="1" applyAlignment="1">
      <alignment horizontal="center"/>
    </xf>
    <xf numFmtId="0" fontId="93" fillId="7" borderId="0" xfId="0" applyFont="1" applyFill="1" applyAlignment="1">
      <alignment horizontal="center"/>
    </xf>
    <xf numFmtId="0" fontId="248" fillId="0" borderId="0" xfId="0" applyFont="1" applyAlignment="1">
      <alignment horizontal="center"/>
    </xf>
    <xf numFmtId="0" fontId="249" fillId="0" borderId="0" xfId="0" applyFont="1" applyAlignment="1">
      <alignment horizontal="center"/>
    </xf>
    <xf numFmtId="49" fontId="88" fillId="7" borderId="0" xfId="0" applyNumberFormat="1" applyFont="1" applyFill="1" applyAlignment="1">
      <alignment horizontal="center"/>
    </xf>
    <xf numFmtId="0" fontId="248" fillId="0" borderId="3" xfId="0" applyFont="1" applyBorder="1" applyAlignment="1">
      <alignment horizontal="center" vertical="center" wrapText="1"/>
    </xf>
    <xf numFmtId="0" fontId="102" fillId="9" borderId="0" xfId="0" applyFont="1" applyFill="1" applyAlignment="1">
      <alignment horizontal="center"/>
    </xf>
    <xf numFmtId="49" fontId="88" fillId="9" borderId="0" xfId="0" applyNumberFormat="1" applyFont="1" applyFill="1" applyAlignment="1">
      <alignment horizontal="center"/>
    </xf>
    <xf numFmtId="49" fontId="34" fillId="0" borderId="0" xfId="0" applyNumberFormat="1" applyFont="1" applyFill="1" applyAlignment="1">
      <alignment horizontal="left"/>
    </xf>
    <xf numFmtId="0" fontId="100" fillId="0" borderId="0" xfId="0" applyFont="1" applyFill="1" applyAlignment="1">
      <alignment horizontal="left"/>
    </xf>
    <xf numFmtId="0" fontId="34" fillId="0" borderId="0" xfId="0" applyFont="1" applyFill="1" applyAlignment="1">
      <alignment horizontal="left"/>
    </xf>
    <xf numFmtId="49" fontId="100" fillId="0" borderId="0" xfId="0" applyNumberFormat="1" applyFont="1" applyFill="1"/>
    <xf numFmtId="49" fontId="97" fillId="0" borderId="0" xfId="0" applyNumberFormat="1" applyFont="1" applyFill="1"/>
    <xf numFmtId="49" fontId="82" fillId="51" borderId="0" xfId="0" applyNumberFormat="1" applyFont="1" applyFill="1"/>
    <xf numFmtId="49" fontId="34" fillId="51" borderId="0" xfId="0" applyNumberFormat="1" applyFont="1" applyFill="1" applyAlignment="1">
      <alignment horizontal="left"/>
    </xf>
    <xf numFmtId="0" fontId="100" fillId="51" borderId="0" xfId="0" applyFont="1" applyFill="1" applyAlignment="1">
      <alignment horizontal="left"/>
    </xf>
    <xf numFmtId="0" fontId="34" fillId="51" borderId="0" xfId="0" applyFont="1" applyFill="1"/>
    <xf numFmtId="0" fontId="34" fillId="51" borderId="0" xfId="0" applyFont="1" applyFill="1" applyAlignment="1">
      <alignment horizontal="center"/>
    </xf>
    <xf numFmtId="0" fontId="34" fillId="51" borderId="0" xfId="0" applyFont="1" applyFill="1" applyAlignment="1">
      <alignment horizontal="left"/>
    </xf>
    <xf numFmtId="0" fontId="82" fillId="51" borderId="0" xfId="0" applyFont="1" applyFill="1" applyAlignment="1">
      <alignment horizontal="center"/>
    </xf>
    <xf numFmtId="2" fontId="34" fillId="51" borderId="0" xfId="0" applyNumberFormat="1" applyFont="1" applyFill="1" applyAlignment="1">
      <alignment horizontal="center"/>
    </xf>
    <xf numFmtId="49" fontId="34" fillId="51" borderId="0" xfId="17" applyNumberFormat="1" applyFont="1" applyFill="1" applyAlignment="1">
      <alignment horizontal="left"/>
    </xf>
    <xf numFmtId="49" fontId="92" fillId="51" borderId="0" xfId="17" applyNumberFormat="1" applyFont="1" applyFill="1" applyAlignment="1">
      <alignment horizontal="left"/>
    </xf>
    <xf numFmtId="0" fontId="92" fillId="51" borderId="0" xfId="0" applyFont="1" applyFill="1"/>
    <xf numFmtId="49" fontId="35" fillId="51" borderId="0" xfId="17" applyNumberFormat="1" applyFont="1" applyFill="1" applyAlignment="1">
      <alignment horizontal="left"/>
    </xf>
    <xf numFmtId="0" fontId="93" fillId="51" borderId="0" xfId="0" applyFont="1" applyFill="1" applyAlignment="1">
      <alignment horizontal="center"/>
    </xf>
    <xf numFmtId="2" fontId="92" fillId="51" borderId="0" xfId="0" applyNumberFormat="1" applyFont="1" applyFill="1" applyAlignment="1">
      <alignment horizontal="center"/>
    </xf>
    <xf numFmtId="49" fontId="100" fillId="51" borderId="0" xfId="0" applyNumberFormat="1" applyFont="1" applyFill="1"/>
    <xf numFmtId="0" fontId="103" fillId="0" borderId="0" xfId="0" applyFont="1" applyFill="1"/>
    <xf numFmtId="0" fontId="229" fillId="24" borderId="21" xfId="0" applyFont="1" applyFill="1" applyBorder="1"/>
    <xf numFmtId="1" fontId="229" fillId="24" borderId="21" xfId="0" applyNumberFormat="1" applyFont="1" applyFill="1" applyBorder="1" applyAlignment="1">
      <alignment horizontal="center"/>
    </xf>
    <xf numFmtId="0" fontId="229" fillId="24" borderId="72" xfId="0" applyFont="1" applyFill="1" applyBorder="1" applyAlignment="1">
      <alignment horizontal="center"/>
    </xf>
    <xf numFmtId="167" fontId="233" fillId="24" borderId="67" xfId="0" applyNumberFormat="1" applyFont="1" applyFill="1" applyBorder="1" applyAlignment="1">
      <alignment horizontal="center"/>
    </xf>
    <xf numFmtId="167" fontId="233" fillId="24" borderId="21" xfId="0" applyNumberFormat="1" applyFont="1" applyFill="1" applyBorder="1" applyAlignment="1">
      <alignment horizontal="center"/>
    </xf>
    <xf numFmtId="167" fontId="233" fillId="24" borderId="68" xfId="0" applyNumberFormat="1" applyFont="1" applyFill="1" applyBorder="1" applyAlignment="1">
      <alignment horizontal="center"/>
    </xf>
    <xf numFmtId="167" fontId="100" fillId="0" borderId="69" xfId="0" applyNumberFormat="1" applyFont="1" applyFill="1" applyBorder="1" applyAlignment="1">
      <alignment horizontal="center"/>
    </xf>
    <xf numFmtId="167" fontId="100" fillId="0" borderId="70" xfId="0" applyNumberFormat="1" applyFont="1" applyFill="1" applyBorder="1" applyAlignment="1">
      <alignment horizontal="center"/>
    </xf>
    <xf numFmtId="167" fontId="100" fillId="0" borderId="71" xfId="0" applyNumberFormat="1" applyFont="1" applyFill="1" applyBorder="1" applyAlignment="1">
      <alignment horizontal="center"/>
    </xf>
    <xf numFmtId="0" fontId="51" fillId="0" borderId="0" xfId="0" applyFont="1" applyAlignment="1">
      <alignment horizontal="left" vertical="center" wrapText="1"/>
    </xf>
    <xf numFmtId="0" fontId="57" fillId="0" borderId="15" xfId="0" applyFont="1" applyFill="1" applyBorder="1" applyAlignment="1">
      <alignment horizontal="center" vertical="center" wrapText="1"/>
    </xf>
    <xf numFmtId="0" fontId="32" fillId="0" borderId="3" xfId="1152" applyFont="1" applyBorder="1" applyAlignment="1">
      <alignment horizontal="center"/>
    </xf>
    <xf numFmtId="0" fontId="32" fillId="0" borderId="3" xfId="1152" applyFont="1" applyBorder="1" applyAlignment="1">
      <alignment horizontal="center" wrapText="1"/>
    </xf>
    <xf numFmtId="0" fontId="103" fillId="20" borderId="3" xfId="1152" applyFont="1" applyFill="1" applyBorder="1" applyAlignment="1">
      <alignment horizontal="center"/>
    </xf>
    <xf numFmtId="0" fontId="32" fillId="20" borderId="3" xfId="1152" applyFont="1" applyFill="1" applyBorder="1" applyAlignment="1">
      <alignment horizontal="center" wrapText="1"/>
    </xf>
    <xf numFmtId="0" fontId="32" fillId="0" borderId="39" xfId="1152" applyFont="1" applyBorder="1" applyAlignment="1">
      <alignment horizontal="center"/>
    </xf>
    <xf numFmtId="0" fontId="32" fillId="0" borderId="39" xfId="1152" applyFont="1" applyBorder="1" applyAlignment="1">
      <alignment horizontal="center" wrapText="1"/>
    </xf>
    <xf numFmtId="0" fontId="103" fillId="8" borderId="26" xfId="1152" applyFont="1" applyFill="1" applyBorder="1" applyAlignment="1">
      <alignment horizontal="center"/>
    </xf>
    <xf numFmtId="0" fontId="32" fillId="8" borderId="26" xfId="1152" applyFont="1" applyFill="1" applyBorder="1" applyAlignment="1">
      <alignment horizontal="center" wrapText="1"/>
    </xf>
    <xf numFmtId="0" fontId="250" fillId="0" borderId="0" xfId="0" applyFont="1" applyAlignment="1">
      <alignment horizontal="center" vertical="center"/>
    </xf>
    <xf numFmtId="0" fontId="49" fillId="20" borderId="21" xfId="0" applyFont="1" applyFill="1" applyBorder="1" applyAlignment="1">
      <alignment horizontal="center" vertical="center"/>
    </xf>
    <xf numFmtId="0" fontId="67" fillId="20" borderId="21" xfId="0" applyFont="1" applyFill="1" applyBorder="1" applyAlignment="1">
      <alignment horizontal="center" vertical="center"/>
    </xf>
    <xf numFmtId="0" fontId="58" fillId="20" borderId="21" xfId="0" applyFont="1" applyFill="1" applyBorder="1" applyAlignment="1">
      <alignment horizontal="center" vertical="center"/>
    </xf>
    <xf numFmtId="166" fontId="51" fillId="20" borderId="21" xfId="0" applyNumberFormat="1" applyFont="1" applyFill="1" applyBorder="1" applyAlignment="1">
      <alignment horizontal="right" vertical="center"/>
    </xf>
    <xf numFmtId="168" fontId="51" fillId="20" borderId="21" xfId="0" applyNumberFormat="1" applyFont="1" applyFill="1" applyBorder="1" applyAlignment="1">
      <alignment horizontal="right" vertical="center"/>
    </xf>
    <xf numFmtId="0" fontId="67" fillId="20" borderId="21" xfId="0" applyFont="1" applyFill="1" applyBorder="1" applyAlignment="1">
      <alignment horizontal="center" vertical="center" wrapText="1"/>
    </xf>
    <xf numFmtId="0" fontId="67" fillId="0" borderId="94" xfId="0" applyFont="1" applyBorder="1" applyAlignment="1">
      <alignment horizontal="center" vertical="center"/>
    </xf>
    <xf numFmtId="0" fontId="67" fillId="0" borderId="28" xfId="0" applyFont="1" applyBorder="1" applyAlignment="1">
      <alignment horizontal="center" vertical="center"/>
    </xf>
    <xf numFmtId="0" fontId="211" fillId="0" borderId="28" xfId="0" applyFont="1" applyBorder="1" applyAlignment="1">
      <alignment horizontal="center" vertical="center"/>
    </xf>
    <xf numFmtId="0" fontId="67" fillId="0" borderId="28" xfId="0" applyFont="1" applyBorder="1" applyAlignment="1">
      <alignment horizontal="left" vertical="center"/>
    </xf>
    <xf numFmtId="0" fontId="58" fillId="0" borderId="28" xfId="0" applyFont="1" applyBorder="1" applyAlignment="1">
      <alignment horizontal="center" vertical="center"/>
    </xf>
    <xf numFmtId="166" fontId="73" fillId="0" borderId="28" xfId="0" applyNumberFormat="1" applyFont="1" applyBorder="1" applyAlignment="1">
      <alignment horizontal="right" vertical="center"/>
    </xf>
    <xf numFmtId="168" fontId="73" fillId="0" borderId="95" xfId="0" applyNumberFormat="1" applyFont="1" applyBorder="1" applyAlignment="1">
      <alignment horizontal="right" vertical="center"/>
    </xf>
    <xf numFmtId="0" fontId="67" fillId="0" borderId="78" xfId="0" applyFont="1" applyBorder="1" applyAlignment="1">
      <alignment horizontal="center" vertical="center"/>
    </xf>
    <xf numFmtId="0" fontId="58" fillId="0" borderId="79" xfId="0" applyFont="1" applyBorder="1" applyAlignment="1">
      <alignment horizontal="center" vertical="center"/>
    </xf>
    <xf numFmtId="166" fontId="73" fillId="0" borderId="79" xfId="0" applyNumberFormat="1" applyFont="1" applyBorder="1" applyAlignment="1">
      <alignment horizontal="right" vertical="center"/>
    </xf>
    <xf numFmtId="0" fontId="67" fillId="0" borderId="79" xfId="0" applyFont="1" applyBorder="1" applyAlignment="1">
      <alignment horizontal="center" vertical="center"/>
    </xf>
    <xf numFmtId="168" fontId="73" fillId="0" borderId="93" xfId="0" applyNumberFormat="1" applyFont="1" applyBorder="1" applyAlignment="1">
      <alignment horizontal="right" vertical="center"/>
    </xf>
    <xf numFmtId="0" fontId="0" fillId="0" borderId="3" xfId="0" applyFont="1" applyBorder="1" applyAlignment="1"/>
    <xf numFmtId="0" fontId="194" fillId="20" borderId="21" xfId="0" applyFont="1" applyFill="1" applyBorder="1" applyAlignment="1">
      <alignment horizontal="center" vertical="center"/>
    </xf>
    <xf numFmtId="1" fontId="108" fillId="0" borderId="0" xfId="0" applyNumberFormat="1" applyFont="1"/>
    <xf numFmtId="1" fontId="121" fillId="0" borderId="0" xfId="0" applyNumberFormat="1" applyFont="1"/>
    <xf numFmtId="0" fontId="49" fillId="14" borderId="3" xfId="0" applyFont="1" applyFill="1" applyBorder="1" applyAlignment="1">
      <alignment horizontal="center" vertical="center"/>
    </xf>
    <xf numFmtId="0" fontId="49" fillId="14" borderId="29" xfId="0" applyFont="1" applyFill="1" applyBorder="1" applyAlignment="1">
      <alignment horizontal="center" vertical="center"/>
    </xf>
    <xf numFmtId="0" fontId="67" fillId="39" borderId="61" xfId="0" applyFont="1" applyFill="1" applyBorder="1" applyAlignment="1">
      <alignment horizontal="center" vertical="center"/>
    </xf>
    <xf numFmtId="0" fontId="49" fillId="39" borderId="15" xfId="0" applyFont="1" applyFill="1" applyBorder="1" applyAlignment="1">
      <alignment horizontal="center" vertical="center"/>
    </xf>
    <xf numFmtId="0" fontId="211" fillId="39" borderId="15" xfId="0" applyFont="1" applyFill="1" applyBorder="1" applyAlignment="1">
      <alignment horizontal="center" vertical="center"/>
    </xf>
    <xf numFmtId="0" fontId="49" fillId="39" borderId="15" xfId="0" applyFont="1" applyFill="1" applyBorder="1" applyAlignment="1">
      <alignment horizontal="left" vertical="center"/>
    </xf>
    <xf numFmtId="0" fontId="58" fillId="39" borderId="15" xfId="0" applyFont="1" applyFill="1" applyBorder="1" applyAlignment="1">
      <alignment horizontal="center" vertical="center"/>
    </xf>
    <xf numFmtId="166" fontId="51" fillId="39" borderId="15" xfId="0" applyNumberFormat="1" applyFont="1" applyFill="1" applyBorder="1" applyAlignment="1">
      <alignment horizontal="right" vertical="center"/>
    </xf>
    <xf numFmtId="0" fontId="67" fillId="40" borderId="3" xfId="0" applyFont="1" applyFill="1" applyBorder="1" applyAlignment="1">
      <alignment horizontal="center" vertical="center"/>
    </xf>
    <xf numFmtId="0" fontId="48" fillId="40" borderId="3" xfId="0" applyFont="1" applyFill="1" applyBorder="1" applyAlignment="1">
      <alignment horizontal="center" vertical="center"/>
    </xf>
    <xf numFmtId="0" fontId="213" fillId="40" borderId="3" xfId="0" applyFont="1" applyFill="1" applyBorder="1" applyAlignment="1">
      <alignment horizontal="center" vertical="center"/>
    </xf>
    <xf numFmtId="0" fontId="49" fillId="40" borderId="3" xfId="0" applyFont="1" applyFill="1" applyBorder="1" applyAlignment="1">
      <alignment horizontal="left" vertical="center"/>
    </xf>
    <xf numFmtId="0" fontId="58" fillId="40" borderId="3" xfId="0" applyFont="1" applyFill="1" applyBorder="1" applyAlignment="1">
      <alignment horizontal="center" vertical="center"/>
    </xf>
    <xf numFmtId="166" fontId="51" fillId="40" borderId="3" xfId="0" applyNumberFormat="1" applyFont="1" applyFill="1" applyBorder="1" applyAlignment="1">
      <alignment horizontal="right" vertical="center"/>
    </xf>
    <xf numFmtId="168" fontId="51" fillId="40" borderId="3" xfId="0" applyNumberFormat="1" applyFont="1" applyFill="1" applyBorder="1" applyAlignment="1">
      <alignment horizontal="right" vertical="center"/>
    </xf>
    <xf numFmtId="0" fontId="67" fillId="40" borderId="21" xfId="0" applyFont="1" applyFill="1" applyBorder="1" applyAlignment="1">
      <alignment horizontal="center" vertical="center"/>
    </xf>
    <xf numFmtId="0" fontId="48" fillId="40" borderId="21" xfId="0" applyFont="1" applyFill="1" applyBorder="1" applyAlignment="1">
      <alignment horizontal="center" vertical="center"/>
    </xf>
    <xf numFmtId="0" fontId="213" fillId="40" borderId="21" xfId="0" applyFont="1" applyFill="1" applyBorder="1" applyAlignment="1">
      <alignment horizontal="center" vertical="center"/>
    </xf>
    <xf numFmtId="0" fontId="49" fillId="40" borderId="21" xfId="0" applyFont="1" applyFill="1" applyBorder="1" applyAlignment="1">
      <alignment horizontal="left" vertical="center"/>
    </xf>
    <xf numFmtId="0" fontId="58" fillId="40" borderId="21" xfId="0" applyFont="1" applyFill="1" applyBorder="1" applyAlignment="1">
      <alignment horizontal="center" vertical="center"/>
    </xf>
    <xf numFmtId="166" fontId="51" fillId="40" borderId="21" xfId="0" applyNumberFormat="1" applyFont="1" applyFill="1" applyBorder="1" applyAlignment="1">
      <alignment horizontal="right" vertical="center"/>
    </xf>
    <xf numFmtId="168" fontId="51" fillId="40" borderId="21" xfId="0" applyNumberFormat="1" applyFont="1" applyFill="1" applyBorder="1" applyAlignment="1">
      <alignment horizontal="right" vertical="center"/>
    </xf>
    <xf numFmtId="0" fontId="67" fillId="52" borderId="3" xfId="0" applyFont="1" applyFill="1" applyBorder="1" applyAlignment="1">
      <alignment horizontal="center" vertical="center"/>
    </xf>
    <xf numFmtId="0" fontId="49" fillId="52" borderId="3" xfId="0" applyFont="1" applyFill="1" applyBorder="1" applyAlignment="1">
      <alignment horizontal="center" vertical="center"/>
    </xf>
    <xf numFmtId="0" fontId="211" fillId="52" borderId="3" xfId="0" applyFont="1" applyFill="1" applyBorder="1" applyAlignment="1">
      <alignment horizontal="center" vertical="center"/>
    </xf>
    <xf numFmtId="0" fontId="49" fillId="52" borderId="3" xfId="0" applyFont="1" applyFill="1" applyBorder="1" applyAlignment="1">
      <alignment horizontal="left" vertical="center"/>
    </xf>
    <xf numFmtId="0" fontId="58" fillId="52" borderId="3" xfId="0" applyFont="1" applyFill="1" applyBorder="1" applyAlignment="1">
      <alignment horizontal="center" vertical="center"/>
    </xf>
    <xf numFmtId="166" fontId="51" fillId="53" borderId="57" xfId="0" applyNumberFormat="1" applyFont="1" applyFill="1" applyBorder="1" applyAlignment="1">
      <alignment horizontal="right" vertical="center"/>
    </xf>
    <xf numFmtId="166" fontId="51" fillId="53" borderId="10" xfId="0" applyNumberFormat="1" applyFont="1" applyFill="1" applyBorder="1" applyAlignment="1">
      <alignment horizontal="right" vertical="center"/>
    </xf>
    <xf numFmtId="168" fontId="51" fillId="53" borderId="57" xfId="0" applyNumberFormat="1" applyFont="1" applyFill="1" applyBorder="1" applyAlignment="1">
      <alignment horizontal="right" vertical="center"/>
    </xf>
    <xf numFmtId="0" fontId="222" fillId="45" borderId="74" xfId="0" applyFont="1" applyFill="1" applyBorder="1" applyAlignment="1">
      <alignment horizontal="center" vertical="center" wrapText="1"/>
    </xf>
    <xf numFmtId="1" fontId="112" fillId="14" borderId="21" xfId="0" applyNumberFormat="1" applyFont="1" applyFill="1" applyBorder="1" applyAlignment="1">
      <alignment horizontal="center" vertical="center"/>
    </xf>
    <xf numFmtId="1" fontId="112" fillId="45" borderId="21" xfId="0" applyNumberFormat="1" applyFont="1" applyFill="1" applyBorder="1" applyAlignment="1">
      <alignment horizontal="center"/>
    </xf>
    <xf numFmtId="1" fontId="147" fillId="45" borderId="21" xfId="0" applyNumberFormat="1" applyFont="1" applyFill="1" applyBorder="1" applyAlignment="1">
      <alignment horizontal="center"/>
    </xf>
    <xf numFmtId="1" fontId="154" fillId="45" borderId="21" xfId="0" applyNumberFormat="1" applyFont="1" applyFill="1" applyBorder="1" applyAlignment="1">
      <alignment horizontal="center"/>
    </xf>
    <xf numFmtId="167" fontId="180" fillId="45" borderId="21" xfId="0" quotePrefix="1" applyNumberFormat="1" applyFont="1" applyFill="1" applyBorder="1" applyAlignment="1">
      <alignment horizontal="center"/>
    </xf>
    <xf numFmtId="1" fontId="112" fillId="14" borderId="21" xfId="0" applyNumberFormat="1" applyFont="1" applyFill="1" applyBorder="1" applyAlignment="1">
      <alignment horizontal="center"/>
    </xf>
    <xf numFmtId="0" fontId="108" fillId="45" borderId="21" xfId="0" applyFont="1" applyFill="1" applyBorder="1" applyAlignment="1">
      <alignment horizontal="center"/>
    </xf>
    <xf numFmtId="1" fontId="155" fillId="45" borderId="21" xfId="0" applyNumberFormat="1" applyFont="1" applyFill="1" applyBorder="1" applyAlignment="1">
      <alignment horizontal="center"/>
    </xf>
    <xf numFmtId="1" fontId="155" fillId="0" borderId="0" xfId="0" applyNumberFormat="1" applyFont="1" applyAlignment="1">
      <alignment horizontal="center"/>
    </xf>
    <xf numFmtId="1" fontId="112" fillId="0" borderId="0" xfId="0" applyNumberFormat="1" applyFont="1" applyAlignment="1">
      <alignment horizontal="center"/>
    </xf>
    <xf numFmtId="167" fontId="81" fillId="0" borderId="74" xfId="0" applyNumberFormat="1" applyFont="1" applyFill="1" applyBorder="1" applyAlignment="1">
      <alignment horizontal="center"/>
    </xf>
    <xf numFmtId="166" fontId="147" fillId="26" borderId="21" xfId="0" applyNumberFormat="1" applyFont="1" applyFill="1" applyBorder="1" applyAlignment="1">
      <alignment horizontal="center"/>
    </xf>
    <xf numFmtId="166" fontId="147" fillId="14" borderId="21" xfId="0" applyNumberFormat="1" applyFont="1" applyFill="1" applyBorder="1" applyAlignment="1">
      <alignment horizontal="center"/>
    </xf>
    <xf numFmtId="166" fontId="121" fillId="26" borderId="21" xfId="0" applyNumberFormat="1" applyFont="1" applyFill="1" applyBorder="1" applyAlignment="1">
      <alignment horizontal="center"/>
    </xf>
    <xf numFmtId="0" fontId="121" fillId="14" borderId="21" xfId="0" applyFont="1" applyFill="1" applyBorder="1" applyAlignment="1">
      <alignment horizontal="center" vertical="center"/>
    </xf>
    <xf numFmtId="9" fontId="121" fillId="14" borderId="21" xfId="0" applyNumberFormat="1" applyFont="1" applyFill="1" applyBorder="1" applyAlignment="1">
      <alignment horizontal="center" vertical="center"/>
    </xf>
    <xf numFmtId="49" fontId="87" fillId="51" borderId="0" xfId="0" applyNumberFormat="1" applyFont="1" applyFill="1"/>
    <xf numFmtId="49" fontId="87" fillId="16" borderId="0" xfId="0" applyNumberFormat="1" applyFont="1" applyFill="1"/>
    <xf numFmtId="49" fontId="34" fillId="16" borderId="3" xfId="0" applyNumberFormat="1" applyFont="1" applyFill="1" applyBorder="1" applyAlignment="1">
      <alignment horizontal="left"/>
    </xf>
    <xf numFmtId="0" fontId="100" fillId="16" borderId="0" xfId="0" applyFont="1" applyFill="1" applyAlignment="1">
      <alignment horizontal="left"/>
    </xf>
    <xf numFmtId="0" fontId="34" fillId="16" borderId="0" xfId="0" applyFont="1" applyFill="1"/>
    <xf numFmtId="0" fontId="34" fillId="16" borderId="0" xfId="0" applyFont="1" applyFill="1" applyAlignment="1">
      <alignment horizontal="center"/>
    </xf>
    <xf numFmtId="0" fontId="34" fillId="16" borderId="0" xfId="0" applyFont="1" applyFill="1" applyAlignment="1">
      <alignment horizontal="left"/>
    </xf>
    <xf numFmtId="0" fontId="82" fillId="16" borderId="0" xfId="0" applyFont="1" applyFill="1" applyAlignment="1">
      <alignment horizontal="center"/>
    </xf>
    <xf numFmtId="2" fontId="34" fillId="16" borderId="0" xfId="0" applyNumberFormat="1" applyFont="1" applyFill="1" applyAlignment="1">
      <alignment horizontal="center"/>
    </xf>
    <xf numFmtId="49" fontId="34" fillId="16" borderId="0" xfId="17" applyNumberFormat="1" applyFont="1" applyFill="1" applyAlignment="1">
      <alignment horizontal="left"/>
    </xf>
    <xf numFmtId="49" fontId="34" fillId="16" borderId="0" xfId="0" applyNumberFormat="1" applyFont="1" applyFill="1" applyAlignment="1">
      <alignment horizontal="center"/>
    </xf>
    <xf numFmtId="49" fontId="85" fillId="51" borderId="0" xfId="0" applyNumberFormat="1" applyFont="1" applyFill="1" applyAlignment="1">
      <alignment horizontal="center"/>
    </xf>
    <xf numFmtId="49" fontId="85" fillId="16" borderId="0" xfId="0" applyNumberFormat="1" applyFont="1" applyFill="1" applyAlignment="1">
      <alignment horizontal="center"/>
    </xf>
    <xf numFmtId="49" fontId="34" fillId="51" borderId="0" xfId="0" applyNumberFormat="1" applyFont="1" applyFill="1"/>
    <xf numFmtId="49" fontId="82" fillId="51" borderId="0" xfId="0" applyNumberFormat="1" applyFont="1" applyFill="1" applyAlignment="1">
      <alignment horizontal="center" vertical="center"/>
    </xf>
    <xf numFmtId="170" fontId="96" fillId="51" borderId="3" xfId="0" applyNumberFormat="1" applyFont="1" applyFill="1" applyBorder="1" applyAlignment="1">
      <alignment horizontal="center" vertical="center" wrapText="1"/>
    </xf>
    <xf numFmtId="0" fontId="115" fillId="51" borderId="3" xfId="0" applyFont="1" applyFill="1" applyBorder="1" applyAlignment="1">
      <alignment horizontal="center" vertical="center" wrapText="1"/>
    </xf>
    <xf numFmtId="0" fontId="248" fillId="51" borderId="3" xfId="0" applyFont="1" applyFill="1" applyBorder="1" applyAlignment="1">
      <alignment horizontal="center" vertical="center" wrapText="1"/>
    </xf>
    <xf numFmtId="2" fontId="83" fillId="51" borderId="3" xfId="0" applyNumberFormat="1" applyFont="1" applyFill="1" applyBorder="1" applyAlignment="1">
      <alignment horizontal="center" vertical="center" wrapText="1"/>
    </xf>
    <xf numFmtId="49" fontId="34" fillId="51" borderId="0" xfId="0" applyNumberFormat="1" applyFont="1" applyFill="1" applyAlignment="1">
      <alignment horizontal="center"/>
    </xf>
    <xf numFmtId="0" fontId="104" fillId="51" borderId="3" xfId="0" applyFont="1" applyFill="1" applyBorder="1" applyAlignment="1">
      <alignment horizontal="center" vertical="center" wrapText="1"/>
    </xf>
    <xf numFmtId="49" fontId="34" fillId="51" borderId="0" xfId="17" applyNumberFormat="1" applyFont="1" applyFill="1" applyAlignment="1">
      <alignment horizontal="center"/>
    </xf>
    <xf numFmtId="170" fontId="79" fillId="54" borderId="3" xfId="0" applyNumberFormat="1" applyFont="1" applyFill="1" applyBorder="1" applyAlignment="1">
      <alignment horizontal="center" vertical="center" wrapText="1"/>
    </xf>
    <xf numFmtId="0" fontId="83" fillId="51" borderId="3" xfId="17" applyNumberFormat="1" applyFont="1" applyFill="1" applyBorder="1" applyAlignment="1">
      <alignment horizontal="center" vertical="center" wrapText="1"/>
    </xf>
    <xf numFmtId="49" fontId="82" fillId="51" borderId="0" xfId="0" applyNumberFormat="1" applyFont="1" applyFill="1" applyAlignment="1">
      <alignment horizontal="center"/>
    </xf>
    <xf numFmtId="167" fontId="34" fillId="51" borderId="0" xfId="0" applyNumberFormat="1" applyFont="1" applyFill="1" applyAlignment="1">
      <alignment horizontal="center"/>
    </xf>
    <xf numFmtId="0" fontId="33" fillId="51" borderId="0" xfId="0" applyFont="1" applyFill="1" applyAlignment="1">
      <alignment horizontal="left"/>
    </xf>
    <xf numFmtId="49" fontId="82" fillId="0" borderId="0" xfId="0" applyNumberFormat="1" applyFont="1" applyFill="1" applyAlignment="1">
      <alignment horizontal="center" vertical="center"/>
    </xf>
    <xf numFmtId="170" fontId="79" fillId="0" borderId="3" xfId="0" applyNumberFormat="1" applyFont="1" applyFill="1" applyBorder="1" applyAlignment="1">
      <alignment horizontal="center" vertical="center" wrapText="1"/>
    </xf>
    <xf numFmtId="0" fontId="115" fillId="0" borderId="3" xfId="0" applyFont="1" applyFill="1" applyBorder="1" applyAlignment="1">
      <alignment horizontal="center" vertical="center" wrapText="1"/>
    </xf>
    <xf numFmtId="0" fontId="248" fillId="0" borderId="3" xfId="0" applyFont="1" applyFill="1" applyBorder="1" applyAlignment="1">
      <alignment horizontal="center" vertical="center" wrapText="1"/>
    </xf>
    <xf numFmtId="2" fontId="83" fillId="0" borderId="3" xfId="0" applyNumberFormat="1" applyFont="1" applyFill="1" applyBorder="1" applyAlignment="1">
      <alignment horizontal="center" vertical="center" wrapText="1"/>
    </xf>
    <xf numFmtId="0" fontId="83" fillId="0" borderId="3" xfId="17" applyNumberFormat="1" applyFont="1" applyFill="1" applyBorder="1" applyAlignment="1">
      <alignment horizontal="center" vertical="center" wrapText="1"/>
    </xf>
    <xf numFmtId="0" fontId="104" fillId="0" borderId="3" xfId="0" applyFont="1" applyFill="1" applyBorder="1" applyAlignment="1">
      <alignment horizontal="center" vertical="center" wrapText="1"/>
    </xf>
    <xf numFmtId="0" fontId="86" fillId="0" borderId="0" xfId="0" applyFont="1" applyFill="1"/>
    <xf numFmtId="0" fontId="34" fillId="0" borderId="3" xfId="0" applyFont="1" applyFill="1" applyBorder="1"/>
    <xf numFmtId="0" fontId="34" fillId="0" borderId="3" xfId="0" applyFont="1" applyFill="1" applyBorder="1" applyAlignment="1">
      <alignment horizontal="center"/>
    </xf>
    <xf numFmtId="0" fontId="31" fillId="51" borderId="0" xfId="0" applyFont="1" applyFill="1" applyAlignment="1">
      <alignment horizontal="left"/>
    </xf>
    <xf numFmtId="2" fontId="34" fillId="51" borderId="0" xfId="0" applyNumberFormat="1" applyFont="1" applyFill="1" applyAlignment="1">
      <alignment horizontal="center" vertical="center"/>
    </xf>
    <xf numFmtId="0" fontId="31" fillId="51" borderId="0" xfId="0" applyFont="1" applyFill="1" applyAlignment="1">
      <alignment horizontal="center" vertical="center"/>
    </xf>
    <xf numFmtId="49" fontId="82" fillId="16" borderId="0" xfId="0" applyNumberFormat="1" applyFont="1" applyFill="1"/>
    <xf numFmtId="49" fontId="34" fillId="16" borderId="0" xfId="0" applyNumberFormat="1" applyFont="1" applyFill="1" applyAlignment="1">
      <alignment horizontal="left"/>
    </xf>
    <xf numFmtId="49" fontId="35" fillId="16" borderId="0" xfId="17" applyNumberFormat="1" applyFont="1" applyFill="1" applyAlignment="1">
      <alignment horizontal="left"/>
    </xf>
    <xf numFmtId="49" fontId="106" fillId="16" borderId="3" xfId="0" applyNumberFormat="1" applyFont="1" applyFill="1" applyBorder="1"/>
    <xf numFmtId="49" fontId="149" fillId="0" borderId="0" xfId="0" applyNumberFormat="1" applyFont="1"/>
    <xf numFmtId="49" fontId="251" fillId="0" borderId="0" xfId="0" applyNumberFormat="1" applyFont="1" applyAlignment="1">
      <alignment horizontal="left"/>
    </xf>
    <xf numFmtId="0" fontId="252" fillId="0" borderId="0" xfId="0" applyFont="1"/>
    <xf numFmtId="0" fontId="251" fillId="0" borderId="0" xfId="0" applyFont="1"/>
    <xf numFmtId="0" fontId="251" fillId="0" borderId="0" xfId="0" applyFont="1" applyAlignment="1">
      <alignment horizontal="center"/>
    </xf>
    <xf numFmtId="0" fontId="251" fillId="0" borderId="0" xfId="0" applyFont="1" applyAlignment="1">
      <alignment horizontal="left"/>
    </xf>
    <xf numFmtId="0" fontId="149" fillId="0" borderId="0" xfId="0" applyFont="1" applyAlignment="1">
      <alignment horizontal="center"/>
    </xf>
    <xf numFmtId="2" fontId="251" fillId="0" borderId="0" xfId="0" applyNumberFormat="1" applyFont="1" applyAlignment="1">
      <alignment horizontal="center"/>
    </xf>
    <xf numFmtId="49" fontId="251" fillId="0" borderId="0" xfId="0" applyNumberFormat="1" applyFont="1" applyAlignment="1">
      <alignment horizontal="center"/>
    </xf>
    <xf numFmtId="49" fontId="253" fillId="7" borderId="0" xfId="0" applyNumberFormat="1" applyFont="1" applyFill="1" applyAlignment="1">
      <alignment horizontal="left"/>
    </xf>
    <xf numFmtId="49" fontId="254" fillId="7" borderId="0" xfId="0" applyNumberFormat="1" applyFont="1" applyFill="1" applyAlignment="1">
      <alignment horizontal="left"/>
    </xf>
    <xf numFmtId="49" fontId="254" fillId="7" borderId="0" xfId="0" applyNumberFormat="1" applyFont="1" applyFill="1" applyAlignment="1">
      <alignment horizontal="center"/>
    </xf>
    <xf numFmtId="49" fontId="253" fillId="7" borderId="0" xfId="0" applyNumberFormat="1" applyFont="1" applyFill="1" applyAlignment="1">
      <alignment horizontal="center"/>
    </xf>
    <xf numFmtId="2" fontId="254" fillId="7" borderId="0" xfId="0" applyNumberFormat="1" applyFont="1" applyFill="1" applyAlignment="1">
      <alignment horizontal="center"/>
    </xf>
    <xf numFmtId="2" fontId="256" fillId="7" borderId="0" xfId="0" applyNumberFormat="1" applyFont="1" applyFill="1" applyAlignment="1">
      <alignment horizontal="center"/>
    </xf>
    <xf numFmtId="49" fontId="253" fillId="9" borderId="0" xfId="0" applyNumberFormat="1" applyFont="1" applyFill="1" applyAlignment="1">
      <alignment horizontal="left"/>
    </xf>
    <xf numFmtId="49" fontId="257" fillId="9" borderId="0" xfId="0" applyNumberFormat="1" applyFont="1" applyFill="1" applyAlignment="1">
      <alignment horizontal="left"/>
    </xf>
    <xf numFmtId="49" fontId="252" fillId="9" borderId="0" xfId="0" applyNumberFormat="1" applyFont="1" applyFill="1"/>
    <xf numFmtId="0" fontId="258" fillId="9" borderId="0" xfId="0" applyFont="1" applyFill="1"/>
    <xf numFmtId="49" fontId="149" fillId="9" borderId="0" xfId="0" applyNumberFormat="1" applyFont="1" applyFill="1" applyAlignment="1">
      <alignment horizontal="center"/>
    </xf>
    <xf numFmtId="49" fontId="149" fillId="9" borderId="0" xfId="0" applyNumberFormat="1" applyFont="1" applyFill="1"/>
    <xf numFmtId="2" fontId="259" fillId="9" borderId="0" xfId="0" applyNumberFormat="1" applyFont="1" applyFill="1" applyAlignment="1">
      <alignment horizontal="center"/>
    </xf>
    <xf numFmtId="49" fontId="259" fillId="9" borderId="0" xfId="0" applyNumberFormat="1" applyFont="1" applyFill="1" applyAlignment="1">
      <alignment horizontal="center"/>
    </xf>
    <xf numFmtId="2" fontId="251" fillId="9" borderId="0" xfId="0" applyNumberFormat="1" applyFont="1" applyFill="1" applyAlignment="1">
      <alignment horizontal="center"/>
    </xf>
    <xf numFmtId="0" fontId="252" fillId="0" borderId="0" xfId="0" applyFont="1" applyAlignment="1">
      <alignment horizontal="left"/>
    </xf>
    <xf numFmtId="49" fontId="251" fillId="0" borderId="0" xfId="17" applyNumberFormat="1" applyFont="1" applyAlignment="1">
      <alignment horizontal="left"/>
    </xf>
    <xf numFmtId="49" fontId="251" fillId="0" borderId="0" xfId="0" applyNumberFormat="1" applyFont="1"/>
    <xf numFmtId="0" fontId="149" fillId="0" borderId="0" xfId="0" applyFont="1"/>
    <xf numFmtId="49" fontId="87" fillId="0" borderId="0" xfId="0" applyNumberFormat="1" applyFont="1" applyFill="1" applyAlignment="1">
      <alignment horizontal="left"/>
    </xf>
    <xf numFmtId="49" fontId="89" fillId="0" borderId="0" xfId="0" applyNumberFormat="1" applyFont="1" applyFill="1" applyAlignment="1">
      <alignment horizontal="center"/>
    </xf>
    <xf numFmtId="49" fontId="82" fillId="0" borderId="0" xfId="0" applyNumberFormat="1" applyFont="1" applyFill="1" applyAlignment="1">
      <alignment horizontal="center"/>
    </xf>
    <xf numFmtId="2" fontId="87" fillId="0" borderId="0" xfId="0" applyNumberFormat="1" applyFont="1" applyFill="1" applyAlignment="1">
      <alignment horizontal="center"/>
    </xf>
    <xf numFmtId="49" fontId="87" fillId="0" borderId="0" xfId="17" applyNumberFormat="1" applyFont="1" applyFill="1" applyAlignment="1">
      <alignment horizontal="left"/>
    </xf>
    <xf numFmtId="0" fontId="87" fillId="0" borderId="0" xfId="0" applyFont="1" applyFill="1"/>
    <xf numFmtId="0" fontId="100" fillId="0" borderId="0" xfId="0" applyFont="1" applyFill="1"/>
    <xf numFmtId="0" fontId="92" fillId="0" borderId="0" xfId="0" applyFont="1" applyFill="1" applyAlignment="1">
      <alignment horizontal="center"/>
    </xf>
    <xf numFmtId="49" fontId="34" fillId="0" borderId="0" xfId="0" applyNumberFormat="1" applyFont="1" applyFill="1"/>
    <xf numFmtId="0" fontId="118" fillId="0" borderId="0" xfId="0" applyFont="1" applyAlignment="1">
      <alignment horizontal="center"/>
    </xf>
    <xf numFmtId="0" fontId="118" fillId="0" borderId="0" xfId="0" applyFont="1" applyFill="1" applyAlignment="1">
      <alignment horizontal="center"/>
    </xf>
    <xf numFmtId="49" fontId="118" fillId="0" borderId="0" xfId="0" applyNumberFormat="1" applyFont="1" applyFill="1" applyAlignment="1">
      <alignment horizontal="center"/>
    </xf>
    <xf numFmtId="0" fontId="100" fillId="0" borderId="0" xfId="0" applyFont="1" applyFill="1" applyAlignment="1">
      <alignment horizontal="center"/>
    </xf>
    <xf numFmtId="167" fontId="34" fillId="0" borderId="0" xfId="0" applyNumberFormat="1" applyFont="1" applyFill="1" applyAlignment="1">
      <alignment horizontal="center"/>
    </xf>
    <xf numFmtId="0" fontId="91" fillId="0" borderId="0" xfId="0" applyFont="1" applyFill="1" applyAlignment="1">
      <alignment horizontal="left"/>
    </xf>
    <xf numFmtId="0" fontId="91" fillId="0" borderId="0" xfId="0" applyFont="1" applyFill="1" applyAlignment="1">
      <alignment horizontal="center"/>
    </xf>
    <xf numFmtId="49" fontId="87" fillId="55" borderId="0" xfId="0" applyNumberFormat="1" applyFont="1" applyFill="1"/>
    <xf numFmtId="49" fontId="34" fillId="55" borderId="3" xfId="0" applyNumberFormat="1" applyFont="1" applyFill="1" applyBorder="1" applyAlignment="1">
      <alignment horizontal="left"/>
    </xf>
    <xf numFmtId="0" fontId="100" fillId="55" borderId="0" xfId="0" applyFont="1" applyFill="1" applyAlignment="1">
      <alignment horizontal="left"/>
    </xf>
    <xf numFmtId="0" fontId="34" fillId="55" borderId="0" xfId="0" applyFont="1" applyFill="1"/>
    <xf numFmtId="0" fontId="34" fillId="55" borderId="0" xfId="0" applyFont="1" applyFill="1" applyAlignment="1">
      <alignment horizontal="center"/>
    </xf>
    <xf numFmtId="49" fontId="85" fillId="55" borderId="0" xfId="0" applyNumberFormat="1" applyFont="1" applyFill="1" applyAlignment="1">
      <alignment horizontal="center"/>
    </xf>
    <xf numFmtId="0" fontId="82" fillId="55" borderId="0" xfId="0" applyFont="1" applyFill="1" applyAlignment="1">
      <alignment horizontal="center"/>
    </xf>
    <xf numFmtId="2" fontId="34" fillId="55" borderId="0" xfId="0" applyNumberFormat="1" applyFont="1" applyFill="1" applyAlignment="1">
      <alignment horizontal="center"/>
    </xf>
    <xf numFmtId="49" fontId="34" fillId="55" borderId="0" xfId="17" applyNumberFormat="1" applyFont="1" applyFill="1" applyAlignment="1">
      <alignment horizontal="left"/>
    </xf>
    <xf numFmtId="49" fontId="34" fillId="55" borderId="0" xfId="0" applyNumberFormat="1" applyFont="1" applyFill="1" applyAlignment="1">
      <alignment horizontal="center"/>
    </xf>
    <xf numFmtId="49" fontId="31" fillId="51" borderId="0" xfId="0" applyNumberFormat="1" applyFont="1" applyFill="1" applyAlignment="1">
      <alignment horizontal="left"/>
    </xf>
    <xf numFmtId="0" fontId="31" fillId="51" borderId="0" xfId="0" applyFont="1" applyFill="1" applyAlignment="1">
      <alignment horizontal="center"/>
    </xf>
    <xf numFmtId="49" fontId="31" fillId="51" borderId="0" xfId="0" applyNumberFormat="1" applyFont="1" applyFill="1"/>
    <xf numFmtId="2" fontId="85" fillId="51" borderId="0" xfId="0" applyNumberFormat="1" applyFont="1" applyFill="1" applyAlignment="1">
      <alignment horizontal="center" vertical="center"/>
    </xf>
    <xf numFmtId="49" fontId="30" fillId="51" borderId="0" xfId="0" applyNumberFormat="1" applyFont="1" applyFill="1" applyAlignment="1">
      <alignment horizontal="left"/>
    </xf>
    <xf numFmtId="0" fontId="30" fillId="51" borderId="0" xfId="0" applyFont="1" applyFill="1" applyAlignment="1">
      <alignment horizontal="center"/>
    </xf>
    <xf numFmtId="49" fontId="29" fillId="51" borderId="0" xfId="0" applyNumberFormat="1" applyFont="1" applyFill="1" applyAlignment="1">
      <alignment horizontal="left"/>
    </xf>
    <xf numFmtId="49" fontId="28" fillId="51" borderId="0" xfId="0" applyNumberFormat="1" applyFont="1" applyFill="1" applyAlignment="1">
      <alignment horizontal="left"/>
    </xf>
    <xf numFmtId="0" fontId="28" fillId="51" borderId="0" xfId="0" applyFont="1" applyFill="1"/>
    <xf numFmtId="49" fontId="28" fillId="51" borderId="3" xfId="0" applyNumberFormat="1" applyFont="1" applyFill="1" applyBorder="1" applyAlignment="1">
      <alignment horizontal="left"/>
    </xf>
    <xf numFmtId="49" fontId="28" fillId="0" borderId="0" xfId="0" applyNumberFormat="1" applyFont="1" applyFill="1" applyAlignment="1">
      <alignment horizontal="left"/>
    </xf>
    <xf numFmtId="0" fontId="28" fillId="0" borderId="0" xfId="0" applyFont="1" applyFill="1"/>
    <xf numFmtId="0" fontId="91" fillId="0" borderId="3" xfId="0" applyFont="1" applyFill="1" applyBorder="1" applyAlignment="1">
      <alignment horizontal="left"/>
    </xf>
    <xf numFmtId="0" fontId="91" fillId="0" borderId="3" xfId="0" applyFont="1" applyFill="1" applyBorder="1" applyAlignment="1">
      <alignment horizontal="center"/>
    </xf>
    <xf numFmtId="49" fontId="93" fillId="0" borderId="0" xfId="0" applyNumberFormat="1" applyFont="1" applyFill="1"/>
    <xf numFmtId="49" fontId="100" fillId="16" borderId="0" xfId="0" applyNumberFormat="1" applyFont="1" applyFill="1"/>
    <xf numFmtId="0" fontId="92" fillId="16" borderId="0" xfId="0" applyFont="1" applyFill="1"/>
    <xf numFmtId="49" fontId="82" fillId="16" borderId="0" xfId="0" applyNumberFormat="1" applyFont="1" applyFill="1" applyAlignment="1">
      <alignment horizontal="center"/>
    </xf>
    <xf numFmtId="49" fontId="118" fillId="16" borderId="0" xfId="0" applyNumberFormat="1" applyFont="1" applyFill="1" applyAlignment="1">
      <alignment horizontal="center"/>
    </xf>
    <xf numFmtId="49" fontId="28" fillId="16" borderId="0" xfId="0" applyNumberFormat="1" applyFont="1" applyFill="1" applyAlignment="1">
      <alignment horizontal="left"/>
    </xf>
    <xf numFmtId="0" fontId="28" fillId="16" borderId="0" xfId="0" applyFont="1" applyFill="1"/>
    <xf numFmtId="0" fontId="27" fillId="51" borderId="0" xfId="0" applyFont="1" applyFill="1" applyAlignment="1">
      <alignment horizontal="center"/>
    </xf>
    <xf numFmtId="0" fontId="27" fillId="0" borderId="0" xfId="0" applyFont="1"/>
    <xf numFmtId="0" fontId="0" fillId="0" borderId="74" xfId="0" applyBorder="1" applyAlignment="1">
      <alignment horizontal="center" vertical="center"/>
    </xf>
    <xf numFmtId="168" fontId="183" fillId="12" borderId="0" xfId="0" applyNumberFormat="1" applyFont="1" applyFill="1" applyAlignment="1">
      <alignment horizontal="center" wrapText="1"/>
    </xf>
    <xf numFmtId="168" fontId="53" fillId="0" borderId="0" xfId="0" applyNumberFormat="1" applyFont="1" applyFill="1" applyAlignment="1">
      <alignment horizontal="center" vertical="center"/>
    </xf>
    <xf numFmtId="0" fontId="53" fillId="0" borderId="0" xfId="0" applyFont="1" applyAlignment="1">
      <alignment horizontal="center" vertical="center"/>
    </xf>
    <xf numFmtId="0" fontId="81" fillId="0" borderId="21" xfId="0" applyFont="1" applyBorder="1" applyAlignment="1">
      <alignment horizontal="center" vertical="center" wrapText="1"/>
    </xf>
    <xf numFmtId="0" fontId="81" fillId="0" borderId="21" xfId="0" applyFont="1" applyFill="1" applyBorder="1" applyAlignment="1">
      <alignment horizontal="center" vertical="center" wrapText="1"/>
    </xf>
    <xf numFmtId="167" fontId="185" fillId="48" borderId="0" xfId="0" applyNumberFormat="1" applyFont="1" applyFill="1" applyAlignment="1"/>
    <xf numFmtId="167" fontId="81" fillId="0" borderId="21" xfId="0" applyNumberFormat="1" applyFont="1" applyFill="1" applyBorder="1" applyAlignment="1">
      <alignment horizontal="center" vertical="center" wrapText="1"/>
    </xf>
    <xf numFmtId="167" fontId="0" fillId="0" borderId="0" xfId="0" applyNumberFormat="1" applyFont="1" applyFill="1" applyAlignment="1">
      <alignment horizontal="right" vertical="top"/>
    </xf>
    <xf numFmtId="167" fontId="0" fillId="50" borderId="0" xfId="0" applyNumberFormat="1" applyFont="1" applyFill="1" applyAlignment="1">
      <alignment horizontal="right" vertical="top"/>
    </xf>
    <xf numFmtId="167" fontId="0" fillId="0" borderId="0" xfId="0" applyNumberFormat="1" applyFont="1" applyFill="1" applyAlignment="1"/>
    <xf numFmtId="167" fontId="81" fillId="0" borderId="0" xfId="0" applyNumberFormat="1" applyFont="1" applyFill="1" applyAlignment="1">
      <alignment horizontal="right" vertical="top"/>
    </xf>
    <xf numFmtId="0" fontId="92" fillId="0" borderId="67" xfId="378" applyFont="1" applyBorder="1"/>
    <xf numFmtId="0" fontId="92" fillId="0" borderId="21" xfId="378" applyFont="1" applyBorder="1"/>
    <xf numFmtId="0" fontId="92" fillId="0" borderId="21" xfId="378" applyFont="1" applyBorder="1" applyAlignment="1">
      <alignment horizontal="center"/>
    </xf>
    <xf numFmtId="0" fontId="169" fillId="0" borderId="21" xfId="378" applyFont="1" applyBorder="1"/>
    <xf numFmtId="168" fontId="92" fillId="0" borderId="21" xfId="378" applyNumberFormat="1" applyFont="1" applyBorder="1"/>
    <xf numFmtId="167" fontId="83" fillId="0" borderId="3" xfId="0" applyNumberFormat="1" applyFont="1" applyBorder="1" applyAlignment="1">
      <alignment horizontal="center" vertical="center" wrapText="1"/>
    </xf>
    <xf numFmtId="167" fontId="34" fillId="16" borderId="0" xfId="0" applyNumberFormat="1" applyFont="1" applyFill="1" applyAlignment="1">
      <alignment horizontal="center"/>
    </xf>
    <xf numFmtId="167" fontId="34" fillId="0" borderId="0" xfId="0" applyNumberFormat="1" applyFont="1" applyFill="1"/>
    <xf numFmtId="167" fontId="261" fillId="51" borderId="0" xfId="0" applyNumberFormat="1" applyFont="1" applyFill="1" applyAlignment="1">
      <alignment horizontal="center"/>
    </xf>
    <xf numFmtId="167" fontId="261" fillId="51" borderId="3" xfId="0" applyNumberFormat="1" applyFont="1" applyFill="1" applyBorder="1" applyAlignment="1">
      <alignment horizontal="center" vertical="center" wrapText="1"/>
    </xf>
    <xf numFmtId="167" fontId="104" fillId="0" borderId="3" xfId="0" applyNumberFormat="1" applyFont="1" applyFill="1" applyBorder="1" applyAlignment="1">
      <alignment horizontal="center" vertical="center" wrapText="1"/>
    </xf>
    <xf numFmtId="167" fontId="247" fillId="51" borderId="3" xfId="0" applyNumberFormat="1" applyFont="1" applyFill="1" applyBorder="1" applyAlignment="1">
      <alignment horizontal="center" vertical="center" wrapText="1"/>
    </xf>
    <xf numFmtId="167" fontId="247" fillId="51" borderId="0" xfId="0" applyNumberFormat="1" applyFont="1" applyFill="1" applyAlignment="1">
      <alignment horizontal="center"/>
    </xf>
    <xf numFmtId="167" fontId="247" fillId="0" borderId="0" xfId="0" applyNumberFormat="1" applyFont="1" applyAlignment="1">
      <alignment horizontal="center"/>
    </xf>
    <xf numFmtId="167" fontId="247" fillId="0" borderId="0" xfId="0" applyNumberFormat="1" applyFont="1"/>
    <xf numFmtId="167" fontId="103" fillId="16" borderId="0" xfId="0" applyNumberFormat="1" applyFont="1" applyFill="1" applyAlignment="1">
      <alignment horizontal="center"/>
    </xf>
    <xf numFmtId="167" fontId="103" fillId="0" borderId="0" xfId="0" applyNumberFormat="1" applyFont="1" applyFill="1" applyAlignment="1">
      <alignment horizontal="center"/>
    </xf>
    <xf numFmtId="167" fontId="34" fillId="0" borderId="0" xfId="0" applyNumberFormat="1" applyFont="1"/>
    <xf numFmtId="167" fontId="34" fillId="8" borderId="0" xfId="0" applyNumberFormat="1" applyFont="1" applyFill="1"/>
    <xf numFmtId="167" fontId="34" fillId="9" borderId="0" xfId="0" applyNumberFormat="1" applyFont="1" applyFill="1"/>
    <xf numFmtId="167" fontId="34" fillId="7" borderId="0" xfId="0" applyNumberFormat="1" applyFont="1" applyFill="1" applyAlignment="1">
      <alignment horizontal="center"/>
    </xf>
    <xf numFmtId="167" fontId="101" fillId="7" borderId="0" xfId="0" applyNumberFormat="1" applyFont="1" applyFill="1" applyAlignment="1">
      <alignment horizontal="center"/>
    </xf>
    <xf numFmtId="167" fontId="101" fillId="9" borderId="0" xfId="0" applyNumberFormat="1" applyFont="1" applyFill="1" applyAlignment="1">
      <alignment horizontal="center"/>
    </xf>
    <xf numFmtId="167" fontId="251" fillId="0" borderId="0" xfId="0" applyNumberFormat="1" applyFont="1" applyFill="1" applyAlignment="1">
      <alignment horizontal="center"/>
    </xf>
    <xf numFmtId="167" fontId="255" fillId="7" borderId="0" xfId="0" applyNumberFormat="1" applyFont="1" applyFill="1" applyAlignment="1">
      <alignment horizontal="center"/>
    </xf>
    <xf numFmtId="167" fontId="255" fillId="9" borderId="0" xfId="0" applyNumberFormat="1" applyFont="1" applyFill="1" applyAlignment="1">
      <alignment horizontal="center"/>
    </xf>
    <xf numFmtId="167" fontId="104" fillId="0" borderId="3" xfId="0" applyNumberFormat="1" applyFont="1" applyBorder="1" applyAlignment="1">
      <alignment horizontal="center" vertical="center" wrapText="1"/>
    </xf>
    <xf numFmtId="167" fontId="101" fillId="8" borderId="0" xfId="0" applyNumberFormat="1" applyFont="1" applyFill="1" applyAlignment="1">
      <alignment horizontal="center"/>
    </xf>
    <xf numFmtId="167" fontId="34" fillId="9" borderId="0" xfId="0" applyNumberFormat="1" applyFont="1" applyFill="1" applyAlignment="1">
      <alignment horizontal="center"/>
    </xf>
    <xf numFmtId="167" fontId="101" fillId="8" borderId="0" xfId="17" applyNumberFormat="1" applyFont="1" applyFill="1" applyAlignment="1">
      <alignment horizontal="center"/>
    </xf>
    <xf numFmtId="167" fontId="247" fillId="9" borderId="0" xfId="0" applyNumberFormat="1" applyFont="1" applyFill="1" applyAlignment="1">
      <alignment horizontal="center"/>
    </xf>
    <xf numFmtId="167" fontId="83" fillId="0" borderId="3" xfId="0" applyNumberFormat="1" applyFont="1" applyBorder="1" applyAlignment="1">
      <alignment vertical="center" wrapText="1"/>
    </xf>
    <xf numFmtId="167" fontId="101" fillId="8" borderId="0" xfId="17" applyNumberFormat="1" applyFont="1" applyFill="1" applyAlignment="1">
      <alignment horizontal="center" vertical="center"/>
    </xf>
    <xf numFmtId="167" fontId="34" fillId="9" borderId="0" xfId="0" applyNumberFormat="1" applyFont="1" applyFill="1" applyAlignment="1">
      <alignment horizontal="center" vertical="center"/>
    </xf>
    <xf numFmtId="167" fontId="34" fillId="0" borderId="0" xfId="0" applyNumberFormat="1" applyFont="1" applyAlignment="1">
      <alignment horizontal="center" vertical="center"/>
    </xf>
    <xf numFmtId="167" fontId="101" fillId="9" borderId="0" xfId="17" applyNumberFormat="1" applyFont="1" applyFill="1" applyAlignment="1">
      <alignment horizontal="center" vertical="center"/>
    </xf>
    <xf numFmtId="167" fontId="81" fillId="0" borderId="0" xfId="0" applyNumberFormat="1" applyFont="1"/>
    <xf numFmtId="167" fontId="71" fillId="56" borderId="3" xfId="0" applyNumberFormat="1" applyFont="1" applyFill="1" applyBorder="1" applyAlignment="1">
      <alignment horizontal="center"/>
    </xf>
    <xf numFmtId="2" fontId="48" fillId="56" borderId="3" xfId="0" applyNumberFormat="1" applyFont="1" applyFill="1" applyBorder="1" applyAlignment="1">
      <alignment horizontal="center"/>
    </xf>
    <xf numFmtId="49" fontId="26" fillId="55" borderId="0" xfId="0" applyNumberFormat="1" applyFont="1" applyFill="1" applyAlignment="1">
      <alignment horizontal="center"/>
    </xf>
    <xf numFmtId="49" fontId="26" fillId="51" borderId="0" xfId="0" applyNumberFormat="1" applyFont="1" applyFill="1" applyAlignment="1">
      <alignment horizontal="center"/>
    </xf>
    <xf numFmtId="49" fontId="26" fillId="16" borderId="0" xfId="0" applyNumberFormat="1" applyFont="1" applyFill="1" applyAlignment="1">
      <alignment horizontal="center"/>
    </xf>
    <xf numFmtId="0" fontId="50" fillId="0" borderId="3" xfId="0" applyFont="1" applyBorder="1" applyAlignment="1">
      <alignment vertical="center" wrapText="1"/>
    </xf>
    <xf numFmtId="174" fontId="26" fillId="26" borderId="3" xfId="378" applyNumberFormat="1" applyFont="1" applyFill="1" applyAlignment="1">
      <alignment horizontal="center" vertical="center" wrapText="1"/>
    </xf>
    <xf numFmtId="49" fontId="263" fillId="0" borderId="3" xfId="378" applyNumberFormat="1" applyFont="1"/>
    <xf numFmtId="0" fontId="263" fillId="0" borderId="3" xfId="378" applyNumberFormat="1" applyFont="1"/>
    <xf numFmtId="0" fontId="263" fillId="0" borderId="3" xfId="378" applyFont="1"/>
    <xf numFmtId="0" fontId="263" fillId="0" borderId="3" xfId="378" applyFont="1" applyAlignment="1">
      <alignment horizontal="left" vertical="top" wrapText="1"/>
    </xf>
    <xf numFmtId="174" fontId="263" fillId="0" borderId="3" xfId="378" applyNumberFormat="1" applyFont="1"/>
    <xf numFmtId="49" fontId="92" fillId="0" borderId="3" xfId="378" applyNumberFormat="1" applyFont="1"/>
    <xf numFmtId="0" fontId="92" fillId="0" borderId="3" xfId="378" applyNumberFormat="1" applyFont="1"/>
    <xf numFmtId="0" fontId="92" fillId="0" borderId="3" xfId="378" applyFont="1" applyAlignment="1">
      <alignment horizontal="left" vertical="top" wrapText="1"/>
    </xf>
    <xf numFmtId="174" fontId="92" fillId="0" borderId="3" xfId="378" applyNumberFormat="1" applyFont="1"/>
    <xf numFmtId="49" fontId="263" fillId="0" borderId="3" xfId="378" applyNumberFormat="1" applyFont="1" applyFill="1"/>
    <xf numFmtId="177" fontId="46" fillId="0" borderId="3" xfId="378" applyNumberFormat="1"/>
    <xf numFmtId="174" fontId="149" fillId="0" borderId="3" xfId="378" applyNumberFormat="1" applyFont="1"/>
    <xf numFmtId="165" fontId="0" fillId="0" borderId="0" xfId="0" applyNumberFormat="1" applyFont="1" applyFill="1" applyAlignment="1"/>
    <xf numFmtId="167" fontId="100" fillId="0" borderId="67" xfId="0" applyNumberFormat="1" applyFont="1" applyBorder="1" applyAlignment="1">
      <alignment horizontal="center"/>
    </xf>
    <xf numFmtId="167" fontId="100" fillId="0" borderId="21" xfId="0" applyNumberFormat="1" applyFont="1" applyBorder="1" applyAlignment="1">
      <alignment horizontal="center"/>
    </xf>
    <xf numFmtId="167" fontId="100" fillId="0" borderId="68" xfId="0" applyNumberFormat="1" applyFont="1" applyBorder="1" applyAlignment="1">
      <alignment horizontal="center"/>
    </xf>
    <xf numFmtId="0" fontId="96" fillId="0" borderId="34" xfId="380" applyNumberFormat="1" applyFont="1" applyBorder="1" applyAlignment="1">
      <alignment horizontal="center" vertical="center"/>
    </xf>
    <xf numFmtId="49" fontId="24" fillId="0" borderId="34" xfId="378" applyNumberFormat="1" applyFont="1" applyBorder="1" applyAlignment="1">
      <alignment horizontal="center" vertical="center"/>
    </xf>
    <xf numFmtId="0" fontId="92" fillId="0" borderId="3" xfId="378" applyFont="1" applyFill="1" applyBorder="1" applyAlignment="1">
      <alignment horizontal="left" vertical="center"/>
    </xf>
    <xf numFmtId="49" fontId="124" fillId="0" borderId="3" xfId="380" applyNumberFormat="1" applyFont="1" applyFill="1" applyBorder="1" applyAlignment="1">
      <alignment horizontal="left" vertical="center"/>
    </xf>
    <xf numFmtId="0" fontId="126" fillId="0" borderId="3" xfId="378" applyFont="1" applyAlignment="1">
      <alignment horizontal="left" vertical="center"/>
    </xf>
    <xf numFmtId="0" fontId="92" fillId="0" borderId="3" xfId="378" applyFont="1" applyBorder="1" applyAlignment="1">
      <alignment horizontal="left" vertical="center"/>
    </xf>
    <xf numFmtId="0" fontId="92" fillId="0" borderId="32" xfId="378" applyFont="1" applyBorder="1" applyAlignment="1">
      <alignment horizontal="left" vertical="center"/>
    </xf>
    <xf numFmtId="172" fontId="124" fillId="0" borderId="3" xfId="380" applyNumberFormat="1" applyFont="1" applyBorder="1" applyAlignment="1">
      <alignment horizontal="left" vertical="center"/>
    </xf>
    <xf numFmtId="172" fontId="94" fillId="0" borderId="3" xfId="380" applyNumberFormat="1" applyFont="1" applyBorder="1" applyAlignment="1">
      <alignment horizontal="left" vertical="center"/>
    </xf>
    <xf numFmtId="173" fontId="94" fillId="0" borderId="3" xfId="380" applyNumberFormat="1" applyFont="1" applyBorder="1" applyAlignment="1">
      <alignment horizontal="left" vertical="center"/>
    </xf>
    <xf numFmtId="173" fontId="94" fillId="0" borderId="32" xfId="380" applyNumberFormat="1" applyFont="1" applyBorder="1" applyAlignment="1">
      <alignment horizontal="left" vertical="center"/>
    </xf>
    <xf numFmtId="0" fontId="92" fillId="0" borderId="3" xfId="378" applyFont="1" applyAlignment="1">
      <alignment horizontal="left" vertical="center"/>
    </xf>
    <xf numFmtId="172" fontId="124" fillId="0" borderId="3" xfId="380" applyNumberFormat="1" applyFont="1" applyAlignment="1">
      <alignment horizontal="left" vertical="center"/>
    </xf>
    <xf numFmtId="0" fontId="126" fillId="0" borderId="26" xfId="378" applyFont="1" applyBorder="1" applyAlignment="1">
      <alignment horizontal="left" vertical="center"/>
    </xf>
    <xf numFmtId="49" fontId="124" fillId="0" borderId="3" xfId="380" applyNumberFormat="1" applyFont="1" applyBorder="1" applyAlignment="1">
      <alignment horizontal="left" vertical="center"/>
    </xf>
    <xf numFmtId="172" fontId="94" fillId="0" borderId="32" xfId="380" applyNumberFormat="1" applyFont="1" applyBorder="1" applyAlignment="1">
      <alignment horizontal="left" vertical="center"/>
    </xf>
    <xf numFmtId="172" fontId="104" fillId="0" borderId="3" xfId="380" applyNumberFormat="1" applyFont="1" applyAlignment="1">
      <alignment horizontal="left" vertical="center"/>
    </xf>
    <xf numFmtId="172" fontId="124" fillId="0" borderId="32" xfId="380" applyNumberFormat="1" applyFont="1" applyBorder="1" applyAlignment="1">
      <alignment horizontal="left" vertical="center"/>
    </xf>
    <xf numFmtId="4" fontId="131" fillId="0" borderId="37" xfId="380" applyNumberFormat="1" applyFont="1" applyBorder="1" applyAlignment="1">
      <alignment horizontal="left" vertical="center"/>
    </xf>
    <xf numFmtId="4" fontId="131" fillId="0" borderId="3" xfId="380" applyNumberFormat="1" applyFont="1" applyBorder="1" applyAlignment="1">
      <alignment horizontal="left" vertical="center"/>
    </xf>
    <xf numFmtId="4" fontId="131" fillId="0" borderId="3" xfId="380" applyNumberFormat="1" applyFont="1" applyAlignment="1">
      <alignment horizontal="left" vertical="center"/>
    </xf>
    <xf numFmtId="0" fontId="92" fillId="0" borderId="37" xfId="378" applyFont="1" applyBorder="1" applyAlignment="1">
      <alignment horizontal="left" vertical="center"/>
    </xf>
    <xf numFmtId="172" fontId="94" fillId="0" borderId="3" xfId="380" applyNumberFormat="1" applyFont="1" applyAlignment="1">
      <alignment horizontal="left" vertical="center"/>
    </xf>
    <xf numFmtId="172" fontId="131" fillId="0" borderId="3" xfId="380" applyNumberFormat="1" applyFont="1" applyBorder="1" applyAlignment="1">
      <alignment horizontal="left" vertical="center"/>
    </xf>
    <xf numFmtId="172" fontId="131" fillId="0" borderId="26" xfId="380" applyNumberFormat="1" applyFont="1" applyBorder="1" applyAlignment="1">
      <alignment horizontal="left" vertical="center"/>
    </xf>
    <xf numFmtId="4" fontId="131" fillId="0" borderId="32" xfId="380" applyNumberFormat="1" applyFont="1" applyBorder="1" applyAlignment="1">
      <alignment horizontal="left" vertical="center"/>
    </xf>
    <xf numFmtId="172" fontId="124" fillId="0" borderId="39" xfId="380" applyNumberFormat="1" applyFont="1" applyBorder="1" applyAlignment="1">
      <alignment horizontal="left" vertical="center"/>
    </xf>
    <xf numFmtId="0" fontId="136" fillId="21" borderId="32" xfId="378" applyFont="1" applyFill="1" applyBorder="1" applyAlignment="1">
      <alignment horizontal="left" vertical="center"/>
    </xf>
    <xf numFmtId="0" fontId="136" fillId="0" borderId="3" xfId="378" applyFont="1" applyFill="1" applyBorder="1" applyAlignment="1">
      <alignment horizontal="left" vertical="center"/>
    </xf>
    <xf numFmtId="0" fontId="131" fillId="0" borderId="31" xfId="380" applyFont="1" applyBorder="1" applyAlignment="1">
      <alignment horizontal="left" vertical="center"/>
    </xf>
    <xf numFmtId="0" fontId="131" fillId="0" borderId="34" xfId="380" applyFont="1" applyBorder="1" applyAlignment="1">
      <alignment horizontal="left" vertical="center"/>
    </xf>
    <xf numFmtId="172" fontId="94" fillId="0" borderId="37" xfId="380" applyNumberFormat="1" applyFont="1" applyBorder="1" applyAlignment="1">
      <alignment horizontal="left" vertical="center"/>
    </xf>
    <xf numFmtId="0" fontId="124" fillId="0" borderId="32" xfId="380" applyFont="1" applyBorder="1" applyAlignment="1">
      <alignment horizontal="left" vertical="center"/>
    </xf>
    <xf numFmtId="0" fontId="124" fillId="0" borderId="3" xfId="380" applyFont="1" applyBorder="1" applyAlignment="1">
      <alignment horizontal="left" vertical="center"/>
    </xf>
    <xf numFmtId="0" fontId="94" fillId="0" borderId="3" xfId="380" applyFont="1" applyBorder="1" applyAlignment="1">
      <alignment horizontal="left" vertical="center" wrapText="1" shrinkToFit="1"/>
    </xf>
    <xf numFmtId="172" fontId="131" fillId="0" borderId="3" xfId="380" applyNumberFormat="1" applyFont="1" applyAlignment="1">
      <alignment horizontal="left" vertical="center"/>
    </xf>
    <xf numFmtId="172" fontId="131" fillId="0" borderId="32" xfId="380" applyNumberFormat="1" applyFont="1" applyBorder="1" applyAlignment="1">
      <alignment horizontal="left" vertical="center"/>
    </xf>
    <xf numFmtId="172" fontId="124" fillId="0" borderId="37" xfId="380" applyNumberFormat="1" applyFont="1" applyBorder="1" applyAlignment="1">
      <alignment horizontal="left" vertical="center"/>
    </xf>
    <xf numFmtId="49" fontId="124" fillId="0" borderId="32" xfId="380" applyNumberFormat="1" applyFont="1" applyBorder="1" applyAlignment="1">
      <alignment horizontal="left" vertical="center"/>
    </xf>
    <xf numFmtId="173" fontId="92" fillId="0" borderId="37" xfId="378" applyNumberFormat="1" applyFont="1" applyBorder="1" applyAlignment="1">
      <alignment horizontal="left" vertical="center"/>
    </xf>
    <xf numFmtId="0" fontId="94" fillId="0" borderId="3" xfId="380" applyFont="1" applyAlignment="1">
      <alignment horizontal="left" vertical="center" wrapText="1"/>
    </xf>
    <xf numFmtId="0" fontId="129" fillId="0" borderId="3" xfId="380" applyFont="1" applyAlignment="1">
      <alignment horizontal="left" vertical="center" wrapText="1"/>
    </xf>
    <xf numFmtId="0" fontId="134" fillId="0" borderId="3" xfId="378" applyFont="1" applyAlignment="1">
      <alignment horizontal="left" vertical="center"/>
    </xf>
    <xf numFmtId="0" fontId="141" fillId="0" borderId="3" xfId="381" applyFont="1" applyAlignment="1" applyProtection="1">
      <alignment horizontal="left" vertical="center"/>
    </xf>
    <xf numFmtId="0" fontId="124" fillId="0" borderId="3" xfId="380" applyFont="1" applyAlignment="1">
      <alignment horizontal="left" vertical="center"/>
    </xf>
    <xf numFmtId="0" fontId="25" fillId="7" borderId="0" xfId="0" applyFont="1" applyFill="1"/>
    <xf numFmtId="0" fontId="25" fillId="0" borderId="0" xfId="0" applyFont="1"/>
    <xf numFmtId="49" fontId="96" fillId="0" borderId="0" xfId="0" applyNumberFormat="1" applyFont="1"/>
    <xf numFmtId="49" fontId="96" fillId="7" borderId="0" xfId="0" applyNumberFormat="1" applyFont="1" applyFill="1"/>
    <xf numFmtId="49" fontId="25" fillId="7" borderId="0" xfId="0" applyNumberFormat="1" applyFont="1" applyFill="1"/>
    <xf numFmtId="49" fontId="23" fillId="7" borderId="0" xfId="0" applyNumberFormat="1" applyFont="1" applyFill="1"/>
    <xf numFmtId="0" fontId="22" fillId="0" borderId="3" xfId="378" applyFont="1" applyAlignment="1">
      <alignment horizontal="center" vertical="center" wrapText="1"/>
    </xf>
    <xf numFmtId="2" fontId="46" fillId="0" borderId="3" xfId="378" applyNumberFormat="1"/>
    <xf numFmtId="174" fontId="21" fillId="26" borderId="3" xfId="378" applyNumberFormat="1" applyFont="1" applyFill="1" applyAlignment="1">
      <alignment horizontal="center" vertical="center" wrapText="1"/>
    </xf>
    <xf numFmtId="0" fontId="19" fillId="0" borderId="0" xfId="0" applyFont="1" applyProtection="1">
      <protection locked="0"/>
    </xf>
    <xf numFmtId="0" fontId="49" fillId="38" borderId="54" xfId="0" applyFont="1" applyFill="1" applyBorder="1" applyAlignment="1">
      <alignment horizontal="center" vertical="center"/>
    </xf>
    <xf numFmtId="0" fontId="49" fillId="38" borderId="54" xfId="0" applyFont="1" applyFill="1" applyBorder="1" applyAlignment="1">
      <alignment horizontal="center" vertical="center" wrapText="1"/>
    </xf>
    <xf numFmtId="0" fontId="20" fillId="0" borderId="0" xfId="0" applyFont="1"/>
    <xf numFmtId="0" fontId="170" fillId="0" borderId="99" xfId="1152" applyFont="1" applyFill="1" applyBorder="1" applyAlignment="1">
      <alignment horizontal="center" vertical="center"/>
    </xf>
    <xf numFmtId="0" fontId="37" fillId="0" borderId="98" xfId="1152" applyFill="1" applyBorder="1"/>
    <xf numFmtId="0" fontId="170" fillId="15" borderId="39" xfId="1152" applyFont="1" applyFill="1" applyBorder="1" applyAlignment="1">
      <alignment horizontal="center" vertical="center" wrapText="1"/>
    </xf>
    <xf numFmtId="0" fontId="37" fillId="0" borderId="3" xfId="1152" applyBorder="1" applyAlignment="1">
      <alignment horizontal="left"/>
    </xf>
    <xf numFmtId="0" fontId="37" fillId="0" borderId="39" xfId="1152" applyBorder="1" applyAlignment="1">
      <alignment horizontal="left"/>
    </xf>
    <xf numFmtId="0" fontId="170" fillId="0" borderId="33" xfId="1152" applyFont="1" applyFill="1" applyBorder="1" applyAlignment="1">
      <alignment horizontal="center" vertical="center"/>
    </xf>
    <xf numFmtId="0" fontId="170" fillId="0" borderId="100" xfId="1152" applyFont="1" applyFill="1" applyBorder="1" applyAlignment="1">
      <alignment horizontal="center" vertical="center"/>
    </xf>
    <xf numFmtId="0" fontId="85" fillId="0" borderId="101" xfId="1152" applyFont="1" applyFill="1" applyBorder="1" applyAlignment="1">
      <alignment horizontal="center" vertical="center"/>
    </xf>
    <xf numFmtId="0" fontId="170" fillId="0" borderId="102" xfId="1152" applyFont="1" applyFill="1" applyBorder="1" applyAlignment="1">
      <alignment horizontal="center" vertical="center"/>
    </xf>
    <xf numFmtId="0" fontId="96" fillId="0" borderId="30" xfId="378" applyFont="1" applyBorder="1"/>
    <xf numFmtId="0" fontId="96" fillId="0" borderId="70" xfId="378" applyFont="1" applyBorder="1"/>
    <xf numFmtId="0" fontId="46" fillId="0" borderId="89" xfId="378" applyBorder="1"/>
    <xf numFmtId="0" fontId="18" fillId="0" borderId="3" xfId="378" applyFont="1"/>
    <xf numFmtId="49" fontId="17" fillId="0" borderId="0" xfId="0" applyNumberFormat="1" applyFont="1" applyFill="1" applyAlignment="1">
      <alignment horizontal="left"/>
    </xf>
    <xf numFmtId="49" fontId="16" fillId="0" borderId="0" xfId="17" applyNumberFormat="1" applyFont="1" applyFill="1" applyAlignment="1">
      <alignment horizontal="left"/>
    </xf>
    <xf numFmtId="49" fontId="103" fillId="0" borderId="0" xfId="17" applyNumberFormat="1" applyFont="1" applyFill="1" applyAlignment="1">
      <alignment horizontal="left"/>
    </xf>
    <xf numFmtId="49" fontId="92" fillId="0" borderId="0" xfId="0" applyNumberFormat="1" applyFont="1"/>
    <xf numFmtId="0" fontId="17" fillId="0" borderId="0" xfId="0" applyFont="1" applyFill="1"/>
    <xf numFmtId="2" fontId="15" fillId="0" borderId="0" xfId="0" applyNumberFormat="1" applyFont="1" applyFill="1" applyAlignment="1">
      <alignment horizontal="center"/>
    </xf>
    <xf numFmtId="2" fontId="17" fillId="0" borderId="0" xfId="0" applyNumberFormat="1" applyFont="1" applyFill="1" applyAlignment="1">
      <alignment horizontal="center"/>
    </xf>
    <xf numFmtId="0" fontId="49" fillId="14" borderId="3" xfId="0" applyFont="1" applyFill="1" applyBorder="1" applyAlignment="1">
      <alignment horizontal="center" vertical="center"/>
    </xf>
    <xf numFmtId="0" fontId="49" fillId="14" borderId="29" xfId="0" applyFont="1" applyFill="1" applyBorder="1" applyAlignment="1">
      <alignment horizontal="center" vertical="center"/>
    </xf>
    <xf numFmtId="1" fontId="49" fillId="2" borderId="10" xfId="276" applyNumberFormat="1" applyFont="1" applyFill="1" applyBorder="1" applyAlignment="1">
      <alignment horizontal="center"/>
    </xf>
    <xf numFmtId="1" fontId="49" fillId="2" borderId="57" xfId="276" applyNumberFormat="1" applyFont="1" applyFill="1" applyBorder="1" applyAlignment="1">
      <alignment horizontal="center"/>
    </xf>
    <xf numFmtId="1" fontId="49" fillId="29" borderId="10" xfId="276" applyNumberFormat="1" applyFont="1" applyFill="1" applyBorder="1" applyAlignment="1">
      <alignment horizontal="center"/>
    </xf>
    <xf numFmtId="1" fontId="49" fillId="29" borderId="57" xfId="276" applyNumberFormat="1" applyFont="1" applyFill="1" applyBorder="1" applyAlignment="1">
      <alignment horizontal="center"/>
    </xf>
    <xf numFmtId="1" fontId="49" fillId="29" borderId="103" xfId="276" applyNumberFormat="1" applyFont="1" applyFill="1" applyBorder="1" applyAlignment="1">
      <alignment horizontal="center"/>
    </xf>
    <xf numFmtId="1" fontId="49" fillId="29" borderId="104" xfId="276" applyNumberFormat="1" applyFont="1" applyFill="1" applyBorder="1" applyAlignment="1">
      <alignment horizontal="center"/>
    </xf>
    <xf numFmtId="1" fontId="49" fillId="29" borderId="105" xfId="276" applyNumberFormat="1" applyFont="1" applyFill="1" applyBorder="1" applyAlignment="1">
      <alignment horizontal="center"/>
    </xf>
    <xf numFmtId="1" fontId="49" fillId="30" borderId="10" xfId="276" applyNumberFormat="1" applyFont="1" applyFill="1" applyBorder="1" applyAlignment="1">
      <alignment horizontal="center"/>
    </xf>
    <xf numFmtId="1" fontId="49" fillId="29" borderId="106" xfId="276" applyNumberFormat="1" applyFont="1" applyFill="1" applyBorder="1" applyAlignment="1">
      <alignment horizontal="center"/>
    </xf>
    <xf numFmtId="1" fontId="49" fillId="30" borderId="12" xfId="276" applyNumberFormat="1" applyFont="1" applyFill="1" applyBorder="1" applyAlignment="1">
      <alignment horizontal="center"/>
    </xf>
    <xf numFmtId="1" fontId="49" fillId="30" borderId="57" xfId="276" applyNumberFormat="1" applyFont="1" applyFill="1" applyBorder="1" applyAlignment="1">
      <alignment horizontal="center"/>
    </xf>
    <xf numFmtId="1" fontId="49" fillId="31" borderId="50" xfId="276" applyNumberFormat="1" applyFont="1" applyFill="1" applyBorder="1" applyAlignment="1">
      <alignment horizontal="center"/>
    </xf>
    <xf numFmtId="1" fontId="49" fillId="29" borderId="107" xfId="276" applyNumberFormat="1" applyFont="1" applyFill="1" applyBorder="1" applyAlignment="1">
      <alignment horizontal="center"/>
    </xf>
    <xf numFmtId="49" fontId="14" fillId="16" borderId="0" xfId="0" applyNumberFormat="1" applyFont="1" applyFill="1" applyAlignment="1">
      <alignment horizontal="left"/>
    </xf>
    <xf numFmtId="0" fontId="14" fillId="16" borderId="0" xfId="0" applyFont="1" applyFill="1"/>
    <xf numFmtId="0" fontId="103" fillId="16" borderId="0" xfId="0" applyFont="1" applyFill="1" applyAlignment="1">
      <alignment horizontal="center" vertical="center"/>
    </xf>
    <xf numFmtId="49" fontId="13" fillId="16" borderId="0" xfId="17" applyNumberFormat="1" applyFont="1" applyFill="1" applyAlignment="1">
      <alignment horizontal="left"/>
    </xf>
    <xf numFmtId="0" fontId="14" fillId="16" borderId="0" xfId="0" applyFont="1" applyFill="1" applyAlignment="1">
      <alignment horizontal="center"/>
    </xf>
    <xf numFmtId="0" fontId="264" fillId="0" borderId="3" xfId="0" applyFont="1" applyBorder="1" applyAlignment="1">
      <alignment horizontal="center" vertical="center"/>
    </xf>
    <xf numFmtId="0" fontId="264" fillId="0" borderId="3" xfId="0" applyFont="1" applyBorder="1" applyAlignment="1">
      <alignment horizontal="center" vertical="center" wrapText="1"/>
    </xf>
    <xf numFmtId="167" fontId="264" fillId="0" borderId="3" xfId="0" applyNumberFormat="1" applyFont="1" applyBorder="1" applyAlignment="1">
      <alignment horizontal="center" wrapText="1"/>
    </xf>
    <xf numFmtId="0" fontId="119" fillId="0" borderId="3" xfId="0" applyFont="1" applyBorder="1" applyAlignment="1">
      <alignment horizontal="center" vertical="center"/>
    </xf>
    <xf numFmtId="0" fontId="52" fillId="0" borderId="3" xfId="0" applyFont="1" applyBorder="1" applyAlignment="1">
      <alignment horizontal="center" vertical="center"/>
    </xf>
    <xf numFmtId="0" fontId="52" fillId="0" borderId="3" xfId="0" applyFont="1" applyBorder="1" applyAlignment="1">
      <alignment horizontal="center" vertical="center" wrapText="1"/>
    </xf>
    <xf numFmtId="167" fontId="79" fillId="0" borderId="3" xfId="0" applyNumberFormat="1" applyFont="1" applyBorder="1" applyAlignment="1">
      <alignment horizontal="center"/>
    </xf>
    <xf numFmtId="167" fontId="52" fillId="0" borderId="3" xfId="0" applyNumberFormat="1" applyFont="1" applyBorder="1" applyAlignment="1">
      <alignment horizontal="center"/>
    </xf>
    <xf numFmtId="0" fontId="113" fillId="0" borderId="0" xfId="0" applyFont="1" applyAlignment="1">
      <alignment horizontal="left"/>
    </xf>
    <xf numFmtId="0" fontId="0" fillId="0" borderId="72" xfId="0" applyBorder="1" applyAlignment="1">
      <alignment horizontal="left"/>
    </xf>
    <xf numFmtId="0" fontId="113" fillId="0" borderId="72" xfId="0" applyFont="1" applyBorder="1" applyAlignment="1">
      <alignment horizontal="left"/>
    </xf>
    <xf numFmtId="0" fontId="229" fillId="24" borderId="72" xfId="0" applyFont="1" applyFill="1" applyBorder="1" applyAlignment="1">
      <alignment horizontal="left"/>
    </xf>
    <xf numFmtId="0" fontId="0" fillId="0" borderId="0" xfId="0" applyAlignment="1">
      <alignment horizontal="left"/>
    </xf>
    <xf numFmtId="0" fontId="185" fillId="33" borderId="78" xfId="1152" applyFont="1" applyFill="1" applyBorder="1"/>
    <xf numFmtId="0" fontId="187" fillId="0" borderId="79" xfId="1150" applyFont="1" applyBorder="1" applyAlignment="1">
      <alignment horizontal="center"/>
    </xf>
    <xf numFmtId="176" fontId="185" fillId="0" borderId="79" xfId="1151" applyNumberFormat="1" applyFont="1" applyBorder="1" applyAlignment="1">
      <alignment horizontal="center"/>
    </xf>
    <xf numFmtId="176" fontId="185" fillId="0" borderId="93" xfId="1151" applyNumberFormat="1" applyFont="1" applyBorder="1" applyAlignment="1">
      <alignment horizontal="center"/>
    </xf>
    <xf numFmtId="176" fontId="185" fillId="0" borderId="68" xfId="1151" applyNumberFormat="1" applyFont="1" applyBorder="1" applyAlignment="1">
      <alignment horizontal="center"/>
    </xf>
    <xf numFmtId="176" fontId="220" fillId="0" borderId="68" xfId="1151" applyNumberFormat="1" applyFont="1" applyBorder="1" applyAlignment="1">
      <alignment horizontal="center"/>
    </xf>
    <xf numFmtId="176" fontId="220" fillId="0" borderId="71" xfId="1151" applyNumberFormat="1" applyFont="1" applyBorder="1" applyAlignment="1">
      <alignment horizontal="center"/>
    </xf>
    <xf numFmtId="0" fontId="185" fillId="33" borderId="99" xfId="1152" applyFont="1" applyFill="1" applyBorder="1"/>
    <xf numFmtId="0" fontId="187" fillId="0" borderId="30" xfId="1150" applyFont="1" applyBorder="1" applyAlignment="1">
      <alignment horizontal="center"/>
    </xf>
    <xf numFmtId="176" fontId="185" fillId="0" borderId="30" xfId="1151" applyNumberFormat="1" applyFont="1" applyBorder="1" applyAlignment="1">
      <alignment horizontal="center"/>
    </xf>
    <xf numFmtId="176" fontId="185" fillId="0" borderId="108" xfId="1151" applyNumberFormat="1" applyFont="1" applyBorder="1" applyAlignment="1">
      <alignment horizontal="center"/>
    </xf>
    <xf numFmtId="0" fontId="0" fillId="0" borderId="26" xfId="0" applyFont="1" applyBorder="1" applyAlignment="1"/>
    <xf numFmtId="0" fontId="0" fillId="0" borderId="39" xfId="0" applyFont="1" applyBorder="1" applyAlignment="1"/>
    <xf numFmtId="176" fontId="185" fillId="0" borderId="71" xfId="1151" applyNumberFormat="1" applyFont="1" applyBorder="1" applyAlignment="1">
      <alignment horizontal="center"/>
    </xf>
    <xf numFmtId="0" fontId="185" fillId="33" borderId="110" xfId="1152" applyFont="1" applyFill="1" applyBorder="1"/>
    <xf numFmtId="0" fontId="49" fillId="14" borderId="3" xfId="0" applyFont="1" applyFill="1" applyBorder="1" applyAlignment="1">
      <alignment horizontal="center" vertical="center"/>
    </xf>
    <xf numFmtId="0" fontId="49" fillId="14" borderId="29" xfId="0" applyFont="1" applyFill="1" applyBorder="1" applyAlignment="1">
      <alignment horizontal="center" vertical="center"/>
    </xf>
    <xf numFmtId="1" fontId="49" fillId="2" borderId="56" xfId="276" applyNumberFormat="1" applyFont="1" applyFill="1" applyBorder="1" applyAlignment="1">
      <alignment horizontal="center"/>
    </xf>
    <xf numFmtId="1" fontId="49" fillId="2" borderId="91" xfId="276" applyNumberFormat="1" applyFont="1" applyFill="1" applyBorder="1" applyAlignment="1">
      <alignment horizontal="center"/>
    </xf>
    <xf numFmtId="0" fontId="49" fillId="0" borderId="111" xfId="0" applyFont="1" applyBorder="1"/>
    <xf numFmtId="0" fontId="187" fillId="0" borderId="28" xfId="1150" applyFont="1" applyBorder="1" applyAlignment="1">
      <alignment horizontal="center"/>
    </xf>
    <xf numFmtId="0" fontId="185" fillId="33" borderId="94" xfId="1152" applyFont="1" applyFill="1" applyBorder="1"/>
    <xf numFmtId="176" fontId="185" fillId="0" borderId="95" xfId="1151" applyNumberFormat="1" applyFont="1" applyBorder="1" applyAlignment="1">
      <alignment horizontal="center"/>
    </xf>
    <xf numFmtId="0" fontId="185" fillId="0" borderId="112" xfId="0" applyFont="1" applyBorder="1" applyAlignment="1">
      <alignment horizontal="center" vertical="center" wrapText="1"/>
    </xf>
    <xf numFmtId="0" fontId="185" fillId="0" borderId="113" xfId="0" applyFont="1" applyBorder="1" applyAlignment="1">
      <alignment horizontal="left" vertical="center" wrapText="1"/>
    </xf>
    <xf numFmtId="0" fontId="185" fillId="0" borderId="113" xfId="0" applyFont="1" applyBorder="1" applyAlignment="1">
      <alignment horizontal="center" vertical="center" wrapText="1"/>
    </xf>
    <xf numFmtId="0" fontId="185" fillId="0" borderId="114" xfId="0" applyFont="1" applyBorder="1" applyAlignment="1">
      <alignment horizontal="center" vertical="center" wrapText="1"/>
    </xf>
    <xf numFmtId="0" fontId="185" fillId="0" borderId="112" xfId="0" applyFont="1" applyBorder="1" applyAlignment="1">
      <alignment horizontal="center" vertical="center"/>
    </xf>
    <xf numFmtId="0" fontId="185" fillId="0" borderId="113" xfId="0" applyFont="1" applyBorder="1" applyAlignment="1">
      <alignment horizontal="left" vertical="center"/>
    </xf>
    <xf numFmtId="0" fontId="185" fillId="0" borderId="113" xfId="0" applyFont="1" applyBorder="1" applyAlignment="1">
      <alignment horizontal="center" vertical="center"/>
    </xf>
    <xf numFmtId="9" fontId="189" fillId="0" borderId="113" xfId="0" applyNumberFormat="1" applyFont="1" applyBorder="1" applyAlignment="1">
      <alignment horizontal="center" vertical="center"/>
    </xf>
    <xf numFmtId="0" fontId="185" fillId="0" borderId="114" xfId="0" applyFont="1" applyBorder="1" applyAlignment="1">
      <alignment horizontal="center" vertical="center"/>
    </xf>
    <xf numFmtId="0" fontId="230" fillId="0" borderId="3" xfId="0" applyFont="1" applyBorder="1"/>
    <xf numFmtId="0" fontId="236" fillId="0" borderId="0" xfId="0" applyFont="1"/>
    <xf numFmtId="0" fontId="160" fillId="0" borderId="3" xfId="0" applyFont="1" applyBorder="1"/>
    <xf numFmtId="0" fontId="217" fillId="0" borderId="3" xfId="0" applyFont="1" applyBorder="1"/>
    <xf numFmtId="0" fontId="266" fillId="57" borderId="21" xfId="0" applyFont="1" applyFill="1" applyBorder="1" applyAlignment="1">
      <alignment horizontal="center" wrapText="1"/>
    </xf>
    <xf numFmtId="0" fontId="266" fillId="57" borderId="21" xfId="0" applyFont="1" applyFill="1" applyBorder="1"/>
    <xf numFmtId="0" fontId="266" fillId="57" borderId="21" xfId="0" applyFont="1" applyFill="1" applyBorder="1" applyAlignment="1">
      <alignment horizontal="center"/>
    </xf>
    <xf numFmtId="0" fontId="266" fillId="57" borderId="47" xfId="0" applyFont="1" applyFill="1" applyBorder="1" applyAlignment="1">
      <alignment horizontal="center" wrapText="1"/>
    </xf>
    <xf numFmtId="2" fontId="266" fillId="57" borderId="47" xfId="0" applyNumberFormat="1" applyFont="1" applyFill="1" applyBorder="1" applyAlignment="1">
      <alignment horizontal="center" wrapText="1"/>
    </xf>
    <xf numFmtId="178" fontId="0" fillId="0" borderId="21" xfId="0" applyNumberFormat="1" applyBorder="1" applyAlignment="1">
      <alignment horizontal="center"/>
    </xf>
    <xf numFmtId="179" fontId="0" fillId="0" borderId="21" xfId="0" applyNumberFormat="1" applyBorder="1" applyAlignment="1">
      <alignment horizontal="center"/>
    </xf>
    <xf numFmtId="180" fontId="0" fillId="0" borderId="21" xfId="0" applyNumberFormat="1" applyBorder="1"/>
    <xf numFmtId="1" fontId="0" fillId="0" borderId="21" xfId="0" applyNumberFormat="1" applyBorder="1"/>
    <xf numFmtId="49" fontId="0" fillId="0" borderId="21" xfId="0" applyNumberFormat="1" applyBorder="1" applyAlignment="1">
      <alignment horizontal="center"/>
    </xf>
    <xf numFmtId="178" fontId="267" fillId="0" borderId="21" xfId="0" applyNumberFormat="1" applyFont="1" applyBorder="1" applyAlignment="1">
      <alignment horizontal="center"/>
    </xf>
    <xf numFmtId="0" fontId="267" fillId="0" borderId="21" xfId="0" applyFont="1" applyBorder="1"/>
    <xf numFmtId="179" fontId="267" fillId="0" borderId="21" xfId="0" applyNumberFormat="1" applyFont="1" applyBorder="1" applyAlignment="1">
      <alignment horizontal="center"/>
    </xf>
    <xf numFmtId="180" fontId="267" fillId="0" borderId="21" xfId="0" applyNumberFormat="1" applyFont="1" applyBorder="1"/>
    <xf numFmtId="1" fontId="267" fillId="0" borderId="21" xfId="0" applyNumberFormat="1" applyFont="1" applyBorder="1"/>
    <xf numFmtId="49" fontId="267" fillId="0" borderId="21" xfId="0" applyNumberFormat="1" applyFont="1" applyBorder="1" applyAlignment="1">
      <alignment horizontal="center"/>
    </xf>
    <xf numFmtId="166" fontId="268" fillId="0" borderId="21" xfId="0" applyNumberFormat="1" applyFont="1" applyBorder="1"/>
    <xf numFmtId="165" fontId="267" fillId="0" borderId="21" xfId="0" applyNumberFormat="1" applyFont="1" applyBorder="1"/>
    <xf numFmtId="178" fontId="267" fillId="16" borderId="21" xfId="0" applyNumberFormat="1" applyFont="1" applyFill="1" applyBorder="1" applyAlignment="1">
      <alignment horizontal="center"/>
    </xf>
    <xf numFmtId="166" fontId="268" fillId="0" borderId="3" xfId="0" applyNumberFormat="1" applyFont="1" applyBorder="1"/>
    <xf numFmtId="165" fontId="267" fillId="0" borderId="3" xfId="0" applyNumberFormat="1" applyFont="1" applyBorder="1"/>
    <xf numFmtId="0" fontId="269" fillId="0" borderId="0" xfId="0" applyFont="1"/>
    <xf numFmtId="178" fontId="269" fillId="0" borderId="21" xfId="0" applyNumberFormat="1" applyFont="1" applyBorder="1" applyAlignment="1">
      <alignment horizontal="center"/>
    </xf>
    <xf numFmtId="0" fontId="269" fillId="0" borderId="21" xfId="0" applyFont="1" applyBorder="1"/>
    <xf numFmtId="179" fontId="269" fillId="0" borderId="21" xfId="0" applyNumberFormat="1" applyFont="1" applyBorder="1" applyAlignment="1">
      <alignment horizontal="center"/>
    </xf>
    <xf numFmtId="180" fontId="269" fillId="0" borderId="21" xfId="0" applyNumberFormat="1" applyFont="1" applyBorder="1"/>
    <xf numFmtId="1" fontId="269" fillId="0" borderId="21" xfId="0" applyNumberFormat="1" applyFont="1" applyBorder="1"/>
    <xf numFmtId="49" fontId="269" fillId="0" borderId="21" xfId="0" applyNumberFormat="1" applyFont="1" applyBorder="1" applyAlignment="1">
      <alignment horizontal="center"/>
    </xf>
    <xf numFmtId="2" fontId="269" fillId="0" borderId="0" xfId="0" applyNumberFormat="1" applyFont="1"/>
    <xf numFmtId="178" fontId="270" fillId="0" borderId="21" xfId="0" applyNumberFormat="1" applyFont="1" applyBorder="1" applyAlignment="1">
      <alignment horizontal="center"/>
    </xf>
    <xf numFmtId="0" fontId="270" fillId="0" borderId="21" xfId="0" applyFont="1" applyBorder="1"/>
    <xf numFmtId="179" fontId="270" fillId="0" borderId="21" xfId="0" applyNumberFormat="1" applyFont="1" applyBorder="1" applyAlignment="1">
      <alignment horizontal="center"/>
    </xf>
    <xf numFmtId="180" fontId="270" fillId="0" borderId="21" xfId="0" applyNumberFormat="1" applyFont="1" applyBorder="1"/>
    <xf numFmtId="1" fontId="270" fillId="0" borderId="21" xfId="0" applyNumberFormat="1" applyFont="1" applyBorder="1"/>
    <xf numFmtId="49" fontId="270" fillId="0" borderId="21" xfId="0" applyNumberFormat="1" applyFont="1" applyBorder="1" applyAlignment="1">
      <alignment horizontal="center"/>
    </xf>
    <xf numFmtId="0" fontId="0" fillId="51" borderId="0" xfId="0" applyFont="1" applyFill="1" applyAlignment="1"/>
    <xf numFmtId="0" fontId="185" fillId="58" borderId="109" xfId="0" applyFont="1" applyFill="1" applyBorder="1" applyAlignment="1">
      <alignment horizontal="center" vertical="center"/>
    </xf>
    <xf numFmtId="0" fontId="185" fillId="58" borderId="47" xfId="0" applyFont="1" applyFill="1" applyBorder="1" applyAlignment="1">
      <alignment horizontal="left" vertical="center"/>
    </xf>
    <xf numFmtId="0" fontId="185" fillId="58" borderId="47" xfId="0" applyFont="1" applyFill="1" applyBorder="1" applyAlignment="1">
      <alignment horizontal="center" vertical="center"/>
    </xf>
    <xf numFmtId="9" fontId="189" fillId="58" borderId="47" xfId="0" applyNumberFormat="1" applyFont="1" applyFill="1" applyBorder="1" applyAlignment="1">
      <alignment horizontal="center" vertical="center"/>
    </xf>
    <xf numFmtId="0" fontId="185" fillId="58" borderId="111" xfId="0" applyFont="1" applyFill="1" applyBorder="1" applyAlignment="1">
      <alignment horizontal="center" vertical="center"/>
    </xf>
    <xf numFmtId="0" fontId="271" fillId="58" borderId="109" xfId="0" applyFont="1" applyFill="1" applyBorder="1" applyAlignment="1">
      <alignment horizontal="center" vertical="top" wrapText="1"/>
    </xf>
    <xf numFmtId="0" fontId="271" fillId="51" borderId="109" xfId="0" applyFont="1" applyFill="1" applyBorder="1" applyAlignment="1">
      <alignment horizontal="center" vertical="top" wrapText="1"/>
    </xf>
    <xf numFmtId="0" fontId="81" fillId="0" borderId="72" xfId="0" applyFont="1" applyBorder="1" applyAlignment="1">
      <alignment horizontal="left"/>
    </xf>
    <xf numFmtId="49" fontId="101" fillId="0" borderId="0" xfId="0" applyNumberFormat="1" applyFont="1" applyFill="1" applyAlignment="1">
      <alignment horizontal="center"/>
    </xf>
    <xf numFmtId="0" fontId="12" fillId="51" borderId="0" xfId="0" applyFont="1" applyFill="1" applyAlignment="1">
      <alignment horizontal="center"/>
    </xf>
    <xf numFmtId="49" fontId="12" fillId="51" borderId="0" xfId="0" applyNumberFormat="1" applyFont="1" applyFill="1" applyAlignment="1">
      <alignment horizontal="center"/>
    </xf>
    <xf numFmtId="2" fontId="96" fillId="51" borderId="3" xfId="0" applyNumberFormat="1" applyFont="1" applyFill="1" applyBorder="1" applyAlignment="1">
      <alignment horizontal="center" vertical="center" wrapText="1"/>
    </xf>
    <xf numFmtId="0" fontId="12" fillId="51" borderId="0" xfId="0" applyFont="1" applyFill="1"/>
    <xf numFmtId="0" fontId="190" fillId="0" borderId="3" xfId="0" applyFont="1" applyBorder="1" applyAlignment="1">
      <alignment horizontal="left" vertical="center"/>
    </xf>
    <xf numFmtId="1" fontId="0" fillId="0" borderId="0" xfId="0" applyNumberFormat="1" applyFont="1" applyAlignment="1"/>
    <xf numFmtId="1" fontId="0" fillId="0" borderId="3" xfId="0" applyNumberFormat="1" applyFont="1" applyBorder="1" applyAlignment="1"/>
    <xf numFmtId="49" fontId="115" fillId="51" borderId="3" xfId="17" applyNumberFormat="1" applyFont="1" applyFill="1" applyBorder="1" applyAlignment="1">
      <alignment horizontal="center" vertical="center" wrapText="1"/>
    </xf>
    <xf numFmtId="0" fontId="103" fillId="51" borderId="0" xfId="0" applyFont="1" applyFill="1" applyAlignment="1">
      <alignment horizontal="center"/>
    </xf>
    <xf numFmtId="0" fontId="108" fillId="0" borderId="0" xfId="0" quotePrefix="1" applyNumberFormat="1" applyFont="1" applyAlignment="1">
      <alignment horizontal="left"/>
    </xf>
    <xf numFmtId="49" fontId="11" fillId="0" borderId="0" xfId="0" applyNumberFormat="1" applyFont="1" applyAlignment="1">
      <alignment horizontal="left"/>
    </xf>
    <xf numFmtId="167" fontId="121" fillId="0" borderId="0" xfId="0" applyNumberFormat="1" applyFont="1" applyFill="1"/>
    <xf numFmtId="0" fontId="49" fillId="14" borderId="3" xfId="0" applyFont="1" applyFill="1" applyBorder="1" applyAlignment="1">
      <alignment horizontal="center" vertical="center"/>
    </xf>
    <xf numFmtId="0" fontId="49" fillId="14" borderId="29" xfId="0" applyFont="1" applyFill="1" applyBorder="1" applyAlignment="1">
      <alignment horizontal="center" vertical="center"/>
    </xf>
    <xf numFmtId="0" fontId="11" fillId="0" borderId="0" xfId="0" applyFont="1"/>
    <xf numFmtId="49" fontId="28" fillId="0" borderId="3" xfId="0" applyNumberFormat="1" applyFont="1" applyFill="1" applyBorder="1" applyAlignment="1">
      <alignment horizontal="left"/>
    </xf>
    <xf numFmtId="167" fontId="261" fillId="0" borderId="0" xfId="0" applyNumberFormat="1" applyFont="1" applyFill="1" applyAlignment="1">
      <alignment horizontal="center"/>
    </xf>
    <xf numFmtId="0" fontId="11" fillId="51" borderId="0" xfId="0" applyFont="1" applyFill="1" applyAlignment="1">
      <alignment horizontal="center"/>
    </xf>
    <xf numFmtId="0" fontId="11" fillId="51" borderId="0" xfId="0" applyFont="1" applyFill="1" applyAlignment="1">
      <alignment horizontal="left"/>
    </xf>
    <xf numFmtId="0" fontId="103" fillId="26" borderId="3" xfId="378" applyFont="1" applyFill="1" applyAlignment="1">
      <alignment horizontal="center" vertical="center"/>
    </xf>
    <xf numFmtId="174" fontId="10" fillId="26" borderId="3" xfId="378" applyNumberFormat="1" applyFont="1" applyFill="1" applyAlignment="1">
      <alignment horizontal="center" vertical="center" wrapText="1"/>
    </xf>
    <xf numFmtId="0" fontId="9" fillId="0" borderId="3" xfId="378" applyFont="1"/>
    <xf numFmtId="181" fontId="46" fillId="0" borderId="3" xfId="378" applyNumberFormat="1"/>
    <xf numFmtId="181" fontId="46" fillId="23" borderId="3" xfId="378" applyNumberFormat="1" applyFill="1"/>
    <xf numFmtId="181" fontId="149" fillId="0" borderId="3" xfId="378" applyNumberFormat="1" applyFont="1"/>
    <xf numFmtId="181" fontId="46" fillId="0" borderId="3" xfId="378" applyNumberFormat="1" applyFill="1"/>
    <xf numFmtId="0" fontId="10" fillId="26" borderId="3" xfId="378" applyNumberFormat="1" applyFont="1" applyFill="1" applyAlignment="1">
      <alignment horizontal="center" vertical="center" wrapText="1"/>
    </xf>
    <xf numFmtId="182" fontId="46" fillId="0" borderId="3" xfId="378" applyNumberFormat="1"/>
    <xf numFmtId="182" fontId="46" fillId="23" borderId="3" xfId="378" applyNumberFormat="1" applyFill="1"/>
    <xf numFmtId="182" fontId="263" fillId="0" borderId="3" xfId="378" applyNumberFormat="1" applyFont="1"/>
    <xf numFmtId="182" fontId="92" fillId="0" borderId="3" xfId="378" applyNumberFormat="1" applyFont="1"/>
    <xf numFmtId="182" fontId="46" fillId="0" borderId="3" xfId="378" applyNumberFormat="1" applyFill="1"/>
    <xf numFmtId="0" fontId="9" fillId="0" borderId="3" xfId="378" applyFont="1" applyAlignment="1">
      <alignment horizontal="left" vertical="top" wrapText="1"/>
    </xf>
    <xf numFmtId="49" fontId="9" fillId="0" borderId="3" xfId="378" applyNumberFormat="1" applyFont="1"/>
    <xf numFmtId="0" fontId="9" fillId="0" borderId="3" xfId="378" applyFont="1" applyFill="1"/>
    <xf numFmtId="0" fontId="8" fillId="0" borderId="3" xfId="378" applyFont="1"/>
    <xf numFmtId="167" fontId="10" fillId="26" borderId="3" xfId="378" applyNumberFormat="1" applyFont="1" applyFill="1" applyAlignment="1">
      <alignment horizontal="center" vertical="center" wrapText="1"/>
    </xf>
    <xf numFmtId="167" fontId="46" fillId="0" borderId="3" xfId="378" applyNumberFormat="1"/>
    <xf numFmtId="167" fontId="46" fillId="23" borderId="3" xfId="378" applyNumberFormat="1" applyFill="1"/>
    <xf numFmtId="167" fontId="46" fillId="0" borderId="3" xfId="378" applyNumberFormat="1" applyFill="1"/>
    <xf numFmtId="0" fontId="10" fillId="0" borderId="0" xfId="0" applyFont="1" applyFill="1" applyAlignment="1">
      <alignment horizontal="center"/>
    </xf>
    <xf numFmtId="0" fontId="10" fillId="0" borderId="0" xfId="0" applyFont="1" applyAlignment="1">
      <alignment horizontal="center"/>
    </xf>
    <xf numFmtId="0" fontId="10" fillId="51" borderId="0" xfId="0" applyFont="1" applyFill="1" applyAlignment="1">
      <alignment horizontal="center"/>
    </xf>
    <xf numFmtId="49" fontId="94" fillId="16" borderId="0" xfId="0" applyNumberFormat="1" applyFont="1" applyFill="1" applyAlignment="1">
      <alignment horizontal="left"/>
    </xf>
    <xf numFmtId="49" fontId="96" fillId="16" borderId="0" xfId="0" applyNumberFormat="1" applyFont="1" applyFill="1" applyAlignment="1">
      <alignment horizontal="left"/>
    </xf>
    <xf numFmtId="0" fontId="7" fillId="0" borderId="0" xfId="0" applyFont="1"/>
    <xf numFmtId="1" fontId="49" fillId="2" borderId="3" xfId="0" applyNumberFormat="1" applyFont="1" applyFill="1" applyBorder="1" applyAlignment="1">
      <alignment horizontal="center"/>
    </xf>
    <xf numFmtId="0" fontId="49" fillId="2" borderId="28" xfId="0" applyFont="1" applyFill="1" applyBorder="1"/>
    <xf numFmtId="1" fontId="49" fillId="2" borderId="28" xfId="0" applyNumberFormat="1" applyFont="1" applyFill="1" applyBorder="1" applyAlignment="1">
      <alignment horizontal="center"/>
    </xf>
    <xf numFmtId="168" fontId="49" fillId="2" borderId="28" xfId="0" applyNumberFormat="1" applyFont="1" applyFill="1" applyBorder="1" applyAlignment="1">
      <alignment horizontal="center"/>
    </xf>
    <xf numFmtId="2" fontId="0" fillId="0" borderId="0" xfId="0" applyNumberFormat="1" applyFont="1" applyAlignment="1"/>
    <xf numFmtId="0" fontId="81" fillId="0" borderId="0" xfId="0" applyFont="1"/>
    <xf numFmtId="49" fontId="52" fillId="0" borderId="0" xfId="0" applyNumberFormat="1" applyFont="1"/>
    <xf numFmtId="0" fontId="273" fillId="0" borderId="0" xfId="0" applyFont="1" applyAlignment="1"/>
    <xf numFmtId="2" fontId="0" fillId="0" borderId="0" xfId="0" applyNumberFormat="1" applyFont="1" applyAlignment="1">
      <alignment horizontal="left"/>
    </xf>
    <xf numFmtId="0" fontId="6" fillId="0" borderId="3" xfId="378" applyFont="1" applyAlignment="1">
      <alignment horizontal="center" vertical="center" wrapText="1"/>
    </xf>
    <xf numFmtId="0" fontId="4" fillId="0" borderId="3" xfId="378" applyFont="1" applyAlignment="1">
      <alignment horizontal="center" vertical="center" wrapText="1"/>
    </xf>
    <xf numFmtId="0" fontId="3" fillId="0" borderId="3" xfId="378" applyFont="1" applyAlignment="1">
      <alignment horizontal="center" vertical="center" wrapText="1"/>
    </xf>
    <xf numFmtId="0" fontId="2" fillId="0" borderId="3" xfId="378" applyFont="1" applyAlignment="1">
      <alignment horizontal="center" vertical="center" wrapText="1"/>
    </xf>
    <xf numFmtId="0" fontId="224" fillId="0" borderId="0" xfId="0" applyFont="1" applyAlignment="1">
      <alignment horizontal="left" wrapText="1"/>
    </xf>
    <xf numFmtId="0" fontId="224" fillId="0" borderId="0" xfId="0" applyFont="1" applyAlignment="1">
      <alignment horizontal="left"/>
    </xf>
    <xf numFmtId="0" fontId="226" fillId="0" borderId="0" xfId="0" applyFont="1" applyAlignment="1">
      <alignment horizontal="center" vertical="center" wrapText="1"/>
    </xf>
    <xf numFmtId="0" fontId="222" fillId="26" borderId="21" xfId="0" applyFont="1" applyFill="1" applyBorder="1" applyAlignment="1">
      <alignment horizontal="center" vertical="center"/>
    </xf>
    <xf numFmtId="49" fontId="87" fillId="14" borderId="40" xfId="0" applyNumberFormat="1" applyFont="1" applyFill="1" applyBorder="1" applyAlignment="1" applyProtection="1">
      <alignment horizontal="center"/>
      <protection locked="0"/>
    </xf>
    <xf numFmtId="49" fontId="87" fillId="14" borderId="26" xfId="0" applyNumberFormat="1" applyFont="1" applyFill="1" applyBorder="1" applyAlignment="1" applyProtection="1">
      <alignment horizontal="center"/>
      <protection locked="0"/>
    </xf>
    <xf numFmtId="0" fontId="229" fillId="0" borderId="0" xfId="0" applyFont="1" applyFill="1" applyAlignment="1" applyProtection="1">
      <alignment horizontal="center" wrapText="1"/>
      <protection locked="0"/>
    </xf>
    <xf numFmtId="0" fontId="229" fillId="0" borderId="0" xfId="0" applyFont="1" applyFill="1" applyAlignment="1" applyProtection="1">
      <alignment horizontal="center"/>
      <protection locked="0"/>
    </xf>
    <xf numFmtId="49" fontId="222" fillId="0" borderId="37" xfId="0" applyNumberFormat="1" applyFont="1" applyBorder="1" applyAlignment="1" applyProtection="1">
      <alignment vertical="center" wrapText="1"/>
      <protection locked="0"/>
    </xf>
    <xf numFmtId="49" fontId="222" fillId="0" borderId="37" xfId="0" applyNumberFormat="1" applyFont="1" applyBorder="1" applyAlignment="1" applyProtection="1">
      <alignment vertical="center"/>
      <protection locked="0"/>
    </xf>
    <xf numFmtId="49" fontId="143" fillId="42" borderId="0" xfId="0" applyNumberFormat="1" applyFont="1" applyFill="1" applyAlignment="1" applyProtection="1">
      <alignment horizontal="center" vertical="center"/>
      <protection locked="0"/>
    </xf>
    <xf numFmtId="0" fontId="184" fillId="32" borderId="3" xfId="0" applyFont="1" applyFill="1" applyBorder="1" applyAlignment="1">
      <alignment horizontal="center"/>
    </xf>
    <xf numFmtId="0" fontId="57" fillId="0" borderId="3" xfId="0" applyFont="1" applyBorder="1" applyAlignment="1">
      <alignment horizontal="center" wrapText="1"/>
    </xf>
    <xf numFmtId="0" fontId="53" fillId="0" borderId="0" xfId="0" applyFont="1" applyAlignment="1">
      <alignment horizontal="left" wrapText="1"/>
    </xf>
    <xf numFmtId="0" fontId="53" fillId="0" borderId="0" xfId="0" applyFont="1" applyAlignment="1">
      <alignment horizontal="left"/>
    </xf>
    <xf numFmtId="49" fontId="174" fillId="3" borderId="3" xfId="0" applyNumberFormat="1" applyFont="1" applyFill="1" applyBorder="1" applyAlignment="1">
      <alignment horizontal="center"/>
    </xf>
    <xf numFmtId="49" fontId="173" fillId="3" borderId="17" xfId="0" applyNumberFormat="1" applyFont="1" applyFill="1" applyBorder="1" applyAlignment="1">
      <alignment horizontal="center"/>
    </xf>
    <xf numFmtId="49" fontId="62" fillId="3" borderId="17" xfId="0" applyNumberFormat="1" applyFont="1" applyFill="1" applyBorder="1" applyAlignment="1">
      <alignment horizontal="center"/>
    </xf>
    <xf numFmtId="0" fontId="53" fillId="0" borderId="0" xfId="0" applyFont="1" applyAlignment="1">
      <alignment horizontal="center" wrapText="1"/>
    </xf>
    <xf numFmtId="0" fontId="53" fillId="0" borderId="0" xfId="0" applyFont="1" applyAlignment="1">
      <alignment horizontal="center"/>
    </xf>
    <xf numFmtId="0" fontId="50" fillId="0" borderId="0" xfId="0" applyFont="1" applyAlignment="1">
      <alignment horizontal="left" vertical="center" wrapText="1"/>
    </xf>
    <xf numFmtId="0" fontId="50" fillId="0" borderId="0" xfId="0" applyFont="1" applyAlignment="1">
      <alignment horizontal="left" vertical="center"/>
    </xf>
    <xf numFmtId="0" fontId="160" fillId="0" borderId="0" xfId="0" applyFont="1" applyAlignment="1">
      <alignment vertical="top"/>
    </xf>
    <xf numFmtId="0" fontId="160" fillId="0" borderId="0" xfId="0" applyFont="1" applyAlignment="1">
      <alignment horizontal="right" vertical="top" wrapText="1"/>
    </xf>
    <xf numFmtId="0" fontId="81" fillId="0" borderId="0" xfId="0" applyFont="1" applyAlignment="1">
      <alignment vertical="top" wrapText="1"/>
    </xf>
    <xf numFmtId="4" fontId="0" fillId="0" borderId="0" xfId="0" applyNumberFormat="1" applyAlignment="1">
      <alignment horizontal="right" vertical="top"/>
    </xf>
    <xf numFmtId="0" fontId="0" fillId="0" borderId="0" xfId="0" applyAlignment="1">
      <alignment vertical="top" wrapText="1"/>
    </xf>
    <xf numFmtId="0" fontId="105" fillId="49" borderId="0" xfId="0" applyFont="1" applyFill="1" applyAlignment="1">
      <alignment vertical="top"/>
    </xf>
    <xf numFmtId="0" fontId="81" fillId="49" borderId="0" xfId="0" applyFont="1" applyFill="1" applyAlignment="1">
      <alignment vertical="top"/>
    </xf>
    <xf numFmtId="0" fontId="81" fillId="50" borderId="0" xfId="0" applyFont="1" applyFill="1" applyAlignment="1">
      <alignment vertical="top"/>
    </xf>
    <xf numFmtId="0" fontId="65" fillId="0" borderId="0" xfId="0" applyFont="1" applyAlignment="1">
      <alignment vertical="top" wrapText="1"/>
    </xf>
    <xf numFmtId="0" fontId="160" fillId="16" borderId="0" xfId="0" applyFont="1" applyFill="1" applyAlignment="1">
      <alignment vertical="top" wrapText="1"/>
    </xf>
    <xf numFmtId="4" fontId="160" fillId="16" borderId="0" xfId="0" applyNumberFormat="1" applyFont="1" applyFill="1" applyAlignment="1">
      <alignment horizontal="right" vertical="top"/>
    </xf>
    <xf numFmtId="0" fontId="0" fillId="16" borderId="0" xfId="0" applyFill="1" applyAlignment="1">
      <alignment vertical="top" wrapText="1"/>
    </xf>
    <xf numFmtId="4" fontId="0" fillId="16" borderId="0" xfId="0" applyNumberFormat="1" applyFill="1" applyAlignment="1">
      <alignment horizontal="right" vertical="top"/>
    </xf>
    <xf numFmtId="0" fontId="81" fillId="16" borderId="0" xfId="0" applyFont="1" applyFill="1" applyAlignment="1">
      <alignment vertical="top" wrapText="1"/>
    </xf>
    <xf numFmtId="0" fontId="81" fillId="0" borderId="0" xfId="0" applyFont="1" applyFill="1" applyAlignment="1">
      <alignment vertical="top" wrapText="1"/>
    </xf>
    <xf numFmtId="0" fontId="0" fillId="0" borderId="0" xfId="0" applyFill="1" applyAlignment="1">
      <alignment vertical="top" wrapText="1"/>
    </xf>
    <xf numFmtId="4" fontId="0" fillId="0" borderId="0" xfId="0" applyNumberFormat="1" applyFill="1" applyAlignment="1">
      <alignment horizontal="right" vertical="top"/>
    </xf>
    <xf numFmtId="0" fontId="0" fillId="0" borderId="0" xfId="0" applyAlignment="1">
      <alignment vertical="top"/>
    </xf>
    <xf numFmtId="0" fontId="236" fillId="0" borderId="37" xfId="0" applyFont="1" applyFill="1" applyBorder="1" applyAlignment="1">
      <alignment horizontal="center" vertical="center" wrapText="1"/>
    </xf>
    <xf numFmtId="0" fontId="54" fillId="0" borderId="34" xfId="0" applyFont="1" applyBorder="1" applyAlignment="1">
      <alignment horizontal="center" vertical="center" wrapText="1"/>
    </xf>
    <xf numFmtId="0" fontId="54" fillId="0" borderId="3" xfId="0" applyFont="1" applyBorder="1" applyAlignment="1">
      <alignment horizontal="center" vertical="center" wrapText="1"/>
    </xf>
    <xf numFmtId="0" fontId="81" fillId="0" borderId="72" xfId="0" applyFont="1" applyBorder="1" applyAlignment="1">
      <alignment horizontal="center" vertical="center"/>
    </xf>
    <xf numFmtId="0" fontId="81" fillId="0" borderId="73" xfId="0" applyFont="1" applyBorder="1" applyAlignment="1">
      <alignment horizontal="center" vertical="center"/>
    </xf>
    <xf numFmtId="0" fontId="81" fillId="0" borderId="74" xfId="0" applyFont="1" applyBorder="1" applyAlignment="1">
      <alignment horizontal="center" vertical="center"/>
    </xf>
    <xf numFmtId="0" fontId="0" fillId="0" borderId="72" xfId="0" applyBorder="1" applyAlignment="1">
      <alignment horizontal="center" vertical="top"/>
    </xf>
    <xf numFmtId="0" fontId="0" fillId="0" borderId="74" xfId="0" applyBorder="1" applyAlignment="1">
      <alignment horizontal="center" vertical="top"/>
    </xf>
    <xf numFmtId="0" fontId="228" fillId="0" borderId="2" xfId="0" applyFont="1" applyBorder="1" applyAlignment="1">
      <alignment horizontal="center" vertical="center" wrapText="1"/>
    </xf>
    <xf numFmtId="0" fontId="228" fillId="0" borderId="17" xfId="0" applyFont="1" applyBorder="1" applyAlignment="1">
      <alignment horizontal="center" vertical="center" wrapText="1"/>
    </xf>
    <xf numFmtId="49" fontId="185" fillId="0" borderId="79" xfId="1150" applyNumberFormat="1" applyFont="1" applyBorder="1" applyAlignment="1">
      <alignment horizontal="left" vertical="center"/>
    </xf>
    <xf numFmtId="49" fontId="185" fillId="0" borderId="21" xfId="1150" applyNumberFormat="1" applyFont="1" applyBorder="1" applyAlignment="1">
      <alignment horizontal="left" vertical="center"/>
    </xf>
    <xf numFmtId="3" fontId="186" fillId="0" borderId="44" xfId="1150" applyNumberFormat="1" applyFont="1" applyBorder="1" applyAlignment="1">
      <alignment horizontal="center" vertical="center"/>
    </xf>
    <xf numFmtId="3" fontId="186" fillId="0" borderId="47" xfId="1150" applyNumberFormat="1" applyFont="1" applyBorder="1" applyAlignment="1">
      <alignment horizontal="center" vertical="center"/>
    </xf>
    <xf numFmtId="3" fontId="186" fillId="0" borderId="97" xfId="1150" applyNumberFormat="1" applyFont="1" applyBorder="1" applyAlignment="1">
      <alignment horizontal="center" vertical="center"/>
    </xf>
    <xf numFmtId="49" fontId="187" fillId="0" borderId="30" xfId="1150" applyNumberFormat="1" applyFont="1" applyBorder="1" applyAlignment="1">
      <alignment horizontal="center" vertical="center"/>
    </xf>
    <xf numFmtId="49" fontId="187" fillId="0" borderId="21" xfId="1150" applyNumberFormat="1" applyFont="1" applyBorder="1" applyAlignment="1">
      <alignment horizontal="center" vertical="center"/>
    </xf>
    <xf numFmtId="176" fontId="185" fillId="0" borderId="79" xfId="1151" applyNumberFormat="1" applyFont="1" applyBorder="1" applyAlignment="1">
      <alignment horizontal="center" vertical="center" wrapText="1"/>
    </xf>
    <xf numFmtId="176" fontId="185" fillId="0" borderId="21" xfId="1151" applyNumberFormat="1" applyFont="1" applyBorder="1" applyAlignment="1">
      <alignment horizontal="center" vertical="center" wrapText="1"/>
    </xf>
    <xf numFmtId="176" fontId="185" fillId="0" borderId="28" xfId="1151" applyNumberFormat="1" applyFont="1" applyBorder="1" applyAlignment="1">
      <alignment horizontal="center" vertical="center" wrapText="1"/>
    </xf>
    <xf numFmtId="49" fontId="185" fillId="0" borderId="30" xfId="1150" applyNumberFormat="1" applyFont="1" applyBorder="1" applyAlignment="1">
      <alignment horizontal="left" vertical="center"/>
    </xf>
    <xf numFmtId="176" fontId="185" fillId="0" borderId="30" xfId="1151" applyNumberFormat="1" applyFont="1" applyBorder="1" applyAlignment="1">
      <alignment horizontal="center" vertical="center" wrapText="1"/>
    </xf>
    <xf numFmtId="49" fontId="185" fillId="0" borderId="70" xfId="1150" applyNumberFormat="1" applyFont="1" applyBorder="1" applyAlignment="1">
      <alignment horizontal="left" vertical="center"/>
    </xf>
    <xf numFmtId="49" fontId="187" fillId="0" borderId="70" xfId="1150" applyNumberFormat="1" applyFont="1" applyBorder="1" applyAlignment="1">
      <alignment horizontal="center" vertical="center"/>
    </xf>
    <xf numFmtId="176" fontId="185" fillId="0" borderId="70" xfId="1151" applyNumberFormat="1" applyFont="1" applyBorder="1" applyAlignment="1">
      <alignment horizontal="center" vertical="center" wrapText="1"/>
    </xf>
    <xf numFmtId="3" fontId="186" fillId="0" borderId="79" xfId="1150" applyNumberFormat="1" applyFont="1" applyBorder="1" applyAlignment="1">
      <alignment horizontal="center" vertical="center"/>
    </xf>
    <xf numFmtId="3" fontId="186" fillId="0" borderId="21" xfId="1150" applyNumberFormat="1" applyFont="1" applyBorder="1" applyAlignment="1">
      <alignment horizontal="center" vertical="center"/>
    </xf>
    <xf numFmtId="3" fontId="186" fillId="0" borderId="70" xfId="1150" applyNumberFormat="1" applyFont="1" applyBorder="1" applyAlignment="1">
      <alignment horizontal="center" vertical="center"/>
    </xf>
    <xf numFmtId="176" fontId="185" fillId="0" borderId="44" xfId="1151" applyNumberFormat="1" applyFont="1" applyBorder="1" applyAlignment="1">
      <alignment vertical="center" wrapText="1"/>
    </xf>
    <xf numFmtId="176" fontId="185" fillId="0" borderId="47" xfId="1151" applyNumberFormat="1" applyFont="1" applyBorder="1" applyAlignment="1">
      <alignment vertical="center" wrapText="1"/>
    </xf>
    <xf numFmtId="176" fontId="185" fillId="0" borderId="97" xfId="1151" applyNumberFormat="1" applyFont="1" applyBorder="1" applyAlignment="1">
      <alignment vertical="center" wrapText="1"/>
    </xf>
    <xf numFmtId="49" fontId="185" fillId="0" borderId="28" xfId="1150" applyNumberFormat="1" applyFont="1" applyBorder="1" applyAlignment="1">
      <alignment horizontal="left" vertical="center"/>
    </xf>
    <xf numFmtId="49" fontId="187" fillId="0" borderId="28" xfId="1150" applyNumberFormat="1" applyFont="1" applyBorder="1" applyAlignment="1">
      <alignment horizontal="center" vertical="center"/>
    </xf>
    <xf numFmtId="49" fontId="187" fillId="0" borderId="44" xfId="1150" applyNumberFormat="1" applyFont="1" applyBorder="1" applyAlignment="1">
      <alignment horizontal="center" vertical="center"/>
    </xf>
    <xf numFmtId="49" fontId="187" fillId="0" borderId="47" xfId="1150" applyNumberFormat="1" applyFont="1" applyBorder="1" applyAlignment="1">
      <alignment horizontal="center" vertical="center"/>
    </xf>
    <xf numFmtId="49" fontId="187" fillId="0" borderId="97" xfId="1150" applyNumberFormat="1" applyFont="1" applyBorder="1" applyAlignment="1">
      <alignment horizontal="center" vertical="center"/>
    </xf>
    <xf numFmtId="49" fontId="187" fillId="0" borderId="79" xfId="1150" applyNumberFormat="1" applyFont="1" applyBorder="1" applyAlignment="1">
      <alignment horizontal="center" vertical="center"/>
    </xf>
    <xf numFmtId="49" fontId="185" fillId="0" borderId="44" xfId="1150" applyNumberFormat="1" applyFont="1" applyBorder="1" applyAlignment="1">
      <alignment horizontal="left" vertical="center"/>
    </xf>
    <xf numFmtId="49" fontId="185" fillId="0" borderId="47" xfId="1150" applyNumberFormat="1" applyFont="1" applyBorder="1" applyAlignment="1">
      <alignment horizontal="left" vertical="center"/>
    </xf>
    <xf numFmtId="176" fontId="185" fillId="0" borderId="97" xfId="1151" applyNumberFormat="1" applyFont="1" applyBorder="1" applyAlignment="1">
      <alignment horizontal="center" vertical="center" wrapText="1"/>
    </xf>
    <xf numFmtId="0" fontId="190" fillId="0" borderId="26" xfId="0" applyFont="1" applyBorder="1" applyAlignment="1">
      <alignment horizontal="left" vertical="center" wrapText="1"/>
    </xf>
    <xf numFmtId="0" fontId="190" fillId="0" borderId="26" xfId="0" applyFont="1" applyBorder="1" applyAlignment="1">
      <alignment horizontal="left" vertical="center"/>
    </xf>
    <xf numFmtId="49" fontId="185" fillId="0" borderId="97" xfId="1150" applyNumberFormat="1" applyFont="1" applyBorder="1" applyAlignment="1">
      <alignment horizontal="left" vertical="center"/>
    </xf>
    <xf numFmtId="0" fontId="228" fillId="0" borderId="4" xfId="0" applyFont="1" applyFill="1" applyBorder="1" applyAlignment="1">
      <alignment horizontal="center" vertical="center" wrapText="1"/>
    </xf>
    <xf numFmtId="0" fontId="228" fillId="0" borderId="3" xfId="0" applyFont="1" applyFill="1" applyBorder="1" applyAlignment="1">
      <alignment horizontal="center" vertical="center" wrapText="1"/>
    </xf>
    <xf numFmtId="0" fontId="191" fillId="43" borderId="82" xfId="0" applyFont="1" applyFill="1" applyBorder="1" applyAlignment="1">
      <alignment horizontal="center" vertical="center" wrapText="1"/>
    </xf>
    <xf numFmtId="0" fontId="191" fillId="43" borderId="83" xfId="0" applyFont="1" applyFill="1" applyBorder="1" applyAlignment="1">
      <alignment horizontal="center" vertical="center" wrapText="1"/>
    </xf>
    <xf numFmtId="0" fontId="49" fillId="18" borderId="80" xfId="0" applyFont="1" applyFill="1" applyBorder="1" applyAlignment="1">
      <alignment horizontal="center" vertical="center"/>
    </xf>
    <xf numFmtId="0" fontId="49" fillId="18" borderId="26" xfId="0" applyFont="1" applyFill="1" applyBorder="1" applyAlignment="1">
      <alignment horizontal="center" vertical="center"/>
    </xf>
    <xf numFmtId="0" fontId="49" fillId="18" borderId="27" xfId="0" applyFont="1" applyFill="1" applyBorder="1" applyAlignment="1">
      <alignment horizontal="center" vertical="center"/>
    </xf>
    <xf numFmtId="0" fontId="49" fillId="18" borderId="4" xfId="0" applyFont="1" applyFill="1" applyBorder="1" applyAlignment="1">
      <alignment horizontal="center" vertical="center"/>
    </xf>
    <xf numFmtId="0" fontId="49" fillId="18" borderId="3" xfId="0" applyFont="1" applyFill="1" applyBorder="1" applyAlignment="1">
      <alignment horizontal="center" vertical="center"/>
    </xf>
    <xf numFmtId="0" fontId="49" fillId="18" borderId="29" xfId="0" applyFont="1" applyFill="1" applyBorder="1" applyAlignment="1">
      <alignment horizontal="center" vertical="center"/>
    </xf>
    <xf numFmtId="0" fontId="49" fillId="18" borderId="81" xfId="0" applyFont="1" applyFill="1" applyBorder="1" applyAlignment="1">
      <alignment horizontal="center" vertical="center"/>
    </xf>
    <xf numFmtId="0" fontId="49" fillId="18" borderId="39" xfId="0" applyFont="1" applyFill="1" applyBorder="1" applyAlignment="1">
      <alignment horizontal="center" vertical="center"/>
    </xf>
    <xf numFmtId="0" fontId="49" fillId="18" borderId="24" xfId="0" applyFont="1" applyFill="1" applyBorder="1" applyAlignment="1">
      <alignment horizontal="center" vertical="center"/>
    </xf>
    <xf numFmtId="0" fontId="49" fillId="14" borderId="80" xfId="0" applyFont="1" applyFill="1" applyBorder="1" applyAlignment="1">
      <alignment horizontal="center" vertical="center"/>
    </xf>
    <xf numFmtId="0" fontId="49" fillId="14" borderId="26" xfId="0" applyFont="1" applyFill="1" applyBorder="1" applyAlignment="1">
      <alignment horizontal="center" vertical="center"/>
    </xf>
    <xf numFmtId="0" fontId="49" fillId="14" borderId="27" xfId="0" applyFont="1" applyFill="1" applyBorder="1" applyAlignment="1">
      <alignment horizontal="center" vertical="center"/>
    </xf>
    <xf numFmtId="0" fontId="49" fillId="14" borderId="4" xfId="0" applyFont="1" applyFill="1" applyBorder="1" applyAlignment="1">
      <alignment horizontal="center" vertical="center"/>
    </xf>
    <xf numFmtId="0" fontId="49" fillId="14" borderId="3" xfId="0" applyFont="1" applyFill="1" applyBorder="1" applyAlignment="1">
      <alignment horizontal="center" vertical="center"/>
    </xf>
    <xf numFmtId="0" fontId="49" fillId="14" borderId="29" xfId="0" applyFont="1" applyFill="1" applyBorder="1" applyAlignment="1">
      <alignment horizontal="center" vertical="center"/>
    </xf>
    <xf numFmtId="0" fontId="49" fillId="14" borderId="81" xfId="0" applyFont="1" applyFill="1" applyBorder="1" applyAlignment="1">
      <alignment horizontal="center" vertical="center"/>
    </xf>
    <xf numFmtId="0" fontId="49" fillId="14" borderId="39" xfId="0" applyFont="1" applyFill="1" applyBorder="1" applyAlignment="1">
      <alignment horizontal="center" vertical="center"/>
    </xf>
    <xf numFmtId="0" fontId="49" fillId="14" borderId="24" xfId="0" applyFont="1" applyFill="1" applyBorder="1" applyAlignment="1">
      <alignment horizontal="center" vertical="center"/>
    </xf>
    <xf numFmtId="0" fontId="49" fillId="13" borderId="80" xfId="0" applyFont="1" applyFill="1" applyBorder="1" applyAlignment="1">
      <alignment horizontal="center" vertical="center"/>
    </xf>
    <xf numFmtId="0" fontId="49" fillId="13" borderId="26" xfId="0" applyFont="1" applyFill="1" applyBorder="1" applyAlignment="1">
      <alignment horizontal="center" vertical="center"/>
    </xf>
    <xf numFmtId="0" fontId="49" fillId="13" borderId="27" xfId="0" applyFont="1" applyFill="1" applyBorder="1" applyAlignment="1">
      <alignment horizontal="center" vertical="center"/>
    </xf>
    <xf numFmtId="0" fontId="49" fillId="13" borderId="4" xfId="0" applyFont="1" applyFill="1" applyBorder="1" applyAlignment="1">
      <alignment horizontal="center" vertical="center"/>
    </xf>
    <xf numFmtId="0" fontId="49" fillId="13" borderId="3" xfId="0" applyFont="1" applyFill="1" applyBorder="1" applyAlignment="1">
      <alignment horizontal="center" vertical="center"/>
    </xf>
    <xf numFmtId="0" fontId="49" fillId="13" borderId="29" xfId="0" applyFont="1" applyFill="1" applyBorder="1" applyAlignment="1">
      <alignment horizontal="center" vertical="center"/>
    </xf>
    <xf numFmtId="0" fontId="49" fillId="13" borderId="81" xfId="0" applyFont="1" applyFill="1" applyBorder="1" applyAlignment="1">
      <alignment horizontal="center" vertical="center"/>
    </xf>
    <xf numFmtId="0" fontId="49" fillId="13" borderId="39" xfId="0" applyFont="1" applyFill="1" applyBorder="1" applyAlignment="1">
      <alignment horizontal="center" vertical="center"/>
    </xf>
    <xf numFmtId="0" fontId="49" fillId="13" borderId="24" xfId="0" applyFont="1" applyFill="1" applyBorder="1" applyAlignment="1">
      <alignment horizontal="center" vertical="center"/>
    </xf>
    <xf numFmtId="0" fontId="192" fillId="14" borderId="82" xfId="0" applyFont="1" applyFill="1" applyBorder="1" applyAlignment="1">
      <alignment horizontal="center" vertical="center"/>
    </xf>
    <xf numFmtId="0" fontId="192" fillId="14" borderId="83" xfId="0" applyFont="1" applyFill="1" applyBorder="1" applyAlignment="1">
      <alignment horizontal="center" vertical="center"/>
    </xf>
    <xf numFmtId="0" fontId="192" fillId="14" borderId="84" xfId="0" applyFont="1" applyFill="1" applyBorder="1" applyAlignment="1">
      <alignment horizontal="center" vertical="center"/>
    </xf>
    <xf numFmtId="0" fontId="192" fillId="13" borderId="82" xfId="0" applyFont="1" applyFill="1" applyBorder="1" applyAlignment="1">
      <alignment horizontal="center" vertical="center"/>
    </xf>
    <xf numFmtId="0" fontId="192" fillId="13" borderId="83" xfId="0" applyFont="1" applyFill="1" applyBorder="1" applyAlignment="1">
      <alignment horizontal="center" vertical="center"/>
    </xf>
    <xf numFmtId="0" fontId="192" fillId="13" borderId="84" xfId="0" applyFont="1" applyFill="1" applyBorder="1" applyAlignment="1">
      <alignment horizontal="center" vertical="center"/>
    </xf>
    <xf numFmtId="0" fontId="191" fillId="44" borderId="82" xfId="0" applyFont="1" applyFill="1" applyBorder="1" applyAlignment="1">
      <alignment horizontal="center" vertical="center" wrapText="1"/>
    </xf>
    <xf numFmtId="0" fontId="191" fillId="44" borderId="83" xfId="0" applyFont="1" applyFill="1" applyBorder="1" applyAlignment="1">
      <alignment horizontal="center" vertical="center"/>
    </xf>
    <xf numFmtId="0" fontId="191" fillId="44" borderId="84" xfId="0" applyFont="1" applyFill="1" applyBorder="1" applyAlignment="1">
      <alignment horizontal="center" vertical="center"/>
    </xf>
    <xf numFmtId="0" fontId="193" fillId="7" borderId="75" xfId="0" applyFont="1" applyFill="1" applyBorder="1" applyAlignment="1">
      <alignment horizontal="center" vertical="center"/>
    </xf>
    <xf numFmtId="0" fontId="193" fillId="7" borderId="76" xfId="0" applyFont="1" applyFill="1" applyBorder="1" applyAlignment="1">
      <alignment horizontal="center" vertical="center"/>
    </xf>
    <xf numFmtId="0" fontId="193" fillId="7" borderId="88" xfId="0" applyFont="1" applyFill="1" applyBorder="1" applyAlignment="1">
      <alignment horizontal="center" vertical="center"/>
    </xf>
    <xf numFmtId="0" fontId="191" fillId="8" borderId="75" xfId="0" applyFont="1" applyFill="1" applyBorder="1" applyAlignment="1">
      <alignment horizontal="center" vertical="center"/>
    </xf>
    <xf numFmtId="0" fontId="191" fillId="8" borderId="76" xfId="0" applyFont="1" applyFill="1" applyBorder="1" applyAlignment="1">
      <alignment horizontal="center" vertical="center"/>
    </xf>
    <xf numFmtId="0" fontId="191" fillId="8" borderId="88" xfId="0" applyFont="1" applyFill="1" applyBorder="1" applyAlignment="1">
      <alignment horizontal="center" vertical="center"/>
    </xf>
    <xf numFmtId="0" fontId="191" fillId="37" borderId="75" xfId="0" applyFont="1" applyFill="1" applyBorder="1" applyAlignment="1">
      <alignment horizontal="center" vertical="center" wrapText="1"/>
    </xf>
    <xf numFmtId="0" fontId="191" fillId="37" borderId="76" xfId="0" applyFont="1" applyFill="1" applyBorder="1" applyAlignment="1">
      <alignment horizontal="center" vertical="center" wrapText="1"/>
    </xf>
    <xf numFmtId="0" fontId="191" fillId="37" borderId="96" xfId="0" applyFont="1" applyFill="1" applyBorder="1" applyAlignment="1">
      <alignment horizontal="center" vertical="center" wrapText="1"/>
    </xf>
    <xf numFmtId="0" fontId="192" fillId="38" borderId="82" xfId="0" applyFont="1" applyFill="1" applyBorder="1" applyAlignment="1">
      <alignment horizontal="center" vertical="center"/>
    </xf>
    <xf numFmtId="0" fontId="192" fillId="38" borderId="83" xfId="0" applyFont="1" applyFill="1" applyBorder="1" applyAlignment="1">
      <alignment horizontal="center" vertical="center"/>
    </xf>
    <xf numFmtId="0" fontId="192" fillId="38" borderId="84" xfId="0" applyFont="1" applyFill="1" applyBorder="1" applyAlignment="1">
      <alignment horizontal="center" vertical="center"/>
    </xf>
    <xf numFmtId="0" fontId="192" fillId="18" borderId="82" xfId="0" applyFont="1" applyFill="1" applyBorder="1" applyAlignment="1">
      <alignment horizontal="center" vertical="center"/>
    </xf>
    <xf numFmtId="0" fontId="192" fillId="18" borderId="83" xfId="0" applyFont="1" applyFill="1" applyBorder="1" applyAlignment="1">
      <alignment horizontal="center" vertical="center"/>
    </xf>
    <xf numFmtId="0" fontId="192" fillId="18" borderId="84" xfId="0" applyFont="1" applyFill="1" applyBorder="1" applyAlignment="1">
      <alignment horizontal="center" vertical="center"/>
    </xf>
    <xf numFmtId="0" fontId="192" fillId="39" borderId="82" xfId="0" applyFont="1" applyFill="1" applyBorder="1" applyAlignment="1">
      <alignment horizontal="center" vertical="center"/>
    </xf>
    <xf numFmtId="0" fontId="192" fillId="39" borderId="83" xfId="0" applyFont="1" applyFill="1" applyBorder="1" applyAlignment="1">
      <alignment horizontal="center" vertical="center"/>
    </xf>
    <xf numFmtId="0" fontId="192" fillId="39" borderId="84" xfId="0" applyFont="1" applyFill="1" applyBorder="1" applyAlignment="1">
      <alignment horizontal="center" vertical="center"/>
    </xf>
    <xf numFmtId="0" fontId="192" fillId="40" borderId="82" xfId="0" applyFont="1" applyFill="1" applyBorder="1" applyAlignment="1">
      <alignment horizontal="center" vertical="center"/>
    </xf>
    <xf numFmtId="0" fontId="192" fillId="40" borderId="83" xfId="0" applyFont="1" applyFill="1" applyBorder="1" applyAlignment="1">
      <alignment horizontal="center" vertical="center"/>
    </xf>
    <xf numFmtId="0" fontId="192" fillId="40" borderId="84" xfId="0" applyFont="1" applyFill="1" applyBorder="1" applyAlignment="1">
      <alignment horizontal="center" vertical="center"/>
    </xf>
    <xf numFmtId="0" fontId="65" fillId="25" borderId="67" xfId="0" applyFont="1" applyFill="1" applyBorder="1" applyAlignment="1">
      <alignment horizontal="left" vertical="center" wrapText="1"/>
    </xf>
    <xf numFmtId="0" fontId="65" fillId="25" borderId="21" xfId="0" applyFont="1" applyFill="1" applyBorder="1" applyAlignment="1">
      <alignment horizontal="left" vertical="center"/>
    </xf>
    <xf numFmtId="0" fontId="65" fillId="25" borderId="67" xfId="0" applyFont="1" applyFill="1" applyBorder="1" applyAlignment="1">
      <alignment horizontal="left" vertical="center"/>
    </xf>
    <xf numFmtId="0" fontId="113" fillId="25" borderId="21" xfId="0" applyFont="1" applyFill="1" applyBorder="1" applyAlignment="1">
      <alignment horizontal="center" vertical="center"/>
    </xf>
    <xf numFmtId="0" fontId="113" fillId="25" borderId="68" xfId="0" applyFont="1" applyFill="1" applyBorder="1" applyAlignment="1">
      <alignment horizontal="center" vertical="center"/>
    </xf>
    <xf numFmtId="0" fontId="65" fillId="25" borderId="69" xfId="0" applyFont="1" applyFill="1" applyBorder="1" applyAlignment="1">
      <alignment horizontal="left" vertical="center"/>
    </xf>
    <xf numFmtId="0" fontId="65" fillId="25" borderId="70" xfId="0" applyFont="1" applyFill="1" applyBorder="1" applyAlignment="1">
      <alignment horizontal="left" vertical="center"/>
    </xf>
    <xf numFmtId="0" fontId="113" fillId="25" borderId="70" xfId="0" applyFont="1" applyFill="1" applyBorder="1" applyAlignment="1">
      <alignment horizontal="center" vertical="center"/>
    </xf>
    <xf numFmtId="0" fontId="113" fillId="25" borderId="71" xfId="0" applyFont="1" applyFill="1" applyBorder="1" applyAlignment="1">
      <alignment horizontal="center" vertical="center"/>
    </xf>
    <xf numFmtId="0" fontId="0" fillId="0" borderId="0" xfId="0" applyFont="1" applyAlignment="1">
      <alignment horizontal="left" wrapText="1"/>
    </xf>
    <xf numFmtId="0" fontId="81" fillId="0" borderId="0" xfId="0" applyFont="1" applyAlignment="1">
      <alignment horizontal="left"/>
    </xf>
    <xf numFmtId="0" fontId="0" fillId="0" borderId="40" xfId="0" applyFont="1" applyBorder="1" applyAlignment="1">
      <alignment horizontal="center" vertical="center"/>
    </xf>
    <xf numFmtId="0" fontId="0" fillId="0" borderId="26" xfId="0" applyFont="1" applyBorder="1" applyAlignment="1">
      <alignment horizontal="center" vertical="center"/>
    </xf>
    <xf numFmtId="0" fontId="0" fillId="0" borderId="42" xfId="0" applyFont="1" applyBorder="1" applyAlignment="1">
      <alignment horizontal="center" vertical="center"/>
    </xf>
    <xf numFmtId="0" fontId="0" fillId="0" borderId="37" xfId="0" applyFont="1" applyBorder="1" applyAlignment="1">
      <alignment horizontal="center" vertical="center"/>
    </xf>
    <xf numFmtId="0" fontId="0" fillId="0" borderId="27" xfId="0" applyFont="1" applyBorder="1" applyAlignment="1">
      <alignment horizontal="center" vertical="center"/>
    </xf>
    <xf numFmtId="0" fontId="0" fillId="0" borderId="46" xfId="0" applyFont="1" applyBorder="1" applyAlignment="1">
      <alignment horizontal="center" vertical="center"/>
    </xf>
    <xf numFmtId="0" fontId="65" fillId="17" borderId="67" xfId="0" applyFont="1" applyFill="1" applyBorder="1" applyAlignment="1">
      <alignment horizontal="left" vertical="center" wrapText="1"/>
    </xf>
    <xf numFmtId="0" fontId="65" fillId="17" borderId="21" xfId="0" applyFont="1" applyFill="1" applyBorder="1" applyAlignment="1">
      <alignment horizontal="left" vertical="center"/>
    </xf>
    <xf numFmtId="0" fontId="65" fillId="17" borderId="67" xfId="0" applyFont="1" applyFill="1" applyBorder="1" applyAlignment="1">
      <alignment horizontal="left" vertical="center"/>
    </xf>
    <xf numFmtId="0" fontId="113" fillId="17" borderId="21" xfId="0" applyFont="1" applyFill="1" applyBorder="1" applyAlignment="1">
      <alignment horizontal="center" vertical="center"/>
    </xf>
    <xf numFmtId="0" fontId="113" fillId="17" borderId="68" xfId="0" applyFont="1" applyFill="1" applyBorder="1" applyAlignment="1">
      <alignment horizontal="center" vertical="center"/>
    </xf>
    <xf numFmtId="0" fontId="65" fillId="18" borderId="67" xfId="0" applyFont="1" applyFill="1" applyBorder="1" applyAlignment="1">
      <alignment horizontal="left" vertical="center" wrapText="1"/>
    </xf>
    <xf numFmtId="0" fontId="65" fillId="18" borderId="21" xfId="0" applyFont="1" applyFill="1" applyBorder="1" applyAlignment="1">
      <alignment horizontal="left" vertical="center"/>
    </xf>
    <xf numFmtId="0" fontId="65" fillId="18" borderId="67" xfId="0" applyFont="1" applyFill="1" applyBorder="1" applyAlignment="1">
      <alignment horizontal="left" vertical="center"/>
    </xf>
    <xf numFmtId="0" fontId="113" fillId="18" borderId="21" xfId="0" applyFont="1" applyFill="1" applyBorder="1" applyAlignment="1">
      <alignment horizontal="center" vertical="center"/>
    </xf>
    <xf numFmtId="0" fontId="113" fillId="18" borderId="68" xfId="0" applyFont="1" applyFill="1" applyBorder="1" applyAlignment="1">
      <alignment horizontal="center" vertical="center"/>
    </xf>
    <xf numFmtId="0" fontId="233" fillId="18" borderId="89" xfId="378" applyFont="1" applyFill="1" applyBorder="1" applyAlignment="1">
      <alignment horizontal="center" vertical="center" wrapText="1"/>
    </xf>
    <xf numFmtId="0" fontId="233" fillId="18" borderId="39" xfId="378" applyFont="1" applyFill="1" applyBorder="1" applyAlignment="1">
      <alignment horizontal="center" vertical="center"/>
    </xf>
    <xf numFmtId="0" fontId="103" fillId="18" borderId="75" xfId="378" applyFont="1" applyFill="1" applyBorder="1" applyAlignment="1">
      <alignment horizontal="left" vertical="center" wrapText="1"/>
    </xf>
    <xf numFmtId="0" fontId="103" fillId="18" borderId="76" xfId="378" applyFont="1" applyFill="1" applyBorder="1" applyAlignment="1">
      <alignment horizontal="left" vertical="center" wrapText="1"/>
    </xf>
    <xf numFmtId="0" fontId="103" fillId="18" borderId="88" xfId="378" applyFont="1" applyFill="1" applyBorder="1" applyAlignment="1">
      <alignment horizontal="left" vertical="center" wrapText="1"/>
    </xf>
    <xf numFmtId="0" fontId="103" fillId="14" borderId="75" xfId="378" applyFont="1" applyFill="1" applyBorder="1" applyAlignment="1">
      <alignment horizontal="left" vertical="center" wrapText="1"/>
    </xf>
    <xf numFmtId="0" fontId="103" fillId="14" borderId="76" xfId="378" applyFont="1" applyFill="1" applyBorder="1" applyAlignment="1">
      <alignment horizontal="left" vertical="center" wrapText="1"/>
    </xf>
    <xf numFmtId="0" fontId="103" fillId="14" borderId="88" xfId="378" applyFont="1" applyFill="1" applyBorder="1" applyAlignment="1">
      <alignment horizontal="left" vertical="center" wrapText="1"/>
    </xf>
    <xf numFmtId="0" fontId="118" fillId="14" borderId="75" xfId="378" applyFont="1" applyFill="1" applyBorder="1" applyAlignment="1">
      <alignment horizontal="left" vertical="center" wrapText="1"/>
    </xf>
    <xf numFmtId="0" fontId="103" fillId="14" borderId="76" xfId="378" applyFont="1" applyFill="1" applyBorder="1" applyAlignment="1">
      <alignment horizontal="left" vertical="center"/>
    </xf>
    <xf numFmtId="0" fontId="103" fillId="14" borderId="77" xfId="378" applyFont="1" applyFill="1" applyBorder="1" applyAlignment="1">
      <alignment horizontal="left" vertical="center"/>
    </xf>
    <xf numFmtId="0" fontId="103" fillId="14" borderId="88" xfId="378" applyFont="1" applyFill="1" applyBorder="1" applyAlignment="1">
      <alignment horizontal="left" vertical="center"/>
    </xf>
    <xf numFmtId="0" fontId="103" fillId="14" borderId="72" xfId="378" applyFont="1" applyFill="1" applyBorder="1" applyAlignment="1">
      <alignment horizontal="left" vertical="center" wrapText="1"/>
    </xf>
    <xf numFmtId="0" fontId="103" fillId="14" borderId="73" xfId="378" applyFont="1" applyFill="1" applyBorder="1" applyAlignment="1">
      <alignment horizontal="left" vertical="center" wrapText="1"/>
    </xf>
    <xf numFmtId="0" fontId="103" fillId="14" borderId="74" xfId="378" applyFont="1" applyFill="1" applyBorder="1" applyAlignment="1">
      <alignment horizontal="left" vertical="center" wrapText="1"/>
    </xf>
    <xf numFmtId="0" fontId="103" fillId="26" borderId="3" xfId="378" applyFont="1" applyFill="1" applyAlignment="1">
      <alignment horizontal="center" vertical="center" wrapText="1"/>
    </xf>
    <xf numFmtId="0" fontId="103" fillId="26" borderId="3" xfId="378" applyFont="1" applyFill="1" applyAlignment="1">
      <alignment horizontal="center" vertical="center"/>
    </xf>
    <xf numFmtId="168" fontId="86" fillId="0" borderId="37" xfId="378" applyNumberFormat="1" applyFont="1" applyFill="1" applyBorder="1" applyAlignment="1">
      <alignment horizontal="center" vertical="center" wrapText="1"/>
    </xf>
    <xf numFmtId="0" fontId="201" fillId="0" borderId="3" xfId="1152" applyFont="1" applyFill="1" applyAlignment="1">
      <alignment horizontal="left" wrapText="1"/>
    </xf>
    <xf numFmtId="0" fontId="201" fillId="0" borderId="3" xfId="1152" applyFont="1" applyFill="1" applyAlignment="1">
      <alignment horizontal="left"/>
    </xf>
    <xf numFmtId="0" fontId="170" fillId="8" borderId="22" xfId="1152" applyFont="1" applyFill="1" applyBorder="1" applyAlignment="1">
      <alignment horizontal="center" vertical="center"/>
    </xf>
    <xf numFmtId="0" fontId="170" fillId="8" borderId="92" xfId="1152" applyFont="1" applyFill="1" applyBorder="1" applyAlignment="1">
      <alignment horizontal="center" vertical="center"/>
    </xf>
    <xf numFmtId="0" fontId="170" fillId="21" borderId="78" xfId="1152" applyFont="1" applyFill="1" applyBorder="1" applyAlignment="1">
      <alignment horizontal="center" vertical="center"/>
    </xf>
    <xf numFmtId="0" fontId="170" fillId="21" borderId="79" xfId="1152" applyFont="1" applyFill="1" applyBorder="1" applyAlignment="1">
      <alignment horizontal="center" vertical="center"/>
    </xf>
    <xf numFmtId="0" fontId="170" fillId="21" borderId="93" xfId="1152" applyFont="1" applyFill="1" applyBorder="1" applyAlignment="1">
      <alignment horizontal="center" vertical="center"/>
    </xf>
    <xf numFmtId="0" fontId="81" fillId="0" borderId="21" xfId="0" applyFont="1" applyBorder="1" applyAlignment="1">
      <alignment horizontal="center" vertical="center"/>
    </xf>
    <xf numFmtId="0" fontId="0" fillId="0" borderId="21" xfId="0" applyBorder="1" applyAlignment="1">
      <alignment horizontal="center" vertical="center"/>
    </xf>
    <xf numFmtId="0" fontId="217" fillId="0" borderId="72" xfId="0" applyFont="1" applyBorder="1" applyAlignment="1">
      <alignment horizontal="center" vertical="center"/>
    </xf>
    <xf numFmtId="0" fontId="217" fillId="0" borderId="74" xfId="0" applyFont="1" applyBorder="1" applyAlignment="1">
      <alignment horizontal="center" vertical="center"/>
    </xf>
    <xf numFmtId="0" fontId="0" fillId="0" borderId="17" xfId="0" applyFont="1" applyBorder="1" applyAlignment="1">
      <alignment horizontal="center" vertical="center" wrapText="1"/>
    </xf>
    <xf numFmtId="0" fontId="0" fillId="0" borderId="17" xfId="0" applyFont="1" applyBorder="1" applyAlignment="1">
      <alignment horizontal="center" vertical="center"/>
    </xf>
    <xf numFmtId="0" fontId="0" fillId="0" borderId="17" xfId="0" applyFont="1" applyBorder="1" applyAlignment="1">
      <alignment horizontal="center"/>
    </xf>
    <xf numFmtId="0" fontId="0" fillId="0" borderId="0" xfId="0" applyAlignment="1">
      <alignment horizontal="center" vertical="center" wrapText="1"/>
    </xf>
    <xf numFmtId="168" fontId="233" fillId="0" borderId="3" xfId="378" applyNumberFormat="1" applyFont="1" applyAlignment="1">
      <alignment horizontal="center" wrapText="1"/>
    </xf>
    <xf numFmtId="168" fontId="233" fillId="0" borderId="3" xfId="378" applyNumberFormat="1" applyFont="1" applyAlignment="1">
      <alignment horizontal="center"/>
    </xf>
    <xf numFmtId="0" fontId="0" fillId="0" borderId="0" xfId="0" applyAlignment="1">
      <alignment horizontal="center" vertical="center"/>
    </xf>
    <xf numFmtId="0" fontId="105" fillId="0" borderId="0" xfId="0" applyFont="1" applyAlignment="1">
      <alignment horizontal="center" vertical="center"/>
    </xf>
    <xf numFmtId="0" fontId="150" fillId="0" borderId="0" xfId="0" applyFont="1" applyAlignment="1">
      <alignment horizontal="center" vertical="center"/>
    </xf>
    <xf numFmtId="168" fontId="0" fillId="0" borderId="0" xfId="0" applyNumberFormat="1" applyAlignment="1">
      <alignment horizontal="center" vertical="center"/>
    </xf>
    <xf numFmtId="0" fontId="105" fillId="17" borderId="0" xfId="0" applyFont="1" applyFill="1" applyAlignment="1">
      <alignment horizontal="center" vertical="center" wrapText="1"/>
    </xf>
    <xf numFmtId="0" fontId="105" fillId="17" borderId="0" xfId="0" applyFont="1" applyFill="1" applyAlignment="1">
      <alignment horizontal="center" vertical="center"/>
    </xf>
    <xf numFmtId="168" fontId="236" fillId="0" borderId="0" xfId="0" applyNumberFormat="1" applyFont="1" applyAlignment="1">
      <alignment horizontal="center" vertical="center" wrapText="1"/>
    </xf>
    <xf numFmtId="168" fontId="236" fillId="0" borderId="0" xfId="0" applyNumberFormat="1" applyFont="1" applyAlignment="1">
      <alignment horizontal="center" vertical="center"/>
    </xf>
    <xf numFmtId="0" fontId="87" fillId="0" borderId="69" xfId="0" applyFont="1" applyBorder="1" applyAlignment="1">
      <alignment horizontal="center" vertical="center" wrapText="1"/>
    </xf>
    <xf numFmtId="0" fontId="87" fillId="0" borderId="70" xfId="0" applyFont="1" applyBorder="1" applyAlignment="1">
      <alignment horizontal="center" vertical="center" wrapText="1"/>
    </xf>
    <xf numFmtId="0" fontId="87" fillId="0" borderId="23" xfId="0" applyFont="1" applyBorder="1" applyAlignment="1">
      <alignment horizontal="center" vertical="center" wrapText="1"/>
    </xf>
    <xf numFmtId="0" fontId="87" fillId="0" borderId="39" xfId="0" applyFont="1" applyBorder="1" applyAlignment="1">
      <alignment horizontal="center" vertical="center" wrapText="1"/>
    </xf>
    <xf numFmtId="0" fontId="176" fillId="15" borderId="21" xfId="0" applyFont="1" applyFill="1" applyBorder="1" applyAlignment="1">
      <alignment horizontal="center"/>
    </xf>
    <xf numFmtId="0" fontId="177" fillId="15" borderId="31" xfId="0" applyFont="1" applyFill="1" applyBorder="1" applyAlignment="1">
      <alignment horizontal="center"/>
    </xf>
    <xf numFmtId="0" fontId="177" fillId="15" borderId="32" xfId="0" applyFont="1" applyFill="1" applyBorder="1" applyAlignment="1">
      <alignment horizontal="center"/>
    </xf>
    <xf numFmtId="0" fontId="177" fillId="15" borderId="33" xfId="0" applyFont="1" applyFill="1" applyBorder="1" applyAlignment="1">
      <alignment horizontal="center"/>
    </xf>
    <xf numFmtId="0" fontId="177" fillId="14" borderId="39" xfId="0" applyFont="1" applyFill="1" applyBorder="1" applyAlignment="1">
      <alignment horizontal="center" wrapText="1"/>
    </xf>
    <xf numFmtId="0" fontId="177" fillId="14" borderId="43" xfId="0" applyFont="1" applyFill="1" applyBorder="1" applyAlignment="1">
      <alignment horizontal="center" wrapText="1"/>
    </xf>
    <xf numFmtId="0" fontId="176" fillId="14" borderId="21" xfId="0" applyFont="1" applyFill="1" applyBorder="1" applyAlignment="1">
      <alignment horizontal="center" wrapText="1"/>
    </xf>
    <xf numFmtId="0" fontId="176" fillId="14" borderId="21" xfId="0" applyFont="1" applyFill="1" applyBorder="1" applyAlignment="1">
      <alignment horizontal="center"/>
    </xf>
    <xf numFmtId="0" fontId="176" fillId="17" borderId="28" xfId="0" applyFont="1" applyFill="1" applyBorder="1" applyAlignment="1">
      <alignment horizontal="center"/>
    </xf>
    <xf numFmtId="0" fontId="177" fillId="17" borderId="28" xfId="0" applyFont="1" applyFill="1" applyBorder="1" applyAlignment="1">
      <alignment horizontal="center"/>
    </xf>
    <xf numFmtId="0" fontId="66" fillId="0" borderId="0" xfId="0" applyFont="1" applyAlignment="1">
      <alignment horizontal="center" wrapText="1"/>
    </xf>
  </cellXfs>
  <cellStyles count="1264">
    <cellStyle name="Comma" xfId="17" builtinId="3"/>
    <cellStyle name="Comma 2" xfId="379" xr:uid="{00000000-0005-0000-0000-000001000000}"/>
    <cellStyle name="Comma 4 2" xfId="1151" xr:uid="{00000000-0005-0000-0000-000002000000}"/>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Good" xfId="1263" builtinId="26"/>
    <cellStyle name="Hyperlink 2" xfId="381" xr:uid="{00000000-0005-0000-0000-0000E8040000}"/>
    <cellStyle name="Normal" xfId="0" builtinId="0"/>
    <cellStyle name="Normal 2" xfId="276" xr:uid="{00000000-0005-0000-0000-0000EA040000}"/>
    <cellStyle name="Normal 2 2" xfId="380" xr:uid="{00000000-0005-0000-0000-0000EB040000}"/>
    <cellStyle name="Normal 3" xfId="378" xr:uid="{00000000-0005-0000-0000-0000EC040000}"/>
    <cellStyle name="Normal 4 2" xfId="1152" xr:uid="{00000000-0005-0000-0000-0000ED040000}"/>
    <cellStyle name="Normal 7" xfId="1150" xr:uid="{00000000-0005-0000-0000-0000EE040000}"/>
  </cellStyles>
  <dxfs count="5">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97.png"/><Relationship Id="rId1" Type="http://schemas.openxmlformats.org/officeDocument/2006/relationships/image" Target="../media/image19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8.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206.jpeg"/><Relationship Id="rId13" Type="http://schemas.openxmlformats.org/officeDocument/2006/relationships/image" Target="../media/image211.jpeg"/><Relationship Id="rId18" Type="http://schemas.openxmlformats.org/officeDocument/2006/relationships/image" Target="../media/image216.jpeg"/><Relationship Id="rId3" Type="http://schemas.openxmlformats.org/officeDocument/2006/relationships/image" Target="../media/image201.jpeg"/><Relationship Id="rId21" Type="http://schemas.openxmlformats.org/officeDocument/2006/relationships/image" Target="../media/image219.jpeg"/><Relationship Id="rId7" Type="http://schemas.openxmlformats.org/officeDocument/2006/relationships/image" Target="../media/image205.jpeg"/><Relationship Id="rId12" Type="http://schemas.openxmlformats.org/officeDocument/2006/relationships/image" Target="../media/image210.jpeg"/><Relationship Id="rId17" Type="http://schemas.openxmlformats.org/officeDocument/2006/relationships/image" Target="../media/image215.jpeg"/><Relationship Id="rId2" Type="http://schemas.openxmlformats.org/officeDocument/2006/relationships/image" Target="../media/image200.jpeg"/><Relationship Id="rId16" Type="http://schemas.openxmlformats.org/officeDocument/2006/relationships/image" Target="../media/image214.jpeg"/><Relationship Id="rId20" Type="http://schemas.openxmlformats.org/officeDocument/2006/relationships/image" Target="../media/image218.jpeg"/><Relationship Id="rId1" Type="http://schemas.openxmlformats.org/officeDocument/2006/relationships/image" Target="../media/image199.jpeg"/><Relationship Id="rId6" Type="http://schemas.openxmlformats.org/officeDocument/2006/relationships/image" Target="../media/image204.png"/><Relationship Id="rId11" Type="http://schemas.openxmlformats.org/officeDocument/2006/relationships/image" Target="../media/image209.jpeg"/><Relationship Id="rId5" Type="http://schemas.openxmlformats.org/officeDocument/2006/relationships/image" Target="../media/image203.jpeg"/><Relationship Id="rId15" Type="http://schemas.openxmlformats.org/officeDocument/2006/relationships/image" Target="../media/image213.jpeg"/><Relationship Id="rId10" Type="http://schemas.openxmlformats.org/officeDocument/2006/relationships/image" Target="../media/image208.jpeg"/><Relationship Id="rId19" Type="http://schemas.openxmlformats.org/officeDocument/2006/relationships/image" Target="../media/image217.jpeg"/><Relationship Id="rId4" Type="http://schemas.openxmlformats.org/officeDocument/2006/relationships/image" Target="../media/image202.jpeg"/><Relationship Id="rId9" Type="http://schemas.openxmlformats.org/officeDocument/2006/relationships/image" Target="../media/image207.jpeg"/><Relationship Id="rId14" Type="http://schemas.openxmlformats.org/officeDocument/2006/relationships/image" Target="../media/image212.jpeg"/><Relationship Id="rId22" Type="http://schemas.openxmlformats.org/officeDocument/2006/relationships/image" Target="../media/image22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28.png"/><Relationship Id="rId13" Type="http://schemas.openxmlformats.org/officeDocument/2006/relationships/image" Target="../media/image233.png"/><Relationship Id="rId18" Type="http://schemas.openxmlformats.org/officeDocument/2006/relationships/image" Target="../media/image238.png"/><Relationship Id="rId26" Type="http://schemas.openxmlformats.org/officeDocument/2006/relationships/image" Target="../media/image246.jpeg"/><Relationship Id="rId3" Type="http://schemas.openxmlformats.org/officeDocument/2006/relationships/image" Target="../media/image223.jpeg"/><Relationship Id="rId21" Type="http://schemas.openxmlformats.org/officeDocument/2006/relationships/image" Target="../media/image241.png"/><Relationship Id="rId7" Type="http://schemas.openxmlformats.org/officeDocument/2006/relationships/image" Target="../media/image227.jpeg"/><Relationship Id="rId12" Type="http://schemas.openxmlformats.org/officeDocument/2006/relationships/image" Target="../media/image232.jpeg"/><Relationship Id="rId17" Type="http://schemas.openxmlformats.org/officeDocument/2006/relationships/image" Target="../media/image237.jpeg"/><Relationship Id="rId25" Type="http://schemas.openxmlformats.org/officeDocument/2006/relationships/image" Target="../media/image245.jpeg"/><Relationship Id="rId2" Type="http://schemas.openxmlformats.org/officeDocument/2006/relationships/image" Target="../media/image222.jpeg"/><Relationship Id="rId16" Type="http://schemas.openxmlformats.org/officeDocument/2006/relationships/image" Target="../media/image236.jpeg"/><Relationship Id="rId20" Type="http://schemas.openxmlformats.org/officeDocument/2006/relationships/image" Target="../media/image240.png"/><Relationship Id="rId1" Type="http://schemas.openxmlformats.org/officeDocument/2006/relationships/image" Target="../media/image221.jpeg"/><Relationship Id="rId6" Type="http://schemas.openxmlformats.org/officeDocument/2006/relationships/image" Target="../media/image226.jpeg"/><Relationship Id="rId11" Type="http://schemas.openxmlformats.org/officeDocument/2006/relationships/image" Target="../media/image231.png"/><Relationship Id="rId24" Type="http://schemas.openxmlformats.org/officeDocument/2006/relationships/image" Target="../media/image244.jpeg"/><Relationship Id="rId5" Type="http://schemas.openxmlformats.org/officeDocument/2006/relationships/image" Target="../media/image225.jpeg"/><Relationship Id="rId15" Type="http://schemas.openxmlformats.org/officeDocument/2006/relationships/image" Target="../media/image235.png"/><Relationship Id="rId23" Type="http://schemas.openxmlformats.org/officeDocument/2006/relationships/image" Target="../media/image243.png"/><Relationship Id="rId28" Type="http://schemas.openxmlformats.org/officeDocument/2006/relationships/image" Target="../media/image248.png"/><Relationship Id="rId10" Type="http://schemas.openxmlformats.org/officeDocument/2006/relationships/image" Target="../media/image230.png"/><Relationship Id="rId19" Type="http://schemas.openxmlformats.org/officeDocument/2006/relationships/image" Target="../media/image239.png"/><Relationship Id="rId4" Type="http://schemas.openxmlformats.org/officeDocument/2006/relationships/image" Target="../media/image224.jpeg"/><Relationship Id="rId9" Type="http://schemas.openxmlformats.org/officeDocument/2006/relationships/image" Target="../media/image229.png"/><Relationship Id="rId14" Type="http://schemas.openxmlformats.org/officeDocument/2006/relationships/image" Target="../media/image234.png"/><Relationship Id="rId22" Type="http://schemas.openxmlformats.org/officeDocument/2006/relationships/image" Target="../media/image242.png"/><Relationship Id="rId27" Type="http://schemas.openxmlformats.org/officeDocument/2006/relationships/image" Target="../media/image247.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257.png"/><Relationship Id="rId3" Type="http://schemas.openxmlformats.org/officeDocument/2006/relationships/image" Target="../media/image252.jpg"/><Relationship Id="rId7" Type="http://schemas.openxmlformats.org/officeDocument/2006/relationships/image" Target="../media/image256.png"/><Relationship Id="rId2" Type="http://schemas.openxmlformats.org/officeDocument/2006/relationships/image" Target="../media/image251.jpg"/><Relationship Id="rId1" Type="http://schemas.openxmlformats.org/officeDocument/2006/relationships/image" Target="../media/image250.jpg"/><Relationship Id="rId6" Type="http://schemas.openxmlformats.org/officeDocument/2006/relationships/image" Target="../media/image255.jpg"/><Relationship Id="rId5" Type="http://schemas.openxmlformats.org/officeDocument/2006/relationships/image" Target="../media/image254.jpg"/><Relationship Id="rId4" Type="http://schemas.openxmlformats.org/officeDocument/2006/relationships/image" Target="../media/image253.jpg"/><Relationship Id="rId9" Type="http://schemas.openxmlformats.org/officeDocument/2006/relationships/image" Target="../media/image25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61.png"/><Relationship Id="rId2" Type="http://schemas.openxmlformats.org/officeDocument/2006/relationships/image" Target="../media/image260.jpg"/><Relationship Id="rId1" Type="http://schemas.openxmlformats.org/officeDocument/2006/relationships/image" Target="../media/image259.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69.jpeg"/><Relationship Id="rId3" Type="http://schemas.openxmlformats.org/officeDocument/2006/relationships/image" Target="../media/image264.jpeg"/><Relationship Id="rId7" Type="http://schemas.openxmlformats.org/officeDocument/2006/relationships/image" Target="../media/image268.jpeg"/><Relationship Id="rId12" Type="http://schemas.openxmlformats.org/officeDocument/2006/relationships/image" Target="../media/image273.jpeg"/><Relationship Id="rId2" Type="http://schemas.openxmlformats.org/officeDocument/2006/relationships/image" Target="../media/image263.jpeg"/><Relationship Id="rId1" Type="http://schemas.openxmlformats.org/officeDocument/2006/relationships/image" Target="../media/image262.jpeg"/><Relationship Id="rId6" Type="http://schemas.openxmlformats.org/officeDocument/2006/relationships/image" Target="../media/image267.jpeg"/><Relationship Id="rId11" Type="http://schemas.openxmlformats.org/officeDocument/2006/relationships/image" Target="../media/image272.png"/><Relationship Id="rId5" Type="http://schemas.openxmlformats.org/officeDocument/2006/relationships/image" Target="../media/image266.jpeg"/><Relationship Id="rId10" Type="http://schemas.openxmlformats.org/officeDocument/2006/relationships/image" Target="../media/image271.jpeg"/><Relationship Id="rId4" Type="http://schemas.openxmlformats.org/officeDocument/2006/relationships/image" Target="../media/image265.jpeg"/><Relationship Id="rId9" Type="http://schemas.openxmlformats.org/officeDocument/2006/relationships/image" Target="../media/image27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76.png"/><Relationship Id="rId2" Type="http://schemas.openxmlformats.org/officeDocument/2006/relationships/image" Target="../media/image275.jpeg"/><Relationship Id="rId1" Type="http://schemas.openxmlformats.org/officeDocument/2006/relationships/image" Target="../media/image27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78.png"/><Relationship Id="rId1" Type="http://schemas.openxmlformats.org/officeDocument/2006/relationships/image" Target="../media/image27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81.png"/><Relationship Id="rId7" Type="http://schemas.openxmlformats.org/officeDocument/2006/relationships/image" Target="../media/image285.png"/><Relationship Id="rId2" Type="http://schemas.openxmlformats.org/officeDocument/2006/relationships/image" Target="../media/image280.png"/><Relationship Id="rId1" Type="http://schemas.openxmlformats.org/officeDocument/2006/relationships/image" Target="../media/image279.png"/><Relationship Id="rId6" Type="http://schemas.openxmlformats.org/officeDocument/2006/relationships/image" Target="../media/image284.png"/><Relationship Id="rId5" Type="http://schemas.openxmlformats.org/officeDocument/2006/relationships/image" Target="../media/image283.png"/><Relationship Id="rId4" Type="http://schemas.openxmlformats.org/officeDocument/2006/relationships/image" Target="../media/image28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emf"/><Relationship Id="rId7" Type="http://schemas.openxmlformats.org/officeDocument/2006/relationships/image" Target="../media/image10.emf"/><Relationship Id="rId2" Type="http://schemas.openxmlformats.org/officeDocument/2006/relationships/image" Target="../media/image5.pn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4"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132.jpg"/><Relationship Id="rId21" Type="http://schemas.openxmlformats.org/officeDocument/2006/relationships/image" Target="../media/image36.jpg"/><Relationship Id="rId42" Type="http://schemas.openxmlformats.org/officeDocument/2006/relationships/image" Target="../media/image57.jpg"/><Relationship Id="rId63" Type="http://schemas.openxmlformats.org/officeDocument/2006/relationships/image" Target="../media/image78.jpg"/><Relationship Id="rId84" Type="http://schemas.openxmlformats.org/officeDocument/2006/relationships/image" Target="../media/image99.jpg"/><Relationship Id="rId138" Type="http://schemas.openxmlformats.org/officeDocument/2006/relationships/image" Target="../media/image153.jpg"/><Relationship Id="rId159" Type="http://schemas.openxmlformats.org/officeDocument/2006/relationships/image" Target="../media/image174.jpg"/><Relationship Id="rId170" Type="http://schemas.openxmlformats.org/officeDocument/2006/relationships/image" Target="../media/image185.jpg"/><Relationship Id="rId107" Type="http://schemas.openxmlformats.org/officeDocument/2006/relationships/image" Target="../media/image122.jpg"/><Relationship Id="rId11" Type="http://schemas.openxmlformats.org/officeDocument/2006/relationships/image" Target="../media/image26.jpg"/><Relationship Id="rId32" Type="http://schemas.openxmlformats.org/officeDocument/2006/relationships/image" Target="../media/image47.jpg"/><Relationship Id="rId53" Type="http://schemas.openxmlformats.org/officeDocument/2006/relationships/image" Target="../media/image68.jpg"/><Relationship Id="rId74" Type="http://schemas.openxmlformats.org/officeDocument/2006/relationships/image" Target="../media/image89.jpg"/><Relationship Id="rId128" Type="http://schemas.openxmlformats.org/officeDocument/2006/relationships/image" Target="../media/image143.jpg"/><Relationship Id="rId149" Type="http://schemas.openxmlformats.org/officeDocument/2006/relationships/image" Target="../media/image164.jpg"/><Relationship Id="rId5" Type="http://schemas.openxmlformats.org/officeDocument/2006/relationships/image" Target="../media/image20.jpg"/><Relationship Id="rId95" Type="http://schemas.openxmlformats.org/officeDocument/2006/relationships/image" Target="../media/image110.jpg"/><Relationship Id="rId160" Type="http://schemas.openxmlformats.org/officeDocument/2006/relationships/image" Target="../media/image175.jpg"/><Relationship Id="rId22" Type="http://schemas.openxmlformats.org/officeDocument/2006/relationships/image" Target="../media/image37.jpg"/><Relationship Id="rId43" Type="http://schemas.openxmlformats.org/officeDocument/2006/relationships/image" Target="../media/image58.jpg"/><Relationship Id="rId64" Type="http://schemas.openxmlformats.org/officeDocument/2006/relationships/image" Target="../media/image79.jpg"/><Relationship Id="rId118" Type="http://schemas.openxmlformats.org/officeDocument/2006/relationships/image" Target="../media/image133.jpg"/><Relationship Id="rId139" Type="http://schemas.openxmlformats.org/officeDocument/2006/relationships/image" Target="../media/image154.jpg"/><Relationship Id="rId85" Type="http://schemas.openxmlformats.org/officeDocument/2006/relationships/image" Target="../media/image100.jpg"/><Relationship Id="rId150" Type="http://schemas.openxmlformats.org/officeDocument/2006/relationships/image" Target="../media/image165.jpg"/><Relationship Id="rId171" Type="http://schemas.openxmlformats.org/officeDocument/2006/relationships/image" Target="../media/image186.jpg"/><Relationship Id="rId12" Type="http://schemas.openxmlformats.org/officeDocument/2006/relationships/image" Target="../media/image27.jpg"/><Relationship Id="rId33" Type="http://schemas.openxmlformats.org/officeDocument/2006/relationships/image" Target="../media/image48.jpg"/><Relationship Id="rId108" Type="http://schemas.openxmlformats.org/officeDocument/2006/relationships/image" Target="../media/image123.jpg"/><Relationship Id="rId129" Type="http://schemas.openxmlformats.org/officeDocument/2006/relationships/image" Target="../media/image144.jpg"/><Relationship Id="rId54" Type="http://schemas.openxmlformats.org/officeDocument/2006/relationships/image" Target="../media/image69.jpg"/><Relationship Id="rId75" Type="http://schemas.openxmlformats.org/officeDocument/2006/relationships/image" Target="../media/image90.jpg"/><Relationship Id="rId96" Type="http://schemas.openxmlformats.org/officeDocument/2006/relationships/image" Target="../media/image111.jpg"/><Relationship Id="rId140" Type="http://schemas.openxmlformats.org/officeDocument/2006/relationships/image" Target="../media/image155.jpg"/><Relationship Id="rId161" Type="http://schemas.openxmlformats.org/officeDocument/2006/relationships/image" Target="../media/image176.jpg"/><Relationship Id="rId6" Type="http://schemas.openxmlformats.org/officeDocument/2006/relationships/image" Target="../media/image21.jpg"/><Relationship Id="rId23" Type="http://schemas.openxmlformats.org/officeDocument/2006/relationships/image" Target="../media/image38.jpg"/><Relationship Id="rId28" Type="http://schemas.openxmlformats.org/officeDocument/2006/relationships/image" Target="../media/image43.jpg"/><Relationship Id="rId49" Type="http://schemas.openxmlformats.org/officeDocument/2006/relationships/image" Target="../media/image64.jpg"/><Relationship Id="rId114" Type="http://schemas.openxmlformats.org/officeDocument/2006/relationships/image" Target="../media/image129.jpg"/><Relationship Id="rId119" Type="http://schemas.openxmlformats.org/officeDocument/2006/relationships/image" Target="../media/image134.jpg"/><Relationship Id="rId44" Type="http://schemas.openxmlformats.org/officeDocument/2006/relationships/image" Target="../media/image59.jpg"/><Relationship Id="rId60" Type="http://schemas.openxmlformats.org/officeDocument/2006/relationships/image" Target="../media/image75.jpg"/><Relationship Id="rId65" Type="http://schemas.openxmlformats.org/officeDocument/2006/relationships/image" Target="../media/image80.jpg"/><Relationship Id="rId81" Type="http://schemas.openxmlformats.org/officeDocument/2006/relationships/image" Target="../media/image96.jpg"/><Relationship Id="rId86" Type="http://schemas.openxmlformats.org/officeDocument/2006/relationships/image" Target="../media/image101.jpg"/><Relationship Id="rId130" Type="http://schemas.openxmlformats.org/officeDocument/2006/relationships/image" Target="../media/image145.jpg"/><Relationship Id="rId135" Type="http://schemas.openxmlformats.org/officeDocument/2006/relationships/image" Target="../media/image150.jpg"/><Relationship Id="rId151" Type="http://schemas.openxmlformats.org/officeDocument/2006/relationships/image" Target="../media/image166.jpg"/><Relationship Id="rId156" Type="http://schemas.openxmlformats.org/officeDocument/2006/relationships/image" Target="../media/image171.jpg"/><Relationship Id="rId177" Type="http://schemas.openxmlformats.org/officeDocument/2006/relationships/image" Target="../media/image192.jpg"/><Relationship Id="rId172" Type="http://schemas.openxmlformats.org/officeDocument/2006/relationships/image" Target="../media/image187.jpg"/><Relationship Id="rId13" Type="http://schemas.openxmlformats.org/officeDocument/2006/relationships/image" Target="../media/image28.jpg"/><Relationship Id="rId18" Type="http://schemas.openxmlformats.org/officeDocument/2006/relationships/image" Target="../media/image33.png"/><Relationship Id="rId39" Type="http://schemas.openxmlformats.org/officeDocument/2006/relationships/image" Target="../media/image54.jpg"/><Relationship Id="rId109" Type="http://schemas.openxmlformats.org/officeDocument/2006/relationships/image" Target="../media/image124.png"/><Relationship Id="rId34" Type="http://schemas.openxmlformats.org/officeDocument/2006/relationships/image" Target="../media/image49.jpg"/><Relationship Id="rId50" Type="http://schemas.openxmlformats.org/officeDocument/2006/relationships/image" Target="../media/image65.jpg"/><Relationship Id="rId55" Type="http://schemas.openxmlformats.org/officeDocument/2006/relationships/image" Target="../media/image70.jpg"/><Relationship Id="rId76" Type="http://schemas.openxmlformats.org/officeDocument/2006/relationships/image" Target="../media/image91.jpg"/><Relationship Id="rId97" Type="http://schemas.openxmlformats.org/officeDocument/2006/relationships/image" Target="../media/image112.jpg"/><Relationship Id="rId104" Type="http://schemas.openxmlformats.org/officeDocument/2006/relationships/image" Target="../media/image119.jpg"/><Relationship Id="rId120" Type="http://schemas.openxmlformats.org/officeDocument/2006/relationships/image" Target="../media/image135.jpg"/><Relationship Id="rId125" Type="http://schemas.openxmlformats.org/officeDocument/2006/relationships/image" Target="../media/image140.jpg"/><Relationship Id="rId141" Type="http://schemas.openxmlformats.org/officeDocument/2006/relationships/image" Target="../media/image156.jpg"/><Relationship Id="rId146" Type="http://schemas.openxmlformats.org/officeDocument/2006/relationships/image" Target="../media/image161.jpg"/><Relationship Id="rId167" Type="http://schemas.openxmlformats.org/officeDocument/2006/relationships/image" Target="../media/image182.jpg"/><Relationship Id="rId7" Type="http://schemas.openxmlformats.org/officeDocument/2006/relationships/image" Target="../media/image22.jpg"/><Relationship Id="rId71" Type="http://schemas.openxmlformats.org/officeDocument/2006/relationships/image" Target="../media/image86.jpg"/><Relationship Id="rId92" Type="http://schemas.openxmlformats.org/officeDocument/2006/relationships/image" Target="../media/image107.jpg"/><Relationship Id="rId162" Type="http://schemas.openxmlformats.org/officeDocument/2006/relationships/image" Target="../media/image177.jpg"/><Relationship Id="rId2" Type="http://schemas.openxmlformats.org/officeDocument/2006/relationships/image" Target="../media/image17.jpg"/><Relationship Id="rId29" Type="http://schemas.openxmlformats.org/officeDocument/2006/relationships/image" Target="../media/image44.jpg"/><Relationship Id="rId24" Type="http://schemas.openxmlformats.org/officeDocument/2006/relationships/image" Target="../media/image39.jpg"/><Relationship Id="rId40" Type="http://schemas.openxmlformats.org/officeDocument/2006/relationships/image" Target="../media/image55.jpg"/><Relationship Id="rId45" Type="http://schemas.openxmlformats.org/officeDocument/2006/relationships/image" Target="../media/image60.jpg"/><Relationship Id="rId66" Type="http://schemas.openxmlformats.org/officeDocument/2006/relationships/image" Target="../media/image81.jpg"/><Relationship Id="rId87" Type="http://schemas.openxmlformats.org/officeDocument/2006/relationships/image" Target="../media/image102.jpg"/><Relationship Id="rId110" Type="http://schemas.openxmlformats.org/officeDocument/2006/relationships/image" Target="../media/image125.jpg"/><Relationship Id="rId115" Type="http://schemas.openxmlformats.org/officeDocument/2006/relationships/image" Target="../media/image130.jpg"/><Relationship Id="rId131" Type="http://schemas.openxmlformats.org/officeDocument/2006/relationships/image" Target="../media/image146.jpg"/><Relationship Id="rId136" Type="http://schemas.openxmlformats.org/officeDocument/2006/relationships/image" Target="../media/image151.jpg"/><Relationship Id="rId157" Type="http://schemas.openxmlformats.org/officeDocument/2006/relationships/image" Target="../media/image172.jpg"/><Relationship Id="rId61" Type="http://schemas.openxmlformats.org/officeDocument/2006/relationships/image" Target="../media/image76.png"/><Relationship Id="rId82" Type="http://schemas.openxmlformats.org/officeDocument/2006/relationships/image" Target="../media/image97.jpg"/><Relationship Id="rId152" Type="http://schemas.openxmlformats.org/officeDocument/2006/relationships/image" Target="../media/image167.png"/><Relationship Id="rId173" Type="http://schemas.openxmlformats.org/officeDocument/2006/relationships/image" Target="../media/image188.jpg"/><Relationship Id="rId19" Type="http://schemas.openxmlformats.org/officeDocument/2006/relationships/image" Target="../media/image34.jpg"/><Relationship Id="rId14" Type="http://schemas.openxmlformats.org/officeDocument/2006/relationships/image" Target="../media/image29.jpg"/><Relationship Id="rId30" Type="http://schemas.openxmlformats.org/officeDocument/2006/relationships/image" Target="../media/image45.jpg"/><Relationship Id="rId35" Type="http://schemas.openxmlformats.org/officeDocument/2006/relationships/image" Target="../media/image50.jpg"/><Relationship Id="rId56" Type="http://schemas.openxmlformats.org/officeDocument/2006/relationships/image" Target="../media/image71.jpg"/><Relationship Id="rId77" Type="http://schemas.openxmlformats.org/officeDocument/2006/relationships/image" Target="../media/image92.jpg"/><Relationship Id="rId100" Type="http://schemas.openxmlformats.org/officeDocument/2006/relationships/image" Target="../media/image115.jpg"/><Relationship Id="rId105" Type="http://schemas.openxmlformats.org/officeDocument/2006/relationships/image" Target="../media/image120.jpg"/><Relationship Id="rId126" Type="http://schemas.openxmlformats.org/officeDocument/2006/relationships/image" Target="../media/image141.jpg"/><Relationship Id="rId147" Type="http://schemas.openxmlformats.org/officeDocument/2006/relationships/image" Target="../media/image162.jpg"/><Relationship Id="rId168" Type="http://schemas.openxmlformats.org/officeDocument/2006/relationships/image" Target="../media/image183.jpg"/><Relationship Id="rId8" Type="http://schemas.openxmlformats.org/officeDocument/2006/relationships/image" Target="../media/image23.jpg"/><Relationship Id="rId51" Type="http://schemas.openxmlformats.org/officeDocument/2006/relationships/image" Target="../media/image66.png"/><Relationship Id="rId72" Type="http://schemas.openxmlformats.org/officeDocument/2006/relationships/image" Target="../media/image87.jpg"/><Relationship Id="rId93" Type="http://schemas.openxmlformats.org/officeDocument/2006/relationships/image" Target="../media/image108.jpg"/><Relationship Id="rId98" Type="http://schemas.openxmlformats.org/officeDocument/2006/relationships/image" Target="../media/image113.jpg"/><Relationship Id="rId121" Type="http://schemas.openxmlformats.org/officeDocument/2006/relationships/image" Target="../media/image136.jpg"/><Relationship Id="rId142" Type="http://schemas.openxmlformats.org/officeDocument/2006/relationships/image" Target="../media/image157.png"/><Relationship Id="rId163" Type="http://schemas.openxmlformats.org/officeDocument/2006/relationships/image" Target="../media/image178.jpg"/><Relationship Id="rId3" Type="http://schemas.openxmlformats.org/officeDocument/2006/relationships/image" Target="../media/image18.jpg"/><Relationship Id="rId25" Type="http://schemas.openxmlformats.org/officeDocument/2006/relationships/image" Target="../media/image40.jpg"/><Relationship Id="rId46" Type="http://schemas.openxmlformats.org/officeDocument/2006/relationships/image" Target="../media/image61.jpg"/><Relationship Id="rId67" Type="http://schemas.openxmlformats.org/officeDocument/2006/relationships/image" Target="../media/image82.jpg"/><Relationship Id="rId116" Type="http://schemas.openxmlformats.org/officeDocument/2006/relationships/image" Target="../media/image131.jpg"/><Relationship Id="rId137" Type="http://schemas.openxmlformats.org/officeDocument/2006/relationships/image" Target="../media/image152.jpg"/><Relationship Id="rId158" Type="http://schemas.openxmlformats.org/officeDocument/2006/relationships/image" Target="../media/image173.jpg"/><Relationship Id="rId20" Type="http://schemas.openxmlformats.org/officeDocument/2006/relationships/image" Target="../media/image35.jpg"/><Relationship Id="rId41" Type="http://schemas.openxmlformats.org/officeDocument/2006/relationships/image" Target="../media/image56.jpg"/><Relationship Id="rId62" Type="http://schemas.openxmlformats.org/officeDocument/2006/relationships/image" Target="../media/image77.jpg"/><Relationship Id="rId83" Type="http://schemas.openxmlformats.org/officeDocument/2006/relationships/image" Target="../media/image98.jpg"/><Relationship Id="rId88" Type="http://schemas.openxmlformats.org/officeDocument/2006/relationships/image" Target="../media/image103.jpg"/><Relationship Id="rId111" Type="http://schemas.openxmlformats.org/officeDocument/2006/relationships/image" Target="../media/image126.jpg"/><Relationship Id="rId132" Type="http://schemas.openxmlformats.org/officeDocument/2006/relationships/image" Target="../media/image147.jpg"/><Relationship Id="rId153" Type="http://schemas.openxmlformats.org/officeDocument/2006/relationships/image" Target="../media/image168.jpg"/><Relationship Id="rId174" Type="http://schemas.openxmlformats.org/officeDocument/2006/relationships/image" Target="../media/image189.jpg"/><Relationship Id="rId15" Type="http://schemas.openxmlformats.org/officeDocument/2006/relationships/image" Target="../media/image30.jpg"/><Relationship Id="rId36" Type="http://schemas.openxmlformats.org/officeDocument/2006/relationships/image" Target="../media/image51.jpg"/><Relationship Id="rId57" Type="http://schemas.openxmlformats.org/officeDocument/2006/relationships/image" Target="../media/image72.jpg"/><Relationship Id="rId106" Type="http://schemas.openxmlformats.org/officeDocument/2006/relationships/image" Target="../media/image121.jpg"/><Relationship Id="rId127" Type="http://schemas.openxmlformats.org/officeDocument/2006/relationships/image" Target="../media/image142.jpg"/><Relationship Id="rId10" Type="http://schemas.openxmlformats.org/officeDocument/2006/relationships/image" Target="../media/image25.jpg"/><Relationship Id="rId31" Type="http://schemas.openxmlformats.org/officeDocument/2006/relationships/image" Target="../media/image46.jpg"/><Relationship Id="rId52" Type="http://schemas.openxmlformats.org/officeDocument/2006/relationships/image" Target="../media/image67.jpg"/><Relationship Id="rId73" Type="http://schemas.openxmlformats.org/officeDocument/2006/relationships/image" Target="../media/image88.jpg"/><Relationship Id="rId78" Type="http://schemas.openxmlformats.org/officeDocument/2006/relationships/image" Target="../media/image93.jpg"/><Relationship Id="rId94" Type="http://schemas.openxmlformats.org/officeDocument/2006/relationships/image" Target="../media/image109.jpg"/><Relationship Id="rId99" Type="http://schemas.openxmlformats.org/officeDocument/2006/relationships/image" Target="../media/image114.jpg"/><Relationship Id="rId101" Type="http://schemas.openxmlformats.org/officeDocument/2006/relationships/image" Target="../media/image116.jpg"/><Relationship Id="rId122" Type="http://schemas.openxmlformats.org/officeDocument/2006/relationships/image" Target="../media/image137.jpg"/><Relationship Id="rId143" Type="http://schemas.openxmlformats.org/officeDocument/2006/relationships/image" Target="../media/image158.jpg"/><Relationship Id="rId148" Type="http://schemas.openxmlformats.org/officeDocument/2006/relationships/image" Target="../media/image163.jpg"/><Relationship Id="rId164" Type="http://schemas.openxmlformats.org/officeDocument/2006/relationships/image" Target="../media/image179.jpg"/><Relationship Id="rId169" Type="http://schemas.openxmlformats.org/officeDocument/2006/relationships/image" Target="../media/image184.jpg"/><Relationship Id="rId4" Type="http://schemas.openxmlformats.org/officeDocument/2006/relationships/image" Target="../media/image19.jpg"/><Relationship Id="rId9" Type="http://schemas.openxmlformats.org/officeDocument/2006/relationships/image" Target="../media/image24.jpg"/><Relationship Id="rId26" Type="http://schemas.openxmlformats.org/officeDocument/2006/relationships/image" Target="../media/image41.jpg"/><Relationship Id="rId47" Type="http://schemas.openxmlformats.org/officeDocument/2006/relationships/image" Target="../media/image62.jpg"/><Relationship Id="rId68" Type="http://schemas.openxmlformats.org/officeDocument/2006/relationships/image" Target="../media/image83.jpg"/><Relationship Id="rId89" Type="http://schemas.openxmlformats.org/officeDocument/2006/relationships/image" Target="../media/image104.jpg"/><Relationship Id="rId112" Type="http://schemas.openxmlformats.org/officeDocument/2006/relationships/image" Target="../media/image127.jpg"/><Relationship Id="rId133" Type="http://schemas.openxmlformats.org/officeDocument/2006/relationships/image" Target="../media/image148.jpg"/><Relationship Id="rId154" Type="http://schemas.openxmlformats.org/officeDocument/2006/relationships/image" Target="../media/image169.jpg"/><Relationship Id="rId175" Type="http://schemas.openxmlformats.org/officeDocument/2006/relationships/image" Target="../media/image190.jpg"/><Relationship Id="rId16" Type="http://schemas.openxmlformats.org/officeDocument/2006/relationships/image" Target="../media/image31.jpg"/><Relationship Id="rId37" Type="http://schemas.openxmlformats.org/officeDocument/2006/relationships/image" Target="../media/image52.jpg"/><Relationship Id="rId58" Type="http://schemas.openxmlformats.org/officeDocument/2006/relationships/image" Target="../media/image73.jpg"/><Relationship Id="rId79" Type="http://schemas.openxmlformats.org/officeDocument/2006/relationships/image" Target="../media/image94.jpg"/><Relationship Id="rId102" Type="http://schemas.openxmlformats.org/officeDocument/2006/relationships/image" Target="../media/image117.jpg"/><Relationship Id="rId123" Type="http://schemas.openxmlformats.org/officeDocument/2006/relationships/image" Target="../media/image138.jpg"/><Relationship Id="rId144" Type="http://schemas.openxmlformats.org/officeDocument/2006/relationships/image" Target="../media/image159.jpg"/><Relationship Id="rId90" Type="http://schemas.openxmlformats.org/officeDocument/2006/relationships/image" Target="../media/image105.jpg"/><Relationship Id="rId165" Type="http://schemas.openxmlformats.org/officeDocument/2006/relationships/image" Target="../media/image180.jpg"/><Relationship Id="rId27" Type="http://schemas.openxmlformats.org/officeDocument/2006/relationships/image" Target="../media/image42.jpg"/><Relationship Id="rId48" Type="http://schemas.openxmlformats.org/officeDocument/2006/relationships/image" Target="../media/image63.jpg"/><Relationship Id="rId69" Type="http://schemas.openxmlformats.org/officeDocument/2006/relationships/image" Target="../media/image84.jpg"/><Relationship Id="rId113" Type="http://schemas.openxmlformats.org/officeDocument/2006/relationships/image" Target="../media/image128.jpg"/><Relationship Id="rId134" Type="http://schemas.openxmlformats.org/officeDocument/2006/relationships/image" Target="../media/image149.jpg"/><Relationship Id="rId80" Type="http://schemas.openxmlformats.org/officeDocument/2006/relationships/image" Target="../media/image95.jpg"/><Relationship Id="rId155" Type="http://schemas.openxmlformats.org/officeDocument/2006/relationships/image" Target="../media/image170.jpg"/><Relationship Id="rId176" Type="http://schemas.openxmlformats.org/officeDocument/2006/relationships/image" Target="../media/image191.jpg"/><Relationship Id="rId17" Type="http://schemas.openxmlformats.org/officeDocument/2006/relationships/image" Target="../media/image32.jpg"/><Relationship Id="rId38" Type="http://schemas.openxmlformats.org/officeDocument/2006/relationships/image" Target="../media/image53.jpg"/><Relationship Id="rId59" Type="http://schemas.openxmlformats.org/officeDocument/2006/relationships/image" Target="../media/image74.jpg"/><Relationship Id="rId103" Type="http://schemas.openxmlformats.org/officeDocument/2006/relationships/image" Target="../media/image118.jpg"/><Relationship Id="rId124" Type="http://schemas.openxmlformats.org/officeDocument/2006/relationships/image" Target="../media/image139.jpg"/><Relationship Id="rId70" Type="http://schemas.openxmlformats.org/officeDocument/2006/relationships/image" Target="../media/image85.jpg"/><Relationship Id="rId91" Type="http://schemas.openxmlformats.org/officeDocument/2006/relationships/image" Target="../media/image106.jpg"/><Relationship Id="rId145" Type="http://schemas.openxmlformats.org/officeDocument/2006/relationships/image" Target="../media/image160.jpg"/><Relationship Id="rId166" Type="http://schemas.openxmlformats.org/officeDocument/2006/relationships/image" Target="../media/image181.jpg"/><Relationship Id="rId1" Type="http://schemas.openxmlformats.org/officeDocument/2006/relationships/image" Target="../media/image16.jpg"/></Relationships>
</file>

<file path=xl/drawings/_rels/drawing7.xml.rels><?xml version="1.0" encoding="UTF-8" standalone="yes"?>
<Relationships xmlns="http://schemas.openxmlformats.org/package/2006/relationships"><Relationship Id="rId1" Type="http://schemas.openxmlformats.org/officeDocument/2006/relationships/image" Target="../media/image19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9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9.jpeg"/></Relationships>
</file>

<file path=xl/drawings/drawing1.xml><?xml version="1.0" encoding="utf-8"?>
<xdr:wsDr xmlns:xdr="http://schemas.openxmlformats.org/drawingml/2006/spreadsheetDrawing" xmlns:a="http://schemas.openxmlformats.org/drawingml/2006/main">
  <xdr:twoCellAnchor editAs="oneCell">
    <xdr:from>
      <xdr:col>3</xdr:col>
      <xdr:colOff>475104</xdr:colOff>
      <xdr:row>0</xdr:row>
      <xdr:rowOff>21345</xdr:rowOff>
    </xdr:from>
    <xdr:to>
      <xdr:col>6</xdr:col>
      <xdr:colOff>826378</xdr:colOff>
      <xdr:row>0</xdr:row>
      <xdr:rowOff>821765</xdr:rowOff>
    </xdr:to>
    <xdr:pic>
      <xdr:nvPicPr>
        <xdr:cNvPr id="2" name="Picture 1" descr="Rubi « Building Sources">
          <a:extLst>
            <a:ext uri="{FF2B5EF4-FFF2-40B4-BE49-F238E27FC236}">
              <a16:creationId xmlns:a16="http://schemas.microsoft.com/office/drawing/2014/main" id="{EF664025-58CC-4BCF-8CAB-B01C9A3DCB1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6771" r="1505" b="29596"/>
        <a:stretch/>
      </xdr:blipFill>
      <xdr:spPr bwMode="auto">
        <a:xfrm>
          <a:off x="2875404" y="21345"/>
          <a:ext cx="2758593" cy="80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774700</xdr:colOff>
      <xdr:row>0</xdr:row>
      <xdr:rowOff>152400</xdr:rowOff>
    </xdr:from>
    <xdr:to>
      <xdr:col>8</xdr:col>
      <xdr:colOff>968829</xdr:colOff>
      <xdr:row>0</xdr:row>
      <xdr:rowOff>1924405</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543800" y="152400"/>
          <a:ext cx="4457700" cy="1772005"/>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9</xdr:col>
      <xdr:colOff>152399</xdr:colOff>
      <xdr:row>0</xdr:row>
      <xdr:rowOff>266700</xdr:rowOff>
    </xdr:from>
    <xdr:to>
      <xdr:col>19</xdr:col>
      <xdr:colOff>426811</xdr:colOff>
      <xdr:row>1</xdr:row>
      <xdr:rowOff>520700</xdr:rowOff>
    </xdr:to>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2407899" y="266700"/>
          <a:ext cx="7223125" cy="231140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146126</xdr:colOff>
      <xdr:row>0</xdr:row>
      <xdr:rowOff>101600</xdr:rowOff>
    </xdr:from>
    <xdr:to>
      <xdr:col>10</xdr:col>
      <xdr:colOff>406552</xdr:colOff>
      <xdr:row>0</xdr:row>
      <xdr:rowOff>635000</xdr:rowOff>
    </xdr:to>
    <xdr:pic>
      <xdr:nvPicPr>
        <xdr:cNvPr id="14" name="Picture 13" descr="Italy concrete mixer Manufacturer - LINO SELLA World">
          <a:extLst>
            <a:ext uri="{FF2B5EF4-FFF2-40B4-BE49-F238E27FC236}">
              <a16:creationId xmlns:a16="http://schemas.microsoft.com/office/drawing/2014/main" id="{6DBAE3D5-5520-2040-A9C4-31C7CAD2C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38226" y="101600"/>
          <a:ext cx="1606626"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275585</xdr:colOff>
      <xdr:row>3</xdr:row>
      <xdr:rowOff>11206</xdr:rowOff>
    </xdr:from>
    <xdr:to>
      <xdr:col>15</xdr:col>
      <xdr:colOff>74251</xdr:colOff>
      <xdr:row>12</xdr:row>
      <xdr:rowOff>95061</xdr:rowOff>
    </xdr:to>
    <xdr:pic>
      <xdr:nvPicPr>
        <xdr:cNvPr id="2" name="Picture 1">
          <a:extLst>
            <a:ext uri="{FF2B5EF4-FFF2-40B4-BE49-F238E27FC236}">
              <a16:creationId xmlns:a16="http://schemas.microsoft.com/office/drawing/2014/main" id="{105428A1-8783-4CB5-81CF-F0A3A4AFA6D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610835" y="1544731"/>
          <a:ext cx="2170391" cy="1865030"/>
        </a:xfrm>
        <a:prstGeom prst="rect">
          <a:avLst/>
        </a:prstGeom>
      </xdr:spPr>
    </xdr:pic>
    <xdr:clientData/>
  </xdr:twoCellAnchor>
  <xdr:twoCellAnchor editAs="oneCell">
    <xdr:from>
      <xdr:col>12</xdr:col>
      <xdr:colOff>133350</xdr:colOff>
      <xdr:row>14</xdr:row>
      <xdr:rowOff>57150</xdr:rowOff>
    </xdr:from>
    <xdr:to>
      <xdr:col>14</xdr:col>
      <xdr:colOff>583018</xdr:colOff>
      <xdr:row>23</xdr:row>
      <xdr:rowOff>28195</xdr:rowOff>
    </xdr:to>
    <xdr:pic>
      <xdr:nvPicPr>
        <xdr:cNvPr id="3" name="Picture 2">
          <a:extLst>
            <a:ext uri="{FF2B5EF4-FFF2-40B4-BE49-F238E27FC236}">
              <a16:creationId xmlns:a16="http://schemas.microsoft.com/office/drawing/2014/main" id="{D199AAA7-30C8-4B4C-BB3B-6EA7E466E76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468600" y="3933825"/>
          <a:ext cx="2173693" cy="1761744"/>
        </a:xfrm>
        <a:prstGeom prst="rect">
          <a:avLst/>
        </a:prstGeom>
      </xdr:spPr>
    </xdr:pic>
    <xdr:clientData/>
  </xdr:twoCellAnchor>
  <xdr:twoCellAnchor editAs="oneCell">
    <xdr:from>
      <xdr:col>12</xdr:col>
      <xdr:colOff>133350</xdr:colOff>
      <xdr:row>24</xdr:row>
      <xdr:rowOff>295275</xdr:rowOff>
    </xdr:from>
    <xdr:to>
      <xdr:col>13</xdr:col>
      <xdr:colOff>155200</xdr:colOff>
      <xdr:row>31</xdr:row>
      <xdr:rowOff>88587</xdr:rowOff>
    </xdr:to>
    <xdr:pic>
      <xdr:nvPicPr>
        <xdr:cNvPr id="4" name="Picture 3">
          <a:extLst>
            <a:ext uri="{FF2B5EF4-FFF2-40B4-BE49-F238E27FC236}">
              <a16:creationId xmlns:a16="http://schemas.microsoft.com/office/drawing/2014/main" id="{164EBEE4-650F-4B39-BE5D-DD4CC92413E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5468600" y="6153150"/>
          <a:ext cx="1098175" cy="1317312"/>
        </a:xfrm>
        <a:prstGeom prst="rect">
          <a:avLst/>
        </a:prstGeom>
      </xdr:spPr>
    </xdr:pic>
    <xdr:clientData/>
  </xdr:twoCellAnchor>
  <xdr:twoCellAnchor editAs="oneCell">
    <xdr:from>
      <xdr:col>13</xdr:col>
      <xdr:colOff>180975</xdr:colOff>
      <xdr:row>24</xdr:row>
      <xdr:rowOff>288925</xdr:rowOff>
    </xdr:from>
    <xdr:to>
      <xdr:col>16</xdr:col>
      <xdr:colOff>180607</xdr:colOff>
      <xdr:row>31</xdr:row>
      <xdr:rowOff>79375</xdr:rowOff>
    </xdr:to>
    <xdr:pic>
      <xdr:nvPicPr>
        <xdr:cNvPr id="5" name="Picture 4">
          <a:extLst>
            <a:ext uri="{FF2B5EF4-FFF2-40B4-BE49-F238E27FC236}">
              <a16:creationId xmlns:a16="http://schemas.microsoft.com/office/drawing/2014/main" id="{0C6C427E-7AD2-46D4-AFCF-1272E20C033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592550" y="6146800"/>
          <a:ext cx="2142757" cy="1314450"/>
        </a:xfrm>
        <a:prstGeom prst="rect">
          <a:avLst/>
        </a:prstGeom>
      </xdr:spPr>
    </xdr:pic>
    <xdr:clientData/>
  </xdr:twoCellAnchor>
  <xdr:twoCellAnchor editAs="oneCell">
    <xdr:from>
      <xdr:col>12</xdr:col>
      <xdr:colOff>495300</xdr:colOff>
      <xdr:row>33</xdr:row>
      <xdr:rowOff>95250</xdr:rowOff>
    </xdr:from>
    <xdr:to>
      <xdr:col>14</xdr:col>
      <xdr:colOff>595591</xdr:colOff>
      <xdr:row>40</xdr:row>
      <xdr:rowOff>124864</xdr:rowOff>
    </xdr:to>
    <xdr:pic>
      <xdr:nvPicPr>
        <xdr:cNvPr id="6" name="Picture 5">
          <a:extLst>
            <a:ext uri="{FF2B5EF4-FFF2-40B4-BE49-F238E27FC236}">
              <a16:creationId xmlns:a16="http://schemas.microsoft.com/office/drawing/2014/main" id="{87695F20-A8FF-4B54-B39E-DEBCDF12906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5830550" y="8039100"/>
          <a:ext cx="1824316" cy="1391689"/>
        </a:xfrm>
        <a:prstGeom prst="rect">
          <a:avLst/>
        </a:prstGeom>
      </xdr:spPr>
    </xdr:pic>
    <xdr:clientData/>
  </xdr:twoCellAnchor>
  <xdr:twoCellAnchor editAs="oneCell">
    <xdr:from>
      <xdr:col>12</xdr:col>
      <xdr:colOff>476308</xdr:colOff>
      <xdr:row>46</xdr:row>
      <xdr:rowOff>228601</xdr:rowOff>
    </xdr:from>
    <xdr:to>
      <xdr:col>14</xdr:col>
      <xdr:colOff>443192</xdr:colOff>
      <xdr:row>52</xdr:row>
      <xdr:rowOff>135226</xdr:rowOff>
    </xdr:to>
    <xdr:pic>
      <xdr:nvPicPr>
        <xdr:cNvPr id="7" name="Picture 6">
          <a:extLst>
            <a:ext uri="{FF2B5EF4-FFF2-40B4-BE49-F238E27FC236}">
              <a16:creationId xmlns:a16="http://schemas.microsoft.com/office/drawing/2014/main" id="{B98FDB80-1853-4D5C-BC64-DC7F064B78A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5811558" y="10677526"/>
          <a:ext cx="1690909" cy="1249650"/>
        </a:xfrm>
        <a:prstGeom prst="rect">
          <a:avLst/>
        </a:prstGeom>
      </xdr:spPr>
    </xdr:pic>
    <xdr:clientData/>
  </xdr:twoCellAnchor>
  <xdr:twoCellAnchor editAs="oneCell">
    <xdr:from>
      <xdr:col>12</xdr:col>
      <xdr:colOff>473533</xdr:colOff>
      <xdr:row>54</xdr:row>
      <xdr:rowOff>133350</xdr:rowOff>
    </xdr:from>
    <xdr:to>
      <xdr:col>15</xdr:col>
      <xdr:colOff>723557</xdr:colOff>
      <xdr:row>62</xdr:row>
      <xdr:rowOff>107897</xdr:rowOff>
    </xdr:to>
    <xdr:pic>
      <xdr:nvPicPr>
        <xdr:cNvPr id="8" name="Picture 7">
          <a:extLst>
            <a:ext uri="{FF2B5EF4-FFF2-40B4-BE49-F238E27FC236}">
              <a16:creationId xmlns:a16="http://schemas.microsoft.com/office/drawing/2014/main" id="{77AE85C2-4A4B-467A-B3FD-83CAC1814223}"/>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5808783" y="12506325"/>
          <a:ext cx="2621749" cy="1527122"/>
        </a:xfrm>
        <a:prstGeom prst="rect">
          <a:avLst/>
        </a:prstGeom>
      </xdr:spPr>
    </xdr:pic>
    <xdr:clientData/>
  </xdr:twoCellAnchor>
  <xdr:twoCellAnchor editAs="oneCell">
    <xdr:from>
      <xdr:col>12</xdr:col>
      <xdr:colOff>129190</xdr:colOff>
      <xdr:row>67</xdr:row>
      <xdr:rowOff>66675</xdr:rowOff>
    </xdr:from>
    <xdr:to>
      <xdr:col>16</xdr:col>
      <xdr:colOff>363817</xdr:colOff>
      <xdr:row>80</xdr:row>
      <xdr:rowOff>121954</xdr:rowOff>
    </xdr:to>
    <xdr:pic>
      <xdr:nvPicPr>
        <xdr:cNvPr id="9" name="Picture 8">
          <a:extLst>
            <a:ext uri="{FF2B5EF4-FFF2-40B4-BE49-F238E27FC236}">
              <a16:creationId xmlns:a16="http://schemas.microsoft.com/office/drawing/2014/main" id="{D43E84B7-A59A-41AC-8E19-845BC8A8C27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464440" y="15240000"/>
          <a:ext cx="3454077" cy="2712754"/>
        </a:xfrm>
        <a:prstGeom prst="rect">
          <a:avLst/>
        </a:prstGeom>
      </xdr:spPr>
    </xdr:pic>
    <xdr:clientData/>
  </xdr:twoCellAnchor>
  <xdr:twoCellAnchor editAs="oneCell">
    <xdr:from>
      <xdr:col>13</xdr:col>
      <xdr:colOff>123825</xdr:colOff>
      <xdr:row>83</xdr:row>
      <xdr:rowOff>95250</xdr:rowOff>
    </xdr:from>
    <xdr:to>
      <xdr:col>16</xdr:col>
      <xdr:colOff>6350</xdr:colOff>
      <xdr:row>90</xdr:row>
      <xdr:rowOff>102394</xdr:rowOff>
    </xdr:to>
    <xdr:pic>
      <xdr:nvPicPr>
        <xdr:cNvPr id="10" name="Picture 9">
          <a:extLst>
            <a:ext uri="{FF2B5EF4-FFF2-40B4-BE49-F238E27FC236}">
              <a16:creationId xmlns:a16="http://schemas.microsoft.com/office/drawing/2014/main" id="{1E2B5692-3E4D-4ACD-B796-BE0EF35DFF4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535400" y="18497550"/>
          <a:ext cx="2025650" cy="1435894"/>
        </a:xfrm>
        <a:prstGeom prst="rect">
          <a:avLst/>
        </a:prstGeom>
      </xdr:spPr>
    </xdr:pic>
    <xdr:clientData/>
  </xdr:twoCellAnchor>
  <xdr:twoCellAnchor editAs="oneCell">
    <xdr:from>
      <xdr:col>12</xdr:col>
      <xdr:colOff>152400</xdr:colOff>
      <xdr:row>93</xdr:row>
      <xdr:rowOff>209550</xdr:rowOff>
    </xdr:from>
    <xdr:to>
      <xdr:col>16</xdr:col>
      <xdr:colOff>742787</xdr:colOff>
      <xdr:row>103</xdr:row>
      <xdr:rowOff>128525</xdr:rowOff>
    </xdr:to>
    <xdr:pic>
      <xdr:nvPicPr>
        <xdr:cNvPr id="11" name="Picture 10">
          <a:extLst>
            <a:ext uri="{FF2B5EF4-FFF2-40B4-BE49-F238E27FC236}">
              <a16:creationId xmlns:a16="http://schemas.microsoft.com/office/drawing/2014/main" id="{AEEA313E-B812-483C-B766-AC7281B69F0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487650" y="20612100"/>
          <a:ext cx="3809837" cy="2147825"/>
        </a:xfrm>
        <a:prstGeom prst="rect">
          <a:avLst/>
        </a:prstGeom>
      </xdr:spPr>
    </xdr:pic>
    <xdr:clientData/>
  </xdr:twoCellAnchor>
  <xdr:twoCellAnchor editAs="oneCell">
    <xdr:from>
      <xdr:col>12</xdr:col>
      <xdr:colOff>80150</xdr:colOff>
      <xdr:row>115</xdr:row>
      <xdr:rowOff>279400</xdr:rowOff>
    </xdr:from>
    <xdr:to>
      <xdr:col>16</xdr:col>
      <xdr:colOff>762781</xdr:colOff>
      <xdr:row>123</xdr:row>
      <xdr:rowOff>144236</xdr:rowOff>
    </xdr:to>
    <xdr:pic>
      <xdr:nvPicPr>
        <xdr:cNvPr id="12" name="Picture 11">
          <a:extLst>
            <a:ext uri="{FF2B5EF4-FFF2-40B4-BE49-F238E27FC236}">
              <a16:creationId xmlns:a16="http://schemas.microsoft.com/office/drawing/2014/main" id="{10149126-5F35-4681-9E4D-D46E57432D8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5415400" y="26339800"/>
          <a:ext cx="3902081" cy="1769836"/>
        </a:xfrm>
        <a:prstGeom prst="rect">
          <a:avLst/>
        </a:prstGeom>
      </xdr:spPr>
    </xdr:pic>
    <xdr:clientData/>
  </xdr:twoCellAnchor>
  <xdr:twoCellAnchor editAs="oneCell">
    <xdr:from>
      <xdr:col>13</xdr:col>
      <xdr:colOff>4482</xdr:colOff>
      <xdr:row>129</xdr:row>
      <xdr:rowOff>47625</xdr:rowOff>
    </xdr:from>
    <xdr:to>
      <xdr:col>15</xdr:col>
      <xdr:colOff>597273</xdr:colOff>
      <xdr:row>133</xdr:row>
      <xdr:rowOff>171451</xdr:rowOff>
    </xdr:to>
    <xdr:pic>
      <xdr:nvPicPr>
        <xdr:cNvPr id="13" name="Picture 12">
          <a:extLst>
            <a:ext uri="{FF2B5EF4-FFF2-40B4-BE49-F238E27FC236}">
              <a16:creationId xmlns:a16="http://schemas.microsoft.com/office/drawing/2014/main" id="{27E37511-FAEA-40C4-B603-55B8A87720B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416057" y="30870525"/>
          <a:ext cx="1888191" cy="885826"/>
        </a:xfrm>
        <a:prstGeom prst="rect">
          <a:avLst/>
        </a:prstGeom>
      </xdr:spPr>
    </xdr:pic>
    <xdr:clientData/>
  </xdr:twoCellAnchor>
  <xdr:twoCellAnchor editAs="oneCell">
    <xdr:from>
      <xdr:col>13</xdr:col>
      <xdr:colOff>117662</xdr:colOff>
      <xdr:row>134</xdr:row>
      <xdr:rowOff>219075</xdr:rowOff>
    </xdr:from>
    <xdr:to>
      <xdr:col>15</xdr:col>
      <xdr:colOff>539003</xdr:colOff>
      <xdr:row>140</xdr:row>
      <xdr:rowOff>108723</xdr:rowOff>
    </xdr:to>
    <xdr:pic>
      <xdr:nvPicPr>
        <xdr:cNvPr id="14" name="Picture 13">
          <a:extLst>
            <a:ext uri="{FF2B5EF4-FFF2-40B4-BE49-F238E27FC236}">
              <a16:creationId xmlns:a16="http://schemas.microsoft.com/office/drawing/2014/main" id="{3EAAE844-6A16-4CAD-9144-52793CCA0346}"/>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6529237" y="31994475"/>
          <a:ext cx="1716741" cy="1223148"/>
        </a:xfrm>
        <a:prstGeom prst="rect">
          <a:avLst/>
        </a:prstGeom>
      </xdr:spPr>
    </xdr:pic>
    <xdr:clientData/>
  </xdr:twoCellAnchor>
  <xdr:twoCellAnchor editAs="oneCell">
    <xdr:from>
      <xdr:col>13</xdr:col>
      <xdr:colOff>307041</xdr:colOff>
      <xdr:row>141</xdr:row>
      <xdr:rowOff>331134</xdr:rowOff>
    </xdr:from>
    <xdr:to>
      <xdr:col>15</xdr:col>
      <xdr:colOff>430866</xdr:colOff>
      <xdr:row>148</xdr:row>
      <xdr:rowOff>150158</xdr:rowOff>
    </xdr:to>
    <xdr:pic>
      <xdr:nvPicPr>
        <xdr:cNvPr id="15" name="Picture 14">
          <a:extLst>
            <a:ext uri="{FF2B5EF4-FFF2-40B4-BE49-F238E27FC236}">
              <a16:creationId xmlns:a16="http://schemas.microsoft.com/office/drawing/2014/main" id="{927AAC9B-22B2-4A89-B844-4A52716B44E2}"/>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6718616" y="33440034"/>
          <a:ext cx="1419225" cy="1343024"/>
        </a:xfrm>
        <a:prstGeom prst="rect">
          <a:avLst/>
        </a:prstGeom>
      </xdr:spPr>
    </xdr:pic>
    <xdr:clientData/>
  </xdr:twoCellAnchor>
  <xdr:twoCellAnchor editAs="oneCell">
    <xdr:from>
      <xdr:col>13</xdr:col>
      <xdr:colOff>127702</xdr:colOff>
      <xdr:row>149</xdr:row>
      <xdr:rowOff>221316</xdr:rowOff>
    </xdr:from>
    <xdr:to>
      <xdr:col>15</xdr:col>
      <xdr:colOff>544178</xdr:colOff>
      <xdr:row>155</xdr:row>
      <xdr:rowOff>107779</xdr:rowOff>
    </xdr:to>
    <xdr:pic>
      <xdr:nvPicPr>
        <xdr:cNvPr id="16" name="Picture 15">
          <a:extLst>
            <a:ext uri="{FF2B5EF4-FFF2-40B4-BE49-F238E27FC236}">
              <a16:creationId xmlns:a16="http://schemas.microsoft.com/office/drawing/2014/main" id="{1EC3E874-5C9C-4826-86E5-F27684C148EE}"/>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6539277" y="35044716"/>
          <a:ext cx="1711876" cy="1219963"/>
        </a:xfrm>
        <a:prstGeom prst="rect">
          <a:avLst/>
        </a:prstGeom>
      </xdr:spPr>
    </xdr:pic>
    <xdr:clientData/>
  </xdr:twoCellAnchor>
  <xdr:twoCellAnchor editAs="oneCell">
    <xdr:from>
      <xdr:col>12</xdr:col>
      <xdr:colOff>835398</xdr:colOff>
      <xdr:row>157</xdr:row>
      <xdr:rowOff>10645</xdr:rowOff>
    </xdr:from>
    <xdr:to>
      <xdr:col>15</xdr:col>
      <xdr:colOff>590549</xdr:colOff>
      <xdr:row>161</xdr:row>
      <xdr:rowOff>47527</xdr:rowOff>
    </xdr:to>
    <xdr:pic>
      <xdr:nvPicPr>
        <xdr:cNvPr id="17" name="Picture 16">
          <a:extLst>
            <a:ext uri="{FF2B5EF4-FFF2-40B4-BE49-F238E27FC236}">
              <a16:creationId xmlns:a16="http://schemas.microsoft.com/office/drawing/2014/main" id="{224E4CD7-0E16-4775-B2E1-F5D838D3CBBA}"/>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6170648" y="36739045"/>
          <a:ext cx="2126876" cy="798882"/>
        </a:xfrm>
        <a:prstGeom prst="rect">
          <a:avLst/>
        </a:prstGeom>
      </xdr:spPr>
    </xdr:pic>
    <xdr:clientData/>
  </xdr:twoCellAnchor>
  <xdr:twoCellAnchor editAs="oneCell">
    <xdr:from>
      <xdr:col>12</xdr:col>
      <xdr:colOff>934810</xdr:colOff>
      <xdr:row>163</xdr:row>
      <xdr:rowOff>421821</xdr:rowOff>
    </xdr:from>
    <xdr:to>
      <xdr:col>16</xdr:col>
      <xdr:colOff>21984</xdr:colOff>
      <xdr:row>167</xdr:row>
      <xdr:rowOff>67395</xdr:rowOff>
    </xdr:to>
    <xdr:pic>
      <xdr:nvPicPr>
        <xdr:cNvPr id="18" name="Picture 17">
          <a:extLst>
            <a:ext uri="{FF2B5EF4-FFF2-40B4-BE49-F238E27FC236}">
              <a16:creationId xmlns:a16="http://schemas.microsoft.com/office/drawing/2014/main" id="{CE4F31B8-A920-4852-8FB6-4B8777B93973}"/>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6270060" y="38483721"/>
          <a:ext cx="2306624" cy="2693574"/>
        </a:xfrm>
        <a:prstGeom prst="rect">
          <a:avLst/>
        </a:prstGeom>
      </xdr:spPr>
    </xdr:pic>
    <xdr:clientData/>
  </xdr:twoCellAnchor>
  <xdr:twoCellAnchor editAs="oneCell">
    <xdr:from>
      <xdr:col>12</xdr:col>
      <xdr:colOff>928008</xdr:colOff>
      <xdr:row>171</xdr:row>
      <xdr:rowOff>84364</xdr:rowOff>
    </xdr:from>
    <xdr:to>
      <xdr:col>15</xdr:col>
      <xdr:colOff>841027</xdr:colOff>
      <xdr:row>180</xdr:row>
      <xdr:rowOff>1290</xdr:rowOff>
    </xdr:to>
    <xdr:pic>
      <xdr:nvPicPr>
        <xdr:cNvPr id="19" name="Picture 18">
          <a:extLst>
            <a:ext uri="{FF2B5EF4-FFF2-40B4-BE49-F238E27FC236}">
              <a16:creationId xmlns:a16="http://schemas.microsoft.com/office/drawing/2014/main" id="{32332E7B-8F9B-42A1-93F5-14C905E77D9D}"/>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263258" y="43289764"/>
          <a:ext cx="2284744" cy="1631426"/>
        </a:xfrm>
        <a:prstGeom prst="rect">
          <a:avLst/>
        </a:prstGeom>
      </xdr:spPr>
    </xdr:pic>
    <xdr:clientData/>
  </xdr:twoCellAnchor>
  <xdr:twoCellAnchor editAs="oneCell">
    <xdr:from>
      <xdr:col>12</xdr:col>
      <xdr:colOff>349945</xdr:colOff>
      <xdr:row>183</xdr:row>
      <xdr:rowOff>136464</xdr:rowOff>
    </xdr:from>
    <xdr:to>
      <xdr:col>16</xdr:col>
      <xdr:colOff>202133</xdr:colOff>
      <xdr:row>188</xdr:row>
      <xdr:rowOff>386980</xdr:rowOff>
    </xdr:to>
    <xdr:pic>
      <xdr:nvPicPr>
        <xdr:cNvPr id="20" name="Picture 19">
          <a:extLst>
            <a:ext uri="{FF2B5EF4-FFF2-40B4-BE49-F238E27FC236}">
              <a16:creationId xmlns:a16="http://schemas.microsoft.com/office/drawing/2014/main" id="{908B2C79-97EE-4ECD-83EB-2A8FF1FA925C}"/>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5685195" y="46056489"/>
          <a:ext cx="3071638" cy="2822266"/>
        </a:xfrm>
        <a:prstGeom prst="rect">
          <a:avLst/>
        </a:prstGeom>
      </xdr:spPr>
    </xdr:pic>
    <xdr:clientData/>
  </xdr:twoCellAnchor>
  <xdr:twoCellAnchor editAs="oneCell">
    <xdr:from>
      <xdr:col>12</xdr:col>
      <xdr:colOff>1061357</xdr:colOff>
      <xdr:row>190</xdr:row>
      <xdr:rowOff>108196</xdr:rowOff>
    </xdr:from>
    <xdr:to>
      <xdr:col>17</xdr:col>
      <xdr:colOff>75293</xdr:colOff>
      <xdr:row>198</xdr:row>
      <xdr:rowOff>643795</xdr:rowOff>
    </xdr:to>
    <xdr:pic>
      <xdr:nvPicPr>
        <xdr:cNvPr id="21" name="Picture 20">
          <a:extLst>
            <a:ext uri="{FF2B5EF4-FFF2-40B4-BE49-F238E27FC236}">
              <a16:creationId xmlns:a16="http://schemas.microsoft.com/office/drawing/2014/main" id="{C0B8FF1D-FD1E-49D3-B941-27B59A4F44F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16396607" y="49742971"/>
          <a:ext cx="3147786" cy="3202599"/>
        </a:xfrm>
        <a:prstGeom prst="rect">
          <a:avLst/>
        </a:prstGeom>
      </xdr:spPr>
    </xdr:pic>
    <xdr:clientData/>
  </xdr:twoCellAnchor>
  <xdr:twoCellAnchor editAs="oneCell">
    <xdr:from>
      <xdr:col>12</xdr:col>
      <xdr:colOff>968829</xdr:colOff>
      <xdr:row>199</xdr:row>
      <xdr:rowOff>266031</xdr:rowOff>
    </xdr:from>
    <xdr:to>
      <xdr:col>17</xdr:col>
      <xdr:colOff>675822</xdr:colOff>
      <xdr:row>204</xdr:row>
      <xdr:rowOff>518885</xdr:rowOff>
    </xdr:to>
    <xdr:pic>
      <xdr:nvPicPr>
        <xdr:cNvPr id="22" name="Picture 21">
          <a:extLst>
            <a:ext uri="{FF2B5EF4-FFF2-40B4-BE49-F238E27FC236}">
              <a16:creationId xmlns:a16="http://schemas.microsoft.com/office/drawing/2014/main" id="{893DE7CE-D94A-4EB7-8057-AA23061E4661}"/>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6304079" y="53520306"/>
          <a:ext cx="3840843" cy="3491354"/>
        </a:xfrm>
        <a:prstGeom prst="rect">
          <a:avLst/>
        </a:prstGeom>
      </xdr:spPr>
    </xdr:pic>
    <xdr:clientData/>
  </xdr:twoCellAnchor>
  <xdr:twoCellAnchor editAs="oneCell">
    <xdr:from>
      <xdr:col>3</xdr:col>
      <xdr:colOff>3376386</xdr:colOff>
      <xdr:row>0</xdr:row>
      <xdr:rowOff>101600</xdr:rowOff>
    </xdr:from>
    <xdr:to>
      <xdr:col>4</xdr:col>
      <xdr:colOff>520700</xdr:colOff>
      <xdr:row>0</xdr:row>
      <xdr:rowOff>711200</xdr:rowOff>
    </xdr:to>
    <xdr:pic>
      <xdr:nvPicPr>
        <xdr:cNvPr id="23" name="Picture 22" descr="alba gestion">
          <a:extLst>
            <a:ext uri="{FF2B5EF4-FFF2-40B4-BE49-F238E27FC236}">
              <a16:creationId xmlns:a16="http://schemas.microsoft.com/office/drawing/2014/main" id="{AA044553-BBBA-4622-8BC6-FCFE7750B0B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662511" y="101600"/>
          <a:ext cx="1802039"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1476375</xdr:colOff>
      <xdr:row>0</xdr:row>
      <xdr:rowOff>95250</xdr:rowOff>
    </xdr:from>
    <xdr:to>
      <xdr:col>2</xdr:col>
      <xdr:colOff>620535</xdr:colOff>
      <xdr:row>4</xdr:row>
      <xdr:rowOff>971550</xdr:rowOff>
    </xdr:to>
    <xdr:pic>
      <xdr:nvPicPr>
        <xdr:cNvPr id="2" name="37 Imagen" descr="RABBIT + TRANSMISIÓN + LOGO.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l="-6531" t="-7476" r="-5508" b="-7230"/>
        <a:stretch>
          <a:fillRect/>
        </a:stretch>
      </xdr:blipFill>
      <xdr:spPr bwMode="auto">
        <a:xfrm>
          <a:off x="1476375" y="95250"/>
          <a:ext cx="2277885" cy="2019300"/>
        </a:xfrm>
        <a:prstGeom prst="rect">
          <a:avLst/>
        </a:prstGeom>
        <a:ln w="38100" cap="sq">
          <a:noFill/>
          <a:prstDash val="solid"/>
          <a:miter lim="800000"/>
        </a:ln>
        <a:effectLst/>
      </xdr:spPr>
    </xdr:pic>
    <xdr:clientData/>
  </xdr:twoCellAnchor>
  <xdr:twoCellAnchor editAs="oneCell">
    <xdr:from>
      <xdr:col>2</xdr:col>
      <xdr:colOff>3156382</xdr:colOff>
      <xdr:row>2</xdr:row>
      <xdr:rowOff>82374</xdr:rowOff>
    </xdr:from>
    <xdr:to>
      <xdr:col>3</xdr:col>
      <xdr:colOff>1798730</xdr:colOff>
      <xdr:row>4</xdr:row>
      <xdr:rowOff>639699</xdr:rowOff>
    </xdr:to>
    <xdr:pic>
      <xdr:nvPicPr>
        <xdr:cNvPr id="4" name="40 Imagen" descr="GOLD.jp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l="-7082" t="-14831" r="-10767" b="-11952"/>
        <a:stretch>
          <a:fillRect/>
        </a:stretch>
      </xdr:blipFill>
      <xdr:spPr bwMode="auto">
        <a:xfrm>
          <a:off x="4693082" y="463374"/>
          <a:ext cx="1795123" cy="1319325"/>
        </a:xfrm>
        <a:prstGeom prst="rect">
          <a:avLst/>
        </a:prstGeom>
        <a:ln w="38100" cap="sq">
          <a:noFill/>
          <a:prstDash val="solid"/>
          <a:miter lim="800000"/>
        </a:ln>
        <a:effectLst/>
      </xdr:spPr>
    </xdr:pic>
    <xdr:clientData/>
  </xdr:twoCellAnchor>
  <xdr:twoCellAnchor editAs="oneCell">
    <xdr:from>
      <xdr:col>0</xdr:col>
      <xdr:colOff>0</xdr:colOff>
      <xdr:row>470</xdr:row>
      <xdr:rowOff>0</xdr:rowOff>
    </xdr:from>
    <xdr:to>
      <xdr:col>1</xdr:col>
      <xdr:colOff>304800</xdr:colOff>
      <xdr:row>471</xdr:row>
      <xdr:rowOff>114302</xdr:rowOff>
    </xdr:to>
    <xdr:sp macro="" textlink="">
      <xdr:nvSpPr>
        <xdr:cNvPr id="7" name="AutoShape 2" descr="data:image/jpeg;base64,/9j/4AAQSkZJRgABAQAAAQABAAD/2wCEAAkGBxQSEhQUEhQUFBQUFBQUFBUXFBQUFBQUFxQXFxQUFBcYHCggHBwlHBQUITEhJSkrLi4uFx8zODMsNygtLiwBCgoKBQUFDgUFDisZExkrKysrKysrKysrKysrKysrKysrKysrKysrKysrKysrKysrKysrKysrKysrKysrKysrK//AABEIALsBDgMBIgACEQEDEQH/xAAXAAEBAQEAAAAAAAAAAAAAAAAAAQIH/8QAFxABAQEBAAAAAAAAAAAAAAAAAAERAv/EABQBAQAAAAAAAAAAAAAAAAAAAAD/xAAUEQEAAAAAAAAAAAAAAAAAAAAA/9oADAMBAAIRAxEAPwDtooCKAIKAIoCCgIKAgoAigIoAgoAigERQEUAQUARQEUgCCgJFEAWCAqKgKIoIogCwQFQAUEAVAFRQBBQIIALBAVBQBFBIogCwAIIoAigCAKCAoigCEBQQFBAURQBAFBAUIgKIoAgCggKIoBqEBcEigBSAJioCgAYIoBgQAAAADBFABAVFAMCAAUABAUAARQAIAiwBFRQTBUBUxQBBQRUWAmCoCpigAigmKIAKgKmKAiooJiiAqYoAhFBFRQIGAAGAIoAGAIoAEDAAAAwAAwAAAMAIaYAihgCKABgABgAGAigCKigIAKCAKigCKAioCggCooCACotQFgIAsRQEAFBAFSKARFgAkUARYAJoCgmgoigCEBQ1AUImgoigCaAoIChE0FEWACaAoJoKIoAmkBRJVAA0AEBQABNUACUAAAAAAAE0FAACUACgAICgACaoAJAWAAigCCgCKAkUARYACKAIoCKAIRQBFAIACKAJgoAigJFAEUASLoAiooGoqAqaoCKAIsRQNRUBTQBFRQNRQDUVAWGgCKigaioCmgCRdAEWIoEE5KCjOtSADNoDQVnQaEi0AZ1eQUSoDQRKCjLQAzasBQrOg0HKUFGdakAGbQGgqAokWgDOrAf/2Q==">
          <a:extLst>
            <a:ext uri="{FF2B5EF4-FFF2-40B4-BE49-F238E27FC236}">
              <a16:creationId xmlns:a16="http://schemas.microsoft.com/office/drawing/2014/main" id="{00000000-0008-0000-0B00-000007000000}"/>
            </a:ext>
          </a:extLst>
        </xdr:cNvPr>
        <xdr:cNvSpPr>
          <a:spLocks noChangeAspect="1" noChangeArrowheads="1"/>
        </xdr:cNvSpPr>
      </xdr:nvSpPr>
      <xdr:spPr bwMode="auto">
        <a:xfrm>
          <a:off x="0" y="95491300"/>
          <a:ext cx="304800" cy="304802"/>
        </a:xfrm>
        <a:prstGeom prst="rect">
          <a:avLst/>
        </a:prstGeom>
        <a:noFill/>
      </xdr:spPr>
    </xdr:sp>
    <xdr:clientData/>
  </xdr:twoCellAnchor>
  <xdr:twoCellAnchor editAs="oneCell">
    <xdr:from>
      <xdr:col>7</xdr:col>
      <xdr:colOff>367938</xdr:colOff>
      <xdr:row>6</xdr:row>
      <xdr:rowOff>70828</xdr:rowOff>
    </xdr:from>
    <xdr:to>
      <xdr:col>11</xdr:col>
      <xdr:colOff>306426</xdr:colOff>
      <xdr:row>15</xdr:row>
      <xdr:rowOff>163158</xdr:rowOff>
    </xdr:to>
    <xdr:pic>
      <xdr:nvPicPr>
        <xdr:cNvPr id="8" name="11 Imagen" descr="motor Rabbit 2008 copia.jpg">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cstate="print"/>
        <a:stretch>
          <a:fillRect/>
        </a:stretch>
      </xdr:blipFill>
      <xdr:spPr>
        <a:xfrm>
          <a:off x="9638938" y="3118828"/>
          <a:ext cx="2929339" cy="2048130"/>
        </a:xfrm>
        <a:prstGeom prst="rect">
          <a:avLst/>
        </a:prstGeom>
      </xdr:spPr>
    </xdr:pic>
    <xdr:clientData/>
  </xdr:twoCellAnchor>
  <xdr:twoCellAnchor editAs="oneCell">
    <xdr:from>
      <xdr:col>7</xdr:col>
      <xdr:colOff>232634</xdr:colOff>
      <xdr:row>17</xdr:row>
      <xdr:rowOff>32783</xdr:rowOff>
    </xdr:from>
    <xdr:to>
      <xdr:col>11</xdr:col>
      <xdr:colOff>466073</xdr:colOff>
      <xdr:row>30</xdr:row>
      <xdr:rowOff>37137</xdr:rowOff>
    </xdr:to>
    <xdr:pic>
      <xdr:nvPicPr>
        <xdr:cNvPr id="9" name="12 Imagen" descr="MOTOR GASOLINA HONDA2.jpg">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4" cstate="print"/>
        <a:stretch>
          <a:fillRect/>
        </a:stretch>
      </xdr:blipFill>
      <xdr:spPr>
        <a:xfrm>
          <a:off x="9503634" y="5417583"/>
          <a:ext cx="3224290" cy="2480854"/>
        </a:xfrm>
        <a:prstGeom prst="rect">
          <a:avLst/>
        </a:prstGeom>
      </xdr:spPr>
    </xdr:pic>
    <xdr:clientData/>
  </xdr:twoCellAnchor>
  <xdr:twoCellAnchor editAs="oneCell">
    <xdr:from>
      <xdr:col>8</xdr:col>
      <xdr:colOff>240573</xdr:colOff>
      <xdr:row>48</xdr:row>
      <xdr:rowOff>75069</xdr:rowOff>
    </xdr:from>
    <xdr:to>
      <xdr:col>11</xdr:col>
      <xdr:colOff>170293</xdr:colOff>
      <xdr:row>56</xdr:row>
      <xdr:rowOff>22604</xdr:rowOff>
    </xdr:to>
    <xdr:pic>
      <xdr:nvPicPr>
        <xdr:cNvPr id="10" name="16 Imagen" descr="SANGLA 2300.jpg">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387873" y="11695569"/>
          <a:ext cx="2168095" cy="1509635"/>
        </a:xfrm>
        <a:prstGeom prst="rect">
          <a:avLst/>
        </a:prstGeom>
      </xdr:spPr>
    </xdr:pic>
    <xdr:clientData/>
  </xdr:twoCellAnchor>
  <xdr:twoCellAnchor editAs="oneCell">
    <xdr:from>
      <xdr:col>8</xdr:col>
      <xdr:colOff>69027</xdr:colOff>
      <xdr:row>58</xdr:row>
      <xdr:rowOff>43199</xdr:rowOff>
    </xdr:from>
    <xdr:to>
      <xdr:col>11</xdr:col>
      <xdr:colOff>258349</xdr:colOff>
      <xdr:row>68</xdr:row>
      <xdr:rowOff>69925</xdr:rowOff>
    </xdr:to>
    <xdr:pic>
      <xdr:nvPicPr>
        <xdr:cNvPr id="11" name="17 Imagen" descr="MOTOR GASOLINA HONDA2.jpg">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4" cstate="print"/>
        <a:stretch>
          <a:fillRect/>
        </a:stretch>
      </xdr:blipFill>
      <xdr:spPr>
        <a:xfrm>
          <a:off x="10216327" y="13606799"/>
          <a:ext cx="2427697" cy="1931726"/>
        </a:xfrm>
        <a:prstGeom prst="rect">
          <a:avLst/>
        </a:prstGeom>
      </xdr:spPr>
    </xdr:pic>
    <xdr:clientData/>
  </xdr:twoCellAnchor>
  <xdr:twoCellAnchor editAs="oneCell">
    <xdr:from>
      <xdr:col>7</xdr:col>
      <xdr:colOff>258633</xdr:colOff>
      <xdr:row>195</xdr:row>
      <xdr:rowOff>37912</xdr:rowOff>
    </xdr:from>
    <xdr:to>
      <xdr:col>10</xdr:col>
      <xdr:colOff>566201</xdr:colOff>
      <xdr:row>204</xdr:row>
      <xdr:rowOff>114300</xdr:rowOff>
    </xdr:to>
    <xdr:pic>
      <xdr:nvPicPr>
        <xdr:cNvPr id="12" name="27 Imagen" descr="SILVA - BABY .jpg">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529633" y="41439912"/>
          <a:ext cx="2564994" cy="1790888"/>
        </a:xfrm>
        <a:prstGeom prst="rect">
          <a:avLst/>
        </a:prstGeom>
      </xdr:spPr>
    </xdr:pic>
    <xdr:clientData/>
  </xdr:twoCellAnchor>
  <xdr:twoCellAnchor editAs="oneCell">
    <xdr:from>
      <xdr:col>7</xdr:col>
      <xdr:colOff>280456</xdr:colOff>
      <xdr:row>208</xdr:row>
      <xdr:rowOff>11985</xdr:rowOff>
    </xdr:from>
    <xdr:to>
      <xdr:col>11</xdr:col>
      <xdr:colOff>478601</xdr:colOff>
      <xdr:row>219</xdr:row>
      <xdr:rowOff>31574</xdr:rowOff>
    </xdr:to>
    <xdr:pic>
      <xdr:nvPicPr>
        <xdr:cNvPr id="13" name="29 Imagen" descr="Neumático.jpg">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042891" y="43953985"/>
          <a:ext cx="3181817" cy="2084719"/>
        </a:xfrm>
        <a:prstGeom prst="rect">
          <a:avLst/>
        </a:prstGeom>
      </xdr:spPr>
    </xdr:pic>
    <xdr:clientData/>
  </xdr:twoCellAnchor>
  <xdr:twoCellAnchor editAs="oneCell">
    <xdr:from>
      <xdr:col>6</xdr:col>
      <xdr:colOff>1366394</xdr:colOff>
      <xdr:row>217</xdr:row>
      <xdr:rowOff>162859</xdr:rowOff>
    </xdr:from>
    <xdr:to>
      <xdr:col>12</xdr:col>
      <xdr:colOff>68280</xdr:colOff>
      <xdr:row>231</xdr:row>
      <xdr:rowOff>162858</xdr:rowOff>
    </xdr:to>
    <xdr:pic>
      <xdr:nvPicPr>
        <xdr:cNvPr id="14" name="31 Imagen" descr="4salidas.png">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a:xfrm>
          <a:off x="9087994" y="45755859"/>
          <a:ext cx="3854911" cy="2666999"/>
        </a:xfrm>
        <a:prstGeom prst="rect">
          <a:avLst/>
        </a:prstGeom>
      </xdr:spPr>
    </xdr:pic>
    <xdr:clientData/>
  </xdr:twoCellAnchor>
  <xdr:twoCellAnchor editAs="oneCell">
    <xdr:from>
      <xdr:col>7</xdr:col>
      <xdr:colOff>128940</xdr:colOff>
      <xdr:row>131</xdr:row>
      <xdr:rowOff>137042</xdr:rowOff>
    </xdr:from>
    <xdr:to>
      <xdr:col>10</xdr:col>
      <xdr:colOff>82549</xdr:colOff>
      <xdr:row>144</xdr:row>
      <xdr:rowOff>26928</xdr:rowOff>
    </xdr:to>
    <xdr:pic>
      <xdr:nvPicPr>
        <xdr:cNvPr id="16" name="35 Imagen" descr="CLÁSICO.png">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a:xfrm>
          <a:off x="9399940" y="27607142"/>
          <a:ext cx="2182460" cy="2658486"/>
        </a:xfrm>
        <a:prstGeom prst="rect">
          <a:avLst/>
        </a:prstGeom>
      </xdr:spPr>
    </xdr:pic>
    <xdr:clientData/>
  </xdr:twoCellAnchor>
  <xdr:twoCellAnchor editAs="oneCell">
    <xdr:from>
      <xdr:col>9</xdr:col>
      <xdr:colOff>166438</xdr:colOff>
      <xdr:row>133</xdr:row>
      <xdr:rowOff>266700</xdr:rowOff>
    </xdr:from>
    <xdr:to>
      <xdr:col>12</xdr:col>
      <xdr:colOff>282576</xdr:colOff>
      <xdr:row>142</xdr:row>
      <xdr:rowOff>179271</xdr:rowOff>
    </xdr:to>
    <xdr:pic>
      <xdr:nvPicPr>
        <xdr:cNvPr id="17" name="36 Imagen" descr="IMG_6371.png">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a:xfrm>
          <a:off x="11190038" y="28117800"/>
          <a:ext cx="2348161" cy="1919171"/>
        </a:xfrm>
        <a:prstGeom prst="rect">
          <a:avLst/>
        </a:prstGeom>
      </xdr:spPr>
    </xdr:pic>
    <xdr:clientData/>
  </xdr:twoCellAnchor>
  <xdr:twoCellAnchor editAs="oneCell">
    <xdr:from>
      <xdr:col>7</xdr:col>
      <xdr:colOff>202561</xdr:colOff>
      <xdr:row>144</xdr:row>
      <xdr:rowOff>105590</xdr:rowOff>
    </xdr:from>
    <xdr:to>
      <xdr:col>9</xdr:col>
      <xdr:colOff>710825</xdr:colOff>
      <xdr:row>151</xdr:row>
      <xdr:rowOff>145579</xdr:rowOff>
    </xdr:to>
    <xdr:pic>
      <xdr:nvPicPr>
        <xdr:cNvPr id="18" name="37 Imagen" descr="IMG_6430.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9473561" y="30344290"/>
          <a:ext cx="2013215" cy="1373489"/>
        </a:xfrm>
        <a:prstGeom prst="rect">
          <a:avLst/>
        </a:prstGeom>
      </xdr:spPr>
    </xdr:pic>
    <xdr:clientData/>
  </xdr:twoCellAnchor>
  <xdr:twoCellAnchor editAs="oneCell">
    <xdr:from>
      <xdr:col>7</xdr:col>
      <xdr:colOff>28390</xdr:colOff>
      <xdr:row>259</xdr:row>
      <xdr:rowOff>123031</xdr:rowOff>
    </xdr:from>
    <xdr:to>
      <xdr:col>11</xdr:col>
      <xdr:colOff>660401</xdr:colOff>
      <xdr:row>272</xdr:row>
      <xdr:rowOff>29673</xdr:rowOff>
    </xdr:to>
    <xdr:pic>
      <xdr:nvPicPr>
        <xdr:cNvPr id="19" name="40 Imagen" descr="FRATASADORA F-90.jpg">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a:xfrm>
          <a:off x="9299390" y="54098031"/>
          <a:ext cx="3645085" cy="2383141"/>
        </a:xfrm>
        <a:prstGeom prst="rect">
          <a:avLst/>
        </a:prstGeom>
      </xdr:spPr>
    </xdr:pic>
    <xdr:clientData/>
  </xdr:twoCellAnchor>
  <xdr:twoCellAnchor editAs="oneCell">
    <xdr:from>
      <xdr:col>7</xdr:col>
      <xdr:colOff>334752</xdr:colOff>
      <xdr:row>272</xdr:row>
      <xdr:rowOff>159218</xdr:rowOff>
    </xdr:from>
    <xdr:to>
      <xdr:col>9</xdr:col>
      <xdr:colOff>584572</xdr:colOff>
      <xdr:row>278</xdr:row>
      <xdr:rowOff>48870</xdr:rowOff>
    </xdr:to>
    <xdr:pic>
      <xdr:nvPicPr>
        <xdr:cNvPr id="20" name="41 Imagen" descr="CORTADORA.png">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a:xfrm>
          <a:off x="9605752" y="56610718"/>
          <a:ext cx="1754771" cy="1578753"/>
        </a:xfrm>
        <a:prstGeom prst="rect">
          <a:avLst/>
        </a:prstGeom>
      </xdr:spPr>
    </xdr:pic>
    <xdr:clientData/>
  </xdr:twoCellAnchor>
  <xdr:twoCellAnchor editAs="oneCell">
    <xdr:from>
      <xdr:col>7</xdr:col>
      <xdr:colOff>162859</xdr:colOff>
      <xdr:row>278</xdr:row>
      <xdr:rowOff>213465</xdr:rowOff>
    </xdr:from>
    <xdr:to>
      <xdr:col>9</xdr:col>
      <xdr:colOff>369527</xdr:colOff>
      <xdr:row>290</xdr:row>
      <xdr:rowOff>109745</xdr:rowOff>
    </xdr:to>
    <xdr:pic>
      <xdr:nvPicPr>
        <xdr:cNvPr id="21" name="42 Imagen" descr="PISÓN.png">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a:xfrm rot="1840744">
          <a:off x="9433859" y="58354065"/>
          <a:ext cx="1711619" cy="2474380"/>
        </a:xfrm>
        <a:prstGeom prst="rect">
          <a:avLst/>
        </a:prstGeom>
      </xdr:spPr>
    </xdr:pic>
    <xdr:clientData/>
  </xdr:twoCellAnchor>
  <xdr:twoCellAnchor editAs="oneCell">
    <xdr:from>
      <xdr:col>7</xdr:col>
      <xdr:colOff>186764</xdr:colOff>
      <xdr:row>289</xdr:row>
      <xdr:rowOff>55505</xdr:rowOff>
    </xdr:from>
    <xdr:to>
      <xdr:col>10</xdr:col>
      <xdr:colOff>423768</xdr:colOff>
      <xdr:row>305</xdr:row>
      <xdr:rowOff>82917</xdr:rowOff>
    </xdr:to>
    <xdr:pic>
      <xdr:nvPicPr>
        <xdr:cNvPr id="22" name="43 Imagen" descr="MAMUT 20.png">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9457764" y="60583705"/>
          <a:ext cx="2494430" cy="3075412"/>
        </a:xfrm>
        <a:prstGeom prst="rect">
          <a:avLst/>
        </a:prstGeom>
      </xdr:spPr>
    </xdr:pic>
    <xdr:clientData/>
  </xdr:twoCellAnchor>
  <xdr:twoCellAnchor editAs="oneCell">
    <xdr:from>
      <xdr:col>7</xdr:col>
      <xdr:colOff>144496</xdr:colOff>
      <xdr:row>85</xdr:row>
      <xdr:rowOff>38100</xdr:rowOff>
    </xdr:from>
    <xdr:to>
      <xdr:col>10</xdr:col>
      <xdr:colOff>284316</xdr:colOff>
      <xdr:row>100</xdr:row>
      <xdr:rowOff>2075</xdr:rowOff>
    </xdr:to>
    <xdr:pic>
      <xdr:nvPicPr>
        <xdr:cNvPr id="23" name="47 Imagen" descr="PGM.jpg">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a:xfrm>
          <a:off x="9415496" y="18783300"/>
          <a:ext cx="2368671" cy="2818715"/>
        </a:xfrm>
        <a:prstGeom prst="rect">
          <a:avLst/>
        </a:prstGeom>
      </xdr:spPr>
    </xdr:pic>
    <xdr:clientData/>
  </xdr:twoCellAnchor>
  <xdr:twoCellAnchor editAs="oneCell">
    <xdr:from>
      <xdr:col>7</xdr:col>
      <xdr:colOff>184428</xdr:colOff>
      <xdr:row>105</xdr:row>
      <xdr:rowOff>127000</xdr:rowOff>
    </xdr:from>
    <xdr:to>
      <xdr:col>10</xdr:col>
      <xdr:colOff>113537</xdr:colOff>
      <xdr:row>120</xdr:row>
      <xdr:rowOff>43632</xdr:rowOff>
    </xdr:to>
    <xdr:pic>
      <xdr:nvPicPr>
        <xdr:cNvPr id="24" name="50 Imagen" descr="FLOTADORA HONDA.jpg">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9455428" y="22301200"/>
          <a:ext cx="2157960" cy="2774132"/>
        </a:xfrm>
        <a:prstGeom prst="rect">
          <a:avLst/>
        </a:prstGeom>
      </xdr:spPr>
    </xdr:pic>
    <xdr:clientData/>
  </xdr:twoCellAnchor>
  <xdr:twoCellAnchor editAs="oneCell">
    <xdr:from>
      <xdr:col>7</xdr:col>
      <xdr:colOff>629323</xdr:colOff>
      <xdr:row>29</xdr:row>
      <xdr:rowOff>31542</xdr:rowOff>
    </xdr:from>
    <xdr:to>
      <xdr:col>12</xdr:col>
      <xdr:colOff>409883</xdr:colOff>
      <xdr:row>41</xdr:row>
      <xdr:rowOff>36072</xdr:rowOff>
    </xdr:to>
    <xdr:pic>
      <xdr:nvPicPr>
        <xdr:cNvPr id="27" name="57 Imagen" descr="TRANSMISIONES RABBIT 2800.png">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18" cstate="print"/>
        <a:stretch>
          <a:fillRect/>
        </a:stretch>
      </xdr:blipFill>
      <xdr:spPr>
        <a:xfrm>
          <a:off x="9900323" y="7702342"/>
          <a:ext cx="3517534" cy="2481030"/>
        </a:xfrm>
        <a:prstGeom prst="rect">
          <a:avLst/>
        </a:prstGeom>
      </xdr:spPr>
    </xdr:pic>
    <xdr:clientData/>
  </xdr:twoCellAnchor>
  <xdr:twoCellAnchor editAs="oneCell">
    <xdr:from>
      <xdr:col>7</xdr:col>
      <xdr:colOff>392355</xdr:colOff>
      <xdr:row>70</xdr:row>
      <xdr:rowOff>31124</xdr:rowOff>
    </xdr:from>
    <xdr:to>
      <xdr:col>11</xdr:col>
      <xdr:colOff>332944</xdr:colOff>
      <xdr:row>80</xdr:row>
      <xdr:rowOff>136126</xdr:rowOff>
    </xdr:to>
    <xdr:pic>
      <xdr:nvPicPr>
        <xdr:cNvPr id="28" name="58 Imagen" descr="TRANSMISIONES RABBIT 2800.pn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8" cstate="print"/>
        <a:stretch>
          <a:fillRect/>
        </a:stretch>
      </xdr:blipFill>
      <xdr:spPr>
        <a:xfrm>
          <a:off x="9663355" y="15880724"/>
          <a:ext cx="2931440" cy="2048102"/>
        </a:xfrm>
        <a:prstGeom prst="rect">
          <a:avLst/>
        </a:prstGeom>
      </xdr:spPr>
    </xdr:pic>
    <xdr:clientData/>
  </xdr:twoCellAnchor>
  <xdr:twoCellAnchor editAs="oneCell">
    <xdr:from>
      <xdr:col>7</xdr:col>
      <xdr:colOff>17183</xdr:colOff>
      <xdr:row>122</xdr:row>
      <xdr:rowOff>132060</xdr:rowOff>
    </xdr:from>
    <xdr:to>
      <xdr:col>9</xdr:col>
      <xdr:colOff>71582</xdr:colOff>
      <xdr:row>132</xdr:row>
      <xdr:rowOff>99362</xdr:rowOff>
    </xdr:to>
    <xdr:pic>
      <xdr:nvPicPr>
        <xdr:cNvPr id="29" name="63 Imagen" descr="Untitled-1gf.png">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9288183" y="25544760"/>
          <a:ext cx="1530775" cy="2215202"/>
        </a:xfrm>
        <a:prstGeom prst="rect">
          <a:avLst/>
        </a:prstGeom>
      </xdr:spPr>
    </xdr:pic>
    <xdr:clientData/>
  </xdr:twoCellAnchor>
  <xdr:twoCellAnchor editAs="oneCell">
    <xdr:from>
      <xdr:col>7</xdr:col>
      <xdr:colOff>85487</xdr:colOff>
      <xdr:row>3</xdr:row>
      <xdr:rowOff>418353</xdr:rowOff>
    </xdr:from>
    <xdr:to>
      <xdr:col>10</xdr:col>
      <xdr:colOff>565711</xdr:colOff>
      <xdr:row>5</xdr:row>
      <xdr:rowOff>821764</xdr:rowOff>
    </xdr:to>
    <xdr:pic>
      <xdr:nvPicPr>
        <xdr:cNvPr id="31" name="65 Imagen" descr="clasico.png">
          <a:extLst>
            <a:ext uri="{FF2B5EF4-FFF2-40B4-BE49-F238E27FC236}">
              <a16:creationId xmlns:a16="http://schemas.microsoft.com/office/drawing/2014/main" id="{00000000-0008-0000-0B00-00001F000000}"/>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l="-3421"/>
        <a:stretch/>
      </xdr:blipFill>
      <xdr:spPr>
        <a:xfrm>
          <a:off x="9857016" y="1001059"/>
          <a:ext cx="2753338" cy="2002117"/>
        </a:xfrm>
        <a:prstGeom prst="rect">
          <a:avLst/>
        </a:prstGeom>
        <a:ln w="38100" cap="sq">
          <a:noFill/>
          <a:prstDash val="solid"/>
          <a:miter lim="800000"/>
        </a:ln>
        <a:effectLst/>
      </xdr:spPr>
    </xdr:pic>
    <xdr:clientData/>
  </xdr:twoCellAnchor>
  <xdr:twoCellAnchor editAs="oneCell">
    <xdr:from>
      <xdr:col>7</xdr:col>
      <xdr:colOff>265728</xdr:colOff>
      <xdr:row>310</xdr:row>
      <xdr:rowOff>137766</xdr:rowOff>
    </xdr:from>
    <xdr:to>
      <xdr:col>11</xdr:col>
      <xdr:colOff>676270</xdr:colOff>
      <xdr:row>320</xdr:row>
      <xdr:rowOff>111761</xdr:rowOff>
    </xdr:to>
    <xdr:pic>
      <xdr:nvPicPr>
        <xdr:cNvPr id="32" name="60 Imagen" descr="VIBRADORES EXTERNOS.png">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21" cstate="print"/>
        <a:stretch>
          <a:fillRect/>
        </a:stretch>
      </xdr:blipFill>
      <xdr:spPr>
        <a:xfrm>
          <a:off x="9536728" y="64666466"/>
          <a:ext cx="3423616" cy="1878994"/>
        </a:xfrm>
        <a:prstGeom prst="rect">
          <a:avLst/>
        </a:prstGeom>
      </xdr:spPr>
    </xdr:pic>
    <xdr:clientData/>
  </xdr:twoCellAnchor>
  <xdr:twoCellAnchor editAs="oneCell">
    <xdr:from>
      <xdr:col>10</xdr:col>
      <xdr:colOff>219006</xdr:colOff>
      <xdr:row>71</xdr:row>
      <xdr:rowOff>59431</xdr:rowOff>
    </xdr:from>
    <xdr:to>
      <xdr:col>11</xdr:col>
      <xdr:colOff>151244</xdr:colOff>
      <xdr:row>79</xdr:row>
      <xdr:rowOff>174668</xdr:rowOff>
    </xdr:to>
    <xdr:pic>
      <xdr:nvPicPr>
        <xdr:cNvPr id="33" name="61 Imagen" descr="TRANSMISIONES RABBIT 2800.png">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12118906" y="16099531"/>
          <a:ext cx="665663" cy="1677337"/>
        </a:xfrm>
        <a:prstGeom prst="rect">
          <a:avLst/>
        </a:prstGeom>
      </xdr:spPr>
    </xdr:pic>
    <xdr:clientData/>
  </xdr:twoCellAnchor>
  <xdr:twoCellAnchor editAs="oneCell">
    <xdr:from>
      <xdr:col>7</xdr:col>
      <xdr:colOff>150607</xdr:colOff>
      <xdr:row>30</xdr:row>
      <xdr:rowOff>169882</xdr:rowOff>
    </xdr:from>
    <xdr:to>
      <xdr:col>8</xdr:col>
      <xdr:colOff>191779</xdr:colOff>
      <xdr:row>38</xdr:row>
      <xdr:rowOff>348749</xdr:rowOff>
    </xdr:to>
    <xdr:pic>
      <xdr:nvPicPr>
        <xdr:cNvPr id="34" name="69 Imagen" descr="TRANSMISIONES RABBIT 2800.png">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9421607" y="8031182"/>
          <a:ext cx="793648" cy="1702867"/>
        </a:xfrm>
        <a:prstGeom prst="rect">
          <a:avLst/>
        </a:prstGeom>
      </xdr:spPr>
    </xdr:pic>
    <xdr:clientData/>
  </xdr:twoCellAnchor>
  <xdr:twoCellAnchor editAs="oneCell">
    <xdr:from>
      <xdr:col>2</xdr:col>
      <xdr:colOff>5139764</xdr:colOff>
      <xdr:row>0</xdr:row>
      <xdr:rowOff>58174</xdr:rowOff>
    </xdr:from>
    <xdr:to>
      <xdr:col>4</xdr:col>
      <xdr:colOff>289804</xdr:colOff>
      <xdr:row>3</xdr:row>
      <xdr:rowOff>478118</xdr:rowOff>
    </xdr:to>
    <xdr:pic>
      <xdr:nvPicPr>
        <xdr:cNvPr id="35" name="70 Imagen" descr="Imagotip Technoflex Good vibrations (Petit).jpg">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24" cstate="print"/>
        <a:stretch>
          <a:fillRect/>
        </a:stretch>
      </xdr:blipFill>
      <xdr:spPr>
        <a:xfrm>
          <a:off x="6678705" y="58174"/>
          <a:ext cx="6636283" cy="1002650"/>
        </a:xfrm>
        <a:prstGeom prst="rect">
          <a:avLst/>
        </a:prstGeom>
      </xdr:spPr>
    </xdr:pic>
    <xdr:clientData/>
  </xdr:twoCellAnchor>
  <xdr:twoCellAnchor editAs="oneCell">
    <xdr:from>
      <xdr:col>2</xdr:col>
      <xdr:colOff>3478136</xdr:colOff>
      <xdr:row>321</xdr:row>
      <xdr:rowOff>21887</xdr:rowOff>
    </xdr:from>
    <xdr:to>
      <xdr:col>3</xdr:col>
      <xdr:colOff>5977619</xdr:colOff>
      <xdr:row>325</xdr:row>
      <xdr:rowOff>159376</xdr:rowOff>
    </xdr:to>
    <xdr:pic>
      <xdr:nvPicPr>
        <xdr:cNvPr id="36" name="71 Imagen" descr="Imagotip Technoflex Good vibrations (Petit).jpg">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24" cstate="print"/>
        <a:stretch>
          <a:fillRect/>
        </a:stretch>
      </xdr:blipFill>
      <xdr:spPr>
        <a:xfrm>
          <a:off x="4519536" y="67027087"/>
          <a:ext cx="6279548" cy="937588"/>
        </a:xfrm>
        <a:prstGeom prst="rect">
          <a:avLst/>
        </a:prstGeom>
      </xdr:spPr>
    </xdr:pic>
    <xdr:clientData/>
  </xdr:twoCellAnchor>
  <xdr:twoCellAnchor editAs="oneCell">
    <xdr:from>
      <xdr:col>7</xdr:col>
      <xdr:colOff>156331</xdr:colOff>
      <xdr:row>171</xdr:row>
      <xdr:rowOff>36444</xdr:rowOff>
    </xdr:from>
    <xdr:to>
      <xdr:col>12</xdr:col>
      <xdr:colOff>43104</xdr:colOff>
      <xdr:row>188</xdr:row>
      <xdr:rowOff>23744</xdr:rowOff>
    </xdr:to>
    <xdr:pic>
      <xdr:nvPicPr>
        <xdr:cNvPr id="38" name="40 Imagen" descr="GOLD.jpg">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l="-7082" t="-14831" r="-10767" b="-11952"/>
        <a:stretch>
          <a:fillRect/>
        </a:stretch>
      </xdr:blipFill>
      <xdr:spPr bwMode="auto">
        <a:xfrm>
          <a:off x="9918766" y="37032096"/>
          <a:ext cx="3619883" cy="3178865"/>
        </a:xfrm>
        <a:prstGeom prst="rect">
          <a:avLst/>
        </a:prstGeom>
        <a:ln w="38100" cap="sq">
          <a:noFill/>
          <a:prstDash val="solid"/>
          <a:miter lim="800000"/>
        </a:ln>
        <a:effectLst/>
      </xdr:spPr>
    </xdr:pic>
    <xdr:clientData/>
  </xdr:twoCellAnchor>
  <xdr:twoCellAnchor editAs="oneCell">
    <xdr:from>
      <xdr:col>7</xdr:col>
      <xdr:colOff>221877</xdr:colOff>
      <xdr:row>157</xdr:row>
      <xdr:rowOff>43550</xdr:rowOff>
    </xdr:from>
    <xdr:to>
      <xdr:col>9</xdr:col>
      <xdr:colOff>590549</xdr:colOff>
      <xdr:row>164</xdr:row>
      <xdr:rowOff>163492</xdr:rowOff>
    </xdr:to>
    <xdr:pic>
      <xdr:nvPicPr>
        <xdr:cNvPr id="39" name="77 Imagen" descr="POMP-3.jpg">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9492877" y="32758750"/>
          <a:ext cx="1873623" cy="1694742"/>
        </a:xfrm>
        <a:prstGeom prst="rect">
          <a:avLst/>
        </a:prstGeom>
      </xdr:spPr>
    </xdr:pic>
    <xdr:clientData/>
  </xdr:twoCellAnchor>
  <xdr:twoCellAnchor editAs="oneCell">
    <xdr:from>
      <xdr:col>7</xdr:col>
      <xdr:colOff>558243</xdr:colOff>
      <xdr:row>238</xdr:row>
      <xdr:rowOff>184392</xdr:rowOff>
    </xdr:from>
    <xdr:to>
      <xdr:col>9</xdr:col>
      <xdr:colOff>484444</xdr:colOff>
      <xdr:row>253</xdr:row>
      <xdr:rowOff>71069</xdr:rowOff>
    </xdr:to>
    <xdr:pic>
      <xdr:nvPicPr>
        <xdr:cNvPr id="40" name="30 Imagen" descr="TRANSMISION VAF.jpg">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rot="5400000">
          <a:off x="13722505" y="51028130"/>
          <a:ext cx="2744177" cy="1368559"/>
        </a:xfrm>
        <a:prstGeom prst="rect">
          <a:avLst/>
        </a:prstGeom>
      </xdr:spPr>
    </xdr:pic>
    <xdr:clientData/>
  </xdr:twoCellAnchor>
  <xdr:twoCellAnchor editAs="oneCell">
    <xdr:from>
      <xdr:col>2</xdr:col>
      <xdr:colOff>1587500</xdr:colOff>
      <xdr:row>0</xdr:row>
      <xdr:rowOff>0</xdr:rowOff>
    </xdr:from>
    <xdr:to>
      <xdr:col>3</xdr:col>
      <xdr:colOff>793295</xdr:colOff>
      <xdr:row>4</xdr:row>
      <xdr:rowOff>896493</xdr:rowOff>
    </xdr:to>
    <xdr:pic>
      <xdr:nvPicPr>
        <xdr:cNvPr id="42" name="63 Imagen" descr="Untitled-1gf.png">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628900" y="0"/>
          <a:ext cx="1253670" cy="2039493"/>
        </a:xfrm>
        <a:prstGeom prst="rect">
          <a:avLst/>
        </a:prstGeom>
      </xdr:spPr>
    </xdr:pic>
    <xdr:clientData/>
  </xdr:twoCellAnchor>
  <xdr:oneCellAnchor>
    <xdr:from>
      <xdr:col>1</xdr:col>
      <xdr:colOff>0</xdr:colOff>
      <xdr:row>470</xdr:row>
      <xdr:rowOff>0</xdr:rowOff>
    </xdr:from>
    <xdr:ext cx="304800" cy="304802"/>
    <xdr:sp macro="" textlink="">
      <xdr:nvSpPr>
        <xdr:cNvPr id="41" name="AutoShape 2" descr="data:image/jpeg;base64,/9j/4AAQSkZJRgABAQAAAQABAAD/2wCEAAkGBxQSEhQUEhQUFBQUFBQUFBUXFBQUFBQUFxQXFxQUFBcYHCggHBwlHBQUITEhJSkrLi4uFx8zODMsNygtLiwBCgoKBQUFDgUFDisZExkrKysrKysrKysrKysrKysrKysrKysrKysrKysrKysrKysrKysrKysrKysrKysrKysrK//AABEIALsBDgMBIgACEQEDEQH/xAAXAAEBAQEAAAAAAAAAAAAAAAAAAQIH/8QAFxABAQEBAAAAAAAAAAAAAAAAAAERAv/EABQBAQAAAAAAAAAAAAAAAAAAAAD/xAAUEQEAAAAAAAAAAAAAAAAAAAAA/9oADAMBAAIRAxEAPwDtooCKAIKAIoCCgIKAgoAigIoAgoAigERQEUAQUARQEUgCCgJFEAWCAqKgKIoIogCwQFQAUEAVAFRQBBQIIALBAVBQBFBIogCwAIIoAigCAKCAoigCEBQQFBAURQBAFBAUIgKIoAgCggKIoBqEBcEigBSAJioCgAYIoBgQAAAADBFABAVFAMCAAUABAUAARQAIAiwBFRQTBUBUxQBBQRUWAmCoCpigAigmKIAKgKmKAiooJiiAqYoAhFBFRQIGAAGAIoAGAIoAEDAAAAwAAwAAAMAIaYAihgCKABgABgAGAigCKigIAKCAKigCKAioCggCooCACotQFgIAsRQEAFBAFSKARFgAkUARYAJoCgmgoigCEBQ1AUImgoigCaAoIChE0FEWACaAoJoKIoAmkBRJVAA0AEBQABNUACUAAAAAAAE0FAACUACgAICgACaoAJAWAAigCCgCKAkUARYACKAIoCKAIRQBFAIACKAJgoAigJFAEUASLoAiooGoqAqaoCKAIsRQNRUBTQBFRQNRQDUVAWGgCKigaioCmgCRdAEWIoEE5KCjOtSADNoDQVnQaEi0AZ1eQUSoDQRKCjLQAzasBQrOg0HKUFGdakAGbQGgqAokWgDOrAf/2Q==">
          <a:extLst>
            <a:ext uri="{FF2B5EF4-FFF2-40B4-BE49-F238E27FC236}">
              <a16:creationId xmlns:a16="http://schemas.microsoft.com/office/drawing/2014/main" id="{549B331F-A1CA-42E5-BD77-A6E03225F821}"/>
            </a:ext>
          </a:extLst>
        </xdr:cNvPr>
        <xdr:cNvSpPr>
          <a:spLocks noChangeAspect="1" noChangeArrowheads="1"/>
        </xdr:cNvSpPr>
      </xdr:nvSpPr>
      <xdr:spPr bwMode="auto">
        <a:xfrm>
          <a:off x="0" y="95259525"/>
          <a:ext cx="304800" cy="304802"/>
        </a:xfrm>
        <a:prstGeom prst="rect">
          <a:avLst/>
        </a:prstGeom>
        <a:noFill/>
      </xdr:spPr>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6</xdr:col>
      <xdr:colOff>149677</xdr:colOff>
      <xdr:row>13</xdr:row>
      <xdr:rowOff>131535</xdr:rowOff>
    </xdr:from>
    <xdr:to>
      <xdr:col>6</xdr:col>
      <xdr:colOff>6794501</xdr:colOff>
      <xdr:row>31</xdr:row>
      <xdr:rowOff>186563</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3637077" y="9326335"/>
          <a:ext cx="6644824" cy="4216394"/>
        </a:xfrm>
        <a:prstGeom prst="rect">
          <a:avLst/>
        </a:prstGeom>
      </xdr:spPr>
    </xdr:pic>
    <xdr:clientData/>
  </xdr:twoCellAnchor>
  <xdr:twoCellAnchor editAs="oneCell">
    <xdr:from>
      <xdr:col>6</xdr:col>
      <xdr:colOff>476249</xdr:colOff>
      <xdr:row>39</xdr:row>
      <xdr:rowOff>40821</xdr:rowOff>
    </xdr:from>
    <xdr:to>
      <xdr:col>6</xdr:col>
      <xdr:colOff>7016749</xdr:colOff>
      <xdr:row>58</xdr:row>
      <xdr:rowOff>194959</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6084549" y="18976521"/>
          <a:ext cx="6555014" cy="4074205"/>
        </a:xfrm>
        <a:prstGeom prst="rect">
          <a:avLst/>
        </a:prstGeom>
      </xdr:spPr>
    </xdr:pic>
    <xdr:clientData/>
  </xdr:twoCellAnchor>
  <xdr:twoCellAnchor editAs="oneCell">
    <xdr:from>
      <xdr:col>6</xdr:col>
      <xdr:colOff>351063</xdr:colOff>
      <xdr:row>65</xdr:row>
      <xdr:rowOff>28121</xdr:rowOff>
    </xdr:from>
    <xdr:to>
      <xdr:col>6</xdr:col>
      <xdr:colOff>6220276</xdr:colOff>
      <xdr:row>81</xdr:row>
      <xdr:rowOff>66233</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15959363" y="25123321"/>
          <a:ext cx="5869213" cy="3441712"/>
        </a:xfrm>
        <a:prstGeom prst="rect">
          <a:avLst/>
        </a:prstGeom>
      </xdr:spPr>
    </xdr:pic>
    <xdr:clientData/>
  </xdr:twoCellAnchor>
  <xdr:twoCellAnchor editAs="oneCell">
    <xdr:from>
      <xdr:col>6</xdr:col>
      <xdr:colOff>777422</xdr:colOff>
      <xdr:row>85</xdr:row>
      <xdr:rowOff>152401</xdr:rowOff>
    </xdr:from>
    <xdr:to>
      <xdr:col>6</xdr:col>
      <xdr:colOff>4188590</xdr:colOff>
      <xdr:row>104</xdr:row>
      <xdr:rowOff>10585</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4"/>
        <a:stretch>
          <a:fillRect/>
        </a:stretch>
      </xdr:blipFill>
      <xdr:spPr>
        <a:xfrm>
          <a:off x="16385722" y="29375101"/>
          <a:ext cx="3411168" cy="4222751"/>
        </a:xfrm>
        <a:prstGeom prst="rect">
          <a:avLst/>
        </a:prstGeom>
      </xdr:spPr>
    </xdr:pic>
    <xdr:clientData/>
  </xdr:twoCellAnchor>
  <xdr:twoCellAnchor editAs="oneCell">
    <xdr:from>
      <xdr:col>6</xdr:col>
      <xdr:colOff>663393</xdr:colOff>
      <xdr:row>166</xdr:row>
      <xdr:rowOff>13606</xdr:rowOff>
    </xdr:from>
    <xdr:to>
      <xdr:col>6</xdr:col>
      <xdr:colOff>6489699</xdr:colOff>
      <xdr:row>184</xdr:row>
      <xdr:rowOff>90412</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stretch>
          <a:fillRect/>
        </a:stretch>
      </xdr:blipFill>
      <xdr:spPr>
        <a:xfrm>
          <a:off x="16271693" y="46762306"/>
          <a:ext cx="5839006" cy="3692071"/>
        </a:xfrm>
        <a:prstGeom prst="rect">
          <a:avLst/>
        </a:prstGeom>
      </xdr:spPr>
    </xdr:pic>
    <xdr:clientData/>
  </xdr:twoCellAnchor>
  <xdr:twoCellAnchor editAs="oneCell">
    <xdr:from>
      <xdr:col>3</xdr:col>
      <xdr:colOff>1524000</xdr:colOff>
      <xdr:row>0</xdr:row>
      <xdr:rowOff>0</xdr:rowOff>
    </xdr:from>
    <xdr:to>
      <xdr:col>4</xdr:col>
      <xdr:colOff>2492525</xdr:colOff>
      <xdr:row>0</xdr:row>
      <xdr:rowOff>1565267</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a:stretch>
          <a:fillRect/>
        </a:stretch>
      </xdr:blipFill>
      <xdr:spPr>
        <a:xfrm>
          <a:off x="9398000" y="0"/>
          <a:ext cx="4618718" cy="1565267"/>
        </a:xfrm>
        <a:prstGeom prst="rect">
          <a:avLst/>
        </a:prstGeom>
      </xdr:spPr>
    </xdr:pic>
    <xdr:clientData/>
  </xdr:twoCellAnchor>
  <xdr:twoCellAnchor editAs="oneCell">
    <xdr:from>
      <xdr:col>6</xdr:col>
      <xdr:colOff>304800</xdr:colOff>
      <xdr:row>3</xdr:row>
      <xdr:rowOff>38100</xdr:rowOff>
    </xdr:from>
    <xdr:to>
      <xdr:col>6</xdr:col>
      <xdr:colOff>2362200</xdr:colOff>
      <xdr:row>4</xdr:row>
      <xdr:rowOff>854046</xdr:rowOff>
    </xdr:to>
    <xdr:pic>
      <xdr:nvPicPr>
        <xdr:cNvPr id="13" name="Picture 12">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82600" y="3810000"/>
          <a:ext cx="2057400" cy="171764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6</xdr:col>
      <xdr:colOff>143934</xdr:colOff>
      <xdr:row>6</xdr:row>
      <xdr:rowOff>76199</xdr:rowOff>
    </xdr:from>
    <xdr:to>
      <xdr:col>6</xdr:col>
      <xdr:colOff>3687234</xdr:colOff>
      <xdr:row>9</xdr:row>
      <xdr:rowOff>182984</xdr:rowOff>
    </xdr:to>
    <xdr:pic>
      <xdr:nvPicPr>
        <xdr:cNvPr id="14" name="Picture 13">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89401" y="6002866"/>
          <a:ext cx="3543300" cy="2799185"/>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6</xdr:col>
      <xdr:colOff>3560233</xdr:colOff>
      <xdr:row>7</xdr:row>
      <xdr:rowOff>173567</xdr:rowOff>
    </xdr:from>
    <xdr:to>
      <xdr:col>6</xdr:col>
      <xdr:colOff>6242910</xdr:colOff>
      <xdr:row>10</xdr:row>
      <xdr:rowOff>770467</xdr:rowOff>
    </xdr:to>
    <xdr:pic>
      <xdr:nvPicPr>
        <xdr:cNvPr id="15" name="Picture 14">
          <a:extLst>
            <a:ext uri="{FF2B5EF4-FFF2-40B4-BE49-F238E27FC236}">
              <a16:creationId xmlns:a16="http://schemas.microsoft.com/office/drawing/2014/main" id="{00000000-0008-0000-0D00-00000F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8127"/>
        <a:stretch/>
      </xdr:blipFill>
      <xdr:spPr bwMode="auto">
        <a:xfrm>
          <a:off x="20205700" y="6997700"/>
          <a:ext cx="2682677" cy="328930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139700</xdr:colOff>
      <xdr:row>17</xdr:row>
      <xdr:rowOff>888999</xdr:rowOff>
    </xdr:from>
    <xdr:to>
      <xdr:col>1</xdr:col>
      <xdr:colOff>2362200</xdr:colOff>
      <xdr:row>43</xdr:row>
      <xdr:rowOff>177599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39700" y="5168899"/>
          <a:ext cx="4445000" cy="5003600"/>
        </a:xfrm>
        <a:prstGeom prst="rect">
          <a:avLst/>
        </a:prstGeom>
      </xdr:spPr>
    </xdr:pic>
    <xdr:clientData/>
  </xdr:twoCellAnchor>
  <xdr:twoCellAnchor editAs="oneCell">
    <xdr:from>
      <xdr:col>5</xdr:col>
      <xdr:colOff>586730</xdr:colOff>
      <xdr:row>17</xdr:row>
      <xdr:rowOff>203200</xdr:rowOff>
    </xdr:from>
    <xdr:to>
      <xdr:col>10</xdr:col>
      <xdr:colOff>698499</xdr:colOff>
      <xdr:row>43</xdr:row>
      <xdr:rowOff>127000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0810230" y="4483100"/>
          <a:ext cx="5001269" cy="5638800"/>
        </a:xfrm>
        <a:prstGeom prst="rect">
          <a:avLst/>
        </a:prstGeom>
      </xdr:spPr>
    </xdr:pic>
    <xdr:clientData/>
  </xdr:twoCellAnchor>
  <xdr:twoCellAnchor editAs="oneCell">
    <xdr:from>
      <xdr:col>8</xdr:col>
      <xdr:colOff>38100</xdr:colOff>
      <xdr:row>0</xdr:row>
      <xdr:rowOff>114300</xdr:rowOff>
    </xdr:from>
    <xdr:to>
      <xdr:col>10</xdr:col>
      <xdr:colOff>1143000</xdr:colOff>
      <xdr:row>0</xdr:row>
      <xdr:rowOff>764963</xdr:rowOff>
    </xdr:to>
    <xdr:pic>
      <xdr:nvPicPr>
        <xdr:cNvPr id="5" name="Picture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573000" y="114300"/>
          <a:ext cx="3683000" cy="650663"/>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6</xdr:col>
      <xdr:colOff>238124</xdr:colOff>
      <xdr:row>11</xdr:row>
      <xdr:rowOff>18652</xdr:rowOff>
    </xdr:from>
    <xdr:ext cx="1781175" cy="1196509"/>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73024" y="11131152"/>
          <a:ext cx="1781175" cy="1196509"/>
        </a:xfrm>
        <a:prstGeom prst="rect">
          <a:avLst/>
        </a:prstGeom>
      </xdr:spPr>
    </xdr:pic>
    <xdr:clientData/>
  </xdr:oneCellAnchor>
  <xdr:oneCellAnchor>
    <xdr:from>
      <xdr:col>6</xdr:col>
      <xdr:colOff>237981</xdr:colOff>
      <xdr:row>10</xdr:row>
      <xdr:rowOff>25403</xdr:rowOff>
    </xdr:from>
    <xdr:ext cx="1578119" cy="1140736"/>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rot="5400000">
          <a:off x="12991573" y="9661911"/>
          <a:ext cx="1140736" cy="1578119"/>
        </a:xfrm>
        <a:prstGeom prst="rect">
          <a:avLst/>
        </a:prstGeom>
      </xdr:spPr>
    </xdr:pic>
    <xdr:clientData/>
  </xdr:oneCellAnchor>
  <xdr:oneCellAnchor>
    <xdr:from>
      <xdr:col>6</xdr:col>
      <xdr:colOff>205076</xdr:colOff>
      <xdr:row>12</xdr:row>
      <xdr:rowOff>88900</xdr:rowOff>
    </xdr:from>
    <xdr:ext cx="1877694" cy="1173909"/>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r="-1451"/>
        <a:stretch/>
      </xdr:blipFill>
      <xdr:spPr>
        <a:xfrm>
          <a:off x="12739976" y="12458700"/>
          <a:ext cx="1877694" cy="1173909"/>
        </a:xfrm>
        <a:prstGeom prst="rect">
          <a:avLst/>
        </a:prstGeom>
      </xdr:spPr>
    </xdr:pic>
    <xdr:clientData/>
  </xdr:oneCellAnchor>
  <xdr:oneCellAnchor>
    <xdr:from>
      <xdr:col>6</xdr:col>
      <xdr:colOff>430466</xdr:colOff>
      <xdr:row>9</xdr:row>
      <xdr:rowOff>44418</xdr:rowOff>
    </xdr:from>
    <xdr:ext cx="2388937" cy="1105366"/>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b="-73"/>
        <a:stretch/>
      </xdr:blipFill>
      <xdr:spPr>
        <a:xfrm rot="16200000">
          <a:off x="13607152" y="8000532"/>
          <a:ext cx="1105366" cy="2388937"/>
        </a:xfrm>
        <a:prstGeom prst="rect">
          <a:avLst/>
        </a:prstGeom>
      </xdr:spPr>
    </xdr:pic>
    <xdr:clientData/>
  </xdr:oneCellAnchor>
  <xdr:oneCellAnchor>
    <xdr:from>
      <xdr:col>6</xdr:col>
      <xdr:colOff>219074</xdr:colOff>
      <xdr:row>8</xdr:row>
      <xdr:rowOff>41764</xdr:rowOff>
    </xdr:from>
    <xdr:ext cx="2016125" cy="1318234"/>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2753974" y="7382364"/>
          <a:ext cx="2016125" cy="1318234"/>
        </a:xfrm>
        <a:prstGeom prst="rect">
          <a:avLst/>
        </a:prstGeom>
      </xdr:spPr>
    </xdr:pic>
    <xdr:clientData/>
  </xdr:oneCellAnchor>
  <xdr:oneCellAnchor>
    <xdr:from>
      <xdr:col>6</xdr:col>
      <xdr:colOff>200025</xdr:colOff>
      <xdr:row>7</xdr:row>
      <xdr:rowOff>9526</xdr:rowOff>
    </xdr:from>
    <xdr:ext cx="2035175" cy="1357140"/>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2734925" y="6092826"/>
          <a:ext cx="2035175" cy="1357140"/>
        </a:xfrm>
        <a:prstGeom prst="rect">
          <a:avLst/>
        </a:prstGeom>
      </xdr:spPr>
    </xdr:pic>
    <xdr:clientData/>
  </xdr:oneCellAnchor>
  <xdr:oneCellAnchor>
    <xdr:from>
      <xdr:col>6</xdr:col>
      <xdr:colOff>139700</xdr:colOff>
      <xdr:row>6</xdr:row>
      <xdr:rowOff>47624</xdr:rowOff>
    </xdr:from>
    <xdr:ext cx="1790700" cy="1170841"/>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2674600" y="4873624"/>
          <a:ext cx="1790700" cy="1170841"/>
        </a:xfrm>
        <a:prstGeom prst="rect">
          <a:avLst/>
        </a:prstGeom>
      </xdr:spPr>
    </xdr:pic>
    <xdr:clientData/>
  </xdr:oneCellAnchor>
  <xdr:oneCellAnchor>
    <xdr:from>
      <xdr:col>6</xdr:col>
      <xdr:colOff>130174</xdr:colOff>
      <xdr:row>5</xdr:row>
      <xdr:rowOff>29918</xdr:rowOff>
    </xdr:from>
    <xdr:ext cx="1851026" cy="1210287"/>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665074" y="3598618"/>
          <a:ext cx="1851026" cy="1210287"/>
        </a:xfrm>
        <a:prstGeom prst="rect">
          <a:avLst/>
        </a:prstGeom>
      </xdr:spPr>
    </xdr:pic>
    <xdr:clientData/>
  </xdr:oneCellAnchor>
  <xdr:oneCellAnchor>
    <xdr:from>
      <xdr:col>6</xdr:col>
      <xdr:colOff>123824</xdr:colOff>
      <xdr:row>4</xdr:row>
      <xdr:rowOff>73024</xdr:rowOff>
    </xdr:from>
    <xdr:ext cx="1857375" cy="1164981"/>
    <xdr:pic>
      <xdr:nvPicPr>
        <xdr:cNvPr id="11" name="Picture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2658724" y="2384424"/>
          <a:ext cx="1857375" cy="1164981"/>
        </a:xfrm>
        <a:prstGeom prst="rect">
          <a:avLst/>
        </a:prstGeom>
      </xdr:spPr>
    </xdr:pic>
    <xdr:clientData/>
  </xdr:oneCellAnchor>
  <xdr:oneCellAnchor>
    <xdr:from>
      <xdr:col>6</xdr:col>
      <xdr:colOff>127000</xdr:colOff>
      <xdr:row>2</xdr:row>
      <xdr:rowOff>38099</xdr:rowOff>
    </xdr:from>
    <xdr:ext cx="2395146" cy="1155701"/>
    <xdr:pic>
      <xdr:nvPicPr>
        <xdr:cNvPr id="12" name="Picture 11">
          <a:extLst>
            <a:ext uri="{FF2B5EF4-FFF2-40B4-BE49-F238E27FC236}">
              <a16:creationId xmlns:a16="http://schemas.microsoft.com/office/drawing/2014/main" id="{00000000-0008-0000-1200-00000C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2661900" y="1079499"/>
          <a:ext cx="2395146" cy="1155701"/>
        </a:xfrm>
        <a:prstGeom prst="rect">
          <a:avLst/>
        </a:prstGeom>
      </xdr:spPr>
    </xdr:pic>
    <xdr:clientData/>
  </xdr:oneCellAnchor>
  <xdr:twoCellAnchor editAs="oneCell">
    <xdr:from>
      <xdr:col>0</xdr:col>
      <xdr:colOff>304800</xdr:colOff>
      <xdr:row>0</xdr:row>
      <xdr:rowOff>38099</xdr:rowOff>
    </xdr:from>
    <xdr:to>
      <xdr:col>1</xdr:col>
      <xdr:colOff>1092200</xdr:colOff>
      <xdr:row>0</xdr:row>
      <xdr:rowOff>1067540</xdr:rowOff>
    </xdr:to>
    <xdr:pic>
      <xdr:nvPicPr>
        <xdr:cNvPr id="13" name="Picture 12">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04800" y="38099"/>
          <a:ext cx="1739900" cy="1029441"/>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oneCellAnchor>
    <xdr:from>
      <xdr:col>6</xdr:col>
      <xdr:colOff>264417</xdr:colOff>
      <xdr:row>14</xdr:row>
      <xdr:rowOff>52761</xdr:rowOff>
    </xdr:from>
    <xdr:ext cx="2072383" cy="963239"/>
    <xdr:pic>
      <xdr:nvPicPr>
        <xdr:cNvPr id="14" name="Picture 13">
          <a:extLst>
            <a:ext uri="{FF2B5EF4-FFF2-40B4-BE49-F238E27FC236}">
              <a16:creationId xmlns:a16="http://schemas.microsoft.com/office/drawing/2014/main" id="{9E01B4D9-11C3-40EC-8E68-DE6F6AFB3225}"/>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2352508" y="16124034"/>
          <a:ext cx="2072383" cy="96323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12</xdr:col>
      <xdr:colOff>179917</xdr:colOff>
      <xdr:row>1</xdr:row>
      <xdr:rowOff>127000</xdr:rowOff>
    </xdr:from>
    <xdr:to>
      <xdr:col>15</xdr:col>
      <xdr:colOff>738717</xdr:colOff>
      <xdr:row>8</xdr:row>
      <xdr:rowOff>108872</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4975417" y="899583"/>
          <a:ext cx="3543300" cy="3654289"/>
        </a:xfrm>
        <a:prstGeom prst="rect">
          <a:avLst/>
        </a:prstGeom>
      </xdr:spPr>
    </xdr:pic>
    <xdr:clientData/>
  </xdr:twoCellAnchor>
  <xdr:twoCellAnchor editAs="oneCell">
    <xdr:from>
      <xdr:col>12</xdr:col>
      <xdr:colOff>171451</xdr:colOff>
      <xdr:row>9</xdr:row>
      <xdr:rowOff>169336</xdr:rowOff>
    </xdr:from>
    <xdr:to>
      <xdr:col>16</xdr:col>
      <xdr:colOff>49741</xdr:colOff>
      <xdr:row>14</xdr:row>
      <xdr:rowOff>829735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4966951" y="5048253"/>
          <a:ext cx="3857623" cy="3285065"/>
        </a:xfrm>
        <a:prstGeom prst="rect">
          <a:avLst/>
        </a:prstGeom>
      </xdr:spPr>
    </xdr:pic>
    <xdr:clientData/>
  </xdr:twoCellAnchor>
  <xdr:twoCellAnchor editAs="oneCell">
    <xdr:from>
      <xdr:col>12</xdr:col>
      <xdr:colOff>38100</xdr:colOff>
      <xdr:row>15</xdr:row>
      <xdr:rowOff>482600</xdr:rowOff>
    </xdr:from>
    <xdr:to>
      <xdr:col>16</xdr:col>
      <xdr:colOff>0</xdr:colOff>
      <xdr:row>30</xdr:row>
      <xdr:rowOff>177799</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6243300" y="8432800"/>
          <a:ext cx="4076700" cy="365760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420390</xdr:colOff>
      <xdr:row>18</xdr:row>
      <xdr:rowOff>187312</xdr:rowOff>
    </xdr:from>
    <xdr:to>
      <xdr:col>10</xdr:col>
      <xdr:colOff>279399</xdr:colOff>
      <xdr:row>23</xdr:row>
      <xdr:rowOff>25399</xdr:rowOff>
    </xdr:to>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10390" y="12277712"/>
          <a:ext cx="1764009" cy="1920888"/>
        </a:xfrm>
        <a:prstGeom prst="rect">
          <a:avLst/>
        </a:prstGeom>
      </xdr:spPr>
    </xdr:pic>
    <xdr:clientData/>
  </xdr:twoCellAnchor>
  <xdr:twoCellAnchor editAs="oneCell">
    <xdr:from>
      <xdr:col>6</xdr:col>
      <xdr:colOff>165100</xdr:colOff>
      <xdr:row>18</xdr:row>
      <xdr:rowOff>166068</xdr:rowOff>
    </xdr:from>
    <xdr:to>
      <xdr:col>8</xdr:col>
      <xdr:colOff>215900</xdr:colOff>
      <xdr:row>25</xdr:row>
      <xdr:rowOff>38099</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48500" y="12256468"/>
          <a:ext cx="2057400" cy="25390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1058334</xdr:colOff>
      <xdr:row>0</xdr:row>
      <xdr:rowOff>258234</xdr:rowOff>
    </xdr:from>
    <xdr:to>
      <xdr:col>2</xdr:col>
      <xdr:colOff>5020734</xdr:colOff>
      <xdr:row>0</xdr:row>
      <xdr:rowOff>1152874</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9084734" y="258234"/>
          <a:ext cx="3962400" cy="894640"/>
        </a:xfrm>
        <a:prstGeom prst="rect">
          <a:avLst/>
        </a:prstGeom>
      </xdr:spPr>
    </xdr:pic>
    <xdr:clientData/>
  </xdr:twoCellAnchor>
  <xdr:twoCellAnchor editAs="oneCell">
    <xdr:from>
      <xdr:col>0</xdr:col>
      <xdr:colOff>201816</xdr:colOff>
      <xdr:row>0</xdr:row>
      <xdr:rowOff>88899</xdr:rowOff>
    </xdr:from>
    <xdr:to>
      <xdr:col>0</xdr:col>
      <xdr:colOff>1625599</xdr:colOff>
      <xdr:row>0</xdr:row>
      <xdr:rowOff>1723440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201816" y="88899"/>
          <a:ext cx="1423783" cy="1634541"/>
        </a:xfrm>
        <a:prstGeom prst="rect">
          <a:avLst/>
        </a:prstGeom>
      </xdr:spPr>
    </xdr:pic>
    <xdr:clientData/>
  </xdr:twoCellAnchor>
  <xdr:twoCellAnchor editAs="oneCell">
    <xdr:from>
      <xdr:col>2</xdr:col>
      <xdr:colOff>133072</xdr:colOff>
      <xdr:row>4</xdr:row>
      <xdr:rowOff>74587</xdr:rowOff>
    </xdr:from>
    <xdr:to>
      <xdr:col>2</xdr:col>
      <xdr:colOff>4419600</xdr:colOff>
      <xdr:row>4</xdr:row>
      <xdr:rowOff>2933701</xdr:rowOff>
    </xdr:to>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23072" y="2271687"/>
          <a:ext cx="4286528" cy="2859114"/>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2</xdr:col>
      <xdr:colOff>25400</xdr:colOff>
      <xdr:row>2</xdr:row>
      <xdr:rowOff>43231</xdr:rowOff>
    </xdr:from>
    <xdr:to>
      <xdr:col>2</xdr:col>
      <xdr:colOff>3073400</xdr:colOff>
      <xdr:row>2</xdr:row>
      <xdr:rowOff>2548687</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a:stretch>
          <a:fillRect/>
        </a:stretch>
      </xdr:blipFill>
      <xdr:spPr>
        <a:xfrm>
          <a:off x="8915400" y="2037131"/>
          <a:ext cx="3048000" cy="2505456"/>
        </a:xfrm>
        <a:prstGeom prst="rect">
          <a:avLst/>
        </a:prstGeom>
      </xdr:spPr>
    </xdr:pic>
    <xdr:clientData/>
  </xdr:twoCellAnchor>
  <xdr:twoCellAnchor editAs="oneCell">
    <xdr:from>
      <xdr:col>2</xdr:col>
      <xdr:colOff>127000</xdr:colOff>
      <xdr:row>6</xdr:row>
      <xdr:rowOff>38101</xdr:rowOff>
    </xdr:from>
    <xdr:to>
      <xdr:col>2</xdr:col>
      <xdr:colOff>5295900</xdr:colOff>
      <xdr:row>6</xdr:row>
      <xdr:rowOff>2590801</xdr:rowOff>
    </xdr:to>
    <xdr:pic>
      <xdr:nvPicPr>
        <xdr:cNvPr id="7" name="Picture 6">
          <a:extLst>
            <a:ext uri="{FF2B5EF4-FFF2-40B4-BE49-F238E27FC236}">
              <a16:creationId xmlns:a16="http://schemas.microsoft.com/office/drawing/2014/main" id="{00000000-0008-0000-1100-000007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99" t="11120" b="4611"/>
        <a:stretch/>
      </xdr:blipFill>
      <xdr:spPr bwMode="auto">
        <a:xfrm>
          <a:off x="8153400" y="8039101"/>
          <a:ext cx="5168900" cy="255270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2</xdr:col>
      <xdr:colOff>50800</xdr:colOff>
      <xdr:row>8</xdr:row>
      <xdr:rowOff>50800</xdr:rowOff>
    </xdr:from>
    <xdr:to>
      <xdr:col>2</xdr:col>
      <xdr:colOff>5295900</xdr:colOff>
      <xdr:row>9</xdr:row>
      <xdr:rowOff>817</xdr:rowOff>
    </xdr:to>
    <xdr:pic>
      <xdr:nvPicPr>
        <xdr:cNvPr id="8" name="Picture 7">
          <a:extLst>
            <a:ext uri="{FF2B5EF4-FFF2-40B4-BE49-F238E27FC236}">
              <a16:creationId xmlns:a16="http://schemas.microsoft.com/office/drawing/2014/main" id="{00000000-0008-0000-1100-000008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200" t="8078" r="6599" b="4149"/>
        <a:stretch/>
      </xdr:blipFill>
      <xdr:spPr bwMode="auto">
        <a:xfrm>
          <a:off x="8077200" y="10998200"/>
          <a:ext cx="5245100" cy="2337617"/>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2</xdr:col>
      <xdr:colOff>533400</xdr:colOff>
      <xdr:row>10</xdr:row>
      <xdr:rowOff>39878</xdr:rowOff>
    </xdr:from>
    <xdr:to>
      <xdr:col>2</xdr:col>
      <xdr:colOff>4622800</xdr:colOff>
      <xdr:row>10</xdr:row>
      <xdr:rowOff>2616200</xdr:rowOff>
    </xdr:to>
    <xdr:pic>
      <xdr:nvPicPr>
        <xdr:cNvPr id="9" name="Picture 8">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59800" y="13565378"/>
          <a:ext cx="4089400" cy="2576322"/>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5683322</xdr:colOff>
      <xdr:row>0</xdr:row>
      <xdr:rowOff>16934</xdr:rowOff>
    </xdr:from>
    <xdr:to>
      <xdr:col>4</xdr:col>
      <xdr:colOff>967189</xdr:colOff>
      <xdr:row>0</xdr:row>
      <xdr:rowOff>1083734</xdr:rowOff>
    </xdr:to>
    <xdr:pic>
      <xdr:nvPicPr>
        <xdr:cNvPr id="2" name="Picture 1">
          <a:extLst>
            <a:ext uri="{FF2B5EF4-FFF2-40B4-BE49-F238E27FC236}">
              <a16:creationId xmlns:a16="http://schemas.microsoft.com/office/drawing/2014/main" id="{32E44739-37C9-FD44-B2A5-111192812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1989" y="16934"/>
          <a:ext cx="2802267" cy="106680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698500</xdr:colOff>
      <xdr:row>0</xdr:row>
      <xdr:rowOff>114300</xdr:rowOff>
    </xdr:from>
    <xdr:to>
      <xdr:col>12</xdr:col>
      <xdr:colOff>520700</xdr:colOff>
      <xdr:row>0</xdr:row>
      <xdr:rowOff>903654</xdr:rowOff>
    </xdr:to>
    <xdr:pic>
      <xdr:nvPicPr>
        <xdr:cNvPr id="9" name="Picture 8">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0" y="114300"/>
          <a:ext cx="3848100" cy="789354"/>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2711823</xdr:colOff>
      <xdr:row>178</xdr:row>
      <xdr:rowOff>59765</xdr:rowOff>
    </xdr:from>
    <xdr:to>
      <xdr:col>16</xdr:col>
      <xdr:colOff>2716154</xdr:colOff>
      <xdr:row>180</xdr:row>
      <xdr:rowOff>29448</xdr:rowOff>
    </xdr:to>
    <xdr:sp macro="" textlink="">
      <xdr:nvSpPr>
        <xdr:cNvPr id="33" name="AutoShape 1" descr="Disc Diamantat Laser 8, 17117 - Standard - Asfalt">
          <a:extLst>
            <a:ext uri="{FF2B5EF4-FFF2-40B4-BE49-F238E27FC236}">
              <a16:creationId xmlns:a16="http://schemas.microsoft.com/office/drawing/2014/main" id="{970A7174-D60D-4F46-848A-D5D599503A02}"/>
            </a:ext>
          </a:extLst>
        </xdr:cNvPr>
        <xdr:cNvSpPr>
          <a:spLocks noChangeAspect="1" noChangeArrowheads="1"/>
        </xdr:cNvSpPr>
      </xdr:nvSpPr>
      <xdr:spPr bwMode="auto">
        <a:xfrm>
          <a:off x="25470223" y="2802965"/>
          <a:ext cx="4331" cy="363383"/>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179</xdr:row>
      <xdr:rowOff>59765</xdr:rowOff>
    </xdr:from>
    <xdr:to>
      <xdr:col>16</xdr:col>
      <xdr:colOff>2716154</xdr:colOff>
      <xdr:row>181</xdr:row>
      <xdr:rowOff>92947</xdr:rowOff>
    </xdr:to>
    <xdr:sp macro="" textlink="">
      <xdr:nvSpPr>
        <xdr:cNvPr id="34" name="AutoShape 1" descr="Disc Diamantat Laser 8, 17117 - Standard - Asfalt">
          <a:extLst>
            <a:ext uri="{FF2B5EF4-FFF2-40B4-BE49-F238E27FC236}">
              <a16:creationId xmlns:a16="http://schemas.microsoft.com/office/drawing/2014/main" id="{4D3E3300-07DD-3C4F-9E74-D25AC41FD655}"/>
            </a:ext>
          </a:extLst>
        </xdr:cNvPr>
        <xdr:cNvSpPr>
          <a:spLocks noChangeAspect="1" noChangeArrowheads="1"/>
        </xdr:cNvSpPr>
      </xdr:nvSpPr>
      <xdr:spPr bwMode="auto">
        <a:xfrm>
          <a:off x="25470223" y="3044265"/>
          <a:ext cx="4331" cy="363382"/>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180</xdr:row>
      <xdr:rowOff>59765</xdr:rowOff>
    </xdr:from>
    <xdr:to>
      <xdr:col>16</xdr:col>
      <xdr:colOff>2716154</xdr:colOff>
      <xdr:row>182</xdr:row>
      <xdr:rowOff>92948</xdr:rowOff>
    </xdr:to>
    <xdr:sp macro="" textlink="">
      <xdr:nvSpPr>
        <xdr:cNvPr id="35" name="AutoShape 1" descr="Disc Diamantat Laser 8, 17117 - Standard - Asfalt">
          <a:extLst>
            <a:ext uri="{FF2B5EF4-FFF2-40B4-BE49-F238E27FC236}">
              <a16:creationId xmlns:a16="http://schemas.microsoft.com/office/drawing/2014/main" id="{A9E001F0-FAF9-F146-A20C-49D2F77AEE1C}"/>
            </a:ext>
          </a:extLst>
        </xdr:cNvPr>
        <xdr:cNvSpPr>
          <a:spLocks noChangeAspect="1" noChangeArrowheads="1"/>
        </xdr:cNvSpPr>
      </xdr:nvSpPr>
      <xdr:spPr bwMode="auto">
        <a:xfrm>
          <a:off x="25470223" y="3285565"/>
          <a:ext cx="4331" cy="363383"/>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181</xdr:row>
      <xdr:rowOff>59765</xdr:rowOff>
    </xdr:from>
    <xdr:to>
      <xdr:col>16</xdr:col>
      <xdr:colOff>2716154</xdr:colOff>
      <xdr:row>183</xdr:row>
      <xdr:rowOff>92947</xdr:rowOff>
    </xdr:to>
    <xdr:sp macro="" textlink="">
      <xdr:nvSpPr>
        <xdr:cNvPr id="36" name="AutoShape 1" descr="Disc Diamantat Laser 8, 17117 - Standard - Asfalt">
          <a:extLst>
            <a:ext uri="{FF2B5EF4-FFF2-40B4-BE49-F238E27FC236}">
              <a16:creationId xmlns:a16="http://schemas.microsoft.com/office/drawing/2014/main" id="{CF1528FA-71D2-F041-9286-3064015F2425}"/>
            </a:ext>
          </a:extLst>
        </xdr:cNvPr>
        <xdr:cNvSpPr>
          <a:spLocks noChangeAspect="1" noChangeArrowheads="1"/>
        </xdr:cNvSpPr>
      </xdr:nvSpPr>
      <xdr:spPr bwMode="auto">
        <a:xfrm>
          <a:off x="25470223" y="3526865"/>
          <a:ext cx="4331" cy="363382"/>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182</xdr:row>
      <xdr:rowOff>59765</xdr:rowOff>
    </xdr:from>
    <xdr:to>
      <xdr:col>16</xdr:col>
      <xdr:colOff>2716154</xdr:colOff>
      <xdr:row>184</xdr:row>
      <xdr:rowOff>92948</xdr:rowOff>
    </xdr:to>
    <xdr:sp macro="" textlink="">
      <xdr:nvSpPr>
        <xdr:cNvPr id="37" name="AutoShape 1" descr="Disc Diamantat Laser 8, 17117 - Standard - Asfalt">
          <a:extLst>
            <a:ext uri="{FF2B5EF4-FFF2-40B4-BE49-F238E27FC236}">
              <a16:creationId xmlns:a16="http://schemas.microsoft.com/office/drawing/2014/main" id="{45379AE8-B086-5048-B6F5-C826E5C6D56D}"/>
            </a:ext>
          </a:extLst>
        </xdr:cNvPr>
        <xdr:cNvSpPr>
          <a:spLocks noChangeAspect="1" noChangeArrowheads="1"/>
        </xdr:cNvSpPr>
      </xdr:nvSpPr>
      <xdr:spPr bwMode="auto">
        <a:xfrm>
          <a:off x="25470223" y="3768165"/>
          <a:ext cx="4331" cy="363382"/>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183</xdr:row>
      <xdr:rowOff>59765</xdr:rowOff>
    </xdr:from>
    <xdr:to>
      <xdr:col>16</xdr:col>
      <xdr:colOff>2716154</xdr:colOff>
      <xdr:row>185</xdr:row>
      <xdr:rowOff>41043</xdr:rowOff>
    </xdr:to>
    <xdr:sp macro="" textlink="">
      <xdr:nvSpPr>
        <xdr:cNvPr id="38" name="AutoShape 1" descr="Disc Diamantat Laser 8, 17117 - Standard - Asfalt">
          <a:extLst>
            <a:ext uri="{FF2B5EF4-FFF2-40B4-BE49-F238E27FC236}">
              <a16:creationId xmlns:a16="http://schemas.microsoft.com/office/drawing/2014/main" id="{96C8783F-A7E8-0648-A281-68BEEF7E1FEB}"/>
            </a:ext>
          </a:extLst>
        </xdr:cNvPr>
        <xdr:cNvSpPr>
          <a:spLocks noChangeAspect="1" noChangeArrowheads="1"/>
        </xdr:cNvSpPr>
      </xdr:nvSpPr>
      <xdr:spPr bwMode="auto">
        <a:xfrm>
          <a:off x="25470223" y="4009465"/>
          <a:ext cx="4331" cy="349578"/>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184</xdr:row>
      <xdr:rowOff>59765</xdr:rowOff>
    </xdr:from>
    <xdr:to>
      <xdr:col>16</xdr:col>
      <xdr:colOff>2716154</xdr:colOff>
      <xdr:row>185</xdr:row>
      <xdr:rowOff>180189</xdr:rowOff>
    </xdr:to>
    <xdr:sp macro="" textlink="">
      <xdr:nvSpPr>
        <xdr:cNvPr id="39" name="AutoShape 1" descr="Disc Diamantat Laser 8, 17117 - Standard - Asfalt">
          <a:extLst>
            <a:ext uri="{FF2B5EF4-FFF2-40B4-BE49-F238E27FC236}">
              <a16:creationId xmlns:a16="http://schemas.microsoft.com/office/drawing/2014/main" id="{D76D9FA2-F2BE-3948-96B8-BD237E02634D}"/>
            </a:ext>
          </a:extLst>
        </xdr:cNvPr>
        <xdr:cNvSpPr>
          <a:spLocks noChangeAspect="1" noChangeArrowheads="1"/>
        </xdr:cNvSpPr>
      </xdr:nvSpPr>
      <xdr:spPr bwMode="auto">
        <a:xfrm>
          <a:off x="25470223" y="4250765"/>
          <a:ext cx="4331" cy="32362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185</xdr:row>
      <xdr:rowOff>59765</xdr:rowOff>
    </xdr:from>
    <xdr:to>
      <xdr:col>16</xdr:col>
      <xdr:colOff>2716154</xdr:colOff>
      <xdr:row>186</xdr:row>
      <xdr:rowOff>180191</xdr:rowOff>
    </xdr:to>
    <xdr:sp macro="" textlink="">
      <xdr:nvSpPr>
        <xdr:cNvPr id="40" name="AutoShape 1" descr="Disc Diamantat Laser 8, 17117 - Standard - Asfalt">
          <a:extLst>
            <a:ext uri="{FF2B5EF4-FFF2-40B4-BE49-F238E27FC236}">
              <a16:creationId xmlns:a16="http://schemas.microsoft.com/office/drawing/2014/main" id="{EFC8F6AB-F97B-0D47-9547-2A6F7AECD3EA}"/>
            </a:ext>
          </a:extLst>
        </xdr:cNvPr>
        <xdr:cNvSpPr>
          <a:spLocks noChangeAspect="1" noChangeArrowheads="1"/>
        </xdr:cNvSpPr>
      </xdr:nvSpPr>
      <xdr:spPr bwMode="auto">
        <a:xfrm>
          <a:off x="25470223" y="4441265"/>
          <a:ext cx="4331" cy="323626"/>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186</xdr:row>
      <xdr:rowOff>59765</xdr:rowOff>
    </xdr:from>
    <xdr:to>
      <xdr:col>16</xdr:col>
      <xdr:colOff>2716154</xdr:colOff>
      <xdr:row>187</xdr:row>
      <xdr:rowOff>180192</xdr:rowOff>
    </xdr:to>
    <xdr:sp macro="" textlink="">
      <xdr:nvSpPr>
        <xdr:cNvPr id="41" name="AutoShape 1" descr="Disc Diamantat Laser 8, 17117 - Standard - Asfalt">
          <a:extLst>
            <a:ext uri="{FF2B5EF4-FFF2-40B4-BE49-F238E27FC236}">
              <a16:creationId xmlns:a16="http://schemas.microsoft.com/office/drawing/2014/main" id="{294385CF-62FC-8641-853D-ACBDCA69D0AA}"/>
            </a:ext>
          </a:extLst>
        </xdr:cNvPr>
        <xdr:cNvSpPr>
          <a:spLocks noChangeAspect="1" noChangeArrowheads="1"/>
        </xdr:cNvSpPr>
      </xdr:nvSpPr>
      <xdr:spPr bwMode="auto">
        <a:xfrm>
          <a:off x="25470223" y="4631765"/>
          <a:ext cx="4331" cy="323627"/>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187</xdr:row>
      <xdr:rowOff>59765</xdr:rowOff>
    </xdr:from>
    <xdr:to>
      <xdr:col>16</xdr:col>
      <xdr:colOff>2716154</xdr:colOff>
      <xdr:row>188</xdr:row>
      <xdr:rowOff>180190</xdr:rowOff>
    </xdr:to>
    <xdr:sp macro="" textlink="">
      <xdr:nvSpPr>
        <xdr:cNvPr id="42" name="AutoShape 1" descr="Disc Diamantat Laser 8, 17117 - Standard - Asfalt">
          <a:extLst>
            <a:ext uri="{FF2B5EF4-FFF2-40B4-BE49-F238E27FC236}">
              <a16:creationId xmlns:a16="http://schemas.microsoft.com/office/drawing/2014/main" id="{5DB11B2C-59F4-FD45-958B-CB548B8248E8}"/>
            </a:ext>
          </a:extLst>
        </xdr:cNvPr>
        <xdr:cNvSpPr>
          <a:spLocks noChangeAspect="1" noChangeArrowheads="1"/>
        </xdr:cNvSpPr>
      </xdr:nvSpPr>
      <xdr:spPr bwMode="auto">
        <a:xfrm>
          <a:off x="25470223" y="4822265"/>
          <a:ext cx="4331" cy="32362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188</xdr:row>
      <xdr:rowOff>59765</xdr:rowOff>
    </xdr:from>
    <xdr:to>
      <xdr:col>16</xdr:col>
      <xdr:colOff>2716154</xdr:colOff>
      <xdr:row>189</xdr:row>
      <xdr:rowOff>180190</xdr:rowOff>
    </xdr:to>
    <xdr:sp macro="" textlink="">
      <xdr:nvSpPr>
        <xdr:cNvPr id="43" name="AutoShape 1" descr="Disc Diamantat Laser 8, 17117 - Standard - Asfalt">
          <a:extLst>
            <a:ext uri="{FF2B5EF4-FFF2-40B4-BE49-F238E27FC236}">
              <a16:creationId xmlns:a16="http://schemas.microsoft.com/office/drawing/2014/main" id="{23FA3A2A-D509-5749-BC4B-03DE55B8588A}"/>
            </a:ext>
          </a:extLst>
        </xdr:cNvPr>
        <xdr:cNvSpPr>
          <a:spLocks noChangeAspect="1" noChangeArrowheads="1"/>
        </xdr:cNvSpPr>
      </xdr:nvSpPr>
      <xdr:spPr bwMode="auto">
        <a:xfrm>
          <a:off x="25470223" y="5012765"/>
          <a:ext cx="4331" cy="32362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189</xdr:row>
      <xdr:rowOff>59765</xdr:rowOff>
    </xdr:from>
    <xdr:to>
      <xdr:col>16</xdr:col>
      <xdr:colOff>2716154</xdr:colOff>
      <xdr:row>190</xdr:row>
      <xdr:rowOff>180191</xdr:rowOff>
    </xdr:to>
    <xdr:sp macro="" textlink="">
      <xdr:nvSpPr>
        <xdr:cNvPr id="44" name="AutoShape 1" descr="Disc Diamantat Laser 8, 17117 - Standard - Asfalt">
          <a:extLst>
            <a:ext uri="{FF2B5EF4-FFF2-40B4-BE49-F238E27FC236}">
              <a16:creationId xmlns:a16="http://schemas.microsoft.com/office/drawing/2014/main" id="{07DF0F32-4A51-4649-9A2F-A1A4ABE5B234}"/>
            </a:ext>
          </a:extLst>
        </xdr:cNvPr>
        <xdr:cNvSpPr>
          <a:spLocks noChangeAspect="1" noChangeArrowheads="1"/>
        </xdr:cNvSpPr>
      </xdr:nvSpPr>
      <xdr:spPr bwMode="auto">
        <a:xfrm>
          <a:off x="25470223" y="5203265"/>
          <a:ext cx="4331" cy="323626"/>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190</xdr:row>
      <xdr:rowOff>59765</xdr:rowOff>
    </xdr:from>
    <xdr:to>
      <xdr:col>16</xdr:col>
      <xdr:colOff>2716154</xdr:colOff>
      <xdr:row>191</xdr:row>
      <xdr:rowOff>180191</xdr:rowOff>
    </xdr:to>
    <xdr:sp macro="" textlink="">
      <xdr:nvSpPr>
        <xdr:cNvPr id="45" name="AutoShape 1" descr="Disc Diamantat Laser 8, 17117 - Standard - Asfalt">
          <a:extLst>
            <a:ext uri="{FF2B5EF4-FFF2-40B4-BE49-F238E27FC236}">
              <a16:creationId xmlns:a16="http://schemas.microsoft.com/office/drawing/2014/main" id="{A40585CB-EBB0-434D-B03A-EDF20F5AB784}"/>
            </a:ext>
          </a:extLst>
        </xdr:cNvPr>
        <xdr:cNvSpPr>
          <a:spLocks noChangeAspect="1" noChangeArrowheads="1"/>
        </xdr:cNvSpPr>
      </xdr:nvSpPr>
      <xdr:spPr bwMode="auto">
        <a:xfrm>
          <a:off x="25470223" y="5393765"/>
          <a:ext cx="4331" cy="32362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191</xdr:row>
      <xdr:rowOff>59765</xdr:rowOff>
    </xdr:from>
    <xdr:to>
      <xdr:col>16</xdr:col>
      <xdr:colOff>2716154</xdr:colOff>
      <xdr:row>192</xdr:row>
      <xdr:rowOff>180190</xdr:rowOff>
    </xdr:to>
    <xdr:sp macro="" textlink="">
      <xdr:nvSpPr>
        <xdr:cNvPr id="46" name="AutoShape 1" descr="Disc Diamantat Laser 8, 17117 - Standard - Asfalt">
          <a:extLst>
            <a:ext uri="{FF2B5EF4-FFF2-40B4-BE49-F238E27FC236}">
              <a16:creationId xmlns:a16="http://schemas.microsoft.com/office/drawing/2014/main" id="{2ED08896-268E-D149-99FC-C8762255B022}"/>
            </a:ext>
          </a:extLst>
        </xdr:cNvPr>
        <xdr:cNvSpPr>
          <a:spLocks noChangeAspect="1" noChangeArrowheads="1"/>
        </xdr:cNvSpPr>
      </xdr:nvSpPr>
      <xdr:spPr bwMode="auto">
        <a:xfrm>
          <a:off x="25470223" y="5584265"/>
          <a:ext cx="4331" cy="323626"/>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16</xdr:col>
      <xdr:colOff>2711823</xdr:colOff>
      <xdr:row>192</xdr:row>
      <xdr:rowOff>59765</xdr:rowOff>
    </xdr:from>
    <xdr:to>
      <xdr:col>16</xdr:col>
      <xdr:colOff>2716154</xdr:colOff>
      <xdr:row>193</xdr:row>
      <xdr:rowOff>180191</xdr:rowOff>
    </xdr:to>
    <xdr:sp macro="" textlink="">
      <xdr:nvSpPr>
        <xdr:cNvPr id="47" name="AutoShape 1" descr="Disc Diamantat Laser 8, 17117 - Standard - Asfalt">
          <a:extLst>
            <a:ext uri="{FF2B5EF4-FFF2-40B4-BE49-F238E27FC236}">
              <a16:creationId xmlns:a16="http://schemas.microsoft.com/office/drawing/2014/main" id="{F2470833-1860-2744-82C3-29F595F436A6}"/>
            </a:ext>
          </a:extLst>
        </xdr:cNvPr>
        <xdr:cNvSpPr>
          <a:spLocks noChangeAspect="1" noChangeArrowheads="1"/>
        </xdr:cNvSpPr>
      </xdr:nvSpPr>
      <xdr:spPr bwMode="auto">
        <a:xfrm>
          <a:off x="25470223" y="5774765"/>
          <a:ext cx="4331" cy="323626"/>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15</xdr:col>
      <xdr:colOff>2265680</xdr:colOff>
      <xdr:row>847</xdr:row>
      <xdr:rowOff>50165</xdr:rowOff>
    </xdr:from>
    <xdr:to>
      <xdr:col>16</xdr:col>
      <xdr:colOff>6738</xdr:colOff>
      <xdr:row>850</xdr:row>
      <xdr:rowOff>78741</xdr:rowOff>
    </xdr:to>
    <xdr:pic>
      <xdr:nvPicPr>
        <xdr:cNvPr id="49" name="Picture 48">
          <a:extLst>
            <a:ext uri="{FF2B5EF4-FFF2-40B4-BE49-F238E27FC236}">
              <a16:creationId xmlns:a16="http://schemas.microsoft.com/office/drawing/2014/main" id="{AA38EC05-B635-FF42-8D88-CFC77C342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3480" y="139305665"/>
          <a:ext cx="1657" cy="63817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16</xdr:col>
      <xdr:colOff>71120</xdr:colOff>
      <xdr:row>590</xdr:row>
      <xdr:rowOff>459721</xdr:rowOff>
    </xdr:from>
    <xdr:to>
      <xdr:col>16</xdr:col>
      <xdr:colOff>675088</xdr:colOff>
      <xdr:row>591</xdr:row>
      <xdr:rowOff>9091</xdr:rowOff>
    </xdr:to>
    <xdr:pic>
      <xdr:nvPicPr>
        <xdr:cNvPr id="53" name="Picture 1" descr="C:\Users\Cristian\Dropbox\Catalog CRIANO\2016\TECHNOFLEX 0din100\Criano LOGO Antet.png">
          <a:extLst>
            <a:ext uri="{FF2B5EF4-FFF2-40B4-BE49-F238E27FC236}">
              <a16:creationId xmlns:a16="http://schemas.microsoft.com/office/drawing/2014/main" id="{00BE21E5-782E-0B43-BB5E-549F323EF5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29520" y="85918021"/>
          <a:ext cx="603968" cy="6572"/>
        </a:xfrm>
        <a:prstGeom prst="rect">
          <a:avLst/>
        </a:prstGeom>
        <a:noFill/>
        <a:ln>
          <a:noFill/>
        </a:ln>
      </xdr:spPr>
    </xdr:pic>
    <xdr:clientData/>
  </xdr:twoCellAnchor>
  <xdr:twoCellAnchor editAs="oneCell">
    <xdr:from>
      <xdr:col>16</xdr:col>
      <xdr:colOff>35859</xdr:colOff>
      <xdr:row>891</xdr:row>
      <xdr:rowOff>460494</xdr:rowOff>
    </xdr:from>
    <xdr:to>
      <xdr:col>16</xdr:col>
      <xdr:colOff>672548</xdr:colOff>
      <xdr:row>892</xdr:row>
      <xdr:rowOff>3533</xdr:rowOff>
    </xdr:to>
    <xdr:pic>
      <xdr:nvPicPr>
        <xdr:cNvPr id="54" name="Picture 53" descr="C:\Users\Cristian\Dropbox\Catalog CRIANO\2016\TECHNOFLEX 0din100\Criano LOGO Antet.png">
          <a:extLst>
            <a:ext uri="{FF2B5EF4-FFF2-40B4-BE49-F238E27FC236}">
              <a16:creationId xmlns:a16="http://schemas.microsoft.com/office/drawing/2014/main" id="{1667BD05-9B2A-2642-A797-13295D3CE10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94259" y="151806394"/>
          <a:ext cx="636689" cy="239"/>
        </a:xfrm>
        <a:prstGeom prst="rect">
          <a:avLst/>
        </a:prstGeom>
        <a:noFill/>
        <a:ln>
          <a:noFill/>
        </a:ln>
      </xdr:spPr>
    </xdr:pic>
    <xdr:clientData/>
  </xdr:twoCellAnchor>
  <xdr:twoCellAnchor editAs="oneCell">
    <xdr:from>
      <xdr:col>15</xdr:col>
      <xdr:colOff>1424304</xdr:colOff>
      <xdr:row>896</xdr:row>
      <xdr:rowOff>6631</xdr:rowOff>
    </xdr:from>
    <xdr:to>
      <xdr:col>15</xdr:col>
      <xdr:colOff>1424304</xdr:colOff>
      <xdr:row>900</xdr:row>
      <xdr:rowOff>156212</xdr:rowOff>
    </xdr:to>
    <xdr:pic>
      <xdr:nvPicPr>
        <xdr:cNvPr id="55" name="Picture 54">
          <a:extLst>
            <a:ext uri="{FF2B5EF4-FFF2-40B4-BE49-F238E27FC236}">
              <a16:creationId xmlns:a16="http://schemas.microsoft.com/office/drawing/2014/main" id="{DA75F1E5-47D5-B847-B449-535FF051BE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flipH="1">
          <a:off x="22455504" y="152571731"/>
          <a:ext cx="0" cy="96238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15</xdr:col>
      <xdr:colOff>2453640</xdr:colOff>
      <xdr:row>1070</xdr:row>
      <xdr:rowOff>46991</xdr:rowOff>
    </xdr:from>
    <xdr:to>
      <xdr:col>16</xdr:col>
      <xdr:colOff>4198</xdr:colOff>
      <xdr:row>1073</xdr:row>
      <xdr:rowOff>17177</xdr:rowOff>
    </xdr:to>
    <xdr:pic>
      <xdr:nvPicPr>
        <xdr:cNvPr id="57" name="Picture 56">
          <a:extLst>
            <a:ext uri="{FF2B5EF4-FFF2-40B4-BE49-F238E27FC236}">
              <a16:creationId xmlns:a16="http://schemas.microsoft.com/office/drawing/2014/main" id="{5A704E7A-C3A0-E54A-B013-72BA45309D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0940" y="186711591"/>
          <a:ext cx="1657" cy="57978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3</xdr:col>
      <xdr:colOff>0</xdr:colOff>
      <xdr:row>595</xdr:row>
      <xdr:rowOff>160655</xdr:rowOff>
    </xdr:from>
    <xdr:ext cx="12363" cy="958468"/>
    <xdr:pic>
      <xdr:nvPicPr>
        <xdr:cNvPr id="58" name="Picture 57">
          <a:extLst>
            <a:ext uri="{FF2B5EF4-FFF2-40B4-BE49-F238E27FC236}">
              <a16:creationId xmlns:a16="http://schemas.microsoft.com/office/drawing/2014/main" id="{4FE26DC7-24FA-C641-841F-538BE362A90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29000" y="86838155"/>
          <a:ext cx="12363" cy="958468"/>
        </a:xfrm>
        <a:prstGeom prst="rect">
          <a:avLst/>
        </a:prstGeom>
      </xdr:spPr>
    </xdr:pic>
    <xdr:clientData/>
  </xdr:oneCellAnchor>
  <xdr:oneCellAnchor>
    <xdr:from>
      <xdr:col>3</xdr:col>
      <xdr:colOff>0</xdr:colOff>
      <xdr:row>692</xdr:row>
      <xdr:rowOff>65405</xdr:rowOff>
    </xdr:from>
    <xdr:ext cx="9188" cy="1181660"/>
    <xdr:pic>
      <xdr:nvPicPr>
        <xdr:cNvPr id="59" name="Picture 58">
          <a:extLst>
            <a:ext uri="{FF2B5EF4-FFF2-40B4-BE49-F238E27FC236}">
              <a16:creationId xmlns:a16="http://schemas.microsoft.com/office/drawing/2014/main" id="{E91CBB60-C582-334A-B524-6F5E21FD053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3429000" y="105221405"/>
          <a:ext cx="9188" cy="118166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0</xdr:colOff>
      <xdr:row>896</xdr:row>
      <xdr:rowOff>6631</xdr:rowOff>
    </xdr:from>
    <xdr:ext cx="8553" cy="962381"/>
    <xdr:pic>
      <xdr:nvPicPr>
        <xdr:cNvPr id="60" name="Picture 59">
          <a:extLst>
            <a:ext uri="{FF2B5EF4-FFF2-40B4-BE49-F238E27FC236}">
              <a16:creationId xmlns:a16="http://schemas.microsoft.com/office/drawing/2014/main" id="{D39B6E43-DE7F-AA4F-A074-D99A48BB7E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flipH="1">
          <a:off x="3429000" y="152571731"/>
          <a:ext cx="8553" cy="962381"/>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0</xdr:colOff>
      <xdr:row>937</xdr:row>
      <xdr:rowOff>123802</xdr:rowOff>
    </xdr:from>
    <xdr:ext cx="4743" cy="1254149"/>
    <xdr:pic>
      <xdr:nvPicPr>
        <xdr:cNvPr id="61" name="Picture 60">
          <a:extLst>
            <a:ext uri="{FF2B5EF4-FFF2-40B4-BE49-F238E27FC236}">
              <a16:creationId xmlns:a16="http://schemas.microsoft.com/office/drawing/2014/main" id="{BA135B7D-E58D-8C4E-8EC8-4645BB7621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429000" y="161642402"/>
          <a:ext cx="4743" cy="1254149"/>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0</xdr:colOff>
      <xdr:row>1070</xdr:row>
      <xdr:rowOff>46991</xdr:rowOff>
    </xdr:from>
    <xdr:ext cx="6648" cy="579787"/>
    <xdr:pic>
      <xdr:nvPicPr>
        <xdr:cNvPr id="62" name="Picture 61">
          <a:extLst>
            <a:ext uri="{FF2B5EF4-FFF2-40B4-BE49-F238E27FC236}">
              <a16:creationId xmlns:a16="http://schemas.microsoft.com/office/drawing/2014/main" id="{265FCC8C-A8E3-474A-AE6B-F6EC6F527A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9000" y="186711591"/>
          <a:ext cx="6648" cy="579787"/>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editAs="oneCell">
    <xdr:from>
      <xdr:col>6</xdr:col>
      <xdr:colOff>3855831</xdr:colOff>
      <xdr:row>0</xdr:row>
      <xdr:rowOff>0</xdr:rowOff>
    </xdr:from>
    <xdr:to>
      <xdr:col>6</xdr:col>
      <xdr:colOff>6395831</xdr:colOff>
      <xdr:row>0</xdr:row>
      <xdr:rowOff>1270000</xdr:rowOff>
    </xdr:to>
    <xdr:pic>
      <xdr:nvPicPr>
        <xdr:cNvPr id="64" name="Picture 63">
          <a:extLst>
            <a:ext uri="{FF2B5EF4-FFF2-40B4-BE49-F238E27FC236}">
              <a16:creationId xmlns:a16="http://schemas.microsoft.com/office/drawing/2014/main" id="{8DF86E8E-A479-DC4A-8D0C-7D21194F0585}"/>
            </a:ext>
          </a:extLst>
        </xdr:cNvPr>
        <xdr:cNvPicPr>
          <a:picLocks noChangeAspect="1"/>
        </xdr:cNvPicPr>
      </xdr:nvPicPr>
      <xdr:blipFill>
        <a:blip xmlns:r="http://schemas.openxmlformats.org/officeDocument/2006/relationships" r:embed="rId8"/>
        <a:stretch>
          <a:fillRect/>
        </a:stretch>
      </xdr:blipFill>
      <xdr:spPr>
        <a:xfrm>
          <a:off x="9215231" y="0"/>
          <a:ext cx="2540000" cy="1270000"/>
        </a:xfrm>
        <a:prstGeom prst="rect">
          <a:avLst/>
        </a:prstGeom>
      </xdr:spPr>
    </xdr:pic>
    <xdr:clientData/>
  </xdr:twoCellAnchor>
  <xdr:oneCellAnchor>
    <xdr:from>
      <xdr:col>3</xdr:col>
      <xdr:colOff>0</xdr:colOff>
      <xdr:row>847</xdr:row>
      <xdr:rowOff>50165</xdr:rowOff>
    </xdr:from>
    <xdr:ext cx="10809" cy="600076"/>
    <xdr:pic>
      <xdr:nvPicPr>
        <xdr:cNvPr id="31" name="Picture 30">
          <a:extLst>
            <a:ext uri="{FF2B5EF4-FFF2-40B4-BE49-F238E27FC236}">
              <a16:creationId xmlns:a16="http://schemas.microsoft.com/office/drawing/2014/main" id="{E4CEED0B-45EE-4EB3-B9B7-C84CD49BE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28899" y="170782989"/>
          <a:ext cx="10809" cy="600076"/>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0</xdr:colOff>
      <xdr:row>896</xdr:row>
      <xdr:rowOff>6631</xdr:rowOff>
    </xdr:from>
    <xdr:ext cx="0" cy="911581"/>
    <xdr:pic>
      <xdr:nvPicPr>
        <xdr:cNvPr id="32" name="Picture 31">
          <a:extLst>
            <a:ext uri="{FF2B5EF4-FFF2-40B4-BE49-F238E27FC236}">
              <a16:creationId xmlns:a16="http://schemas.microsoft.com/office/drawing/2014/main" id="{EFF0F856-112C-476C-BF64-5E30055197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flipH="1">
          <a:off x="25987598" y="180421337"/>
          <a:ext cx="0" cy="911581"/>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0</xdr:colOff>
      <xdr:row>1070</xdr:row>
      <xdr:rowOff>46991</xdr:rowOff>
    </xdr:from>
    <xdr:ext cx="10809" cy="541686"/>
    <xdr:pic>
      <xdr:nvPicPr>
        <xdr:cNvPr id="48" name="Picture 47">
          <a:extLst>
            <a:ext uri="{FF2B5EF4-FFF2-40B4-BE49-F238E27FC236}">
              <a16:creationId xmlns:a16="http://schemas.microsoft.com/office/drawing/2014/main" id="{2F4DC45D-001A-4575-9D5C-691FD5DC43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226359" y="213608697"/>
          <a:ext cx="10809" cy="541686"/>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xdr:col>
      <xdr:colOff>160866</xdr:colOff>
      <xdr:row>0</xdr:row>
      <xdr:rowOff>94858</xdr:rowOff>
    </xdr:from>
    <xdr:to>
      <xdr:col>8</xdr:col>
      <xdr:colOff>5818</xdr:colOff>
      <xdr:row>0</xdr:row>
      <xdr:rowOff>1561565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0148397" y="94858"/>
          <a:ext cx="3968045" cy="1466707"/>
        </a:xfrm>
        <a:prstGeom prst="rect">
          <a:avLst/>
        </a:prstGeom>
      </xdr:spPr>
    </xdr:pic>
    <xdr:clientData/>
  </xdr:twoCellAnchor>
  <xdr:twoCellAnchor editAs="oneCell">
    <xdr:from>
      <xdr:col>12</xdr:col>
      <xdr:colOff>902</xdr:colOff>
      <xdr:row>49</xdr:row>
      <xdr:rowOff>321142</xdr:rowOff>
    </xdr:from>
    <xdr:to>
      <xdr:col>19</xdr:col>
      <xdr:colOff>30785</xdr:colOff>
      <xdr:row>55</xdr:row>
      <xdr:rowOff>159031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793124" y="27116574"/>
          <a:ext cx="4169142" cy="4177997"/>
        </a:xfrm>
        <a:prstGeom prst="rect">
          <a:avLst/>
        </a:prstGeom>
      </xdr:spPr>
    </xdr:pic>
    <xdr:clientData/>
  </xdr:twoCellAnchor>
  <xdr:twoCellAnchor editAs="oneCell">
    <xdr:from>
      <xdr:col>12</xdr:col>
      <xdr:colOff>8302</xdr:colOff>
      <xdr:row>40</xdr:row>
      <xdr:rowOff>26010</xdr:rowOff>
    </xdr:from>
    <xdr:to>
      <xdr:col>18</xdr:col>
      <xdr:colOff>78026</xdr:colOff>
      <xdr:row>45</xdr:row>
      <xdr:rowOff>383425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800524" y="20330331"/>
          <a:ext cx="3942440" cy="3963588"/>
        </a:xfrm>
        <a:prstGeom prst="rect">
          <a:avLst/>
        </a:prstGeom>
      </xdr:spPr>
    </xdr:pic>
    <xdr:clientData/>
  </xdr:twoCellAnchor>
  <xdr:twoCellAnchor editAs="oneCell">
    <xdr:from>
      <xdr:col>12</xdr:col>
      <xdr:colOff>31358</xdr:colOff>
      <xdr:row>29</xdr:row>
      <xdr:rowOff>260701</xdr:rowOff>
    </xdr:from>
    <xdr:to>
      <xdr:col>16</xdr:col>
      <xdr:colOff>261292</xdr:colOff>
      <xdr:row>36</xdr:row>
      <xdr:rowOff>78751</xdr:rowOff>
    </xdr:to>
    <xdr:pic>
      <xdr:nvPicPr>
        <xdr:cNvPr id="14" name="Pictur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23580" y="15563417"/>
          <a:ext cx="2989440" cy="3298792"/>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133626</xdr:colOff>
      <xdr:row>15</xdr:row>
      <xdr:rowOff>39203</xdr:rowOff>
    </xdr:from>
    <xdr:ext cx="857250" cy="857250"/>
    <xdr:pic>
      <xdr:nvPicPr>
        <xdr:cNvPr id="3" name="http://store.lgs-net.com/images/products/840381.jpg?prodh=WWPC%20LEVELNA300&amp;CCP=" descr="http://store.lgs-net.com/images/products/840381.jpg?prodh=WWPC%20LEVELNA300&amp;CCP=">
          <a:extLst>
            <a:ext uri="{FF2B5EF4-FFF2-40B4-BE49-F238E27FC236}">
              <a16:creationId xmlns:a16="http://schemas.microsoft.com/office/drawing/2014/main" id="{A5B9BFB0-998A-E740-B4F1-081A4D5DCD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90359" y="4704336"/>
          <a:ext cx="857250" cy="857250"/>
        </a:xfrm>
        <a:prstGeom prst="rect">
          <a:avLst/>
        </a:prstGeom>
        <a:noFill/>
        <a:ln w="9525">
          <a:noFill/>
          <a:headEnd/>
          <a:tailEnd/>
        </a:ln>
      </xdr:spPr>
    </xdr:pic>
    <xdr:clientData/>
  </xdr:oneCellAnchor>
  <xdr:oneCellAnchor>
    <xdr:from>
      <xdr:col>1</xdr:col>
      <xdr:colOff>173935</xdr:colOff>
      <xdr:row>8</xdr:row>
      <xdr:rowOff>129226</xdr:rowOff>
    </xdr:from>
    <xdr:ext cx="857250" cy="857250"/>
    <xdr:pic>
      <xdr:nvPicPr>
        <xdr:cNvPr id="4" name="http://store.lgs-net.com/images/products/840383.jpg?prodh=WWPC%20LEVELNA300&amp;CCP=" descr="http://store.lgs-net.com/images/products/840383.jpg?prodh=WWPC%20LEVELNA300&amp;CCP=">
          <a:extLst>
            <a:ext uri="{FF2B5EF4-FFF2-40B4-BE49-F238E27FC236}">
              <a16:creationId xmlns:a16="http://schemas.microsoft.com/office/drawing/2014/main" id="{769F02CF-5B59-6546-8DA7-F68F450E44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0668" y="3371959"/>
          <a:ext cx="857250" cy="857250"/>
        </a:xfrm>
        <a:prstGeom prst="rect">
          <a:avLst/>
        </a:prstGeom>
        <a:noFill/>
        <a:ln w="9525">
          <a:noFill/>
          <a:headEnd/>
          <a:tailEnd/>
        </a:ln>
      </xdr:spPr>
    </xdr:pic>
    <xdr:clientData/>
  </xdr:oneCellAnchor>
  <xdr:oneCellAnchor>
    <xdr:from>
      <xdr:col>1</xdr:col>
      <xdr:colOff>279400</xdr:colOff>
      <xdr:row>24</xdr:row>
      <xdr:rowOff>33700</xdr:rowOff>
    </xdr:from>
    <xdr:ext cx="857250" cy="857250"/>
    <xdr:pic>
      <xdr:nvPicPr>
        <xdr:cNvPr id="5" name="http://mw.lgs-net.com/images/catalog/LG1/NA5xx.jpg" descr="http://mw.lgs-net.com/images/catalog/LG1/NA5xx.jpg">
          <a:extLst>
            <a:ext uri="{FF2B5EF4-FFF2-40B4-BE49-F238E27FC236}">
              <a16:creationId xmlns:a16="http://schemas.microsoft.com/office/drawing/2014/main" id="{0F8121C7-9FFF-614B-9C09-09AF9121A3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31900" y="6548800"/>
          <a:ext cx="857250" cy="857250"/>
        </a:xfrm>
        <a:prstGeom prst="rect">
          <a:avLst/>
        </a:prstGeom>
        <a:noFill/>
        <a:ln w="9525">
          <a:noFill/>
          <a:headEnd/>
          <a:tailEnd/>
        </a:ln>
      </xdr:spPr>
    </xdr:pic>
    <xdr:clientData/>
  </xdr:oneCellAnchor>
  <xdr:oneCellAnchor>
    <xdr:from>
      <xdr:col>1</xdr:col>
      <xdr:colOff>266700</xdr:colOff>
      <xdr:row>32</xdr:row>
      <xdr:rowOff>46400</xdr:rowOff>
    </xdr:from>
    <xdr:ext cx="857250" cy="857250"/>
    <xdr:pic>
      <xdr:nvPicPr>
        <xdr:cNvPr id="7" name="http://store.lgs-net.com/images/products/840385.jpg?prodh=WWPC%20LEVELNA500&amp;CCP=" descr="http://store.lgs-net.com/images/products/840385.jpg?prodh=WWPC%20LEVELNA500&amp;CCP=">
          <a:extLst>
            <a:ext uri="{FF2B5EF4-FFF2-40B4-BE49-F238E27FC236}">
              <a16:creationId xmlns:a16="http://schemas.microsoft.com/office/drawing/2014/main" id="{A6071FFD-2D30-414C-A53F-370DA9E414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 y="8187100"/>
          <a:ext cx="857250" cy="857250"/>
        </a:xfrm>
        <a:prstGeom prst="rect">
          <a:avLst/>
        </a:prstGeom>
        <a:noFill/>
        <a:ln w="9525">
          <a:noFill/>
          <a:headEnd/>
          <a:tailEnd/>
        </a:ln>
      </xdr:spPr>
    </xdr:pic>
    <xdr:clientData/>
  </xdr:oneCellAnchor>
  <xdr:oneCellAnchor>
    <xdr:from>
      <xdr:col>1</xdr:col>
      <xdr:colOff>172589</xdr:colOff>
      <xdr:row>41</xdr:row>
      <xdr:rowOff>201354</xdr:rowOff>
    </xdr:from>
    <xdr:ext cx="857250" cy="857250"/>
    <xdr:pic>
      <xdr:nvPicPr>
        <xdr:cNvPr id="9" name="http://store.lgs-net.com/images/products/641982.jpg?prodh=WWPC%20LEVELNA700&amp;CCP=" descr="http://store.lgs-net.com/images/products/641982.jpg?prodh=WWPC%20LEVELNA700&amp;CCP=">
          <a:extLst>
            <a:ext uri="{FF2B5EF4-FFF2-40B4-BE49-F238E27FC236}">
              <a16:creationId xmlns:a16="http://schemas.microsoft.com/office/drawing/2014/main" id="{E20AF5C9-ED1A-9844-9690-DE823765AEB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302889" y="10196254"/>
          <a:ext cx="857250" cy="857250"/>
        </a:xfrm>
        <a:prstGeom prst="rect">
          <a:avLst/>
        </a:prstGeom>
        <a:noFill/>
        <a:ln w="9525">
          <a:noFill/>
          <a:headEnd/>
          <a:tailEnd/>
        </a:ln>
      </xdr:spPr>
    </xdr:pic>
    <xdr:clientData/>
  </xdr:oneCellAnchor>
  <xdr:oneCellAnchor>
    <xdr:from>
      <xdr:col>1</xdr:col>
      <xdr:colOff>241300</xdr:colOff>
      <xdr:row>50</xdr:row>
      <xdr:rowOff>21000</xdr:rowOff>
    </xdr:from>
    <xdr:ext cx="857250" cy="857250"/>
    <xdr:pic>
      <xdr:nvPicPr>
        <xdr:cNvPr id="12" name="http://store.lgs-net.com/images/products/864856.jpg?prodh=&amp;CCP=" descr="http://store.lgs-net.com/images/products/864856.jpg?prodh=&amp;CCP=">
          <a:extLst>
            <a:ext uri="{FF2B5EF4-FFF2-40B4-BE49-F238E27FC236}">
              <a16:creationId xmlns:a16="http://schemas.microsoft.com/office/drawing/2014/main" id="{04CED0B0-AD2C-BE41-9865-3652AE62BA61}"/>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193800" y="11870100"/>
          <a:ext cx="857250" cy="857250"/>
        </a:xfrm>
        <a:prstGeom prst="rect">
          <a:avLst/>
        </a:prstGeom>
        <a:noFill/>
        <a:ln w="9525">
          <a:noFill/>
          <a:headEnd/>
          <a:tailEnd/>
        </a:ln>
      </xdr:spPr>
    </xdr:pic>
    <xdr:clientData/>
  </xdr:oneCellAnchor>
  <xdr:oneCellAnchor>
    <xdr:from>
      <xdr:col>1</xdr:col>
      <xdr:colOff>241300</xdr:colOff>
      <xdr:row>60</xdr:row>
      <xdr:rowOff>71800</xdr:rowOff>
    </xdr:from>
    <xdr:ext cx="857250" cy="723900"/>
    <xdr:pic>
      <xdr:nvPicPr>
        <xdr:cNvPr id="15" name="http://store.lgs-net.com/images/products/741882.jpg?prodh=&amp;CCP=" descr="http://store.lgs-net.com/images/products/741882.jpg?prodh=&amp;CCP=">
          <a:extLst>
            <a:ext uri="{FF2B5EF4-FFF2-40B4-BE49-F238E27FC236}">
              <a16:creationId xmlns:a16="http://schemas.microsoft.com/office/drawing/2014/main" id="{2EB18BF7-5204-B941-B8B0-6F6EF44D1C2F}"/>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193800" y="13952900"/>
          <a:ext cx="857250" cy="723900"/>
        </a:xfrm>
        <a:prstGeom prst="rect">
          <a:avLst/>
        </a:prstGeom>
        <a:noFill/>
        <a:ln w="9525">
          <a:noFill/>
          <a:headEnd/>
          <a:tailEnd/>
        </a:ln>
      </xdr:spPr>
    </xdr:pic>
    <xdr:clientData/>
  </xdr:oneCellAnchor>
  <xdr:oneCellAnchor>
    <xdr:from>
      <xdr:col>1</xdr:col>
      <xdr:colOff>187960</xdr:colOff>
      <xdr:row>69</xdr:row>
      <xdr:rowOff>59100</xdr:rowOff>
    </xdr:from>
    <xdr:ext cx="857250" cy="857250"/>
    <xdr:pic>
      <xdr:nvPicPr>
        <xdr:cNvPr id="19" name="http://store.lgs-net.com/images/products/762630.jpg?prodh=WWPC%20LEVELSPRINTER&amp;CCP=" descr="http://store.lgs-net.com/images/products/762630.jpg?prodh=WWPC%20LEVELSPRINTER&amp;CCP=">
          <a:extLst>
            <a:ext uri="{FF2B5EF4-FFF2-40B4-BE49-F238E27FC236}">
              <a16:creationId xmlns:a16="http://schemas.microsoft.com/office/drawing/2014/main" id="{0FAF280A-CF18-CC4E-A323-7FD25074B6F8}"/>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140460" y="17496200"/>
          <a:ext cx="857250" cy="857250"/>
        </a:xfrm>
        <a:prstGeom prst="rect">
          <a:avLst/>
        </a:prstGeom>
        <a:noFill/>
        <a:ln w="9525">
          <a:noFill/>
          <a:headEnd/>
          <a:tailEnd/>
        </a:ln>
      </xdr:spPr>
    </xdr:pic>
    <xdr:clientData/>
  </xdr:oneCellAnchor>
  <xdr:oneCellAnchor>
    <xdr:from>
      <xdr:col>1</xdr:col>
      <xdr:colOff>320040</xdr:colOff>
      <xdr:row>79</xdr:row>
      <xdr:rowOff>38780</xdr:rowOff>
    </xdr:from>
    <xdr:ext cx="857250" cy="857250"/>
    <xdr:pic>
      <xdr:nvPicPr>
        <xdr:cNvPr id="20" name="http://mw.lgs-net.com/images/catalog/LG1/Tripods.jpg" descr="http://mw.lgs-net.com/images/catalog/LG1/Tripods.jpg">
          <a:extLst>
            <a:ext uri="{FF2B5EF4-FFF2-40B4-BE49-F238E27FC236}">
              <a16:creationId xmlns:a16="http://schemas.microsoft.com/office/drawing/2014/main" id="{A853059C-C083-A841-BF01-101E1C2BCF2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272540" y="19533280"/>
          <a:ext cx="857250" cy="857250"/>
        </a:xfrm>
        <a:prstGeom prst="rect">
          <a:avLst/>
        </a:prstGeom>
        <a:noFill/>
        <a:ln w="9525">
          <a:noFill/>
          <a:headEnd/>
          <a:tailEnd/>
        </a:ln>
      </xdr:spPr>
    </xdr:pic>
    <xdr:clientData/>
  </xdr:oneCellAnchor>
  <xdr:oneCellAnchor>
    <xdr:from>
      <xdr:col>1</xdr:col>
      <xdr:colOff>208280</xdr:colOff>
      <xdr:row>86</xdr:row>
      <xdr:rowOff>69260</xdr:rowOff>
    </xdr:from>
    <xdr:ext cx="857250" cy="723900"/>
    <xdr:pic>
      <xdr:nvPicPr>
        <xdr:cNvPr id="21" name="http://store.lgs-net.com/images/products/741882.jpg?prodh=&amp;CCP=" descr="http://store.lgs-net.com/images/products/741882.jpg?prodh=&amp;CCP=">
          <a:extLst>
            <a:ext uri="{FF2B5EF4-FFF2-40B4-BE49-F238E27FC236}">
              <a16:creationId xmlns:a16="http://schemas.microsoft.com/office/drawing/2014/main" id="{8CE40C19-7D79-E040-9ADE-498878FA9BF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160780" y="20986160"/>
          <a:ext cx="857250" cy="723900"/>
        </a:xfrm>
        <a:prstGeom prst="rect">
          <a:avLst/>
        </a:prstGeom>
        <a:noFill/>
        <a:ln w="9525">
          <a:noFill/>
          <a:headEnd/>
          <a:tailEnd/>
        </a:ln>
      </xdr:spPr>
    </xdr:pic>
    <xdr:clientData/>
  </xdr:oneCellAnchor>
  <xdr:oneCellAnchor>
    <xdr:from>
      <xdr:col>1</xdr:col>
      <xdr:colOff>421640</xdr:colOff>
      <xdr:row>89</xdr:row>
      <xdr:rowOff>92120</xdr:rowOff>
    </xdr:from>
    <xdr:ext cx="857250" cy="857250"/>
    <xdr:pic>
      <xdr:nvPicPr>
        <xdr:cNvPr id="22" name="http://store.lgs-net.com/images/products/741883.jpg?prodh=&amp;CCP=" descr="http://store.lgs-net.com/images/products/741883.jpg?prodh=&amp;CCP=">
          <a:extLst>
            <a:ext uri="{FF2B5EF4-FFF2-40B4-BE49-F238E27FC236}">
              <a16:creationId xmlns:a16="http://schemas.microsoft.com/office/drawing/2014/main" id="{27AE2914-DB5F-E847-AB84-E74B77AC365A}"/>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374140" y="21618620"/>
          <a:ext cx="857250" cy="857250"/>
        </a:xfrm>
        <a:prstGeom prst="rect">
          <a:avLst/>
        </a:prstGeom>
        <a:noFill/>
        <a:ln w="9525">
          <a:noFill/>
          <a:headEnd/>
          <a:tailEnd/>
        </a:ln>
      </xdr:spPr>
    </xdr:pic>
    <xdr:clientData/>
  </xdr:oneCellAnchor>
  <xdr:oneCellAnchor>
    <xdr:from>
      <xdr:col>1</xdr:col>
      <xdr:colOff>294640</xdr:colOff>
      <xdr:row>95</xdr:row>
      <xdr:rowOff>145460</xdr:rowOff>
    </xdr:from>
    <xdr:ext cx="857250" cy="857250"/>
    <xdr:pic>
      <xdr:nvPicPr>
        <xdr:cNvPr id="23" name="http://store.lgs-net.com/images/products/806679.jpg?prodh=&amp;CCP=" descr="http://store.lgs-net.com/images/products/806679.jpg?prodh=&amp;CCP=">
          <a:extLst>
            <a:ext uri="{FF2B5EF4-FFF2-40B4-BE49-F238E27FC236}">
              <a16:creationId xmlns:a16="http://schemas.microsoft.com/office/drawing/2014/main" id="{1C4868D9-7677-7A4D-AD5A-C8A07B2B71E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247140" y="22891160"/>
          <a:ext cx="857250" cy="857250"/>
        </a:xfrm>
        <a:prstGeom prst="rect">
          <a:avLst/>
        </a:prstGeom>
        <a:noFill/>
        <a:ln w="9525">
          <a:noFill/>
          <a:headEnd/>
          <a:tailEnd/>
        </a:ln>
      </xdr:spPr>
    </xdr:pic>
    <xdr:clientData/>
  </xdr:oneCellAnchor>
  <xdr:oneCellAnchor>
    <xdr:from>
      <xdr:col>1</xdr:col>
      <xdr:colOff>269240</xdr:colOff>
      <xdr:row>101</xdr:row>
      <xdr:rowOff>170860</xdr:rowOff>
    </xdr:from>
    <xdr:ext cx="857250" cy="857250"/>
    <xdr:pic>
      <xdr:nvPicPr>
        <xdr:cNvPr id="24" name="http://store.lgs-net.com/images/products/636977.jpg?prodh=&amp;CCP=" descr="http://store.lgs-net.com/images/products/636977.jpg?prodh=&amp;CCP=">
          <a:extLst>
            <a:ext uri="{FF2B5EF4-FFF2-40B4-BE49-F238E27FC236}">
              <a16:creationId xmlns:a16="http://schemas.microsoft.com/office/drawing/2014/main" id="{2D7B55E6-1F01-F14D-BE02-157FCE1BF8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1221740" y="24135760"/>
          <a:ext cx="857250" cy="857250"/>
        </a:xfrm>
        <a:prstGeom prst="rect">
          <a:avLst/>
        </a:prstGeom>
        <a:noFill/>
        <a:ln w="9525">
          <a:noFill/>
          <a:headEnd/>
          <a:tailEnd/>
        </a:ln>
      </xdr:spPr>
    </xdr:pic>
    <xdr:clientData/>
  </xdr:oneCellAnchor>
  <xdr:oneCellAnchor>
    <xdr:from>
      <xdr:col>1</xdr:col>
      <xdr:colOff>304800</xdr:colOff>
      <xdr:row>227</xdr:row>
      <xdr:rowOff>97200</xdr:rowOff>
    </xdr:from>
    <xdr:ext cx="857250" cy="857250"/>
    <xdr:pic>
      <xdr:nvPicPr>
        <xdr:cNvPr id="28" name="http://store.lgs-net.com/images/products/789923.jpg?prodh=&amp;CCP=" descr="http://store.lgs-net.com/images/products/789923.jpg?prodh=&amp;CCP=">
          <a:extLst>
            <a:ext uri="{FF2B5EF4-FFF2-40B4-BE49-F238E27FC236}">
              <a16:creationId xmlns:a16="http://schemas.microsoft.com/office/drawing/2014/main" id="{2DDC81A9-F27F-DE4B-BB3E-9DA8BC701AF6}"/>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1257300" y="49868500"/>
          <a:ext cx="857250" cy="857250"/>
        </a:xfrm>
        <a:prstGeom prst="rect">
          <a:avLst/>
        </a:prstGeom>
        <a:noFill/>
        <a:ln w="9525">
          <a:noFill/>
          <a:headEnd/>
          <a:tailEnd/>
        </a:ln>
      </xdr:spPr>
    </xdr:pic>
    <xdr:clientData/>
  </xdr:oneCellAnchor>
  <xdr:oneCellAnchor>
    <xdr:from>
      <xdr:col>1</xdr:col>
      <xdr:colOff>281940</xdr:colOff>
      <xdr:row>239</xdr:row>
      <xdr:rowOff>170860</xdr:rowOff>
    </xdr:from>
    <xdr:ext cx="857250" cy="857250"/>
    <xdr:pic>
      <xdr:nvPicPr>
        <xdr:cNvPr id="30" name="http://store.lgs-net.com/images/products/864855.jpg?prodh=&amp;CCP=" descr="http://store.lgs-net.com/images/products/864855.jpg?prodh=&amp;CCP=">
          <a:extLst>
            <a:ext uri="{FF2B5EF4-FFF2-40B4-BE49-F238E27FC236}">
              <a16:creationId xmlns:a16="http://schemas.microsoft.com/office/drawing/2014/main" id="{C3B087DD-F045-D94C-8E15-62BD6FC5A889}"/>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234440" y="52405960"/>
          <a:ext cx="857250" cy="857250"/>
        </a:xfrm>
        <a:prstGeom prst="rect">
          <a:avLst/>
        </a:prstGeom>
        <a:noFill/>
        <a:ln w="9525">
          <a:noFill/>
          <a:headEnd/>
          <a:tailEnd/>
        </a:ln>
      </xdr:spPr>
    </xdr:pic>
    <xdr:clientData/>
  </xdr:oneCellAnchor>
  <xdr:oneCellAnchor>
    <xdr:from>
      <xdr:col>1</xdr:col>
      <xdr:colOff>278810</xdr:colOff>
      <xdr:row>236</xdr:row>
      <xdr:rowOff>51480</xdr:rowOff>
    </xdr:from>
    <xdr:ext cx="537800" cy="537800"/>
    <xdr:pic>
      <xdr:nvPicPr>
        <xdr:cNvPr id="33" name="http://store.lgs-net.com/images/products/732791.jpg?prodh=&amp;CCP=" descr="http://store.lgs-net.com/images/products/732791.jpg?prodh=&amp;CCP=">
          <a:extLst>
            <a:ext uri="{FF2B5EF4-FFF2-40B4-BE49-F238E27FC236}">
              <a16:creationId xmlns:a16="http://schemas.microsoft.com/office/drawing/2014/main" id="{78832EA0-23F1-AF46-B4D4-01E25B71D82E}"/>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888410" y="46266780"/>
          <a:ext cx="537800" cy="537800"/>
        </a:xfrm>
        <a:prstGeom prst="rect">
          <a:avLst/>
        </a:prstGeom>
        <a:noFill/>
        <a:ln w="9525">
          <a:noFill/>
          <a:headEnd/>
          <a:tailEnd/>
        </a:ln>
      </xdr:spPr>
    </xdr:pic>
    <xdr:clientData/>
  </xdr:oneCellAnchor>
  <xdr:oneCellAnchor>
    <xdr:from>
      <xdr:col>1</xdr:col>
      <xdr:colOff>256540</xdr:colOff>
      <xdr:row>246</xdr:row>
      <xdr:rowOff>148000</xdr:rowOff>
    </xdr:from>
    <xdr:ext cx="857250" cy="857250"/>
    <xdr:pic>
      <xdr:nvPicPr>
        <xdr:cNvPr id="34" name="http://store.lgs-net.com/images/products/864852.jpg?prodh=&amp;CCP=" descr="http://store.lgs-net.com/images/products/864852.jpg?prodh=&amp;CCP=">
          <a:extLst>
            <a:ext uri="{FF2B5EF4-FFF2-40B4-BE49-F238E27FC236}">
              <a16:creationId xmlns:a16="http://schemas.microsoft.com/office/drawing/2014/main" id="{FA169E16-AB51-6F43-8E0F-8DD1B72FCCD5}"/>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1209040" y="53805500"/>
          <a:ext cx="857250" cy="857250"/>
        </a:xfrm>
        <a:prstGeom prst="rect">
          <a:avLst/>
        </a:prstGeom>
        <a:noFill/>
        <a:ln w="9525">
          <a:noFill/>
          <a:headEnd/>
          <a:tailEnd/>
        </a:ln>
      </xdr:spPr>
    </xdr:pic>
    <xdr:clientData/>
  </xdr:oneCellAnchor>
  <xdr:oneCellAnchor>
    <xdr:from>
      <xdr:col>1</xdr:col>
      <xdr:colOff>243840</xdr:colOff>
      <xdr:row>251</xdr:row>
      <xdr:rowOff>114980</xdr:rowOff>
    </xdr:from>
    <xdr:ext cx="857250" cy="857250"/>
    <xdr:pic>
      <xdr:nvPicPr>
        <xdr:cNvPr id="35" name="http://store.lgs-net.com/images/products/868138.jpg?prodh=&amp;CCP=" descr="http://store.lgs-net.com/images/products/868138.jpg?prodh=&amp;CCP=">
          <a:extLst>
            <a:ext uri="{FF2B5EF4-FFF2-40B4-BE49-F238E27FC236}">
              <a16:creationId xmlns:a16="http://schemas.microsoft.com/office/drawing/2014/main" id="{36D91017-4FB5-4945-9293-543F3F22DE7D}"/>
            </a:ext>
          </a:extLst>
        </xdr:cNvPr>
        <xdr:cNvPicPr>
          <a:picLocks noChangeAspect="1" noChangeArrowheads="1"/>
        </xdr:cNvPicPr>
      </xdr:nvPicPr>
      <xdr:blipFill>
        <a:blip xmlns:r="http://schemas.openxmlformats.org/officeDocument/2006/relationships" r:embed="rId15"/>
        <a:srcRect/>
        <a:stretch>
          <a:fillRect/>
        </a:stretch>
      </xdr:blipFill>
      <xdr:spPr bwMode="auto">
        <a:xfrm>
          <a:off x="1196340" y="54788480"/>
          <a:ext cx="857250" cy="857250"/>
        </a:xfrm>
        <a:prstGeom prst="rect">
          <a:avLst/>
        </a:prstGeom>
        <a:noFill/>
        <a:ln w="9525">
          <a:noFill/>
          <a:headEnd/>
          <a:tailEnd/>
        </a:ln>
      </xdr:spPr>
    </xdr:pic>
    <xdr:clientData/>
  </xdr:oneCellAnchor>
  <xdr:oneCellAnchor>
    <xdr:from>
      <xdr:col>1</xdr:col>
      <xdr:colOff>251460</xdr:colOff>
      <xdr:row>132</xdr:row>
      <xdr:rowOff>51480</xdr:rowOff>
    </xdr:from>
    <xdr:ext cx="857250" cy="857250"/>
    <xdr:pic>
      <xdr:nvPicPr>
        <xdr:cNvPr id="37" name="http://store.lgs-net.com/images/products/810945.jpg?prodh=WWPC%20LASERRUG600&amp;CCP=" descr="http://store.lgs-net.com/images/products/810945.jpg?prodh=WWPC%20LASERRUG600&amp;CCP=">
          <a:extLst>
            <a:ext uri="{FF2B5EF4-FFF2-40B4-BE49-F238E27FC236}">
              <a16:creationId xmlns:a16="http://schemas.microsoft.com/office/drawing/2014/main" id="{7FDA9351-1119-B549-9638-90E0E020D9C9}"/>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1203960" y="30366380"/>
          <a:ext cx="857250" cy="857250"/>
        </a:xfrm>
        <a:prstGeom prst="rect">
          <a:avLst/>
        </a:prstGeom>
        <a:noFill/>
        <a:ln w="9525">
          <a:noFill/>
          <a:headEnd/>
          <a:tailEnd/>
        </a:ln>
      </xdr:spPr>
    </xdr:pic>
    <xdr:clientData/>
  </xdr:oneCellAnchor>
  <xdr:oneCellAnchor>
    <xdr:from>
      <xdr:col>1</xdr:col>
      <xdr:colOff>181715</xdr:colOff>
      <xdr:row>113</xdr:row>
      <xdr:rowOff>165543</xdr:rowOff>
    </xdr:from>
    <xdr:ext cx="857250" cy="857250"/>
    <xdr:pic>
      <xdr:nvPicPr>
        <xdr:cNvPr id="38" name="http://store.lgs-net.com/images/products/790359.jpg?prodh=WWPC%20LASERRUG600&amp;CCP=" descr="http://store.lgs-net.com/images/products/790359.jpg?prodh=WWPC%20LASERRUG600&amp;CCP=">
          <a:extLst>
            <a:ext uri="{FF2B5EF4-FFF2-40B4-BE49-F238E27FC236}">
              <a16:creationId xmlns:a16="http://schemas.microsoft.com/office/drawing/2014/main" id="{EAFCBC5B-65CE-0D41-A8A4-8F3ED6397527}"/>
            </a:ext>
          </a:extLst>
        </xdr:cNvPr>
        <xdr:cNvPicPr>
          <a:picLocks noChangeAspect="1" noChangeArrowheads="1"/>
        </xdr:cNvPicPr>
      </xdr:nvPicPr>
      <xdr:blipFill>
        <a:blip xmlns:r="http://schemas.openxmlformats.org/officeDocument/2006/relationships" r:embed="rId17"/>
        <a:srcRect/>
        <a:stretch>
          <a:fillRect/>
        </a:stretch>
      </xdr:blipFill>
      <xdr:spPr bwMode="auto">
        <a:xfrm>
          <a:off x="1311898" y="24493616"/>
          <a:ext cx="857250" cy="857250"/>
        </a:xfrm>
        <a:prstGeom prst="rect">
          <a:avLst/>
        </a:prstGeom>
        <a:noFill/>
        <a:ln w="9525">
          <a:noFill/>
          <a:headEnd/>
          <a:tailEnd/>
        </a:ln>
      </xdr:spPr>
    </xdr:pic>
    <xdr:clientData/>
  </xdr:oneCellAnchor>
  <xdr:oneCellAnchor>
    <xdr:from>
      <xdr:col>1</xdr:col>
      <xdr:colOff>292100</xdr:colOff>
      <xdr:row>123</xdr:row>
      <xdr:rowOff>38100</xdr:rowOff>
    </xdr:from>
    <xdr:ext cx="857250" cy="857250"/>
    <xdr:pic>
      <xdr:nvPicPr>
        <xdr:cNvPr id="40" name="http://store.lgs-net.com/images/products/790381.jpg?prodh=WWPC%20LASERRUG600&amp;CCP=" descr="http://store.lgs-net.com/images/products/790381.jpg?prodh=WWPC%20LASERRUG600&amp;CCP=">
          <a:extLst>
            <a:ext uri="{FF2B5EF4-FFF2-40B4-BE49-F238E27FC236}">
              <a16:creationId xmlns:a16="http://schemas.microsoft.com/office/drawing/2014/main" id="{4A17470B-E7D8-D542-8FAA-73B04618042C}"/>
            </a:ext>
          </a:extLst>
        </xdr:cNvPr>
        <xdr:cNvPicPr>
          <a:picLocks noChangeAspect="1" noChangeArrowheads="1"/>
        </xdr:cNvPicPr>
      </xdr:nvPicPr>
      <xdr:blipFill>
        <a:blip xmlns:r="http://schemas.openxmlformats.org/officeDocument/2006/relationships" r:embed="rId18"/>
        <a:srcRect/>
        <a:stretch>
          <a:fillRect/>
        </a:stretch>
      </xdr:blipFill>
      <xdr:spPr bwMode="auto">
        <a:xfrm>
          <a:off x="1244600" y="28524200"/>
          <a:ext cx="857250" cy="857250"/>
        </a:xfrm>
        <a:prstGeom prst="rect">
          <a:avLst/>
        </a:prstGeom>
        <a:noFill/>
        <a:ln w="9525">
          <a:noFill/>
          <a:headEnd/>
          <a:tailEnd/>
        </a:ln>
      </xdr:spPr>
    </xdr:pic>
    <xdr:clientData/>
  </xdr:oneCellAnchor>
  <xdr:oneCellAnchor>
    <xdr:from>
      <xdr:col>1</xdr:col>
      <xdr:colOff>302260</xdr:colOff>
      <xdr:row>142</xdr:row>
      <xdr:rowOff>127680</xdr:rowOff>
    </xdr:from>
    <xdr:ext cx="857250" cy="857250"/>
    <xdr:pic>
      <xdr:nvPicPr>
        <xdr:cNvPr id="44" name="http://store.lgs-net.com/images/products/789924.jpg?prodh=&amp;CCP=" descr="http://store.lgs-net.com/images/products/789924.jpg?prodh=&amp;CCP=">
          <a:extLst>
            <a:ext uri="{FF2B5EF4-FFF2-40B4-BE49-F238E27FC236}">
              <a16:creationId xmlns:a16="http://schemas.microsoft.com/office/drawing/2014/main" id="{1DF0D9EA-419E-E440-941E-A0C9F44D6D05}"/>
            </a:ext>
          </a:extLst>
        </xdr:cNvPr>
        <xdr:cNvPicPr>
          <a:picLocks noChangeAspect="1" noChangeArrowheads="1"/>
        </xdr:cNvPicPr>
      </xdr:nvPicPr>
      <xdr:blipFill>
        <a:blip xmlns:r="http://schemas.openxmlformats.org/officeDocument/2006/relationships" r:embed="rId19"/>
        <a:srcRect/>
        <a:stretch>
          <a:fillRect/>
        </a:stretch>
      </xdr:blipFill>
      <xdr:spPr bwMode="auto">
        <a:xfrm>
          <a:off x="1254760" y="32499980"/>
          <a:ext cx="857250" cy="857250"/>
        </a:xfrm>
        <a:prstGeom prst="rect">
          <a:avLst/>
        </a:prstGeom>
        <a:noFill/>
        <a:ln w="9525">
          <a:noFill/>
          <a:headEnd/>
          <a:tailEnd/>
        </a:ln>
      </xdr:spPr>
    </xdr:pic>
    <xdr:clientData/>
  </xdr:oneCellAnchor>
  <xdr:oneCellAnchor>
    <xdr:from>
      <xdr:col>1</xdr:col>
      <xdr:colOff>251460</xdr:colOff>
      <xdr:row>149</xdr:row>
      <xdr:rowOff>61640</xdr:rowOff>
    </xdr:from>
    <xdr:ext cx="857250" cy="857250"/>
    <xdr:pic>
      <xdr:nvPicPr>
        <xdr:cNvPr id="45" name="http://store.lgs-net.com/images/products/790417.jpg?prodh=&amp;CCP=" descr="http://store.lgs-net.com/images/products/790417.jpg?prodh=&amp;CCP=">
          <a:extLst>
            <a:ext uri="{FF2B5EF4-FFF2-40B4-BE49-F238E27FC236}">
              <a16:creationId xmlns:a16="http://schemas.microsoft.com/office/drawing/2014/main" id="{9C4A35FE-4ED9-0343-95DB-8CEDC0AC76B2}"/>
            </a:ext>
          </a:extLst>
        </xdr:cNvPr>
        <xdr:cNvPicPr>
          <a:picLocks noChangeAspect="1" noChangeArrowheads="1"/>
        </xdr:cNvPicPr>
      </xdr:nvPicPr>
      <xdr:blipFill>
        <a:blip xmlns:r="http://schemas.openxmlformats.org/officeDocument/2006/relationships" r:embed="rId20"/>
        <a:srcRect/>
        <a:stretch>
          <a:fillRect/>
        </a:stretch>
      </xdr:blipFill>
      <xdr:spPr bwMode="auto">
        <a:xfrm>
          <a:off x="1203960" y="33856340"/>
          <a:ext cx="857250" cy="857250"/>
        </a:xfrm>
        <a:prstGeom prst="rect">
          <a:avLst/>
        </a:prstGeom>
        <a:noFill/>
        <a:ln w="9525">
          <a:noFill/>
          <a:headEnd/>
          <a:tailEnd/>
        </a:ln>
      </xdr:spPr>
    </xdr:pic>
    <xdr:clientData/>
  </xdr:oneCellAnchor>
  <xdr:oneCellAnchor>
    <xdr:from>
      <xdr:col>1</xdr:col>
      <xdr:colOff>203200</xdr:colOff>
      <xdr:row>153</xdr:row>
      <xdr:rowOff>61640</xdr:rowOff>
    </xdr:from>
    <xdr:ext cx="857250" cy="857250"/>
    <xdr:pic>
      <xdr:nvPicPr>
        <xdr:cNvPr id="47" name="http://store.lgs-net.com/images/products/807479.jpg?prodh=&amp;CCP=" descr="http://store.lgs-net.com/images/products/807479.jpg?prodh=&amp;CCP=">
          <a:extLst>
            <a:ext uri="{FF2B5EF4-FFF2-40B4-BE49-F238E27FC236}">
              <a16:creationId xmlns:a16="http://schemas.microsoft.com/office/drawing/2014/main" id="{819BDA51-7092-0C4B-B707-02B817D249F7}"/>
            </a:ext>
          </a:extLst>
        </xdr:cNvPr>
        <xdr:cNvPicPr>
          <a:picLocks noChangeAspect="1" noChangeArrowheads="1"/>
        </xdr:cNvPicPr>
      </xdr:nvPicPr>
      <xdr:blipFill>
        <a:blip xmlns:r="http://schemas.openxmlformats.org/officeDocument/2006/relationships" r:embed="rId21"/>
        <a:srcRect/>
        <a:stretch>
          <a:fillRect/>
        </a:stretch>
      </xdr:blipFill>
      <xdr:spPr bwMode="auto">
        <a:xfrm>
          <a:off x="1155700" y="34669140"/>
          <a:ext cx="857250" cy="857250"/>
        </a:xfrm>
        <a:prstGeom prst="rect">
          <a:avLst/>
        </a:prstGeom>
        <a:noFill/>
        <a:ln w="9525">
          <a:noFill/>
          <a:headEnd/>
          <a:tailEnd/>
        </a:ln>
      </xdr:spPr>
    </xdr:pic>
    <xdr:clientData/>
  </xdr:oneCellAnchor>
  <xdr:oneCellAnchor>
    <xdr:from>
      <xdr:col>1</xdr:col>
      <xdr:colOff>320040</xdr:colOff>
      <xdr:row>159</xdr:row>
      <xdr:rowOff>155620</xdr:rowOff>
    </xdr:from>
    <xdr:ext cx="857250" cy="857250"/>
    <xdr:pic>
      <xdr:nvPicPr>
        <xdr:cNvPr id="48" name="http://store.lgs-net.com/images/products/813922.jpg?prodh=&amp;CCP=" descr="http://store.lgs-net.com/images/products/813922.jpg?prodh=&amp;CCP=">
          <a:extLst>
            <a:ext uri="{FF2B5EF4-FFF2-40B4-BE49-F238E27FC236}">
              <a16:creationId xmlns:a16="http://schemas.microsoft.com/office/drawing/2014/main" id="{3AF6DD84-758C-1C42-B5E7-7B51285D854D}"/>
            </a:ext>
          </a:extLst>
        </xdr:cNvPr>
        <xdr:cNvPicPr>
          <a:picLocks noChangeAspect="1" noChangeArrowheads="1"/>
        </xdr:cNvPicPr>
      </xdr:nvPicPr>
      <xdr:blipFill>
        <a:blip xmlns:r="http://schemas.openxmlformats.org/officeDocument/2006/relationships" r:embed="rId22"/>
        <a:srcRect/>
        <a:stretch>
          <a:fillRect/>
        </a:stretch>
      </xdr:blipFill>
      <xdr:spPr bwMode="auto">
        <a:xfrm>
          <a:off x="1272540" y="35982320"/>
          <a:ext cx="857250" cy="857250"/>
        </a:xfrm>
        <a:prstGeom prst="rect">
          <a:avLst/>
        </a:prstGeom>
        <a:noFill/>
        <a:ln w="9525">
          <a:noFill/>
          <a:headEnd/>
          <a:tailEnd/>
        </a:ln>
      </xdr:spPr>
    </xdr:pic>
    <xdr:clientData/>
  </xdr:oneCellAnchor>
  <xdr:oneCellAnchor>
    <xdr:from>
      <xdr:col>1</xdr:col>
      <xdr:colOff>91440</xdr:colOff>
      <xdr:row>172</xdr:row>
      <xdr:rowOff>97200</xdr:rowOff>
    </xdr:from>
    <xdr:ext cx="857250" cy="857250"/>
    <xdr:pic>
      <xdr:nvPicPr>
        <xdr:cNvPr id="49" name="http://store.lgs-net.com/images/products/790352.jpg?prodh=&amp;CCP=" descr="http://store.lgs-net.com/images/products/790352.jpg?prodh=&amp;CCP=">
          <a:extLst>
            <a:ext uri="{FF2B5EF4-FFF2-40B4-BE49-F238E27FC236}">
              <a16:creationId xmlns:a16="http://schemas.microsoft.com/office/drawing/2014/main" id="{25EBEC87-C0FD-5446-85A6-73BE6F4F63CB}"/>
            </a:ext>
          </a:extLst>
        </xdr:cNvPr>
        <xdr:cNvPicPr>
          <a:picLocks noChangeAspect="1" noChangeArrowheads="1"/>
        </xdr:cNvPicPr>
      </xdr:nvPicPr>
      <xdr:blipFill>
        <a:blip xmlns:r="http://schemas.openxmlformats.org/officeDocument/2006/relationships" r:embed="rId23"/>
        <a:srcRect/>
        <a:stretch>
          <a:fillRect/>
        </a:stretch>
      </xdr:blipFill>
      <xdr:spPr bwMode="auto">
        <a:xfrm>
          <a:off x="1043940" y="38565500"/>
          <a:ext cx="857250" cy="857250"/>
        </a:xfrm>
        <a:prstGeom prst="rect">
          <a:avLst/>
        </a:prstGeom>
        <a:noFill/>
        <a:ln w="9525">
          <a:noFill/>
          <a:headEnd/>
          <a:tailEnd/>
        </a:ln>
      </xdr:spPr>
    </xdr:pic>
    <xdr:clientData/>
  </xdr:oneCellAnchor>
  <xdr:oneCellAnchor>
    <xdr:from>
      <xdr:col>1</xdr:col>
      <xdr:colOff>151810</xdr:colOff>
      <xdr:row>166</xdr:row>
      <xdr:rowOff>38780</xdr:rowOff>
    </xdr:from>
    <xdr:ext cx="578440" cy="578440"/>
    <xdr:pic>
      <xdr:nvPicPr>
        <xdr:cNvPr id="51" name="http://store.lgs-net.com/images/products/732791.jpg?prodh=&amp;CCP=" descr="http://store.lgs-net.com/images/products/732791.jpg?prodh=&amp;CCP=">
          <a:extLst>
            <a:ext uri="{FF2B5EF4-FFF2-40B4-BE49-F238E27FC236}">
              <a16:creationId xmlns:a16="http://schemas.microsoft.com/office/drawing/2014/main" id="{5A0F245F-A667-0C44-87DB-E7029973D3C7}"/>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104310" y="37287880"/>
          <a:ext cx="578440" cy="578440"/>
        </a:xfrm>
        <a:prstGeom prst="rect">
          <a:avLst/>
        </a:prstGeom>
        <a:noFill/>
        <a:ln w="9525">
          <a:noFill/>
          <a:headEnd/>
          <a:tailEnd/>
        </a:ln>
      </xdr:spPr>
    </xdr:pic>
    <xdr:clientData/>
  </xdr:oneCellAnchor>
  <xdr:oneCellAnchor>
    <xdr:from>
      <xdr:col>1</xdr:col>
      <xdr:colOff>607060</xdr:colOff>
      <xdr:row>168</xdr:row>
      <xdr:rowOff>89580</xdr:rowOff>
    </xdr:from>
    <xdr:ext cx="548640" cy="857250"/>
    <xdr:pic>
      <xdr:nvPicPr>
        <xdr:cNvPr id="54" name="http://store.lgs-net.com/images/products/795176.jpg?prodh=&amp;CCP=" descr="http://store.lgs-net.com/images/products/795176.jpg?prodh=&amp;CCP=">
          <a:extLst>
            <a:ext uri="{FF2B5EF4-FFF2-40B4-BE49-F238E27FC236}">
              <a16:creationId xmlns:a16="http://schemas.microsoft.com/office/drawing/2014/main" id="{37A706EF-58EC-0D4D-AF90-1DE3D451B3A7}"/>
            </a:ext>
          </a:extLst>
        </xdr:cNvPr>
        <xdr:cNvPicPr>
          <a:picLocks noChangeAspect="1" noChangeArrowheads="1"/>
        </xdr:cNvPicPr>
      </xdr:nvPicPr>
      <xdr:blipFill rotWithShape="1">
        <a:blip xmlns:r="http://schemas.openxmlformats.org/officeDocument/2006/relationships" r:embed="rId24"/>
        <a:srcRect l="16592" t="-3556" r="19408" b="3556"/>
        <a:stretch/>
      </xdr:blipFill>
      <xdr:spPr bwMode="auto">
        <a:xfrm>
          <a:off x="1559560" y="37745080"/>
          <a:ext cx="548640" cy="857250"/>
        </a:xfrm>
        <a:prstGeom prst="rect">
          <a:avLst/>
        </a:prstGeom>
        <a:noFill/>
        <a:ln w="9525">
          <a:noFill/>
          <a:headEnd/>
          <a:tailEnd/>
        </a:ln>
      </xdr:spPr>
    </xdr:pic>
    <xdr:clientData/>
  </xdr:oneCellAnchor>
  <xdr:oneCellAnchor>
    <xdr:from>
      <xdr:col>1</xdr:col>
      <xdr:colOff>284480</xdr:colOff>
      <xdr:row>180</xdr:row>
      <xdr:rowOff>112440</xdr:rowOff>
    </xdr:from>
    <xdr:ext cx="857250" cy="857250"/>
    <xdr:pic>
      <xdr:nvPicPr>
        <xdr:cNvPr id="57" name="http://store.lgs-net.com/images/products/768033.jpg?prodh=&amp;CCP=" descr="http://store.lgs-net.com/images/products/768033.jpg?prodh=&amp;CCP=">
          <a:extLst>
            <a:ext uri="{FF2B5EF4-FFF2-40B4-BE49-F238E27FC236}">
              <a16:creationId xmlns:a16="http://schemas.microsoft.com/office/drawing/2014/main" id="{2C442EB4-4DA3-AE40-A970-FF865FA69227}"/>
            </a:ext>
          </a:extLst>
        </xdr:cNvPr>
        <xdr:cNvPicPr>
          <a:picLocks noChangeAspect="1" noChangeArrowheads="1"/>
        </xdr:cNvPicPr>
      </xdr:nvPicPr>
      <xdr:blipFill>
        <a:blip xmlns:r="http://schemas.openxmlformats.org/officeDocument/2006/relationships" r:embed="rId25"/>
        <a:srcRect/>
        <a:stretch>
          <a:fillRect/>
        </a:stretch>
      </xdr:blipFill>
      <xdr:spPr bwMode="auto">
        <a:xfrm>
          <a:off x="894080" y="66152440"/>
          <a:ext cx="857250" cy="857250"/>
        </a:xfrm>
        <a:prstGeom prst="rect">
          <a:avLst/>
        </a:prstGeom>
        <a:noFill/>
        <a:ln w="9525">
          <a:noFill/>
          <a:headEnd/>
          <a:tailEnd/>
        </a:ln>
      </xdr:spPr>
    </xdr:pic>
    <xdr:clientData/>
  </xdr:oneCellAnchor>
  <xdr:oneCellAnchor>
    <xdr:from>
      <xdr:col>11</xdr:col>
      <xdr:colOff>279539</xdr:colOff>
      <xdr:row>186</xdr:row>
      <xdr:rowOff>163358</xdr:rowOff>
    </xdr:from>
    <xdr:ext cx="857250" cy="857250"/>
    <xdr:pic>
      <xdr:nvPicPr>
        <xdr:cNvPr id="60" name="http://store.lgs-net.com/images/products/866196.jpg?prodh=LA1XA&amp;CCP=" descr="http://store.lgs-net.com/images/products/866196.jpg?prodh=LA1XA&amp;CCP=">
          <a:extLst>
            <a:ext uri="{FF2B5EF4-FFF2-40B4-BE49-F238E27FC236}">
              <a16:creationId xmlns:a16="http://schemas.microsoft.com/office/drawing/2014/main" id="{55B81256-F89F-8245-B2E6-B1C22741C44C}"/>
            </a:ext>
          </a:extLst>
        </xdr:cNvPr>
        <xdr:cNvPicPr>
          <a:picLocks noChangeAspect="1" noChangeArrowheads="1"/>
        </xdr:cNvPicPr>
      </xdr:nvPicPr>
      <xdr:blipFill>
        <a:blip xmlns:r="http://schemas.openxmlformats.org/officeDocument/2006/relationships" r:embed="rId26"/>
        <a:srcRect/>
        <a:stretch>
          <a:fillRect/>
        </a:stretch>
      </xdr:blipFill>
      <xdr:spPr bwMode="auto">
        <a:xfrm>
          <a:off x="11697888" y="38985743"/>
          <a:ext cx="857250" cy="857250"/>
        </a:xfrm>
        <a:prstGeom prst="rect">
          <a:avLst/>
        </a:prstGeom>
        <a:noFill/>
        <a:ln w="9525">
          <a:noFill/>
          <a:headEnd/>
          <a:tailEnd/>
        </a:ln>
      </xdr:spPr>
    </xdr:pic>
    <xdr:clientData/>
  </xdr:oneCellAnchor>
  <xdr:oneCellAnchor>
    <xdr:from>
      <xdr:col>1</xdr:col>
      <xdr:colOff>342900</xdr:colOff>
      <xdr:row>185</xdr:row>
      <xdr:rowOff>109900</xdr:rowOff>
    </xdr:from>
    <xdr:ext cx="857250" cy="857250"/>
    <xdr:pic>
      <xdr:nvPicPr>
        <xdr:cNvPr id="62" name="http://store.lgs-net.com/images/products/868132.jpg?prodh=&amp;CCP=" descr="http://store.lgs-net.com/images/products/868132.jpg?prodh=&amp;CCP=">
          <a:extLst>
            <a:ext uri="{FF2B5EF4-FFF2-40B4-BE49-F238E27FC236}">
              <a16:creationId xmlns:a16="http://schemas.microsoft.com/office/drawing/2014/main" id="{0E62388C-F7A0-D347-BFEF-BFCEDAA806FB}"/>
            </a:ext>
          </a:extLst>
        </xdr:cNvPr>
        <xdr:cNvPicPr>
          <a:picLocks noChangeAspect="1" noChangeArrowheads="1"/>
        </xdr:cNvPicPr>
      </xdr:nvPicPr>
      <xdr:blipFill>
        <a:blip xmlns:r="http://schemas.openxmlformats.org/officeDocument/2006/relationships" r:embed="rId27"/>
        <a:srcRect/>
        <a:stretch>
          <a:fillRect/>
        </a:stretch>
      </xdr:blipFill>
      <xdr:spPr bwMode="auto">
        <a:xfrm>
          <a:off x="1295400" y="41219800"/>
          <a:ext cx="857250" cy="857250"/>
        </a:xfrm>
        <a:prstGeom prst="rect">
          <a:avLst/>
        </a:prstGeom>
        <a:noFill/>
        <a:ln w="9525">
          <a:noFill/>
          <a:headEnd/>
          <a:tailEnd/>
        </a:ln>
      </xdr:spPr>
    </xdr:pic>
    <xdr:clientData/>
  </xdr:oneCellAnchor>
  <xdr:oneCellAnchor>
    <xdr:from>
      <xdr:col>1</xdr:col>
      <xdr:colOff>0</xdr:colOff>
      <xdr:row>484</xdr:row>
      <xdr:rowOff>21000</xdr:rowOff>
    </xdr:from>
    <xdr:ext cx="857250" cy="857250"/>
    <xdr:pic>
      <xdr:nvPicPr>
        <xdr:cNvPr id="63" name="http://mw.lgs-net.com/images/catalog/LG1/PiperPack.jpg" descr="http://mw.lgs-net.com/images/catalog/LG1/PiperPack.jpg">
          <a:extLst>
            <a:ext uri="{FF2B5EF4-FFF2-40B4-BE49-F238E27FC236}">
              <a16:creationId xmlns:a16="http://schemas.microsoft.com/office/drawing/2014/main" id="{1FB9C60C-ED1A-604B-9B40-7A0448FB6169}"/>
            </a:ext>
          </a:extLst>
        </xdr:cNvPr>
        <xdr:cNvPicPr>
          <a:picLocks noChangeAspect="1" noChangeArrowheads="1"/>
        </xdr:cNvPicPr>
      </xdr:nvPicPr>
      <xdr:blipFill>
        <a:blip xmlns:r="http://schemas.openxmlformats.org/officeDocument/2006/relationships" r:embed="rId28"/>
        <a:srcRect/>
        <a:stretch>
          <a:fillRect/>
        </a:stretch>
      </xdr:blipFill>
      <xdr:spPr bwMode="auto">
        <a:xfrm>
          <a:off x="609600" y="70340900"/>
          <a:ext cx="857250" cy="857250"/>
        </a:xfrm>
        <a:prstGeom prst="rect">
          <a:avLst/>
        </a:prstGeom>
        <a:noFill/>
        <a:ln w="9525">
          <a:noFill/>
          <a:headEnd/>
          <a:tailEnd/>
        </a:ln>
      </xdr:spPr>
    </xdr:pic>
    <xdr:clientData/>
  </xdr:oneCellAnchor>
  <xdr:oneCellAnchor>
    <xdr:from>
      <xdr:col>1</xdr:col>
      <xdr:colOff>254000</xdr:colOff>
      <xdr:row>492</xdr:row>
      <xdr:rowOff>61640</xdr:rowOff>
    </xdr:from>
    <xdr:ext cx="857250" cy="857250"/>
    <xdr:pic>
      <xdr:nvPicPr>
        <xdr:cNvPr id="64" name="http://store.lgs-net.com/images/products/748773.jpg?prodh=WWPC%20LASERBEAMAL&amp;CCP=" descr="http://store.lgs-net.com/images/products/748773.jpg?prodh=WWPC%20LASERBEAMAL&amp;CCP=">
          <a:extLst>
            <a:ext uri="{FF2B5EF4-FFF2-40B4-BE49-F238E27FC236}">
              <a16:creationId xmlns:a16="http://schemas.microsoft.com/office/drawing/2014/main" id="{D207D1BF-87A4-194E-97A6-F20AE6F7253F}"/>
            </a:ext>
          </a:extLst>
        </xdr:cNvPr>
        <xdr:cNvPicPr>
          <a:picLocks noChangeAspect="1" noChangeArrowheads="1"/>
        </xdr:cNvPicPr>
      </xdr:nvPicPr>
      <xdr:blipFill>
        <a:blip xmlns:r="http://schemas.openxmlformats.org/officeDocument/2006/relationships" r:embed="rId29"/>
        <a:srcRect/>
        <a:stretch>
          <a:fillRect/>
        </a:stretch>
      </xdr:blipFill>
      <xdr:spPr bwMode="auto">
        <a:xfrm>
          <a:off x="863600" y="71740440"/>
          <a:ext cx="857250" cy="857250"/>
        </a:xfrm>
        <a:prstGeom prst="rect">
          <a:avLst/>
        </a:prstGeom>
        <a:noFill/>
        <a:ln w="9525">
          <a:noFill/>
          <a:headEnd/>
          <a:tailEnd/>
        </a:ln>
      </xdr:spPr>
    </xdr:pic>
    <xdr:clientData/>
  </xdr:oneCellAnchor>
  <xdr:oneCellAnchor>
    <xdr:from>
      <xdr:col>1</xdr:col>
      <xdr:colOff>193040</xdr:colOff>
      <xdr:row>502</xdr:row>
      <xdr:rowOff>71800</xdr:rowOff>
    </xdr:from>
    <xdr:ext cx="857250" cy="857250"/>
    <xdr:pic>
      <xdr:nvPicPr>
        <xdr:cNvPr id="66" name="http://store.lgs-net.com/images/products/748900.jpg?prodh=&amp;CCP=" descr="http://store.lgs-net.com/images/products/748900.jpg?prodh=&amp;CCP=">
          <a:extLst>
            <a:ext uri="{FF2B5EF4-FFF2-40B4-BE49-F238E27FC236}">
              <a16:creationId xmlns:a16="http://schemas.microsoft.com/office/drawing/2014/main" id="{D0016F35-B6F2-AF4B-A3C3-AC49F7F71CFF}"/>
            </a:ext>
          </a:extLst>
        </xdr:cNvPr>
        <xdr:cNvPicPr>
          <a:picLocks noChangeAspect="1" noChangeArrowheads="1"/>
        </xdr:cNvPicPr>
      </xdr:nvPicPr>
      <xdr:blipFill>
        <a:blip xmlns:r="http://schemas.openxmlformats.org/officeDocument/2006/relationships" r:embed="rId30"/>
        <a:srcRect/>
        <a:stretch>
          <a:fillRect/>
        </a:stretch>
      </xdr:blipFill>
      <xdr:spPr bwMode="auto">
        <a:xfrm>
          <a:off x="802640" y="73439700"/>
          <a:ext cx="857250" cy="857250"/>
        </a:xfrm>
        <a:prstGeom prst="rect">
          <a:avLst/>
        </a:prstGeom>
        <a:noFill/>
        <a:ln w="9525">
          <a:noFill/>
          <a:headEnd/>
          <a:tailEnd/>
        </a:ln>
      </xdr:spPr>
    </xdr:pic>
    <xdr:clientData/>
  </xdr:oneCellAnchor>
  <xdr:oneCellAnchor>
    <xdr:from>
      <xdr:col>1</xdr:col>
      <xdr:colOff>548640</xdr:colOff>
      <xdr:row>498</xdr:row>
      <xdr:rowOff>71800</xdr:rowOff>
    </xdr:from>
    <xdr:ext cx="664210" cy="664210"/>
    <xdr:pic>
      <xdr:nvPicPr>
        <xdr:cNvPr id="67" name="http://store.lgs-net.com/images/products/725858.jpg?prodh=&amp;CCP=" descr="http://store.lgs-net.com/images/products/725858.jpg?prodh=&amp;CCP=">
          <a:extLst>
            <a:ext uri="{FF2B5EF4-FFF2-40B4-BE49-F238E27FC236}">
              <a16:creationId xmlns:a16="http://schemas.microsoft.com/office/drawing/2014/main" id="{879A0B3F-0529-AD45-B878-1B6F5C196F8F}"/>
            </a:ext>
          </a:extLst>
        </xdr:cNvPr>
        <xdr:cNvPicPr>
          <a:picLocks noChangeAspect="1" noChangeArrowheads="1"/>
        </xdr:cNvPicPr>
      </xdr:nvPicPr>
      <xdr:blipFill>
        <a:blip xmlns:r="http://schemas.openxmlformats.org/officeDocument/2006/relationships" r:embed="rId31"/>
        <a:srcRect/>
        <a:stretch>
          <a:fillRect/>
        </a:stretch>
      </xdr:blipFill>
      <xdr:spPr bwMode="auto">
        <a:xfrm>
          <a:off x="1158240" y="72779300"/>
          <a:ext cx="664210" cy="664210"/>
        </a:xfrm>
        <a:prstGeom prst="rect">
          <a:avLst/>
        </a:prstGeom>
        <a:noFill/>
        <a:ln w="9525">
          <a:noFill/>
          <a:headEnd/>
          <a:tailEnd/>
        </a:ln>
      </xdr:spPr>
    </xdr:pic>
    <xdr:clientData/>
  </xdr:oneCellAnchor>
  <xdr:oneCellAnchor>
    <xdr:from>
      <xdr:col>1</xdr:col>
      <xdr:colOff>304800</xdr:colOff>
      <xdr:row>509</xdr:row>
      <xdr:rowOff>71800</xdr:rowOff>
    </xdr:from>
    <xdr:ext cx="857250" cy="857250"/>
    <xdr:pic>
      <xdr:nvPicPr>
        <xdr:cNvPr id="71" name="http://store.lgs-net.com/images/products/799185.jpg?prodh=&amp;CCP=" descr="http://store.lgs-net.com/images/products/799185.jpg?prodh=&amp;CCP=">
          <a:extLst>
            <a:ext uri="{FF2B5EF4-FFF2-40B4-BE49-F238E27FC236}">
              <a16:creationId xmlns:a16="http://schemas.microsoft.com/office/drawing/2014/main" id="{98D39724-580F-2C46-A194-A96C6CB3F7AE}"/>
            </a:ext>
          </a:extLst>
        </xdr:cNvPr>
        <xdr:cNvPicPr>
          <a:picLocks noChangeAspect="1" noChangeArrowheads="1"/>
        </xdr:cNvPicPr>
      </xdr:nvPicPr>
      <xdr:blipFill>
        <a:blip xmlns:r="http://schemas.openxmlformats.org/officeDocument/2006/relationships" r:embed="rId32"/>
        <a:srcRect/>
        <a:stretch>
          <a:fillRect/>
        </a:stretch>
      </xdr:blipFill>
      <xdr:spPr bwMode="auto">
        <a:xfrm>
          <a:off x="914400" y="74658900"/>
          <a:ext cx="857250" cy="857250"/>
        </a:xfrm>
        <a:prstGeom prst="rect">
          <a:avLst/>
        </a:prstGeom>
        <a:noFill/>
        <a:ln w="9525">
          <a:noFill/>
          <a:headEnd/>
          <a:tailEnd/>
        </a:ln>
      </xdr:spPr>
    </xdr:pic>
    <xdr:clientData/>
  </xdr:oneCellAnchor>
  <xdr:oneCellAnchor>
    <xdr:from>
      <xdr:col>1</xdr:col>
      <xdr:colOff>284480</xdr:colOff>
      <xdr:row>519</xdr:row>
      <xdr:rowOff>112440</xdr:rowOff>
    </xdr:from>
    <xdr:ext cx="857250" cy="857250"/>
    <xdr:pic>
      <xdr:nvPicPr>
        <xdr:cNvPr id="73" name="http://store.lgs-net.com/images/products/746160.jpg?prodh=&amp;CCP=" descr="http://store.lgs-net.com/images/products/746160.jpg?prodh=&amp;CCP=">
          <a:extLst>
            <a:ext uri="{FF2B5EF4-FFF2-40B4-BE49-F238E27FC236}">
              <a16:creationId xmlns:a16="http://schemas.microsoft.com/office/drawing/2014/main" id="{309F51C1-0C97-F240-AE55-B3984485F4DE}"/>
            </a:ext>
          </a:extLst>
        </xdr:cNvPr>
        <xdr:cNvPicPr>
          <a:picLocks noChangeAspect="1" noChangeArrowheads="1"/>
        </xdr:cNvPicPr>
      </xdr:nvPicPr>
      <xdr:blipFill>
        <a:blip xmlns:r="http://schemas.openxmlformats.org/officeDocument/2006/relationships" r:embed="rId33"/>
        <a:srcRect/>
        <a:stretch>
          <a:fillRect/>
        </a:stretch>
      </xdr:blipFill>
      <xdr:spPr bwMode="auto">
        <a:xfrm>
          <a:off x="894080" y="76350540"/>
          <a:ext cx="857250" cy="857250"/>
        </a:xfrm>
        <a:prstGeom prst="rect">
          <a:avLst/>
        </a:prstGeom>
        <a:noFill/>
        <a:ln w="9525">
          <a:noFill/>
          <a:headEnd/>
          <a:tailEnd/>
        </a:ln>
      </xdr:spPr>
    </xdr:pic>
    <xdr:clientData/>
  </xdr:oneCellAnchor>
  <xdr:oneCellAnchor>
    <xdr:from>
      <xdr:col>1</xdr:col>
      <xdr:colOff>223520</xdr:colOff>
      <xdr:row>515</xdr:row>
      <xdr:rowOff>680</xdr:rowOff>
    </xdr:from>
    <xdr:ext cx="857250" cy="857250"/>
    <xdr:pic>
      <xdr:nvPicPr>
        <xdr:cNvPr id="74" name="http://store.lgs-net.com/images/products/746155.jpg?prodh=&amp;CCP=" descr="http://store.lgs-net.com/images/products/746155.jpg?prodh=&amp;CCP=">
          <a:extLst>
            <a:ext uri="{FF2B5EF4-FFF2-40B4-BE49-F238E27FC236}">
              <a16:creationId xmlns:a16="http://schemas.microsoft.com/office/drawing/2014/main" id="{2343B130-719C-6940-B55E-E0E758BA6FC7}"/>
            </a:ext>
          </a:extLst>
        </xdr:cNvPr>
        <xdr:cNvPicPr>
          <a:picLocks noChangeAspect="1" noChangeArrowheads="1"/>
        </xdr:cNvPicPr>
      </xdr:nvPicPr>
      <xdr:blipFill>
        <a:blip xmlns:r="http://schemas.openxmlformats.org/officeDocument/2006/relationships" r:embed="rId34"/>
        <a:srcRect/>
        <a:stretch>
          <a:fillRect/>
        </a:stretch>
      </xdr:blipFill>
      <xdr:spPr bwMode="auto">
        <a:xfrm>
          <a:off x="833120" y="75578380"/>
          <a:ext cx="857250" cy="857250"/>
        </a:xfrm>
        <a:prstGeom prst="rect">
          <a:avLst/>
        </a:prstGeom>
        <a:noFill/>
        <a:ln w="9525">
          <a:noFill/>
          <a:headEnd/>
          <a:tailEnd/>
        </a:ln>
      </xdr:spPr>
    </xdr:pic>
    <xdr:clientData/>
  </xdr:oneCellAnchor>
  <xdr:oneCellAnchor>
    <xdr:from>
      <xdr:col>1</xdr:col>
      <xdr:colOff>235565</xdr:colOff>
      <xdr:row>538</xdr:row>
      <xdr:rowOff>123419</xdr:rowOff>
    </xdr:from>
    <xdr:ext cx="847725" cy="857250"/>
    <xdr:pic>
      <xdr:nvPicPr>
        <xdr:cNvPr id="75" name="http://store.lgs-net.com/images/products/6011593.jpg?prodh=&amp;CCP=" descr="http://store.lgs-net.com/images/products/6011593.jpg?prodh=&amp;CCP=">
          <a:extLst>
            <a:ext uri="{FF2B5EF4-FFF2-40B4-BE49-F238E27FC236}">
              <a16:creationId xmlns:a16="http://schemas.microsoft.com/office/drawing/2014/main" id="{3ECB57A1-F47A-2C4D-A225-F832B3E3F420}"/>
            </a:ext>
          </a:extLst>
        </xdr:cNvPr>
        <xdr:cNvPicPr>
          <a:picLocks noChangeAspect="1" noChangeArrowheads="1"/>
        </xdr:cNvPicPr>
      </xdr:nvPicPr>
      <xdr:blipFill>
        <a:blip xmlns:r="http://schemas.openxmlformats.org/officeDocument/2006/relationships" r:embed="rId35"/>
        <a:srcRect/>
        <a:stretch>
          <a:fillRect/>
        </a:stretch>
      </xdr:blipFill>
      <xdr:spPr bwMode="auto">
        <a:xfrm>
          <a:off x="845165" y="80336619"/>
          <a:ext cx="847725" cy="857250"/>
        </a:xfrm>
        <a:prstGeom prst="rect">
          <a:avLst/>
        </a:prstGeom>
        <a:noFill/>
        <a:ln w="9525">
          <a:noFill/>
          <a:headEnd/>
          <a:tailEnd/>
        </a:ln>
      </xdr:spPr>
    </xdr:pic>
    <xdr:clientData/>
  </xdr:oneCellAnchor>
  <xdr:oneCellAnchor>
    <xdr:from>
      <xdr:col>1</xdr:col>
      <xdr:colOff>276531</xdr:colOff>
      <xdr:row>549</xdr:row>
      <xdr:rowOff>82451</xdr:rowOff>
    </xdr:from>
    <xdr:ext cx="642169" cy="642169"/>
    <xdr:pic>
      <xdr:nvPicPr>
        <xdr:cNvPr id="77" name="http://store.lgs-net.com/images/products/850268.jpg?prodh=WWPC%20LOCATDD2XX&amp;CCP=" descr="http://store.lgs-net.com/images/products/850268.jpg?prodh=WWPC%20LOCATDD2XX&amp;CCP=">
          <a:extLst>
            <a:ext uri="{FF2B5EF4-FFF2-40B4-BE49-F238E27FC236}">
              <a16:creationId xmlns:a16="http://schemas.microsoft.com/office/drawing/2014/main" id="{8D45FC4A-D72B-D04B-B7CB-6A1DC37315A9}"/>
            </a:ext>
          </a:extLst>
        </xdr:cNvPr>
        <xdr:cNvPicPr>
          <a:picLocks noChangeAspect="1" noChangeArrowheads="1"/>
        </xdr:cNvPicPr>
      </xdr:nvPicPr>
      <xdr:blipFill>
        <a:blip xmlns:r="http://schemas.openxmlformats.org/officeDocument/2006/relationships" r:embed="rId36"/>
        <a:srcRect/>
        <a:stretch>
          <a:fillRect/>
        </a:stretch>
      </xdr:blipFill>
      <xdr:spPr bwMode="auto">
        <a:xfrm>
          <a:off x="886131" y="82505451"/>
          <a:ext cx="642169" cy="642169"/>
        </a:xfrm>
        <a:prstGeom prst="rect">
          <a:avLst/>
        </a:prstGeom>
        <a:noFill/>
        <a:ln w="9525">
          <a:noFill/>
          <a:headEnd/>
          <a:tailEnd/>
        </a:ln>
      </xdr:spPr>
    </xdr:pic>
    <xdr:clientData/>
  </xdr:oneCellAnchor>
  <xdr:oneCellAnchor>
    <xdr:from>
      <xdr:col>1</xdr:col>
      <xdr:colOff>205002</xdr:colOff>
      <xdr:row>555</xdr:row>
      <xdr:rowOff>81796</xdr:rowOff>
    </xdr:from>
    <xdr:ext cx="857250" cy="857250"/>
    <xdr:pic>
      <xdr:nvPicPr>
        <xdr:cNvPr id="78" name="http://store.lgs-net.com/images/products/872938.jpg?prodh=WWPC%20LOCATDD1XX&amp;CCP=" descr="http://store.lgs-net.com/images/products/872938.jpg?prodh=WWPC%20LOCATDD1XX&amp;CCP=">
          <a:extLst>
            <a:ext uri="{FF2B5EF4-FFF2-40B4-BE49-F238E27FC236}">
              <a16:creationId xmlns:a16="http://schemas.microsoft.com/office/drawing/2014/main" id="{EC25CADB-664D-B140-BC99-73473C293352}"/>
            </a:ext>
          </a:extLst>
        </xdr:cNvPr>
        <xdr:cNvPicPr>
          <a:picLocks noChangeAspect="1" noChangeArrowheads="1"/>
        </xdr:cNvPicPr>
      </xdr:nvPicPr>
      <xdr:blipFill>
        <a:blip xmlns:r="http://schemas.openxmlformats.org/officeDocument/2006/relationships" r:embed="rId37"/>
        <a:srcRect/>
        <a:stretch>
          <a:fillRect/>
        </a:stretch>
      </xdr:blipFill>
      <xdr:spPr bwMode="auto">
        <a:xfrm>
          <a:off x="1160042" y="220066116"/>
          <a:ext cx="857250" cy="857250"/>
        </a:xfrm>
        <a:prstGeom prst="rect">
          <a:avLst/>
        </a:prstGeom>
        <a:noFill/>
        <a:ln w="9525">
          <a:noFill/>
          <a:headEnd/>
          <a:tailEnd/>
        </a:ln>
      </xdr:spPr>
    </xdr:pic>
    <xdr:clientData/>
  </xdr:oneCellAnchor>
  <xdr:oneCellAnchor>
    <xdr:from>
      <xdr:col>1</xdr:col>
      <xdr:colOff>245806</xdr:colOff>
      <xdr:row>561</xdr:row>
      <xdr:rowOff>154144</xdr:rowOff>
    </xdr:from>
    <xdr:ext cx="857250" cy="857250"/>
    <xdr:pic>
      <xdr:nvPicPr>
        <xdr:cNvPr id="80" name="http://store.lgs-net.com/images/products/850272.jpg?prodh=WWPC%20LOCATDA2XX&amp;CCP=" descr="http://store.lgs-net.com/images/products/850272.jpg?prodh=WWPC%20LOCATDA2XX&amp;CCP=">
          <a:extLst>
            <a:ext uri="{FF2B5EF4-FFF2-40B4-BE49-F238E27FC236}">
              <a16:creationId xmlns:a16="http://schemas.microsoft.com/office/drawing/2014/main" id="{6933505B-86A7-C84D-9B08-2CD94CD68472}"/>
            </a:ext>
          </a:extLst>
        </xdr:cNvPr>
        <xdr:cNvPicPr>
          <a:picLocks noChangeAspect="1" noChangeArrowheads="1"/>
        </xdr:cNvPicPr>
      </xdr:nvPicPr>
      <xdr:blipFill>
        <a:blip xmlns:r="http://schemas.openxmlformats.org/officeDocument/2006/relationships" r:embed="rId38"/>
        <a:srcRect/>
        <a:stretch>
          <a:fillRect/>
        </a:stretch>
      </xdr:blipFill>
      <xdr:spPr bwMode="auto">
        <a:xfrm>
          <a:off x="855406" y="85015544"/>
          <a:ext cx="857250" cy="857250"/>
        </a:xfrm>
        <a:prstGeom prst="rect">
          <a:avLst/>
        </a:prstGeom>
        <a:noFill/>
        <a:ln w="9525">
          <a:noFill/>
          <a:headEnd/>
          <a:tailEnd/>
        </a:ln>
      </xdr:spPr>
    </xdr:pic>
    <xdr:clientData/>
  </xdr:oneCellAnchor>
  <xdr:oneCellAnchor>
    <xdr:from>
      <xdr:col>1</xdr:col>
      <xdr:colOff>134374</xdr:colOff>
      <xdr:row>571</xdr:row>
      <xdr:rowOff>65245</xdr:rowOff>
    </xdr:from>
    <xdr:ext cx="857250" cy="857250"/>
    <xdr:pic>
      <xdr:nvPicPr>
        <xdr:cNvPr id="82" name="http://store.lgs-net.com/images/products/850278.jpg?prodh=&amp;CCP=" descr="http://store.lgs-net.com/images/products/850278.jpg?prodh=&amp;CCP=">
          <a:extLst>
            <a:ext uri="{FF2B5EF4-FFF2-40B4-BE49-F238E27FC236}">
              <a16:creationId xmlns:a16="http://schemas.microsoft.com/office/drawing/2014/main" id="{6587B6A3-1999-EE4D-8B84-B2E6AEA66FCD}"/>
            </a:ext>
          </a:extLst>
        </xdr:cNvPr>
        <xdr:cNvPicPr>
          <a:picLocks noChangeAspect="1" noChangeArrowheads="1"/>
        </xdr:cNvPicPr>
      </xdr:nvPicPr>
      <xdr:blipFill>
        <a:blip xmlns:r="http://schemas.openxmlformats.org/officeDocument/2006/relationships" r:embed="rId39"/>
        <a:srcRect/>
        <a:stretch>
          <a:fillRect/>
        </a:stretch>
      </xdr:blipFill>
      <xdr:spPr bwMode="auto">
        <a:xfrm>
          <a:off x="1264674" y="217108245"/>
          <a:ext cx="857250" cy="857250"/>
        </a:xfrm>
        <a:prstGeom prst="rect">
          <a:avLst/>
        </a:prstGeom>
        <a:noFill/>
        <a:ln w="9525">
          <a:noFill/>
          <a:headEnd/>
          <a:tailEnd/>
        </a:ln>
      </xdr:spPr>
    </xdr:pic>
    <xdr:clientData/>
  </xdr:oneCellAnchor>
  <xdr:oneCellAnchor>
    <xdr:from>
      <xdr:col>1</xdr:col>
      <xdr:colOff>154858</xdr:colOff>
      <xdr:row>577</xdr:row>
      <xdr:rowOff>140626</xdr:rowOff>
    </xdr:from>
    <xdr:ext cx="857250" cy="857250"/>
    <xdr:pic>
      <xdr:nvPicPr>
        <xdr:cNvPr id="84" name="http://store.lgs-net.com/images/products/850280.jpg?prodh=&amp;CCP=" descr="http://store.lgs-net.com/images/products/850280.jpg?prodh=&amp;CCP=">
          <a:extLst>
            <a:ext uri="{FF2B5EF4-FFF2-40B4-BE49-F238E27FC236}">
              <a16:creationId xmlns:a16="http://schemas.microsoft.com/office/drawing/2014/main" id="{655B04AF-CFF7-6240-8B41-22A5FD6A139C}"/>
            </a:ext>
          </a:extLst>
        </xdr:cNvPr>
        <xdr:cNvPicPr>
          <a:picLocks noChangeAspect="1" noChangeArrowheads="1"/>
        </xdr:cNvPicPr>
      </xdr:nvPicPr>
      <xdr:blipFill>
        <a:blip xmlns:r="http://schemas.openxmlformats.org/officeDocument/2006/relationships" r:embed="rId40"/>
        <a:srcRect/>
        <a:stretch>
          <a:fillRect/>
        </a:stretch>
      </xdr:blipFill>
      <xdr:spPr bwMode="auto">
        <a:xfrm>
          <a:off x="1285158" y="218402826"/>
          <a:ext cx="857250" cy="857250"/>
        </a:xfrm>
        <a:prstGeom prst="rect">
          <a:avLst/>
        </a:prstGeom>
        <a:noFill/>
        <a:ln w="9525">
          <a:noFill/>
          <a:headEnd/>
          <a:tailEnd/>
        </a:ln>
      </xdr:spPr>
    </xdr:pic>
    <xdr:clientData/>
  </xdr:oneCellAnchor>
  <xdr:oneCellAnchor>
    <xdr:from>
      <xdr:col>1</xdr:col>
      <xdr:colOff>249084</xdr:colOff>
      <xdr:row>584</xdr:row>
      <xdr:rowOff>116045</xdr:rowOff>
    </xdr:from>
    <xdr:ext cx="857250" cy="857250"/>
    <xdr:pic>
      <xdr:nvPicPr>
        <xdr:cNvPr id="86" name="http://store.lgs-net.com/images/products/850282.jpg?prodh=&amp;CCP=" descr="http://store.lgs-net.com/images/products/850282.jpg?prodh=&amp;CCP=">
          <a:extLst>
            <a:ext uri="{FF2B5EF4-FFF2-40B4-BE49-F238E27FC236}">
              <a16:creationId xmlns:a16="http://schemas.microsoft.com/office/drawing/2014/main" id="{3E91D74D-BB73-9441-B476-A90A9CD71AA8}"/>
            </a:ext>
          </a:extLst>
        </xdr:cNvPr>
        <xdr:cNvPicPr>
          <a:picLocks noChangeAspect="1" noChangeArrowheads="1"/>
        </xdr:cNvPicPr>
      </xdr:nvPicPr>
      <xdr:blipFill>
        <a:blip xmlns:r="http://schemas.openxmlformats.org/officeDocument/2006/relationships" r:embed="rId41"/>
        <a:srcRect/>
        <a:stretch>
          <a:fillRect/>
        </a:stretch>
      </xdr:blipFill>
      <xdr:spPr bwMode="auto">
        <a:xfrm>
          <a:off x="1379384" y="219800645"/>
          <a:ext cx="857250" cy="857250"/>
        </a:xfrm>
        <a:prstGeom prst="rect">
          <a:avLst/>
        </a:prstGeom>
        <a:noFill/>
        <a:ln w="9525">
          <a:noFill/>
          <a:headEnd/>
          <a:tailEnd/>
        </a:ln>
      </xdr:spPr>
    </xdr:pic>
    <xdr:clientData/>
  </xdr:oneCellAnchor>
  <xdr:oneCellAnchor>
    <xdr:from>
      <xdr:col>1</xdr:col>
      <xdr:colOff>169197</xdr:colOff>
      <xdr:row>595</xdr:row>
      <xdr:rowOff>93103</xdr:rowOff>
    </xdr:from>
    <xdr:ext cx="857250" cy="880291"/>
    <xdr:pic>
      <xdr:nvPicPr>
        <xdr:cNvPr id="88" name="http://store.lgs-net.com/images/products/850288.jpg?prodh=&amp;CCP=" descr="http://store.lgs-net.com/images/products/850288.jpg?prodh=&amp;CCP=">
          <a:extLst>
            <a:ext uri="{FF2B5EF4-FFF2-40B4-BE49-F238E27FC236}">
              <a16:creationId xmlns:a16="http://schemas.microsoft.com/office/drawing/2014/main" id="{7F20B41B-9387-354E-8D37-95A4CAB5A28A}"/>
            </a:ext>
          </a:extLst>
        </xdr:cNvPr>
        <xdr:cNvPicPr>
          <a:picLocks noChangeAspect="1" noChangeArrowheads="1"/>
        </xdr:cNvPicPr>
      </xdr:nvPicPr>
      <xdr:blipFill>
        <a:blip xmlns:r="http://schemas.openxmlformats.org/officeDocument/2006/relationships" r:embed="rId42"/>
        <a:srcRect/>
        <a:stretch>
          <a:fillRect/>
        </a:stretch>
      </xdr:blipFill>
      <xdr:spPr bwMode="auto">
        <a:xfrm>
          <a:off x="1299497" y="222012903"/>
          <a:ext cx="857250" cy="880291"/>
        </a:xfrm>
        <a:prstGeom prst="rect">
          <a:avLst/>
        </a:prstGeom>
        <a:noFill/>
        <a:ln w="9525">
          <a:noFill/>
          <a:headEnd/>
          <a:tailEnd/>
        </a:ln>
      </xdr:spPr>
    </xdr:pic>
    <xdr:clientData/>
  </xdr:oneCellAnchor>
  <xdr:oneCellAnchor>
    <xdr:from>
      <xdr:col>1</xdr:col>
      <xdr:colOff>179848</xdr:colOff>
      <xdr:row>592</xdr:row>
      <xdr:rowOff>65246</xdr:rowOff>
    </xdr:from>
    <xdr:ext cx="857250" cy="857250"/>
    <xdr:pic>
      <xdr:nvPicPr>
        <xdr:cNvPr id="90" name="http://store.lgs-net.com/images/products/850291.jpg?prodh=WWPC%20LASER&amp;CCP=" descr="http://store.lgs-net.com/images/products/850291.jpg?prodh=WWPC%20LASER&amp;CCP=">
          <a:extLst>
            <a:ext uri="{FF2B5EF4-FFF2-40B4-BE49-F238E27FC236}">
              <a16:creationId xmlns:a16="http://schemas.microsoft.com/office/drawing/2014/main" id="{1DCD71DE-3FAB-4D41-896F-B66F08746F01}"/>
            </a:ext>
          </a:extLst>
        </xdr:cNvPr>
        <xdr:cNvPicPr>
          <a:picLocks noChangeAspect="1" noChangeArrowheads="1"/>
        </xdr:cNvPicPr>
      </xdr:nvPicPr>
      <xdr:blipFill>
        <a:blip xmlns:r="http://schemas.openxmlformats.org/officeDocument/2006/relationships" r:embed="rId43"/>
        <a:srcRect/>
        <a:stretch>
          <a:fillRect/>
        </a:stretch>
      </xdr:blipFill>
      <xdr:spPr bwMode="auto">
        <a:xfrm>
          <a:off x="1310148" y="221375446"/>
          <a:ext cx="857250" cy="857250"/>
        </a:xfrm>
        <a:prstGeom prst="rect">
          <a:avLst/>
        </a:prstGeom>
        <a:noFill/>
        <a:ln w="9525">
          <a:noFill/>
          <a:headEnd/>
          <a:tailEnd/>
        </a:ln>
      </xdr:spPr>
    </xdr:pic>
    <xdr:clientData/>
  </xdr:oneCellAnchor>
  <xdr:oneCellAnchor>
    <xdr:from>
      <xdr:col>1</xdr:col>
      <xdr:colOff>204839</xdr:colOff>
      <xdr:row>602</xdr:row>
      <xdr:rowOff>61969</xdr:rowOff>
    </xdr:from>
    <xdr:ext cx="857250" cy="857250"/>
    <xdr:pic>
      <xdr:nvPicPr>
        <xdr:cNvPr id="92" name="http://store.lgs-net.com/images/products/850276.jpg?prodh=WWPC%20LASER&amp;CCP=" descr="http://store.lgs-net.com/images/products/850276.jpg?prodh=WWPC%20LASER&amp;CCP=">
          <a:extLst>
            <a:ext uri="{FF2B5EF4-FFF2-40B4-BE49-F238E27FC236}">
              <a16:creationId xmlns:a16="http://schemas.microsoft.com/office/drawing/2014/main" id="{D9B87C40-61B4-D542-A8EF-1D94B70C97AF}"/>
            </a:ext>
          </a:extLst>
        </xdr:cNvPr>
        <xdr:cNvPicPr>
          <a:picLocks noChangeAspect="1" noChangeArrowheads="1"/>
        </xdr:cNvPicPr>
      </xdr:nvPicPr>
      <xdr:blipFill>
        <a:blip xmlns:r="http://schemas.openxmlformats.org/officeDocument/2006/relationships" r:embed="rId44"/>
        <a:srcRect/>
        <a:stretch>
          <a:fillRect/>
        </a:stretch>
      </xdr:blipFill>
      <xdr:spPr bwMode="auto">
        <a:xfrm>
          <a:off x="814439" y="91946469"/>
          <a:ext cx="857250" cy="857250"/>
        </a:xfrm>
        <a:prstGeom prst="rect">
          <a:avLst/>
        </a:prstGeom>
        <a:noFill/>
        <a:ln w="9525">
          <a:noFill/>
          <a:headEnd/>
          <a:tailEnd/>
        </a:ln>
      </xdr:spPr>
    </xdr:pic>
    <xdr:clientData/>
  </xdr:oneCellAnchor>
  <xdr:oneCellAnchor>
    <xdr:from>
      <xdr:col>1</xdr:col>
      <xdr:colOff>147074</xdr:colOff>
      <xdr:row>615</xdr:row>
      <xdr:rowOff>100478</xdr:rowOff>
    </xdr:from>
    <xdr:ext cx="857250" cy="857250"/>
    <xdr:pic>
      <xdr:nvPicPr>
        <xdr:cNvPr id="94" name="http://store.lgs-net.com/images/products/845900.jpg?prodh=&amp;CCP=" descr="http://store.lgs-net.com/images/products/845900.jpg?prodh=&amp;CCP=">
          <a:extLst>
            <a:ext uri="{FF2B5EF4-FFF2-40B4-BE49-F238E27FC236}">
              <a16:creationId xmlns:a16="http://schemas.microsoft.com/office/drawing/2014/main" id="{8611EC24-ABBD-FF4C-985A-A3CE65DB4502}"/>
            </a:ext>
          </a:extLst>
        </xdr:cNvPr>
        <xdr:cNvPicPr>
          <a:picLocks noChangeAspect="1" noChangeArrowheads="1"/>
        </xdr:cNvPicPr>
      </xdr:nvPicPr>
      <xdr:blipFill>
        <a:blip xmlns:r="http://schemas.openxmlformats.org/officeDocument/2006/relationships" r:embed="rId45"/>
        <a:srcRect/>
        <a:stretch>
          <a:fillRect/>
        </a:stretch>
      </xdr:blipFill>
      <xdr:spPr bwMode="auto">
        <a:xfrm>
          <a:off x="1277374" y="226084278"/>
          <a:ext cx="857250" cy="857250"/>
        </a:xfrm>
        <a:prstGeom prst="rect">
          <a:avLst/>
        </a:prstGeom>
        <a:noFill/>
        <a:ln w="9525">
          <a:noFill/>
          <a:headEnd/>
          <a:tailEnd/>
        </a:ln>
      </xdr:spPr>
    </xdr:pic>
    <xdr:clientData/>
  </xdr:oneCellAnchor>
  <xdr:oneCellAnchor>
    <xdr:from>
      <xdr:col>1</xdr:col>
      <xdr:colOff>307258</xdr:colOff>
      <xdr:row>607</xdr:row>
      <xdr:rowOff>195113</xdr:rowOff>
    </xdr:from>
    <xdr:ext cx="857250" cy="857250"/>
    <xdr:pic>
      <xdr:nvPicPr>
        <xdr:cNvPr id="95" name="http://store.lgs-net.com/images/products/790417.jpg?prodh=&amp;CCP=" descr="http://store.lgs-net.com/images/products/790417.jpg?prodh=&amp;CCP=">
          <a:extLst>
            <a:ext uri="{FF2B5EF4-FFF2-40B4-BE49-F238E27FC236}">
              <a16:creationId xmlns:a16="http://schemas.microsoft.com/office/drawing/2014/main" id="{9D11A2E1-1473-9742-8E08-D7D51AA4C3AF}"/>
            </a:ext>
          </a:extLst>
        </xdr:cNvPr>
        <xdr:cNvPicPr>
          <a:picLocks noChangeAspect="1" noChangeArrowheads="1"/>
        </xdr:cNvPicPr>
      </xdr:nvPicPr>
      <xdr:blipFill>
        <a:blip xmlns:r="http://schemas.openxmlformats.org/officeDocument/2006/relationships" r:embed="rId20"/>
        <a:srcRect/>
        <a:stretch>
          <a:fillRect/>
        </a:stretch>
      </xdr:blipFill>
      <xdr:spPr bwMode="auto">
        <a:xfrm>
          <a:off x="916858" y="92905113"/>
          <a:ext cx="857250" cy="857250"/>
        </a:xfrm>
        <a:prstGeom prst="rect">
          <a:avLst/>
        </a:prstGeom>
        <a:noFill/>
        <a:ln w="9525">
          <a:noFill/>
          <a:headEnd/>
          <a:tailEnd/>
        </a:ln>
      </xdr:spPr>
    </xdr:pic>
    <xdr:clientData/>
  </xdr:oneCellAnchor>
  <xdr:oneCellAnchor>
    <xdr:from>
      <xdr:col>1</xdr:col>
      <xdr:colOff>327742</xdr:colOff>
      <xdr:row>626</xdr:row>
      <xdr:rowOff>154144</xdr:rowOff>
    </xdr:from>
    <xdr:ext cx="857250" cy="857250"/>
    <xdr:pic>
      <xdr:nvPicPr>
        <xdr:cNvPr id="100" name="http://store.lgs-net.com/images/products/742701.jpg?prodh=&amp;CCP=" descr="http://store.lgs-net.com/images/products/742701.jpg?prodh=&amp;CCP=">
          <a:extLst>
            <a:ext uri="{FF2B5EF4-FFF2-40B4-BE49-F238E27FC236}">
              <a16:creationId xmlns:a16="http://schemas.microsoft.com/office/drawing/2014/main" id="{6999B1CE-4A5F-664E-B217-63AB497450B2}"/>
            </a:ext>
          </a:extLst>
        </xdr:cNvPr>
        <xdr:cNvPicPr>
          <a:picLocks noChangeAspect="1" noChangeArrowheads="1"/>
        </xdr:cNvPicPr>
      </xdr:nvPicPr>
      <xdr:blipFill>
        <a:blip xmlns:r="http://schemas.openxmlformats.org/officeDocument/2006/relationships" r:embed="rId46"/>
        <a:srcRect/>
        <a:stretch>
          <a:fillRect/>
        </a:stretch>
      </xdr:blipFill>
      <xdr:spPr bwMode="auto">
        <a:xfrm>
          <a:off x="937342" y="97055144"/>
          <a:ext cx="857250" cy="857250"/>
        </a:xfrm>
        <a:prstGeom prst="rect">
          <a:avLst/>
        </a:prstGeom>
        <a:noFill/>
        <a:ln w="9525">
          <a:noFill/>
          <a:headEnd/>
          <a:tailEnd/>
        </a:ln>
      </xdr:spPr>
    </xdr:pic>
    <xdr:clientData/>
  </xdr:oneCellAnchor>
  <xdr:oneCellAnchor>
    <xdr:from>
      <xdr:col>1</xdr:col>
      <xdr:colOff>101191</xdr:colOff>
      <xdr:row>634</xdr:row>
      <xdr:rowOff>184461</xdr:rowOff>
    </xdr:from>
    <xdr:ext cx="857250" cy="857250"/>
    <xdr:pic>
      <xdr:nvPicPr>
        <xdr:cNvPr id="101" name="http://store.lgs-net.com/images/products/817287.jpg?prodh=WWPC%20LASERMACHREC&amp;CCP=" descr="http://store.lgs-net.com/images/products/817287.jpg?prodh=WWPC%20LASERMACHREC&amp;CCP=">
          <a:extLst>
            <a:ext uri="{FF2B5EF4-FFF2-40B4-BE49-F238E27FC236}">
              <a16:creationId xmlns:a16="http://schemas.microsoft.com/office/drawing/2014/main" id="{80620232-AF18-0248-9FA9-E261D108D4AE}"/>
            </a:ext>
          </a:extLst>
        </xdr:cNvPr>
        <xdr:cNvPicPr>
          <a:picLocks noChangeAspect="1" noChangeArrowheads="1"/>
        </xdr:cNvPicPr>
      </xdr:nvPicPr>
      <xdr:blipFill>
        <a:blip xmlns:r="http://schemas.openxmlformats.org/officeDocument/2006/relationships" r:embed="rId47"/>
        <a:srcRect/>
        <a:stretch>
          <a:fillRect/>
        </a:stretch>
      </xdr:blipFill>
      <xdr:spPr bwMode="auto">
        <a:xfrm>
          <a:off x="1231491" y="230105261"/>
          <a:ext cx="857250" cy="857250"/>
        </a:xfrm>
        <a:prstGeom prst="rect">
          <a:avLst/>
        </a:prstGeom>
        <a:noFill/>
        <a:ln w="9525">
          <a:noFill/>
          <a:headEnd/>
          <a:tailEnd/>
        </a:ln>
      </xdr:spPr>
    </xdr:pic>
    <xdr:clientData/>
  </xdr:oneCellAnchor>
  <xdr:oneCellAnchor>
    <xdr:from>
      <xdr:col>1</xdr:col>
      <xdr:colOff>286774</xdr:colOff>
      <xdr:row>639</xdr:row>
      <xdr:rowOff>92693</xdr:rowOff>
    </xdr:from>
    <xdr:ext cx="857250" cy="857250"/>
    <xdr:pic>
      <xdr:nvPicPr>
        <xdr:cNvPr id="102" name="http://store.lgs-net.com/images/products/778855.jpg?prodh=WWPC%20LASERMACHREC&amp;CCP=" descr="http://store.lgs-net.com/images/products/778855.jpg?prodh=WWPC%20LASERMACHREC&amp;CCP=">
          <a:extLst>
            <a:ext uri="{FF2B5EF4-FFF2-40B4-BE49-F238E27FC236}">
              <a16:creationId xmlns:a16="http://schemas.microsoft.com/office/drawing/2014/main" id="{EFDE2489-2BB5-6E40-AD32-F63AB0B47991}"/>
            </a:ext>
          </a:extLst>
        </xdr:cNvPr>
        <xdr:cNvPicPr>
          <a:picLocks noChangeAspect="1" noChangeArrowheads="1"/>
        </xdr:cNvPicPr>
      </xdr:nvPicPr>
      <xdr:blipFill>
        <a:blip xmlns:r="http://schemas.openxmlformats.org/officeDocument/2006/relationships" r:embed="rId48"/>
        <a:srcRect/>
        <a:stretch>
          <a:fillRect/>
        </a:stretch>
      </xdr:blipFill>
      <xdr:spPr bwMode="auto">
        <a:xfrm>
          <a:off x="896374" y="99178093"/>
          <a:ext cx="857250" cy="857250"/>
        </a:xfrm>
        <a:prstGeom prst="rect">
          <a:avLst/>
        </a:prstGeom>
        <a:noFill/>
        <a:ln w="9525">
          <a:noFill/>
          <a:headEnd/>
          <a:tailEnd/>
        </a:ln>
      </xdr:spPr>
    </xdr:pic>
    <xdr:clientData/>
  </xdr:oneCellAnchor>
  <xdr:oneCellAnchor>
    <xdr:from>
      <xdr:col>1</xdr:col>
      <xdr:colOff>202790</xdr:colOff>
      <xdr:row>648</xdr:row>
      <xdr:rowOff>85319</xdr:rowOff>
    </xdr:from>
    <xdr:ext cx="857250" cy="857250"/>
    <xdr:pic>
      <xdr:nvPicPr>
        <xdr:cNvPr id="105" name="http://store.lgs-net.com/images/products/6003352.jpg?prodh=&amp;CCP=" descr="http://store.lgs-net.com/images/products/6003352.jpg?prodh=&amp;CCP=">
          <a:extLst>
            <a:ext uri="{FF2B5EF4-FFF2-40B4-BE49-F238E27FC236}">
              <a16:creationId xmlns:a16="http://schemas.microsoft.com/office/drawing/2014/main" id="{02366F67-0156-264C-AD96-928DB4C4B87A}"/>
            </a:ext>
          </a:extLst>
        </xdr:cNvPr>
        <xdr:cNvPicPr>
          <a:picLocks noChangeAspect="1" noChangeArrowheads="1"/>
        </xdr:cNvPicPr>
      </xdr:nvPicPr>
      <xdr:blipFill>
        <a:blip xmlns:r="http://schemas.openxmlformats.org/officeDocument/2006/relationships" r:embed="rId49"/>
        <a:srcRect/>
        <a:stretch>
          <a:fillRect/>
        </a:stretch>
      </xdr:blipFill>
      <xdr:spPr bwMode="auto">
        <a:xfrm>
          <a:off x="1333090" y="232876319"/>
          <a:ext cx="857250" cy="857250"/>
        </a:xfrm>
        <a:prstGeom prst="rect">
          <a:avLst/>
        </a:prstGeom>
        <a:noFill/>
        <a:ln w="9525">
          <a:noFill/>
          <a:headEnd/>
          <a:tailEnd/>
        </a:ln>
      </xdr:spPr>
    </xdr:pic>
    <xdr:clientData/>
  </xdr:oneCellAnchor>
  <xdr:oneCellAnchor>
    <xdr:from>
      <xdr:col>1</xdr:col>
      <xdr:colOff>102420</xdr:colOff>
      <xdr:row>656</xdr:row>
      <xdr:rowOff>41484</xdr:rowOff>
    </xdr:from>
    <xdr:ext cx="857250" cy="857250"/>
    <xdr:pic>
      <xdr:nvPicPr>
        <xdr:cNvPr id="107" name="http://store.lgs-net.com/images/products/773558.jpg?prodh=WWPC%20LASERMACHREC&amp;CCP=" descr="http://store.lgs-net.com/images/products/773558.jpg?prodh=WWPC%20LASERMACHREC&amp;CCP=">
          <a:extLst>
            <a:ext uri="{FF2B5EF4-FFF2-40B4-BE49-F238E27FC236}">
              <a16:creationId xmlns:a16="http://schemas.microsoft.com/office/drawing/2014/main" id="{BF6335F5-3610-8A47-ADF4-F736EABA7917}"/>
            </a:ext>
          </a:extLst>
        </xdr:cNvPr>
        <xdr:cNvPicPr>
          <a:picLocks noChangeAspect="1" noChangeArrowheads="1"/>
        </xdr:cNvPicPr>
      </xdr:nvPicPr>
      <xdr:blipFill>
        <a:blip xmlns:r="http://schemas.openxmlformats.org/officeDocument/2006/relationships" r:embed="rId50"/>
        <a:srcRect/>
        <a:stretch>
          <a:fillRect/>
        </a:stretch>
      </xdr:blipFill>
      <xdr:spPr bwMode="auto">
        <a:xfrm>
          <a:off x="712020" y="102073284"/>
          <a:ext cx="857250" cy="857250"/>
        </a:xfrm>
        <a:prstGeom prst="rect">
          <a:avLst/>
        </a:prstGeom>
        <a:noFill/>
        <a:ln w="9525">
          <a:noFill/>
          <a:headEnd/>
          <a:tailEnd/>
        </a:ln>
      </xdr:spPr>
    </xdr:pic>
    <xdr:clientData/>
  </xdr:oneCellAnchor>
  <xdr:twoCellAnchor editAs="oneCell">
    <xdr:from>
      <xdr:col>4</xdr:col>
      <xdr:colOff>304800</xdr:colOff>
      <xdr:row>0</xdr:row>
      <xdr:rowOff>0</xdr:rowOff>
    </xdr:from>
    <xdr:to>
      <xdr:col>8</xdr:col>
      <xdr:colOff>12700</xdr:colOff>
      <xdr:row>0</xdr:row>
      <xdr:rowOff>1025604</xdr:rowOff>
    </xdr:to>
    <xdr:pic>
      <xdr:nvPicPr>
        <xdr:cNvPr id="110" name="Picture 109">
          <a:extLst>
            <a:ext uri="{FF2B5EF4-FFF2-40B4-BE49-F238E27FC236}">
              <a16:creationId xmlns:a16="http://schemas.microsoft.com/office/drawing/2014/main" id="{F3059BA2-CB0E-E94C-970E-B5F3F5DE0390}"/>
            </a:ext>
          </a:extLst>
        </xdr:cNvPr>
        <xdr:cNvPicPr>
          <a:picLocks noChangeAspect="1"/>
        </xdr:cNvPicPr>
      </xdr:nvPicPr>
      <xdr:blipFill>
        <a:blip xmlns:r="http://schemas.openxmlformats.org/officeDocument/2006/relationships" r:embed="rId51"/>
        <a:stretch>
          <a:fillRect/>
        </a:stretch>
      </xdr:blipFill>
      <xdr:spPr>
        <a:xfrm>
          <a:off x="4584700" y="0"/>
          <a:ext cx="4521200" cy="1025604"/>
        </a:xfrm>
        <a:prstGeom prst="rect">
          <a:avLst/>
        </a:prstGeom>
      </xdr:spPr>
    </xdr:pic>
    <xdr:clientData/>
  </xdr:twoCellAnchor>
  <xdr:oneCellAnchor>
    <xdr:from>
      <xdr:col>1</xdr:col>
      <xdr:colOff>228600</xdr:colOff>
      <xdr:row>265</xdr:row>
      <xdr:rowOff>33700</xdr:rowOff>
    </xdr:from>
    <xdr:ext cx="857250" cy="857250"/>
    <xdr:pic>
      <xdr:nvPicPr>
        <xdr:cNvPr id="256" name="http://store.lgs-net.com/images/products/843418.jpg?prodh=WWPC%20DISTOD1&amp;CCP=" descr="http://store.lgs-net.com/images/products/843418.jpg?prodh=WWPC%20DISTOD1&amp;CCP=">
          <a:extLst>
            <a:ext uri="{FF2B5EF4-FFF2-40B4-BE49-F238E27FC236}">
              <a16:creationId xmlns:a16="http://schemas.microsoft.com/office/drawing/2014/main" id="{C4735FD6-CBFB-AD4E-9146-D92EDD8C1E21}"/>
            </a:ext>
          </a:extLst>
        </xdr:cNvPr>
        <xdr:cNvPicPr>
          <a:picLocks noChangeAspect="1" noChangeArrowheads="1"/>
        </xdr:cNvPicPr>
      </xdr:nvPicPr>
      <xdr:blipFill>
        <a:blip xmlns:r="http://schemas.openxmlformats.org/officeDocument/2006/relationships" r:embed="rId52"/>
        <a:srcRect/>
        <a:stretch>
          <a:fillRect/>
        </a:stretch>
      </xdr:blipFill>
      <xdr:spPr bwMode="auto">
        <a:xfrm>
          <a:off x="1181100" y="57717100"/>
          <a:ext cx="857250" cy="857250"/>
        </a:xfrm>
        <a:prstGeom prst="rect">
          <a:avLst/>
        </a:prstGeom>
        <a:noFill/>
        <a:ln w="9525">
          <a:noFill/>
          <a:headEnd/>
          <a:tailEnd/>
        </a:ln>
      </xdr:spPr>
    </xdr:pic>
    <xdr:clientData/>
  </xdr:oneCellAnchor>
  <xdr:oneCellAnchor>
    <xdr:from>
      <xdr:col>1</xdr:col>
      <xdr:colOff>241300</xdr:colOff>
      <xdr:row>266</xdr:row>
      <xdr:rowOff>59100</xdr:rowOff>
    </xdr:from>
    <xdr:ext cx="857250" cy="857250"/>
    <xdr:pic>
      <xdr:nvPicPr>
        <xdr:cNvPr id="257" name="http://store.lgs-net.com/images/products/808088.jpg?prodh=WWPC%20DISTOD110&amp;CCP=" descr="http://store.lgs-net.com/images/products/808088.jpg?prodh=WWPC%20DISTOD110&amp;CCP=">
          <a:extLst>
            <a:ext uri="{FF2B5EF4-FFF2-40B4-BE49-F238E27FC236}">
              <a16:creationId xmlns:a16="http://schemas.microsoft.com/office/drawing/2014/main" id="{22733B59-0D13-9444-8019-FEF86C78DCF8}"/>
            </a:ext>
          </a:extLst>
        </xdr:cNvPr>
        <xdr:cNvPicPr>
          <a:picLocks noChangeAspect="1" noChangeArrowheads="1"/>
        </xdr:cNvPicPr>
      </xdr:nvPicPr>
      <xdr:blipFill>
        <a:blip xmlns:r="http://schemas.openxmlformats.org/officeDocument/2006/relationships" r:embed="rId53"/>
        <a:srcRect/>
        <a:stretch>
          <a:fillRect/>
        </a:stretch>
      </xdr:blipFill>
      <xdr:spPr bwMode="auto">
        <a:xfrm>
          <a:off x="1193800" y="58618800"/>
          <a:ext cx="857250" cy="857250"/>
        </a:xfrm>
        <a:prstGeom prst="rect">
          <a:avLst/>
        </a:prstGeom>
        <a:noFill/>
        <a:ln w="9525">
          <a:noFill/>
          <a:headEnd/>
          <a:tailEnd/>
        </a:ln>
      </xdr:spPr>
    </xdr:pic>
    <xdr:clientData/>
  </xdr:oneCellAnchor>
  <xdr:oneCellAnchor>
    <xdr:from>
      <xdr:col>1</xdr:col>
      <xdr:colOff>228600</xdr:colOff>
      <xdr:row>267</xdr:row>
      <xdr:rowOff>46400</xdr:rowOff>
    </xdr:from>
    <xdr:ext cx="857250" cy="857250"/>
    <xdr:pic>
      <xdr:nvPicPr>
        <xdr:cNvPr id="258" name="http://store.lgs-net.com/images/products/837031.jpg?prodh=WWPC%20DISTOD2&amp;CCP=" descr="http://store.lgs-net.com/images/products/837031.jpg?prodh=WWPC%20DISTOD2&amp;CCP=">
          <a:extLst>
            <a:ext uri="{FF2B5EF4-FFF2-40B4-BE49-F238E27FC236}">
              <a16:creationId xmlns:a16="http://schemas.microsoft.com/office/drawing/2014/main" id="{8E0118F9-5499-3C4C-B36B-7CB36AFA114E}"/>
            </a:ext>
          </a:extLst>
        </xdr:cNvPr>
        <xdr:cNvPicPr>
          <a:picLocks noChangeAspect="1" noChangeArrowheads="1"/>
        </xdr:cNvPicPr>
      </xdr:nvPicPr>
      <xdr:blipFill>
        <a:blip xmlns:r="http://schemas.openxmlformats.org/officeDocument/2006/relationships" r:embed="rId54"/>
        <a:srcRect/>
        <a:stretch>
          <a:fillRect/>
        </a:stretch>
      </xdr:blipFill>
      <xdr:spPr bwMode="auto">
        <a:xfrm>
          <a:off x="1181100" y="59482400"/>
          <a:ext cx="857250" cy="857250"/>
        </a:xfrm>
        <a:prstGeom prst="rect">
          <a:avLst/>
        </a:prstGeom>
        <a:noFill/>
        <a:ln w="9525">
          <a:noFill/>
          <a:headEnd/>
          <a:tailEnd/>
        </a:ln>
      </xdr:spPr>
    </xdr:pic>
    <xdr:clientData/>
  </xdr:oneCellAnchor>
  <xdr:oneCellAnchor>
    <xdr:from>
      <xdr:col>1</xdr:col>
      <xdr:colOff>0</xdr:colOff>
      <xdr:row>272</xdr:row>
      <xdr:rowOff>21000</xdr:rowOff>
    </xdr:from>
    <xdr:ext cx="857250" cy="857250"/>
    <xdr:pic>
      <xdr:nvPicPr>
        <xdr:cNvPr id="260" name="http://store.lgs-net.com/images/products/792290.jpg?prodh=WWPC%20DISTOD510&amp;CCP=" descr="http://store.lgs-net.com/images/products/792290.jpg?prodh=WWPC%20DISTOD510&amp;CCP=">
          <a:extLst>
            <a:ext uri="{FF2B5EF4-FFF2-40B4-BE49-F238E27FC236}">
              <a16:creationId xmlns:a16="http://schemas.microsoft.com/office/drawing/2014/main" id="{FE0EB608-ECF3-AD46-9497-9F2FCB5A9D28}"/>
            </a:ext>
          </a:extLst>
        </xdr:cNvPr>
        <xdr:cNvPicPr>
          <a:picLocks noChangeAspect="1" noChangeArrowheads="1"/>
        </xdr:cNvPicPr>
      </xdr:nvPicPr>
      <xdr:blipFill>
        <a:blip xmlns:r="http://schemas.openxmlformats.org/officeDocument/2006/relationships" r:embed="rId55"/>
        <a:srcRect/>
        <a:stretch>
          <a:fillRect/>
        </a:stretch>
      </xdr:blipFill>
      <xdr:spPr bwMode="auto">
        <a:xfrm>
          <a:off x="609600" y="7196500"/>
          <a:ext cx="857250" cy="857250"/>
        </a:xfrm>
        <a:prstGeom prst="rect">
          <a:avLst/>
        </a:prstGeom>
        <a:noFill/>
        <a:ln w="9525">
          <a:noFill/>
          <a:headEnd/>
          <a:tailEnd/>
        </a:ln>
      </xdr:spPr>
    </xdr:pic>
    <xdr:clientData/>
  </xdr:oneCellAnchor>
  <xdr:oneCellAnchor>
    <xdr:from>
      <xdr:col>1</xdr:col>
      <xdr:colOff>0</xdr:colOff>
      <xdr:row>273</xdr:row>
      <xdr:rowOff>21000</xdr:rowOff>
    </xdr:from>
    <xdr:ext cx="857250" cy="857250"/>
    <xdr:pic>
      <xdr:nvPicPr>
        <xdr:cNvPr id="261" name="http://store.lgs-net.com/images/products/823199.jpg?prodh=WWPC%20DISTOD510&amp;CCP=" descr="http://store.lgs-net.com/images/products/823199.jpg?prodh=WWPC%20DISTOD510&amp;CCP=">
          <a:extLst>
            <a:ext uri="{FF2B5EF4-FFF2-40B4-BE49-F238E27FC236}">
              <a16:creationId xmlns:a16="http://schemas.microsoft.com/office/drawing/2014/main" id="{88C10D33-C485-CB41-97CF-7E57A9D63881}"/>
            </a:ext>
          </a:extLst>
        </xdr:cNvPr>
        <xdr:cNvPicPr>
          <a:picLocks noChangeAspect="1" noChangeArrowheads="1"/>
        </xdr:cNvPicPr>
      </xdr:nvPicPr>
      <xdr:blipFill>
        <a:blip xmlns:r="http://schemas.openxmlformats.org/officeDocument/2006/relationships" r:embed="rId56"/>
        <a:srcRect/>
        <a:stretch>
          <a:fillRect/>
        </a:stretch>
      </xdr:blipFill>
      <xdr:spPr bwMode="auto">
        <a:xfrm>
          <a:off x="609600" y="8085500"/>
          <a:ext cx="857250" cy="857250"/>
        </a:xfrm>
        <a:prstGeom prst="rect">
          <a:avLst/>
        </a:prstGeom>
        <a:noFill/>
        <a:ln w="9525">
          <a:noFill/>
          <a:headEnd/>
          <a:tailEnd/>
        </a:ln>
      </xdr:spPr>
    </xdr:pic>
    <xdr:clientData/>
  </xdr:oneCellAnchor>
  <xdr:oneCellAnchor>
    <xdr:from>
      <xdr:col>1</xdr:col>
      <xdr:colOff>0</xdr:colOff>
      <xdr:row>274</xdr:row>
      <xdr:rowOff>21000</xdr:rowOff>
    </xdr:from>
    <xdr:ext cx="857250" cy="857250"/>
    <xdr:pic>
      <xdr:nvPicPr>
        <xdr:cNvPr id="262" name="http://store.lgs-net.com/images/products/792297.jpg?prodh=WWPC%20DISTOD810&amp;CCP=" descr="http://store.lgs-net.com/images/products/792297.jpg?prodh=WWPC%20DISTOD810&amp;CCP=">
          <a:extLst>
            <a:ext uri="{FF2B5EF4-FFF2-40B4-BE49-F238E27FC236}">
              <a16:creationId xmlns:a16="http://schemas.microsoft.com/office/drawing/2014/main" id="{3DD0A87A-A4F9-5C45-ADDB-9B7F8FACDEAC}"/>
            </a:ext>
          </a:extLst>
        </xdr:cNvPr>
        <xdr:cNvPicPr>
          <a:picLocks noChangeAspect="1" noChangeArrowheads="1"/>
        </xdr:cNvPicPr>
      </xdr:nvPicPr>
      <xdr:blipFill>
        <a:blip xmlns:r="http://schemas.openxmlformats.org/officeDocument/2006/relationships" r:embed="rId57"/>
        <a:srcRect/>
        <a:stretch>
          <a:fillRect/>
        </a:stretch>
      </xdr:blipFill>
      <xdr:spPr bwMode="auto">
        <a:xfrm>
          <a:off x="609600" y="9380900"/>
          <a:ext cx="857250" cy="857250"/>
        </a:xfrm>
        <a:prstGeom prst="rect">
          <a:avLst/>
        </a:prstGeom>
        <a:noFill/>
        <a:ln w="9525">
          <a:noFill/>
          <a:headEnd/>
          <a:tailEnd/>
        </a:ln>
      </xdr:spPr>
    </xdr:pic>
    <xdr:clientData/>
  </xdr:oneCellAnchor>
  <xdr:oneCellAnchor>
    <xdr:from>
      <xdr:col>1</xdr:col>
      <xdr:colOff>0</xdr:colOff>
      <xdr:row>279</xdr:row>
      <xdr:rowOff>21000</xdr:rowOff>
    </xdr:from>
    <xdr:ext cx="857250" cy="857250"/>
    <xdr:pic>
      <xdr:nvPicPr>
        <xdr:cNvPr id="264" name="http://store.lgs-net.com/images/products/805080.jpg?prodh=WWPC%20DISTOS910&amp;CCP=" descr="http://store.lgs-net.com/images/products/805080.jpg?prodh=WWPC%20DISTOS910&amp;CCP=">
          <a:extLst>
            <a:ext uri="{FF2B5EF4-FFF2-40B4-BE49-F238E27FC236}">
              <a16:creationId xmlns:a16="http://schemas.microsoft.com/office/drawing/2014/main" id="{4D65D9D4-0026-4A41-8A95-7F0D0C64BA3E}"/>
            </a:ext>
          </a:extLst>
        </xdr:cNvPr>
        <xdr:cNvPicPr>
          <a:picLocks noChangeAspect="1" noChangeArrowheads="1"/>
        </xdr:cNvPicPr>
      </xdr:nvPicPr>
      <xdr:blipFill>
        <a:blip xmlns:r="http://schemas.openxmlformats.org/officeDocument/2006/relationships" r:embed="rId58"/>
        <a:srcRect/>
        <a:stretch>
          <a:fillRect/>
        </a:stretch>
      </xdr:blipFill>
      <xdr:spPr bwMode="auto">
        <a:xfrm>
          <a:off x="609600" y="12568600"/>
          <a:ext cx="857250" cy="857250"/>
        </a:xfrm>
        <a:prstGeom prst="rect">
          <a:avLst/>
        </a:prstGeom>
        <a:noFill/>
        <a:ln w="9525">
          <a:noFill/>
          <a:headEnd/>
          <a:tailEnd/>
        </a:ln>
      </xdr:spPr>
    </xdr:pic>
    <xdr:clientData/>
  </xdr:oneCellAnchor>
  <xdr:oneCellAnchor>
    <xdr:from>
      <xdr:col>1</xdr:col>
      <xdr:colOff>279400</xdr:colOff>
      <xdr:row>287</xdr:row>
      <xdr:rowOff>33700</xdr:rowOff>
    </xdr:from>
    <xdr:ext cx="857250" cy="857250"/>
    <xdr:pic>
      <xdr:nvPicPr>
        <xdr:cNvPr id="265" name="http://store.lgs-net.com/images/products/850833.jpg?prodh=WWPC%20DISTOX3&amp;CCP=" descr="http://store.lgs-net.com/images/products/850833.jpg?prodh=WWPC%20DISTOX3&amp;CCP=">
          <a:extLst>
            <a:ext uri="{FF2B5EF4-FFF2-40B4-BE49-F238E27FC236}">
              <a16:creationId xmlns:a16="http://schemas.microsoft.com/office/drawing/2014/main" id="{4091DF50-F5A4-B544-AAA6-5837FCABFE51}"/>
            </a:ext>
          </a:extLst>
        </xdr:cNvPr>
        <xdr:cNvPicPr>
          <a:picLocks noChangeAspect="1" noChangeArrowheads="1"/>
        </xdr:cNvPicPr>
      </xdr:nvPicPr>
      <xdr:blipFill>
        <a:blip xmlns:r="http://schemas.openxmlformats.org/officeDocument/2006/relationships" r:embed="rId59"/>
        <a:srcRect/>
        <a:stretch>
          <a:fillRect/>
        </a:stretch>
      </xdr:blipFill>
      <xdr:spPr bwMode="auto">
        <a:xfrm>
          <a:off x="1231900" y="67026200"/>
          <a:ext cx="857250" cy="857250"/>
        </a:xfrm>
        <a:prstGeom prst="rect">
          <a:avLst/>
        </a:prstGeom>
        <a:noFill/>
        <a:ln w="9525">
          <a:noFill/>
          <a:headEnd/>
          <a:tailEnd/>
        </a:ln>
      </xdr:spPr>
    </xdr:pic>
    <xdr:clientData/>
  </xdr:oneCellAnchor>
  <xdr:oneCellAnchor>
    <xdr:from>
      <xdr:col>1</xdr:col>
      <xdr:colOff>254000</xdr:colOff>
      <xdr:row>288</xdr:row>
      <xdr:rowOff>21000</xdr:rowOff>
    </xdr:from>
    <xdr:ext cx="857250" cy="857250"/>
    <xdr:pic>
      <xdr:nvPicPr>
        <xdr:cNvPr id="266" name="http://store.lgs-net.com/images/products/855107.jpg?prodh=WWPC%20DISTOX4&amp;CCP=" descr="http://store.lgs-net.com/images/products/855107.jpg?prodh=WWPC%20DISTOX4&amp;CCP=">
          <a:extLst>
            <a:ext uri="{FF2B5EF4-FFF2-40B4-BE49-F238E27FC236}">
              <a16:creationId xmlns:a16="http://schemas.microsoft.com/office/drawing/2014/main" id="{59EC3321-A077-6245-A084-18D9829831B2}"/>
            </a:ext>
          </a:extLst>
        </xdr:cNvPr>
        <xdr:cNvPicPr>
          <a:picLocks noChangeAspect="1" noChangeArrowheads="1"/>
        </xdr:cNvPicPr>
      </xdr:nvPicPr>
      <xdr:blipFill>
        <a:blip xmlns:r="http://schemas.openxmlformats.org/officeDocument/2006/relationships" r:embed="rId60"/>
        <a:srcRect/>
        <a:stretch>
          <a:fillRect/>
        </a:stretch>
      </xdr:blipFill>
      <xdr:spPr bwMode="auto">
        <a:xfrm>
          <a:off x="1206500" y="67889800"/>
          <a:ext cx="857250" cy="857250"/>
        </a:xfrm>
        <a:prstGeom prst="rect">
          <a:avLst/>
        </a:prstGeom>
        <a:noFill/>
        <a:ln w="9525">
          <a:noFill/>
          <a:headEnd/>
          <a:tailEnd/>
        </a:ln>
      </xdr:spPr>
    </xdr:pic>
    <xdr:clientData/>
  </xdr:oneCellAnchor>
  <xdr:oneCellAnchor>
    <xdr:from>
      <xdr:col>1</xdr:col>
      <xdr:colOff>241300</xdr:colOff>
      <xdr:row>289</xdr:row>
      <xdr:rowOff>33700</xdr:rowOff>
    </xdr:from>
    <xdr:ext cx="857250" cy="857250"/>
    <xdr:pic>
      <xdr:nvPicPr>
        <xdr:cNvPr id="267" name="http://store.lgs-net.com/images/products/864982.jpg?prodh=WWPC%20DISTODST360&amp;CCP=" descr="http://store.lgs-net.com/images/products/864982.jpg?prodh=WWPC%20DISTODST360&amp;CCP=">
          <a:extLst>
            <a:ext uri="{FF2B5EF4-FFF2-40B4-BE49-F238E27FC236}">
              <a16:creationId xmlns:a16="http://schemas.microsoft.com/office/drawing/2014/main" id="{93612FD4-9930-5D42-AED0-3BB534C853AC}"/>
            </a:ext>
          </a:extLst>
        </xdr:cNvPr>
        <xdr:cNvPicPr>
          <a:picLocks noChangeAspect="1" noChangeArrowheads="1"/>
        </xdr:cNvPicPr>
      </xdr:nvPicPr>
      <xdr:blipFill>
        <a:blip xmlns:r="http://schemas.openxmlformats.org/officeDocument/2006/relationships" r:embed="rId61"/>
        <a:srcRect/>
        <a:stretch>
          <a:fillRect/>
        </a:stretch>
      </xdr:blipFill>
      <xdr:spPr bwMode="auto">
        <a:xfrm>
          <a:off x="1193800" y="68778800"/>
          <a:ext cx="857250" cy="857250"/>
        </a:xfrm>
        <a:prstGeom prst="rect">
          <a:avLst/>
        </a:prstGeom>
        <a:noFill/>
        <a:ln w="9525">
          <a:noFill/>
          <a:headEnd/>
          <a:tailEnd/>
        </a:ln>
      </xdr:spPr>
    </xdr:pic>
    <xdr:clientData/>
  </xdr:oneCellAnchor>
  <xdr:oneCellAnchor>
    <xdr:from>
      <xdr:col>1</xdr:col>
      <xdr:colOff>215900</xdr:colOff>
      <xdr:row>290</xdr:row>
      <xdr:rowOff>46400</xdr:rowOff>
    </xdr:from>
    <xdr:ext cx="857250" cy="857250"/>
    <xdr:pic>
      <xdr:nvPicPr>
        <xdr:cNvPr id="268" name="http://store.lgs-net.com/images/products/848783.jpg?prodh=WWPC%20DISTODST360&amp;CCP=" descr="http://store.lgs-net.com/images/products/848783.jpg?prodh=WWPC%20DISTODST360&amp;CCP=">
          <a:extLst>
            <a:ext uri="{FF2B5EF4-FFF2-40B4-BE49-F238E27FC236}">
              <a16:creationId xmlns:a16="http://schemas.microsoft.com/office/drawing/2014/main" id="{7D4D72EA-B28A-4C4D-8A92-7C1D743A3884}"/>
            </a:ext>
          </a:extLst>
        </xdr:cNvPr>
        <xdr:cNvPicPr>
          <a:picLocks noChangeAspect="1" noChangeArrowheads="1"/>
        </xdr:cNvPicPr>
      </xdr:nvPicPr>
      <xdr:blipFill>
        <a:blip xmlns:r="http://schemas.openxmlformats.org/officeDocument/2006/relationships" r:embed="rId62"/>
        <a:srcRect/>
        <a:stretch>
          <a:fillRect/>
        </a:stretch>
      </xdr:blipFill>
      <xdr:spPr bwMode="auto">
        <a:xfrm>
          <a:off x="1168400" y="69667800"/>
          <a:ext cx="857250" cy="857250"/>
        </a:xfrm>
        <a:prstGeom prst="rect">
          <a:avLst/>
        </a:prstGeom>
        <a:noFill/>
        <a:ln w="9525">
          <a:noFill/>
          <a:headEnd/>
          <a:tailEnd/>
        </a:ln>
      </xdr:spPr>
    </xdr:pic>
    <xdr:clientData/>
  </xdr:oneCellAnchor>
  <xdr:oneCellAnchor>
    <xdr:from>
      <xdr:col>1</xdr:col>
      <xdr:colOff>241300</xdr:colOff>
      <xdr:row>295</xdr:row>
      <xdr:rowOff>21000</xdr:rowOff>
    </xdr:from>
    <xdr:ext cx="857250" cy="857250"/>
    <xdr:pic>
      <xdr:nvPicPr>
        <xdr:cNvPr id="269" name="http://store.lgs-net.com/images/products/887687.jpg?prodh=WWPC%20DISTOX3&amp;CCP=" descr="http://store.lgs-net.com/images/products/887687.jpg?prodh=WWPC%20DISTOX3&amp;CCP=">
          <a:extLst>
            <a:ext uri="{FF2B5EF4-FFF2-40B4-BE49-F238E27FC236}">
              <a16:creationId xmlns:a16="http://schemas.microsoft.com/office/drawing/2014/main" id="{6177C5E6-B175-B244-995F-9E1B1D504118}"/>
            </a:ext>
          </a:extLst>
        </xdr:cNvPr>
        <xdr:cNvPicPr>
          <a:picLocks noChangeAspect="1" noChangeArrowheads="1"/>
        </xdr:cNvPicPr>
      </xdr:nvPicPr>
      <xdr:blipFill>
        <a:blip xmlns:r="http://schemas.openxmlformats.org/officeDocument/2006/relationships" r:embed="rId63"/>
        <a:srcRect/>
        <a:stretch>
          <a:fillRect/>
        </a:stretch>
      </xdr:blipFill>
      <xdr:spPr bwMode="auto">
        <a:xfrm>
          <a:off x="1193800" y="71356900"/>
          <a:ext cx="857250" cy="857250"/>
        </a:xfrm>
        <a:prstGeom prst="rect">
          <a:avLst/>
        </a:prstGeom>
        <a:noFill/>
        <a:ln w="9525">
          <a:noFill/>
          <a:headEnd/>
          <a:tailEnd/>
        </a:ln>
      </xdr:spPr>
    </xdr:pic>
    <xdr:clientData/>
  </xdr:oneCellAnchor>
  <xdr:oneCellAnchor>
    <xdr:from>
      <xdr:col>1</xdr:col>
      <xdr:colOff>254000</xdr:colOff>
      <xdr:row>296</xdr:row>
      <xdr:rowOff>33700</xdr:rowOff>
    </xdr:from>
    <xdr:ext cx="857250" cy="857250"/>
    <xdr:pic>
      <xdr:nvPicPr>
        <xdr:cNvPr id="270" name="http://store.lgs-net.com/images/products/887891.jpg?prodh=WWPC%20DISTOX4&amp;CCP=" descr="http://store.lgs-net.com/images/products/887891.jpg?prodh=WWPC%20DISTOX4&amp;CCP=">
          <a:extLst>
            <a:ext uri="{FF2B5EF4-FFF2-40B4-BE49-F238E27FC236}">
              <a16:creationId xmlns:a16="http://schemas.microsoft.com/office/drawing/2014/main" id="{6D2EAF98-6562-6744-99CE-E23E997FA715}"/>
            </a:ext>
          </a:extLst>
        </xdr:cNvPr>
        <xdr:cNvPicPr>
          <a:picLocks noChangeAspect="1" noChangeArrowheads="1"/>
        </xdr:cNvPicPr>
      </xdr:nvPicPr>
      <xdr:blipFill>
        <a:blip xmlns:r="http://schemas.openxmlformats.org/officeDocument/2006/relationships" r:embed="rId64"/>
        <a:srcRect/>
        <a:stretch>
          <a:fillRect/>
        </a:stretch>
      </xdr:blipFill>
      <xdr:spPr bwMode="auto">
        <a:xfrm>
          <a:off x="1206500" y="72245900"/>
          <a:ext cx="857250" cy="857250"/>
        </a:xfrm>
        <a:prstGeom prst="rect">
          <a:avLst/>
        </a:prstGeom>
        <a:noFill/>
        <a:ln w="9525">
          <a:noFill/>
          <a:headEnd/>
          <a:tailEnd/>
        </a:ln>
      </xdr:spPr>
    </xdr:pic>
    <xdr:clientData/>
  </xdr:oneCellAnchor>
  <xdr:oneCellAnchor>
    <xdr:from>
      <xdr:col>1</xdr:col>
      <xdr:colOff>228600</xdr:colOff>
      <xdr:row>297</xdr:row>
      <xdr:rowOff>46400</xdr:rowOff>
    </xdr:from>
    <xdr:ext cx="857250" cy="857250"/>
    <xdr:pic>
      <xdr:nvPicPr>
        <xdr:cNvPr id="271" name="http://store.lgs-net.com/images/products/887900.jpg?prodh=WWPC%20DISTOS910&amp;CCP=" descr="http://store.lgs-net.com/images/products/887900.jpg?prodh=WWPC%20DISTOS910&amp;CCP=">
          <a:extLst>
            <a:ext uri="{FF2B5EF4-FFF2-40B4-BE49-F238E27FC236}">
              <a16:creationId xmlns:a16="http://schemas.microsoft.com/office/drawing/2014/main" id="{669CAFF7-6194-7340-A591-887833169080}"/>
            </a:ext>
          </a:extLst>
        </xdr:cNvPr>
        <xdr:cNvPicPr>
          <a:picLocks noChangeAspect="1" noChangeArrowheads="1"/>
        </xdr:cNvPicPr>
      </xdr:nvPicPr>
      <xdr:blipFill>
        <a:blip xmlns:r="http://schemas.openxmlformats.org/officeDocument/2006/relationships" r:embed="rId65"/>
        <a:srcRect/>
        <a:stretch>
          <a:fillRect/>
        </a:stretch>
      </xdr:blipFill>
      <xdr:spPr bwMode="auto">
        <a:xfrm>
          <a:off x="1181100" y="73134900"/>
          <a:ext cx="857250" cy="857250"/>
        </a:xfrm>
        <a:prstGeom prst="rect">
          <a:avLst/>
        </a:prstGeom>
        <a:noFill/>
        <a:ln w="9525">
          <a:noFill/>
          <a:headEnd/>
          <a:tailEnd/>
        </a:ln>
      </xdr:spPr>
    </xdr:pic>
    <xdr:clientData/>
  </xdr:oneCellAnchor>
  <xdr:oneCellAnchor>
    <xdr:from>
      <xdr:col>1</xdr:col>
      <xdr:colOff>266700</xdr:colOff>
      <xdr:row>304</xdr:row>
      <xdr:rowOff>198800</xdr:rowOff>
    </xdr:from>
    <xdr:ext cx="857250" cy="857250"/>
    <xdr:pic>
      <xdr:nvPicPr>
        <xdr:cNvPr id="272" name="http://store.lgs-net.com/images/products/757938.jpg?prodh=&amp;CCP=" descr="http://store.lgs-net.com/images/products/757938.jpg?prodh=&amp;CCP=">
          <a:extLst>
            <a:ext uri="{FF2B5EF4-FFF2-40B4-BE49-F238E27FC236}">
              <a16:creationId xmlns:a16="http://schemas.microsoft.com/office/drawing/2014/main" id="{E942EA2D-FC74-614C-99D4-BE93F7FF1163}"/>
            </a:ext>
          </a:extLst>
        </xdr:cNvPr>
        <xdr:cNvPicPr>
          <a:picLocks noChangeAspect="1" noChangeArrowheads="1"/>
        </xdr:cNvPicPr>
      </xdr:nvPicPr>
      <xdr:blipFill>
        <a:blip xmlns:r="http://schemas.openxmlformats.org/officeDocument/2006/relationships" r:embed="rId66"/>
        <a:srcRect/>
        <a:stretch>
          <a:fillRect/>
        </a:stretch>
      </xdr:blipFill>
      <xdr:spPr bwMode="auto">
        <a:xfrm>
          <a:off x="1219200" y="75408200"/>
          <a:ext cx="857250" cy="857250"/>
        </a:xfrm>
        <a:prstGeom prst="rect">
          <a:avLst/>
        </a:prstGeom>
        <a:noFill/>
        <a:ln w="9525">
          <a:noFill/>
          <a:headEnd/>
          <a:tailEnd/>
        </a:ln>
      </xdr:spPr>
    </xdr:pic>
    <xdr:clientData/>
  </xdr:oneCellAnchor>
  <xdr:oneCellAnchor>
    <xdr:from>
      <xdr:col>1</xdr:col>
      <xdr:colOff>317500</xdr:colOff>
      <xdr:row>306</xdr:row>
      <xdr:rowOff>59100</xdr:rowOff>
    </xdr:from>
    <xdr:ext cx="857250" cy="857250"/>
    <xdr:pic>
      <xdr:nvPicPr>
        <xdr:cNvPr id="273" name="http://store.lgs-net.com/images/products/758162.jpg?prodh=&amp;CCP=" descr="http://store.lgs-net.com/images/products/758162.jpg?prodh=&amp;CCP=">
          <a:extLst>
            <a:ext uri="{FF2B5EF4-FFF2-40B4-BE49-F238E27FC236}">
              <a16:creationId xmlns:a16="http://schemas.microsoft.com/office/drawing/2014/main" id="{680BA092-FB05-D746-886A-58BE30B4EBF7}"/>
            </a:ext>
          </a:extLst>
        </xdr:cNvPr>
        <xdr:cNvPicPr>
          <a:picLocks noChangeAspect="1" noChangeArrowheads="1"/>
        </xdr:cNvPicPr>
      </xdr:nvPicPr>
      <xdr:blipFill>
        <a:blip xmlns:r="http://schemas.openxmlformats.org/officeDocument/2006/relationships" r:embed="rId67"/>
        <a:srcRect/>
        <a:stretch>
          <a:fillRect/>
        </a:stretch>
      </xdr:blipFill>
      <xdr:spPr bwMode="auto">
        <a:xfrm>
          <a:off x="1270000" y="76348000"/>
          <a:ext cx="857250" cy="857250"/>
        </a:xfrm>
        <a:prstGeom prst="rect">
          <a:avLst/>
        </a:prstGeom>
        <a:noFill/>
        <a:ln w="9525">
          <a:noFill/>
          <a:headEnd/>
          <a:tailEnd/>
        </a:ln>
      </xdr:spPr>
    </xdr:pic>
    <xdr:clientData/>
  </xdr:oneCellAnchor>
  <xdr:oneCellAnchor>
    <xdr:from>
      <xdr:col>1</xdr:col>
      <xdr:colOff>292100</xdr:colOff>
      <xdr:row>307</xdr:row>
      <xdr:rowOff>33700</xdr:rowOff>
    </xdr:from>
    <xdr:ext cx="857250" cy="857250"/>
    <xdr:pic>
      <xdr:nvPicPr>
        <xdr:cNvPr id="274" name="http://store.lgs-net.com/images/products/758184.jpg?prodh=&amp;CCP=" descr="http://store.lgs-net.com/images/products/758184.jpg?prodh=&amp;CCP=">
          <a:extLst>
            <a:ext uri="{FF2B5EF4-FFF2-40B4-BE49-F238E27FC236}">
              <a16:creationId xmlns:a16="http://schemas.microsoft.com/office/drawing/2014/main" id="{1469C8E2-711E-2540-8B25-745B8FF4D1D5}"/>
            </a:ext>
          </a:extLst>
        </xdr:cNvPr>
        <xdr:cNvPicPr>
          <a:picLocks noChangeAspect="1" noChangeArrowheads="1"/>
        </xdr:cNvPicPr>
      </xdr:nvPicPr>
      <xdr:blipFill>
        <a:blip xmlns:r="http://schemas.openxmlformats.org/officeDocument/2006/relationships" r:embed="rId68"/>
        <a:srcRect/>
        <a:stretch>
          <a:fillRect/>
        </a:stretch>
      </xdr:blipFill>
      <xdr:spPr bwMode="auto">
        <a:xfrm>
          <a:off x="1244600" y="77198900"/>
          <a:ext cx="857250" cy="857250"/>
        </a:xfrm>
        <a:prstGeom prst="rect">
          <a:avLst/>
        </a:prstGeom>
        <a:noFill/>
        <a:ln w="9525">
          <a:noFill/>
          <a:headEnd/>
          <a:tailEnd/>
        </a:ln>
      </xdr:spPr>
    </xdr:pic>
    <xdr:clientData/>
  </xdr:oneCellAnchor>
  <xdr:oneCellAnchor>
    <xdr:from>
      <xdr:col>1</xdr:col>
      <xdr:colOff>317500</xdr:colOff>
      <xdr:row>309</xdr:row>
      <xdr:rowOff>33700</xdr:rowOff>
    </xdr:from>
    <xdr:ext cx="857250" cy="857250"/>
    <xdr:pic>
      <xdr:nvPicPr>
        <xdr:cNvPr id="275" name="http://store.lgs-net.com/images/products/760143.jpg?prodh=&amp;CCP=" descr="http://store.lgs-net.com/images/products/760143.jpg?prodh=&amp;CCP=">
          <a:extLst>
            <a:ext uri="{FF2B5EF4-FFF2-40B4-BE49-F238E27FC236}">
              <a16:creationId xmlns:a16="http://schemas.microsoft.com/office/drawing/2014/main" id="{2F890A52-2D85-3F42-A1CF-E62DCC2AE7D4}"/>
            </a:ext>
          </a:extLst>
        </xdr:cNvPr>
        <xdr:cNvPicPr>
          <a:picLocks noChangeAspect="1" noChangeArrowheads="1"/>
        </xdr:cNvPicPr>
      </xdr:nvPicPr>
      <xdr:blipFill>
        <a:blip xmlns:r="http://schemas.openxmlformats.org/officeDocument/2006/relationships" r:embed="rId69"/>
        <a:srcRect/>
        <a:stretch>
          <a:fillRect/>
        </a:stretch>
      </xdr:blipFill>
      <xdr:spPr bwMode="auto">
        <a:xfrm>
          <a:off x="1270000" y="78329200"/>
          <a:ext cx="857250" cy="857250"/>
        </a:xfrm>
        <a:prstGeom prst="rect">
          <a:avLst/>
        </a:prstGeom>
        <a:noFill/>
        <a:ln w="9525">
          <a:noFill/>
          <a:headEnd/>
          <a:tailEnd/>
        </a:ln>
      </xdr:spPr>
    </xdr:pic>
    <xdr:clientData/>
  </xdr:oneCellAnchor>
  <xdr:oneCellAnchor>
    <xdr:from>
      <xdr:col>1</xdr:col>
      <xdr:colOff>292100</xdr:colOff>
      <xdr:row>310</xdr:row>
      <xdr:rowOff>109900</xdr:rowOff>
    </xdr:from>
    <xdr:ext cx="857250" cy="857250"/>
    <xdr:pic>
      <xdr:nvPicPr>
        <xdr:cNvPr id="276" name="http://store.lgs-net.com/images/products/760209.jpg?prodh=&amp;CCP=" descr="http://store.lgs-net.com/images/products/760209.jpg?prodh=&amp;CCP=">
          <a:extLst>
            <a:ext uri="{FF2B5EF4-FFF2-40B4-BE49-F238E27FC236}">
              <a16:creationId xmlns:a16="http://schemas.microsoft.com/office/drawing/2014/main" id="{B27078EA-3F09-A345-AF5B-10BF0EDEEEC4}"/>
            </a:ext>
          </a:extLst>
        </xdr:cNvPr>
        <xdr:cNvPicPr>
          <a:picLocks noChangeAspect="1" noChangeArrowheads="1"/>
        </xdr:cNvPicPr>
      </xdr:nvPicPr>
      <xdr:blipFill>
        <a:blip xmlns:r="http://schemas.openxmlformats.org/officeDocument/2006/relationships" r:embed="rId70"/>
        <a:srcRect/>
        <a:stretch>
          <a:fillRect/>
        </a:stretch>
      </xdr:blipFill>
      <xdr:spPr bwMode="auto">
        <a:xfrm>
          <a:off x="1244600" y="79281700"/>
          <a:ext cx="857250" cy="857250"/>
        </a:xfrm>
        <a:prstGeom prst="rect">
          <a:avLst/>
        </a:prstGeom>
        <a:noFill/>
        <a:ln w="9525">
          <a:noFill/>
          <a:headEnd/>
          <a:tailEnd/>
        </a:ln>
      </xdr:spPr>
    </xdr:pic>
    <xdr:clientData/>
  </xdr:oneCellAnchor>
  <xdr:oneCellAnchor>
    <xdr:from>
      <xdr:col>1</xdr:col>
      <xdr:colOff>228600</xdr:colOff>
      <xdr:row>312</xdr:row>
      <xdr:rowOff>59100</xdr:rowOff>
    </xdr:from>
    <xdr:ext cx="857250" cy="857250"/>
    <xdr:pic>
      <xdr:nvPicPr>
        <xdr:cNvPr id="277" name="http://store.lgs-net.com/images/products/766560.jpg?prodh=&amp;CCP=" descr="http://store.lgs-net.com/images/products/766560.jpg?prodh=&amp;CCP=">
          <a:extLst>
            <a:ext uri="{FF2B5EF4-FFF2-40B4-BE49-F238E27FC236}">
              <a16:creationId xmlns:a16="http://schemas.microsoft.com/office/drawing/2014/main" id="{6CFDAEA9-1588-F449-B6A1-940562600942}"/>
            </a:ext>
          </a:extLst>
        </xdr:cNvPr>
        <xdr:cNvPicPr>
          <a:picLocks noChangeAspect="1" noChangeArrowheads="1"/>
        </xdr:cNvPicPr>
      </xdr:nvPicPr>
      <xdr:blipFill>
        <a:blip xmlns:r="http://schemas.openxmlformats.org/officeDocument/2006/relationships" r:embed="rId71"/>
        <a:srcRect/>
        <a:stretch>
          <a:fillRect/>
        </a:stretch>
      </xdr:blipFill>
      <xdr:spPr bwMode="auto">
        <a:xfrm>
          <a:off x="1181100" y="80361200"/>
          <a:ext cx="857250" cy="857250"/>
        </a:xfrm>
        <a:prstGeom prst="rect">
          <a:avLst/>
        </a:prstGeom>
        <a:noFill/>
        <a:ln w="9525">
          <a:noFill/>
          <a:headEnd/>
          <a:tailEnd/>
        </a:ln>
      </xdr:spPr>
    </xdr:pic>
    <xdr:clientData/>
  </xdr:oneCellAnchor>
  <xdr:oneCellAnchor>
    <xdr:from>
      <xdr:col>1</xdr:col>
      <xdr:colOff>254000</xdr:colOff>
      <xdr:row>314</xdr:row>
      <xdr:rowOff>21000</xdr:rowOff>
    </xdr:from>
    <xdr:ext cx="857250" cy="857250"/>
    <xdr:pic>
      <xdr:nvPicPr>
        <xdr:cNvPr id="278" name="http://store.lgs-net.com/images/products/776170.jpg?prodh=&amp;CCP=" descr="http://store.lgs-net.com/images/products/776170.jpg?prodh=&amp;CCP=">
          <a:extLst>
            <a:ext uri="{FF2B5EF4-FFF2-40B4-BE49-F238E27FC236}">
              <a16:creationId xmlns:a16="http://schemas.microsoft.com/office/drawing/2014/main" id="{8C86328E-31A7-4C4E-A78C-6038E376E23F}"/>
            </a:ext>
          </a:extLst>
        </xdr:cNvPr>
        <xdr:cNvPicPr>
          <a:picLocks noChangeAspect="1" noChangeArrowheads="1"/>
        </xdr:cNvPicPr>
      </xdr:nvPicPr>
      <xdr:blipFill>
        <a:blip xmlns:r="http://schemas.openxmlformats.org/officeDocument/2006/relationships" r:embed="rId72"/>
        <a:srcRect/>
        <a:stretch>
          <a:fillRect/>
        </a:stretch>
      </xdr:blipFill>
      <xdr:spPr bwMode="auto">
        <a:xfrm>
          <a:off x="1206500" y="81453400"/>
          <a:ext cx="857250" cy="857250"/>
        </a:xfrm>
        <a:prstGeom prst="rect">
          <a:avLst/>
        </a:prstGeom>
        <a:noFill/>
        <a:ln w="9525">
          <a:noFill/>
          <a:headEnd/>
          <a:tailEnd/>
        </a:ln>
      </xdr:spPr>
    </xdr:pic>
    <xdr:clientData/>
  </xdr:oneCellAnchor>
  <xdr:oneCellAnchor>
    <xdr:from>
      <xdr:col>1</xdr:col>
      <xdr:colOff>304800</xdr:colOff>
      <xdr:row>315</xdr:row>
      <xdr:rowOff>59100</xdr:rowOff>
    </xdr:from>
    <xdr:ext cx="857250" cy="857250"/>
    <xdr:pic>
      <xdr:nvPicPr>
        <xdr:cNvPr id="279" name="http://store.lgs-net.com/images/products/778359.jpg?prodh=&amp;CCP=" descr="http://store.lgs-net.com/images/products/778359.jpg?prodh=&amp;CCP=">
          <a:extLst>
            <a:ext uri="{FF2B5EF4-FFF2-40B4-BE49-F238E27FC236}">
              <a16:creationId xmlns:a16="http://schemas.microsoft.com/office/drawing/2014/main" id="{0881837C-C950-3245-A552-BF01092E9541}"/>
            </a:ext>
          </a:extLst>
        </xdr:cNvPr>
        <xdr:cNvPicPr>
          <a:picLocks noChangeAspect="1" noChangeArrowheads="1"/>
        </xdr:cNvPicPr>
      </xdr:nvPicPr>
      <xdr:blipFill>
        <a:blip xmlns:r="http://schemas.openxmlformats.org/officeDocument/2006/relationships" r:embed="rId73"/>
        <a:srcRect/>
        <a:stretch>
          <a:fillRect/>
        </a:stretch>
      </xdr:blipFill>
      <xdr:spPr bwMode="auto">
        <a:xfrm>
          <a:off x="1257300" y="82367800"/>
          <a:ext cx="857250" cy="857250"/>
        </a:xfrm>
        <a:prstGeom prst="rect">
          <a:avLst/>
        </a:prstGeom>
        <a:noFill/>
        <a:ln w="9525">
          <a:noFill/>
          <a:headEnd/>
          <a:tailEnd/>
        </a:ln>
      </xdr:spPr>
    </xdr:pic>
    <xdr:clientData/>
  </xdr:oneCellAnchor>
  <xdr:oneCellAnchor>
    <xdr:from>
      <xdr:col>1</xdr:col>
      <xdr:colOff>114300</xdr:colOff>
      <xdr:row>316</xdr:row>
      <xdr:rowOff>59100</xdr:rowOff>
    </xdr:from>
    <xdr:ext cx="857250" cy="857250"/>
    <xdr:pic>
      <xdr:nvPicPr>
        <xdr:cNvPr id="280" name="http://store.lgs-net.com/images/products/780117.jpg?prodh=&amp;CCP=" descr="http://store.lgs-net.com/images/products/780117.jpg?prodh=&amp;CCP=">
          <a:extLst>
            <a:ext uri="{FF2B5EF4-FFF2-40B4-BE49-F238E27FC236}">
              <a16:creationId xmlns:a16="http://schemas.microsoft.com/office/drawing/2014/main" id="{096AE28D-0769-E949-8BEC-D7923E3704DA}"/>
            </a:ext>
          </a:extLst>
        </xdr:cNvPr>
        <xdr:cNvPicPr>
          <a:picLocks noChangeAspect="1" noChangeArrowheads="1"/>
        </xdr:cNvPicPr>
      </xdr:nvPicPr>
      <xdr:blipFill>
        <a:blip xmlns:r="http://schemas.openxmlformats.org/officeDocument/2006/relationships" r:embed="rId74"/>
        <a:srcRect/>
        <a:stretch>
          <a:fillRect/>
        </a:stretch>
      </xdr:blipFill>
      <xdr:spPr bwMode="auto">
        <a:xfrm>
          <a:off x="1066800" y="83244100"/>
          <a:ext cx="857250" cy="857250"/>
        </a:xfrm>
        <a:prstGeom prst="rect">
          <a:avLst/>
        </a:prstGeom>
        <a:noFill/>
        <a:ln w="9525">
          <a:noFill/>
          <a:headEnd/>
          <a:tailEnd/>
        </a:ln>
      </xdr:spPr>
    </xdr:pic>
    <xdr:clientData/>
  </xdr:oneCellAnchor>
  <xdr:oneCellAnchor>
    <xdr:from>
      <xdr:col>1</xdr:col>
      <xdr:colOff>203200</xdr:colOff>
      <xdr:row>317</xdr:row>
      <xdr:rowOff>46400</xdr:rowOff>
    </xdr:from>
    <xdr:ext cx="857250" cy="857250"/>
    <xdr:pic>
      <xdr:nvPicPr>
        <xdr:cNvPr id="281" name="http://store.lgs-net.com/images/products/780975.jpg?prodh=&amp;CCP=" descr="http://store.lgs-net.com/images/products/780975.jpg?prodh=&amp;CCP=">
          <a:extLst>
            <a:ext uri="{FF2B5EF4-FFF2-40B4-BE49-F238E27FC236}">
              <a16:creationId xmlns:a16="http://schemas.microsoft.com/office/drawing/2014/main" id="{E3A006DE-B3C5-F44C-8586-9135427E51B5}"/>
            </a:ext>
          </a:extLst>
        </xdr:cNvPr>
        <xdr:cNvPicPr>
          <a:picLocks noChangeAspect="1" noChangeArrowheads="1"/>
        </xdr:cNvPicPr>
      </xdr:nvPicPr>
      <xdr:blipFill>
        <a:blip xmlns:r="http://schemas.openxmlformats.org/officeDocument/2006/relationships" r:embed="rId75"/>
        <a:srcRect/>
        <a:stretch>
          <a:fillRect/>
        </a:stretch>
      </xdr:blipFill>
      <xdr:spPr bwMode="auto">
        <a:xfrm>
          <a:off x="1155700" y="84107700"/>
          <a:ext cx="857250" cy="857250"/>
        </a:xfrm>
        <a:prstGeom prst="rect">
          <a:avLst/>
        </a:prstGeom>
        <a:noFill/>
        <a:ln w="9525">
          <a:noFill/>
          <a:headEnd/>
          <a:tailEnd/>
        </a:ln>
      </xdr:spPr>
    </xdr:pic>
    <xdr:clientData/>
  </xdr:oneCellAnchor>
  <xdr:oneCellAnchor>
    <xdr:from>
      <xdr:col>1</xdr:col>
      <xdr:colOff>190500</xdr:colOff>
      <xdr:row>318</xdr:row>
      <xdr:rowOff>122600</xdr:rowOff>
    </xdr:from>
    <xdr:ext cx="857250" cy="857250"/>
    <xdr:pic>
      <xdr:nvPicPr>
        <xdr:cNvPr id="282" name="http://store.lgs-net.com/images/products/784216.jpg?prodh=&amp;CCP=" descr="http://store.lgs-net.com/images/products/784216.jpg?prodh=&amp;CCP=">
          <a:extLst>
            <a:ext uri="{FF2B5EF4-FFF2-40B4-BE49-F238E27FC236}">
              <a16:creationId xmlns:a16="http://schemas.microsoft.com/office/drawing/2014/main" id="{374A7040-00D6-AB42-889B-BF8808B259DA}"/>
            </a:ext>
          </a:extLst>
        </xdr:cNvPr>
        <xdr:cNvPicPr>
          <a:picLocks noChangeAspect="1" noChangeArrowheads="1"/>
        </xdr:cNvPicPr>
      </xdr:nvPicPr>
      <xdr:blipFill>
        <a:blip xmlns:r="http://schemas.openxmlformats.org/officeDocument/2006/relationships" r:embed="rId76"/>
        <a:srcRect/>
        <a:stretch>
          <a:fillRect/>
        </a:stretch>
      </xdr:blipFill>
      <xdr:spPr bwMode="auto">
        <a:xfrm>
          <a:off x="1143000" y="85060200"/>
          <a:ext cx="857250" cy="857250"/>
        </a:xfrm>
        <a:prstGeom prst="rect">
          <a:avLst/>
        </a:prstGeom>
        <a:noFill/>
        <a:ln w="9525">
          <a:noFill/>
          <a:headEnd/>
          <a:tailEnd/>
        </a:ln>
      </xdr:spPr>
    </xdr:pic>
    <xdr:clientData/>
  </xdr:oneCellAnchor>
  <xdr:oneCellAnchor>
    <xdr:from>
      <xdr:col>1</xdr:col>
      <xdr:colOff>203200</xdr:colOff>
      <xdr:row>320</xdr:row>
      <xdr:rowOff>59100</xdr:rowOff>
    </xdr:from>
    <xdr:ext cx="857250" cy="857250"/>
    <xdr:pic>
      <xdr:nvPicPr>
        <xdr:cNvPr id="283" name="http://store.lgs-net.com/images/products/788956.jpg?prodh=&amp;CCP=" descr="http://store.lgs-net.com/images/products/788956.jpg?prodh=&amp;CCP=">
          <a:extLst>
            <a:ext uri="{FF2B5EF4-FFF2-40B4-BE49-F238E27FC236}">
              <a16:creationId xmlns:a16="http://schemas.microsoft.com/office/drawing/2014/main" id="{9E0B333C-6739-8744-AC16-C18DC9421963}"/>
            </a:ext>
          </a:extLst>
        </xdr:cNvPr>
        <xdr:cNvPicPr>
          <a:picLocks noChangeAspect="1" noChangeArrowheads="1"/>
        </xdr:cNvPicPr>
      </xdr:nvPicPr>
      <xdr:blipFill>
        <a:blip xmlns:r="http://schemas.openxmlformats.org/officeDocument/2006/relationships" r:embed="rId77"/>
        <a:srcRect/>
        <a:stretch>
          <a:fillRect/>
        </a:stretch>
      </xdr:blipFill>
      <xdr:spPr bwMode="auto">
        <a:xfrm>
          <a:off x="1155700" y="86127000"/>
          <a:ext cx="857250" cy="857250"/>
        </a:xfrm>
        <a:prstGeom prst="rect">
          <a:avLst/>
        </a:prstGeom>
        <a:noFill/>
        <a:ln w="9525">
          <a:noFill/>
          <a:headEnd/>
          <a:tailEnd/>
        </a:ln>
      </xdr:spPr>
    </xdr:pic>
    <xdr:clientData/>
  </xdr:oneCellAnchor>
  <xdr:oneCellAnchor>
    <xdr:from>
      <xdr:col>1</xdr:col>
      <xdr:colOff>228600</xdr:colOff>
      <xdr:row>321</xdr:row>
      <xdr:rowOff>21000</xdr:rowOff>
    </xdr:from>
    <xdr:ext cx="857250" cy="857250"/>
    <xdr:pic>
      <xdr:nvPicPr>
        <xdr:cNvPr id="284" name="http://store.lgs-net.com/images/products/790937.jpg?prodh=&amp;CCP=" descr="http://store.lgs-net.com/images/products/790937.jpg?prodh=&amp;CCP=">
          <a:extLst>
            <a:ext uri="{FF2B5EF4-FFF2-40B4-BE49-F238E27FC236}">
              <a16:creationId xmlns:a16="http://schemas.microsoft.com/office/drawing/2014/main" id="{CAA38FC3-F7FE-264D-8912-BD1381BEC104}"/>
            </a:ext>
          </a:extLst>
        </xdr:cNvPr>
        <xdr:cNvPicPr>
          <a:picLocks noChangeAspect="1" noChangeArrowheads="1"/>
        </xdr:cNvPicPr>
      </xdr:nvPicPr>
      <xdr:blipFill>
        <a:blip xmlns:r="http://schemas.openxmlformats.org/officeDocument/2006/relationships" r:embed="rId78"/>
        <a:srcRect/>
        <a:stretch>
          <a:fillRect/>
        </a:stretch>
      </xdr:blipFill>
      <xdr:spPr bwMode="auto">
        <a:xfrm>
          <a:off x="1181100" y="86965200"/>
          <a:ext cx="857250" cy="857250"/>
        </a:xfrm>
        <a:prstGeom prst="rect">
          <a:avLst/>
        </a:prstGeom>
        <a:noFill/>
        <a:ln w="9525">
          <a:noFill/>
          <a:headEnd/>
          <a:tailEnd/>
        </a:ln>
      </xdr:spPr>
    </xdr:pic>
    <xdr:clientData/>
  </xdr:oneCellAnchor>
  <xdr:oneCellAnchor>
    <xdr:from>
      <xdr:col>1</xdr:col>
      <xdr:colOff>190500</xdr:colOff>
      <xdr:row>322</xdr:row>
      <xdr:rowOff>33700</xdr:rowOff>
    </xdr:from>
    <xdr:ext cx="857250" cy="857250"/>
    <xdr:pic>
      <xdr:nvPicPr>
        <xdr:cNvPr id="285" name="http://store.lgs-net.com/images/products/794963.jpg?prodh=&amp;CCP=" descr="http://store.lgs-net.com/images/products/794963.jpg?prodh=&amp;CCP=">
          <a:extLst>
            <a:ext uri="{FF2B5EF4-FFF2-40B4-BE49-F238E27FC236}">
              <a16:creationId xmlns:a16="http://schemas.microsoft.com/office/drawing/2014/main" id="{AD234662-883D-534C-9C64-F37FE83E5FF3}"/>
            </a:ext>
          </a:extLst>
        </xdr:cNvPr>
        <xdr:cNvPicPr>
          <a:picLocks noChangeAspect="1" noChangeArrowheads="1"/>
        </xdr:cNvPicPr>
      </xdr:nvPicPr>
      <xdr:blipFill>
        <a:blip xmlns:r="http://schemas.openxmlformats.org/officeDocument/2006/relationships" r:embed="rId79"/>
        <a:srcRect/>
        <a:stretch>
          <a:fillRect/>
        </a:stretch>
      </xdr:blipFill>
      <xdr:spPr bwMode="auto">
        <a:xfrm>
          <a:off x="1143000" y="87854200"/>
          <a:ext cx="857250" cy="857250"/>
        </a:xfrm>
        <a:prstGeom prst="rect">
          <a:avLst/>
        </a:prstGeom>
        <a:noFill/>
        <a:ln w="9525">
          <a:noFill/>
          <a:headEnd/>
          <a:tailEnd/>
        </a:ln>
      </xdr:spPr>
    </xdr:pic>
    <xdr:clientData/>
  </xdr:oneCellAnchor>
  <xdr:oneCellAnchor>
    <xdr:from>
      <xdr:col>1</xdr:col>
      <xdr:colOff>342900</xdr:colOff>
      <xdr:row>323</xdr:row>
      <xdr:rowOff>84500</xdr:rowOff>
    </xdr:from>
    <xdr:ext cx="857250" cy="857250"/>
    <xdr:pic>
      <xdr:nvPicPr>
        <xdr:cNvPr id="286" name="http://store.lgs-net.com/images/products/806679.jpg?prodh=&amp;CCP=" descr="http://store.lgs-net.com/images/products/806679.jpg?prodh=&amp;CCP=">
          <a:extLst>
            <a:ext uri="{FF2B5EF4-FFF2-40B4-BE49-F238E27FC236}">
              <a16:creationId xmlns:a16="http://schemas.microsoft.com/office/drawing/2014/main" id="{93012DE1-7EE2-AB4A-A622-31D51671240D}"/>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295400" y="88781300"/>
          <a:ext cx="857250" cy="857250"/>
        </a:xfrm>
        <a:prstGeom prst="rect">
          <a:avLst/>
        </a:prstGeom>
        <a:noFill/>
        <a:ln w="9525">
          <a:noFill/>
          <a:headEnd/>
          <a:tailEnd/>
        </a:ln>
      </xdr:spPr>
    </xdr:pic>
    <xdr:clientData/>
  </xdr:oneCellAnchor>
  <xdr:oneCellAnchor>
    <xdr:from>
      <xdr:col>1</xdr:col>
      <xdr:colOff>152400</xdr:colOff>
      <xdr:row>324</xdr:row>
      <xdr:rowOff>46400</xdr:rowOff>
    </xdr:from>
    <xdr:ext cx="857250" cy="857250"/>
    <xdr:pic>
      <xdr:nvPicPr>
        <xdr:cNvPr id="287" name="http://store.lgs-net.com/images/products/812798.jpg?prodh=&amp;CCP=" descr="http://store.lgs-net.com/images/products/812798.jpg?prodh=&amp;CCP=">
          <a:extLst>
            <a:ext uri="{FF2B5EF4-FFF2-40B4-BE49-F238E27FC236}">
              <a16:creationId xmlns:a16="http://schemas.microsoft.com/office/drawing/2014/main" id="{BEBA2A34-B7F0-9E4D-850A-BFB2A5BED8F9}"/>
            </a:ext>
          </a:extLst>
        </xdr:cNvPr>
        <xdr:cNvPicPr>
          <a:picLocks noChangeAspect="1" noChangeArrowheads="1"/>
        </xdr:cNvPicPr>
      </xdr:nvPicPr>
      <xdr:blipFill>
        <a:blip xmlns:r="http://schemas.openxmlformats.org/officeDocument/2006/relationships" r:embed="rId80"/>
        <a:srcRect/>
        <a:stretch>
          <a:fillRect/>
        </a:stretch>
      </xdr:blipFill>
      <xdr:spPr bwMode="auto">
        <a:xfrm>
          <a:off x="1104900" y="89619500"/>
          <a:ext cx="857250" cy="857250"/>
        </a:xfrm>
        <a:prstGeom prst="rect">
          <a:avLst/>
        </a:prstGeom>
        <a:noFill/>
        <a:ln w="9525">
          <a:noFill/>
          <a:headEnd/>
          <a:tailEnd/>
        </a:ln>
      </xdr:spPr>
    </xdr:pic>
    <xdr:clientData/>
  </xdr:oneCellAnchor>
  <xdr:oneCellAnchor>
    <xdr:from>
      <xdr:col>1</xdr:col>
      <xdr:colOff>228600</xdr:colOff>
      <xdr:row>325</xdr:row>
      <xdr:rowOff>122600</xdr:rowOff>
    </xdr:from>
    <xdr:ext cx="857250" cy="857250"/>
    <xdr:pic>
      <xdr:nvPicPr>
        <xdr:cNvPr id="288" name="http://store.lgs-net.com/images/products/813168.jpg?prodh=&amp;CCP=" descr="http://store.lgs-net.com/images/products/813168.jpg?prodh=&amp;CCP=">
          <a:extLst>
            <a:ext uri="{FF2B5EF4-FFF2-40B4-BE49-F238E27FC236}">
              <a16:creationId xmlns:a16="http://schemas.microsoft.com/office/drawing/2014/main" id="{F89B5518-1EA9-9C46-9695-88C674933341}"/>
            </a:ext>
          </a:extLst>
        </xdr:cNvPr>
        <xdr:cNvPicPr>
          <a:picLocks noChangeAspect="1" noChangeArrowheads="1"/>
        </xdr:cNvPicPr>
      </xdr:nvPicPr>
      <xdr:blipFill>
        <a:blip xmlns:r="http://schemas.openxmlformats.org/officeDocument/2006/relationships" r:embed="rId81"/>
        <a:srcRect/>
        <a:stretch>
          <a:fillRect/>
        </a:stretch>
      </xdr:blipFill>
      <xdr:spPr bwMode="auto">
        <a:xfrm>
          <a:off x="1181100" y="90572000"/>
          <a:ext cx="857250" cy="857250"/>
        </a:xfrm>
        <a:prstGeom prst="rect">
          <a:avLst/>
        </a:prstGeom>
        <a:noFill/>
        <a:ln w="9525">
          <a:noFill/>
          <a:headEnd/>
          <a:tailEnd/>
        </a:ln>
      </xdr:spPr>
    </xdr:pic>
    <xdr:clientData/>
  </xdr:oneCellAnchor>
  <xdr:oneCellAnchor>
    <xdr:from>
      <xdr:col>1</xdr:col>
      <xdr:colOff>177800</xdr:colOff>
      <xdr:row>326</xdr:row>
      <xdr:rowOff>46400</xdr:rowOff>
    </xdr:from>
    <xdr:ext cx="857250" cy="857250"/>
    <xdr:pic>
      <xdr:nvPicPr>
        <xdr:cNvPr id="289" name="http://store.lgs-net.com/images/products/817354.jpg?prodh=&amp;CCP=" descr="http://store.lgs-net.com/images/products/817354.jpg?prodh=&amp;CCP=">
          <a:extLst>
            <a:ext uri="{FF2B5EF4-FFF2-40B4-BE49-F238E27FC236}">
              <a16:creationId xmlns:a16="http://schemas.microsoft.com/office/drawing/2014/main" id="{AC6FF04E-EDE2-2E43-862F-954CA508F7D2}"/>
            </a:ext>
          </a:extLst>
        </xdr:cNvPr>
        <xdr:cNvPicPr>
          <a:picLocks noChangeAspect="1" noChangeArrowheads="1"/>
        </xdr:cNvPicPr>
      </xdr:nvPicPr>
      <xdr:blipFill>
        <a:blip xmlns:r="http://schemas.openxmlformats.org/officeDocument/2006/relationships" r:embed="rId82"/>
        <a:srcRect/>
        <a:stretch>
          <a:fillRect/>
        </a:stretch>
      </xdr:blipFill>
      <xdr:spPr bwMode="auto">
        <a:xfrm>
          <a:off x="1130300" y="91372100"/>
          <a:ext cx="857250" cy="857250"/>
        </a:xfrm>
        <a:prstGeom prst="rect">
          <a:avLst/>
        </a:prstGeom>
        <a:noFill/>
        <a:ln w="9525">
          <a:noFill/>
          <a:headEnd/>
          <a:tailEnd/>
        </a:ln>
      </xdr:spPr>
    </xdr:pic>
    <xdr:clientData/>
  </xdr:oneCellAnchor>
  <xdr:oneCellAnchor>
    <xdr:from>
      <xdr:col>1</xdr:col>
      <xdr:colOff>139700</xdr:colOff>
      <xdr:row>327</xdr:row>
      <xdr:rowOff>71800</xdr:rowOff>
    </xdr:from>
    <xdr:ext cx="857250" cy="857250"/>
    <xdr:pic>
      <xdr:nvPicPr>
        <xdr:cNvPr id="290" name="http://store.lgs-net.com/images/products/820943.jpg?prodh=&amp;CCP=" descr="http://store.lgs-net.com/images/products/820943.jpg?prodh=&amp;CCP=">
          <a:extLst>
            <a:ext uri="{FF2B5EF4-FFF2-40B4-BE49-F238E27FC236}">
              <a16:creationId xmlns:a16="http://schemas.microsoft.com/office/drawing/2014/main" id="{969CA1BF-7AEC-EA4B-A8DC-4E08C4281313}"/>
            </a:ext>
          </a:extLst>
        </xdr:cNvPr>
        <xdr:cNvPicPr>
          <a:picLocks noChangeAspect="1" noChangeArrowheads="1"/>
        </xdr:cNvPicPr>
      </xdr:nvPicPr>
      <xdr:blipFill>
        <a:blip xmlns:r="http://schemas.openxmlformats.org/officeDocument/2006/relationships" r:embed="rId83"/>
        <a:srcRect/>
        <a:stretch>
          <a:fillRect/>
        </a:stretch>
      </xdr:blipFill>
      <xdr:spPr bwMode="auto">
        <a:xfrm>
          <a:off x="1092200" y="92273800"/>
          <a:ext cx="857250" cy="857250"/>
        </a:xfrm>
        <a:prstGeom prst="rect">
          <a:avLst/>
        </a:prstGeom>
        <a:noFill/>
        <a:ln w="9525">
          <a:noFill/>
          <a:headEnd/>
          <a:tailEnd/>
        </a:ln>
      </xdr:spPr>
    </xdr:pic>
    <xdr:clientData/>
  </xdr:oneCellAnchor>
  <xdr:oneCellAnchor>
    <xdr:from>
      <xdr:col>1</xdr:col>
      <xdr:colOff>215900</xdr:colOff>
      <xdr:row>328</xdr:row>
      <xdr:rowOff>84500</xdr:rowOff>
    </xdr:from>
    <xdr:ext cx="857250" cy="857250"/>
    <xdr:pic>
      <xdr:nvPicPr>
        <xdr:cNvPr id="291" name="http://store.lgs-net.com/images/products/823022.jpg?prodh=&amp;CCP=" descr="http://store.lgs-net.com/images/products/823022.jpg?prodh=&amp;CCP=">
          <a:extLst>
            <a:ext uri="{FF2B5EF4-FFF2-40B4-BE49-F238E27FC236}">
              <a16:creationId xmlns:a16="http://schemas.microsoft.com/office/drawing/2014/main" id="{DF3D3A81-BF51-914E-89A6-33A9D8E19BDB}"/>
            </a:ext>
          </a:extLst>
        </xdr:cNvPr>
        <xdr:cNvPicPr>
          <a:picLocks noChangeAspect="1" noChangeArrowheads="1"/>
        </xdr:cNvPicPr>
      </xdr:nvPicPr>
      <xdr:blipFill>
        <a:blip xmlns:r="http://schemas.openxmlformats.org/officeDocument/2006/relationships" r:embed="rId84"/>
        <a:srcRect/>
        <a:stretch>
          <a:fillRect/>
        </a:stretch>
      </xdr:blipFill>
      <xdr:spPr bwMode="auto">
        <a:xfrm>
          <a:off x="1168400" y="93162800"/>
          <a:ext cx="857250" cy="857250"/>
        </a:xfrm>
        <a:prstGeom prst="rect">
          <a:avLst/>
        </a:prstGeom>
        <a:noFill/>
        <a:ln w="9525">
          <a:noFill/>
          <a:headEnd/>
          <a:tailEnd/>
        </a:ln>
      </xdr:spPr>
    </xdr:pic>
    <xdr:clientData/>
  </xdr:oneCellAnchor>
  <xdr:oneCellAnchor>
    <xdr:from>
      <xdr:col>1</xdr:col>
      <xdr:colOff>127000</xdr:colOff>
      <xdr:row>330</xdr:row>
      <xdr:rowOff>59100</xdr:rowOff>
    </xdr:from>
    <xdr:ext cx="857250" cy="857250"/>
    <xdr:pic>
      <xdr:nvPicPr>
        <xdr:cNvPr id="292" name="http://store.lgs-net.com/images/products/828426.jpg?prodh=LD1DLSTANDZACC&amp;CCP=" descr="http://store.lgs-net.com/images/products/828426.jpg?prodh=LD1DLSTANDZACC&amp;CCP=">
          <a:extLst>
            <a:ext uri="{FF2B5EF4-FFF2-40B4-BE49-F238E27FC236}">
              <a16:creationId xmlns:a16="http://schemas.microsoft.com/office/drawing/2014/main" id="{BC5FF17A-5580-EB45-9A6E-21A4B05F99FA}"/>
            </a:ext>
          </a:extLst>
        </xdr:cNvPr>
        <xdr:cNvPicPr>
          <a:picLocks noChangeAspect="1" noChangeArrowheads="1"/>
        </xdr:cNvPicPr>
      </xdr:nvPicPr>
      <xdr:blipFill>
        <a:blip xmlns:r="http://schemas.openxmlformats.org/officeDocument/2006/relationships" r:embed="rId85"/>
        <a:srcRect/>
        <a:stretch>
          <a:fillRect/>
        </a:stretch>
      </xdr:blipFill>
      <xdr:spPr bwMode="auto">
        <a:xfrm>
          <a:off x="1079500" y="94267700"/>
          <a:ext cx="857250" cy="857250"/>
        </a:xfrm>
        <a:prstGeom prst="rect">
          <a:avLst/>
        </a:prstGeom>
        <a:noFill/>
        <a:ln w="9525">
          <a:noFill/>
          <a:headEnd/>
          <a:tailEnd/>
        </a:ln>
      </xdr:spPr>
    </xdr:pic>
    <xdr:clientData/>
  </xdr:oneCellAnchor>
  <xdr:oneCellAnchor>
    <xdr:from>
      <xdr:col>1</xdr:col>
      <xdr:colOff>177800</xdr:colOff>
      <xdr:row>332</xdr:row>
      <xdr:rowOff>33700</xdr:rowOff>
    </xdr:from>
    <xdr:ext cx="857250" cy="857250"/>
    <xdr:pic>
      <xdr:nvPicPr>
        <xdr:cNvPr id="293" name="http://store.lgs-net.com/images/products/843093.jpg?prodh=&amp;CCP=" descr="http://store.lgs-net.com/images/products/843093.jpg?prodh=&amp;CCP=">
          <a:extLst>
            <a:ext uri="{FF2B5EF4-FFF2-40B4-BE49-F238E27FC236}">
              <a16:creationId xmlns:a16="http://schemas.microsoft.com/office/drawing/2014/main" id="{7CC628DE-3151-DC4E-A80D-1B0AE66CC848}"/>
            </a:ext>
          </a:extLst>
        </xdr:cNvPr>
        <xdr:cNvPicPr>
          <a:picLocks noChangeAspect="1" noChangeArrowheads="1"/>
        </xdr:cNvPicPr>
      </xdr:nvPicPr>
      <xdr:blipFill>
        <a:blip xmlns:r="http://schemas.openxmlformats.org/officeDocument/2006/relationships" r:embed="rId86"/>
        <a:srcRect/>
        <a:stretch>
          <a:fillRect/>
        </a:stretch>
      </xdr:blipFill>
      <xdr:spPr bwMode="auto">
        <a:xfrm>
          <a:off x="1130300" y="95372600"/>
          <a:ext cx="857250" cy="857250"/>
        </a:xfrm>
        <a:prstGeom prst="rect">
          <a:avLst/>
        </a:prstGeom>
        <a:noFill/>
        <a:ln w="9525">
          <a:noFill/>
          <a:headEnd/>
          <a:tailEnd/>
        </a:ln>
      </xdr:spPr>
    </xdr:pic>
    <xdr:clientData/>
  </xdr:oneCellAnchor>
  <xdr:oneCellAnchor>
    <xdr:from>
      <xdr:col>1</xdr:col>
      <xdr:colOff>292100</xdr:colOff>
      <xdr:row>333</xdr:row>
      <xdr:rowOff>46400</xdr:rowOff>
    </xdr:from>
    <xdr:ext cx="857250" cy="857250"/>
    <xdr:pic>
      <xdr:nvPicPr>
        <xdr:cNvPr id="294" name="http://store.lgs-net.com/images/products/845810.jpg?prodh=&amp;CCP=" descr="http://store.lgs-net.com/images/products/845810.jpg?prodh=&amp;CCP=">
          <a:extLst>
            <a:ext uri="{FF2B5EF4-FFF2-40B4-BE49-F238E27FC236}">
              <a16:creationId xmlns:a16="http://schemas.microsoft.com/office/drawing/2014/main" id="{33349802-97FC-6049-95AF-79D8212E48A2}"/>
            </a:ext>
          </a:extLst>
        </xdr:cNvPr>
        <xdr:cNvPicPr>
          <a:picLocks noChangeAspect="1" noChangeArrowheads="1"/>
        </xdr:cNvPicPr>
      </xdr:nvPicPr>
      <xdr:blipFill>
        <a:blip xmlns:r="http://schemas.openxmlformats.org/officeDocument/2006/relationships" r:embed="rId87"/>
        <a:srcRect/>
        <a:stretch>
          <a:fillRect/>
        </a:stretch>
      </xdr:blipFill>
      <xdr:spPr bwMode="auto">
        <a:xfrm>
          <a:off x="1244600" y="96261600"/>
          <a:ext cx="857250" cy="857250"/>
        </a:xfrm>
        <a:prstGeom prst="rect">
          <a:avLst/>
        </a:prstGeom>
        <a:noFill/>
        <a:ln w="9525">
          <a:noFill/>
          <a:headEnd/>
          <a:tailEnd/>
        </a:ln>
      </xdr:spPr>
    </xdr:pic>
    <xdr:clientData/>
  </xdr:oneCellAnchor>
  <xdr:oneCellAnchor>
    <xdr:from>
      <xdr:col>1</xdr:col>
      <xdr:colOff>254000</xdr:colOff>
      <xdr:row>334</xdr:row>
      <xdr:rowOff>59100</xdr:rowOff>
    </xdr:from>
    <xdr:ext cx="857250" cy="857250"/>
    <xdr:pic>
      <xdr:nvPicPr>
        <xdr:cNvPr id="295" name="http://store.lgs-net.com/images/products/848788.jpg?prodh=LD1DLSTANDZACC&amp;CCP=" descr="http://store.lgs-net.com/images/products/848788.jpg?prodh=LD1DLSTANDZACC&amp;CCP=">
          <a:extLst>
            <a:ext uri="{FF2B5EF4-FFF2-40B4-BE49-F238E27FC236}">
              <a16:creationId xmlns:a16="http://schemas.microsoft.com/office/drawing/2014/main" id="{28CA24F7-5D6A-0948-B24F-9586971D20F6}"/>
            </a:ext>
          </a:extLst>
        </xdr:cNvPr>
        <xdr:cNvPicPr>
          <a:picLocks noChangeAspect="1" noChangeArrowheads="1"/>
        </xdr:cNvPicPr>
      </xdr:nvPicPr>
      <xdr:blipFill>
        <a:blip xmlns:r="http://schemas.openxmlformats.org/officeDocument/2006/relationships" r:embed="rId88"/>
        <a:srcRect/>
        <a:stretch>
          <a:fillRect/>
        </a:stretch>
      </xdr:blipFill>
      <xdr:spPr bwMode="auto">
        <a:xfrm>
          <a:off x="1206500" y="97150600"/>
          <a:ext cx="857250" cy="857250"/>
        </a:xfrm>
        <a:prstGeom prst="rect">
          <a:avLst/>
        </a:prstGeom>
        <a:noFill/>
        <a:ln w="9525">
          <a:noFill/>
          <a:headEnd/>
          <a:tailEnd/>
        </a:ln>
      </xdr:spPr>
    </xdr:pic>
    <xdr:clientData/>
  </xdr:oneCellAnchor>
  <xdr:oneCellAnchor>
    <xdr:from>
      <xdr:col>1</xdr:col>
      <xdr:colOff>165100</xdr:colOff>
      <xdr:row>335</xdr:row>
      <xdr:rowOff>71800</xdr:rowOff>
    </xdr:from>
    <xdr:ext cx="857250" cy="857250"/>
    <xdr:pic>
      <xdr:nvPicPr>
        <xdr:cNvPr id="296" name="http://store.lgs-net.com/images/products/6012352.jpg?prodh=&amp;CCP=" descr="http://store.lgs-net.com/images/products/6012352.jpg?prodh=&amp;CCP=">
          <a:extLst>
            <a:ext uri="{FF2B5EF4-FFF2-40B4-BE49-F238E27FC236}">
              <a16:creationId xmlns:a16="http://schemas.microsoft.com/office/drawing/2014/main" id="{1CF3BE93-10FB-7A45-BC81-7D301A835FF0}"/>
            </a:ext>
          </a:extLst>
        </xdr:cNvPr>
        <xdr:cNvPicPr>
          <a:picLocks noChangeAspect="1" noChangeArrowheads="1"/>
        </xdr:cNvPicPr>
      </xdr:nvPicPr>
      <xdr:blipFill>
        <a:blip xmlns:r="http://schemas.openxmlformats.org/officeDocument/2006/relationships" r:embed="rId89"/>
        <a:srcRect/>
        <a:stretch>
          <a:fillRect/>
        </a:stretch>
      </xdr:blipFill>
      <xdr:spPr bwMode="auto">
        <a:xfrm>
          <a:off x="1117600" y="98039600"/>
          <a:ext cx="857250" cy="857250"/>
        </a:xfrm>
        <a:prstGeom prst="rect">
          <a:avLst/>
        </a:prstGeom>
        <a:noFill/>
        <a:ln w="9525">
          <a:noFill/>
          <a:headEnd/>
          <a:tailEnd/>
        </a:ln>
      </xdr:spPr>
    </xdr:pic>
    <xdr:clientData/>
  </xdr:oneCellAnchor>
  <xdr:oneCellAnchor>
    <xdr:from>
      <xdr:col>1</xdr:col>
      <xdr:colOff>76200</xdr:colOff>
      <xdr:row>336</xdr:row>
      <xdr:rowOff>59100</xdr:rowOff>
    </xdr:from>
    <xdr:ext cx="857250" cy="857250"/>
    <xdr:pic>
      <xdr:nvPicPr>
        <xdr:cNvPr id="297" name="http://store.lgs-net.com/images/products/723385.jpg?prodh=&amp;CCP=" descr="http://store.lgs-net.com/images/products/723385.jpg?prodh=&amp;CCP=">
          <a:extLst>
            <a:ext uri="{FF2B5EF4-FFF2-40B4-BE49-F238E27FC236}">
              <a16:creationId xmlns:a16="http://schemas.microsoft.com/office/drawing/2014/main" id="{E7EC061A-614D-CF4E-B68F-E8268FB4AF79}"/>
            </a:ext>
          </a:extLst>
        </xdr:cNvPr>
        <xdr:cNvPicPr>
          <a:picLocks noChangeAspect="1" noChangeArrowheads="1"/>
        </xdr:cNvPicPr>
      </xdr:nvPicPr>
      <xdr:blipFill>
        <a:blip xmlns:r="http://schemas.openxmlformats.org/officeDocument/2006/relationships" r:embed="rId90"/>
        <a:srcRect/>
        <a:stretch>
          <a:fillRect/>
        </a:stretch>
      </xdr:blipFill>
      <xdr:spPr bwMode="auto">
        <a:xfrm>
          <a:off x="1028700" y="98903200"/>
          <a:ext cx="857250" cy="857250"/>
        </a:xfrm>
        <a:prstGeom prst="rect">
          <a:avLst/>
        </a:prstGeom>
        <a:noFill/>
        <a:ln w="9525">
          <a:noFill/>
          <a:headEnd/>
          <a:tailEnd/>
        </a:ln>
      </xdr:spPr>
    </xdr:pic>
    <xdr:clientData/>
  </xdr:oneCellAnchor>
  <xdr:oneCellAnchor>
    <xdr:from>
      <xdr:col>1</xdr:col>
      <xdr:colOff>177800</xdr:colOff>
      <xdr:row>337</xdr:row>
      <xdr:rowOff>71800</xdr:rowOff>
    </xdr:from>
    <xdr:ext cx="857250" cy="857250"/>
    <xdr:pic>
      <xdr:nvPicPr>
        <xdr:cNvPr id="298" name="http://store.lgs-net.com/images/products/723774.jpg?prodh=&amp;CCP=" descr="http://store.lgs-net.com/images/products/723774.jpg?prodh=&amp;CCP=">
          <a:extLst>
            <a:ext uri="{FF2B5EF4-FFF2-40B4-BE49-F238E27FC236}">
              <a16:creationId xmlns:a16="http://schemas.microsoft.com/office/drawing/2014/main" id="{257C45C7-12C9-4745-BA23-3590033AF9BC}"/>
            </a:ext>
          </a:extLst>
        </xdr:cNvPr>
        <xdr:cNvPicPr>
          <a:picLocks noChangeAspect="1" noChangeArrowheads="1"/>
        </xdr:cNvPicPr>
      </xdr:nvPicPr>
      <xdr:blipFill>
        <a:blip xmlns:r="http://schemas.openxmlformats.org/officeDocument/2006/relationships" r:embed="rId91"/>
        <a:srcRect/>
        <a:stretch>
          <a:fillRect/>
        </a:stretch>
      </xdr:blipFill>
      <xdr:spPr bwMode="auto">
        <a:xfrm>
          <a:off x="1130300" y="99792200"/>
          <a:ext cx="857250" cy="857250"/>
        </a:xfrm>
        <a:prstGeom prst="rect">
          <a:avLst/>
        </a:prstGeom>
        <a:noFill/>
        <a:ln w="9525">
          <a:noFill/>
          <a:headEnd/>
          <a:tailEnd/>
        </a:ln>
      </xdr:spPr>
    </xdr:pic>
    <xdr:clientData/>
  </xdr:oneCellAnchor>
  <xdr:oneCellAnchor>
    <xdr:from>
      <xdr:col>1</xdr:col>
      <xdr:colOff>139700</xdr:colOff>
      <xdr:row>345</xdr:row>
      <xdr:rowOff>71800</xdr:rowOff>
    </xdr:from>
    <xdr:ext cx="857250" cy="857250"/>
    <xdr:pic>
      <xdr:nvPicPr>
        <xdr:cNvPr id="299" name="http://store.lgs-net.com/images/products/765348.jpg?prodh=&amp;CCP=" descr="http://store.lgs-net.com/images/products/765348.jpg?prodh=&amp;CCP=">
          <a:extLst>
            <a:ext uri="{FF2B5EF4-FFF2-40B4-BE49-F238E27FC236}">
              <a16:creationId xmlns:a16="http://schemas.microsoft.com/office/drawing/2014/main" id="{D9BDBAD5-7942-AF43-BCE0-4A8EA71ED4C4}"/>
            </a:ext>
          </a:extLst>
        </xdr:cNvPr>
        <xdr:cNvPicPr>
          <a:picLocks noChangeAspect="1" noChangeArrowheads="1"/>
        </xdr:cNvPicPr>
      </xdr:nvPicPr>
      <xdr:blipFill>
        <a:blip xmlns:r="http://schemas.openxmlformats.org/officeDocument/2006/relationships" r:embed="rId92"/>
        <a:srcRect/>
        <a:stretch>
          <a:fillRect/>
        </a:stretch>
      </xdr:blipFill>
      <xdr:spPr bwMode="auto">
        <a:xfrm>
          <a:off x="1092200" y="102116300"/>
          <a:ext cx="857250" cy="857250"/>
        </a:xfrm>
        <a:prstGeom prst="rect">
          <a:avLst/>
        </a:prstGeom>
        <a:noFill/>
        <a:ln w="9525">
          <a:noFill/>
          <a:headEnd/>
          <a:tailEnd/>
        </a:ln>
      </xdr:spPr>
    </xdr:pic>
    <xdr:clientData/>
  </xdr:oneCellAnchor>
  <xdr:oneCellAnchor>
    <xdr:from>
      <xdr:col>1</xdr:col>
      <xdr:colOff>254000</xdr:colOff>
      <xdr:row>349</xdr:row>
      <xdr:rowOff>46400</xdr:rowOff>
    </xdr:from>
    <xdr:ext cx="857250" cy="857250"/>
    <xdr:pic>
      <xdr:nvPicPr>
        <xdr:cNvPr id="300" name="http://store.lgs-net.com/images/products/799094.jpg?prodh=WWPC%20ACCES&amp;CCP=" descr="http://store.lgs-net.com/images/products/799094.jpg?prodh=WWPC%20ACCES&amp;CCP=">
          <a:extLst>
            <a:ext uri="{FF2B5EF4-FFF2-40B4-BE49-F238E27FC236}">
              <a16:creationId xmlns:a16="http://schemas.microsoft.com/office/drawing/2014/main" id="{32D9F7FC-D20C-9446-A849-C67A511531A3}"/>
            </a:ext>
          </a:extLst>
        </xdr:cNvPr>
        <xdr:cNvPicPr>
          <a:picLocks noChangeAspect="1" noChangeArrowheads="1"/>
        </xdr:cNvPicPr>
      </xdr:nvPicPr>
      <xdr:blipFill>
        <a:blip xmlns:r="http://schemas.openxmlformats.org/officeDocument/2006/relationships" r:embed="rId93"/>
        <a:srcRect/>
        <a:stretch>
          <a:fillRect/>
        </a:stretch>
      </xdr:blipFill>
      <xdr:spPr bwMode="auto">
        <a:xfrm>
          <a:off x="1206500" y="103729200"/>
          <a:ext cx="857250" cy="857250"/>
        </a:xfrm>
        <a:prstGeom prst="rect">
          <a:avLst/>
        </a:prstGeom>
        <a:noFill/>
        <a:ln w="9525">
          <a:noFill/>
          <a:headEnd/>
          <a:tailEnd/>
        </a:ln>
      </xdr:spPr>
    </xdr:pic>
    <xdr:clientData/>
  </xdr:oneCellAnchor>
  <xdr:oneCellAnchor>
    <xdr:from>
      <xdr:col>1</xdr:col>
      <xdr:colOff>215900</xdr:colOff>
      <xdr:row>350</xdr:row>
      <xdr:rowOff>46400</xdr:rowOff>
    </xdr:from>
    <xdr:ext cx="857250" cy="857250"/>
    <xdr:pic>
      <xdr:nvPicPr>
        <xdr:cNvPr id="301" name="http://store.lgs-net.com/images/products/799301.jpg?prodh=&amp;CCP=" descr="http://store.lgs-net.com/images/products/799301.jpg?prodh=&amp;CCP=">
          <a:extLst>
            <a:ext uri="{FF2B5EF4-FFF2-40B4-BE49-F238E27FC236}">
              <a16:creationId xmlns:a16="http://schemas.microsoft.com/office/drawing/2014/main" id="{574F0B04-8FEE-9245-BD1D-F2E360C07B60}"/>
            </a:ext>
          </a:extLst>
        </xdr:cNvPr>
        <xdr:cNvPicPr>
          <a:picLocks noChangeAspect="1" noChangeArrowheads="1"/>
        </xdr:cNvPicPr>
      </xdr:nvPicPr>
      <xdr:blipFill>
        <a:blip xmlns:r="http://schemas.openxmlformats.org/officeDocument/2006/relationships" r:embed="rId94"/>
        <a:srcRect/>
        <a:stretch>
          <a:fillRect/>
        </a:stretch>
      </xdr:blipFill>
      <xdr:spPr bwMode="auto">
        <a:xfrm>
          <a:off x="1168400" y="104605500"/>
          <a:ext cx="857250" cy="857250"/>
        </a:xfrm>
        <a:prstGeom prst="rect">
          <a:avLst/>
        </a:prstGeom>
        <a:noFill/>
        <a:ln w="9525">
          <a:noFill/>
          <a:headEnd/>
          <a:tailEnd/>
        </a:ln>
      </xdr:spPr>
    </xdr:pic>
    <xdr:clientData/>
  </xdr:oneCellAnchor>
  <xdr:oneCellAnchor>
    <xdr:from>
      <xdr:col>1</xdr:col>
      <xdr:colOff>152400</xdr:colOff>
      <xdr:row>352</xdr:row>
      <xdr:rowOff>8300</xdr:rowOff>
    </xdr:from>
    <xdr:ext cx="857250" cy="857250"/>
    <xdr:pic>
      <xdr:nvPicPr>
        <xdr:cNvPr id="303" name="http://store.lgs-net.com/images/products/823023.jpg?prodh=&amp;CCP=" descr="http://store.lgs-net.com/images/products/823023.jpg?prodh=&amp;CCP=">
          <a:extLst>
            <a:ext uri="{FF2B5EF4-FFF2-40B4-BE49-F238E27FC236}">
              <a16:creationId xmlns:a16="http://schemas.microsoft.com/office/drawing/2014/main" id="{A432FADB-B666-4149-88C6-03CDB823ABD7}"/>
            </a:ext>
          </a:extLst>
        </xdr:cNvPr>
        <xdr:cNvPicPr>
          <a:picLocks noChangeAspect="1" noChangeArrowheads="1"/>
        </xdr:cNvPicPr>
      </xdr:nvPicPr>
      <xdr:blipFill>
        <a:blip xmlns:r="http://schemas.openxmlformats.org/officeDocument/2006/relationships" r:embed="rId84"/>
        <a:srcRect/>
        <a:stretch>
          <a:fillRect/>
        </a:stretch>
      </xdr:blipFill>
      <xdr:spPr bwMode="auto">
        <a:xfrm>
          <a:off x="1104900" y="106574000"/>
          <a:ext cx="857250" cy="857250"/>
        </a:xfrm>
        <a:prstGeom prst="rect">
          <a:avLst/>
        </a:prstGeom>
        <a:noFill/>
        <a:ln w="9525">
          <a:noFill/>
          <a:headEnd/>
          <a:tailEnd/>
        </a:ln>
      </xdr:spPr>
    </xdr:pic>
    <xdr:clientData/>
  </xdr:oneCellAnchor>
  <xdr:oneCellAnchor>
    <xdr:from>
      <xdr:col>1</xdr:col>
      <xdr:colOff>203200</xdr:colOff>
      <xdr:row>353</xdr:row>
      <xdr:rowOff>46400</xdr:rowOff>
    </xdr:from>
    <xdr:ext cx="857250" cy="857250"/>
    <xdr:pic>
      <xdr:nvPicPr>
        <xdr:cNvPr id="304" name="http://store.lgs-net.com/images/products/823206.jpg?prodh=&amp;CCP=" descr="http://store.lgs-net.com/images/products/823206.jpg?prodh=&amp;CCP=">
          <a:extLst>
            <a:ext uri="{FF2B5EF4-FFF2-40B4-BE49-F238E27FC236}">
              <a16:creationId xmlns:a16="http://schemas.microsoft.com/office/drawing/2014/main" id="{9574B6F2-925A-AB45-9A4F-ABF2BE1EDEF6}"/>
            </a:ext>
          </a:extLst>
        </xdr:cNvPr>
        <xdr:cNvPicPr>
          <a:picLocks noChangeAspect="1" noChangeArrowheads="1"/>
        </xdr:cNvPicPr>
      </xdr:nvPicPr>
      <xdr:blipFill>
        <a:blip xmlns:r="http://schemas.openxmlformats.org/officeDocument/2006/relationships" r:embed="rId84"/>
        <a:srcRect/>
        <a:stretch>
          <a:fillRect/>
        </a:stretch>
      </xdr:blipFill>
      <xdr:spPr bwMode="auto">
        <a:xfrm>
          <a:off x="1155700" y="107488400"/>
          <a:ext cx="857250" cy="857250"/>
        </a:xfrm>
        <a:prstGeom prst="rect">
          <a:avLst/>
        </a:prstGeom>
        <a:noFill/>
        <a:ln w="9525">
          <a:noFill/>
          <a:headEnd/>
          <a:tailEnd/>
        </a:ln>
      </xdr:spPr>
    </xdr:pic>
    <xdr:clientData/>
  </xdr:oneCellAnchor>
  <xdr:oneCellAnchor>
    <xdr:from>
      <xdr:col>1</xdr:col>
      <xdr:colOff>304800</xdr:colOff>
      <xdr:row>354</xdr:row>
      <xdr:rowOff>97200</xdr:rowOff>
    </xdr:from>
    <xdr:ext cx="857250" cy="857250"/>
    <xdr:pic>
      <xdr:nvPicPr>
        <xdr:cNvPr id="305" name="http://store.lgs-net.com/images/products/838704.jpg?prodh=&amp;CCP=" descr="http://store.lgs-net.com/images/products/838704.jpg?prodh=&amp;CCP=">
          <a:extLst>
            <a:ext uri="{FF2B5EF4-FFF2-40B4-BE49-F238E27FC236}">
              <a16:creationId xmlns:a16="http://schemas.microsoft.com/office/drawing/2014/main" id="{EED38A64-CD7E-2B4B-B6A3-8FDEFBB344A8}"/>
            </a:ext>
          </a:extLst>
        </xdr:cNvPr>
        <xdr:cNvPicPr>
          <a:picLocks noChangeAspect="1" noChangeArrowheads="1"/>
        </xdr:cNvPicPr>
      </xdr:nvPicPr>
      <xdr:blipFill>
        <a:blip xmlns:r="http://schemas.openxmlformats.org/officeDocument/2006/relationships" r:embed="rId95"/>
        <a:srcRect/>
        <a:stretch>
          <a:fillRect/>
        </a:stretch>
      </xdr:blipFill>
      <xdr:spPr bwMode="auto">
        <a:xfrm>
          <a:off x="1257300" y="108415500"/>
          <a:ext cx="857250" cy="857250"/>
        </a:xfrm>
        <a:prstGeom prst="rect">
          <a:avLst/>
        </a:prstGeom>
        <a:noFill/>
        <a:ln w="9525">
          <a:noFill/>
          <a:headEnd/>
          <a:tailEnd/>
        </a:ln>
      </xdr:spPr>
    </xdr:pic>
    <xdr:clientData/>
  </xdr:oneCellAnchor>
  <xdr:oneCellAnchor>
    <xdr:from>
      <xdr:col>1</xdr:col>
      <xdr:colOff>0</xdr:colOff>
      <xdr:row>362</xdr:row>
      <xdr:rowOff>21000</xdr:rowOff>
    </xdr:from>
    <xdr:ext cx="857250" cy="857250"/>
    <xdr:pic>
      <xdr:nvPicPr>
        <xdr:cNvPr id="306" name="http://store.lgs-net.com/images/products/828414.jpg?prodh=&amp;CCP=" descr="http://store.lgs-net.com/images/products/828414.jpg?prodh=&amp;CCP=">
          <a:extLst>
            <a:ext uri="{FF2B5EF4-FFF2-40B4-BE49-F238E27FC236}">
              <a16:creationId xmlns:a16="http://schemas.microsoft.com/office/drawing/2014/main" id="{3BD7CD28-44C7-D04C-B223-A1D9F7E48A15}"/>
            </a:ext>
          </a:extLst>
        </xdr:cNvPr>
        <xdr:cNvPicPr>
          <a:picLocks noChangeAspect="1" noChangeArrowheads="1"/>
        </xdr:cNvPicPr>
      </xdr:nvPicPr>
      <xdr:blipFill>
        <a:blip xmlns:r="http://schemas.openxmlformats.org/officeDocument/2006/relationships" r:embed="rId96"/>
        <a:srcRect/>
        <a:stretch>
          <a:fillRect/>
        </a:stretch>
      </xdr:blipFill>
      <xdr:spPr bwMode="auto">
        <a:xfrm>
          <a:off x="609600" y="62047800"/>
          <a:ext cx="857250" cy="857250"/>
        </a:xfrm>
        <a:prstGeom prst="rect">
          <a:avLst/>
        </a:prstGeom>
        <a:noFill/>
        <a:ln w="9525">
          <a:noFill/>
          <a:headEnd/>
          <a:tailEnd/>
        </a:ln>
      </xdr:spPr>
    </xdr:pic>
    <xdr:clientData/>
  </xdr:oneCellAnchor>
  <xdr:oneCellAnchor>
    <xdr:from>
      <xdr:col>1</xdr:col>
      <xdr:colOff>0</xdr:colOff>
      <xdr:row>363</xdr:row>
      <xdr:rowOff>21000</xdr:rowOff>
    </xdr:from>
    <xdr:ext cx="857250" cy="857250"/>
    <xdr:pic>
      <xdr:nvPicPr>
        <xdr:cNvPr id="307" name="http://store.lgs-net.com/images/products/819574.jpg?prodh=LD1DXSTANDZACC&amp;CCP=" descr="http://store.lgs-net.com/images/products/819574.jpg?prodh=LD1DXSTANDZACC&amp;CCP=">
          <a:extLst>
            <a:ext uri="{FF2B5EF4-FFF2-40B4-BE49-F238E27FC236}">
              <a16:creationId xmlns:a16="http://schemas.microsoft.com/office/drawing/2014/main" id="{68B28A0A-A503-774D-9A7E-40E1B727D296}"/>
            </a:ext>
          </a:extLst>
        </xdr:cNvPr>
        <xdr:cNvPicPr>
          <a:picLocks noChangeAspect="1" noChangeArrowheads="1"/>
        </xdr:cNvPicPr>
      </xdr:nvPicPr>
      <xdr:blipFill>
        <a:blip xmlns:r="http://schemas.openxmlformats.org/officeDocument/2006/relationships" r:embed="rId97"/>
        <a:srcRect/>
        <a:stretch>
          <a:fillRect/>
        </a:stretch>
      </xdr:blipFill>
      <xdr:spPr bwMode="auto">
        <a:xfrm>
          <a:off x="609600" y="62936800"/>
          <a:ext cx="857250" cy="857250"/>
        </a:xfrm>
        <a:prstGeom prst="rect">
          <a:avLst/>
        </a:prstGeom>
        <a:noFill/>
        <a:ln w="9525">
          <a:noFill/>
          <a:headEnd/>
          <a:tailEnd/>
        </a:ln>
      </xdr:spPr>
    </xdr:pic>
    <xdr:clientData/>
  </xdr:oneCellAnchor>
  <xdr:oneCellAnchor>
    <xdr:from>
      <xdr:col>1</xdr:col>
      <xdr:colOff>0</xdr:colOff>
      <xdr:row>365</xdr:row>
      <xdr:rowOff>21000</xdr:rowOff>
    </xdr:from>
    <xdr:ext cx="857250" cy="857250"/>
    <xdr:pic>
      <xdr:nvPicPr>
        <xdr:cNvPr id="308" name="http://store.lgs-net.com/images/products/833751.jpg?prodh=&amp;CCP=" descr="http://store.lgs-net.com/images/products/833751.jpg?prodh=&amp;CCP=">
          <a:extLst>
            <a:ext uri="{FF2B5EF4-FFF2-40B4-BE49-F238E27FC236}">
              <a16:creationId xmlns:a16="http://schemas.microsoft.com/office/drawing/2014/main" id="{09F6E138-A087-D249-BB19-3EFBE6C13E13}"/>
            </a:ext>
          </a:extLst>
        </xdr:cNvPr>
        <xdr:cNvPicPr>
          <a:picLocks noChangeAspect="1" noChangeArrowheads="1"/>
        </xdr:cNvPicPr>
      </xdr:nvPicPr>
      <xdr:blipFill>
        <a:blip xmlns:r="http://schemas.openxmlformats.org/officeDocument/2006/relationships" r:embed="rId84"/>
        <a:srcRect/>
        <a:stretch>
          <a:fillRect/>
        </a:stretch>
      </xdr:blipFill>
      <xdr:spPr bwMode="auto">
        <a:xfrm>
          <a:off x="609600" y="63990900"/>
          <a:ext cx="857250" cy="857250"/>
        </a:xfrm>
        <a:prstGeom prst="rect">
          <a:avLst/>
        </a:prstGeom>
        <a:noFill/>
        <a:ln w="9525">
          <a:noFill/>
          <a:headEnd/>
          <a:tailEnd/>
        </a:ln>
      </xdr:spPr>
    </xdr:pic>
    <xdr:clientData/>
  </xdr:oneCellAnchor>
  <xdr:oneCellAnchor>
    <xdr:from>
      <xdr:col>1</xdr:col>
      <xdr:colOff>0</xdr:colOff>
      <xdr:row>368</xdr:row>
      <xdr:rowOff>21000</xdr:rowOff>
    </xdr:from>
    <xdr:ext cx="857250" cy="857250"/>
    <xdr:pic>
      <xdr:nvPicPr>
        <xdr:cNvPr id="309" name="http://store.lgs-net.com/images/products/838704.jpg?prodh=&amp;CCP=" descr="http://store.lgs-net.com/images/products/838704.jpg?prodh=&amp;CCP=">
          <a:extLst>
            <a:ext uri="{FF2B5EF4-FFF2-40B4-BE49-F238E27FC236}">
              <a16:creationId xmlns:a16="http://schemas.microsoft.com/office/drawing/2014/main" id="{37015E75-6DBD-A44B-872C-D57FEA8B8F91}"/>
            </a:ext>
          </a:extLst>
        </xdr:cNvPr>
        <xdr:cNvPicPr>
          <a:picLocks noChangeAspect="1" noChangeArrowheads="1"/>
        </xdr:cNvPicPr>
      </xdr:nvPicPr>
      <xdr:blipFill>
        <a:blip xmlns:r="http://schemas.openxmlformats.org/officeDocument/2006/relationships" r:embed="rId95"/>
        <a:srcRect/>
        <a:stretch>
          <a:fillRect/>
        </a:stretch>
      </xdr:blipFill>
      <xdr:spPr bwMode="auto">
        <a:xfrm>
          <a:off x="609600" y="65375200"/>
          <a:ext cx="857250" cy="857250"/>
        </a:xfrm>
        <a:prstGeom prst="rect">
          <a:avLst/>
        </a:prstGeom>
        <a:noFill/>
        <a:ln w="9525">
          <a:noFill/>
          <a:headEnd/>
          <a:tailEnd/>
        </a:ln>
      </xdr:spPr>
    </xdr:pic>
    <xdr:clientData/>
  </xdr:oneCellAnchor>
  <xdr:oneCellAnchor>
    <xdr:from>
      <xdr:col>1</xdr:col>
      <xdr:colOff>0</xdr:colOff>
      <xdr:row>369</xdr:row>
      <xdr:rowOff>21000</xdr:rowOff>
    </xdr:from>
    <xdr:ext cx="857250" cy="857250"/>
    <xdr:pic>
      <xdr:nvPicPr>
        <xdr:cNvPr id="310" name="http://store.lgs-net.com/images/products/845185.jpg?prodh=&amp;CCP=" descr="http://store.lgs-net.com/images/products/845185.jpg?prodh=&amp;CCP=">
          <a:extLst>
            <a:ext uri="{FF2B5EF4-FFF2-40B4-BE49-F238E27FC236}">
              <a16:creationId xmlns:a16="http://schemas.microsoft.com/office/drawing/2014/main" id="{3464D63E-2C71-CA44-B6DC-909086796C22}"/>
            </a:ext>
          </a:extLst>
        </xdr:cNvPr>
        <xdr:cNvPicPr>
          <a:picLocks noChangeAspect="1" noChangeArrowheads="1"/>
        </xdr:cNvPicPr>
      </xdr:nvPicPr>
      <xdr:blipFill>
        <a:blip xmlns:r="http://schemas.openxmlformats.org/officeDocument/2006/relationships" r:embed="rId98"/>
        <a:srcRect/>
        <a:stretch>
          <a:fillRect/>
        </a:stretch>
      </xdr:blipFill>
      <xdr:spPr bwMode="auto">
        <a:xfrm>
          <a:off x="609600" y="66264200"/>
          <a:ext cx="857250" cy="857250"/>
        </a:xfrm>
        <a:prstGeom prst="rect">
          <a:avLst/>
        </a:prstGeom>
        <a:noFill/>
        <a:ln w="9525">
          <a:noFill/>
          <a:headEnd/>
          <a:tailEnd/>
        </a:ln>
      </xdr:spPr>
    </xdr:pic>
    <xdr:clientData/>
  </xdr:oneCellAnchor>
  <xdr:oneCellAnchor>
    <xdr:from>
      <xdr:col>1</xdr:col>
      <xdr:colOff>0</xdr:colOff>
      <xdr:row>370</xdr:row>
      <xdr:rowOff>21000</xdr:rowOff>
    </xdr:from>
    <xdr:ext cx="857250" cy="857250"/>
    <xdr:pic>
      <xdr:nvPicPr>
        <xdr:cNvPr id="311" name="http://store.lgs-net.com/images/products/887899.jpg?prodh=&amp;CCP=" descr="http://store.lgs-net.com/images/products/887899.jpg?prodh=&amp;CCP=">
          <a:extLst>
            <a:ext uri="{FF2B5EF4-FFF2-40B4-BE49-F238E27FC236}">
              <a16:creationId xmlns:a16="http://schemas.microsoft.com/office/drawing/2014/main" id="{D499BAD9-46D3-104A-9574-78A54D4D32BA}"/>
            </a:ext>
          </a:extLst>
        </xdr:cNvPr>
        <xdr:cNvPicPr>
          <a:picLocks noChangeAspect="1" noChangeArrowheads="1"/>
        </xdr:cNvPicPr>
      </xdr:nvPicPr>
      <xdr:blipFill>
        <a:blip xmlns:r="http://schemas.openxmlformats.org/officeDocument/2006/relationships" r:embed="rId99"/>
        <a:srcRect/>
        <a:stretch>
          <a:fillRect/>
        </a:stretch>
      </xdr:blipFill>
      <xdr:spPr bwMode="auto">
        <a:xfrm>
          <a:off x="609600" y="67153200"/>
          <a:ext cx="857250" cy="857250"/>
        </a:xfrm>
        <a:prstGeom prst="rect">
          <a:avLst/>
        </a:prstGeom>
        <a:noFill/>
        <a:ln w="9525">
          <a:noFill/>
          <a:headEnd/>
          <a:tailEnd/>
        </a:ln>
      </xdr:spPr>
    </xdr:pic>
    <xdr:clientData/>
  </xdr:oneCellAnchor>
  <xdr:oneCellAnchor>
    <xdr:from>
      <xdr:col>1</xdr:col>
      <xdr:colOff>0</xdr:colOff>
      <xdr:row>378</xdr:row>
      <xdr:rowOff>21000</xdr:rowOff>
    </xdr:from>
    <xdr:ext cx="857250" cy="857250"/>
    <xdr:pic>
      <xdr:nvPicPr>
        <xdr:cNvPr id="312" name="http://store.lgs-net.com/images/products/864989.jpg?prodh=&amp;CCP=" descr="http://store.lgs-net.com/images/products/864989.jpg?prodh=&amp;CCP=">
          <a:extLst>
            <a:ext uri="{FF2B5EF4-FFF2-40B4-BE49-F238E27FC236}">
              <a16:creationId xmlns:a16="http://schemas.microsoft.com/office/drawing/2014/main" id="{6B836FFC-294D-E746-82D2-8037CF7CB7B6}"/>
            </a:ext>
          </a:extLst>
        </xdr:cNvPr>
        <xdr:cNvPicPr>
          <a:picLocks noChangeAspect="1" noChangeArrowheads="1"/>
        </xdr:cNvPicPr>
      </xdr:nvPicPr>
      <xdr:blipFill>
        <a:blip xmlns:r="http://schemas.openxmlformats.org/officeDocument/2006/relationships" r:embed="rId99"/>
        <a:srcRect/>
        <a:stretch>
          <a:fillRect/>
        </a:stretch>
      </xdr:blipFill>
      <xdr:spPr bwMode="auto">
        <a:xfrm>
          <a:off x="609600" y="69617000"/>
          <a:ext cx="857250" cy="857250"/>
        </a:xfrm>
        <a:prstGeom prst="rect">
          <a:avLst/>
        </a:prstGeom>
        <a:noFill/>
        <a:ln w="9525">
          <a:noFill/>
          <a:headEnd/>
          <a:tailEnd/>
        </a:ln>
      </xdr:spPr>
    </xdr:pic>
    <xdr:clientData/>
  </xdr:oneCellAnchor>
  <xdr:oneCellAnchor>
    <xdr:from>
      <xdr:col>1</xdr:col>
      <xdr:colOff>0</xdr:colOff>
      <xdr:row>379</xdr:row>
      <xdr:rowOff>21000</xdr:rowOff>
    </xdr:from>
    <xdr:ext cx="857250" cy="857250"/>
    <xdr:pic>
      <xdr:nvPicPr>
        <xdr:cNvPr id="313" name="http://store.lgs-net.com/images/products/837757.jpg?prodh=&amp;CCP=" descr="http://store.lgs-net.com/images/products/837757.jpg?prodh=&amp;CCP=">
          <a:extLst>
            <a:ext uri="{FF2B5EF4-FFF2-40B4-BE49-F238E27FC236}">
              <a16:creationId xmlns:a16="http://schemas.microsoft.com/office/drawing/2014/main" id="{3B56534E-A53D-F846-B658-B942FB85B4D7}"/>
            </a:ext>
          </a:extLst>
        </xdr:cNvPr>
        <xdr:cNvPicPr>
          <a:picLocks noChangeAspect="1" noChangeArrowheads="1"/>
        </xdr:cNvPicPr>
      </xdr:nvPicPr>
      <xdr:blipFill>
        <a:blip xmlns:r="http://schemas.openxmlformats.org/officeDocument/2006/relationships" r:embed="rId100"/>
        <a:srcRect/>
        <a:stretch>
          <a:fillRect/>
        </a:stretch>
      </xdr:blipFill>
      <xdr:spPr bwMode="auto">
        <a:xfrm>
          <a:off x="609600" y="70506000"/>
          <a:ext cx="857250" cy="857250"/>
        </a:xfrm>
        <a:prstGeom prst="rect">
          <a:avLst/>
        </a:prstGeom>
        <a:noFill/>
        <a:ln w="9525">
          <a:noFill/>
          <a:headEnd/>
          <a:tailEnd/>
        </a:ln>
      </xdr:spPr>
    </xdr:pic>
    <xdr:clientData/>
  </xdr:oneCellAnchor>
  <xdr:oneCellAnchor>
    <xdr:from>
      <xdr:col>1</xdr:col>
      <xdr:colOff>0</xdr:colOff>
      <xdr:row>380</xdr:row>
      <xdr:rowOff>21000</xdr:rowOff>
    </xdr:from>
    <xdr:ext cx="857250" cy="857250"/>
    <xdr:pic>
      <xdr:nvPicPr>
        <xdr:cNvPr id="314" name="http://store.lgs-net.com/images/products/848439.jpg?prodh=&amp;CCP=" descr="http://store.lgs-net.com/images/products/848439.jpg?prodh=&amp;CCP=">
          <a:extLst>
            <a:ext uri="{FF2B5EF4-FFF2-40B4-BE49-F238E27FC236}">
              <a16:creationId xmlns:a16="http://schemas.microsoft.com/office/drawing/2014/main" id="{755DFE07-626C-7A45-80C2-153B35658282}"/>
            </a:ext>
          </a:extLst>
        </xdr:cNvPr>
        <xdr:cNvPicPr>
          <a:picLocks noChangeAspect="1" noChangeArrowheads="1"/>
        </xdr:cNvPicPr>
      </xdr:nvPicPr>
      <xdr:blipFill>
        <a:blip xmlns:r="http://schemas.openxmlformats.org/officeDocument/2006/relationships" r:embed="rId101"/>
        <a:srcRect/>
        <a:stretch>
          <a:fillRect/>
        </a:stretch>
      </xdr:blipFill>
      <xdr:spPr bwMode="auto">
        <a:xfrm>
          <a:off x="609600" y="71395000"/>
          <a:ext cx="857250" cy="857250"/>
        </a:xfrm>
        <a:prstGeom prst="rect">
          <a:avLst/>
        </a:prstGeom>
        <a:noFill/>
        <a:ln w="9525">
          <a:noFill/>
          <a:headEnd/>
          <a:tailEnd/>
        </a:ln>
      </xdr:spPr>
    </xdr:pic>
    <xdr:clientData/>
  </xdr:oneCellAnchor>
  <xdr:oneCellAnchor>
    <xdr:from>
      <xdr:col>1</xdr:col>
      <xdr:colOff>0</xdr:colOff>
      <xdr:row>390</xdr:row>
      <xdr:rowOff>21000</xdr:rowOff>
    </xdr:from>
    <xdr:ext cx="857250" cy="857250"/>
    <xdr:pic>
      <xdr:nvPicPr>
        <xdr:cNvPr id="315" name="http://store.lgs-net.com/images/products/848435.jpg?prodh=WWPC%20LASERL2&amp;CCP=" descr="http://store.lgs-net.com/images/products/848435.jpg?prodh=WWPC%20LASERL2&amp;CCP=">
          <a:extLst>
            <a:ext uri="{FF2B5EF4-FFF2-40B4-BE49-F238E27FC236}">
              <a16:creationId xmlns:a16="http://schemas.microsoft.com/office/drawing/2014/main" id="{6AEBFA8D-0F0C-9F49-A2D2-814D61D3E279}"/>
            </a:ext>
          </a:extLst>
        </xdr:cNvPr>
        <xdr:cNvPicPr>
          <a:picLocks noChangeAspect="1" noChangeArrowheads="1"/>
        </xdr:cNvPicPr>
      </xdr:nvPicPr>
      <xdr:blipFill>
        <a:blip xmlns:r="http://schemas.openxmlformats.org/officeDocument/2006/relationships" r:embed="rId102"/>
        <a:srcRect/>
        <a:stretch>
          <a:fillRect/>
        </a:stretch>
      </xdr:blipFill>
      <xdr:spPr bwMode="auto">
        <a:xfrm>
          <a:off x="609600" y="75420900"/>
          <a:ext cx="857250" cy="857250"/>
        </a:xfrm>
        <a:prstGeom prst="rect">
          <a:avLst/>
        </a:prstGeom>
        <a:noFill/>
        <a:ln w="9525">
          <a:noFill/>
          <a:headEnd/>
          <a:tailEnd/>
        </a:ln>
      </xdr:spPr>
    </xdr:pic>
    <xdr:clientData/>
  </xdr:oneCellAnchor>
  <xdr:oneCellAnchor>
    <xdr:from>
      <xdr:col>1</xdr:col>
      <xdr:colOff>0</xdr:colOff>
      <xdr:row>391</xdr:row>
      <xdr:rowOff>21000</xdr:rowOff>
    </xdr:from>
    <xdr:ext cx="857250" cy="857250"/>
    <xdr:pic>
      <xdr:nvPicPr>
        <xdr:cNvPr id="316" name="http://store.lgs-net.com/images/products/864413.jpg?prodh=WWPC%20LASERL2&amp;CCP=" descr="http://store.lgs-net.com/images/products/864413.jpg?prodh=WWPC%20LASERL2&amp;CCP=">
          <a:extLst>
            <a:ext uri="{FF2B5EF4-FFF2-40B4-BE49-F238E27FC236}">
              <a16:creationId xmlns:a16="http://schemas.microsoft.com/office/drawing/2014/main" id="{F8A91E49-9758-F544-B915-D1CD656CD889}"/>
            </a:ext>
          </a:extLst>
        </xdr:cNvPr>
        <xdr:cNvPicPr>
          <a:picLocks noChangeAspect="1" noChangeArrowheads="1"/>
        </xdr:cNvPicPr>
      </xdr:nvPicPr>
      <xdr:blipFill>
        <a:blip xmlns:r="http://schemas.openxmlformats.org/officeDocument/2006/relationships" r:embed="rId103"/>
        <a:srcRect/>
        <a:stretch>
          <a:fillRect/>
        </a:stretch>
      </xdr:blipFill>
      <xdr:spPr bwMode="auto">
        <a:xfrm>
          <a:off x="609600" y="76297200"/>
          <a:ext cx="857250" cy="857250"/>
        </a:xfrm>
        <a:prstGeom prst="rect">
          <a:avLst/>
        </a:prstGeom>
        <a:noFill/>
        <a:ln w="9525">
          <a:noFill/>
          <a:headEnd/>
          <a:tailEnd/>
        </a:ln>
      </xdr:spPr>
    </xdr:pic>
    <xdr:clientData/>
  </xdr:oneCellAnchor>
  <xdr:oneCellAnchor>
    <xdr:from>
      <xdr:col>1</xdr:col>
      <xdr:colOff>0</xdr:colOff>
      <xdr:row>392</xdr:row>
      <xdr:rowOff>21000</xdr:rowOff>
    </xdr:from>
    <xdr:ext cx="857250" cy="857250"/>
    <xdr:pic>
      <xdr:nvPicPr>
        <xdr:cNvPr id="317" name="http://store.lgs-net.com/images/products/912932.jpg?prodh=WWPC%20LASERL2G&amp;CCP=" descr="http://store.lgs-net.com/images/products/912932.jpg?prodh=WWPC%20LASERL2G&amp;CCP=">
          <a:extLst>
            <a:ext uri="{FF2B5EF4-FFF2-40B4-BE49-F238E27FC236}">
              <a16:creationId xmlns:a16="http://schemas.microsoft.com/office/drawing/2014/main" id="{C5F6DCBD-210F-E84C-9384-0703969192EF}"/>
            </a:ext>
          </a:extLst>
        </xdr:cNvPr>
        <xdr:cNvPicPr>
          <a:picLocks noChangeAspect="1" noChangeArrowheads="1"/>
        </xdr:cNvPicPr>
      </xdr:nvPicPr>
      <xdr:blipFill>
        <a:blip xmlns:r="http://schemas.openxmlformats.org/officeDocument/2006/relationships" r:embed="rId104"/>
        <a:srcRect/>
        <a:stretch>
          <a:fillRect/>
        </a:stretch>
      </xdr:blipFill>
      <xdr:spPr bwMode="auto">
        <a:xfrm>
          <a:off x="609600" y="77173500"/>
          <a:ext cx="857250" cy="857250"/>
        </a:xfrm>
        <a:prstGeom prst="rect">
          <a:avLst/>
        </a:prstGeom>
        <a:noFill/>
        <a:ln w="9525">
          <a:noFill/>
          <a:headEnd/>
          <a:tailEnd/>
        </a:ln>
      </xdr:spPr>
    </xdr:pic>
    <xdr:clientData/>
  </xdr:oneCellAnchor>
  <xdr:oneCellAnchor>
    <xdr:from>
      <xdr:col>1</xdr:col>
      <xdr:colOff>0</xdr:colOff>
      <xdr:row>393</xdr:row>
      <xdr:rowOff>21000</xdr:rowOff>
    </xdr:from>
    <xdr:ext cx="857250" cy="857250"/>
    <xdr:pic>
      <xdr:nvPicPr>
        <xdr:cNvPr id="318" name="http://store.lgs-net.com/images/products/864420.jpg?prodh=WWPC%20LASERL2G&amp;CCP=" descr="http://store.lgs-net.com/images/products/864420.jpg?prodh=WWPC%20LASERL2G&amp;CCP=">
          <a:extLst>
            <a:ext uri="{FF2B5EF4-FFF2-40B4-BE49-F238E27FC236}">
              <a16:creationId xmlns:a16="http://schemas.microsoft.com/office/drawing/2014/main" id="{321EAE16-24A2-B047-8407-289EB86F77DB}"/>
            </a:ext>
          </a:extLst>
        </xdr:cNvPr>
        <xdr:cNvPicPr>
          <a:picLocks noChangeAspect="1" noChangeArrowheads="1"/>
        </xdr:cNvPicPr>
      </xdr:nvPicPr>
      <xdr:blipFill>
        <a:blip xmlns:r="http://schemas.openxmlformats.org/officeDocument/2006/relationships" r:embed="rId105"/>
        <a:srcRect/>
        <a:stretch>
          <a:fillRect/>
        </a:stretch>
      </xdr:blipFill>
      <xdr:spPr bwMode="auto">
        <a:xfrm>
          <a:off x="609600" y="78049800"/>
          <a:ext cx="857250" cy="857250"/>
        </a:xfrm>
        <a:prstGeom prst="rect">
          <a:avLst/>
        </a:prstGeom>
        <a:noFill/>
        <a:ln w="9525">
          <a:noFill/>
          <a:headEnd/>
          <a:tailEnd/>
        </a:ln>
      </xdr:spPr>
    </xdr:pic>
    <xdr:clientData/>
  </xdr:oneCellAnchor>
  <xdr:oneCellAnchor>
    <xdr:from>
      <xdr:col>1</xdr:col>
      <xdr:colOff>0</xdr:colOff>
      <xdr:row>394</xdr:row>
      <xdr:rowOff>21000</xdr:rowOff>
    </xdr:from>
    <xdr:ext cx="857250" cy="857250"/>
    <xdr:pic>
      <xdr:nvPicPr>
        <xdr:cNvPr id="319" name="http://store.lgs-net.com/images/products/864427.jpg?prodh=WWPC%20LASERP5&amp;CCP=" descr="http://store.lgs-net.com/images/products/864427.jpg?prodh=WWPC%20LASERP5&amp;CCP=">
          <a:extLst>
            <a:ext uri="{FF2B5EF4-FFF2-40B4-BE49-F238E27FC236}">
              <a16:creationId xmlns:a16="http://schemas.microsoft.com/office/drawing/2014/main" id="{042D3833-06DD-E543-ACA4-F64F5FEB5478}"/>
            </a:ext>
          </a:extLst>
        </xdr:cNvPr>
        <xdr:cNvPicPr>
          <a:picLocks noChangeAspect="1" noChangeArrowheads="1"/>
        </xdr:cNvPicPr>
      </xdr:nvPicPr>
      <xdr:blipFill>
        <a:blip xmlns:r="http://schemas.openxmlformats.org/officeDocument/2006/relationships" r:embed="rId106"/>
        <a:srcRect/>
        <a:stretch>
          <a:fillRect/>
        </a:stretch>
      </xdr:blipFill>
      <xdr:spPr bwMode="auto">
        <a:xfrm>
          <a:off x="609600" y="78926100"/>
          <a:ext cx="857250" cy="857250"/>
        </a:xfrm>
        <a:prstGeom prst="rect">
          <a:avLst/>
        </a:prstGeom>
        <a:noFill/>
        <a:ln w="9525">
          <a:noFill/>
          <a:headEnd/>
          <a:tailEnd/>
        </a:ln>
      </xdr:spPr>
    </xdr:pic>
    <xdr:clientData/>
  </xdr:oneCellAnchor>
  <xdr:oneCellAnchor>
    <xdr:from>
      <xdr:col>1</xdr:col>
      <xdr:colOff>0</xdr:colOff>
      <xdr:row>395</xdr:row>
      <xdr:rowOff>21000</xdr:rowOff>
    </xdr:from>
    <xdr:ext cx="857250" cy="857250"/>
    <xdr:pic>
      <xdr:nvPicPr>
        <xdr:cNvPr id="320" name="http://store.lgs-net.com/images/products/864431.jpg?prodh=WWPC%20LASERL2P5&amp;CCP=" descr="http://store.lgs-net.com/images/products/864431.jpg?prodh=WWPC%20LASERL2P5&amp;CCP=">
          <a:extLst>
            <a:ext uri="{FF2B5EF4-FFF2-40B4-BE49-F238E27FC236}">
              <a16:creationId xmlns:a16="http://schemas.microsoft.com/office/drawing/2014/main" id="{01302445-31AC-314A-B613-43628072946C}"/>
            </a:ext>
          </a:extLst>
        </xdr:cNvPr>
        <xdr:cNvPicPr>
          <a:picLocks noChangeAspect="1" noChangeArrowheads="1"/>
        </xdr:cNvPicPr>
      </xdr:nvPicPr>
      <xdr:blipFill>
        <a:blip xmlns:r="http://schemas.openxmlformats.org/officeDocument/2006/relationships" r:embed="rId107"/>
        <a:srcRect/>
        <a:stretch>
          <a:fillRect/>
        </a:stretch>
      </xdr:blipFill>
      <xdr:spPr bwMode="auto">
        <a:xfrm>
          <a:off x="609600" y="79802400"/>
          <a:ext cx="857250" cy="857250"/>
        </a:xfrm>
        <a:prstGeom prst="rect">
          <a:avLst/>
        </a:prstGeom>
        <a:noFill/>
        <a:ln w="9525">
          <a:noFill/>
          <a:headEnd/>
          <a:tailEnd/>
        </a:ln>
      </xdr:spPr>
    </xdr:pic>
    <xdr:clientData/>
  </xdr:oneCellAnchor>
  <xdr:oneCellAnchor>
    <xdr:from>
      <xdr:col>1</xdr:col>
      <xdr:colOff>0</xdr:colOff>
      <xdr:row>396</xdr:row>
      <xdr:rowOff>21000</xdr:rowOff>
    </xdr:from>
    <xdr:ext cx="857250" cy="857250"/>
    <xdr:pic>
      <xdr:nvPicPr>
        <xdr:cNvPr id="321" name="http://store.lgs-net.com/images/products/864435.jpg?prodh=WWPC%20LASERL2P5G&amp;CCP=" descr="http://store.lgs-net.com/images/products/864435.jpg?prodh=WWPC%20LASERL2P5G&amp;CCP=">
          <a:extLst>
            <a:ext uri="{FF2B5EF4-FFF2-40B4-BE49-F238E27FC236}">
              <a16:creationId xmlns:a16="http://schemas.microsoft.com/office/drawing/2014/main" id="{40312B41-B20F-744C-B438-B788AF798F52}"/>
            </a:ext>
          </a:extLst>
        </xdr:cNvPr>
        <xdr:cNvPicPr>
          <a:picLocks noChangeAspect="1" noChangeArrowheads="1"/>
        </xdr:cNvPicPr>
      </xdr:nvPicPr>
      <xdr:blipFill>
        <a:blip xmlns:r="http://schemas.openxmlformats.org/officeDocument/2006/relationships" r:embed="rId108"/>
        <a:srcRect/>
        <a:stretch>
          <a:fillRect/>
        </a:stretch>
      </xdr:blipFill>
      <xdr:spPr bwMode="auto">
        <a:xfrm>
          <a:off x="609600" y="80678700"/>
          <a:ext cx="857250" cy="857250"/>
        </a:xfrm>
        <a:prstGeom prst="rect">
          <a:avLst/>
        </a:prstGeom>
        <a:noFill/>
        <a:ln w="9525">
          <a:noFill/>
          <a:headEnd/>
          <a:tailEnd/>
        </a:ln>
      </xdr:spPr>
    </xdr:pic>
    <xdr:clientData/>
  </xdr:oneCellAnchor>
  <xdr:oneCellAnchor>
    <xdr:from>
      <xdr:col>1</xdr:col>
      <xdr:colOff>0</xdr:colOff>
      <xdr:row>397</xdr:row>
      <xdr:rowOff>21000</xdr:rowOff>
    </xdr:from>
    <xdr:ext cx="857250" cy="857250"/>
    <xdr:pic>
      <xdr:nvPicPr>
        <xdr:cNvPr id="322" name="http://store.lgs-net.com/images/products/834838.jpg?prodh=WWPC%20LASERL4P1&amp;CCP=" descr="http://store.lgs-net.com/images/products/834838.jpg?prodh=WWPC%20LASERL4P1&amp;CCP=">
          <a:extLst>
            <a:ext uri="{FF2B5EF4-FFF2-40B4-BE49-F238E27FC236}">
              <a16:creationId xmlns:a16="http://schemas.microsoft.com/office/drawing/2014/main" id="{CD185300-9A06-6E4C-B7D7-868279172DE1}"/>
            </a:ext>
          </a:extLst>
        </xdr:cNvPr>
        <xdr:cNvPicPr>
          <a:picLocks noChangeAspect="1" noChangeArrowheads="1"/>
        </xdr:cNvPicPr>
      </xdr:nvPicPr>
      <xdr:blipFill>
        <a:blip xmlns:r="http://schemas.openxmlformats.org/officeDocument/2006/relationships" r:embed="rId109"/>
        <a:srcRect/>
        <a:stretch>
          <a:fillRect/>
        </a:stretch>
      </xdr:blipFill>
      <xdr:spPr bwMode="auto">
        <a:xfrm>
          <a:off x="609600" y="81555000"/>
          <a:ext cx="857250" cy="857250"/>
        </a:xfrm>
        <a:prstGeom prst="rect">
          <a:avLst/>
        </a:prstGeom>
        <a:noFill/>
        <a:ln w="9525">
          <a:noFill/>
          <a:headEnd/>
          <a:tailEnd/>
        </a:ln>
      </xdr:spPr>
    </xdr:pic>
    <xdr:clientData/>
  </xdr:oneCellAnchor>
  <xdr:oneCellAnchor>
    <xdr:from>
      <xdr:col>1</xdr:col>
      <xdr:colOff>0</xdr:colOff>
      <xdr:row>398</xdr:row>
      <xdr:rowOff>21000</xdr:rowOff>
    </xdr:from>
    <xdr:ext cx="857250" cy="857250"/>
    <xdr:pic>
      <xdr:nvPicPr>
        <xdr:cNvPr id="324" name="http://store.lgs-net.com/images/products/784438.jpg?prodh=WWPC%20LASERML90%2f180&amp;CCP=" descr="http://store.lgs-net.com/images/products/784438.jpg?prodh=WWPC%20LASERML90%2f180&amp;CCP=">
          <a:extLst>
            <a:ext uri="{FF2B5EF4-FFF2-40B4-BE49-F238E27FC236}">
              <a16:creationId xmlns:a16="http://schemas.microsoft.com/office/drawing/2014/main" id="{B43BA4F6-87AC-2E45-80F6-8E8D35DACBF8}"/>
            </a:ext>
          </a:extLst>
        </xdr:cNvPr>
        <xdr:cNvPicPr>
          <a:picLocks noChangeAspect="1" noChangeArrowheads="1"/>
        </xdr:cNvPicPr>
      </xdr:nvPicPr>
      <xdr:blipFill>
        <a:blip xmlns:r="http://schemas.openxmlformats.org/officeDocument/2006/relationships" r:embed="rId110"/>
        <a:srcRect/>
        <a:stretch>
          <a:fillRect/>
        </a:stretch>
      </xdr:blipFill>
      <xdr:spPr bwMode="auto">
        <a:xfrm>
          <a:off x="609600" y="83307600"/>
          <a:ext cx="857250" cy="857250"/>
        </a:xfrm>
        <a:prstGeom prst="rect">
          <a:avLst/>
        </a:prstGeom>
        <a:noFill/>
        <a:ln w="9525">
          <a:noFill/>
          <a:headEnd/>
          <a:tailEnd/>
        </a:ln>
      </xdr:spPr>
    </xdr:pic>
    <xdr:clientData/>
  </xdr:oneCellAnchor>
  <xdr:oneCellAnchor>
    <xdr:from>
      <xdr:col>1</xdr:col>
      <xdr:colOff>0</xdr:colOff>
      <xdr:row>399</xdr:row>
      <xdr:rowOff>21000</xdr:rowOff>
    </xdr:from>
    <xdr:ext cx="857250" cy="857250"/>
    <xdr:pic>
      <xdr:nvPicPr>
        <xdr:cNvPr id="325" name="http://store.lgs-net.com/images/products/784437.jpg?prodh=WWPC%20LASERML90%2f180&amp;CCP=" descr="http://store.lgs-net.com/images/products/784437.jpg?prodh=WWPC%20LASERML90%2f180&amp;CCP=">
          <a:extLst>
            <a:ext uri="{FF2B5EF4-FFF2-40B4-BE49-F238E27FC236}">
              <a16:creationId xmlns:a16="http://schemas.microsoft.com/office/drawing/2014/main" id="{763B4A39-A008-C045-9C18-2395CF267CDE}"/>
            </a:ext>
          </a:extLst>
        </xdr:cNvPr>
        <xdr:cNvPicPr>
          <a:picLocks noChangeAspect="1" noChangeArrowheads="1"/>
        </xdr:cNvPicPr>
      </xdr:nvPicPr>
      <xdr:blipFill>
        <a:blip xmlns:r="http://schemas.openxmlformats.org/officeDocument/2006/relationships" r:embed="rId111"/>
        <a:srcRect/>
        <a:stretch>
          <a:fillRect/>
        </a:stretch>
      </xdr:blipFill>
      <xdr:spPr bwMode="auto">
        <a:xfrm>
          <a:off x="609600" y="84183900"/>
          <a:ext cx="857250" cy="857250"/>
        </a:xfrm>
        <a:prstGeom prst="rect">
          <a:avLst/>
        </a:prstGeom>
        <a:noFill/>
        <a:ln w="9525">
          <a:noFill/>
          <a:headEnd/>
          <a:tailEnd/>
        </a:ln>
      </xdr:spPr>
    </xdr:pic>
    <xdr:clientData/>
  </xdr:oneCellAnchor>
  <xdr:oneCellAnchor>
    <xdr:from>
      <xdr:col>1</xdr:col>
      <xdr:colOff>0</xdr:colOff>
      <xdr:row>400</xdr:row>
      <xdr:rowOff>21000</xdr:rowOff>
    </xdr:from>
    <xdr:ext cx="857250" cy="857250"/>
    <xdr:pic>
      <xdr:nvPicPr>
        <xdr:cNvPr id="326" name="http://store.lgs-net.com/images/products/918976.jpg?prodh=WWPC%20LASERL6R&amp;CCP=" descr="http://store.lgs-net.com/images/products/918976.jpg?prodh=WWPC%20LASERL6R&amp;CCP=">
          <a:extLst>
            <a:ext uri="{FF2B5EF4-FFF2-40B4-BE49-F238E27FC236}">
              <a16:creationId xmlns:a16="http://schemas.microsoft.com/office/drawing/2014/main" id="{32E94836-BE31-D347-85FF-0C1966779AD2}"/>
            </a:ext>
          </a:extLst>
        </xdr:cNvPr>
        <xdr:cNvPicPr>
          <a:picLocks noChangeAspect="1" noChangeArrowheads="1"/>
        </xdr:cNvPicPr>
      </xdr:nvPicPr>
      <xdr:blipFill>
        <a:blip xmlns:r="http://schemas.openxmlformats.org/officeDocument/2006/relationships" r:embed="rId112"/>
        <a:srcRect/>
        <a:stretch>
          <a:fillRect/>
        </a:stretch>
      </xdr:blipFill>
      <xdr:spPr bwMode="auto">
        <a:xfrm>
          <a:off x="609600" y="85060200"/>
          <a:ext cx="857250" cy="857250"/>
        </a:xfrm>
        <a:prstGeom prst="rect">
          <a:avLst/>
        </a:prstGeom>
        <a:noFill/>
        <a:ln w="9525">
          <a:noFill/>
          <a:headEnd/>
          <a:tailEnd/>
        </a:ln>
      </xdr:spPr>
    </xdr:pic>
    <xdr:clientData/>
  </xdr:oneCellAnchor>
  <xdr:oneCellAnchor>
    <xdr:from>
      <xdr:col>1</xdr:col>
      <xdr:colOff>0</xdr:colOff>
      <xdr:row>401</xdr:row>
      <xdr:rowOff>21000</xdr:rowOff>
    </xdr:from>
    <xdr:ext cx="857250" cy="857250"/>
    <xdr:pic>
      <xdr:nvPicPr>
        <xdr:cNvPr id="327" name="http://store.lgs-net.com/images/products/918977.jpg?prodh=WWPC%20LASERL6G&amp;CCP=" descr="http://store.lgs-net.com/images/products/918977.jpg?prodh=WWPC%20LASERL6G&amp;CCP=">
          <a:extLst>
            <a:ext uri="{FF2B5EF4-FFF2-40B4-BE49-F238E27FC236}">
              <a16:creationId xmlns:a16="http://schemas.microsoft.com/office/drawing/2014/main" id="{7DE14C5E-2C73-1A40-A1A6-9AA729851769}"/>
            </a:ext>
          </a:extLst>
        </xdr:cNvPr>
        <xdr:cNvPicPr>
          <a:picLocks noChangeAspect="1" noChangeArrowheads="1"/>
        </xdr:cNvPicPr>
      </xdr:nvPicPr>
      <xdr:blipFill>
        <a:blip xmlns:r="http://schemas.openxmlformats.org/officeDocument/2006/relationships" r:embed="rId113"/>
        <a:srcRect/>
        <a:stretch>
          <a:fillRect/>
        </a:stretch>
      </xdr:blipFill>
      <xdr:spPr bwMode="auto">
        <a:xfrm>
          <a:off x="609600" y="85936500"/>
          <a:ext cx="857250" cy="857250"/>
        </a:xfrm>
        <a:prstGeom prst="rect">
          <a:avLst/>
        </a:prstGeom>
        <a:noFill/>
        <a:ln w="9525">
          <a:noFill/>
          <a:headEnd/>
          <a:tailEnd/>
        </a:ln>
      </xdr:spPr>
    </xdr:pic>
    <xdr:clientData/>
  </xdr:oneCellAnchor>
  <xdr:oneCellAnchor>
    <xdr:from>
      <xdr:col>1</xdr:col>
      <xdr:colOff>0</xdr:colOff>
      <xdr:row>402</xdr:row>
      <xdr:rowOff>21000</xdr:rowOff>
    </xdr:from>
    <xdr:ext cx="857250" cy="857250"/>
    <xdr:pic>
      <xdr:nvPicPr>
        <xdr:cNvPr id="328" name="http://store.lgs-net.com/images/products/912969.jpg?prodh=WWPC%20LASERL6R&amp;CCP=" descr="http://store.lgs-net.com/images/products/912969.jpg?prodh=WWPC%20LASERL6R&amp;CCP=">
          <a:extLst>
            <a:ext uri="{FF2B5EF4-FFF2-40B4-BE49-F238E27FC236}">
              <a16:creationId xmlns:a16="http://schemas.microsoft.com/office/drawing/2014/main" id="{5499E422-C79F-714C-B0D1-5092213048A3}"/>
            </a:ext>
          </a:extLst>
        </xdr:cNvPr>
        <xdr:cNvPicPr>
          <a:picLocks noChangeAspect="1" noChangeArrowheads="1"/>
        </xdr:cNvPicPr>
      </xdr:nvPicPr>
      <xdr:blipFill>
        <a:blip xmlns:r="http://schemas.openxmlformats.org/officeDocument/2006/relationships" r:embed="rId114"/>
        <a:srcRect/>
        <a:stretch>
          <a:fillRect/>
        </a:stretch>
      </xdr:blipFill>
      <xdr:spPr bwMode="auto">
        <a:xfrm>
          <a:off x="609600" y="86812800"/>
          <a:ext cx="857250" cy="857250"/>
        </a:xfrm>
        <a:prstGeom prst="rect">
          <a:avLst/>
        </a:prstGeom>
        <a:noFill/>
        <a:ln w="9525">
          <a:noFill/>
          <a:headEnd/>
          <a:tailEnd/>
        </a:ln>
      </xdr:spPr>
    </xdr:pic>
    <xdr:clientData/>
  </xdr:oneCellAnchor>
  <xdr:oneCellAnchor>
    <xdr:from>
      <xdr:col>1</xdr:col>
      <xdr:colOff>0</xdr:colOff>
      <xdr:row>403</xdr:row>
      <xdr:rowOff>21000</xdr:rowOff>
    </xdr:from>
    <xdr:ext cx="857250" cy="857250"/>
    <xdr:pic>
      <xdr:nvPicPr>
        <xdr:cNvPr id="329" name="http://store.lgs-net.com/images/products/912971.jpg?prodh=WWPC%20LASERL6G&amp;CCP=" descr="http://store.lgs-net.com/images/products/912971.jpg?prodh=WWPC%20LASERL6G&amp;CCP=">
          <a:extLst>
            <a:ext uri="{FF2B5EF4-FFF2-40B4-BE49-F238E27FC236}">
              <a16:creationId xmlns:a16="http://schemas.microsoft.com/office/drawing/2014/main" id="{3C6DC708-7E4E-8449-9CFC-649D8E1214E9}"/>
            </a:ext>
          </a:extLst>
        </xdr:cNvPr>
        <xdr:cNvPicPr>
          <a:picLocks noChangeAspect="1" noChangeArrowheads="1"/>
        </xdr:cNvPicPr>
      </xdr:nvPicPr>
      <xdr:blipFill>
        <a:blip xmlns:r="http://schemas.openxmlformats.org/officeDocument/2006/relationships" r:embed="rId115"/>
        <a:srcRect/>
        <a:stretch>
          <a:fillRect/>
        </a:stretch>
      </xdr:blipFill>
      <xdr:spPr bwMode="auto">
        <a:xfrm>
          <a:off x="609600" y="87689100"/>
          <a:ext cx="857250" cy="857250"/>
        </a:xfrm>
        <a:prstGeom prst="rect">
          <a:avLst/>
        </a:prstGeom>
        <a:noFill/>
        <a:ln w="9525">
          <a:noFill/>
          <a:headEnd/>
          <a:tailEnd/>
        </a:ln>
      </xdr:spPr>
    </xdr:pic>
    <xdr:clientData/>
  </xdr:oneCellAnchor>
  <xdr:oneCellAnchor>
    <xdr:from>
      <xdr:col>1</xdr:col>
      <xdr:colOff>0</xdr:colOff>
      <xdr:row>408</xdr:row>
      <xdr:rowOff>21000</xdr:rowOff>
    </xdr:from>
    <xdr:ext cx="857250" cy="857250"/>
    <xdr:pic>
      <xdr:nvPicPr>
        <xdr:cNvPr id="330" name="http://store.lgs-net.com/images/products/757938.jpg?prodh=&amp;CCP=" descr="http://store.lgs-net.com/images/products/757938.jpg?prodh=&amp;CCP=">
          <a:extLst>
            <a:ext uri="{FF2B5EF4-FFF2-40B4-BE49-F238E27FC236}">
              <a16:creationId xmlns:a16="http://schemas.microsoft.com/office/drawing/2014/main" id="{107BA660-0527-D940-BD4F-24FF090B7819}"/>
            </a:ext>
          </a:extLst>
        </xdr:cNvPr>
        <xdr:cNvPicPr>
          <a:picLocks noChangeAspect="1" noChangeArrowheads="1"/>
        </xdr:cNvPicPr>
      </xdr:nvPicPr>
      <xdr:blipFill>
        <a:blip xmlns:r="http://schemas.openxmlformats.org/officeDocument/2006/relationships" r:embed="rId66"/>
        <a:srcRect/>
        <a:stretch>
          <a:fillRect/>
        </a:stretch>
      </xdr:blipFill>
      <xdr:spPr bwMode="auto">
        <a:xfrm>
          <a:off x="609600" y="89289300"/>
          <a:ext cx="857250" cy="857250"/>
        </a:xfrm>
        <a:prstGeom prst="rect">
          <a:avLst/>
        </a:prstGeom>
        <a:noFill/>
        <a:ln w="9525">
          <a:noFill/>
          <a:headEnd/>
          <a:tailEnd/>
        </a:ln>
      </xdr:spPr>
    </xdr:pic>
    <xdr:clientData/>
  </xdr:oneCellAnchor>
  <xdr:oneCellAnchor>
    <xdr:from>
      <xdr:col>1</xdr:col>
      <xdr:colOff>0</xdr:colOff>
      <xdr:row>409</xdr:row>
      <xdr:rowOff>21000</xdr:rowOff>
    </xdr:from>
    <xdr:ext cx="628650" cy="857250"/>
    <xdr:pic>
      <xdr:nvPicPr>
        <xdr:cNvPr id="331" name="http://store.lgs-net.com/images/products/758830.jpg?prodh=&amp;CCP=" descr="http://store.lgs-net.com/images/products/758830.jpg?prodh=&amp;CCP=">
          <a:extLst>
            <a:ext uri="{FF2B5EF4-FFF2-40B4-BE49-F238E27FC236}">
              <a16:creationId xmlns:a16="http://schemas.microsoft.com/office/drawing/2014/main" id="{F4FDAAD6-6DBB-DC44-9ADA-0A32F41EED14}"/>
            </a:ext>
          </a:extLst>
        </xdr:cNvPr>
        <xdr:cNvPicPr>
          <a:picLocks noChangeAspect="1" noChangeArrowheads="1"/>
        </xdr:cNvPicPr>
      </xdr:nvPicPr>
      <xdr:blipFill>
        <a:blip xmlns:r="http://schemas.openxmlformats.org/officeDocument/2006/relationships" r:embed="rId116"/>
        <a:srcRect/>
        <a:stretch>
          <a:fillRect/>
        </a:stretch>
      </xdr:blipFill>
      <xdr:spPr bwMode="auto">
        <a:xfrm>
          <a:off x="609600" y="90165600"/>
          <a:ext cx="628650" cy="857250"/>
        </a:xfrm>
        <a:prstGeom prst="rect">
          <a:avLst/>
        </a:prstGeom>
        <a:noFill/>
        <a:ln w="9525">
          <a:noFill/>
          <a:headEnd/>
          <a:tailEnd/>
        </a:ln>
      </xdr:spPr>
    </xdr:pic>
    <xdr:clientData/>
  </xdr:oneCellAnchor>
  <xdr:oneCellAnchor>
    <xdr:from>
      <xdr:col>1</xdr:col>
      <xdr:colOff>0</xdr:colOff>
      <xdr:row>410</xdr:row>
      <xdr:rowOff>21000</xdr:rowOff>
    </xdr:from>
    <xdr:ext cx="857250" cy="857250"/>
    <xdr:pic>
      <xdr:nvPicPr>
        <xdr:cNvPr id="332" name="http://store.lgs-net.com/images/products/758831.jpg?prodh=&amp;CCP=" descr="http://store.lgs-net.com/images/products/758831.jpg?prodh=&amp;CCP=">
          <a:extLst>
            <a:ext uri="{FF2B5EF4-FFF2-40B4-BE49-F238E27FC236}">
              <a16:creationId xmlns:a16="http://schemas.microsoft.com/office/drawing/2014/main" id="{A7B6BDFD-0E84-AD41-9AE9-F6A86503DFDF}"/>
            </a:ext>
          </a:extLst>
        </xdr:cNvPr>
        <xdr:cNvPicPr>
          <a:picLocks noChangeAspect="1" noChangeArrowheads="1"/>
        </xdr:cNvPicPr>
      </xdr:nvPicPr>
      <xdr:blipFill>
        <a:blip xmlns:r="http://schemas.openxmlformats.org/officeDocument/2006/relationships" r:embed="rId117"/>
        <a:srcRect/>
        <a:stretch>
          <a:fillRect/>
        </a:stretch>
      </xdr:blipFill>
      <xdr:spPr bwMode="auto">
        <a:xfrm>
          <a:off x="609600" y="91041900"/>
          <a:ext cx="857250" cy="857250"/>
        </a:xfrm>
        <a:prstGeom prst="rect">
          <a:avLst/>
        </a:prstGeom>
        <a:noFill/>
        <a:ln w="9525">
          <a:noFill/>
          <a:headEnd/>
          <a:tailEnd/>
        </a:ln>
      </xdr:spPr>
    </xdr:pic>
    <xdr:clientData/>
  </xdr:oneCellAnchor>
  <xdr:oneCellAnchor>
    <xdr:from>
      <xdr:col>1</xdr:col>
      <xdr:colOff>0</xdr:colOff>
      <xdr:row>411</xdr:row>
      <xdr:rowOff>21000</xdr:rowOff>
    </xdr:from>
    <xdr:ext cx="857250" cy="857250"/>
    <xdr:pic>
      <xdr:nvPicPr>
        <xdr:cNvPr id="333" name="http://store.lgs-net.com/images/products/758839.jpg?prodh=&amp;CCP=" descr="http://store.lgs-net.com/images/products/758839.jpg?prodh=&amp;CCP=">
          <a:extLst>
            <a:ext uri="{FF2B5EF4-FFF2-40B4-BE49-F238E27FC236}">
              <a16:creationId xmlns:a16="http://schemas.microsoft.com/office/drawing/2014/main" id="{CB450C86-E55B-0445-9E03-C23B73F5D33D}"/>
            </a:ext>
          </a:extLst>
        </xdr:cNvPr>
        <xdr:cNvPicPr>
          <a:picLocks noChangeAspect="1" noChangeArrowheads="1"/>
        </xdr:cNvPicPr>
      </xdr:nvPicPr>
      <xdr:blipFill>
        <a:blip xmlns:r="http://schemas.openxmlformats.org/officeDocument/2006/relationships" r:embed="rId118"/>
        <a:srcRect/>
        <a:stretch>
          <a:fillRect/>
        </a:stretch>
      </xdr:blipFill>
      <xdr:spPr bwMode="auto">
        <a:xfrm>
          <a:off x="609600" y="91918200"/>
          <a:ext cx="857250" cy="857250"/>
        </a:xfrm>
        <a:prstGeom prst="rect">
          <a:avLst/>
        </a:prstGeom>
        <a:noFill/>
        <a:ln w="9525">
          <a:noFill/>
          <a:headEnd/>
          <a:tailEnd/>
        </a:ln>
      </xdr:spPr>
    </xdr:pic>
    <xdr:clientData/>
  </xdr:oneCellAnchor>
  <xdr:oneCellAnchor>
    <xdr:from>
      <xdr:col>1</xdr:col>
      <xdr:colOff>0</xdr:colOff>
      <xdr:row>412</xdr:row>
      <xdr:rowOff>21000</xdr:rowOff>
    </xdr:from>
    <xdr:ext cx="200025" cy="857250"/>
    <xdr:pic>
      <xdr:nvPicPr>
        <xdr:cNvPr id="334" name="http://store.lgs-net.com/images/products/761762.jpg?prodh=&amp;CCP=" descr="http://store.lgs-net.com/images/products/761762.jpg?prodh=&amp;CCP=">
          <a:extLst>
            <a:ext uri="{FF2B5EF4-FFF2-40B4-BE49-F238E27FC236}">
              <a16:creationId xmlns:a16="http://schemas.microsoft.com/office/drawing/2014/main" id="{CF72D44F-6327-1049-968B-1E07E545101E}"/>
            </a:ext>
          </a:extLst>
        </xdr:cNvPr>
        <xdr:cNvPicPr>
          <a:picLocks noChangeAspect="1" noChangeArrowheads="1"/>
        </xdr:cNvPicPr>
      </xdr:nvPicPr>
      <xdr:blipFill>
        <a:blip xmlns:r="http://schemas.openxmlformats.org/officeDocument/2006/relationships" r:embed="rId119"/>
        <a:srcRect/>
        <a:stretch>
          <a:fillRect/>
        </a:stretch>
      </xdr:blipFill>
      <xdr:spPr bwMode="auto">
        <a:xfrm>
          <a:off x="609600" y="92794500"/>
          <a:ext cx="200025" cy="857250"/>
        </a:xfrm>
        <a:prstGeom prst="rect">
          <a:avLst/>
        </a:prstGeom>
        <a:noFill/>
        <a:ln w="9525">
          <a:noFill/>
          <a:headEnd/>
          <a:tailEnd/>
        </a:ln>
      </xdr:spPr>
    </xdr:pic>
    <xdr:clientData/>
  </xdr:oneCellAnchor>
  <xdr:oneCellAnchor>
    <xdr:from>
      <xdr:col>1</xdr:col>
      <xdr:colOff>0</xdr:colOff>
      <xdr:row>413</xdr:row>
      <xdr:rowOff>21000</xdr:rowOff>
    </xdr:from>
    <xdr:ext cx="857250" cy="857250"/>
    <xdr:pic>
      <xdr:nvPicPr>
        <xdr:cNvPr id="335" name="http://store.lgs-net.com/images/products/772796.jpg?prodh=&amp;CCP=" descr="http://store.lgs-net.com/images/products/772796.jpg?prodh=&amp;CCP=">
          <a:extLst>
            <a:ext uri="{FF2B5EF4-FFF2-40B4-BE49-F238E27FC236}">
              <a16:creationId xmlns:a16="http://schemas.microsoft.com/office/drawing/2014/main" id="{BC45B826-05C2-484B-966D-05530700C671}"/>
            </a:ext>
          </a:extLst>
        </xdr:cNvPr>
        <xdr:cNvPicPr>
          <a:picLocks noChangeAspect="1" noChangeArrowheads="1"/>
        </xdr:cNvPicPr>
      </xdr:nvPicPr>
      <xdr:blipFill>
        <a:blip xmlns:r="http://schemas.openxmlformats.org/officeDocument/2006/relationships" r:embed="rId120"/>
        <a:srcRect/>
        <a:stretch>
          <a:fillRect/>
        </a:stretch>
      </xdr:blipFill>
      <xdr:spPr bwMode="auto">
        <a:xfrm>
          <a:off x="609600" y="93670800"/>
          <a:ext cx="857250" cy="857250"/>
        </a:xfrm>
        <a:prstGeom prst="rect">
          <a:avLst/>
        </a:prstGeom>
        <a:noFill/>
        <a:ln w="9525">
          <a:noFill/>
          <a:headEnd/>
          <a:tailEnd/>
        </a:ln>
      </xdr:spPr>
    </xdr:pic>
    <xdr:clientData/>
  </xdr:oneCellAnchor>
  <xdr:oneCellAnchor>
    <xdr:from>
      <xdr:col>1</xdr:col>
      <xdr:colOff>0</xdr:colOff>
      <xdr:row>414</xdr:row>
      <xdr:rowOff>21000</xdr:rowOff>
    </xdr:from>
    <xdr:ext cx="857250" cy="828675"/>
    <xdr:pic>
      <xdr:nvPicPr>
        <xdr:cNvPr id="336" name="http://store.lgs-net.com/images/products/777070.jpg?prodh=&amp;CCP=" descr="http://store.lgs-net.com/images/products/777070.jpg?prodh=&amp;CCP=">
          <a:extLst>
            <a:ext uri="{FF2B5EF4-FFF2-40B4-BE49-F238E27FC236}">
              <a16:creationId xmlns:a16="http://schemas.microsoft.com/office/drawing/2014/main" id="{C9EF5682-78A9-C249-A70F-30758F570F0C}"/>
            </a:ext>
          </a:extLst>
        </xdr:cNvPr>
        <xdr:cNvPicPr>
          <a:picLocks noChangeAspect="1" noChangeArrowheads="1"/>
        </xdr:cNvPicPr>
      </xdr:nvPicPr>
      <xdr:blipFill>
        <a:blip xmlns:r="http://schemas.openxmlformats.org/officeDocument/2006/relationships" r:embed="rId121"/>
        <a:srcRect/>
        <a:stretch>
          <a:fillRect/>
        </a:stretch>
      </xdr:blipFill>
      <xdr:spPr bwMode="auto">
        <a:xfrm>
          <a:off x="609600" y="94547100"/>
          <a:ext cx="857250" cy="828675"/>
        </a:xfrm>
        <a:prstGeom prst="rect">
          <a:avLst/>
        </a:prstGeom>
        <a:noFill/>
        <a:ln w="9525">
          <a:noFill/>
          <a:headEnd/>
          <a:tailEnd/>
        </a:ln>
      </xdr:spPr>
    </xdr:pic>
    <xdr:clientData/>
  </xdr:oneCellAnchor>
  <xdr:oneCellAnchor>
    <xdr:from>
      <xdr:col>1</xdr:col>
      <xdr:colOff>0</xdr:colOff>
      <xdr:row>415</xdr:row>
      <xdr:rowOff>21000</xdr:rowOff>
    </xdr:from>
    <xdr:ext cx="857250" cy="857250"/>
    <xdr:pic>
      <xdr:nvPicPr>
        <xdr:cNvPr id="337" name="http://store.lgs-net.com/images/products/777072.jpg?prodh=&amp;CCP=" descr="http://store.lgs-net.com/images/products/777072.jpg?prodh=&amp;CCP=">
          <a:extLst>
            <a:ext uri="{FF2B5EF4-FFF2-40B4-BE49-F238E27FC236}">
              <a16:creationId xmlns:a16="http://schemas.microsoft.com/office/drawing/2014/main" id="{972953F0-BFEA-8F4F-8FA3-D4D5A5EFDD40}"/>
            </a:ext>
          </a:extLst>
        </xdr:cNvPr>
        <xdr:cNvPicPr>
          <a:picLocks noChangeAspect="1" noChangeArrowheads="1"/>
        </xdr:cNvPicPr>
      </xdr:nvPicPr>
      <xdr:blipFill>
        <a:blip xmlns:r="http://schemas.openxmlformats.org/officeDocument/2006/relationships" r:embed="rId122"/>
        <a:srcRect/>
        <a:stretch>
          <a:fillRect/>
        </a:stretch>
      </xdr:blipFill>
      <xdr:spPr bwMode="auto">
        <a:xfrm>
          <a:off x="609600" y="95423400"/>
          <a:ext cx="857250" cy="857250"/>
        </a:xfrm>
        <a:prstGeom prst="rect">
          <a:avLst/>
        </a:prstGeom>
        <a:noFill/>
        <a:ln w="9525">
          <a:noFill/>
          <a:headEnd/>
          <a:tailEnd/>
        </a:ln>
      </xdr:spPr>
    </xdr:pic>
    <xdr:clientData/>
  </xdr:oneCellAnchor>
  <xdr:oneCellAnchor>
    <xdr:from>
      <xdr:col>1</xdr:col>
      <xdr:colOff>0</xdr:colOff>
      <xdr:row>416</xdr:row>
      <xdr:rowOff>21000</xdr:rowOff>
    </xdr:from>
    <xdr:ext cx="809625" cy="857250"/>
    <xdr:pic>
      <xdr:nvPicPr>
        <xdr:cNvPr id="338" name="http://store.lgs-net.com/images/products/777073.jpg?prodh=WWPC%20LASERLINO&amp;CCP=" descr="http://store.lgs-net.com/images/products/777073.jpg?prodh=WWPC%20LASERLINO&amp;CCP=">
          <a:extLst>
            <a:ext uri="{FF2B5EF4-FFF2-40B4-BE49-F238E27FC236}">
              <a16:creationId xmlns:a16="http://schemas.microsoft.com/office/drawing/2014/main" id="{28FF5F33-2198-6340-BBEA-4E0B2D4838AD}"/>
            </a:ext>
          </a:extLst>
        </xdr:cNvPr>
        <xdr:cNvPicPr>
          <a:picLocks noChangeAspect="1" noChangeArrowheads="1"/>
        </xdr:cNvPicPr>
      </xdr:nvPicPr>
      <xdr:blipFill>
        <a:blip xmlns:r="http://schemas.openxmlformats.org/officeDocument/2006/relationships" r:embed="rId123"/>
        <a:srcRect/>
        <a:stretch>
          <a:fillRect/>
        </a:stretch>
      </xdr:blipFill>
      <xdr:spPr bwMode="auto">
        <a:xfrm>
          <a:off x="609600" y="96299700"/>
          <a:ext cx="809625" cy="857250"/>
        </a:xfrm>
        <a:prstGeom prst="rect">
          <a:avLst/>
        </a:prstGeom>
        <a:noFill/>
        <a:ln w="9525">
          <a:noFill/>
          <a:headEnd/>
          <a:tailEnd/>
        </a:ln>
      </xdr:spPr>
    </xdr:pic>
    <xdr:clientData/>
  </xdr:oneCellAnchor>
  <xdr:oneCellAnchor>
    <xdr:from>
      <xdr:col>1</xdr:col>
      <xdr:colOff>0</xdr:colOff>
      <xdr:row>417</xdr:row>
      <xdr:rowOff>21000</xdr:rowOff>
    </xdr:from>
    <xdr:ext cx="857250" cy="638175"/>
    <xdr:pic>
      <xdr:nvPicPr>
        <xdr:cNvPr id="339" name="http://store.lgs-net.com/images/products/777281.jpg?prodh=&amp;CCP=" descr="http://store.lgs-net.com/images/products/777281.jpg?prodh=&amp;CCP=">
          <a:extLst>
            <a:ext uri="{FF2B5EF4-FFF2-40B4-BE49-F238E27FC236}">
              <a16:creationId xmlns:a16="http://schemas.microsoft.com/office/drawing/2014/main" id="{093C1B90-3409-A54A-AA8F-5721CB21ABA2}"/>
            </a:ext>
          </a:extLst>
        </xdr:cNvPr>
        <xdr:cNvPicPr>
          <a:picLocks noChangeAspect="1" noChangeArrowheads="1"/>
        </xdr:cNvPicPr>
      </xdr:nvPicPr>
      <xdr:blipFill>
        <a:blip xmlns:r="http://schemas.openxmlformats.org/officeDocument/2006/relationships" r:embed="rId124"/>
        <a:srcRect/>
        <a:stretch>
          <a:fillRect/>
        </a:stretch>
      </xdr:blipFill>
      <xdr:spPr bwMode="auto">
        <a:xfrm>
          <a:off x="609600" y="97176000"/>
          <a:ext cx="857250" cy="638175"/>
        </a:xfrm>
        <a:prstGeom prst="rect">
          <a:avLst/>
        </a:prstGeom>
        <a:noFill/>
        <a:ln w="9525">
          <a:noFill/>
          <a:headEnd/>
          <a:tailEnd/>
        </a:ln>
      </xdr:spPr>
    </xdr:pic>
    <xdr:clientData/>
  </xdr:oneCellAnchor>
  <xdr:oneCellAnchor>
    <xdr:from>
      <xdr:col>1</xdr:col>
      <xdr:colOff>0</xdr:colOff>
      <xdr:row>418</xdr:row>
      <xdr:rowOff>21000</xdr:rowOff>
    </xdr:from>
    <xdr:ext cx="857250" cy="638175"/>
    <xdr:pic>
      <xdr:nvPicPr>
        <xdr:cNvPr id="340" name="http://store.lgs-net.com/images/products/777282.jpg?prodh=&amp;CCP=" descr="http://store.lgs-net.com/images/products/777282.jpg?prodh=&amp;CCP=">
          <a:extLst>
            <a:ext uri="{FF2B5EF4-FFF2-40B4-BE49-F238E27FC236}">
              <a16:creationId xmlns:a16="http://schemas.microsoft.com/office/drawing/2014/main" id="{667AD2BE-2C28-2C4C-BB8D-EAF7BA067634}"/>
            </a:ext>
          </a:extLst>
        </xdr:cNvPr>
        <xdr:cNvPicPr>
          <a:picLocks noChangeAspect="1" noChangeArrowheads="1"/>
        </xdr:cNvPicPr>
      </xdr:nvPicPr>
      <xdr:blipFill>
        <a:blip xmlns:r="http://schemas.openxmlformats.org/officeDocument/2006/relationships" r:embed="rId125"/>
        <a:srcRect/>
        <a:stretch>
          <a:fillRect/>
        </a:stretch>
      </xdr:blipFill>
      <xdr:spPr bwMode="auto">
        <a:xfrm>
          <a:off x="609600" y="98052300"/>
          <a:ext cx="857250" cy="638175"/>
        </a:xfrm>
        <a:prstGeom prst="rect">
          <a:avLst/>
        </a:prstGeom>
        <a:noFill/>
        <a:ln w="9525">
          <a:noFill/>
          <a:headEnd/>
          <a:tailEnd/>
        </a:ln>
      </xdr:spPr>
    </xdr:pic>
    <xdr:clientData/>
  </xdr:oneCellAnchor>
  <xdr:oneCellAnchor>
    <xdr:from>
      <xdr:col>1</xdr:col>
      <xdr:colOff>0</xdr:colOff>
      <xdr:row>419</xdr:row>
      <xdr:rowOff>21000</xdr:rowOff>
    </xdr:from>
    <xdr:ext cx="857250" cy="857250"/>
    <xdr:pic>
      <xdr:nvPicPr>
        <xdr:cNvPr id="341" name="http://store.lgs-net.com/images/products/780117.jpg?prodh=&amp;CCP=" descr="http://store.lgs-net.com/images/products/780117.jpg?prodh=&amp;CCP=">
          <a:extLst>
            <a:ext uri="{FF2B5EF4-FFF2-40B4-BE49-F238E27FC236}">
              <a16:creationId xmlns:a16="http://schemas.microsoft.com/office/drawing/2014/main" id="{F60BC533-FCC7-7843-9BEF-7C4790B8893D}"/>
            </a:ext>
          </a:extLst>
        </xdr:cNvPr>
        <xdr:cNvPicPr>
          <a:picLocks noChangeAspect="1" noChangeArrowheads="1"/>
        </xdr:cNvPicPr>
      </xdr:nvPicPr>
      <xdr:blipFill>
        <a:blip xmlns:r="http://schemas.openxmlformats.org/officeDocument/2006/relationships" r:embed="rId74"/>
        <a:srcRect/>
        <a:stretch>
          <a:fillRect/>
        </a:stretch>
      </xdr:blipFill>
      <xdr:spPr bwMode="auto">
        <a:xfrm>
          <a:off x="609600" y="98928600"/>
          <a:ext cx="857250" cy="857250"/>
        </a:xfrm>
        <a:prstGeom prst="rect">
          <a:avLst/>
        </a:prstGeom>
        <a:noFill/>
        <a:ln w="9525">
          <a:noFill/>
          <a:headEnd/>
          <a:tailEnd/>
        </a:ln>
      </xdr:spPr>
    </xdr:pic>
    <xdr:clientData/>
  </xdr:oneCellAnchor>
  <xdr:oneCellAnchor>
    <xdr:from>
      <xdr:col>1</xdr:col>
      <xdr:colOff>0</xdr:colOff>
      <xdr:row>420</xdr:row>
      <xdr:rowOff>21000</xdr:rowOff>
    </xdr:from>
    <xdr:ext cx="857250" cy="533400"/>
    <xdr:pic>
      <xdr:nvPicPr>
        <xdr:cNvPr id="342" name="http://store.lgs-net.com/images/products/780992.jpg?prodh=&amp;CCP=" descr="http://store.lgs-net.com/images/products/780992.jpg?prodh=&amp;CCP=">
          <a:extLst>
            <a:ext uri="{FF2B5EF4-FFF2-40B4-BE49-F238E27FC236}">
              <a16:creationId xmlns:a16="http://schemas.microsoft.com/office/drawing/2014/main" id="{FA2519FF-ABE2-FD4E-A178-ED0E19063D90}"/>
            </a:ext>
          </a:extLst>
        </xdr:cNvPr>
        <xdr:cNvPicPr>
          <a:picLocks noChangeAspect="1" noChangeArrowheads="1"/>
        </xdr:cNvPicPr>
      </xdr:nvPicPr>
      <xdr:blipFill>
        <a:blip xmlns:r="http://schemas.openxmlformats.org/officeDocument/2006/relationships" r:embed="rId126"/>
        <a:srcRect/>
        <a:stretch>
          <a:fillRect/>
        </a:stretch>
      </xdr:blipFill>
      <xdr:spPr bwMode="auto">
        <a:xfrm>
          <a:off x="609600" y="99804900"/>
          <a:ext cx="857250" cy="533400"/>
        </a:xfrm>
        <a:prstGeom prst="rect">
          <a:avLst/>
        </a:prstGeom>
        <a:noFill/>
        <a:ln w="9525">
          <a:noFill/>
          <a:headEnd/>
          <a:tailEnd/>
        </a:ln>
      </xdr:spPr>
    </xdr:pic>
    <xdr:clientData/>
  </xdr:oneCellAnchor>
  <xdr:oneCellAnchor>
    <xdr:from>
      <xdr:col>1</xdr:col>
      <xdr:colOff>0</xdr:colOff>
      <xdr:row>421</xdr:row>
      <xdr:rowOff>21000</xdr:rowOff>
    </xdr:from>
    <xdr:ext cx="857250" cy="390525"/>
    <xdr:pic>
      <xdr:nvPicPr>
        <xdr:cNvPr id="343" name="http://store.lgs-net.com/images/products/784968.jpg?prodh=&amp;CCP=" descr="http://store.lgs-net.com/images/products/784968.jpg?prodh=&amp;CCP=">
          <a:extLst>
            <a:ext uri="{FF2B5EF4-FFF2-40B4-BE49-F238E27FC236}">
              <a16:creationId xmlns:a16="http://schemas.microsoft.com/office/drawing/2014/main" id="{30F8FDD6-B150-DD4A-91C1-19C0F7DD28D1}"/>
            </a:ext>
          </a:extLst>
        </xdr:cNvPr>
        <xdr:cNvPicPr>
          <a:picLocks noChangeAspect="1" noChangeArrowheads="1"/>
        </xdr:cNvPicPr>
      </xdr:nvPicPr>
      <xdr:blipFill>
        <a:blip xmlns:r="http://schemas.openxmlformats.org/officeDocument/2006/relationships" r:embed="rId127"/>
        <a:srcRect/>
        <a:stretch>
          <a:fillRect/>
        </a:stretch>
      </xdr:blipFill>
      <xdr:spPr bwMode="auto">
        <a:xfrm>
          <a:off x="609600" y="100681200"/>
          <a:ext cx="857250" cy="390525"/>
        </a:xfrm>
        <a:prstGeom prst="rect">
          <a:avLst/>
        </a:prstGeom>
        <a:noFill/>
        <a:ln w="9525">
          <a:noFill/>
          <a:headEnd/>
          <a:tailEnd/>
        </a:ln>
      </xdr:spPr>
    </xdr:pic>
    <xdr:clientData/>
  </xdr:oneCellAnchor>
  <xdr:oneCellAnchor>
    <xdr:from>
      <xdr:col>1</xdr:col>
      <xdr:colOff>0</xdr:colOff>
      <xdr:row>422</xdr:row>
      <xdr:rowOff>21000</xdr:rowOff>
    </xdr:from>
    <xdr:ext cx="857250" cy="704850"/>
    <xdr:pic>
      <xdr:nvPicPr>
        <xdr:cNvPr id="344" name="http://store.lgs-net.com/images/products/790510.jpg?prodh=&amp;CCP=" descr="http://store.lgs-net.com/images/products/790510.jpg?prodh=&amp;CCP=">
          <a:extLst>
            <a:ext uri="{FF2B5EF4-FFF2-40B4-BE49-F238E27FC236}">
              <a16:creationId xmlns:a16="http://schemas.microsoft.com/office/drawing/2014/main" id="{9EA59CD1-537C-9449-A85F-38D3EFBD1B7C}"/>
            </a:ext>
          </a:extLst>
        </xdr:cNvPr>
        <xdr:cNvPicPr>
          <a:picLocks noChangeAspect="1" noChangeArrowheads="1"/>
        </xdr:cNvPicPr>
      </xdr:nvPicPr>
      <xdr:blipFill>
        <a:blip xmlns:r="http://schemas.openxmlformats.org/officeDocument/2006/relationships" r:embed="rId128"/>
        <a:srcRect/>
        <a:stretch>
          <a:fillRect/>
        </a:stretch>
      </xdr:blipFill>
      <xdr:spPr bwMode="auto">
        <a:xfrm>
          <a:off x="609600" y="101557500"/>
          <a:ext cx="857250" cy="704850"/>
        </a:xfrm>
        <a:prstGeom prst="rect">
          <a:avLst/>
        </a:prstGeom>
        <a:noFill/>
        <a:ln w="9525">
          <a:noFill/>
          <a:headEnd/>
          <a:tailEnd/>
        </a:ln>
      </xdr:spPr>
    </xdr:pic>
    <xdr:clientData/>
  </xdr:oneCellAnchor>
  <xdr:oneCellAnchor>
    <xdr:from>
      <xdr:col>1</xdr:col>
      <xdr:colOff>0</xdr:colOff>
      <xdr:row>423</xdr:row>
      <xdr:rowOff>21000</xdr:rowOff>
    </xdr:from>
    <xdr:ext cx="857250" cy="542925"/>
    <xdr:pic>
      <xdr:nvPicPr>
        <xdr:cNvPr id="345" name="http://store.lgs-net.com/images/products/790511.jpg?prodh=&amp;CCP=" descr="http://store.lgs-net.com/images/products/790511.jpg?prodh=&amp;CCP=">
          <a:extLst>
            <a:ext uri="{FF2B5EF4-FFF2-40B4-BE49-F238E27FC236}">
              <a16:creationId xmlns:a16="http://schemas.microsoft.com/office/drawing/2014/main" id="{9B169495-13A7-7E42-885F-0EECD7C4B62E}"/>
            </a:ext>
          </a:extLst>
        </xdr:cNvPr>
        <xdr:cNvPicPr>
          <a:picLocks noChangeAspect="1" noChangeArrowheads="1"/>
        </xdr:cNvPicPr>
      </xdr:nvPicPr>
      <xdr:blipFill>
        <a:blip xmlns:r="http://schemas.openxmlformats.org/officeDocument/2006/relationships" r:embed="rId129"/>
        <a:srcRect/>
        <a:stretch>
          <a:fillRect/>
        </a:stretch>
      </xdr:blipFill>
      <xdr:spPr bwMode="auto">
        <a:xfrm>
          <a:off x="609600" y="102433800"/>
          <a:ext cx="857250" cy="542925"/>
        </a:xfrm>
        <a:prstGeom prst="rect">
          <a:avLst/>
        </a:prstGeom>
        <a:noFill/>
        <a:ln w="9525">
          <a:noFill/>
          <a:headEnd/>
          <a:tailEnd/>
        </a:ln>
      </xdr:spPr>
    </xdr:pic>
    <xdr:clientData/>
  </xdr:oneCellAnchor>
  <xdr:oneCellAnchor>
    <xdr:from>
      <xdr:col>1</xdr:col>
      <xdr:colOff>0</xdr:colOff>
      <xdr:row>424</xdr:row>
      <xdr:rowOff>21000</xdr:rowOff>
    </xdr:from>
    <xdr:ext cx="857250" cy="857250"/>
    <xdr:pic>
      <xdr:nvPicPr>
        <xdr:cNvPr id="346" name="http://store.lgs-net.com/images/products/790532.jpg?prodh=&amp;CCP=" descr="http://store.lgs-net.com/images/products/790532.jpg?prodh=&amp;CCP=">
          <a:extLst>
            <a:ext uri="{FF2B5EF4-FFF2-40B4-BE49-F238E27FC236}">
              <a16:creationId xmlns:a16="http://schemas.microsoft.com/office/drawing/2014/main" id="{E6EA90D3-3E4C-6B4C-A4CD-EB216113C178}"/>
            </a:ext>
          </a:extLst>
        </xdr:cNvPr>
        <xdr:cNvPicPr>
          <a:picLocks noChangeAspect="1" noChangeArrowheads="1"/>
        </xdr:cNvPicPr>
      </xdr:nvPicPr>
      <xdr:blipFill>
        <a:blip xmlns:r="http://schemas.openxmlformats.org/officeDocument/2006/relationships" r:embed="rId130"/>
        <a:srcRect/>
        <a:stretch>
          <a:fillRect/>
        </a:stretch>
      </xdr:blipFill>
      <xdr:spPr bwMode="auto">
        <a:xfrm>
          <a:off x="609600" y="103310100"/>
          <a:ext cx="857250" cy="857250"/>
        </a:xfrm>
        <a:prstGeom prst="rect">
          <a:avLst/>
        </a:prstGeom>
        <a:noFill/>
        <a:ln w="9525">
          <a:noFill/>
          <a:headEnd/>
          <a:tailEnd/>
        </a:ln>
      </xdr:spPr>
    </xdr:pic>
    <xdr:clientData/>
  </xdr:oneCellAnchor>
  <xdr:oneCellAnchor>
    <xdr:from>
      <xdr:col>1</xdr:col>
      <xdr:colOff>0</xdr:colOff>
      <xdr:row>425</xdr:row>
      <xdr:rowOff>21000</xdr:rowOff>
    </xdr:from>
    <xdr:ext cx="857250" cy="857250"/>
    <xdr:pic>
      <xdr:nvPicPr>
        <xdr:cNvPr id="347" name="http://store.lgs-net.com/images/products/791661.jpg?prodh=&amp;CCP=" descr="http://store.lgs-net.com/images/products/791661.jpg?prodh=&amp;CCP=">
          <a:extLst>
            <a:ext uri="{FF2B5EF4-FFF2-40B4-BE49-F238E27FC236}">
              <a16:creationId xmlns:a16="http://schemas.microsoft.com/office/drawing/2014/main" id="{5C30173E-AD5B-5747-8367-A0C4752E16BC}"/>
            </a:ext>
          </a:extLst>
        </xdr:cNvPr>
        <xdr:cNvPicPr>
          <a:picLocks noChangeAspect="1" noChangeArrowheads="1"/>
        </xdr:cNvPicPr>
      </xdr:nvPicPr>
      <xdr:blipFill>
        <a:blip xmlns:r="http://schemas.openxmlformats.org/officeDocument/2006/relationships" r:embed="rId131"/>
        <a:srcRect/>
        <a:stretch>
          <a:fillRect/>
        </a:stretch>
      </xdr:blipFill>
      <xdr:spPr bwMode="auto">
        <a:xfrm>
          <a:off x="609600" y="104186400"/>
          <a:ext cx="857250" cy="857250"/>
        </a:xfrm>
        <a:prstGeom prst="rect">
          <a:avLst/>
        </a:prstGeom>
        <a:noFill/>
        <a:ln w="9525">
          <a:noFill/>
          <a:headEnd/>
          <a:tailEnd/>
        </a:ln>
      </xdr:spPr>
    </xdr:pic>
    <xdr:clientData/>
  </xdr:oneCellAnchor>
  <xdr:oneCellAnchor>
    <xdr:from>
      <xdr:col>1</xdr:col>
      <xdr:colOff>0</xdr:colOff>
      <xdr:row>426</xdr:row>
      <xdr:rowOff>21000</xdr:rowOff>
    </xdr:from>
    <xdr:ext cx="857250" cy="857250"/>
    <xdr:pic>
      <xdr:nvPicPr>
        <xdr:cNvPr id="348" name="http://store.lgs-net.com/images/products/794963.jpg?prodh=&amp;CCP=" descr="http://store.lgs-net.com/images/products/794963.jpg?prodh=&amp;CCP=">
          <a:extLst>
            <a:ext uri="{FF2B5EF4-FFF2-40B4-BE49-F238E27FC236}">
              <a16:creationId xmlns:a16="http://schemas.microsoft.com/office/drawing/2014/main" id="{DDB0C12F-17CD-9345-9880-B2B1BB63E704}"/>
            </a:ext>
          </a:extLst>
        </xdr:cNvPr>
        <xdr:cNvPicPr>
          <a:picLocks noChangeAspect="1" noChangeArrowheads="1"/>
        </xdr:cNvPicPr>
      </xdr:nvPicPr>
      <xdr:blipFill>
        <a:blip xmlns:r="http://schemas.openxmlformats.org/officeDocument/2006/relationships" r:embed="rId79"/>
        <a:srcRect/>
        <a:stretch>
          <a:fillRect/>
        </a:stretch>
      </xdr:blipFill>
      <xdr:spPr bwMode="auto">
        <a:xfrm>
          <a:off x="609600" y="105062700"/>
          <a:ext cx="857250" cy="857250"/>
        </a:xfrm>
        <a:prstGeom prst="rect">
          <a:avLst/>
        </a:prstGeom>
        <a:noFill/>
        <a:ln w="9525">
          <a:noFill/>
          <a:headEnd/>
          <a:tailEnd/>
        </a:ln>
      </xdr:spPr>
    </xdr:pic>
    <xdr:clientData/>
  </xdr:oneCellAnchor>
  <xdr:oneCellAnchor>
    <xdr:from>
      <xdr:col>1</xdr:col>
      <xdr:colOff>0</xdr:colOff>
      <xdr:row>427</xdr:row>
      <xdr:rowOff>21000</xdr:rowOff>
    </xdr:from>
    <xdr:ext cx="857250" cy="657225"/>
    <xdr:pic>
      <xdr:nvPicPr>
        <xdr:cNvPr id="349" name="http://store.lgs-net.com/images/products/796058.jpg?prodh=&amp;CCP=" descr="http://store.lgs-net.com/images/products/796058.jpg?prodh=&amp;CCP=">
          <a:extLst>
            <a:ext uri="{FF2B5EF4-FFF2-40B4-BE49-F238E27FC236}">
              <a16:creationId xmlns:a16="http://schemas.microsoft.com/office/drawing/2014/main" id="{D2D8630C-A7E2-244D-9424-2E0CA260C1F3}"/>
            </a:ext>
          </a:extLst>
        </xdr:cNvPr>
        <xdr:cNvPicPr>
          <a:picLocks noChangeAspect="1" noChangeArrowheads="1"/>
        </xdr:cNvPicPr>
      </xdr:nvPicPr>
      <xdr:blipFill>
        <a:blip xmlns:r="http://schemas.openxmlformats.org/officeDocument/2006/relationships" r:embed="rId132"/>
        <a:srcRect/>
        <a:stretch>
          <a:fillRect/>
        </a:stretch>
      </xdr:blipFill>
      <xdr:spPr bwMode="auto">
        <a:xfrm>
          <a:off x="609600" y="105939000"/>
          <a:ext cx="857250" cy="657225"/>
        </a:xfrm>
        <a:prstGeom prst="rect">
          <a:avLst/>
        </a:prstGeom>
        <a:noFill/>
        <a:ln w="9525">
          <a:noFill/>
          <a:headEnd/>
          <a:tailEnd/>
        </a:ln>
      </xdr:spPr>
    </xdr:pic>
    <xdr:clientData/>
  </xdr:oneCellAnchor>
  <xdr:oneCellAnchor>
    <xdr:from>
      <xdr:col>1</xdr:col>
      <xdr:colOff>0</xdr:colOff>
      <xdr:row>428</xdr:row>
      <xdr:rowOff>21000</xdr:rowOff>
    </xdr:from>
    <xdr:ext cx="857250" cy="723900"/>
    <xdr:pic>
      <xdr:nvPicPr>
        <xdr:cNvPr id="350" name="http://store.lgs-net.com/images/products/817871.jpg?prodh=&amp;CCP=" descr="http://store.lgs-net.com/images/products/817871.jpg?prodh=&amp;CCP=">
          <a:extLst>
            <a:ext uri="{FF2B5EF4-FFF2-40B4-BE49-F238E27FC236}">
              <a16:creationId xmlns:a16="http://schemas.microsoft.com/office/drawing/2014/main" id="{1B6E6144-A1C2-8E4E-B348-805CEA06D90F}"/>
            </a:ext>
          </a:extLst>
        </xdr:cNvPr>
        <xdr:cNvPicPr>
          <a:picLocks noChangeAspect="1" noChangeArrowheads="1"/>
        </xdr:cNvPicPr>
      </xdr:nvPicPr>
      <xdr:blipFill>
        <a:blip xmlns:r="http://schemas.openxmlformats.org/officeDocument/2006/relationships" r:embed="rId133"/>
        <a:srcRect/>
        <a:stretch>
          <a:fillRect/>
        </a:stretch>
      </xdr:blipFill>
      <xdr:spPr bwMode="auto">
        <a:xfrm>
          <a:off x="609600" y="106815300"/>
          <a:ext cx="857250" cy="723900"/>
        </a:xfrm>
        <a:prstGeom prst="rect">
          <a:avLst/>
        </a:prstGeom>
        <a:noFill/>
        <a:ln w="9525">
          <a:noFill/>
          <a:headEnd/>
          <a:tailEnd/>
        </a:ln>
      </xdr:spPr>
    </xdr:pic>
    <xdr:clientData/>
  </xdr:oneCellAnchor>
  <xdr:oneCellAnchor>
    <xdr:from>
      <xdr:col>1</xdr:col>
      <xdr:colOff>0</xdr:colOff>
      <xdr:row>429</xdr:row>
      <xdr:rowOff>21000</xdr:rowOff>
    </xdr:from>
    <xdr:ext cx="857250" cy="857250"/>
    <xdr:pic>
      <xdr:nvPicPr>
        <xdr:cNvPr id="351" name="http://store.lgs-net.com/images/products/823195.jpg?prodh=&amp;CCP=" descr="http://store.lgs-net.com/images/products/823195.jpg?prodh=&amp;CCP=">
          <a:extLst>
            <a:ext uri="{FF2B5EF4-FFF2-40B4-BE49-F238E27FC236}">
              <a16:creationId xmlns:a16="http://schemas.microsoft.com/office/drawing/2014/main" id="{27E188D1-6EDA-1740-BAAE-3AA3020C782F}"/>
            </a:ext>
          </a:extLst>
        </xdr:cNvPr>
        <xdr:cNvPicPr>
          <a:picLocks noChangeAspect="1" noChangeArrowheads="1"/>
        </xdr:cNvPicPr>
      </xdr:nvPicPr>
      <xdr:blipFill>
        <a:blip xmlns:r="http://schemas.openxmlformats.org/officeDocument/2006/relationships" r:embed="rId134"/>
        <a:srcRect/>
        <a:stretch>
          <a:fillRect/>
        </a:stretch>
      </xdr:blipFill>
      <xdr:spPr bwMode="auto">
        <a:xfrm>
          <a:off x="609600" y="107691600"/>
          <a:ext cx="857250" cy="857250"/>
        </a:xfrm>
        <a:prstGeom prst="rect">
          <a:avLst/>
        </a:prstGeom>
        <a:noFill/>
        <a:ln w="9525">
          <a:noFill/>
          <a:headEnd/>
          <a:tailEnd/>
        </a:ln>
      </xdr:spPr>
    </xdr:pic>
    <xdr:clientData/>
  </xdr:oneCellAnchor>
  <xdr:oneCellAnchor>
    <xdr:from>
      <xdr:col>1</xdr:col>
      <xdr:colOff>0</xdr:colOff>
      <xdr:row>430</xdr:row>
      <xdr:rowOff>21000</xdr:rowOff>
    </xdr:from>
    <xdr:ext cx="857250" cy="857250"/>
    <xdr:pic>
      <xdr:nvPicPr>
        <xdr:cNvPr id="352" name="http://store.lgs-net.com/images/products/828426.jpg?prodh=LD1DLSTANDZACC&amp;CCP=" descr="http://store.lgs-net.com/images/products/828426.jpg?prodh=LD1DLSTANDZACC&amp;CCP=">
          <a:extLst>
            <a:ext uri="{FF2B5EF4-FFF2-40B4-BE49-F238E27FC236}">
              <a16:creationId xmlns:a16="http://schemas.microsoft.com/office/drawing/2014/main" id="{3BE4334C-2F9B-BE4A-A785-8E48B70C2041}"/>
            </a:ext>
          </a:extLst>
        </xdr:cNvPr>
        <xdr:cNvPicPr>
          <a:picLocks noChangeAspect="1" noChangeArrowheads="1"/>
        </xdr:cNvPicPr>
      </xdr:nvPicPr>
      <xdr:blipFill>
        <a:blip xmlns:r="http://schemas.openxmlformats.org/officeDocument/2006/relationships" r:embed="rId85"/>
        <a:srcRect/>
        <a:stretch>
          <a:fillRect/>
        </a:stretch>
      </xdr:blipFill>
      <xdr:spPr bwMode="auto">
        <a:xfrm>
          <a:off x="609600" y="108567900"/>
          <a:ext cx="857250" cy="857250"/>
        </a:xfrm>
        <a:prstGeom prst="rect">
          <a:avLst/>
        </a:prstGeom>
        <a:noFill/>
        <a:ln w="9525">
          <a:noFill/>
          <a:headEnd/>
          <a:tailEnd/>
        </a:ln>
      </xdr:spPr>
    </xdr:pic>
    <xdr:clientData/>
  </xdr:oneCellAnchor>
  <xdr:oneCellAnchor>
    <xdr:from>
      <xdr:col>1</xdr:col>
      <xdr:colOff>0</xdr:colOff>
      <xdr:row>431</xdr:row>
      <xdr:rowOff>21000</xdr:rowOff>
    </xdr:from>
    <xdr:ext cx="857250" cy="647700"/>
    <xdr:pic>
      <xdr:nvPicPr>
        <xdr:cNvPr id="353" name="http://store.lgs-net.com/images/products/834534.jpg?prodh=&amp;CCP=" descr="http://store.lgs-net.com/images/products/834534.jpg?prodh=&amp;CCP=">
          <a:extLst>
            <a:ext uri="{FF2B5EF4-FFF2-40B4-BE49-F238E27FC236}">
              <a16:creationId xmlns:a16="http://schemas.microsoft.com/office/drawing/2014/main" id="{DE6AD8E7-80D0-5B40-A956-699DE2D5A6E7}"/>
            </a:ext>
          </a:extLst>
        </xdr:cNvPr>
        <xdr:cNvPicPr>
          <a:picLocks noChangeAspect="1" noChangeArrowheads="1"/>
        </xdr:cNvPicPr>
      </xdr:nvPicPr>
      <xdr:blipFill>
        <a:blip xmlns:r="http://schemas.openxmlformats.org/officeDocument/2006/relationships" r:embed="rId135"/>
        <a:srcRect/>
        <a:stretch>
          <a:fillRect/>
        </a:stretch>
      </xdr:blipFill>
      <xdr:spPr bwMode="auto">
        <a:xfrm>
          <a:off x="609600" y="109444200"/>
          <a:ext cx="857250" cy="647700"/>
        </a:xfrm>
        <a:prstGeom prst="rect">
          <a:avLst/>
        </a:prstGeom>
        <a:noFill/>
        <a:ln w="9525">
          <a:noFill/>
          <a:headEnd/>
          <a:tailEnd/>
        </a:ln>
      </xdr:spPr>
    </xdr:pic>
    <xdr:clientData/>
  </xdr:oneCellAnchor>
  <xdr:oneCellAnchor>
    <xdr:from>
      <xdr:col>1</xdr:col>
      <xdr:colOff>0</xdr:colOff>
      <xdr:row>432</xdr:row>
      <xdr:rowOff>21000</xdr:rowOff>
    </xdr:from>
    <xdr:ext cx="857250" cy="590550"/>
    <xdr:pic>
      <xdr:nvPicPr>
        <xdr:cNvPr id="354" name="http://store.lgs-net.com/images/products/834839.jpg?prodh=&amp;CCP=" descr="http://store.lgs-net.com/images/products/834839.jpg?prodh=&amp;CCP=">
          <a:extLst>
            <a:ext uri="{FF2B5EF4-FFF2-40B4-BE49-F238E27FC236}">
              <a16:creationId xmlns:a16="http://schemas.microsoft.com/office/drawing/2014/main" id="{30B1AEEF-E2C1-5049-8714-BD105FABB83B}"/>
            </a:ext>
          </a:extLst>
        </xdr:cNvPr>
        <xdr:cNvPicPr>
          <a:picLocks noChangeAspect="1" noChangeArrowheads="1"/>
        </xdr:cNvPicPr>
      </xdr:nvPicPr>
      <xdr:blipFill>
        <a:blip xmlns:r="http://schemas.openxmlformats.org/officeDocument/2006/relationships" r:embed="rId136"/>
        <a:srcRect/>
        <a:stretch>
          <a:fillRect/>
        </a:stretch>
      </xdr:blipFill>
      <xdr:spPr bwMode="auto">
        <a:xfrm>
          <a:off x="609600" y="110320500"/>
          <a:ext cx="857250" cy="590550"/>
        </a:xfrm>
        <a:prstGeom prst="rect">
          <a:avLst/>
        </a:prstGeom>
        <a:noFill/>
        <a:ln w="9525">
          <a:noFill/>
          <a:headEnd/>
          <a:tailEnd/>
        </a:ln>
      </xdr:spPr>
    </xdr:pic>
    <xdr:clientData/>
  </xdr:oneCellAnchor>
  <xdr:oneCellAnchor>
    <xdr:from>
      <xdr:col>1</xdr:col>
      <xdr:colOff>0</xdr:colOff>
      <xdr:row>433</xdr:row>
      <xdr:rowOff>21000</xdr:rowOff>
    </xdr:from>
    <xdr:ext cx="857250" cy="647700"/>
    <xdr:pic>
      <xdr:nvPicPr>
        <xdr:cNvPr id="355" name="http://store.lgs-net.com/images/products/834848.jpg?prodh=&amp;CCP=" descr="http://store.lgs-net.com/images/products/834848.jpg?prodh=&amp;CCP=">
          <a:extLst>
            <a:ext uri="{FF2B5EF4-FFF2-40B4-BE49-F238E27FC236}">
              <a16:creationId xmlns:a16="http://schemas.microsoft.com/office/drawing/2014/main" id="{2AC20C66-A4AE-ED4B-9E73-1FD7ADEB1CD2}"/>
            </a:ext>
          </a:extLst>
        </xdr:cNvPr>
        <xdr:cNvPicPr>
          <a:picLocks noChangeAspect="1" noChangeArrowheads="1"/>
        </xdr:cNvPicPr>
      </xdr:nvPicPr>
      <xdr:blipFill>
        <a:blip xmlns:r="http://schemas.openxmlformats.org/officeDocument/2006/relationships" r:embed="rId137"/>
        <a:srcRect/>
        <a:stretch>
          <a:fillRect/>
        </a:stretch>
      </xdr:blipFill>
      <xdr:spPr bwMode="auto">
        <a:xfrm>
          <a:off x="609600" y="111196800"/>
          <a:ext cx="857250" cy="647700"/>
        </a:xfrm>
        <a:prstGeom prst="rect">
          <a:avLst/>
        </a:prstGeom>
        <a:noFill/>
        <a:ln w="9525">
          <a:noFill/>
          <a:headEnd/>
          <a:tailEnd/>
        </a:ln>
      </xdr:spPr>
    </xdr:pic>
    <xdr:clientData/>
  </xdr:oneCellAnchor>
  <xdr:oneCellAnchor>
    <xdr:from>
      <xdr:col>1</xdr:col>
      <xdr:colOff>0</xdr:colOff>
      <xdr:row>434</xdr:row>
      <xdr:rowOff>21000</xdr:rowOff>
    </xdr:from>
    <xdr:ext cx="857250" cy="857250"/>
    <xdr:pic>
      <xdr:nvPicPr>
        <xdr:cNvPr id="356" name="http://store.lgs-net.com/images/products/834849.jpg?prodh=&amp;CCP=" descr="http://store.lgs-net.com/images/products/834849.jpg?prodh=&amp;CCP=">
          <a:extLst>
            <a:ext uri="{FF2B5EF4-FFF2-40B4-BE49-F238E27FC236}">
              <a16:creationId xmlns:a16="http://schemas.microsoft.com/office/drawing/2014/main" id="{DD0D9DDB-8540-EA49-BE49-0E48F87646A8}"/>
            </a:ext>
          </a:extLst>
        </xdr:cNvPr>
        <xdr:cNvPicPr>
          <a:picLocks noChangeAspect="1" noChangeArrowheads="1"/>
        </xdr:cNvPicPr>
      </xdr:nvPicPr>
      <xdr:blipFill>
        <a:blip xmlns:r="http://schemas.openxmlformats.org/officeDocument/2006/relationships" r:embed="rId138"/>
        <a:srcRect/>
        <a:stretch>
          <a:fillRect/>
        </a:stretch>
      </xdr:blipFill>
      <xdr:spPr bwMode="auto">
        <a:xfrm>
          <a:off x="609600" y="112073100"/>
          <a:ext cx="857250" cy="857250"/>
        </a:xfrm>
        <a:prstGeom prst="rect">
          <a:avLst/>
        </a:prstGeom>
        <a:noFill/>
        <a:ln w="9525">
          <a:noFill/>
          <a:headEnd/>
          <a:tailEnd/>
        </a:ln>
      </xdr:spPr>
    </xdr:pic>
    <xdr:clientData/>
  </xdr:oneCellAnchor>
  <xdr:oneCellAnchor>
    <xdr:from>
      <xdr:col>1</xdr:col>
      <xdr:colOff>0</xdr:colOff>
      <xdr:row>435</xdr:row>
      <xdr:rowOff>21000</xdr:rowOff>
    </xdr:from>
    <xdr:ext cx="857250" cy="561975"/>
    <xdr:pic>
      <xdr:nvPicPr>
        <xdr:cNvPr id="357" name="http://store.lgs-net.com/images/products/834850.jpg?prodh=&amp;CCP=" descr="http://store.lgs-net.com/images/products/834850.jpg?prodh=&amp;CCP=">
          <a:extLst>
            <a:ext uri="{FF2B5EF4-FFF2-40B4-BE49-F238E27FC236}">
              <a16:creationId xmlns:a16="http://schemas.microsoft.com/office/drawing/2014/main" id="{AB53DA9E-AC70-6846-8045-8AB04F03391C}"/>
            </a:ext>
          </a:extLst>
        </xdr:cNvPr>
        <xdr:cNvPicPr>
          <a:picLocks noChangeAspect="1" noChangeArrowheads="1"/>
        </xdr:cNvPicPr>
      </xdr:nvPicPr>
      <xdr:blipFill>
        <a:blip xmlns:r="http://schemas.openxmlformats.org/officeDocument/2006/relationships" r:embed="rId139"/>
        <a:srcRect/>
        <a:stretch>
          <a:fillRect/>
        </a:stretch>
      </xdr:blipFill>
      <xdr:spPr bwMode="auto">
        <a:xfrm>
          <a:off x="609600" y="112949400"/>
          <a:ext cx="857250" cy="561975"/>
        </a:xfrm>
        <a:prstGeom prst="rect">
          <a:avLst/>
        </a:prstGeom>
        <a:noFill/>
        <a:ln w="9525">
          <a:noFill/>
          <a:headEnd/>
          <a:tailEnd/>
        </a:ln>
      </xdr:spPr>
    </xdr:pic>
    <xdr:clientData/>
  </xdr:oneCellAnchor>
  <xdr:oneCellAnchor>
    <xdr:from>
      <xdr:col>1</xdr:col>
      <xdr:colOff>0</xdr:colOff>
      <xdr:row>436</xdr:row>
      <xdr:rowOff>21000</xdr:rowOff>
    </xdr:from>
    <xdr:ext cx="857250" cy="857250"/>
    <xdr:pic>
      <xdr:nvPicPr>
        <xdr:cNvPr id="358" name="http://store.lgs-net.com/images/products/835249.jpg?prodh=&amp;CCP=" descr="http://store.lgs-net.com/images/products/835249.jpg?prodh=&amp;CCP=">
          <a:extLst>
            <a:ext uri="{FF2B5EF4-FFF2-40B4-BE49-F238E27FC236}">
              <a16:creationId xmlns:a16="http://schemas.microsoft.com/office/drawing/2014/main" id="{850E349F-913D-FC42-9269-079F2D0B4DDC}"/>
            </a:ext>
          </a:extLst>
        </xdr:cNvPr>
        <xdr:cNvPicPr>
          <a:picLocks noChangeAspect="1" noChangeArrowheads="1"/>
        </xdr:cNvPicPr>
      </xdr:nvPicPr>
      <xdr:blipFill>
        <a:blip xmlns:r="http://schemas.openxmlformats.org/officeDocument/2006/relationships" r:embed="rId140"/>
        <a:srcRect/>
        <a:stretch>
          <a:fillRect/>
        </a:stretch>
      </xdr:blipFill>
      <xdr:spPr bwMode="auto">
        <a:xfrm>
          <a:off x="609600" y="113825700"/>
          <a:ext cx="857250" cy="857250"/>
        </a:xfrm>
        <a:prstGeom prst="rect">
          <a:avLst/>
        </a:prstGeom>
        <a:noFill/>
        <a:ln w="9525">
          <a:noFill/>
          <a:headEnd/>
          <a:tailEnd/>
        </a:ln>
      </xdr:spPr>
    </xdr:pic>
    <xdr:clientData/>
  </xdr:oneCellAnchor>
  <xdr:oneCellAnchor>
    <xdr:from>
      <xdr:col>1</xdr:col>
      <xdr:colOff>0</xdr:colOff>
      <xdr:row>437</xdr:row>
      <xdr:rowOff>21000</xdr:rowOff>
    </xdr:from>
    <xdr:ext cx="857250" cy="571500"/>
    <xdr:pic>
      <xdr:nvPicPr>
        <xdr:cNvPr id="359" name="http://store.lgs-net.com/images/products/835711.jpg?prodh=&amp;CCP=" descr="http://store.lgs-net.com/images/products/835711.jpg?prodh=&amp;CCP=">
          <a:extLst>
            <a:ext uri="{FF2B5EF4-FFF2-40B4-BE49-F238E27FC236}">
              <a16:creationId xmlns:a16="http://schemas.microsoft.com/office/drawing/2014/main" id="{E6FCA16D-721F-7246-B657-4F56471BF0B1}"/>
            </a:ext>
          </a:extLst>
        </xdr:cNvPr>
        <xdr:cNvPicPr>
          <a:picLocks noChangeAspect="1" noChangeArrowheads="1"/>
        </xdr:cNvPicPr>
      </xdr:nvPicPr>
      <xdr:blipFill>
        <a:blip xmlns:r="http://schemas.openxmlformats.org/officeDocument/2006/relationships" r:embed="rId141"/>
        <a:srcRect/>
        <a:stretch>
          <a:fillRect/>
        </a:stretch>
      </xdr:blipFill>
      <xdr:spPr bwMode="auto">
        <a:xfrm>
          <a:off x="609600" y="114702000"/>
          <a:ext cx="857250" cy="571500"/>
        </a:xfrm>
        <a:prstGeom prst="rect">
          <a:avLst/>
        </a:prstGeom>
        <a:noFill/>
        <a:ln w="9525">
          <a:noFill/>
          <a:headEnd/>
          <a:tailEnd/>
        </a:ln>
      </xdr:spPr>
    </xdr:pic>
    <xdr:clientData/>
  </xdr:oneCellAnchor>
  <xdr:oneCellAnchor>
    <xdr:from>
      <xdr:col>1</xdr:col>
      <xdr:colOff>0</xdr:colOff>
      <xdr:row>438</xdr:row>
      <xdr:rowOff>21000</xdr:rowOff>
    </xdr:from>
    <xdr:ext cx="857250" cy="857250"/>
    <xdr:pic>
      <xdr:nvPicPr>
        <xdr:cNvPr id="360" name="http://store.lgs-net.com/images/products/837096.jpg?prodh=&amp;CCP=" descr="http://store.lgs-net.com/images/products/837096.jpg?prodh=&amp;CCP=">
          <a:extLst>
            <a:ext uri="{FF2B5EF4-FFF2-40B4-BE49-F238E27FC236}">
              <a16:creationId xmlns:a16="http://schemas.microsoft.com/office/drawing/2014/main" id="{E03CE12B-2205-7F46-A1D7-3EB3735AFC81}"/>
            </a:ext>
          </a:extLst>
        </xdr:cNvPr>
        <xdr:cNvPicPr>
          <a:picLocks noChangeAspect="1" noChangeArrowheads="1"/>
        </xdr:cNvPicPr>
      </xdr:nvPicPr>
      <xdr:blipFill>
        <a:blip xmlns:r="http://schemas.openxmlformats.org/officeDocument/2006/relationships" r:embed="rId142"/>
        <a:srcRect/>
        <a:stretch>
          <a:fillRect/>
        </a:stretch>
      </xdr:blipFill>
      <xdr:spPr bwMode="auto">
        <a:xfrm>
          <a:off x="609600" y="115578300"/>
          <a:ext cx="857250" cy="857250"/>
        </a:xfrm>
        <a:prstGeom prst="rect">
          <a:avLst/>
        </a:prstGeom>
        <a:noFill/>
        <a:ln w="9525">
          <a:noFill/>
          <a:headEnd/>
          <a:tailEnd/>
        </a:ln>
      </xdr:spPr>
    </xdr:pic>
    <xdr:clientData/>
  </xdr:oneCellAnchor>
  <xdr:oneCellAnchor>
    <xdr:from>
      <xdr:col>1</xdr:col>
      <xdr:colOff>0</xdr:colOff>
      <xdr:row>439</xdr:row>
      <xdr:rowOff>21000</xdr:rowOff>
    </xdr:from>
    <xdr:ext cx="857250" cy="685800"/>
    <xdr:pic>
      <xdr:nvPicPr>
        <xdr:cNvPr id="361" name="http://store.lgs-net.com/images/products/838757.jpg?prodh=&amp;CCP=" descr="http://store.lgs-net.com/images/products/838757.jpg?prodh=&amp;CCP=">
          <a:extLst>
            <a:ext uri="{FF2B5EF4-FFF2-40B4-BE49-F238E27FC236}">
              <a16:creationId xmlns:a16="http://schemas.microsoft.com/office/drawing/2014/main" id="{B727A322-7564-E54F-8AC0-5A71C2AAA569}"/>
            </a:ext>
          </a:extLst>
        </xdr:cNvPr>
        <xdr:cNvPicPr>
          <a:picLocks noChangeAspect="1" noChangeArrowheads="1"/>
        </xdr:cNvPicPr>
      </xdr:nvPicPr>
      <xdr:blipFill>
        <a:blip xmlns:r="http://schemas.openxmlformats.org/officeDocument/2006/relationships" r:embed="rId143"/>
        <a:srcRect/>
        <a:stretch>
          <a:fillRect/>
        </a:stretch>
      </xdr:blipFill>
      <xdr:spPr bwMode="auto">
        <a:xfrm>
          <a:off x="609600" y="116454600"/>
          <a:ext cx="857250" cy="685800"/>
        </a:xfrm>
        <a:prstGeom prst="rect">
          <a:avLst/>
        </a:prstGeom>
        <a:noFill/>
        <a:ln w="9525">
          <a:noFill/>
          <a:headEnd/>
          <a:tailEnd/>
        </a:ln>
      </xdr:spPr>
    </xdr:pic>
    <xdr:clientData/>
  </xdr:oneCellAnchor>
  <xdr:oneCellAnchor>
    <xdr:from>
      <xdr:col>1</xdr:col>
      <xdr:colOff>0</xdr:colOff>
      <xdr:row>440</xdr:row>
      <xdr:rowOff>21000</xdr:rowOff>
    </xdr:from>
    <xdr:ext cx="857250" cy="733425"/>
    <xdr:pic>
      <xdr:nvPicPr>
        <xdr:cNvPr id="362" name="http://store.lgs-net.com/images/products/840483.jpg?prodh=&amp;CCP=" descr="http://store.lgs-net.com/images/products/840483.jpg?prodh=&amp;CCP=">
          <a:extLst>
            <a:ext uri="{FF2B5EF4-FFF2-40B4-BE49-F238E27FC236}">
              <a16:creationId xmlns:a16="http://schemas.microsoft.com/office/drawing/2014/main" id="{C8028289-C53C-924D-8106-E62DA241DD63}"/>
            </a:ext>
          </a:extLst>
        </xdr:cNvPr>
        <xdr:cNvPicPr>
          <a:picLocks noChangeAspect="1" noChangeArrowheads="1"/>
        </xdr:cNvPicPr>
      </xdr:nvPicPr>
      <xdr:blipFill>
        <a:blip xmlns:r="http://schemas.openxmlformats.org/officeDocument/2006/relationships" r:embed="rId144"/>
        <a:srcRect/>
        <a:stretch>
          <a:fillRect/>
        </a:stretch>
      </xdr:blipFill>
      <xdr:spPr bwMode="auto">
        <a:xfrm>
          <a:off x="609600" y="117330900"/>
          <a:ext cx="857250" cy="733425"/>
        </a:xfrm>
        <a:prstGeom prst="rect">
          <a:avLst/>
        </a:prstGeom>
        <a:noFill/>
        <a:ln w="9525">
          <a:noFill/>
          <a:headEnd/>
          <a:tailEnd/>
        </a:ln>
      </xdr:spPr>
    </xdr:pic>
    <xdr:clientData/>
  </xdr:oneCellAnchor>
  <xdr:oneCellAnchor>
    <xdr:from>
      <xdr:col>1</xdr:col>
      <xdr:colOff>0</xdr:colOff>
      <xdr:row>441</xdr:row>
      <xdr:rowOff>21000</xdr:rowOff>
    </xdr:from>
    <xdr:ext cx="857250" cy="857250"/>
    <xdr:pic>
      <xdr:nvPicPr>
        <xdr:cNvPr id="363" name="http://store.lgs-net.com/images/products/842018.jpg?prodh=&amp;CCP=" descr="http://store.lgs-net.com/images/products/842018.jpg?prodh=&amp;CCP=">
          <a:extLst>
            <a:ext uri="{FF2B5EF4-FFF2-40B4-BE49-F238E27FC236}">
              <a16:creationId xmlns:a16="http://schemas.microsoft.com/office/drawing/2014/main" id="{10C86479-D3D9-4544-80D0-48279B3532EF}"/>
            </a:ext>
          </a:extLst>
        </xdr:cNvPr>
        <xdr:cNvPicPr>
          <a:picLocks noChangeAspect="1" noChangeArrowheads="1"/>
        </xdr:cNvPicPr>
      </xdr:nvPicPr>
      <xdr:blipFill>
        <a:blip xmlns:r="http://schemas.openxmlformats.org/officeDocument/2006/relationships" r:embed="rId145"/>
        <a:srcRect/>
        <a:stretch>
          <a:fillRect/>
        </a:stretch>
      </xdr:blipFill>
      <xdr:spPr bwMode="auto">
        <a:xfrm>
          <a:off x="609600" y="118207200"/>
          <a:ext cx="857250" cy="857250"/>
        </a:xfrm>
        <a:prstGeom prst="rect">
          <a:avLst/>
        </a:prstGeom>
        <a:noFill/>
        <a:ln w="9525">
          <a:noFill/>
          <a:headEnd/>
          <a:tailEnd/>
        </a:ln>
      </xdr:spPr>
    </xdr:pic>
    <xdr:clientData/>
  </xdr:oneCellAnchor>
  <xdr:oneCellAnchor>
    <xdr:from>
      <xdr:col>1</xdr:col>
      <xdr:colOff>0</xdr:colOff>
      <xdr:row>442</xdr:row>
      <xdr:rowOff>21000</xdr:rowOff>
    </xdr:from>
    <xdr:ext cx="857250" cy="857250"/>
    <xdr:pic>
      <xdr:nvPicPr>
        <xdr:cNvPr id="364" name="http://store.lgs-net.com/images/products/842019.jpg?prodh=&amp;CCP=" descr="http://store.lgs-net.com/images/products/842019.jpg?prodh=&amp;CCP=">
          <a:extLst>
            <a:ext uri="{FF2B5EF4-FFF2-40B4-BE49-F238E27FC236}">
              <a16:creationId xmlns:a16="http://schemas.microsoft.com/office/drawing/2014/main" id="{D657FE87-2CB5-794B-AE10-6CEFE2156A61}"/>
            </a:ext>
          </a:extLst>
        </xdr:cNvPr>
        <xdr:cNvPicPr>
          <a:picLocks noChangeAspect="1" noChangeArrowheads="1"/>
        </xdr:cNvPicPr>
      </xdr:nvPicPr>
      <xdr:blipFill>
        <a:blip xmlns:r="http://schemas.openxmlformats.org/officeDocument/2006/relationships" r:embed="rId146"/>
        <a:srcRect/>
        <a:stretch>
          <a:fillRect/>
        </a:stretch>
      </xdr:blipFill>
      <xdr:spPr bwMode="auto">
        <a:xfrm>
          <a:off x="609600" y="119083500"/>
          <a:ext cx="857250" cy="857250"/>
        </a:xfrm>
        <a:prstGeom prst="rect">
          <a:avLst/>
        </a:prstGeom>
        <a:noFill/>
        <a:ln w="9525">
          <a:noFill/>
          <a:headEnd/>
          <a:tailEnd/>
        </a:ln>
      </xdr:spPr>
    </xdr:pic>
    <xdr:clientData/>
  </xdr:oneCellAnchor>
  <xdr:oneCellAnchor>
    <xdr:from>
      <xdr:col>1</xdr:col>
      <xdr:colOff>0</xdr:colOff>
      <xdr:row>443</xdr:row>
      <xdr:rowOff>21000</xdr:rowOff>
    </xdr:from>
    <xdr:ext cx="857250" cy="857250"/>
    <xdr:pic>
      <xdr:nvPicPr>
        <xdr:cNvPr id="365" name="http://store.lgs-net.com/images/products/842020.jpg?prodh=&amp;CCP=" descr="http://store.lgs-net.com/images/products/842020.jpg?prodh=&amp;CCP=">
          <a:extLst>
            <a:ext uri="{FF2B5EF4-FFF2-40B4-BE49-F238E27FC236}">
              <a16:creationId xmlns:a16="http://schemas.microsoft.com/office/drawing/2014/main" id="{401FA099-2647-2D44-BCB5-FC5D0E855F18}"/>
            </a:ext>
          </a:extLst>
        </xdr:cNvPr>
        <xdr:cNvPicPr>
          <a:picLocks noChangeAspect="1" noChangeArrowheads="1"/>
        </xdr:cNvPicPr>
      </xdr:nvPicPr>
      <xdr:blipFill>
        <a:blip xmlns:r="http://schemas.openxmlformats.org/officeDocument/2006/relationships" r:embed="rId147"/>
        <a:srcRect/>
        <a:stretch>
          <a:fillRect/>
        </a:stretch>
      </xdr:blipFill>
      <xdr:spPr bwMode="auto">
        <a:xfrm>
          <a:off x="609600" y="119959800"/>
          <a:ext cx="857250" cy="857250"/>
        </a:xfrm>
        <a:prstGeom prst="rect">
          <a:avLst/>
        </a:prstGeom>
        <a:noFill/>
        <a:ln w="9525">
          <a:noFill/>
          <a:headEnd/>
          <a:tailEnd/>
        </a:ln>
      </xdr:spPr>
    </xdr:pic>
    <xdr:clientData/>
  </xdr:oneCellAnchor>
  <xdr:oneCellAnchor>
    <xdr:from>
      <xdr:col>1</xdr:col>
      <xdr:colOff>0</xdr:colOff>
      <xdr:row>444</xdr:row>
      <xdr:rowOff>21000</xdr:rowOff>
    </xdr:from>
    <xdr:ext cx="857250" cy="857250"/>
    <xdr:pic>
      <xdr:nvPicPr>
        <xdr:cNvPr id="366" name="http://store.lgs-net.com/images/products/842427.jpg?prodh=&amp;CCP=" descr="http://store.lgs-net.com/images/products/842427.jpg?prodh=&amp;CCP=">
          <a:extLst>
            <a:ext uri="{FF2B5EF4-FFF2-40B4-BE49-F238E27FC236}">
              <a16:creationId xmlns:a16="http://schemas.microsoft.com/office/drawing/2014/main" id="{DDADB6AC-6967-5C4C-9790-718F29BC4500}"/>
            </a:ext>
          </a:extLst>
        </xdr:cNvPr>
        <xdr:cNvPicPr>
          <a:picLocks noChangeAspect="1" noChangeArrowheads="1"/>
        </xdr:cNvPicPr>
      </xdr:nvPicPr>
      <xdr:blipFill>
        <a:blip xmlns:r="http://schemas.openxmlformats.org/officeDocument/2006/relationships" r:embed="rId148"/>
        <a:srcRect/>
        <a:stretch>
          <a:fillRect/>
        </a:stretch>
      </xdr:blipFill>
      <xdr:spPr bwMode="auto">
        <a:xfrm>
          <a:off x="609600" y="120836100"/>
          <a:ext cx="857250" cy="857250"/>
        </a:xfrm>
        <a:prstGeom prst="rect">
          <a:avLst/>
        </a:prstGeom>
        <a:noFill/>
        <a:ln w="9525">
          <a:noFill/>
          <a:headEnd/>
          <a:tailEnd/>
        </a:ln>
      </xdr:spPr>
    </xdr:pic>
    <xdr:clientData/>
  </xdr:oneCellAnchor>
  <xdr:oneCellAnchor>
    <xdr:from>
      <xdr:col>1</xdr:col>
      <xdr:colOff>0</xdr:colOff>
      <xdr:row>445</xdr:row>
      <xdr:rowOff>21000</xdr:rowOff>
    </xdr:from>
    <xdr:ext cx="857250" cy="857250"/>
    <xdr:pic>
      <xdr:nvPicPr>
        <xdr:cNvPr id="367" name="http://store.lgs-net.com/images/products/842855.jpg?prodh=&amp;CCP=" descr="http://store.lgs-net.com/images/products/842855.jpg?prodh=&amp;CCP=">
          <a:extLst>
            <a:ext uri="{FF2B5EF4-FFF2-40B4-BE49-F238E27FC236}">
              <a16:creationId xmlns:a16="http://schemas.microsoft.com/office/drawing/2014/main" id="{A27B954E-A170-D345-B3AC-19732B7FBC00}"/>
            </a:ext>
          </a:extLst>
        </xdr:cNvPr>
        <xdr:cNvPicPr>
          <a:picLocks noChangeAspect="1" noChangeArrowheads="1"/>
        </xdr:cNvPicPr>
      </xdr:nvPicPr>
      <xdr:blipFill>
        <a:blip xmlns:r="http://schemas.openxmlformats.org/officeDocument/2006/relationships" r:embed="rId149"/>
        <a:srcRect/>
        <a:stretch>
          <a:fillRect/>
        </a:stretch>
      </xdr:blipFill>
      <xdr:spPr bwMode="auto">
        <a:xfrm>
          <a:off x="609600" y="121712400"/>
          <a:ext cx="857250" cy="857250"/>
        </a:xfrm>
        <a:prstGeom prst="rect">
          <a:avLst/>
        </a:prstGeom>
        <a:noFill/>
        <a:ln w="9525">
          <a:noFill/>
          <a:headEnd/>
          <a:tailEnd/>
        </a:ln>
      </xdr:spPr>
    </xdr:pic>
    <xdr:clientData/>
  </xdr:oneCellAnchor>
  <xdr:oneCellAnchor>
    <xdr:from>
      <xdr:col>1</xdr:col>
      <xdr:colOff>0</xdr:colOff>
      <xdr:row>446</xdr:row>
      <xdr:rowOff>21000</xdr:rowOff>
    </xdr:from>
    <xdr:ext cx="857250" cy="857250"/>
    <xdr:pic>
      <xdr:nvPicPr>
        <xdr:cNvPr id="368" name="http://store.lgs-net.com/images/products/842856.jpg?prodh=&amp;CCP=" descr="http://store.lgs-net.com/images/products/842856.jpg?prodh=&amp;CCP=">
          <a:extLst>
            <a:ext uri="{FF2B5EF4-FFF2-40B4-BE49-F238E27FC236}">
              <a16:creationId xmlns:a16="http://schemas.microsoft.com/office/drawing/2014/main" id="{BC1034F8-821A-CD42-BC45-E50BDFB55125}"/>
            </a:ext>
          </a:extLst>
        </xdr:cNvPr>
        <xdr:cNvPicPr>
          <a:picLocks noChangeAspect="1" noChangeArrowheads="1"/>
        </xdr:cNvPicPr>
      </xdr:nvPicPr>
      <xdr:blipFill>
        <a:blip xmlns:r="http://schemas.openxmlformats.org/officeDocument/2006/relationships" r:embed="rId150"/>
        <a:srcRect/>
        <a:stretch>
          <a:fillRect/>
        </a:stretch>
      </xdr:blipFill>
      <xdr:spPr bwMode="auto">
        <a:xfrm>
          <a:off x="609600" y="122588700"/>
          <a:ext cx="857250" cy="857250"/>
        </a:xfrm>
        <a:prstGeom prst="rect">
          <a:avLst/>
        </a:prstGeom>
        <a:noFill/>
        <a:ln w="9525">
          <a:noFill/>
          <a:headEnd/>
          <a:tailEnd/>
        </a:ln>
      </xdr:spPr>
    </xdr:pic>
    <xdr:clientData/>
  </xdr:oneCellAnchor>
  <xdr:oneCellAnchor>
    <xdr:from>
      <xdr:col>1</xdr:col>
      <xdr:colOff>0</xdr:colOff>
      <xdr:row>447</xdr:row>
      <xdr:rowOff>21000</xdr:rowOff>
    </xdr:from>
    <xdr:ext cx="857250" cy="857250"/>
    <xdr:pic>
      <xdr:nvPicPr>
        <xdr:cNvPr id="369" name="http://store.lgs-net.com/images/products/845031.jpg?prodh=&amp;CCP=" descr="http://store.lgs-net.com/images/products/845031.jpg?prodh=&amp;CCP=">
          <a:extLst>
            <a:ext uri="{FF2B5EF4-FFF2-40B4-BE49-F238E27FC236}">
              <a16:creationId xmlns:a16="http://schemas.microsoft.com/office/drawing/2014/main" id="{F22BBAF9-26AF-4141-9B4F-19A48656A203}"/>
            </a:ext>
          </a:extLst>
        </xdr:cNvPr>
        <xdr:cNvPicPr>
          <a:picLocks noChangeAspect="1" noChangeArrowheads="1"/>
        </xdr:cNvPicPr>
      </xdr:nvPicPr>
      <xdr:blipFill>
        <a:blip xmlns:r="http://schemas.openxmlformats.org/officeDocument/2006/relationships" r:embed="rId151"/>
        <a:srcRect/>
        <a:stretch>
          <a:fillRect/>
        </a:stretch>
      </xdr:blipFill>
      <xdr:spPr bwMode="auto">
        <a:xfrm>
          <a:off x="609600" y="123465000"/>
          <a:ext cx="857250" cy="857250"/>
        </a:xfrm>
        <a:prstGeom prst="rect">
          <a:avLst/>
        </a:prstGeom>
        <a:noFill/>
        <a:ln w="9525">
          <a:noFill/>
          <a:headEnd/>
          <a:tailEnd/>
        </a:ln>
      </xdr:spPr>
    </xdr:pic>
    <xdr:clientData/>
  </xdr:oneCellAnchor>
  <xdr:oneCellAnchor>
    <xdr:from>
      <xdr:col>1</xdr:col>
      <xdr:colOff>0</xdr:colOff>
      <xdr:row>448</xdr:row>
      <xdr:rowOff>21000</xdr:rowOff>
    </xdr:from>
    <xdr:ext cx="857250" cy="628650"/>
    <xdr:pic>
      <xdr:nvPicPr>
        <xdr:cNvPr id="370" name="http://store.lgs-net.com/images/products/854554.jpg?prodh=&amp;CCP=" descr="http://store.lgs-net.com/images/products/854554.jpg?prodh=&amp;CCP=">
          <a:extLst>
            <a:ext uri="{FF2B5EF4-FFF2-40B4-BE49-F238E27FC236}">
              <a16:creationId xmlns:a16="http://schemas.microsoft.com/office/drawing/2014/main" id="{1DB9E191-A49D-D74F-94F5-CE7B56E6961F}"/>
            </a:ext>
          </a:extLst>
        </xdr:cNvPr>
        <xdr:cNvPicPr>
          <a:picLocks noChangeAspect="1" noChangeArrowheads="1"/>
        </xdr:cNvPicPr>
      </xdr:nvPicPr>
      <xdr:blipFill>
        <a:blip xmlns:r="http://schemas.openxmlformats.org/officeDocument/2006/relationships" r:embed="rId152"/>
        <a:srcRect/>
        <a:stretch>
          <a:fillRect/>
        </a:stretch>
      </xdr:blipFill>
      <xdr:spPr bwMode="auto">
        <a:xfrm>
          <a:off x="609600" y="124341300"/>
          <a:ext cx="857250" cy="628650"/>
        </a:xfrm>
        <a:prstGeom prst="rect">
          <a:avLst/>
        </a:prstGeom>
        <a:noFill/>
        <a:ln w="9525">
          <a:noFill/>
          <a:headEnd/>
          <a:tailEnd/>
        </a:ln>
      </xdr:spPr>
    </xdr:pic>
    <xdr:clientData/>
  </xdr:oneCellAnchor>
  <xdr:oneCellAnchor>
    <xdr:from>
      <xdr:col>1</xdr:col>
      <xdr:colOff>0</xdr:colOff>
      <xdr:row>449</xdr:row>
      <xdr:rowOff>21000</xdr:rowOff>
    </xdr:from>
    <xdr:ext cx="857250" cy="857250"/>
    <xdr:pic>
      <xdr:nvPicPr>
        <xdr:cNvPr id="371" name="http://store.lgs-net.com/images/products/866090.jpg?prodh=WWPC%20LASERRGR200&amp;CCP=" descr="http://store.lgs-net.com/images/products/866090.jpg?prodh=WWPC%20LASERRGR200&amp;CCP=">
          <a:extLst>
            <a:ext uri="{FF2B5EF4-FFF2-40B4-BE49-F238E27FC236}">
              <a16:creationId xmlns:a16="http://schemas.microsoft.com/office/drawing/2014/main" id="{29E9764A-48F5-754A-841D-F573EFD8ED50}"/>
            </a:ext>
          </a:extLst>
        </xdr:cNvPr>
        <xdr:cNvPicPr>
          <a:picLocks noChangeAspect="1" noChangeArrowheads="1"/>
        </xdr:cNvPicPr>
      </xdr:nvPicPr>
      <xdr:blipFill>
        <a:blip xmlns:r="http://schemas.openxmlformats.org/officeDocument/2006/relationships" r:embed="rId153"/>
        <a:srcRect/>
        <a:stretch>
          <a:fillRect/>
        </a:stretch>
      </xdr:blipFill>
      <xdr:spPr bwMode="auto">
        <a:xfrm>
          <a:off x="609600" y="125217600"/>
          <a:ext cx="857250" cy="857250"/>
        </a:xfrm>
        <a:prstGeom prst="rect">
          <a:avLst/>
        </a:prstGeom>
        <a:noFill/>
        <a:ln w="9525">
          <a:noFill/>
          <a:headEnd/>
          <a:tailEnd/>
        </a:ln>
      </xdr:spPr>
    </xdr:pic>
    <xdr:clientData/>
  </xdr:oneCellAnchor>
  <xdr:oneCellAnchor>
    <xdr:from>
      <xdr:col>1</xdr:col>
      <xdr:colOff>0</xdr:colOff>
      <xdr:row>450</xdr:row>
      <xdr:rowOff>21000</xdr:rowOff>
    </xdr:from>
    <xdr:ext cx="857250" cy="857250"/>
    <xdr:pic>
      <xdr:nvPicPr>
        <xdr:cNvPr id="372" name="http://store.lgs-net.com/images/products/8208036.jpg?prodh=LG1ZNSTAND&amp;CCP=" descr="http://store.lgs-net.com/images/products/8208036.jpg?prodh=LG1ZNSTAND&amp;CCP=">
          <a:extLst>
            <a:ext uri="{FF2B5EF4-FFF2-40B4-BE49-F238E27FC236}">
              <a16:creationId xmlns:a16="http://schemas.microsoft.com/office/drawing/2014/main" id="{80DC6AF5-3D4F-C345-BA89-D2CCB1F030AA}"/>
            </a:ext>
          </a:extLst>
        </xdr:cNvPr>
        <xdr:cNvPicPr>
          <a:picLocks noChangeAspect="1" noChangeArrowheads="1"/>
        </xdr:cNvPicPr>
      </xdr:nvPicPr>
      <xdr:blipFill>
        <a:blip xmlns:r="http://schemas.openxmlformats.org/officeDocument/2006/relationships" r:embed="rId154"/>
        <a:srcRect/>
        <a:stretch>
          <a:fillRect/>
        </a:stretch>
      </xdr:blipFill>
      <xdr:spPr bwMode="auto">
        <a:xfrm>
          <a:off x="609600" y="126093900"/>
          <a:ext cx="857250" cy="857250"/>
        </a:xfrm>
        <a:prstGeom prst="rect">
          <a:avLst/>
        </a:prstGeom>
        <a:noFill/>
        <a:ln w="9525">
          <a:noFill/>
          <a:headEnd/>
          <a:tailEnd/>
        </a:ln>
      </xdr:spPr>
    </xdr:pic>
    <xdr:clientData/>
  </xdr:oneCellAnchor>
  <xdr:oneCellAnchor>
    <xdr:from>
      <xdr:col>1</xdr:col>
      <xdr:colOff>0</xdr:colOff>
      <xdr:row>451</xdr:row>
      <xdr:rowOff>21000</xdr:rowOff>
    </xdr:from>
    <xdr:ext cx="857250" cy="857250"/>
    <xdr:pic>
      <xdr:nvPicPr>
        <xdr:cNvPr id="373" name="http://store.lgs-net.com/images/products/866094.jpg?prodh=&amp;CCP=" descr="http://store.lgs-net.com/images/products/866094.jpg?prodh=&amp;CCP=">
          <a:extLst>
            <a:ext uri="{FF2B5EF4-FFF2-40B4-BE49-F238E27FC236}">
              <a16:creationId xmlns:a16="http://schemas.microsoft.com/office/drawing/2014/main" id="{FD12385D-C8B4-664A-97E4-4FB05DF7DB95}"/>
            </a:ext>
          </a:extLst>
        </xdr:cNvPr>
        <xdr:cNvPicPr>
          <a:picLocks noChangeAspect="1" noChangeArrowheads="1"/>
        </xdr:cNvPicPr>
      </xdr:nvPicPr>
      <xdr:blipFill>
        <a:blip xmlns:r="http://schemas.openxmlformats.org/officeDocument/2006/relationships" r:embed="rId155"/>
        <a:srcRect/>
        <a:stretch>
          <a:fillRect/>
        </a:stretch>
      </xdr:blipFill>
      <xdr:spPr bwMode="auto">
        <a:xfrm>
          <a:off x="609600" y="126970200"/>
          <a:ext cx="857250" cy="857250"/>
        </a:xfrm>
        <a:prstGeom prst="rect">
          <a:avLst/>
        </a:prstGeom>
        <a:noFill/>
        <a:ln w="9525">
          <a:noFill/>
          <a:headEnd/>
          <a:tailEnd/>
        </a:ln>
      </xdr:spPr>
    </xdr:pic>
    <xdr:clientData/>
  </xdr:oneCellAnchor>
  <xdr:oneCellAnchor>
    <xdr:from>
      <xdr:col>1</xdr:col>
      <xdr:colOff>0</xdr:colOff>
      <xdr:row>452</xdr:row>
      <xdr:rowOff>21000</xdr:rowOff>
    </xdr:from>
    <xdr:ext cx="857250" cy="857250"/>
    <xdr:pic>
      <xdr:nvPicPr>
        <xdr:cNvPr id="374" name="http://store.lgs-net.com/images/products/866095.jpg?prodh=&amp;CCP=" descr="http://store.lgs-net.com/images/products/866095.jpg?prodh=&amp;CCP=">
          <a:extLst>
            <a:ext uri="{FF2B5EF4-FFF2-40B4-BE49-F238E27FC236}">
              <a16:creationId xmlns:a16="http://schemas.microsoft.com/office/drawing/2014/main" id="{F3FA435E-1AFB-E041-A102-40109D1AE898}"/>
            </a:ext>
          </a:extLst>
        </xdr:cNvPr>
        <xdr:cNvPicPr>
          <a:picLocks noChangeAspect="1" noChangeArrowheads="1"/>
        </xdr:cNvPicPr>
      </xdr:nvPicPr>
      <xdr:blipFill>
        <a:blip xmlns:r="http://schemas.openxmlformats.org/officeDocument/2006/relationships" r:embed="rId156"/>
        <a:srcRect/>
        <a:stretch>
          <a:fillRect/>
        </a:stretch>
      </xdr:blipFill>
      <xdr:spPr bwMode="auto">
        <a:xfrm>
          <a:off x="609600" y="127846500"/>
          <a:ext cx="857250" cy="857250"/>
        </a:xfrm>
        <a:prstGeom prst="rect">
          <a:avLst/>
        </a:prstGeom>
        <a:noFill/>
        <a:ln w="9525">
          <a:noFill/>
          <a:headEnd/>
          <a:tailEnd/>
        </a:ln>
      </xdr:spPr>
    </xdr:pic>
    <xdr:clientData/>
  </xdr:oneCellAnchor>
  <xdr:oneCellAnchor>
    <xdr:from>
      <xdr:col>1</xdr:col>
      <xdr:colOff>0</xdr:colOff>
      <xdr:row>453</xdr:row>
      <xdr:rowOff>21000</xdr:rowOff>
    </xdr:from>
    <xdr:ext cx="857250" cy="857250"/>
    <xdr:pic>
      <xdr:nvPicPr>
        <xdr:cNvPr id="375" name="http://store.lgs-net.com/images/products/866096.jpg?prodh=&amp;CCP=" descr="http://store.lgs-net.com/images/products/866096.jpg?prodh=&amp;CCP=">
          <a:extLst>
            <a:ext uri="{FF2B5EF4-FFF2-40B4-BE49-F238E27FC236}">
              <a16:creationId xmlns:a16="http://schemas.microsoft.com/office/drawing/2014/main" id="{9F49AE2A-E1FD-9440-81FA-055F74F00F91}"/>
            </a:ext>
          </a:extLst>
        </xdr:cNvPr>
        <xdr:cNvPicPr>
          <a:picLocks noChangeAspect="1" noChangeArrowheads="1"/>
        </xdr:cNvPicPr>
      </xdr:nvPicPr>
      <xdr:blipFill>
        <a:blip xmlns:r="http://schemas.openxmlformats.org/officeDocument/2006/relationships" r:embed="rId157"/>
        <a:srcRect/>
        <a:stretch>
          <a:fillRect/>
        </a:stretch>
      </xdr:blipFill>
      <xdr:spPr bwMode="auto">
        <a:xfrm>
          <a:off x="609600" y="128722800"/>
          <a:ext cx="857250" cy="857250"/>
        </a:xfrm>
        <a:prstGeom prst="rect">
          <a:avLst/>
        </a:prstGeom>
        <a:noFill/>
        <a:ln w="9525">
          <a:noFill/>
          <a:headEnd/>
          <a:tailEnd/>
        </a:ln>
      </xdr:spPr>
    </xdr:pic>
    <xdr:clientData/>
  </xdr:oneCellAnchor>
  <xdr:oneCellAnchor>
    <xdr:from>
      <xdr:col>1</xdr:col>
      <xdr:colOff>0</xdr:colOff>
      <xdr:row>454</xdr:row>
      <xdr:rowOff>21000</xdr:rowOff>
    </xdr:from>
    <xdr:ext cx="857250" cy="857250"/>
    <xdr:pic>
      <xdr:nvPicPr>
        <xdr:cNvPr id="376" name="http://store.lgs-net.com/images/products/866130.jpg?prodh=&amp;CCP=" descr="http://store.lgs-net.com/images/products/866130.jpg?prodh=&amp;CCP=">
          <a:extLst>
            <a:ext uri="{FF2B5EF4-FFF2-40B4-BE49-F238E27FC236}">
              <a16:creationId xmlns:a16="http://schemas.microsoft.com/office/drawing/2014/main" id="{86CADF7A-E39D-6944-A179-7E3DF1A46B83}"/>
            </a:ext>
          </a:extLst>
        </xdr:cNvPr>
        <xdr:cNvPicPr>
          <a:picLocks noChangeAspect="1" noChangeArrowheads="1"/>
        </xdr:cNvPicPr>
      </xdr:nvPicPr>
      <xdr:blipFill>
        <a:blip xmlns:r="http://schemas.openxmlformats.org/officeDocument/2006/relationships" r:embed="rId158"/>
        <a:srcRect/>
        <a:stretch>
          <a:fillRect/>
        </a:stretch>
      </xdr:blipFill>
      <xdr:spPr bwMode="auto">
        <a:xfrm>
          <a:off x="609600" y="129599100"/>
          <a:ext cx="857250" cy="857250"/>
        </a:xfrm>
        <a:prstGeom prst="rect">
          <a:avLst/>
        </a:prstGeom>
        <a:noFill/>
        <a:ln w="9525">
          <a:noFill/>
          <a:headEnd/>
          <a:tailEnd/>
        </a:ln>
      </xdr:spPr>
    </xdr:pic>
    <xdr:clientData/>
  </xdr:oneCellAnchor>
  <xdr:oneCellAnchor>
    <xdr:from>
      <xdr:col>1</xdr:col>
      <xdr:colOff>0</xdr:colOff>
      <xdr:row>455</xdr:row>
      <xdr:rowOff>21000</xdr:rowOff>
    </xdr:from>
    <xdr:ext cx="857250" cy="857250"/>
    <xdr:pic>
      <xdr:nvPicPr>
        <xdr:cNvPr id="377" name="http://store.lgs-net.com/images/products/866131.jpg?prodh=LD1LLSTANDLINO&amp;CCP=" descr="http://store.lgs-net.com/images/products/866131.jpg?prodh=LD1LLSTANDLINO&amp;CCP=">
          <a:extLst>
            <a:ext uri="{FF2B5EF4-FFF2-40B4-BE49-F238E27FC236}">
              <a16:creationId xmlns:a16="http://schemas.microsoft.com/office/drawing/2014/main" id="{E102F183-76D3-FB4C-8827-0F295D80A88F}"/>
            </a:ext>
          </a:extLst>
        </xdr:cNvPr>
        <xdr:cNvPicPr>
          <a:picLocks noChangeAspect="1" noChangeArrowheads="1"/>
        </xdr:cNvPicPr>
      </xdr:nvPicPr>
      <xdr:blipFill>
        <a:blip xmlns:r="http://schemas.openxmlformats.org/officeDocument/2006/relationships" r:embed="rId159"/>
        <a:srcRect/>
        <a:stretch>
          <a:fillRect/>
        </a:stretch>
      </xdr:blipFill>
      <xdr:spPr bwMode="auto">
        <a:xfrm>
          <a:off x="609600" y="130475400"/>
          <a:ext cx="857250" cy="857250"/>
        </a:xfrm>
        <a:prstGeom prst="rect">
          <a:avLst/>
        </a:prstGeom>
        <a:noFill/>
        <a:ln w="9525">
          <a:noFill/>
          <a:headEnd/>
          <a:tailEnd/>
        </a:ln>
      </xdr:spPr>
    </xdr:pic>
    <xdr:clientData/>
  </xdr:oneCellAnchor>
  <xdr:oneCellAnchor>
    <xdr:from>
      <xdr:col>1</xdr:col>
      <xdr:colOff>0</xdr:colOff>
      <xdr:row>456</xdr:row>
      <xdr:rowOff>21000</xdr:rowOff>
    </xdr:from>
    <xdr:ext cx="857250" cy="857250"/>
    <xdr:pic>
      <xdr:nvPicPr>
        <xdr:cNvPr id="378" name="http://store.lgs-net.com/images/products/866132.jpg?prodh=&amp;CCP=" descr="http://store.lgs-net.com/images/products/866132.jpg?prodh=&amp;CCP=">
          <a:extLst>
            <a:ext uri="{FF2B5EF4-FFF2-40B4-BE49-F238E27FC236}">
              <a16:creationId xmlns:a16="http://schemas.microsoft.com/office/drawing/2014/main" id="{FA809B77-139F-2C4B-A8C4-7747005E40ED}"/>
            </a:ext>
          </a:extLst>
        </xdr:cNvPr>
        <xdr:cNvPicPr>
          <a:picLocks noChangeAspect="1" noChangeArrowheads="1"/>
        </xdr:cNvPicPr>
      </xdr:nvPicPr>
      <xdr:blipFill>
        <a:blip xmlns:r="http://schemas.openxmlformats.org/officeDocument/2006/relationships" r:embed="rId160"/>
        <a:srcRect/>
        <a:stretch>
          <a:fillRect/>
        </a:stretch>
      </xdr:blipFill>
      <xdr:spPr bwMode="auto">
        <a:xfrm>
          <a:off x="609600" y="131351700"/>
          <a:ext cx="857250" cy="857250"/>
        </a:xfrm>
        <a:prstGeom prst="rect">
          <a:avLst/>
        </a:prstGeom>
        <a:noFill/>
        <a:ln w="9525">
          <a:noFill/>
          <a:headEnd/>
          <a:tailEnd/>
        </a:ln>
      </xdr:spPr>
    </xdr:pic>
    <xdr:clientData/>
  </xdr:oneCellAnchor>
  <xdr:oneCellAnchor>
    <xdr:from>
      <xdr:col>1</xdr:col>
      <xdr:colOff>0</xdr:colOff>
      <xdr:row>457</xdr:row>
      <xdr:rowOff>21000</xdr:rowOff>
    </xdr:from>
    <xdr:ext cx="857250" cy="857250"/>
    <xdr:pic>
      <xdr:nvPicPr>
        <xdr:cNvPr id="379" name="http://store.lgs-net.com/images/products/866133.jpg?prodh=&amp;CCP=" descr="http://store.lgs-net.com/images/products/866133.jpg?prodh=&amp;CCP=">
          <a:extLst>
            <a:ext uri="{FF2B5EF4-FFF2-40B4-BE49-F238E27FC236}">
              <a16:creationId xmlns:a16="http://schemas.microsoft.com/office/drawing/2014/main" id="{732FC013-2B4C-B040-8DF4-7FB00B091E91}"/>
            </a:ext>
          </a:extLst>
        </xdr:cNvPr>
        <xdr:cNvPicPr>
          <a:picLocks noChangeAspect="1" noChangeArrowheads="1"/>
        </xdr:cNvPicPr>
      </xdr:nvPicPr>
      <xdr:blipFill>
        <a:blip xmlns:r="http://schemas.openxmlformats.org/officeDocument/2006/relationships" r:embed="rId161"/>
        <a:srcRect/>
        <a:stretch>
          <a:fillRect/>
        </a:stretch>
      </xdr:blipFill>
      <xdr:spPr bwMode="auto">
        <a:xfrm>
          <a:off x="609600" y="132228000"/>
          <a:ext cx="857250" cy="857250"/>
        </a:xfrm>
        <a:prstGeom prst="rect">
          <a:avLst/>
        </a:prstGeom>
        <a:noFill/>
        <a:ln w="9525">
          <a:noFill/>
          <a:headEnd/>
          <a:tailEnd/>
        </a:ln>
      </xdr:spPr>
    </xdr:pic>
    <xdr:clientData/>
  </xdr:oneCellAnchor>
  <xdr:oneCellAnchor>
    <xdr:from>
      <xdr:col>1</xdr:col>
      <xdr:colOff>0</xdr:colOff>
      <xdr:row>458</xdr:row>
      <xdr:rowOff>21000</xdr:rowOff>
    </xdr:from>
    <xdr:ext cx="857250" cy="857250"/>
    <xdr:pic>
      <xdr:nvPicPr>
        <xdr:cNvPr id="380" name="http://store.lgs-net.com/images/products/866144.jpg?prodh=&amp;CCP=" descr="http://store.lgs-net.com/images/products/866144.jpg?prodh=&amp;CCP=">
          <a:extLst>
            <a:ext uri="{FF2B5EF4-FFF2-40B4-BE49-F238E27FC236}">
              <a16:creationId xmlns:a16="http://schemas.microsoft.com/office/drawing/2014/main" id="{DD24505A-DC87-6A4F-84E0-61CF48EC0E5A}"/>
            </a:ext>
          </a:extLst>
        </xdr:cNvPr>
        <xdr:cNvPicPr>
          <a:picLocks noChangeAspect="1" noChangeArrowheads="1"/>
        </xdr:cNvPicPr>
      </xdr:nvPicPr>
      <xdr:blipFill>
        <a:blip xmlns:r="http://schemas.openxmlformats.org/officeDocument/2006/relationships" r:embed="rId162"/>
        <a:srcRect/>
        <a:stretch>
          <a:fillRect/>
        </a:stretch>
      </xdr:blipFill>
      <xdr:spPr bwMode="auto">
        <a:xfrm>
          <a:off x="609600" y="133104300"/>
          <a:ext cx="857250" cy="857250"/>
        </a:xfrm>
        <a:prstGeom prst="rect">
          <a:avLst/>
        </a:prstGeom>
        <a:noFill/>
        <a:ln w="9525">
          <a:noFill/>
          <a:headEnd/>
          <a:tailEnd/>
        </a:ln>
      </xdr:spPr>
    </xdr:pic>
    <xdr:clientData/>
  </xdr:oneCellAnchor>
  <xdr:oneCellAnchor>
    <xdr:from>
      <xdr:col>1</xdr:col>
      <xdr:colOff>0</xdr:colOff>
      <xdr:row>459</xdr:row>
      <xdr:rowOff>21000</xdr:rowOff>
    </xdr:from>
    <xdr:ext cx="857250" cy="857250"/>
    <xdr:pic>
      <xdr:nvPicPr>
        <xdr:cNvPr id="381" name="http://store.lgs-net.com/images/products/866151.jpg?prodh=&amp;CCP=" descr="http://store.lgs-net.com/images/products/866151.jpg?prodh=&amp;CCP=">
          <a:extLst>
            <a:ext uri="{FF2B5EF4-FFF2-40B4-BE49-F238E27FC236}">
              <a16:creationId xmlns:a16="http://schemas.microsoft.com/office/drawing/2014/main" id="{C63C8F84-D387-F245-ADB9-486413E30553}"/>
            </a:ext>
          </a:extLst>
        </xdr:cNvPr>
        <xdr:cNvPicPr>
          <a:picLocks noChangeAspect="1" noChangeArrowheads="1"/>
        </xdr:cNvPicPr>
      </xdr:nvPicPr>
      <xdr:blipFill>
        <a:blip xmlns:r="http://schemas.openxmlformats.org/officeDocument/2006/relationships" r:embed="rId155"/>
        <a:srcRect/>
        <a:stretch>
          <a:fillRect/>
        </a:stretch>
      </xdr:blipFill>
      <xdr:spPr bwMode="auto">
        <a:xfrm>
          <a:off x="609600" y="133980600"/>
          <a:ext cx="857250" cy="857250"/>
        </a:xfrm>
        <a:prstGeom prst="rect">
          <a:avLst/>
        </a:prstGeom>
        <a:noFill/>
        <a:ln w="9525">
          <a:noFill/>
          <a:headEnd/>
          <a:tailEnd/>
        </a:ln>
      </xdr:spPr>
    </xdr:pic>
    <xdr:clientData/>
  </xdr:oneCellAnchor>
  <xdr:oneCellAnchor>
    <xdr:from>
      <xdr:col>1</xdr:col>
      <xdr:colOff>0</xdr:colOff>
      <xdr:row>460</xdr:row>
      <xdr:rowOff>21000</xdr:rowOff>
    </xdr:from>
    <xdr:ext cx="857250" cy="857250"/>
    <xdr:pic>
      <xdr:nvPicPr>
        <xdr:cNvPr id="382" name="http://store.lgs-net.com/images/products/866152.jpg?prodh=&amp;CCP=" descr="http://store.lgs-net.com/images/products/866152.jpg?prodh=&amp;CCP=">
          <a:extLst>
            <a:ext uri="{FF2B5EF4-FFF2-40B4-BE49-F238E27FC236}">
              <a16:creationId xmlns:a16="http://schemas.microsoft.com/office/drawing/2014/main" id="{9EFD7DC0-5E0F-9740-A3EA-A07FCBB73DF6}"/>
            </a:ext>
          </a:extLst>
        </xdr:cNvPr>
        <xdr:cNvPicPr>
          <a:picLocks noChangeAspect="1" noChangeArrowheads="1"/>
        </xdr:cNvPicPr>
      </xdr:nvPicPr>
      <xdr:blipFill>
        <a:blip xmlns:r="http://schemas.openxmlformats.org/officeDocument/2006/relationships" r:embed="rId155"/>
        <a:srcRect/>
        <a:stretch>
          <a:fillRect/>
        </a:stretch>
      </xdr:blipFill>
      <xdr:spPr bwMode="auto">
        <a:xfrm>
          <a:off x="609600" y="134856900"/>
          <a:ext cx="857250" cy="857250"/>
        </a:xfrm>
        <a:prstGeom prst="rect">
          <a:avLst/>
        </a:prstGeom>
        <a:noFill/>
        <a:ln w="9525">
          <a:noFill/>
          <a:headEnd/>
          <a:tailEnd/>
        </a:ln>
      </xdr:spPr>
    </xdr:pic>
    <xdr:clientData/>
  </xdr:oneCellAnchor>
  <xdr:oneCellAnchor>
    <xdr:from>
      <xdr:col>1</xdr:col>
      <xdr:colOff>0</xdr:colOff>
      <xdr:row>461</xdr:row>
      <xdr:rowOff>21000</xdr:rowOff>
    </xdr:from>
    <xdr:ext cx="857250" cy="857250"/>
    <xdr:pic>
      <xdr:nvPicPr>
        <xdr:cNvPr id="383" name="http://store.lgs-net.com/images/products/866153.jpg?prodh=&amp;CCP=" descr="http://store.lgs-net.com/images/products/866153.jpg?prodh=&amp;CCP=">
          <a:extLst>
            <a:ext uri="{FF2B5EF4-FFF2-40B4-BE49-F238E27FC236}">
              <a16:creationId xmlns:a16="http://schemas.microsoft.com/office/drawing/2014/main" id="{3121F4FB-A037-344D-A8DC-20980B85D1CB}"/>
            </a:ext>
          </a:extLst>
        </xdr:cNvPr>
        <xdr:cNvPicPr>
          <a:picLocks noChangeAspect="1" noChangeArrowheads="1"/>
        </xdr:cNvPicPr>
      </xdr:nvPicPr>
      <xdr:blipFill>
        <a:blip xmlns:r="http://schemas.openxmlformats.org/officeDocument/2006/relationships" r:embed="rId163"/>
        <a:srcRect/>
        <a:stretch>
          <a:fillRect/>
        </a:stretch>
      </xdr:blipFill>
      <xdr:spPr bwMode="auto">
        <a:xfrm>
          <a:off x="609600" y="135733200"/>
          <a:ext cx="857250" cy="857250"/>
        </a:xfrm>
        <a:prstGeom prst="rect">
          <a:avLst/>
        </a:prstGeom>
        <a:noFill/>
        <a:ln w="9525">
          <a:noFill/>
          <a:headEnd/>
          <a:tailEnd/>
        </a:ln>
      </xdr:spPr>
    </xdr:pic>
    <xdr:clientData/>
  </xdr:oneCellAnchor>
  <xdr:oneCellAnchor>
    <xdr:from>
      <xdr:col>1</xdr:col>
      <xdr:colOff>0</xdr:colOff>
      <xdr:row>462</xdr:row>
      <xdr:rowOff>21000</xdr:rowOff>
    </xdr:from>
    <xdr:ext cx="857250" cy="857250"/>
    <xdr:pic>
      <xdr:nvPicPr>
        <xdr:cNvPr id="384" name="http://store.lgs-net.com/images/products/866161.jpg?prodh=&amp;CCP=" descr="http://store.lgs-net.com/images/products/866161.jpg?prodh=&amp;CCP=">
          <a:extLst>
            <a:ext uri="{FF2B5EF4-FFF2-40B4-BE49-F238E27FC236}">
              <a16:creationId xmlns:a16="http://schemas.microsoft.com/office/drawing/2014/main" id="{D9F9D332-54B6-A848-AA7D-41B77E71359A}"/>
            </a:ext>
          </a:extLst>
        </xdr:cNvPr>
        <xdr:cNvPicPr>
          <a:picLocks noChangeAspect="1" noChangeArrowheads="1"/>
        </xdr:cNvPicPr>
      </xdr:nvPicPr>
      <xdr:blipFill>
        <a:blip xmlns:r="http://schemas.openxmlformats.org/officeDocument/2006/relationships" r:embed="rId155"/>
        <a:srcRect/>
        <a:stretch>
          <a:fillRect/>
        </a:stretch>
      </xdr:blipFill>
      <xdr:spPr bwMode="auto">
        <a:xfrm>
          <a:off x="609600" y="136609500"/>
          <a:ext cx="857250" cy="857250"/>
        </a:xfrm>
        <a:prstGeom prst="rect">
          <a:avLst/>
        </a:prstGeom>
        <a:noFill/>
        <a:ln w="9525">
          <a:noFill/>
          <a:headEnd/>
          <a:tailEnd/>
        </a:ln>
      </xdr:spPr>
    </xdr:pic>
    <xdr:clientData/>
  </xdr:oneCellAnchor>
  <xdr:oneCellAnchor>
    <xdr:from>
      <xdr:col>1</xdr:col>
      <xdr:colOff>0</xdr:colOff>
      <xdr:row>463</xdr:row>
      <xdr:rowOff>21000</xdr:rowOff>
    </xdr:from>
    <xdr:ext cx="857250" cy="857250"/>
    <xdr:pic>
      <xdr:nvPicPr>
        <xdr:cNvPr id="385" name="http://store.lgs-net.com/images/products/866162.jpg?prodh=&amp;CCP=" descr="http://store.lgs-net.com/images/products/866162.jpg?prodh=&amp;CCP=">
          <a:extLst>
            <a:ext uri="{FF2B5EF4-FFF2-40B4-BE49-F238E27FC236}">
              <a16:creationId xmlns:a16="http://schemas.microsoft.com/office/drawing/2014/main" id="{D666A628-556F-2F4D-9459-401DD20DD070}"/>
            </a:ext>
          </a:extLst>
        </xdr:cNvPr>
        <xdr:cNvPicPr>
          <a:picLocks noChangeAspect="1" noChangeArrowheads="1"/>
        </xdr:cNvPicPr>
      </xdr:nvPicPr>
      <xdr:blipFill>
        <a:blip xmlns:r="http://schemas.openxmlformats.org/officeDocument/2006/relationships" r:embed="rId164"/>
        <a:srcRect/>
        <a:stretch>
          <a:fillRect/>
        </a:stretch>
      </xdr:blipFill>
      <xdr:spPr bwMode="auto">
        <a:xfrm>
          <a:off x="609600" y="137485800"/>
          <a:ext cx="857250" cy="857250"/>
        </a:xfrm>
        <a:prstGeom prst="rect">
          <a:avLst/>
        </a:prstGeom>
        <a:noFill/>
        <a:ln w="9525">
          <a:noFill/>
          <a:headEnd/>
          <a:tailEnd/>
        </a:ln>
      </xdr:spPr>
    </xdr:pic>
    <xdr:clientData/>
  </xdr:oneCellAnchor>
  <xdr:oneCellAnchor>
    <xdr:from>
      <xdr:col>1</xdr:col>
      <xdr:colOff>0</xdr:colOff>
      <xdr:row>464</xdr:row>
      <xdr:rowOff>21000</xdr:rowOff>
    </xdr:from>
    <xdr:ext cx="857250" cy="857250"/>
    <xdr:pic>
      <xdr:nvPicPr>
        <xdr:cNvPr id="386" name="http://store.lgs-net.com/images/products/866167.jpg?prodh=&amp;CCP=" descr="http://store.lgs-net.com/images/products/866167.jpg?prodh=&amp;CCP=">
          <a:extLst>
            <a:ext uri="{FF2B5EF4-FFF2-40B4-BE49-F238E27FC236}">
              <a16:creationId xmlns:a16="http://schemas.microsoft.com/office/drawing/2014/main" id="{167AAB14-23EA-D44A-BA22-15ED7247BE16}"/>
            </a:ext>
          </a:extLst>
        </xdr:cNvPr>
        <xdr:cNvPicPr>
          <a:picLocks noChangeAspect="1" noChangeArrowheads="1"/>
        </xdr:cNvPicPr>
      </xdr:nvPicPr>
      <xdr:blipFill>
        <a:blip xmlns:r="http://schemas.openxmlformats.org/officeDocument/2006/relationships" r:embed="rId165"/>
        <a:srcRect/>
        <a:stretch>
          <a:fillRect/>
        </a:stretch>
      </xdr:blipFill>
      <xdr:spPr bwMode="auto">
        <a:xfrm>
          <a:off x="609600" y="138362100"/>
          <a:ext cx="857250" cy="857250"/>
        </a:xfrm>
        <a:prstGeom prst="rect">
          <a:avLst/>
        </a:prstGeom>
        <a:noFill/>
        <a:ln w="9525">
          <a:noFill/>
          <a:headEnd/>
          <a:tailEnd/>
        </a:ln>
      </xdr:spPr>
    </xdr:pic>
    <xdr:clientData/>
  </xdr:oneCellAnchor>
  <xdr:oneCellAnchor>
    <xdr:from>
      <xdr:col>1</xdr:col>
      <xdr:colOff>0</xdr:colOff>
      <xdr:row>465</xdr:row>
      <xdr:rowOff>21000</xdr:rowOff>
    </xdr:from>
    <xdr:ext cx="857250" cy="685800"/>
    <xdr:pic>
      <xdr:nvPicPr>
        <xdr:cNvPr id="387" name="http://store.lgs-net.com/images/products/866177.jpg?prodh=&amp;CCP=" descr="http://store.lgs-net.com/images/products/866177.jpg?prodh=&amp;CCP=">
          <a:extLst>
            <a:ext uri="{FF2B5EF4-FFF2-40B4-BE49-F238E27FC236}">
              <a16:creationId xmlns:a16="http://schemas.microsoft.com/office/drawing/2014/main" id="{4FF32C7D-EAF5-E745-8F02-94C475C85B87}"/>
            </a:ext>
          </a:extLst>
        </xdr:cNvPr>
        <xdr:cNvPicPr>
          <a:picLocks noChangeAspect="1" noChangeArrowheads="1"/>
        </xdr:cNvPicPr>
      </xdr:nvPicPr>
      <xdr:blipFill>
        <a:blip xmlns:r="http://schemas.openxmlformats.org/officeDocument/2006/relationships" r:embed="rId166"/>
        <a:srcRect/>
        <a:stretch>
          <a:fillRect/>
        </a:stretch>
      </xdr:blipFill>
      <xdr:spPr bwMode="auto">
        <a:xfrm>
          <a:off x="609600" y="139238400"/>
          <a:ext cx="857250" cy="685800"/>
        </a:xfrm>
        <a:prstGeom prst="rect">
          <a:avLst/>
        </a:prstGeom>
        <a:noFill/>
        <a:ln w="9525">
          <a:noFill/>
          <a:headEnd/>
          <a:tailEnd/>
        </a:ln>
      </xdr:spPr>
    </xdr:pic>
    <xdr:clientData/>
  </xdr:oneCellAnchor>
  <xdr:oneCellAnchor>
    <xdr:from>
      <xdr:col>1</xdr:col>
      <xdr:colOff>0</xdr:colOff>
      <xdr:row>466</xdr:row>
      <xdr:rowOff>21000</xdr:rowOff>
    </xdr:from>
    <xdr:ext cx="857250" cy="857250"/>
    <xdr:pic>
      <xdr:nvPicPr>
        <xdr:cNvPr id="388" name="http://store.lgs-net.com/images/products/921250.jpg?prodh=&amp;CCP=" descr="http://store.lgs-net.com/images/products/921250.jpg?prodh=&amp;CCP=">
          <a:extLst>
            <a:ext uri="{FF2B5EF4-FFF2-40B4-BE49-F238E27FC236}">
              <a16:creationId xmlns:a16="http://schemas.microsoft.com/office/drawing/2014/main" id="{7D0F65B4-FD83-6045-9E39-88F65349AB8E}"/>
            </a:ext>
          </a:extLst>
        </xdr:cNvPr>
        <xdr:cNvPicPr>
          <a:picLocks noChangeAspect="1" noChangeArrowheads="1"/>
        </xdr:cNvPicPr>
      </xdr:nvPicPr>
      <xdr:blipFill>
        <a:blip xmlns:r="http://schemas.openxmlformats.org/officeDocument/2006/relationships" r:embed="rId167"/>
        <a:srcRect/>
        <a:stretch>
          <a:fillRect/>
        </a:stretch>
      </xdr:blipFill>
      <xdr:spPr bwMode="auto">
        <a:xfrm>
          <a:off x="609600" y="140114700"/>
          <a:ext cx="857250" cy="857250"/>
        </a:xfrm>
        <a:prstGeom prst="rect">
          <a:avLst/>
        </a:prstGeom>
        <a:noFill/>
        <a:ln w="9525">
          <a:noFill/>
          <a:headEnd/>
          <a:tailEnd/>
        </a:ln>
      </xdr:spPr>
    </xdr:pic>
    <xdr:clientData/>
  </xdr:oneCellAnchor>
  <xdr:oneCellAnchor>
    <xdr:from>
      <xdr:col>1</xdr:col>
      <xdr:colOff>0</xdr:colOff>
      <xdr:row>467</xdr:row>
      <xdr:rowOff>21000</xdr:rowOff>
    </xdr:from>
    <xdr:ext cx="857250" cy="857250"/>
    <xdr:pic>
      <xdr:nvPicPr>
        <xdr:cNvPr id="389" name="http://store.lgs-net.com/images/products/913012.jpg?prodh=&amp;CCP=" descr="http://store.lgs-net.com/images/products/913012.jpg?prodh=&amp;CCP=">
          <a:extLst>
            <a:ext uri="{FF2B5EF4-FFF2-40B4-BE49-F238E27FC236}">
              <a16:creationId xmlns:a16="http://schemas.microsoft.com/office/drawing/2014/main" id="{5B21A240-4E13-7242-973C-49B361A067D2}"/>
            </a:ext>
          </a:extLst>
        </xdr:cNvPr>
        <xdr:cNvPicPr>
          <a:picLocks noChangeAspect="1" noChangeArrowheads="1"/>
        </xdr:cNvPicPr>
      </xdr:nvPicPr>
      <xdr:blipFill>
        <a:blip xmlns:r="http://schemas.openxmlformats.org/officeDocument/2006/relationships" r:embed="rId168"/>
        <a:srcRect/>
        <a:stretch>
          <a:fillRect/>
        </a:stretch>
      </xdr:blipFill>
      <xdr:spPr bwMode="auto">
        <a:xfrm>
          <a:off x="609600" y="140991000"/>
          <a:ext cx="857250" cy="857250"/>
        </a:xfrm>
        <a:prstGeom prst="rect">
          <a:avLst/>
        </a:prstGeom>
        <a:noFill/>
        <a:ln w="9525">
          <a:noFill/>
          <a:headEnd/>
          <a:tailEnd/>
        </a:ln>
      </xdr:spPr>
    </xdr:pic>
    <xdr:clientData/>
  </xdr:oneCellAnchor>
  <xdr:oneCellAnchor>
    <xdr:from>
      <xdr:col>1</xdr:col>
      <xdr:colOff>0</xdr:colOff>
      <xdr:row>468</xdr:row>
      <xdr:rowOff>21000</xdr:rowOff>
    </xdr:from>
    <xdr:ext cx="857250" cy="857250"/>
    <xdr:pic>
      <xdr:nvPicPr>
        <xdr:cNvPr id="390" name="http://store.lgs-net.com/images/products/913330.jpg?prodh=&amp;CCP=" descr="http://store.lgs-net.com/images/products/913330.jpg?prodh=&amp;CCP=">
          <a:extLst>
            <a:ext uri="{FF2B5EF4-FFF2-40B4-BE49-F238E27FC236}">
              <a16:creationId xmlns:a16="http://schemas.microsoft.com/office/drawing/2014/main" id="{7E1617CC-0153-5746-9030-6829321768E0}"/>
            </a:ext>
          </a:extLst>
        </xdr:cNvPr>
        <xdr:cNvPicPr>
          <a:picLocks noChangeAspect="1" noChangeArrowheads="1"/>
        </xdr:cNvPicPr>
      </xdr:nvPicPr>
      <xdr:blipFill>
        <a:blip xmlns:r="http://schemas.openxmlformats.org/officeDocument/2006/relationships" r:embed="rId169"/>
        <a:srcRect/>
        <a:stretch>
          <a:fillRect/>
        </a:stretch>
      </xdr:blipFill>
      <xdr:spPr bwMode="auto">
        <a:xfrm>
          <a:off x="609600" y="141867300"/>
          <a:ext cx="857250" cy="857250"/>
        </a:xfrm>
        <a:prstGeom prst="rect">
          <a:avLst/>
        </a:prstGeom>
        <a:noFill/>
        <a:ln w="9525">
          <a:noFill/>
          <a:headEnd/>
          <a:tailEnd/>
        </a:ln>
      </xdr:spPr>
    </xdr:pic>
    <xdr:clientData/>
  </xdr:oneCellAnchor>
  <xdr:oneCellAnchor>
    <xdr:from>
      <xdr:col>1</xdr:col>
      <xdr:colOff>0</xdr:colOff>
      <xdr:row>469</xdr:row>
      <xdr:rowOff>21000</xdr:rowOff>
    </xdr:from>
    <xdr:ext cx="857250" cy="857250"/>
    <xdr:pic>
      <xdr:nvPicPr>
        <xdr:cNvPr id="391" name="http://store.lgs-net.com/images/products/913014.jpg?prodh=&amp;CCP=" descr="http://store.lgs-net.com/images/products/913014.jpg?prodh=&amp;CCP=">
          <a:extLst>
            <a:ext uri="{FF2B5EF4-FFF2-40B4-BE49-F238E27FC236}">
              <a16:creationId xmlns:a16="http://schemas.microsoft.com/office/drawing/2014/main" id="{68FFEB25-FEE1-1743-A6FD-C4806D2FBD4B}"/>
            </a:ext>
          </a:extLst>
        </xdr:cNvPr>
        <xdr:cNvPicPr>
          <a:picLocks noChangeAspect="1" noChangeArrowheads="1"/>
        </xdr:cNvPicPr>
      </xdr:nvPicPr>
      <xdr:blipFill>
        <a:blip xmlns:r="http://schemas.openxmlformats.org/officeDocument/2006/relationships" r:embed="rId170"/>
        <a:srcRect/>
        <a:stretch>
          <a:fillRect/>
        </a:stretch>
      </xdr:blipFill>
      <xdr:spPr bwMode="auto">
        <a:xfrm>
          <a:off x="609600" y="142743600"/>
          <a:ext cx="857250" cy="857250"/>
        </a:xfrm>
        <a:prstGeom prst="rect">
          <a:avLst/>
        </a:prstGeom>
        <a:noFill/>
        <a:ln w="9525">
          <a:noFill/>
          <a:headEnd/>
          <a:tailEnd/>
        </a:ln>
      </xdr:spPr>
    </xdr:pic>
    <xdr:clientData/>
  </xdr:oneCellAnchor>
  <xdr:oneCellAnchor>
    <xdr:from>
      <xdr:col>1</xdr:col>
      <xdr:colOff>0</xdr:colOff>
      <xdr:row>470</xdr:row>
      <xdr:rowOff>21000</xdr:rowOff>
    </xdr:from>
    <xdr:ext cx="857250" cy="857250"/>
    <xdr:pic>
      <xdr:nvPicPr>
        <xdr:cNvPr id="392" name="http://store.lgs-net.com/images/products/921691.jpg?prodh=&amp;CCP=" descr="http://store.lgs-net.com/images/products/921691.jpg?prodh=&amp;CCP=">
          <a:extLst>
            <a:ext uri="{FF2B5EF4-FFF2-40B4-BE49-F238E27FC236}">
              <a16:creationId xmlns:a16="http://schemas.microsoft.com/office/drawing/2014/main" id="{48722FED-AC5C-A546-8519-EB4A34CA6151}"/>
            </a:ext>
          </a:extLst>
        </xdr:cNvPr>
        <xdr:cNvPicPr>
          <a:picLocks noChangeAspect="1" noChangeArrowheads="1"/>
        </xdr:cNvPicPr>
      </xdr:nvPicPr>
      <xdr:blipFill>
        <a:blip xmlns:r="http://schemas.openxmlformats.org/officeDocument/2006/relationships" r:embed="rId171"/>
        <a:srcRect/>
        <a:stretch>
          <a:fillRect/>
        </a:stretch>
      </xdr:blipFill>
      <xdr:spPr bwMode="auto">
        <a:xfrm>
          <a:off x="609600" y="143619900"/>
          <a:ext cx="857250" cy="857250"/>
        </a:xfrm>
        <a:prstGeom prst="rect">
          <a:avLst/>
        </a:prstGeom>
        <a:noFill/>
        <a:ln w="9525">
          <a:noFill/>
          <a:headEnd/>
          <a:tailEnd/>
        </a:ln>
      </xdr:spPr>
    </xdr:pic>
    <xdr:clientData/>
  </xdr:oneCellAnchor>
  <xdr:oneCellAnchor>
    <xdr:from>
      <xdr:col>1</xdr:col>
      <xdr:colOff>0</xdr:colOff>
      <xdr:row>471</xdr:row>
      <xdr:rowOff>21000</xdr:rowOff>
    </xdr:from>
    <xdr:ext cx="857250" cy="857250"/>
    <xdr:pic>
      <xdr:nvPicPr>
        <xdr:cNvPr id="393" name="http://store.lgs-net.com/images/products/913015.jpg?prodh=&amp;CCP=" descr="http://store.lgs-net.com/images/products/913015.jpg?prodh=&amp;CCP=">
          <a:extLst>
            <a:ext uri="{FF2B5EF4-FFF2-40B4-BE49-F238E27FC236}">
              <a16:creationId xmlns:a16="http://schemas.microsoft.com/office/drawing/2014/main" id="{DABD5C1A-EDAF-3A44-8E74-25C43B22F13A}"/>
            </a:ext>
          </a:extLst>
        </xdr:cNvPr>
        <xdr:cNvPicPr>
          <a:picLocks noChangeAspect="1" noChangeArrowheads="1"/>
        </xdr:cNvPicPr>
      </xdr:nvPicPr>
      <xdr:blipFill>
        <a:blip xmlns:r="http://schemas.openxmlformats.org/officeDocument/2006/relationships" r:embed="rId172"/>
        <a:srcRect/>
        <a:stretch>
          <a:fillRect/>
        </a:stretch>
      </xdr:blipFill>
      <xdr:spPr bwMode="auto">
        <a:xfrm>
          <a:off x="609600" y="144496200"/>
          <a:ext cx="857250" cy="857250"/>
        </a:xfrm>
        <a:prstGeom prst="rect">
          <a:avLst/>
        </a:prstGeom>
        <a:noFill/>
        <a:ln w="9525">
          <a:noFill/>
          <a:headEnd/>
          <a:tailEnd/>
        </a:ln>
      </xdr:spPr>
    </xdr:pic>
    <xdr:clientData/>
  </xdr:oneCellAnchor>
  <xdr:oneCellAnchor>
    <xdr:from>
      <xdr:col>1</xdr:col>
      <xdr:colOff>0</xdr:colOff>
      <xdr:row>472</xdr:row>
      <xdr:rowOff>21000</xdr:rowOff>
    </xdr:from>
    <xdr:ext cx="857250" cy="857250"/>
    <xdr:pic>
      <xdr:nvPicPr>
        <xdr:cNvPr id="394" name="http://store.lgs-net.com/images/products/913331.jpg?prodh=&amp;CCP=" descr="http://store.lgs-net.com/images/products/913331.jpg?prodh=&amp;CCP=">
          <a:extLst>
            <a:ext uri="{FF2B5EF4-FFF2-40B4-BE49-F238E27FC236}">
              <a16:creationId xmlns:a16="http://schemas.microsoft.com/office/drawing/2014/main" id="{ABD7D79A-C200-4A41-A261-173B2FF94B93}"/>
            </a:ext>
          </a:extLst>
        </xdr:cNvPr>
        <xdr:cNvPicPr>
          <a:picLocks noChangeAspect="1" noChangeArrowheads="1"/>
        </xdr:cNvPicPr>
      </xdr:nvPicPr>
      <xdr:blipFill>
        <a:blip xmlns:r="http://schemas.openxmlformats.org/officeDocument/2006/relationships" r:embed="rId173"/>
        <a:srcRect/>
        <a:stretch>
          <a:fillRect/>
        </a:stretch>
      </xdr:blipFill>
      <xdr:spPr bwMode="auto">
        <a:xfrm>
          <a:off x="609600" y="145372500"/>
          <a:ext cx="857250" cy="857250"/>
        </a:xfrm>
        <a:prstGeom prst="rect">
          <a:avLst/>
        </a:prstGeom>
        <a:noFill/>
        <a:ln w="9525">
          <a:noFill/>
          <a:headEnd/>
          <a:tailEnd/>
        </a:ln>
      </xdr:spPr>
    </xdr:pic>
    <xdr:clientData/>
  </xdr:oneCellAnchor>
  <xdr:oneCellAnchor>
    <xdr:from>
      <xdr:col>1</xdr:col>
      <xdr:colOff>0</xdr:colOff>
      <xdr:row>473</xdr:row>
      <xdr:rowOff>21000</xdr:rowOff>
    </xdr:from>
    <xdr:ext cx="857250" cy="857250"/>
    <xdr:pic>
      <xdr:nvPicPr>
        <xdr:cNvPr id="395" name="http://store.lgs-net.com/images/products/913332.jpg?prodh=&amp;CCP=" descr="http://store.lgs-net.com/images/products/913332.jpg?prodh=&amp;CCP=">
          <a:extLst>
            <a:ext uri="{FF2B5EF4-FFF2-40B4-BE49-F238E27FC236}">
              <a16:creationId xmlns:a16="http://schemas.microsoft.com/office/drawing/2014/main" id="{C407EA52-BEFB-F848-B794-E5506CED70FD}"/>
            </a:ext>
          </a:extLst>
        </xdr:cNvPr>
        <xdr:cNvPicPr>
          <a:picLocks noChangeAspect="1" noChangeArrowheads="1"/>
        </xdr:cNvPicPr>
      </xdr:nvPicPr>
      <xdr:blipFill>
        <a:blip xmlns:r="http://schemas.openxmlformats.org/officeDocument/2006/relationships" r:embed="rId174"/>
        <a:srcRect/>
        <a:stretch>
          <a:fillRect/>
        </a:stretch>
      </xdr:blipFill>
      <xdr:spPr bwMode="auto">
        <a:xfrm>
          <a:off x="609600" y="146248800"/>
          <a:ext cx="857250" cy="857250"/>
        </a:xfrm>
        <a:prstGeom prst="rect">
          <a:avLst/>
        </a:prstGeom>
        <a:noFill/>
        <a:ln w="9525">
          <a:noFill/>
          <a:headEnd/>
          <a:tailEnd/>
        </a:ln>
      </xdr:spPr>
    </xdr:pic>
    <xdr:clientData/>
  </xdr:oneCellAnchor>
  <xdr:oneCellAnchor>
    <xdr:from>
      <xdr:col>1</xdr:col>
      <xdr:colOff>0</xdr:colOff>
      <xdr:row>474</xdr:row>
      <xdr:rowOff>21000</xdr:rowOff>
    </xdr:from>
    <xdr:ext cx="857250" cy="857250"/>
    <xdr:pic>
      <xdr:nvPicPr>
        <xdr:cNvPr id="396" name="http://store.lgs-net.com/images/products/913334.jpg?prodh=&amp;CCP=" descr="http://store.lgs-net.com/images/products/913334.jpg?prodh=&amp;CCP=">
          <a:extLst>
            <a:ext uri="{FF2B5EF4-FFF2-40B4-BE49-F238E27FC236}">
              <a16:creationId xmlns:a16="http://schemas.microsoft.com/office/drawing/2014/main" id="{ABF79BC6-EAC8-0145-9073-FB50E192CCA4}"/>
            </a:ext>
          </a:extLst>
        </xdr:cNvPr>
        <xdr:cNvPicPr>
          <a:picLocks noChangeAspect="1" noChangeArrowheads="1"/>
        </xdr:cNvPicPr>
      </xdr:nvPicPr>
      <xdr:blipFill>
        <a:blip xmlns:r="http://schemas.openxmlformats.org/officeDocument/2006/relationships" r:embed="rId175"/>
        <a:srcRect/>
        <a:stretch>
          <a:fillRect/>
        </a:stretch>
      </xdr:blipFill>
      <xdr:spPr bwMode="auto">
        <a:xfrm>
          <a:off x="609600" y="147125100"/>
          <a:ext cx="857250" cy="857250"/>
        </a:xfrm>
        <a:prstGeom prst="rect">
          <a:avLst/>
        </a:prstGeom>
        <a:noFill/>
        <a:ln w="9525">
          <a:noFill/>
          <a:headEnd/>
          <a:tailEnd/>
        </a:ln>
      </xdr:spPr>
    </xdr:pic>
    <xdr:clientData/>
  </xdr:oneCellAnchor>
  <xdr:oneCellAnchor>
    <xdr:from>
      <xdr:col>1</xdr:col>
      <xdr:colOff>0</xdr:colOff>
      <xdr:row>475</xdr:row>
      <xdr:rowOff>21000</xdr:rowOff>
    </xdr:from>
    <xdr:ext cx="857250" cy="857250"/>
    <xdr:pic>
      <xdr:nvPicPr>
        <xdr:cNvPr id="397" name="http://store.lgs-net.com/images/products/913335.jpg?prodh=&amp;CCP=" descr="http://store.lgs-net.com/images/products/913335.jpg?prodh=&amp;CCP=">
          <a:extLst>
            <a:ext uri="{FF2B5EF4-FFF2-40B4-BE49-F238E27FC236}">
              <a16:creationId xmlns:a16="http://schemas.microsoft.com/office/drawing/2014/main" id="{D2527129-6476-2C45-9F0C-B456989CED4D}"/>
            </a:ext>
          </a:extLst>
        </xdr:cNvPr>
        <xdr:cNvPicPr>
          <a:picLocks noChangeAspect="1" noChangeArrowheads="1"/>
        </xdr:cNvPicPr>
      </xdr:nvPicPr>
      <xdr:blipFill>
        <a:blip xmlns:r="http://schemas.openxmlformats.org/officeDocument/2006/relationships" r:embed="rId176"/>
        <a:srcRect/>
        <a:stretch>
          <a:fillRect/>
        </a:stretch>
      </xdr:blipFill>
      <xdr:spPr bwMode="auto">
        <a:xfrm>
          <a:off x="609600" y="148001400"/>
          <a:ext cx="857250" cy="857250"/>
        </a:xfrm>
        <a:prstGeom prst="rect">
          <a:avLst/>
        </a:prstGeom>
        <a:noFill/>
        <a:ln w="9525">
          <a:noFill/>
          <a:headEnd/>
          <a:tailEnd/>
        </a:ln>
      </xdr:spPr>
    </xdr:pic>
    <xdr:clientData/>
  </xdr:oneCellAnchor>
  <xdr:oneCellAnchor>
    <xdr:from>
      <xdr:col>1</xdr:col>
      <xdr:colOff>0</xdr:colOff>
      <xdr:row>476</xdr:row>
      <xdr:rowOff>21000</xdr:rowOff>
    </xdr:from>
    <xdr:ext cx="857250" cy="857250"/>
    <xdr:pic>
      <xdr:nvPicPr>
        <xdr:cNvPr id="398" name="http://store.lgs-net.com/images/products/913024.jpg?prodh=&amp;CCP=" descr="http://store.lgs-net.com/images/products/913024.jpg?prodh=&amp;CCP=">
          <a:extLst>
            <a:ext uri="{FF2B5EF4-FFF2-40B4-BE49-F238E27FC236}">
              <a16:creationId xmlns:a16="http://schemas.microsoft.com/office/drawing/2014/main" id="{8E08370D-50B9-1741-80B2-ABEF3BFB6FBF}"/>
            </a:ext>
          </a:extLst>
        </xdr:cNvPr>
        <xdr:cNvPicPr>
          <a:picLocks noChangeAspect="1" noChangeArrowheads="1"/>
        </xdr:cNvPicPr>
      </xdr:nvPicPr>
      <xdr:blipFill>
        <a:blip xmlns:r="http://schemas.openxmlformats.org/officeDocument/2006/relationships" r:embed="rId177"/>
        <a:srcRect/>
        <a:stretch>
          <a:fillRect/>
        </a:stretch>
      </xdr:blipFill>
      <xdr:spPr bwMode="auto">
        <a:xfrm>
          <a:off x="609600" y="148877700"/>
          <a:ext cx="857250" cy="857250"/>
        </a:xfrm>
        <a:prstGeom prst="rect">
          <a:avLst/>
        </a:prstGeom>
        <a:noFill/>
        <a:ln w="9525">
          <a:noFill/>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8</xdr:col>
      <xdr:colOff>209486</xdr:colOff>
      <xdr:row>0</xdr:row>
      <xdr:rowOff>0</xdr:rowOff>
    </xdr:from>
    <xdr:to>
      <xdr:col>8</xdr:col>
      <xdr:colOff>2108200</xdr:colOff>
      <xdr:row>1</xdr:row>
      <xdr:rowOff>863600</xdr:rowOff>
    </xdr:to>
    <xdr:pic>
      <xdr:nvPicPr>
        <xdr:cNvPr id="26" name="Picture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66786" y="0"/>
          <a:ext cx="1898714" cy="208280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val="FFFFFF"/>
              </a:solidFill>
              <a:miter lim="800000"/>
              <a:headEnd/>
              <a:tailEnd type="none" w="med" len="me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2146300</xdr:colOff>
      <xdr:row>0</xdr:row>
      <xdr:rowOff>59653</xdr:rowOff>
    </xdr:from>
    <xdr:to>
      <xdr:col>3</xdr:col>
      <xdr:colOff>13586</xdr:colOff>
      <xdr:row>0</xdr:row>
      <xdr:rowOff>193195</xdr:rowOff>
    </xdr:to>
    <xdr:pic>
      <xdr:nvPicPr>
        <xdr:cNvPr id="2" name="Picture 1">
          <a:extLst>
            <a:ext uri="{FF2B5EF4-FFF2-40B4-BE49-F238E27FC236}">
              <a16:creationId xmlns:a16="http://schemas.microsoft.com/office/drawing/2014/main" id="{21F776DF-CFCF-4A5E-884C-37DFCD05DDD3}"/>
            </a:ext>
          </a:extLst>
        </xdr:cNvPr>
        <xdr:cNvPicPr>
          <a:picLocks noChangeAspect="1"/>
        </xdr:cNvPicPr>
      </xdr:nvPicPr>
      <xdr:blipFill>
        <a:blip xmlns:r="http://schemas.openxmlformats.org/officeDocument/2006/relationships" r:embed="rId1"/>
        <a:stretch>
          <a:fillRect/>
        </a:stretch>
      </xdr:blipFill>
      <xdr:spPr>
        <a:xfrm>
          <a:off x="3079750" y="59653"/>
          <a:ext cx="10411" cy="133542"/>
        </a:xfrm>
        <a:prstGeom prst="rect">
          <a:avLst/>
        </a:prstGeom>
      </xdr:spPr>
    </xdr:pic>
    <xdr:clientData/>
  </xdr:twoCellAnchor>
  <xdr:twoCellAnchor editAs="oneCell">
    <xdr:from>
      <xdr:col>0</xdr:col>
      <xdr:colOff>54741</xdr:colOff>
      <xdr:row>0</xdr:row>
      <xdr:rowOff>0</xdr:rowOff>
    </xdr:from>
    <xdr:to>
      <xdr:col>3</xdr:col>
      <xdr:colOff>61412</xdr:colOff>
      <xdr:row>0</xdr:row>
      <xdr:rowOff>1435100</xdr:rowOff>
    </xdr:to>
    <xdr:pic>
      <xdr:nvPicPr>
        <xdr:cNvPr id="3" name="Picture 2">
          <a:extLst>
            <a:ext uri="{FF2B5EF4-FFF2-40B4-BE49-F238E27FC236}">
              <a16:creationId xmlns:a16="http://schemas.microsoft.com/office/drawing/2014/main" id="{1AFDC9E2-E017-49C8-8853-E511AE7E430E}"/>
            </a:ext>
          </a:extLst>
        </xdr:cNvPr>
        <xdr:cNvPicPr>
          <a:picLocks noChangeAspect="1"/>
        </xdr:cNvPicPr>
      </xdr:nvPicPr>
      <xdr:blipFill>
        <a:blip xmlns:r="http://schemas.openxmlformats.org/officeDocument/2006/relationships" r:embed="rId1"/>
        <a:stretch>
          <a:fillRect/>
        </a:stretch>
      </xdr:blipFill>
      <xdr:spPr>
        <a:xfrm>
          <a:off x="54741" y="0"/>
          <a:ext cx="3083137" cy="1435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1762671</xdr:colOff>
      <xdr:row>0</xdr:row>
      <xdr:rowOff>65690</xdr:rowOff>
    </xdr:from>
    <xdr:to>
      <xdr:col>3</xdr:col>
      <xdr:colOff>3849850</xdr:colOff>
      <xdr:row>0</xdr:row>
      <xdr:rowOff>793952</xdr:rowOff>
    </xdr:to>
    <xdr:pic>
      <xdr:nvPicPr>
        <xdr:cNvPr id="22" name="Picture 21" descr="KONNER-SOHNEN">
          <a:extLst>
            <a:ext uri="{FF2B5EF4-FFF2-40B4-BE49-F238E27FC236}">
              <a16:creationId xmlns:a16="http://schemas.microsoft.com/office/drawing/2014/main" id="{4D71556A-A267-E24B-8CAA-2848925B82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7068" y="65690"/>
          <a:ext cx="2087179" cy="728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hyperlink" Target="http://www.criano.ro/"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842BD-B87B-470B-99A1-AC6F1D530905}">
  <dimension ref="A1:O5293"/>
  <sheetViews>
    <sheetView tabSelected="1" zoomScale="70" zoomScaleNormal="70" zoomScalePageLayoutView="85" workbookViewId="0">
      <pane ySplit="2" topLeftCell="A1181" activePane="bottomLeft" state="frozen"/>
      <selection pane="bottomLeft" activeCell="C1219" sqref="C1219"/>
    </sheetView>
  </sheetViews>
  <sheetFormatPr defaultColWidth="11.33203125" defaultRowHeight="15" customHeight="1"/>
  <cols>
    <col min="1" max="1" width="12.33203125" style="249" customWidth="1"/>
    <col min="2" max="2" width="15.6640625" style="1408" hidden="1" customWidth="1"/>
    <col min="3" max="3" width="41.33203125" style="1979" customWidth="1"/>
    <col min="4" max="4" width="45" style="1409" hidden="1" customWidth="1"/>
    <col min="5" max="6" width="11.33203125" style="1398"/>
    <col min="7" max="7" width="12.44140625" style="1398" customWidth="1"/>
    <col min="8" max="8" width="14.88671875" style="1399" customWidth="1"/>
    <col min="9" max="9" width="13.109375" style="1399" customWidth="1"/>
    <col min="10" max="10" width="11.33203125" style="1399"/>
    <col min="11" max="11" width="56.44140625" customWidth="1"/>
  </cols>
  <sheetData>
    <row r="1" spans="1:11" ht="90.75" customHeight="1">
      <c r="A1" s="1405" t="s">
        <v>7742</v>
      </c>
      <c r="B1" s="1406" t="s">
        <v>3</v>
      </c>
      <c r="C1" s="1975" t="s">
        <v>9424</v>
      </c>
      <c r="D1" s="1434" t="s">
        <v>7752</v>
      </c>
      <c r="E1" s="1424" t="s">
        <v>5736</v>
      </c>
      <c r="F1" s="1425" t="s">
        <v>5737</v>
      </c>
      <c r="G1" s="1426" t="s">
        <v>8591</v>
      </c>
      <c r="H1" s="1418" t="s">
        <v>5738</v>
      </c>
      <c r="I1" s="1402" t="s">
        <v>5739</v>
      </c>
      <c r="J1" s="1395" t="s">
        <v>5740</v>
      </c>
      <c r="K1" s="1596" t="s">
        <v>8438</v>
      </c>
    </row>
    <row r="2" spans="1:11" ht="15.75">
      <c r="A2" s="1394"/>
      <c r="B2" s="1407"/>
      <c r="C2" s="1326"/>
      <c r="D2"/>
      <c r="E2" s="1427" t="s">
        <v>802</v>
      </c>
      <c r="F2" s="1400" t="s">
        <v>802</v>
      </c>
      <c r="G2" s="1428" t="s">
        <v>802</v>
      </c>
      <c r="H2" s="1419" t="s">
        <v>802</v>
      </c>
      <c r="I2" s="1403" t="s">
        <v>802</v>
      </c>
      <c r="J2" s="1396" t="s">
        <v>802</v>
      </c>
      <c r="K2" s="8"/>
    </row>
    <row r="3" spans="1:11">
      <c r="A3" s="1394" t="s">
        <v>5741</v>
      </c>
      <c r="B3" s="1407"/>
      <c r="C3" s="1976"/>
      <c r="D3" s="1417"/>
      <c r="E3" s="1429" t="s">
        <v>8592</v>
      </c>
      <c r="F3" s="1410" t="s">
        <v>8593</v>
      </c>
      <c r="G3" s="1430"/>
      <c r="H3" s="1670" t="s">
        <v>8594</v>
      </c>
      <c r="I3" s="1670" t="s">
        <v>8595</v>
      </c>
      <c r="J3" s="1411"/>
    </row>
    <row r="4" spans="1:11">
      <c r="A4" s="1394" t="s">
        <v>5742</v>
      </c>
      <c r="B4" s="1407"/>
      <c r="C4" s="1976"/>
      <c r="D4" s="1417"/>
      <c r="E4" s="1429"/>
      <c r="F4" s="1410"/>
      <c r="G4" s="1430"/>
      <c r="H4" s="1420"/>
      <c r="I4" s="1411"/>
      <c r="J4" s="1411"/>
    </row>
    <row r="5" spans="1:11">
      <c r="A5" s="1394" t="s">
        <v>5743</v>
      </c>
      <c r="B5" s="1407">
        <v>8413797179521</v>
      </c>
      <c r="C5" s="1976" t="s">
        <v>9175</v>
      </c>
      <c r="D5" s="1417" t="s">
        <v>13</v>
      </c>
      <c r="E5" s="1431">
        <v>2345.9261137045619</v>
      </c>
      <c r="F5" s="1401">
        <v>2464.7071827528935</v>
      </c>
      <c r="G5" s="1432">
        <v>2969.5267262083057</v>
      </c>
      <c r="H5" s="1421">
        <v>2415.5232130701161</v>
      </c>
      <c r="I5" s="1404">
        <v>2611.3764465622876</v>
      </c>
      <c r="J5" s="1397">
        <v>3264.2205582028596</v>
      </c>
    </row>
    <row r="6" spans="1:11">
      <c r="A6" s="1394" t="s">
        <v>5744</v>
      </c>
      <c r="B6" s="1407">
        <v>8413797179514</v>
      </c>
      <c r="C6" s="1976" t="s">
        <v>9155</v>
      </c>
      <c r="D6" s="1417" t="s">
        <v>16</v>
      </c>
      <c r="E6" s="1431">
        <v>2457.157435670525</v>
      </c>
      <c r="F6" s="1401">
        <v>2581.5704703880201</v>
      </c>
      <c r="G6" s="1432">
        <v>3110.3258679373735</v>
      </c>
      <c r="H6" s="1421">
        <v>2530.0544588155217</v>
      </c>
      <c r="I6" s="1404">
        <v>2735.1940095302934</v>
      </c>
      <c r="J6" s="1397">
        <v>3418.9925119128666</v>
      </c>
    </row>
    <row r="7" spans="1:11">
      <c r="A7" s="1394" t="s">
        <v>5745</v>
      </c>
      <c r="B7" s="1407">
        <v>8413797179538</v>
      </c>
      <c r="C7" s="1976" t="s">
        <v>9158</v>
      </c>
      <c r="D7" s="1417" t="s">
        <v>18</v>
      </c>
      <c r="E7" s="1431">
        <v>3219.0988403567058</v>
      </c>
      <c r="F7" s="1401">
        <v>3382.0911867038803</v>
      </c>
      <c r="G7" s="1432">
        <v>4074.8086586793738</v>
      </c>
      <c r="H7" s="1421">
        <v>3314.6005445881551</v>
      </c>
      <c r="I7" s="1404">
        <v>3583.3519400953028</v>
      </c>
      <c r="J7" s="1397">
        <v>4479.1899251191289</v>
      </c>
    </row>
    <row r="8" spans="1:11">
      <c r="A8" s="1394" t="s">
        <v>5746</v>
      </c>
      <c r="B8" s="1407">
        <v>8413797179545</v>
      </c>
      <c r="C8" s="1976" t="s">
        <v>9159</v>
      </c>
      <c r="D8" s="1417" t="s">
        <v>19</v>
      </c>
      <c r="E8" s="1431">
        <v>3557.861228560927</v>
      </c>
      <c r="F8" s="1401">
        <v>3738.0061008931257</v>
      </c>
      <c r="G8" s="1432">
        <v>4503.6218083049707</v>
      </c>
      <c r="H8" s="1421">
        <v>3663.413070115726</v>
      </c>
      <c r="I8" s="1404">
        <v>3960.4465622872717</v>
      </c>
      <c r="J8" s="1397">
        <v>4950.5582028590889</v>
      </c>
    </row>
    <row r="9" spans="1:11">
      <c r="A9" s="1394" t="s">
        <v>5747</v>
      </c>
      <c r="B9" s="1407"/>
      <c r="C9" s="1976"/>
      <c r="D9" s="1417"/>
      <c r="E9" s="1431" t="s">
        <v>5731</v>
      </c>
      <c r="F9" s="1401" t="s">
        <v>5731</v>
      </c>
      <c r="G9" s="1432" t="s">
        <v>5731</v>
      </c>
      <c r="H9" s="1421" t="s">
        <v>5731</v>
      </c>
      <c r="I9" s="1404" t="s">
        <v>5731</v>
      </c>
      <c r="J9" s="1397" t="s">
        <v>5731</v>
      </c>
    </row>
    <row r="10" spans="1:11">
      <c r="A10" s="1394" t="s">
        <v>5748</v>
      </c>
      <c r="B10" s="1407">
        <v>8413797179095</v>
      </c>
      <c r="C10" s="1976" t="s">
        <v>9171</v>
      </c>
      <c r="D10" s="1417" t="s">
        <v>26</v>
      </c>
      <c r="E10" s="1431">
        <v>1656.9631410102111</v>
      </c>
      <c r="F10" s="1401">
        <v>1740.8600089094621</v>
      </c>
      <c r="G10" s="1432">
        <v>2097.4216974812798</v>
      </c>
      <c r="H10" s="1421">
        <v>1800.9051055139553</v>
      </c>
      <c r="I10" s="1404">
        <v>1946.9244383934654</v>
      </c>
      <c r="J10" s="1397">
        <v>2433.6555479918316</v>
      </c>
    </row>
    <row r="11" spans="1:11">
      <c r="A11" s="1394" t="s">
        <v>5749</v>
      </c>
      <c r="B11" s="1407">
        <v>8413797179156</v>
      </c>
      <c r="C11" s="1976" t="s">
        <v>9154</v>
      </c>
      <c r="D11" s="1417" t="s">
        <v>27</v>
      </c>
      <c r="E11" s="1431">
        <v>1836.2793079972776</v>
      </c>
      <c r="F11" s="1401">
        <v>1929.2554754908103</v>
      </c>
      <c r="G11" s="1432">
        <v>2324.4041873383258</v>
      </c>
      <c r="H11" s="1421">
        <v>1995.7986385296119</v>
      </c>
      <c r="I11" s="1404">
        <v>2157.6201497617431</v>
      </c>
      <c r="J11" s="1397">
        <v>2697.0251872021786</v>
      </c>
    </row>
    <row r="12" spans="1:11">
      <c r="A12" s="1394" t="s">
        <v>5750</v>
      </c>
      <c r="B12" s="1407">
        <v>8413797179217</v>
      </c>
      <c r="C12" s="1976" t="s">
        <v>9157</v>
      </c>
      <c r="D12" s="1417" t="s">
        <v>28</v>
      </c>
      <c r="E12" s="1431">
        <v>2821.3989197930573</v>
      </c>
      <c r="F12" s="1401">
        <v>2964.2545613015664</v>
      </c>
      <c r="G12" s="1432">
        <v>3571.3910377127304</v>
      </c>
      <c r="H12" s="1421">
        <v>3066.4965282505109</v>
      </c>
      <c r="I12" s="1404">
        <v>3315.1313818924446</v>
      </c>
      <c r="J12" s="1397">
        <v>4143.9142273655552</v>
      </c>
    </row>
    <row r="13" spans="1:11">
      <c r="A13" s="1394" t="s">
        <v>5751</v>
      </c>
      <c r="B13" s="1407"/>
      <c r="C13" s="1976"/>
      <c r="D13" s="1417"/>
      <c r="E13" s="1431" t="s">
        <v>5731</v>
      </c>
      <c r="F13" s="1401" t="s">
        <v>5731</v>
      </c>
      <c r="G13" s="1432" t="s">
        <v>5731</v>
      </c>
      <c r="H13" s="1421" t="s">
        <v>5731</v>
      </c>
      <c r="I13" s="1404" t="s">
        <v>5731</v>
      </c>
      <c r="J13" s="1397" t="s">
        <v>5731</v>
      </c>
    </row>
    <row r="14" spans="1:11">
      <c r="A14" s="1394" t="s">
        <v>5752</v>
      </c>
      <c r="B14" s="1407">
        <v>8413797179057</v>
      </c>
      <c r="C14" s="1976"/>
      <c r="D14" s="1417" t="s">
        <v>5753</v>
      </c>
      <c r="E14" s="1431" t="s">
        <v>5731</v>
      </c>
      <c r="F14" s="1401" t="s">
        <v>5731</v>
      </c>
      <c r="G14" s="1432" t="s">
        <v>5731</v>
      </c>
      <c r="H14" s="1421">
        <v>1151.4127978216472</v>
      </c>
      <c r="I14" s="1404">
        <v>1244.7705922396187</v>
      </c>
      <c r="J14" s="1397">
        <v>1555.9632402995235</v>
      </c>
    </row>
    <row r="15" spans="1:11">
      <c r="A15" s="1394" t="s">
        <v>5754</v>
      </c>
      <c r="B15" s="1407">
        <v>8413797179064</v>
      </c>
      <c r="C15" s="1976" t="s">
        <v>9170</v>
      </c>
      <c r="D15" s="1417" t="s">
        <v>29</v>
      </c>
      <c r="E15" s="1431" t="s">
        <v>5731</v>
      </c>
      <c r="F15" s="1401" t="s">
        <v>5731</v>
      </c>
      <c r="G15" s="1432" t="s">
        <v>5731</v>
      </c>
      <c r="H15" s="1421">
        <v>1236.747038801906</v>
      </c>
      <c r="I15" s="1404">
        <v>1337.0238257317906</v>
      </c>
      <c r="J15" s="1397">
        <v>1671.279782164738</v>
      </c>
    </row>
    <row r="16" spans="1:11">
      <c r="A16" s="1394" t="s">
        <v>5755</v>
      </c>
      <c r="B16" s="1407"/>
      <c r="C16" s="1976"/>
      <c r="D16" s="1417"/>
      <c r="E16" s="1431" t="s">
        <v>5731</v>
      </c>
      <c r="F16" s="1401" t="s">
        <v>5731</v>
      </c>
      <c r="G16" s="1432" t="s">
        <v>5731</v>
      </c>
      <c r="H16" s="1421" t="s">
        <v>5731</v>
      </c>
      <c r="I16" s="1404" t="s">
        <v>5731</v>
      </c>
      <c r="J16" s="1397" t="s">
        <v>5731</v>
      </c>
    </row>
    <row r="17" spans="1:10">
      <c r="A17" s="1394" t="s">
        <v>39</v>
      </c>
      <c r="B17" s="1407"/>
      <c r="C17" s="1976"/>
      <c r="D17" s="1417"/>
      <c r="E17" s="1431" t="s">
        <v>5731</v>
      </c>
      <c r="F17" s="1401" t="s">
        <v>5731</v>
      </c>
      <c r="G17" s="1432" t="s">
        <v>5731</v>
      </c>
      <c r="H17" s="1421" t="s">
        <v>5731</v>
      </c>
      <c r="I17" s="1404" t="s">
        <v>5731</v>
      </c>
      <c r="J17" s="1397" t="s">
        <v>5731</v>
      </c>
    </row>
    <row r="18" spans="1:10">
      <c r="A18" s="1394" t="s">
        <v>5756</v>
      </c>
      <c r="B18" s="1407">
        <v>8413797129540</v>
      </c>
      <c r="C18" s="1976" t="s">
        <v>9169</v>
      </c>
      <c r="D18" s="1417" t="s">
        <v>5757</v>
      </c>
      <c r="E18" s="1431">
        <v>791.46334243703211</v>
      </c>
      <c r="F18" s="1401">
        <v>831.53743572498308</v>
      </c>
      <c r="G18" s="1432">
        <v>1001.8523321987748</v>
      </c>
      <c r="H18" s="1421">
        <v>860.218515997277</v>
      </c>
      <c r="I18" s="1404">
        <v>929.96596324029952</v>
      </c>
      <c r="J18" s="1397">
        <v>1162.4574540503745</v>
      </c>
    </row>
    <row r="19" spans="1:10">
      <c r="A19" s="1394" t="s">
        <v>5758</v>
      </c>
      <c r="B19" s="1407">
        <v>8413797129564</v>
      </c>
      <c r="C19" s="1976" t="s">
        <v>9173</v>
      </c>
      <c r="D19" s="1417" t="s">
        <v>5759</v>
      </c>
      <c r="E19" s="1431">
        <v>855.57203539278407</v>
      </c>
      <c r="F19" s="1401">
        <v>898.8921384506466</v>
      </c>
      <c r="G19" s="1432">
        <v>1083.0025764465622</v>
      </c>
      <c r="H19" s="1421">
        <v>929.89639210347173</v>
      </c>
      <c r="I19" s="1404">
        <v>1005.2933968686181</v>
      </c>
      <c r="J19" s="1397">
        <v>1256.6167460857725</v>
      </c>
    </row>
    <row r="20" spans="1:10">
      <c r="A20" s="1394" t="s">
        <v>5760</v>
      </c>
      <c r="B20" s="1407">
        <v>8413797119008</v>
      </c>
      <c r="C20" s="1976" t="s">
        <v>9152</v>
      </c>
      <c r="D20" s="1417" t="s">
        <v>51</v>
      </c>
      <c r="E20" s="1431">
        <v>1166.9988287542549</v>
      </c>
      <c r="F20" s="1401">
        <v>1226.0873770456094</v>
      </c>
      <c r="G20" s="1432">
        <v>1477.2137072838668</v>
      </c>
      <c r="H20" s="1421">
        <v>1268.3771272974814</v>
      </c>
      <c r="I20" s="1404">
        <v>1371.2185159972773</v>
      </c>
      <c r="J20" s="1397">
        <v>1714.0231449965966</v>
      </c>
    </row>
    <row r="21" spans="1:10" ht="15.75" customHeight="1">
      <c r="A21" s="1394" t="s">
        <v>5761</v>
      </c>
      <c r="B21" s="1407">
        <v>8413797119732</v>
      </c>
      <c r="C21" s="1976" t="s">
        <v>9156</v>
      </c>
      <c r="D21" s="1417" t="s">
        <v>52</v>
      </c>
      <c r="E21" s="1431">
        <v>1591.3620392103473</v>
      </c>
      <c r="F21" s="1401">
        <v>1671.9373323349216</v>
      </c>
      <c r="G21" s="1432">
        <v>2014.3823281143636</v>
      </c>
      <c r="H21" s="1421">
        <v>1729.6051735874746</v>
      </c>
      <c r="I21" s="1404">
        <v>1869.843430905378</v>
      </c>
      <c r="J21" s="1397">
        <v>2337.3042886317226</v>
      </c>
    </row>
    <row r="22" spans="1:10" ht="15.75" customHeight="1">
      <c r="A22" s="1394" t="s">
        <v>5762</v>
      </c>
      <c r="B22" s="1407"/>
      <c r="C22" s="1976"/>
      <c r="D22" s="1417"/>
      <c r="E22" s="1431" t="s">
        <v>5731</v>
      </c>
      <c r="F22" s="1401" t="s">
        <v>5731</v>
      </c>
      <c r="G22" s="1432" t="s">
        <v>5731</v>
      </c>
      <c r="H22" s="1421" t="s">
        <v>5731</v>
      </c>
      <c r="I22" s="1404" t="s">
        <v>5731</v>
      </c>
      <c r="J22" s="1397" t="s">
        <v>5731</v>
      </c>
    </row>
    <row r="23" spans="1:10" ht="15.75" customHeight="1">
      <c r="A23" s="1394" t="s">
        <v>5763</v>
      </c>
      <c r="B23" s="1407">
        <v>8413797189223</v>
      </c>
      <c r="C23" s="1976" t="s">
        <v>9190</v>
      </c>
      <c r="D23" s="1417" t="s">
        <v>58</v>
      </c>
      <c r="E23" s="1431" t="s">
        <v>5731</v>
      </c>
      <c r="F23" s="1401" t="s">
        <v>5731</v>
      </c>
      <c r="G23" s="1432" t="s">
        <v>5731</v>
      </c>
      <c r="H23" s="1421">
        <v>1049.3643294758338</v>
      </c>
      <c r="I23" s="1404">
        <v>1134.4479237576584</v>
      </c>
      <c r="J23" s="1397">
        <v>1418.0599046970726</v>
      </c>
    </row>
    <row r="24" spans="1:10" ht="15.75" customHeight="1">
      <c r="A24" s="1394" t="s">
        <v>5764</v>
      </c>
      <c r="B24" s="1407">
        <v>8413797189230</v>
      </c>
      <c r="C24" s="1976" t="s">
        <v>9191</v>
      </c>
      <c r="D24" s="1417" t="s">
        <v>60</v>
      </c>
      <c r="E24" s="1431" t="s">
        <v>5731</v>
      </c>
      <c r="F24" s="1401" t="s">
        <v>5731</v>
      </c>
      <c r="G24" s="1432" t="s">
        <v>5731</v>
      </c>
      <c r="H24" s="1421">
        <v>1156.4200136147037</v>
      </c>
      <c r="I24" s="1404">
        <v>1250.1837985023826</v>
      </c>
      <c r="J24" s="1397">
        <v>1562.7297481279782</v>
      </c>
    </row>
    <row r="25" spans="1:10" ht="15.75" customHeight="1">
      <c r="A25" s="1394" t="s">
        <v>5765</v>
      </c>
      <c r="B25" s="1407"/>
      <c r="C25" s="1976"/>
      <c r="D25" s="1417"/>
      <c r="E25" s="1431" t="s">
        <v>5731</v>
      </c>
      <c r="F25" s="1401" t="s">
        <v>5731</v>
      </c>
      <c r="G25" s="1432" t="s">
        <v>5731</v>
      </c>
      <c r="H25" s="1421" t="s">
        <v>5731</v>
      </c>
      <c r="I25" s="1404" t="s">
        <v>5731</v>
      </c>
      <c r="J25" s="1397" t="s">
        <v>5731</v>
      </c>
    </row>
    <row r="26" spans="1:10" ht="15.75" customHeight="1">
      <c r="A26" s="1394" t="s">
        <v>5766</v>
      </c>
      <c r="B26" s="1407">
        <v>8413797269628</v>
      </c>
      <c r="C26" s="1976" t="s">
        <v>5767</v>
      </c>
      <c r="D26" s="1417" t="s">
        <v>5767</v>
      </c>
      <c r="E26" s="1431">
        <v>1288.0333936512002</v>
      </c>
      <c r="F26" s="1401">
        <v>1353.2502743424002</v>
      </c>
      <c r="G26" s="1432">
        <v>1630.4220172800003</v>
      </c>
      <c r="H26" s="1421">
        <v>1399.92608</v>
      </c>
      <c r="I26" s="1404">
        <v>1513.4336000000003</v>
      </c>
      <c r="J26" s="1397">
        <v>1891.7920000000001</v>
      </c>
    </row>
    <row r="27" spans="1:10" ht="15.75" customHeight="1">
      <c r="A27" s="1394" t="s">
        <v>5768</v>
      </c>
      <c r="B27" s="1407"/>
      <c r="C27" s="1976"/>
      <c r="D27" s="1417"/>
      <c r="E27" s="1431" t="s">
        <v>5731</v>
      </c>
      <c r="F27" s="1401" t="s">
        <v>5731</v>
      </c>
      <c r="G27" s="1432" t="s">
        <v>5731</v>
      </c>
      <c r="H27" s="1421" t="s">
        <v>5731</v>
      </c>
      <c r="I27" s="1404" t="s">
        <v>5731</v>
      </c>
      <c r="J27" s="1397" t="s">
        <v>5731</v>
      </c>
    </row>
    <row r="28" spans="1:10" ht="15.75" customHeight="1">
      <c r="A28" s="1394" t="s">
        <v>5769</v>
      </c>
      <c r="B28" s="1407">
        <v>8413797149883</v>
      </c>
      <c r="C28" s="1976" t="s">
        <v>9165</v>
      </c>
      <c r="D28" s="1417" t="s">
        <v>5770</v>
      </c>
      <c r="E28" s="1431">
        <v>657.11410279646032</v>
      </c>
      <c r="F28" s="1401">
        <v>690.3857029380531</v>
      </c>
      <c r="G28" s="1432">
        <v>831.79000353982303</v>
      </c>
      <c r="H28" s="1421">
        <v>741.66739278420698</v>
      </c>
      <c r="I28" s="1404">
        <v>801.80258679373731</v>
      </c>
      <c r="J28" s="1397">
        <v>1002.2532334921716</v>
      </c>
    </row>
    <row r="29" spans="1:10" ht="15.75" customHeight="1">
      <c r="A29" s="1394" t="s">
        <v>5771</v>
      </c>
      <c r="B29" s="1407">
        <v>8413797149890</v>
      </c>
      <c r="C29" s="1976" t="s">
        <v>9172</v>
      </c>
      <c r="D29" s="1417" t="s">
        <v>5772</v>
      </c>
      <c r="E29" s="1431">
        <v>876.08965295575274</v>
      </c>
      <c r="F29" s="1401">
        <v>920.44862272566422</v>
      </c>
      <c r="G29" s="1432">
        <v>1108.9742442477882</v>
      </c>
      <c r="H29" s="1421">
        <v>988.81933287950994</v>
      </c>
      <c r="I29" s="1404">
        <v>1068.9938733832541</v>
      </c>
      <c r="J29" s="1397">
        <v>1336.2423417290677</v>
      </c>
    </row>
    <row r="30" spans="1:10" ht="15.75" customHeight="1">
      <c r="A30" s="1394" t="s">
        <v>5773</v>
      </c>
      <c r="B30" s="1407">
        <v>8413797149906</v>
      </c>
      <c r="C30" s="1976" t="s">
        <v>9177</v>
      </c>
      <c r="D30" s="1417" t="s">
        <v>5774</v>
      </c>
      <c r="E30" s="1431">
        <v>1073.6019126371682</v>
      </c>
      <c r="F30" s="1401">
        <v>1127.9615031504425</v>
      </c>
      <c r="G30" s="1432">
        <v>1358.9897628318586</v>
      </c>
      <c r="H30" s="1421">
        <v>1211.7462219196734</v>
      </c>
      <c r="I30" s="1404">
        <v>1309.9959155888362</v>
      </c>
      <c r="J30" s="1397">
        <v>1637.494894486045</v>
      </c>
    </row>
    <row r="31" spans="1:10" ht="15.75" customHeight="1">
      <c r="A31" s="1394" t="s">
        <v>5775</v>
      </c>
      <c r="B31" s="1407">
        <v>8413797149807</v>
      </c>
      <c r="C31" s="1976" t="s">
        <v>9164</v>
      </c>
      <c r="D31" s="1417" t="s">
        <v>65</v>
      </c>
      <c r="E31" s="1431">
        <v>550.26628120353996</v>
      </c>
      <c r="F31" s="1401">
        <v>578.12786506194686</v>
      </c>
      <c r="G31" s="1432">
        <v>696.53959646017711</v>
      </c>
      <c r="H31" s="1421">
        <v>621.07106875425461</v>
      </c>
      <c r="I31" s="1404">
        <v>671.42818243703209</v>
      </c>
      <c r="J31" s="1397">
        <v>839.28522804629006</v>
      </c>
    </row>
    <row r="32" spans="1:10" ht="15.75" customHeight="1">
      <c r="A32" s="1394" t="s">
        <v>5776</v>
      </c>
      <c r="B32" s="1407">
        <v>8413797149814</v>
      </c>
      <c r="C32" s="1976"/>
      <c r="D32" s="1417" t="s">
        <v>66</v>
      </c>
      <c r="E32" s="1431">
        <v>733.68837493805324</v>
      </c>
      <c r="F32" s="1401">
        <v>770.83715341592927</v>
      </c>
      <c r="G32" s="1432">
        <v>928.71946194690281</v>
      </c>
      <c r="H32" s="1421">
        <v>828.09475833900626</v>
      </c>
      <c r="I32" s="1404">
        <v>895.23757658270961</v>
      </c>
      <c r="J32" s="1397">
        <v>1119.0469707283869</v>
      </c>
    </row>
    <row r="33" spans="1:10" ht="15.75" customHeight="1">
      <c r="A33" s="1394" t="s">
        <v>5777</v>
      </c>
      <c r="B33" s="1407">
        <v>8413797149821</v>
      </c>
      <c r="C33" s="1976"/>
      <c r="D33" s="1417" t="s">
        <v>68</v>
      </c>
      <c r="E33" s="1431">
        <v>935.04340715044282</v>
      </c>
      <c r="F33" s="1401">
        <v>982.38737713274361</v>
      </c>
      <c r="G33" s="1432">
        <v>1183.5992495575224</v>
      </c>
      <c r="H33" s="1421">
        <v>1055.3588835942819</v>
      </c>
      <c r="I33" s="1404">
        <v>1140.9285228046292</v>
      </c>
      <c r="J33" s="1397">
        <v>1426.1606535057865</v>
      </c>
    </row>
    <row r="34" spans="1:10" ht="15.75" customHeight="1">
      <c r="A34" s="1394" t="s">
        <v>5778</v>
      </c>
      <c r="B34" s="1407"/>
      <c r="C34" s="1976"/>
      <c r="D34" s="1417"/>
      <c r="E34" s="1431" t="s">
        <v>5731</v>
      </c>
      <c r="F34" s="1401" t="s">
        <v>5731</v>
      </c>
      <c r="G34" s="1432" t="s">
        <v>5731</v>
      </c>
      <c r="H34" s="1421" t="s">
        <v>5731</v>
      </c>
      <c r="I34" s="1404" t="s">
        <v>5731</v>
      </c>
      <c r="J34" s="1397" t="s">
        <v>5731</v>
      </c>
    </row>
    <row r="35" spans="1:10" ht="15.75" customHeight="1">
      <c r="A35" s="1394" t="s">
        <v>5779</v>
      </c>
      <c r="B35" s="1407">
        <v>8413797149753</v>
      </c>
      <c r="C35" s="1976"/>
      <c r="D35" s="1417" t="s">
        <v>5780</v>
      </c>
      <c r="E35" s="1431">
        <v>489.65669819469025</v>
      </c>
      <c r="F35" s="1401">
        <v>514.44944240707957</v>
      </c>
      <c r="G35" s="1432">
        <v>619.81860530973449</v>
      </c>
      <c r="H35" s="1421">
        <v>552.6626276378488</v>
      </c>
      <c r="I35" s="1404">
        <v>597.47311095983662</v>
      </c>
      <c r="J35" s="1397">
        <v>746.84138869979574</v>
      </c>
    </row>
    <row r="36" spans="1:10" ht="15.75" customHeight="1">
      <c r="A36" s="1394" t="s">
        <v>5781</v>
      </c>
      <c r="B36" s="1407">
        <v>8413797149760</v>
      </c>
      <c r="C36" s="1976"/>
      <c r="D36" s="1417" t="s">
        <v>5782</v>
      </c>
      <c r="E36" s="1431">
        <v>646.30435242477881</v>
      </c>
      <c r="F36" s="1401">
        <v>679.02862343362824</v>
      </c>
      <c r="G36" s="1432">
        <v>818.10677522123899</v>
      </c>
      <c r="H36" s="1421">
        <v>729.46671204901304</v>
      </c>
      <c r="I36" s="1404">
        <v>788.61266167460883</v>
      </c>
      <c r="J36" s="1397">
        <v>985.7658270932609</v>
      </c>
    </row>
    <row r="37" spans="1:10" ht="15.75" customHeight="1">
      <c r="A37" s="1394" t="s">
        <v>5783</v>
      </c>
      <c r="B37" s="1407">
        <v>8413797149777</v>
      </c>
      <c r="C37" s="1976"/>
      <c r="D37" s="1417" t="s">
        <v>5784</v>
      </c>
      <c r="E37" s="1431">
        <v>763.86819823008841</v>
      </c>
      <c r="F37" s="1401">
        <v>802.5450690265485</v>
      </c>
      <c r="G37" s="1432">
        <v>966.92176991150427</v>
      </c>
      <c r="H37" s="1421">
        <v>862.15793056501013</v>
      </c>
      <c r="I37" s="1404">
        <v>932.062627637849</v>
      </c>
      <c r="J37" s="1397">
        <v>1165.0782845473111</v>
      </c>
    </row>
    <row r="38" spans="1:10" ht="15.75" customHeight="1">
      <c r="A38" s="1394" t="s">
        <v>5785</v>
      </c>
      <c r="B38" s="1407"/>
      <c r="C38" s="1976"/>
      <c r="D38" s="1417"/>
      <c r="E38" s="1431" t="s">
        <v>5731</v>
      </c>
      <c r="F38" s="1401" t="s">
        <v>5731</v>
      </c>
      <c r="G38" s="1432" t="s">
        <v>5731</v>
      </c>
      <c r="H38" s="1421" t="s">
        <v>5731</v>
      </c>
      <c r="I38" s="1404" t="s">
        <v>5731</v>
      </c>
      <c r="J38" s="1397" t="s">
        <v>5731</v>
      </c>
    </row>
    <row r="39" spans="1:10" ht="15.75" customHeight="1">
      <c r="A39" s="1394" t="s">
        <v>5786</v>
      </c>
      <c r="B39" s="1407">
        <v>8413797139396</v>
      </c>
      <c r="C39" s="1976" t="s">
        <v>9193</v>
      </c>
      <c r="D39" s="1417" t="s">
        <v>5787</v>
      </c>
      <c r="E39" s="1431" t="s">
        <v>5731</v>
      </c>
      <c r="F39" s="1401" t="s">
        <v>5731</v>
      </c>
      <c r="G39" s="1432" t="s">
        <v>5731</v>
      </c>
      <c r="H39" s="1421">
        <v>711.02464261402315</v>
      </c>
      <c r="I39" s="1404">
        <v>768.67528931245761</v>
      </c>
      <c r="J39" s="1397">
        <v>960.8441116405719</v>
      </c>
    </row>
    <row r="40" spans="1:10" ht="15.75" customHeight="1">
      <c r="A40" s="1394" t="s">
        <v>5788</v>
      </c>
      <c r="B40" s="1407">
        <v>8413797139419</v>
      </c>
      <c r="C40" s="1976" t="s">
        <v>9192</v>
      </c>
      <c r="D40" s="1417" t="s">
        <v>72</v>
      </c>
      <c r="E40" s="1431" t="s">
        <v>5731</v>
      </c>
      <c r="F40" s="1401" t="s">
        <v>5731</v>
      </c>
      <c r="G40" s="1432" t="s">
        <v>5731</v>
      </c>
      <c r="H40" s="1421">
        <v>607.03675970047652</v>
      </c>
      <c r="I40" s="1404">
        <v>656.25595643294764</v>
      </c>
      <c r="J40" s="1397">
        <v>820.31994554118455</v>
      </c>
    </row>
    <row r="41" spans="1:10" ht="15.75" customHeight="1">
      <c r="A41" s="1394" t="s">
        <v>5789</v>
      </c>
      <c r="B41" s="1407"/>
      <c r="C41" s="1976"/>
      <c r="D41" s="1417"/>
      <c r="E41" s="1431" t="s">
        <v>5731</v>
      </c>
      <c r="F41" s="1401" t="s">
        <v>5731</v>
      </c>
      <c r="G41" s="1432" t="s">
        <v>5731</v>
      </c>
      <c r="H41" s="1421" t="s">
        <v>5731</v>
      </c>
      <c r="I41" s="1404" t="s">
        <v>5731</v>
      </c>
      <c r="J41" s="1397" t="s">
        <v>5731</v>
      </c>
    </row>
    <row r="42" spans="1:10" ht="15.75" customHeight="1">
      <c r="A42" s="1394" t="s">
        <v>5790</v>
      </c>
      <c r="B42" s="1407"/>
      <c r="C42" s="1976"/>
      <c r="D42" s="1417"/>
      <c r="E42" s="1431" t="s">
        <v>5731</v>
      </c>
      <c r="F42" s="1401" t="s">
        <v>5731</v>
      </c>
      <c r="G42" s="1432" t="s">
        <v>5731</v>
      </c>
      <c r="H42" s="1421" t="s">
        <v>5731</v>
      </c>
      <c r="I42" s="1404" t="s">
        <v>5731</v>
      </c>
      <c r="J42" s="1397" t="s">
        <v>5731</v>
      </c>
    </row>
    <row r="43" spans="1:10" ht="15.75" customHeight="1">
      <c r="A43" s="1394" t="s">
        <v>5791</v>
      </c>
      <c r="B43" s="1407">
        <v>8413797159042</v>
      </c>
      <c r="C43" s="1976" t="s">
        <v>9425</v>
      </c>
      <c r="D43" s="1417" t="s">
        <v>5792</v>
      </c>
      <c r="E43" s="1431">
        <v>331.90595916678012</v>
      </c>
      <c r="F43" s="1401">
        <v>348.71132418788289</v>
      </c>
      <c r="G43" s="1432">
        <v>420.13412552756978</v>
      </c>
      <c r="H43" s="1421">
        <v>381.95888359428187</v>
      </c>
      <c r="I43" s="1404">
        <v>412.9285228046291</v>
      </c>
      <c r="J43" s="1397">
        <v>516.16065350578629</v>
      </c>
    </row>
    <row r="44" spans="1:10" ht="15.75" customHeight="1">
      <c r="A44" s="1394" t="s">
        <v>5793</v>
      </c>
      <c r="B44" s="1407">
        <v>8413797159011</v>
      </c>
      <c r="C44" s="1976"/>
      <c r="D44" s="1417" t="s">
        <v>5794</v>
      </c>
      <c r="E44" s="1431">
        <v>213.3856258897209</v>
      </c>
      <c r="F44" s="1401">
        <v>224.18996137780803</v>
      </c>
      <c r="G44" s="1432">
        <v>270.10838720217833</v>
      </c>
      <c r="H44" s="1421">
        <v>245.56514635806678</v>
      </c>
      <c r="I44" s="1404">
        <v>265.47583390061277</v>
      </c>
      <c r="J44" s="1397">
        <v>331.84479237576591</v>
      </c>
    </row>
    <row r="45" spans="1:10" ht="15.75" customHeight="1">
      <c r="A45" s="1394" t="s">
        <v>5795</v>
      </c>
      <c r="B45" s="1407">
        <v>8413797159028</v>
      </c>
      <c r="C45" s="1976" t="s">
        <v>9426</v>
      </c>
      <c r="D45" s="1417" t="s">
        <v>5796</v>
      </c>
      <c r="E45" s="1431">
        <v>296.17826821511233</v>
      </c>
      <c r="F45" s="1401">
        <v>311.17463622600405</v>
      </c>
      <c r="G45" s="1432">
        <v>374.90920027229407</v>
      </c>
      <c r="H45" s="1421">
        <v>340.84329475833903</v>
      </c>
      <c r="I45" s="1404">
        <v>368.47923757658276</v>
      </c>
      <c r="J45" s="1397">
        <v>460.59904697072841</v>
      </c>
    </row>
    <row r="46" spans="1:10" ht="15.75" customHeight="1">
      <c r="A46" s="1394" t="s">
        <v>5789</v>
      </c>
      <c r="B46" s="1407"/>
      <c r="C46" s="1976"/>
      <c r="D46" s="1417"/>
      <c r="E46" s="1431" t="s">
        <v>5731</v>
      </c>
      <c r="F46" s="1401" t="s">
        <v>5731</v>
      </c>
      <c r="G46" s="1432" t="s">
        <v>5731</v>
      </c>
      <c r="H46" s="1421" t="s">
        <v>5731</v>
      </c>
      <c r="I46" s="1404" t="s">
        <v>5731</v>
      </c>
      <c r="J46" s="1397" t="s">
        <v>5731</v>
      </c>
    </row>
    <row r="47" spans="1:10" s="249" customFormat="1" ht="15.75" customHeight="1">
      <c r="A47" s="1394" t="s">
        <v>81</v>
      </c>
      <c r="B47" s="1407"/>
      <c r="C47" s="1976"/>
      <c r="D47" s="1417"/>
      <c r="E47" s="1431" t="s">
        <v>5731</v>
      </c>
      <c r="F47" s="1401" t="s">
        <v>5731</v>
      </c>
      <c r="G47" s="1432" t="s">
        <v>5731</v>
      </c>
      <c r="H47" s="1421" t="s">
        <v>5731</v>
      </c>
      <c r="I47" s="1404" t="s">
        <v>5731</v>
      </c>
      <c r="J47" s="1397" t="s">
        <v>5731</v>
      </c>
    </row>
    <row r="48" spans="1:10" s="249" customFormat="1" ht="15.75" customHeight="1">
      <c r="A48" s="1394" t="s">
        <v>5797</v>
      </c>
      <c r="B48" s="1407">
        <v>8413797149487</v>
      </c>
      <c r="C48" s="1976" t="s">
        <v>9167</v>
      </c>
      <c r="D48" s="1417" t="s">
        <v>5798</v>
      </c>
      <c r="E48" s="1431">
        <v>311.40696667392791</v>
      </c>
      <c r="F48" s="1401">
        <v>327.17440802450648</v>
      </c>
      <c r="G48" s="1432">
        <v>394.18603376446566</v>
      </c>
      <c r="H48" s="1421">
        <v>358.36855003403679</v>
      </c>
      <c r="I48" s="1404">
        <v>387.42545949625605</v>
      </c>
      <c r="J48" s="1397">
        <v>484.28182437032001</v>
      </c>
    </row>
    <row r="49" spans="1:10" s="249" customFormat="1" ht="15.75" customHeight="1">
      <c r="A49" s="1394" t="s">
        <v>5799</v>
      </c>
      <c r="B49" s="1407">
        <v>8413797149449</v>
      </c>
      <c r="C49" s="1976" t="s">
        <v>9160</v>
      </c>
      <c r="D49" s="1417" t="s">
        <v>90</v>
      </c>
      <c r="E49" s="1431">
        <v>194.0816419278421</v>
      </c>
      <c r="F49" s="1401">
        <v>203.90856050646698</v>
      </c>
      <c r="G49" s="1432">
        <v>245.6729644656229</v>
      </c>
      <c r="H49" s="1421">
        <v>223.35003403675975</v>
      </c>
      <c r="I49" s="1404">
        <v>241.45949625595651</v>
      </c>
      <c r="J49" s="1397">
        <v>301.82437031994561</v>
      </c>
    </row>
    <row r="50" spans="1:10" s="249" customFormat="1" ht="15.75" customHeight="1">
      <c r="A50" s="1394" t="s">
        <v>5800</v>
      </c>
      <c r="B50" s="1407">
        <v>8413797149456</v>
      </c>
      <c r="C50" s="1976" t="s">
        <v>9166</v>
      </c>
      <c r="D50" s="1417" t="s">
        <v>4112</v>
      </c>
      <c r="E50" s="1431">
        <v>274.45362594690272</v>
      </c>
      <c r="F50" s="1401">
        <v>288.35001207079648</v>
      </c>
      <c r="G50" s="1432">
        <v>347.4096530973452</v>
      </c>
      <c r="H50" s="1421">
        <v>315.84247787610616</v>
      </c>
      <c r="I50" s="1404">
        <v>341.45132743362831</v>
      </c>
      <c r="J50" s="1397">
        <v>426.81415929203536</v>
      </c>
    </row>
    <row r="51" spans="1:10" ht="15.75" customHeight="1">
      <c r="A51" s="1394" t="s">
        <v>5801</v>
      </c>
      <c r="B51" s="1407"/>
      <c r="C51" s="1976"/>
      <c r="D51" s="1417"/>
      <c r="E51" s="1431" t="s">
        <v>5731</v>
      </c>
      <c r="F51" s="1401" t="s">
        <v>5731</v>
      </c>
      <c r="G51" s="1432" t="s">
        <v>5731</v>
      </c>
      <c r="H51" s="1421" t="s">
        <v>5731</v>
      </c>
      <c r="I51" s="1404" t="s">
        <v>5731</v>
      </c>
      <c r="J51" s="1397" t="s">
        <v>5731</v>
      </c>
    </row>
    <row r="52" spans="1:10" ht="15.75" customHeight="1">
      <c r="A52" s="1394" t="s">
        <v>93</v>
      </c>
      <c r="B52" s="1407"/>
      <c r="C52" s="1976"/>
      <c r="D52" s="1417"/>
      <c r="E52" s="1431" t="s">
        <v>5731</v>
      </c>
      <c r="F52" s="1401" t="s">
        <v>5731</v>
      </c>
      <c r="G52" s="1432" t="s">
        <v>5731</v>
      </c>
      <c r="H52" s="1421" t="s">
        <v>5731</v>
      </c>
      <c r="I52" s="1404" t="s">
        <v>5731</v>
      </c>
      <c r="J52" s="1397" t="s">
        <v>5731</v>
      </c>
    </row>
    <row r="53" spans="1:10" ht="15.75" customHeight="1">
      <c r="A53" s="1394" t="s">
        <v>5802</v>
      </c>
      <c r="B53" s="1407">
        <v>8413797249859</v>
      </c>
      <c r="C53" s="1976" t="s">
        <v>9189</v>
      </c>
      <c r="D53" s="1417" t="s">
        <v>5803</v>
      </c>
      <c r="E53" s="1431" t="s">
        <v>5731</v>
      </c>
      <c r="F53" s="1401" t="s">
        <v>5731</v>
      </c>
      <c r="G53" s="1432" t="s">
        <v>5731</v>
      </c>
      <c r="H53" s="1421">
        <v>187.24166099387341</v>
      </c>
      <c r="I53" s="1404">
        <v>202.42341729067397</v>
      </c>
      <c r="J53" s="1397">
        <v>253.02927161334244</v>
      </c>
    </row>
    <row r="54" spans="1:10" ht="15.75" customHeight="1">
      <c r="A54" s="1394" t="s">
        <v>97</v>
      </c>
      <c r="B54" s="1407"/>
      <c r="C54" s="1976"/>
      <c r="D54" s="1417"/>
      <c r="E54" s="1431" t="s">
        <v>5731</v>
      </c>
      <c r="F54" s="1401" t="s">
        <v>5731</v>
      </c>
      <c r="G54" s="1432" t="s">
        <v>5731</v>
      </c>
      <c r="H54" s="1421" t="s">
        <v>5731</v>
      </c>
      <c r="I54" s="1404" t="s">
        <v>5731</v>
      </c>
      <c r="J54" s="1397" t="s">
        <v>5731</v>
      </c>
    </row>
    <row r="55" spans="1:10" ht="15.75" customHeight="1">
      <c r="A55" s="1394">
        <v>0</v>
      </c>
      <c r="B55" s="1407"/>
      <c r="C55" s="1976"/>
      <c r="D55" s="1417"/>
      <c r="E55" s="1431" t="s">
        <v>5731</v>
      </c>
      <c r="F55" s="1401" t="s">
        <v>5731</v>
      </c>
      <c r="G55" s="1432" t="s">
        <v>5731</v>
      </c>
      <c r="H55" s="1421" t="s">
        <v>5731</v>
      </c>
      <c r="I55" s="1404" t="s">
        <v>5731</v>
      </c>
      <c r="J55" s="1397" t="s">
        <v>5731</v>
      </c>
    </row>
    <row r="56" spans="1:10" ht="15.75" customHeight="1">
      <c r="A56" s="1394" t="s">
        <v>5804</v>
      </c>
      <c r="B56" s="1407">
        <v>8413797259568</v>
      </c>
      <c r="C56" s="1976" t="s">
        <v>9163</v>
      </c>
      <c r="D56" s="1417" t="s">
        <v>5805</v>
      </c>
      <c r="E56" s="1431" t="s">
        <v>5731</v>
      </c>
      <c r="F56" s="1401" t="s">
        <v>5731</v>
      </c>
      <c r="G56" s="1432" t="s">
        <v>5731</v>
      </c>
      <c r="H56" s="1421">
        <v>127.11980939414569</v>
      </c>
      <c r="I56" s="1404">
        <v>137.42682096664399</v>
      </c>
      <c r="J56" s="1397">
        <v>171.78352620830498</v>
      </c>
    </row>
    <row r="57" spans="1:10" ht="15.75" customHeight="1">
      <c r="A57" s="1394" t="s">
        <v>5806</v>
      </c>
      <c r="B57" s="1407"/>
      <c r="C57" s="1976"/>
      <c r="D57" s="1417"/>
      <c r="E57" s="1431" t="s">
        <v>5731</v>
      </c>
      <c r="F57" s="1401" t="s">
        <v>5731</v>
      </c>
      <c r="G57" s="1432" t="s">
        <v>5731</v>
      </c>
      <c r="H57" s="1421" t="s">
        <v>5731</v>
      </c>
      <c r="I57" s="1404" t="s">
        <v>5731</v>
      </c>
      <c r="J57" s="1397" t="s">
        <v>5731</v>
      </c>
    </row>
    <row r="58" spans="1:10" ht="15.75" customHeight="1">
      <c r="A58" s="1394" t="s">
        <v>5807</v>
      </c>
      <c r="B58" s="1407">
        <v>8413797019452</v>
      </c>
      <c r="C58" s="1976" t="s">
        <v>9224</v>
      </c>
      <c r="D58" s="1417" t="s">
        <v>5808</v>
      </c>
      <c r="E58" s="1431" t="s">
        <v>5731</v>
      </c>
      <c r="F58" s="1401" t="s">
        <v>5731</v>
      </c>
      <c r="G58" s="1432" t="s">
        <v>5731</v>
      </c>
      <c r="H58" s="1421">
        <v>31.030633083730432</v>
      </c>
      <c r="I58" s="1404">
        <v>33.546630360789663</v>
      </c>
      <c r="J58" s="1397">
        <v>41.933287950987072</v>
      </c>
    </row>
    <row r="59" spans="1:10" ht="15.75" customHeight="1">
      <c r="A59" s="1394" t="s">
        <v>5809</v>
      </c>
      <c r="B59" s="1407">
        <v>8413797019582</v>
      </c>
      <c r="C59" s="1976" t="s">
        <v>9225</v>
      </c>
      <c r="D59" s="1417" t="s">
        <v>5810</v>
      </c>
      <c r="E59" s="1431" t="s">
        <v>5731</v>
      </c>
      <c r="F59" s="1401" t="s">
        <v>5731</v>
      </c>
      <c r="G59" s="1432" t="s">
        <v>5731</v>
      </c>
      <c r="H59" s="1421">
        <v>35.724016337644663</v>
      </c>
      <c r="I59" s="1404">
        <v>38.620558202859101</v>
      </c>
      <c r="J59" s="1397">
        <v>48.275697753573866</v>
      </c>
    </row>
    <row r="60" spans="1:10" ht="15.75" customHeight="1">
      <c r="A60" s="1394" t="s">
        <v>5811</v>
      </c>
      <c r="B60" s="1407">
        <v>8413797019063</v>
      </c>
      <c r="C60" s="1976" t="s">
        <v>9207</v>
      </c>
      <c r="D60" s="1417" t="s">
        <v>5812</v>
      </c>
      <c r="E60" s="1431" t="s">
        <v>5731</v>
      </c>
      <c r="F60" s="1401" t="s">
        <v>5731</v>
      </c>
      <c r="G60" s="1432" t="s">
        <v>5731</v>
      </c>
      <c r="H60" s="1421">
        <v>70.361960517358767</v>
      </c>
      <c r="I60" s="1404">
        <v>76.066984343090567</v>
      </c>
      <c r="J60" s="1397">
        <v>95.083730428863205</v>
      </c>
    </row>
    <row r="61" spans="1:10" ht="15.75" customHeight="1">
      <c r="A61" s="1394" t="s">
        <v>5813</v>
      </c>
      <c r="B61" s="1407">
        <v>8413797019469</v>
      </c>
      <c r="C61" s="1976" t="s">
        <v>9218</v>
      </c>
      <c r="D61" s="1417" t="s">
        <v>5814</v>
      </c>
      <c r="E61" s="1431" t="s">
        <v>5731</v>
      </c>
      <c r="F61" s="1401" t="s">
        <v>5731</v>
      </c>
      <c r="G61" s="1432" t="s">
        <v>5731</v>
      </c>
      <c r="H61" s="1421">
        <v>40.262246426140244</v>
      </c>
      <c r="I61" s="1404">
        <v>43.526752893124595</v>
      </c>
      <c r="J61" s="1397">
        <v>54.408441116405733</v>
      </c>
    </row>
    <row r="62" spans="1:10" ht="15.75" customHeight="1">
      <c r="A62" s="1394" t="s">
        <v>5815</v>
      </c>
      <c r="B62" s="1407">
        <v>8413797019490</v>
      </c>
      <c r="C62" s="1976" t="s">
        <v>9210</v>
      </c>
      <c r="D62" s="1417" t="s">
        <v>5816</v>
      </c>
      <c r="E62" s="1431" t="s">
        <v>5731</v>
      </c>
      <c r="F62" s="1401" t="s">
        <v>5731</v>
      </c>
      <c r="G62" s="1432" t="s">
        <v>5731</v>
      </c>
      <c r="H62" s="1421">
        <v>52.480558202859086</v>
      </c>
      <c r="I62" s="1404">
        <v>56.735738597685497</v>
      </c>
      <c r="J62" s="1397">
        <v>70.919673247106871</v>
      </c>
    </row>
    <row r="63" spans="1:10" ht="15.75" customHeight="1">
      <c r="A63" s="1394" t="s">
        <v>5817</v>
      </c>
      <c r="B63" s="1407">
        <v>8413797019506</v>
      </c>
      <c r="C63" s="1976" t="s">
        <v>9221</v>
      </c>
      <c r="D63" s="1417" t="s">
        <v>5818</v>
      </c>
      <c r="E63" s="1431" t="s">
        <v>5731</v>
      </c>
      <c r="F63" s="1401" t="s">
        <v>5731</v>
      </c>
      <c r="G63" s="1432" t="s">
        <v>5731</v>
      </c>
      <c r="H63" s="1421">
        <v>56.630905377808034</v>
      </c>
      <c r="I63" s="1404">
        <v>61.222600408441117</v>
      </c>
      <c r="J63" s="1397">
        <v>76.528250510551402</v>
      </c>
    </row>
    <row r="64" spans="1:10" ht="15.75" customHeight="1">
      <c r="A64" s="1394" t="s">
        <v>5819</v>
      </c>
      <c r="B64" s="1407">
        <v>8413797019070</v>
      </c>
      <c r="C64" s="1976"/>
      <c r="D64" s="1417" t="s">
        <v>5820</v>
      </c>
      <c r="E64" s="1431" t="s">
        <v>5731</v>
      </c>
      <c r="F64" s="1401" t="s">
        <v>5731</v>
      </c>
      <c r="G64" s="1432" t="s">
        <v>5731</v>
      </c>
      <c r="H64" s="1421">
        <v>139.13360108917635</v>
      </c>
      <c r="I64" s="1404">
        <v>150.41470388019064</v>
      </c>
      <c r="J64" s="1397">
        <v>188.01837985023829</v>
      </c>
    </row>
    <row r="65" spans="1:10" ht="15.75" customHeight="1">
      <c r="A65" s="1394" t="s">
        <v>5821</v>
      </c>
      <c r="B65" s="1407">
        <v>8413797019476</v>
      </c>
      <c r="C65" s="1976" t="s">
        <v>9214</v>
      </c>
      <c r="D65" s="1417" t="s">
        <v>5822</v>
      </c>
      <c r="E65" s="1431" t="s">
        <v>5731</v>
      </c>
      <c r="F65" s="1401" t="s">
        <v>5731</v>
      </c>
      <c r="G65" s="1432" t="s">
        <v>5731</v>
      </c>
      <c r="H65" s="1421">
        <v>57.290306330837311</v>
      </c>
      <c r="I65" s="1404">
        <v>61.935466303607903</v>
      </c>
      <c r="J65" s="1397">
        <v>77.419332879509881</v>
      </c>
    </row>
    <row r="66" spans="1:10" ht="15.75" customHeight="1">
      <c r="A66" s="1394" t="s">
        <v>5823</v>
      </c>
      <c r="B66" s="1407">
        <v>8413797019483</v>
      </c>
      <c r="C66" s="1976" t="s">
        <v>9215</v>
      </c>
      <c r="D66" s="1417" t="s">
        <v>5824</v>
      </c>
      <c r="E66" s="1431" t="s">
        <v>5731</v>
      </c>
      <c r="F66" s="1401" t="s">
        <v>5731</v>
      </c>
      <c r="G66" s="1432" t="s">
        <v>5731</v>
      </c>
      <c r="H66" s="1421">
        <v>66.677072838665779</v>
      </c>
      <c r="I66" s="1404">
        <v>72.083321987746785</v>
      </c>
      <c r="J66" s="1397">
        <v>90.104152484683482</v>
      </c>
    </row>
    <row r="67" spans="1:10" ht="15.75" customHeight="1">
      <c r="A67" s="1394" t="s">
        <v>5825</v>
      </c>
      <c r="B67" s="1407"/>
      <c r="C67" s="1976"/>
      <c r="D67" s="1417"/>
      <c r="E67" s="1431" t="s">
        <v>5731</v>
      </c>
      <c r="F67" s="1401" t="s">
        <v>5731</v>
      </c>
      <c r="G67" s="1432" t="s">
        <v>5731</v>
      </c>
      <c r="H67" s="1421" t="s">
        <v>5731</v>
      </c>
      <c r="I67" s="1404" t="s">
        <v>5731</v>
      </c>
      <c r="J67" s="1397" t="s">
        <v>5731</v>
      </c>
    </row>
    <row r="68" spans="1:10" ht="15.75" customHeight="1">
      <c r="A68" s="1394" t="s">
        <v>5826</v>
      </c>
      <c r="B68" s="1407">
        <v>8413797019599</v>
      </c>
      <c r="C68" s="1976" t="s">
        <v>9226</v>
      </c>
      <c r="D68" s="1417" t="s">
        <v>5827</v>
      </c>
      <c r="E68" s="1431" t="s">
        <v>5731</v>
      </c>
      <c r="F68" s="1401" t="s">
        <v>5731</v>
      </c>
      <c r="G68" s="1432" t="s">
        <v>5731</v>
      </c>
      <c r="H68" s="1421">
        <v>45.304724302246427</v>
      </c>
      <c r="I68" s="1404">
        <v>48.978080326752895</v>
      </c>
      <c r="J68" s="1397">
        <v>61.222600408441117</v>
      </c>
    </row>
    <row r="69" spans="1:10" ht="15.75" customHeight="1">
      <c r="A69" s="1394" t="s">
        <v>5828</v>
      </c>
      <c r="B69" s="1407">
        <v>8413797019032</v>
      </c>
      <c r="C69" s="1976" t="s">
        <v>9206</v>
      </c>
      <c r="D69" s="1417" t="s">
        <v>5829</v>
      </c>
      <c r="E69" s="1431" t="s">
        <v>5731</v>
      </c>
      <c r="F69" s="1401" t="s">
        <v>5731</v>
      </c>
      <c r="G69" s="1432" t="s">
        <v>5731</v>
      </c>
      <c r="H69" s="1421">
        <v>89.251858407079666</v>
      </c>
      <c r="I69" s="1404">
        <v>96.488495575221265</v>
      </c>
      <c r="J69" s="1397">
        <v>120.61061946902659</v>
      </c>
    </row>
    <row r="70" spans="1:10" ht="15.75" customHeight="1">
      <c r="A70" s="1394" t="s">
        <v>5830</v>
      </c>
      <c r="B70" s="1407">
        <v>8413797019919</v>
      </c>
      <c r="C70" s="1976" t="s">
        <v>9219</v>
      </c>
      <c r="D70" s="1417" t="s">
        <v>5831</v>
      </c>
      <c r="E70" s="1431" t="s">
        <v>5731</v>
      </c>
      <c r="F70" s="1401" t="s">
        <v>5731</v>
      </c>
      <c r="G70" s="1432" t="s">
        <v>5731</v>
      </c>
      <c r="H70" s="1421">
        <v>49.959319264805998</v>
      </c>
      <c r="I70" s="1404">
        <v>54.010074880871358</v>
      </c>
      <c r="J70" s="1397">
        <v>67.512593601089193</v>
      </c>
    </row>
    <row r="71" spans="1:10" ht="15.75" customHeight="1">
      <c r="A71" s="1394" t="s">
        <v>5832</v>
      </c>
      <c r="B71" s="1407">
        <v>8413797019933</v>
      </c>
      <c r="C71" s="1976" t="s">
        <v>9211</v>
      </c>
      <c r="D71" s="1417" t="s">
        <v>5833</v>
      </c>
      <c r="E71" s="1431" t="s">
        <v>5731</v>
      </c>
      <c r="F71" s="1401" t="s">
        <v>5731</v>
      </c>
      <c r="G71" s="1432" t="s">
        <v>5731</v>
      </c>
      <c r="H71" s="1421">
        <v>62.449149081007512</v>
      </c>
      <c r="I71" s="1404">
        <v>67.512593601089208</v>
      </c>
      <c r="J71" s="1397">
        <v>84.390742001361502</v>
      </c>
    </row>
    <row r="72" spans="1:10" ht="15.75" customHeight="1">
      <c r="A72" s="1394" t="s">
        <v>5834</v>
      </c>
      <c r="B72" s="1407">
        <v>8413797019926</v>
      </c>
      <c r="C72" s="1976" t="s">
        <v>9222</v>
      </c>
      <c r="D72" s="1417" t="s">
        <v>5835</v>
      </c>
      <c r="E72" s="1431" t="s">
        <v>5731</v>
      </c>
      <c r="F72" s="1401" t="s">
        <v>5731</v>
      </c>
      <c r="G72" s="1432" t="s">
        <v>5731</v>
      </c>
      <c r="H72" s="1421">
        <v>66.560707964601789</v>
      </c>
      <c r="I72" s="1404">
        <v>71.957522123893824</v>
      </c>
      <c r="J72" s="1397">
        <v>89.946902654867273</v>
      </c>
    </row>
    <row r="73" spans="1:10" ht="15.75" customHeight="1">
      <c r="A73" s="1394" t="s">
        <v>5836</v>
      </c>
      <c r="B73" s="1407">
        <v>8413797019001</v>
      </c>
      <c r="C73" s="1976" t="s">
        <v>9208</v>
      </c>
      <c r="D73" s="1417" t="s">
        <v>5837</v>
      </c>
      <c r="E73" s="1431" t="s">
        <v>5731</v>
      </c>
      <c r="F73" s="1401" t="s">
        <v>5731</v>
      </c>
      <c r="G73" s="1432" t="s">
        <v>5731</v>
      </c>
      <c r="H73" s="1421">
        <v>156.58833219877468</v>
      </c>
      <c r="I73" s="1404">
        <v>169.28468345813479</v>
      </c>
      <c r="J73" s="1397">
        <v>211.60585432266848</v>
      </c>
    </row>
    <row r="74" spans="1:10" ht="15.75" customHeight="1">
      <c r="A74" s="1394" t="s">
        <v>5838</v>
      </c>
      <c r="B74" s="1407"/>
      <c r="C74" s="1976"/>
      <c r="D74" s="1417"/>
      <c r="E74" s="1431" t="s">
        <v>5731</v>
      </c>
      <c r="F74" s="1401" t="s">
        <v>5731</v>
      </c>
      <c r="G74" s="1432" t="s">
        <v>5731</v>
      </c>
      <c r="H74" s="1421" t="s">
        <v>5731</v>
      </c>
      <c r="I74" s="1404" t="s">
        <v>5731</v>
      </c>
      <c r="J74" s="1397" t="s">
        <v>5731</v>
      </c>
    </row>
    <row r="75" spans="1:10" ht="15.75" customHeight="1">
      <c r="A75" s="1394" t="s">
        <v>5839</v>
      </c>
      <c r="B75" s="1407">
        <v>8413797189148</v>
      </c>
      <c r="C75" s="1976" t="s">
        <v>9223</v>
      </c>
      <c r="D75" s="1417" t="s">
        <v>5840</v>
      </c>
      <c r="E75" s="1431" t="s">
        <v>5731</v>
      </c>
      <c r="F75" s="1401" t="s">
        <v>5731</v>
      </c>
      <c r="G75" s="1432" t="s">
        <v>5731</v>
      </c>
      <c r="H75" s="1421">
        <v>33.707025187202177</v>
      </c>
      <c r="I75" s="1404">
        <v>36.440027229407768</v>
      </c>
      <c r="J75" s="1397">
        <v>45.550034036759705</v>
      </c>
    </row>
    <row r="76" spans="1:10" ht="15.75" customHeight="1">
      <c r="A76" s="1394" t="s">
        <v>5841</v>
      </c>
      <c r="B76" s="1407">
        <v>8413797019018</v>
      </c>
      <c r="C76" s="1976" t="s">
        <v>9209</v>
      </c>
      <c r="D76" s="1417" t="s">
        <v>5842</v>
      </c>
      <c r="E76" s="1431" t="s">
        <v>5731</v>
      </c>
      <c r="F76" s="1401" t="s">
        <v>5731</v>
      </c>
      <c r="G76" s="1432" t="s">
        <v>5731</v>
      </c>
      <c r="H76" s="1421">
        <v>84.015439074200131</v>
      </c>
      <c r="I76" s="1404">
        <v>90.827501701837988</v>
      </c>
      <c r="J76" s="1397">
        <v>113.53437712729749</v>
      </c>
    </row>
    <row r="77" spans="1:10" ht="15.75" customHeight="1">
      <c r="A77" s="1394" t="s">
        <v>5843</v>
      </c>
      <c r="B77" s="1407"/>
      <c r="C77" s="1976"/>
      <c r="D77" s="1417"/>
      <c r="E77" s="1431" t="s">
        <v>5731</v>
      </c>
      <c r="F77" s="1401" t="s">
        <v>5731</v>
      </c>
      <c r="G77" s="1432" t="s">
        <v>5731</v>
      </c>
      <c r="H77" s="1421" t="s">
        <v>5731</v>
      </c>
      <c r="I77" s="1404" t="s">
        <v>5731</v>
      </c>
      <c r="J77" s="1397" t="s">
        <v>5731</v>
      </c>
    </row>
    <row r="78" spans="1:10" ht="15.75" customHeight="1">
      <c r="A78" s="1394" t="s">
        <v>5844</v>
      </c>
      <c r="B78" s="1407">
        <v>8413797019957</v>
      </c>
      <c r="C78" s="1976" t="s">
        <v>9216</v>
      </c>
      <c r="D78" s="1417" t="s">
        <v>5845</v>
      </c>
      <c r="E78" s="1431" t="s">
        <v>5731</v>
      </c>
      <c r="F78" s="1401" t="s">
        <v>5731</v>
      </c>
      <c r="G78" s="1432" t="s">
        <v>5731</v>
      </c>
      <c r="H78" s="1421">
        <v>59.540027229407769</v>
      </c>
      <c r="I78" s="1404">
        <v>64.367597004765145</v>
      </c>
      <c r="J78" s="1397">
        <v>80.459496255956438</v>
      </c>
    </row>
    <row r="79" spans="1:10" ht="15.75" customHeight="1">
      <c r="A79" s="1394" t="s">
        <v>5846</v>
      </c>
      <c r="B79" s="1407">
        <v>8413797019964</v>
      </c>
      <c r="C79" s="1976" t="s">
        <v>9217</v>
      </c>
      <c r="D79" s="1417" t="s">
        <v>5847</v>
      </c>
      <c r="E79" s="1431" t="s">
        <v>5731</v>
      </c>
      <c r="F79" s="1401" t="s">
        <v>5731</v>
      </c>
      <c r="G79" s="1432" t="s">
        <v>5731</v>
      </c>
      <c r="H79" s="1421">
        <v>162.67809394145678</v>
      </c>
      <c r="I79" s="1404">
        <v>175.86820966643975</v>
      </c>
      <c r="J79" s="1397">
        <v>219.83526208304968</v>
      </c>
    </row>
    <row r="80" spans="1:10" ht="15.75" customHeight="1">
      <c r="A80" s="1394" t="s">
        <v>5848</v>
      </c>
      <c r="B80" s="1407"/>
      <c r="C80" s="1976"/>
      <c r="D80" s="1417"/>
      <c r="E80" s="1431" t="s">
        <v>5731</v>
      </c>
      <c r="F80" s="1401" t="s">
        <v>5731</v>
      </c>
      <c r="G80" s="1432" t="s">
        <v>5731</v>
      </c>
      <c r="H80" s="1421" t="s">
        <v>5731</v>
      </c>
      <c r="I80" s="1404" t="s">
        <v>5731</v>
      </c>
      <c r="J80" s="1397" t="s">
        <v>5731</v>
      </c>
    </row>
    <row r="81" spans="1:10" ht="15.75" customHeight="1">
      <c r="A81" s="1394" t="s">
        <v>5807</v>
      </c>
      <c r="B81" s="1407">
        <v>8413797019452</v>
      </c>
      <c r="C81" s="1976" t="s">
        <v>9224</v>
      </c>
      <c r="D81" s="1417" t="s">
        <v>5849</v>
      </c>
      <c r="E81" s="1431" t="s">
        <v>5731</v>
      </c>
      <c r="F81" s="1401" t="s">
        <v>5731</v>
      </c>
      <c r="G81" s="1432" t="s">
        <v>5731</v>
      </c>
      <c r="H81" s="1421">
        <v>31.030633083730432</v>
      </c>
      <c r="I81" s="1404">
        <v>33.546630360789663</v>
      </c>
      <c r="J81" s="1397">
        <v>41.933287950987072</v>
      </c>
    </row>
    <row r="82" spans="1:10" ht="15.75" customHeight="1">
      <c r="A82" s="1394" t="s">
        <v>5809</v>
      </c>
      <c r="B82" s="1407">
        <v>8413797019582</v>
      </c>
      <c r="C82" s="1976" t="s">
        <v>9225</v>
      </c>
      <c r="D82" s="1417" t="s">
        <v>5850</v>
      </c>
      <c r="E82" s="1431" t="s">
        <v>5731</v>
      </c>
      <c r="F82" s="1401" t="s">
        <v>5731</v>
      </c>
      <c r="G82" s="1432" t="s">
        <v>5731</v>
      </c>
      <c r="H82" s="1421">
        <v>35.724016337644663</v>
      </c>
      <c r="I82" s="1404">
        <v>38.620558202859101</v>
      </c>
      <c r="J82" s="1397">
        <v>48.275697753573866</v>
      </c>
    </row>
    <row r="83" spans="1:10" ht="15.75" customHeight="1">
      <c r="A83" s="1394" t="s">
        <v>5811</v>
      </c>
      <c r="B83" s="1407">
        <v>8413797019063</v>
      </c>
      <c r="C83" s="1976" t="s">
        <v>9207</v>
      </c>
      <c r="D83" s="1417" t="s">
        <v>5851</v>
      </c>
      <c r="E83" s="1431" t="s">
        <v>5731</v>
      </c>
      <c r="F83" s="1401" t="s">
        <v>5731</v>
      </c>
      <c r="G83" s="1432" t="s">
        <v>5731</v>
      </c>
      <c r="H83" s="1421">
        <v>70.361960517358767</v>
      </c>
      <c r="I83" s="1404">
        <v>76.066984343090567</v>
      </c>
      <c r="J83" s="1397">
        <v>95.083730428863205</v>
      </c>
    </row>
    <row r="84" spans="1:10" ht="15.75" customHeight="1">
      <c r="A84" s="1394" t="s">
        <v>5813</v>
      </c>
      <c r="B84" s="1407">
        <v>8413797019469</v>
      </c>
      <c r="C84" s="1976" t="s">
        <v>9218</v>
      </c>
      <c r="D84" s="1417" t="s">
        <v>5852</v>
      </c>
      <c r="E84" s="1431" t="s">
        <v>5731</v>
      </c>
      <c r="F84" s="1401" t="s">
        <v>5731</v>
      </c>
      <c r="G84" s="1432" t="s">
        <v>5731</v>
      </c>
      <c r="H84" s="1421">
        <v>40.262246426140244</v>
      </c>
      <c r="I84" s="1404">
        <v>43.526752893124595</v>
      </c>
      <c r="J84" s="1397">
        <v>54.408441116405733</v>
      </c>
    </row>
    <row r="85" spans="1:10" ht="15.75" customHeight="1">
      <c r="A85" s="1394" t="s">
        <v>5821</v>
      </c>
      <c r="B85" s="1407">
        <v>8413797019476</v>
      </c>
      <c r="C85" s="1976" t="s">
        <v>9214</v>
      </c>
      <c r="D85" s="1417" t="s">
        <v>5853</v>
      </c>
      <c r="E85" s="1431" t="s">
        <v>5731</v>
      </c>
      <c r="F85" s="1401" t="s">
        <v>5731</v>
      </c>
      <c r="G85" s="1432" t="s">
        <v>5731</v>
      </c>
      <c r="H85" s="1421">
        <v>57.290306330837311</v>
      </c>
      <c r="I85" s="1404">
        <v>61.935466303607903</v>
      </c>
      <c r="J85" s="1397">
        <v>77.419332879509881</v>
      </c>
    </row>
    <row r="86" spans="1:10" ht="15.75" customHeight="1">
      <c r="A86" s="1394" t="s">
        <v>5823</v>
      </c>
      <c r="B86" s="1407">
        <v>8413797019483</v>
      </c>
      <c r="C86" s="1976" t="s">
        <v>9215</v>
      </c>
      <c r="D86" s="1417" t="s">
        <v>5854</v>
      </c>
      <c r="E86" s="1431" t="s">
        <v>5731</v>
      </c>
      <c r="F86" s="1401" t="s">
        <v>5731</v>
      </c>
      <c r="G86" s="1432" t="s">
        <v>5731</v>
      </c>
      <c r="H86" s="1421">
        <v>66.677072838665779</v>
      </c>
      <c r="I86" s="1404">
        <v>72.083321987746785</v>
      </c>
      <c r="J86" s="1397">
        <v>90.104152484683482</v>
      </c>
    </row>
    <row r="87" spans="1:10" ht="15.75" customHeight="1">
      <c r="A87" s="1394" t="s">
        <v>5855</v>
      </c>
      <c r="B87" s="1407">
        <v>8413797019605</v>
      </c>
      <c r="C87" s="1976" t="s">
        <v>9220</v>
      </c>
      <c r="D87" s="1417" t="s">
        <v>5856</v>
      </c>
      <c r="E87" s="1431" t="s">
        <v>5731</v>
      </c>
      <c r="F87" s="1401" t="s">
        <v>5731</v>
      </c>
      <c r="G87" s="1432" t="s">
        <v>5731</v>
      </c>
      <c r="H87" s="1421">
        <v>18.618379850238263</v>
      </c>
      <c r="I87" s="1404">
        <v>20.127978216473799</v>
      </c>
      <c r="J87" s="1397">
        <v>25.159972770592248</v>
      </c>
    </row>
    <row r="88" spans="1:10" ht="15.75" customHeight="1">
      <c r="A88" s="1394" t="s">
        <v>5857</v>
      </c>
      <c r="B88" s="1407"/>
      <c r="C88" s="1976"/>
      <c r="D88" s="1417"/>
      <c r="E88" s="1431" t="s">
        <v>5731</v>
      </c>
      <c r="F88" s="1401" t="s">
        <v>5731</v>
      </c>
      <c r="G88" s="1432" t="s">
        <v>5731</v>
      </c>
      <c r="H88" s="1421" t="s">
        <v>5731</v>
      </c>
      <c r="I88" s="1404" t="s">
        <v>5731</v>
      </c>
      <c r="J88" s="1397" t="s">
        <v>5731</v>
      </c>
    </row>
    <row r="89" spans="1:10" ht="15.75" customHeight="1">
      <c r="A89" s="1394" t="s">
        <v>5858</v>
      </c>
      <c r="B89" s="1407">
        <v>8413797129243</v>
      </c>
      <c r="C89" s="1976" t="s">
        <v>9203</v>
      </c>
      <c r="D89" s="1417" t="s">
        <v>5859</v>
      </c>
      <c r="E89" s="1431" t="s">
        <v>5731</v>
      </c>
      <c r="F89" s="1401" t="s">
        <v>5731</v>
      </c>
      <c r="G89" s="1432" t="s">
        <v>5731</v>
      </c>
      <c r="H89" s="1421">
        <v>12.48277739959156</v>
      </c>
      <c r="I89" s="1404">
        <v>13.494894486044933</v>
      </c>
      <c r="J89" s="1397">
        <v>16.868618107556163</v>
      </c>
    </row>
    <row r="90" spans="1:10" ht="15.75" customHeight="1">
      <c r="A90" s="1394" t="s">
        <v>5860</v>
      </c>
      <c r="B90" s="1407">
        <v>8413797129236</v>
      </c>
      <c r="C90" s="1976" t="s">
        <v>9204</v>
      </c>
      <c r="D90" s="1417" t="s">
        <v>5861</v>
      </c>
      <c r="E90" s="1431" t="s">
        <v>5731</v>
      </c>
      <c r="F90" s="1401" t="s">
        <v>5731</v>
      </c>
      <c r="G90" s="1432" t="s">
        <v>5731</v>
      </c>
      <c r="H90" s="1421">
        <v>8.8507828454731126</v>
      </c>
      <c r="I90" s="1404">
        <v>9.5684138869979591</v>
      </c>
      <c r="J90" s="1397">
        <v>11.960517358747447</v>
      </c>
    </row>
    <row r="91" spans="1:10" ht="15.75" customHeight="1">
      <c r="A91" s="1394" t="s">
        <v>5862</v>
      </c>
      <c r="B91" s="1407">
        <v>8413797157499</v>
      </c>
      <c r="C91" s="1976" t="s">
        <v>9205</v>
      </c>
      <c r="D91" s="1417" t="s">
        <v>5863</v>
      </c>
      <c r="E91" s="1431" t="s">
        <v>5731</v>
      </c>
      <c r="F91" s="1401" t="s">
        <v>5731</v>
      </c>
      <c r="G91" s="1432" t="s">
        <v>5731</v>
      </c>
      <c r="H91" s="1421">
        <v>47.039618788291357</v>
      </c>
      <c r="I91" s="1404">
        <v>50.85364193328796</v>
      </c>
      <c r="J91" s="1397">
        <v>63.567052416609947</v>
      </c>
    </row>
    <row r="92" spans="1:10" ht="15.75" customHeight="1">
      <c r="A92" s="1394" t="s">
        <v>5864</v>
      </c>
      <c r="B92" s="1407">
        <v>8413797189803</v>
      </c>
      <c r="C92" s="1976" t="s">
        <v>9150</v>
      </c>
      <c r="D92" s="1417" t="s">
        <v>5865</v>
      </c>
      <c r="E92" s="1431" t="s">
        <v>5731</v>
      </c>
      <c r="F92" s="1401" t="s">
        <v>5731</v>
      </c>
      <c r="G92" s="1432" t="s">
        <v>5731</v>
      </c>
      <c r="H92" s="1421">
        <v>31.982709326072161</v>
      </c>
      <c r="I92" s="1404">
        <v>34.575901974132073</v>
      </c>
      <c r="J92" s="1397">
        <v>43.219877467665086</v>
      </c>
    </row>
    <row r="93" spans="1:10" ht="15.75" customHeight="1">
      <c r="A93" s="1394" t="s">
        <v>5866</v>
      </c>
      <c r="B93" s="1407"/>
      <c r="C93" s="1976"/>
      <c r="D93" s="1417"/>
      <c r="E93" s="1431" t="s">
        <v>5731</v>
      </c>
      <c r="F93" s="1401" t="s">
        <v>5731</v>
      </c>
      <c r="G93" s="1432" t="s">
        <v>5731</v>
      </c>
      <c r="H93" s="1421" t="s">
        <v>5731</v>
      </c>
      <c r="I93" s="1404" t="s">
        <v>5731</v>
      </c>
      <c r="J93" s="1397" t="s">
        <v>5731</v>
      </c>
    </row>
    <row r="94" spans="1:10" ht="15.75" customHeight="1">
      <c r="A94" s="1394" t="s">
        <v>5867</v>
      </c>
      <c r="B94" s="1407">
        <v>8413797839425</v>
      </c>
      <c r="C94" s="1976" t="s">
        <v>9344</v>
      </c>
      <c r="D94" s="1417" t="s">
        <v>5868</v>
      </c>
      <c r="E94" s="1431" t="s">
        <v>5731</v>
      </c>
      <c r="F94" s="1401" t="s">
        <v>5731</v>
      </c>
      <c r="G94" s="1432" t="s">
        <v>5731</v>
      </c>
      <c r="H94" s="1421">
        <v>133.32593601089178</v>
      </c>
      <c r="I94" s="1404">
        <v>144.13614703880194</v>
      </c>
      <c r="J94" s="1397">
        <v>180.17018379850239</v>
      </c>
    </row>
    <row r="95" spans="1:10" ht="15.75" customHeight="1">
      <c r="A95" s="1394" t="s">
        <v>5869</v>
      </c>
      <c r="B95" s="1407">
        <v>8413797659252</v>
      </c>
      <c r="C95" s="1976" t="s">
        <v>9343</v>
      </c>
      <c r="D95" s="1417" t="s">
        <v>5870</v>
      </c>
      <c r="E95" s="1431" t="s">
        <v>5731</v>
      </c>
      <c r="F95" s="1401" t="s">
        <v>5731</v>
      </c>
      <c r="G95" s="1432" t="s">
        <v>5731</v>
      </c>
      <c r="H95" s="1421">
        <v>83.324302246426143</v>
      </c>
      <c r="I95" s="1404">
        <v>90.080326752893143</v>
      </c>
      <c r="J95" s="1397">
        <v>112.60040844111641</v>
      </c>
    </row>
    <row r="96" spans="1:10" ht="15.75" customHeight="1">
      <c r="A96" s="1394" t="s">
        <v>5871</v>
      </c>
      <c r="B96" s="1407">
        <v>8413797659528</v>
      </c>
      <c r="C96" s="1976" t="s">
        <v>9345</v>
      </c>
      <c r="D96" s="1417" t="s">
        <v>5872</v>
      </c>
      <c r="E96" s="1431" t="s">
        <v>5731</v>
      </c>
      <c r="F96" s="1401" t="s">
        <v>5731</v>
      </c>
      <c r="G96" s="1432" t="s">
        <v>5731</v>
      </c>
      <c r="H96" s="1421">
        <v>84.276378488767861</v>
      </c>
      <c r="I96" s="1404">
        <v>91.109598366235517</v>
      </c>
      <c r="J96" s="1397">
        <v>113.88699795779441</v>
      </c>
    </row>
    <row r="97" spans="1:10" ht="15.75" customHeight="1">
      <c r="A97" s="1394" t="s">
        <v>5873</v>
      </c>
      <c r="B97" s="1407">
        <v>8413797659269</v>
      </c>
      <c r="C97" s="1976" t="s">
        <v>9347</v>
      </c>
      <c r="D97" s="1417" t="s">
        <v>5874</v>
      </c>
      <c r="E97" s="1431" t="s">
        <v>5731</v>
      </c>
      <c r="F97" s="1401" t="s">
        <v>5731</v>
      </c>
      <c r="G97" s="1432" t="s">
        <v>5731</v>
      </c>
      <c r="H97" s="1421">
        <v>53.739414567733157</v>
      </c>
      <c r="I97" s="1404">
        <v>58.096664397549354</v>
      </c>
      <c r="J97" s="1397">
        <v>72.620830496936691</v>
      </c>
    </row>
    <row r="98" spans="1:10" ht="15.75" customHeight="1">
      <c r="A98" s="1394" t="s">
        <v>5875</v>
      </c>
      <c r="B98" s="1407">
        <v>8413797719703</v>
      </c>
      <c r="C98" s="1976" t="s">
        <v>9346</v>
      </c>
      <c r="D98" s="1417" t="s">
        <v>5876</v>
      </c>
      <c r="E98" s="1431" t="s">
        <v>5731</v>
      </c>
      <c r="F98" s="1401" t="s">
        <v>5731</v>
      </c>
      <c r="G98" s="1432" t="s">
        <v>5731</v>
      </c>
      <c r="H98" s="1421">
        <v>100.17957794417971</v>
      </c>
      <c r="I98" s="1404">
        <v>108.30224642614023</v>
      </c>
      <c r="J98" s="1397">
        <v>135.37780803267529</v>
      </c>
    </row>
    <row r="99" spans="1:10" ht="15.75" customHeight="1">
      <c r="A99" s="1394" t="s">
        <v>5877</v>
      </c>
      <c r="B99" s="1407"/>
      <c r="C99" s="1976"/>
      <c r="D99" s="1417"/>
      <c r="E99" s="1431" t="s">
        <v>5731</v>
      </c>
      <c r="F99" s="1401" t="s">
        <v>5731</v>
      </c>
      <c r="G99" s="1432" t="s">
        <v>5731</v>
      </c>
      <c r="H99" s="1421" t="s">
        <v>5731</v>
      </c>
      <c r="I99" s="1404" t="s">
        <v>5731</v>
      </c>
      <c r="J99" s="1397" t="s">
        <v>5731</v>
      </c>
    </row>
    <row r="100" spans="1:10" ht="15.75" customHeight="1">
      <c r="A100" s="1394" t="s">
        <v>5878</v>
      </c>
      <c r="B100" s="1407">
        <v>8413797709308</v>
      </c>
      <c r="C100" s="1976" t="s">
        <v>9354</v>
      </c>
      <c r="D100" s="1417" t="s">
        <v>5879</v>
      </c>
      <c r="E100" s="1431" t="s">
        <v>5731</v>
      </c>
      <c r="F100" s="1401" t="s">
        <v>5731</v>
      </c>
      <c r="G100" s="1432" t="s">
        <v>5731</v>
      </c>
      <c r="H100" s="1421">
        <v>117.59904697072839</v>
      </c>
      <c r="I100" s="1404">
        <v>127.13410483321991</v>
      </c>
      <c r="J100" s="1397">
        <v>158.91763104152488</v>
      </c>
    </row>
    <row r="101" spans="1:10" ht="15.75" customHeight="1">
      <c r="A101" s="1394" t="s">
        <v>5880</v>
      </c>
      <c r="B101" s="1407"/>
      <c r="C101" s="1976"/>
      <c r="D101" s="1417"/>
      <c r="E101" s="1431" t="s">
        <v>5731</v>
      </c>
      <c r="F101" s="1401" t="s">
        <v>5731</v>
      </c>
      <c r="G101" s="1432" t="s">
        <v>5731</v>
      </c>
      <c r="H101" s="1421" t="s">
        <v>5731</v>
      </c>
      <c r="I101" s="1404" t="s">
        <v>5731</v>
      </c>
      <c r="J101" s="1397" t="s">
        <v>5731</v>
      </c>
    </row>
    <row r="102" spans="1:10" ht="15.75" customHeight="1">
      <c r="A102" s="1394" t="s">
        <v>5881</v>
      </c>
      <c r="B102" s="1407"/>
      <c r="C102" s="1976"/>
      <c r="D102" s="1417"/>
      <c r="E102" s="1431" t="s">
        <v>5731</v>
      </c>
      <c r="F102" s="1401" t="s">
        <v>5731</v>
      </c>
      <c r="G102" s="1432" t="s">
        <v>5731</v>
      </c>
      <c r="H102" s="1421" t="s">
        <v>5731</v>
      </c>
      <c r="I102" s="1404" t="s">
        <v>5731</v>
      </c>
      <c r="J102" s="1397" t="s">
        <v>5731</v>
      </c>
    </row>
    <row r="103" spans="1:10" ht="15.75" customHeight="1">
      <c r="A103" s="1394" t="s">
        <v>5882</v>
      </c>
      <c r="B103" s="1407"/>
      <c r="C103" s="1976"/>
      <c r="D103" s="1417"/>
      <c r="E103" s="1431" t="s">
        <v>5731</v>
      </c>
      <c r="F103" s="1401" t="s">
        <v>5731</v>
      </c>
      <c r="G103" s="1432" t="s">
        <v>5731</v>
      </c>
      <c r="H103" s="1421" t="s">
        <v>5731</v>
      </c>
      <c r="I103" s="1404" t="s">
        <v>5731</v>
      </c>
      <c r="J103" s="1397" t="s">
        <v>5731</v>
      </c>
    </row>
    <row r="104" spans="1:10" ht="15.75" customHeight="1">
      <c r="A104" s="1394" t="s">
        <v>5883</v>
      </c>
      <c r="B104" s="1407">
        <v>8413797189599</v>
      </c>
      <c r="C104" s="1976" t="s">
        <v>11365</v>
      </c>
      <c r="D104" s="1417" t="s">
        <v>5882</v>
      </c>
      <c r="E104" s="1431">
        <v>1159.4070098515999</v>
      </c>
      <c r="F104" s="1401">
        <v>1218.1111622491492</v>
      </c>
      <c r="G104" s="1432">
        <v>1467.603809938734</v>
      </c>
      <c r="H104" s="1421">
        <v>1260.1257998638532</v>
      </c>
      <c r="I104" s="1404">
        <v>1362.2981620149762</v>
      </c>
      <c r="J104" s="1397">
        <v>1702.8727025187204</v>
      </c>
    </row>
    <row r="105" spans="1:10" ht="15.75" customHeight="1">
      <c r="A105" s="1394" t="s">
        <v>5884</v>
      </c>
      <c r="B105" s="1407">
        <v>8413797189179</v>
      </c>
      <c r="C105" s="1976" t="s">
        <v>9348</v>
      </c>
      <c r="D105" s="1417" t="s">
        <v>5885</v>
      </c>
      <c r="E105" s="1431" t="s">
        <v>5731</v>
      </c>
      <c r="F105" s="1401" t="s">
        <v>5731</v>
      </c>
      <c r="G105" s="1432" t="s">
        <v>5731</v>
      </c>
      <c r="H105" s="1421">
        <v>450.86099387338328</v>
      </c>
      <c r="I105" s="1404">
        <v>487.41729067392788</v>
      </c>
      <c r="J105" s="1397">
        <v>609.27161334240986</v>
      </c>
    </row>
    <row r="106" spans="1:10" ht="15.75" customHeight="1">
      <c r="A106" s="1394" t="s">
        <v>5886</v>
      </c>
      <c r="B106" s="1407">
        <v>8413797189131</v>
      </c>
      <c r="C106" s="1976" t="s">
        <v>9363</v>
      </c>
      <c r="D106" s="1417" t="s">
        <v>5887</v>
      </c>
      <c r="E106" s="1431" t="s">
        <v>5731</v>
      </c>
      <c r="F106" s="1401" t="s">
        <v>5731</v>
      </c>
      <c r="G106" s="1432" t="s">
        <v>5731</v>
      </c>
      <c r="H106" s="1421">
        <v>151.83852961198093</v>
      </c>
      <c r="I106" s="1404">
        <v>164.1497617426821</v>
      </c>
      <c r="J106" s="1397">
        <v>205.18720217835263</v>
      </c>
    </row>
    <row r="107" spans="1:10" ht="15.75" customHeight="1">
      <c r="A107" s="1394" t="s">
        <v>5888</v>
      </c>
      <c r="B107" s="1407">
        <v>8413797549188</v>
      </c>
      <c r="C107" s="1976"/>
      <c r="D107" s="1417" t="s">
        <v>5889</v>
      </c>
      <c r="E107" s="1431" t="s">
        <v>5731</v>
      </c>
      <c r="F107" s="1401" t="s">
        <v>5731</v>
      </c>
      <c r="G107" s="1432" t="s">
        <v>5731</v>
      </c>
      <c r="H107" s="1421">
        <v>288.26752893124575</v>
      </c>
      <c r="I107" s="1404">
        <v>311.640571817563</v>
      </c>
      <c r="J107" s="1397">
        <v>389.55071477195372</v>
      </c>
    </row>
    <row r="108" spans="1:10" ht="15.75" customHeight="1">
      <c r="A108" s="1394" t="s">
        <v>5839</v>
      </c>
      <c r="B108" s="1407">
        <v>8413797189148</v>
      </c>
      <c r="C108" s="1976" t="s">
        <v>9223</v>
      </c>
      <c r="D108" s="1417" t="s">
        <v>5890</v>
      </c>
      <c r="E108" s="1431" t="s">
        <v>5731</v>
      </c>
      <c r="F108" s="1401" t="s">
        <v>5731</v>
      </c>
      <c r="G108" s="1432" t="s">
        <v>5731</v>
      </c>
      <c r="H108" s="1421">
        <v>30.642750170183799</v>
      </c>
      <c r="I108" s="1404">
        <v>33.127297481279783</v>
      </c>
      <c r="J108" s="1397">
        <v>41.409121851599728</v>
      </c>
    </row>
    <row r="109" spans="1:10" ht="15.75" customHeight="1">
      <c r="A109" s="1394" t="s">
        <v>5841</v>
      </c>
      <c r="B109" s="1407">
        <v>8413797019018</v>
      </c>
      <c r="C109" s="1976" t="s">
        <v>9209</v>
      </c>
      <c r="D109" s="1417" t="s">
        <v>5891</v>
      </c>
      <c r="E109" s="1431">
        <v>74.1770453750851</v>
      </c>
      <c r="F109" s="1401">
        <v>77.932845140912178</v>
      </c>
      <c r="G109" s="1432">
        <v>93.89499414567733</v>
      </c>
      <c r="H109" s="1421">
        <v>76.377671885636502</v>
      </c>
      <c r="I109" s="1404">
        <v>82.570456092579988</v>
      </c>
      <c r="J109" s="1397">
        <v>103.21307011572499</v>
      </c>
    </row>
    <row r="110" spans="1:10" ht="15.75" customHeight="1">
      <c r="A110" s="1394" t="s">
        <v>5892</v>
      </c>
      <c r="B110" s="1407"/>
      <c r="C110" s="1976"/>
      <c r="D110" s="1417"/>
      <c r="E110" s="1431" t="s">
        <v>5731</v>
      </c>
      <c r="F110" s="1401" t="s">
        <v>5731</v>
      </c>
      <c r="G110" s="1432" t="s">
        <v>5731</v>
      </c>
      <c r="H110" s="1421" t="s">
        <v>5731</v>
      </c>
      <c r="I110" s="1404" t="s">
        <v>5731</v>
      </c>
      <c r="J110" s="1397" t="s">
        <v>5731</v>
      </c>
    </row>
    <row r="111" spans="1:10" ht="15.75" customHeight="1">
      <c r="A111" s="1394" t="s">
        <v>5893</v>
      </c>
      <c r="B111" s="1407">
        <v>8413797509533</v>
      </c>
      <c r="C111" s="1976" t="s">
        <v>9338</v>
      </c>
      <c r="D111" s="1417" t="s">
        <v>5894</v>
      </c>
      <c r="E111" s="1431">
        <v>860.8279100176992</v>
      </c>
      <c r="F111" s="1401">
        <v>904.41413330973455</v>
      </c>
      <c r="G111" s="1432">
        <v>1089.655582300885</v>
      </c>
      <c r="H111" s="1421">
        <v>863.63893805309738</v>
      </c>
      <c r="I111" s="1404">
        <v>933.66371681415944</v>
      </c>
      <c r="J111" s="1397">
        <v>1167.0796460176991</v>
      </c>
    </row>
    <row r="112" spans="1:10" ht="15.75" customHeight="1">
      <c r="A112" s="1394" t="s">
        <v>5895</v>
      </c>
      <c r="B112" s="1407">
        <v>8413797519013</v>
      </c>
      <c r="C112" s="1976" t="s">
        <v>9366</v>
      </c>
      <c r="D112" s="1417" t="s">
        <v>5896</v>
      </c>
      <c r="E112" s="1431">
        <v>1700.9892019115046</v>
      </c>
      <c r="F112" s="1401">
        <v>1787.1152374513274</v>
      </c>
      <c r="G112" s="1432">
        <v>2153.1508884955751</v>
      </c>
      <c r="H112" s="1421">
        <v>1706.5437712729749</v>
      </c>
      <c r="I112" s="1404">
        <v>1844.912185159973</v>
      </c>
      <c r="J112" s="1397">
        <v>2306.140231449966</v>
      </c>
    </row>
    <row r="113" spans="1:10" ht="15.75" customHeight="1">
      <c r="A113" s="1394" t="s">
        <v>5897</v>
      </c>
      <c r="B113" s="1407"/>
      <c r="C113" s="1976"/>
      <c r="D113" s="1417"/>
      <c r="E113" s="1431" t="s">
        <v>5731</v>
      </c>
      <c r="F113" s="1401" t="s">
        <v>5731</v>
      </c>
      <c r="G113" s="1432" t="s">
        <v>5731</v>
      </c>
      <c r="H113" s="1421" t="s">
        <v>5731</v>
      </c>
      <c r="I113" s="1404" t="s">
        <v>5731</v>
      </c>
      <c r="J113" s="1397" t="s">
        <v>5731</v>
      </c>
    </row>
    <row r="114" spans="1:10" ht="15.75" customHeight="1">
      <c r="A114" s="1394" t="s">
        <v>5898</v>
      </c>
      <c r="B114" s="1407">
        <v>8413797189100</v>
      </c>
      <c r="C114" s="1976"/>
      <c r="D114" s="1417" t="s">
        <v>5899</v>
      </c>
      <c r="E114" s="1431">
        <v>1719.384763098707</v>
      </c>
      <c r="F114" s="1401">
        <v>1806.442219458135</v>
      </c>
      <c r="G114" s="1432">
        <v>2176.4364089857049</v>
      </c>
      <c r="H114" s="1421">
        <v>1868.7493533015661</v>
      </c>
      <c r="I114" s="1404">
        <v>2020.2695711368281</v>
      </c>
      <c r="J114" s="1397">
        <v>2525.336963921035</v>
      </c>
    </row>
    <row r="115" spans="1:10" ht="15.75" customHeight="1">
      <c r="A115" s="1394" t="s">
        <v>5900</v>
      </c>
      <c r="B115" s="1407">
        <v>8413797188196</v>
      </c>
      <c r="C115" s="1976" t="s">
        <v>9410</v>
      </c>
      <c r="D115" s="1417" t="s">
        <v>5901</v>
      </c>
      <c r="E115" s="1431" t="s">
        <v>5731</v>
      </c>
      <c r="F115" s="1401" t="s">
        <v>5731</v>
      </c>
      <c r="G115" s="1432" t="s">
        <v>5731</v>
      </c>
      <c r="H115" s="1421">
        <v>807.14908100748801</v>
      </c>
      <c r="I115" s="1404">
        <v>872.59360108917622</v>
      </c>
      <c r="J115" s="1397">
        <v>1090.7420013614703</v>
      </c>
    </row>
    <row r="116" spans="1:10" ht="15.75" customHeight="1">
      <c r="A116" s="1394" t="s">
        <v>5902</v>
      </c>
      <c r="B116" s="1407">
        <v>8413797189360</v>
      </c>
      <c r="C116" s="1976"/>
      <c r="D116" s="1417" t="s">
        <v>5903</v>
      </c>
      <c r="E116" s="1431">
        <v>4597.2681132743373</v>
      </c>
      <c r="F116" s="1401">
        <v>4830.0411823008853</v>
      </c>
      <c r="G116" s="1432">
        <v>5819.3267256637182</v>
      </c>
      <c r="H116" s="1421">
        <v>4996.637168141594</v>
      </c>
      <c r="I116" s="1404">
        <v>5401.7699115044261</v>
      </c>
      <c r="J116" s="1397">
        <v>6752.2123893805319</v>
      </c>
    </row>
    <row r="117" spans="1:10" ht="15.75" customHeight="1">
      <c r="A117" s="1394" t="s">
        <v>5904</v>
      </c>
      <c r="B117" s="1407">
        <v>8413797188271</v>
      </c>
      <c r="C117" s="1976" t="s">
        <v>9126</v>
      </c>
      <c r="D117" s="1417" t="s">
        <v>5905</v>
      </c>
      <c r="E117" s="1431">
        <v>265.22700653505785</v>
      </c>
      <c r="F117" s="1401">
        <v>278.65622205582025</v>
      </c>
      <c r="G117" s="1432">
        <v>335.73038801906057</v>
      </c>
      <c r="H117" s="1421">
        <v>288.26752893124575</v>
      </c>
      <c r="I117" s="1404">
        <v>311.640571817563</v>
      </c>
      <c r="J117" s="1397">
        <v>389.55071477195372</v>
      </c>
    </row>
    <row r="118" spans="1:10" ht="15.75" customHeight="1">
      <c r="A118" s="1394" t="s">
        <v>5906</v>
      </c>
      <c r="B118" s="1407">
        <v>8413797189346</v>
      </c>
      <c r="C118" s="1976" t="s">
        <v>9336</v>
      </c>
      <c r="D118" s="1417" t="s">
        <v>5907</v>
      </c>
      <c r="E118" s="1431">
        <v>1874.2708461810762</v>
      </c>
      <c r="F118" s="1401">
        <v>1969.1706358611307</v>
      </c>
      <c r="G118" s="1432">
        <v>2372.4947420013623</v>
      </c>
      <c r="H118" s="1421">
        <v>2037.090537780804</v>
      </c>
      <c r="I118" s="1404">
        <v>2202.2600408441122</v>
      </c>
      <c r="J118" s="1397">
        <v>2752.8250510551402</v>
      </c>
    </row>
    <row r="119" spans="1:10" ht="15.75" customHeight="1">
      <c r="A119" s="1394" t="s">
        <v>5908</v>
      </c>
      <c r="B119" s="1407">
        <v>8413797189353</v>
      </c>
      <c r="C119" s="1976" t="s">
        <v>9375</v>
      </c>
      <c r="D119" s="1417" t="s">
        <v>5909</v>
      </c>
      <c r="E119" s="1431">
        <v>1903.2754876296799</v>
      </c>
      <c r="F119" s="1401">
        <v>1999.6438667501698</v>
      </c>
      <c r="G119" s="1432">
        <v>2409.2094780122529</v>
      </c>
      <c r="H119" s="1421">
        <v>2068.6148400272291</v>
      </c>
      <c r="I119" s="1404">
        <v>2236.3403675970048</v>
      </c>
      <c r="J119" s="1397">
        <v>2795.4254594962558</v>
      </c>
    </row>
    <row r="120" spans="1:10" ht="15.75" customHeight="1">
      <c r="A120" s="1394" t="s">
        <v>5910</v>
      </c>
      <c r="B120" s="1407">
        <v>8413797188417</v>
      </c>
      <c r="C120" s="1976" t="s">
        <v>9364</v>
      </c>
      <c r="D120" s="1417" t="s">
        <v>5911</v>
      </c>
      <c r="E120" s="1431" t="s">
        <v>5731</v>
      </c>
      <c r="F120" s="1401" t="s">
        <v>5731</v>
      </c>
      <c r="G120" s="1432" t="s">
        <v>5731</v>
      </c>
      <c r="H120" s="1421">
        <v>350.29353301565692</v>
      </c>
      <c r="I120" s="1404">
        <v>378.69571136827773</v>
      </c>
      <c r="J120" s="1397">
        <v>473.36963921034715</v>
      </c>
    </row>
    <row r="121" spans="1:10" ht="15.75" customHeight="1">
      <c r="A121" s="1394" t="s">
        <v>5912</v>
      </c>
      <c r="B121" s="1407"/>
      <c r="C121" s="1976"/>
      <c r="D121" s="1417"/>
      <c r="E121" s="1431" t="s">
        <v>5731</v>
      </c>
      <c r="F121" s="1401" t="s">
        <v>5731</v>
      </c>
      <c r="G121" s="1432" t="s">
        <v>5731</v>
      </c>
      <c r="H121" s="1421" t="s">
        <v>5731</v>
      </c>
      <c r="I121" s="1404" t="s">
        <v>5731</v>
      </c>
      <c r="J121" s="1397" t="s">
        <v>5731</v>
      </c>
    </row>
    <row r="122" spans="1:10" ht="15.75" customHeight="1">
      <c r="A122" s="1394" t="s">
        <v>5913</v>
      </c>
      <c r="B122" s="1407">
        <v>8413797189483</v>
      </c>
      <c r="C122" s="1976"/>
      <c r="D122" s="1417" t="s">
        <v>5914</v>
      </c>
      <c r="E122" s="1431">
        <v>1111.0064607079644</v>
      </c>
      <c r="F122" s="1401">
        <v>1167.2599523893803</v>
      </c>
      <c r="G122" s="1432">
        <v>1406.3372920353979</v>
      </c>
      <c r="H122" s="1421">
        <v>1114.634445200817</v>
      </c>
      <c r="I122" s="1404">
        <v>1205.0102110279104</v>
      </c>
      <c r="J122" s="1397">
        <v>1506.2627637848877</v>
      </c>
    </row>
    <row r="123" spans="1:10" ht="15.75" customHeight="1">
      <c r="A123" s="1394" t="s">
        <v>5915</v>
      </c>
      <c r="B123" s="1407">
        <v>8413797669299</v>
      </c>
      <c r="C123" s="1976" t="s">
        <v>9125</v>
      </c>
      <c r="D123" s="1417" t="s">
        <v>5916</v>
      </c>
      <c r="E123" s="1431">
        <v>67.580165701837998</v>
      </c>
      <c r="F123" s="1401">
        <v>71.001946243703202</v>
      </c>
      <c r="G123" s="1432">
        <v>85.54451354663037</v>
      </c>
      <c r="H123" s="1421">
        <v>73.450918992511916</v>
      </c>
      <c r="I123" s="1404">
        <v>79.406398910823697</v>
      </c>
      <c r="J123" s="1397">
        <v>99.257998638529614</v>
      </c>
    </row>
    <row r="124" spans="1:10" ht="15.75" customHeight="1">
      <c r="A124" s="1394" t="s">
        <v>5917</v>
      </c>
      <c r="B124" s="1407">
        <v>8413797669527</v>
      </c>
      <c r="C124" s="1976" t="s">
        <v>9123</v>
      </c>
      <c r="D124" s="1417" t="s">
        <v>5918</v>
      </c>
      <c r="E124" s="1431">
        <v>137.56116302246426</v>
      </c>
      <c r="F124" s="1401">
        <v>144.52628520081686</v>
      </c>
      <c r="G124" s="1432">
        <v>174.12805445881551</v>
      </c>
      <c r="H124" s="1421">
        <v>149.51123213070119</v>
      </c>
      <c r="I124" s="1404">
        <v>161.6337644656229</v>
      </c>
      <c r="J124" s="1397">
        <v>202.0422055820286</v>
      </c>
    </row>
    <row r="125" spans="1:10" ht="15.75" customHeight="1">
      <c r="A125" s="1394" t="s">
        <v>5919</v>
      </c>
      <c r="B125" s="1407">
        <v>8413797189193</v>
      </c>
      <c r="C125" s="1976" t="s">
        <v>9122</v>
      </c>
      <c r="D125" s="1417" t="s">
        <v>5920</v>
      </c>
      <c r="E125" s="1431">
        <v>202.28628571817563</v>
      </c>
      <c r="F125" s="1401">
        <v>212.52862929884276</v>
      </c>
      <c r="G125" s="1432">
        <v>256.05858951667801</v>
      </c>
      <c r="H125" s="1421">
        <v>219.85908781484002</v>
      </c>
      <c r="I125" s="1404">
        <v>237.68550034036764</v>
      </c>
      <c r="J125" s="1397">
        <v>297.10687542545952</v>
      </c>
    </row>
    <row r="126" spans="1:10" ht="15.75" customHeight="1">
      <c r="A126" s="1394" t="s">
        <v>5921</v>
      </c>
      <c r="B126" s="1407">
        <v>8413797729801</v>
      </c>
      <c r="C126" s="1976" t="s">
        <v>9422</v>
      </c>
      <c r="D126" s="1417" t="s">
        <v>5922</v>
      </c>
      <c r="E126" s="1431" t="s">
        <v>5731</v>
      </c>
      <c r="F126" s="1401" t="s">
        <v>5731</v>
      </c>
      <c r="G126" s="1432" t="s">
        <v>5731</v>
      </c>
      <c r="H126" s="1421">
        <v>94.079237576582713</v>
      </c>
      <c r="I126" s="1404">
        <v>101.70728386657592</v>
      </c>
      <c r="J126" s="1397">
        <v>127.13410483321989</v>
      </c>
    </row>
    <row r="127" spans="1:10" ht="15.75" customHeight="1">
      <c r="A127" s="1394" t="s">
        <v>5923</v>
      </c>
      <c r="B127" s="1407"/>
      <c r="C127" s="1976"/>
      <c r="D127" s="1417"/>
      <c r="E127" s="1431" t="s">
        <v>5731</v>
      </c>
      <c r="F127" s="1401" t="s">
        <v>5731</v>
      </c>
      <c r="G127" s="1432" t="s">
        <v>5731</v>
      </c>
      <c r="H127" s="1421" t="s">
        <v>5731</v>
      </c>
      <c r="I127" s="1404" t="s">
        <v>5731</v>
      </c>
      <c r="J127" s="1397" t="s">
        <v>5731</v>
      </c>
    </row>
    <row r="128" spans="1:10" ht="15.75" customHeight="1">
      <c r="A128" s="1394" t="s">
        <v>5924</v>
      </c>
      <c r="B128" s="1407"/>
      <c r="C128" s="1976"/>
      <c r="D128" s="1417"/>
      <c r="E128" s="1431" t="s">
        <v>5731</v>
      </c>
      <c r="F128" s="1401" t="s">
        <v>5731</v>
      </c>
      <c r="G128" s="1432" t="s">
        <v>5731</v>
      </c>
      <c r="H128" s="1421" t="s">
        <v>5731</v>
      </c>
      <c r="I128" s="1404" t="s">
        <v>5731</v>
      </c>
      <c r="J128" s="1397" t="s">
        <v>5731</v>
      </c>
    </row>
    <row r="129" spans="1:10" ht="15.75" customHeight="1">
      <c r="A129" s="1394" t="s">
        <v>5925</v>
      </c>
      <c r="B129" s="1407"/>
      <c r="C129" s="1976"/>
      <c r="D129" s="1417"/>
      <c r="E129" s="1431" t="s">
        <v>5731</v>
      </c>
      <c r="F129" s="1401" t="s">
        <v>5731</v>
      </c>
      <c r="G129" s="1432" t="s">
        <v>5731</v>
      </c>
      <c r="H129" s="1421" t="s">
        <v>5731</v>
      </c>
      <c r="I129" s="1404" t="s">
        <v>5731</v>
      </c>
      <c r="J129" s="1397" t="s">
        <v>5731</v>
      </c>
    </row>
    <row r="130" spans="1:10" ht="15.75" customHeight="1">
      <c r="A130" s="1394" t="s">
        <v>5926</v>
      </c>
      <c r="B130" s="1407">
        <v>8413797529050</v>
      </c>
      <c r="C130" s="1976" t="s">
        <v>9196</v>
      </c>
      <c r="D130" s="1417" t="s">
        <v>186</v>
      </c>
      <c r="E130" s="1431">
        <v>7393.9044015398258</v>
      </c>
      <c r="F130" s="1401">
        <v>7768.2793079469056</v>
      </c>
      <c r="G130" s="1432">
        <v>9359.372660176994</v>
      </c>
      <c r="H130" s="1421">
        <v>7418.0491490810082</v>
      </c>
      <c r="I130" s="1404">
        <v>8019.51259360109</v>
      </c>
      <c r="J130" s="1397">
        <v>10024.390742001362</v>
      </c>
    </row>
    <row r="131" spans="1:10" ht="15.75" customHeight="1">
      <c r="A131" s="1394" t="s">
        <v>5927</v>
      </c>
      <c r="B131" s="1407"/>
      <c r="C131" s="1976"/>
      <c r="D131" s="1417"/>
      <c r="E131" s="1431" t="s">
        <v>5731</v>
      </c>
      <c r="F131" s="1401" t="s">
        <v>5731</v>
      </c>
      <c r="G131" s="1432" t="s">
        <v>5731</v>
      </c>
      <c r="H131" s="1421" t="s">
        <v>5731</v>
      </c>
      <c r="I131" s="1404" t="s">
        <v>5731</v>
      </c>
      <c r="J131" s="1397" t="s">
        <v>5731</v>
      </c>
    </row>
    <row r="132" spans="1:10" ht="15.75" customHeight="1">
      <c r="A132" s="1394" t="s">
        <v>5928</v>
      </c>
      <c r="B132" s="1407">
        <v>8413797529159</v>
      </c>
      <c r="C132" s="1976" t="s">
        <v>9197</v>
      </c>
      <c r="D132" s="1417" t="s">
        <v>5929</v>
      </c>
      <c r="E132" s="1431">
        <v>7936.3679799823003</v>
      </c>
      <c r="F132" s="1401">
        <v>8338.209396690263</v>
      </c>
      <c r="G132" s="1432">
        <v>10046.035417699115</v>
      </c>
      <c r="H132" s="1421">
        <v>7962.2841388699799</v>
      </c>
      <c r="I132" s="1404">
        <v>8607.874744724304</v>
      </c>
      <c r="J132" s="1397">
        <v>10759.843430905379</v>
      </c>
    </row>
    <row r="133" spans="1:10" ht="15.75" customHeight="1">
      <c r="A133" s="1394" t="s">
        <v>5930</v>
      </c>
      <c r="B133" s="1407">
        <v>8413797529197</v>
      </c>
      <c r="C133" s="1976" t="s">
        <v>9198</v>
      </c>
      <c r="D133" s="1417" t="s">
        <v>5931</v>
      </c>
      <c r="E133" s="1431">
        <v>7936.3679799823003</v>
      </c>
      <c r="F133" s="1401">
        <v>8338.209396690263</v>
      </c>
      <c r="G133" s="1432">
        <v>10046.035417699115</v>
      </c>
      <c r="H133" s="1421">
        <v>7962.2841388699799</v>
      </c>
      <c r="I133" s="1404">
        <v>8607.874744724304</v>
      </c>
      <c r="J133" s="1397">
        <v>10759.843430905379</v>
      </c>
    </row>
    <row r="134" spans="1:10" ht="15.75" customHeight="1">
      <c r="A134" s="1394" t="s">
        <v>5932</v>
      </c>
      <c r="B134" s="1407"/>
      <c r="C134" s="1976"/>
      <c r="D134" s="1417"/>
      <c r="E134" s="1431" t="s">
        <v>5731</v>
      </c>
      <c r="F134" s="1401" t="s">
        <v>5731</v>
      </c>
      <c r="G134" s="1432" t="s">
        <v>5731</v>
      </c>
      <c r="H134" s="1421" t="s">
        <v>5731</v>
      </c>
      <c r="I134" s="1404" t="s">
        <v>5731</v>
      </c>
      <c r="J134" s="1397" t="s">
        <v>5731</v>
      </c>
    </row>
    <row r="135" spans="1:10" ht="15.75" customHeight="1">
      <c r="A135" s="1394" t="s">
        <v>5933</v>
      </c>
      <c r="B135" s="1407"/>
      <c r="C135" s="1976"/>
      <c r="D135" s="1417"/>
      <c r="E135" s="1431" t="s">
        <v>5731</v>
      </c>
      <c r="F135" s="1401" t="s">
        <v>5731</v>
      </c>
      <c r="G135" s="1432" t="s">
        <v>5731</v>
      </c>
      <c r="H135" s="1421" t="s">
        <v>5731</v>
      </c>
      <c r="I135" s="1404" t="s">
        <v>5731</v>
      </c>
      <c r="J135" s="1397" t="s">
        <v>5731</v>
      </c>
    </row>
    <row r="136" spans="1:10" ht="15.75" customHeight="1">
      <c r="A136" s="1394" t="s">
        <v>5934</v>
      </c>
      <c r="B136" s="1407">
        <v>8413797529203</v>
      </c>
      <c r="C136" s="1976" t="s">
        <v>9178</v>
      </c>
      <c r="D136" s="1417" t="s">
        <v>5935</v>
      </c>
      <c r="E136" s="1431">
        <v>6329.0112112035413</v>
      </c>
      <c r="F136" s="1401">
        <v>6649.4674750619479</v>
      </c>
      <c r="G136" s="1432">
        <v>8011.4065964601787</v>
      </c>
      <c r="H136" s="1421">
        <v>6349.6785568413889</v>
      </c>
      <c r="I136" s="1404">
        <v>6864.5173587474483</v>
      </c>
      <c r="J136" s="1397">
        <v>8580.6466984343097</v>
      </c>
    </row>
    <row r="137" spans="1:10" ht="15.75" customHeight="1">
      <c r="A137" s="1394" t="s">
        <v>5936</v>
      </c>
      <c r="B137" s="1407"/>
      <c r="C137" s="1976"/>
      <c r="D137" s="1417"/>
      <c r="E137" s="1431" t="s">
        <v>5731</v>
      </c>
      <c r="F137" s="1401" t="s">
        <v>5731</v>
      </c>
      <c r="G137" s="1432" t="s">
        <v>5731</v>
      </c>
      <c r="H137" s="1421" t="s">
        <v>5731</v>
      </c>
      <c r="I137" s="1404" t="s">
        <v>5731</v>
      </c>
      <c r="J137" s="1397" t="s">
        <v>5731</v>
      </c>
    </row>
    <row r="138" spans="1:10" ht="15.75" customHeight="1">
      <c r="A138" s="1394" t="s">
        <v>5937</v>
      </c>
      <c r="B138" s="1407">
        <v>8413797529302</v>
      </c>
      <c r="C138" s="1976" t="s">
        <v>9182</v>
      </c>
      <c r="D138" s="1417" t="s">
        <v>5938</v>
      </c>
      <c r="E138" s="1431">
        <v>6771.0589257345137</v>
      </c>
      <c r="F138" s="1401">
        <v>7113.8973523539835</v>
      </c>
      <c r="G138" s="1432">
        <v>8570.9606654867257</v>
      </c>
      <c r="H138" s="1421">
        <v>6793.1697753573862</v>
      </c>
      <c r="I138" s="1404">
        <v>7343.9673247106884</v>
      </c>
      <c r="J138" s="1397">
        <v>9179.9591558883603</v>
      </c>
    </row>
    <row r="139" spans="1:10" ht="15.75" customHeight="1">
      <c r="A139" s="1394" t="s">
        <v>5939</v>
      </c>
      <c r="B139" s="1407"/>
      <c r="C139" s="1976"/>
      <c r="D139" s="1417"/>
      <c r="E139" s="1431" t="s">
        <v>5731</v>
      </c>
      <c r="F139" s="1401" t="s">
        <v>5731</v>
      </c>
      <c r="G139" s="1432" t="s">
        <v>5731</v>
      </c>
      <c r="H139" s="1421" t="s">
        <v>5731</v>
      </c>
      <c r="I139" s="1404" t="s">
        <v>5731</v>
      </c>
      <c r="J139" s="1397" t="s">
        <v>5731</v>
      </c>
    </row>
    <row r="140" spans="1:10" ht="15.75" customHeight="1">
      <c r="A140" s="1394" t="s">
        <v>5940</v>
      </c>
      <c r="B140" s="1407">
        <v>8413797529401</v>
      </c>
      <c r="C140" s="1976" t="s">
        <v>9184</v>
      </c>
      <c r="D140" s="1417" t="s">
        <v>5941</v>
      </c>
      <c r="E140" s="1431">
        <v>7132.7247429026547</v>
      </c>
      <c r="F140" s="1401">
        <v>7493.8753627964606</v>
      </c>
      <c r="G140" s="1432">
        <v>9028.7654973451336</v>
      </c>
      <c r="H140" s="1421">
        <v>7156.0166099387343</v>
      </c>
      <c r="I140" s="1404">
        <v>7736.2341729067402</v>
      </c>
      <c r="J140" s="1397">
        <v>9670.2927161334246</v>
      </c>
    </row>
    <row r="141" spans="1:10" ht="15.75" customHeight="1">
      <c r="A141" s="1394" t="s">
        <v>5942</v>
      </c>
      <c r="B141" s="1407">
        <v>8413797529456</v>
      </c>
      <c r="C141" s="1976" t="s">
        <v>9185</v>
      </c>
      <c r="D141" s="1417" t="s">
        <v>5943</v>
      </c>
      <c r="E141" s="1431">
        <v>7167.9071999469033</v>
      </c>
      <c r="F141" s="1401">
        <v>7530.839210070797</v>
      </c>
      <c r="G141" s="1432">
        <v>9073.3002530973463</v>
      </c>
      <c r="H141" s="1421">
        <v>7191.3139550714777</v>
      </c>
      <c r="I141" s="1404">
        <v>7774.3934649421381</v>
      </c>
      <c r="J141" s="1397">
        <v>9717.9918311776728</v>
      </c>
    </row>
    <row r="142" spans="1:10" ht="15.75" customHeight="1">
      <c r="A142" s="1394" t="s">
        <v>5944</v>
      </c>
      <c r="B142" s="1407"/>
      <c r="C142" s="1976"/>
      <c r="D142" s="1417"/>
      <c r="E142" s="1431" t="s">
        <v>5731</v>
      </c>
      <c r="F142" s="1401" t="s">
        <v>5731</v>
      </c>
      <c r="G142" s="1432" t="s">
        <v>5731</v>
      </c>
      <c r="H142" s="1421" t="s">
        <v>5731</v>
      </c>
      <c r="I142" s="1404" t="s">
        <v>5731</v>
      </c>
      <c r="J142" s="1397" t="s">
        <v>5731</v>
      </c>
    </row>
    <row r="143" spans="1:10" ht="15.75" customHeight="1">
      <c r="A143" s="1394" t="s">
        <v>5945</v>
      </c>
      <c r="B143" s="1407"/>
      <c r="C143" s="1976"/>
      <c r="D143" s="1417"/>
      <c r="E143" s="1431" t="s">
        <v>5731</v>
      </c>
      <c r="F143" s="1401" t="s">
        <v>5731</v>
      </c>
      <c r="G143" s="1432" t="s">
        <v>5731</v>
      </c>
      <c r="H143" s="1421" t="s">
        <v>5731</v>
      </c>
      <c r="I143" s="1404" t="s">
        <v>5731</v>
      </c>
      <c r="J143" s="1397" t="s">
        <v>5731</v>
      </c>
    </row>
    <row r="144" spans="1:10" ht="15.75" customHeight="1">
      <c r="A144" s="1394" t="s">
        <v>5946</v>
      </c>
      <c r="B144" s="1407">
        <v>8413797529609</v>
      </c>
      <c r="C144" s="1976" t="s">
        <v>11793</v>
      </c>
      <c r="D144" s="1417" t="s">
        <v>5947</v>
      </c>
      <c r="E144" s="1431">
        <v>5463.5126142477875</v>
      </c>
      <c r="F144" s="1401">
        <v>5740.1461643362827</v>
      </c>
      <c r="G144" s="1432">
        <v>6915.8387522123903</v>
      </c>
      <c r="H144" s="1421">
        <v>5803.7862491490814</v>
      </c>
      <c r="I144" s="1404">
        <v>6274.3635125936007</v>
      </c>
      <c r="J144" s="1397">
        <v>7842.9543907420011</v>
      </c>
    </row>
    <row r="145" spans="1:10" ht="15.75" customHeight="1">
      <c r="A145" s="1394" t="s">
        <v>5944</v>
      </c>
      <c r="B145" s="1407"/>
      <c r="C145" s="1976"/>
      <c r="D145" s="1417"/>
      <c r="E145" s="1431" t="s">
        <v>5731</v>
      </c>
      <c r="F145" s="1401" t="s">
        <v>5731</v>
      </c>
      <c r="G145" s="1432" t="s">
        <v>5731</v>
      </c>
      <c r="H145" s="1421" t="s">
        <v>5731</v>
      </c>
      <c r="I145" s="1404" t="s">
        <v>5731</v>
      </c>
      <c r="J145" s="1397" t="s">
        <v>5731</v>
      </c>
    </row>
    <row r="146" spans="1:10" ht="15.75" customHeight="1">
      <c r="A146" s="1394" t="s">
        <v>5948</v>
      </c>
      <c r="B146" s="1407"/>
      <c r="C146" s="1976"/>
      <c r="D146" s="1417"/>
      <c r="E146" s="1431" t="s">
        <v>5731</v>
      </c>
      <c r="F146" s="1401" t="s">
        <v>5731</v>
      </c>
      <c r="G146" s="1432" t="s">
        <v>5731</v>
      </c>
      <c r="H146" s="1421" t="s">
        <v>5731</v>
      </c>
      <c r="I146" s="1404" t="s">
        <v>5731</v>
      </c>
      <c r="J146" s="1397" t="s">
        <v>5731</v>
      </c>
    </row>
    <row r="147" spans="1:10" ht="15.75" customHeight="1">
      <c r="A147" s="1394" t="s">
        <v>5949</v>
      </c>
      <c r="B147" s="1407">
        <v>8413797529708</v>
      </c>
      <c r="C147" s="1976" t="s">
        <v>11794</v>
      </c>
      <c r="D147" s="1417" t="s">
        <v>5950</v>
      </c>
      <c r="E147" s="1431">
        <v>5970.0634526548693</v>
      </c>
      <c r="F147" s="1401">
        <v>6272.3451464601794</v>
      </c>
      <c r="G147" s="1432">
        <v>7557.0423451327497</v>
      </c>
      <c r="H147" s="1421">
        <v>6341.8856364874073</v>
      </c>
      <c r="I147" s="1404">
        <v>6856.0925799863862</v>
      </c>
      <c r="J147" s="1397">
        <v>8570.115724982983</v>
      </c>
    </row>
    <row r="148" spans="1:10" ht="15.75" customHeight="1">
      <c r="A148" s="1394" t="s">
        <v>203</v>
      </c>
      <c r="B148" s="1407"/>
      <c r="C148" s="1976"/>
      <c r="D148" s="1417"/>
      <c r="E148" s="1431" t="s">
        <v>5731</v>
      </c>
      <c r="F148" s="1401" t="s">
        <v>5731</v>
      </c>
      <c r="G148" s="1432" t="s">
        <v>5731</v>
      </c>
      <c r="H148" s="1421" t="s">
        <v>5731</v>
      </c>
      <c r="I148" s="1404" t="s">
        <v>5731</v>
      </c>
      <c r="J148" s="1397" t="s">
        <v>5731</v>
      </c>
    </row>
    <row r="149" spans="1:10" ht="15.75" customHeight="1">
      <c r="A149" s="1394" t="s">
        <v>204</v>
      </c>
      <c r="B149" s="1407"/>
      <c r="C149" s="1976"/>
      <c r="D149" s="1417"/>
      <c r="E149" s="1431" t="s">
        <v>5731</v>
      </c>
      <c r="F149" s="1401" t="s">
        <v>5731</v>
      </c>
      <c r="G149" s="1432" t="s">
        <v>5731</v>
      </c>
      <c r="H149" s="1421" t="s">
        <v>5731</v>
      </c>
      <c r="I149" s="1404" t="s">
        <v>5731</v>
      </c>
      <c r="J149" s="1397" t="s">
        <v>5731</v>
      </c>
    </row>
    <row r="150" spans="1:10" ht="15.75" customHeight="1">
      <c r="A150" s="1394" t="s">
        <v>5951</v>
      </c>
      <c r="B150" s="1407">
        <v>8413797549331</v>
      </c>
      <c r="C150" s="1976" t="s">
        <v>9188</v>
      </c>
      <c r="D150" s="1417" t="s">
        <v>5952</v>
      </c>
      <c r="E150" s="1431">
        <v>3058.854144359429</v>
      </c>
      <c r="F150" s="1401">
        <v>3213.7328352130708</v>
      </c>
      <c r="G150" s="1432">
        <v>3871.9672713410496</v>
      </c>
      <c r="H150" s="1421">
        <v>3324.5797140912191</v>
      </c>
      <c r="I150" s="1404">
        <v>3594.1402314499669</v>
      </c>
      <c r="J150" s="1397">
        <v>4492.6752893124585</v>
      </c>
    </row>
    <row r="151" spans="1:10" ht="15.75" customHeight="1">
      <c r="A151" s="1394" t="s">
        <v>205</v>
      </c>
      <c r="B151" s="1407"/>
      <c r="C151" s="1976"/>
      <c r="D151" s="1417"/>
      <c r="E151" s="1431" t="s">
        <v>5731</v>
      </c>
      <c r="F151" s="1401" t="s">
        <v>5731</v>
      </c>
      <c r="G151" s="1432" t="s">
        <v>5731</v>
      </c>
      <c r="H151" s="1421" t="s">
        <v>5731</v>
      </c>
      <c r="I151" s="1404" t="s">
        <v>5731</v>
      </c>
      <c r="J151" s="1397" t="s">
        <v>5731</v>
      </c>
    </row>
    <row r="152" spans="1:10" ht="15.75" customHeight="1">
      <c r="A152" s="1394" t="s">
        <v>5953</v>
      </c>
      <c r="B152" s="1407">
        <v>8413797549980</v>
      </c>
      <c r="C152" s="1976" t="s">
        <v>9181</v>
      </c>
      <c r="D152" s="1417" t="s">
        <v>5954</v>
      </c>
      <c r="E152" s="1431">
        <v>3928.1498523839359</v>
      </c>
      <c r="F152" s="1401">
        <v>4127.04351579578</v>
      </c>
      <c r="G152" s="1432">
        <v>4972.3415852961207</v>
      </c>
      <c r="H152" s="1421">
        <v>4269.391967324711</v>
      </c>
      <c r="I152" s="1404">
        <v>4615.5588835942817</v>
      </c>
      <c r="J152" s="1397">
        <v>5769.4486044928526</v>
      </c>
    </row>
    <row r="153" spans="1:10" ht="15.75" customHeight="1">
      <c r="A153" s="1394" t="s">
        <v>5955</v>
      </c>
      <c r="B153" s="1407"/>
      <c r="C153" s="1976"/>
      <c r="D153" s="1417"/>
      <c r="E153" s="1431" t="s">
        <v>5731</v>
      </c>
      <c r="F153" s="1401" t="s">
        <v>5731</v>
      </c>
      <c r="G153" s="1432" t="s">
        <v>5731</v>
      </c>
      <c r="H153" s="1421" t="s">
        <v>5731</v>
      </c>
      <c r="I153" s="1404" t="s">
        <v>5731</v>
      </c>
      <c r="J153" s="1397" t="s">
        <v>5731</v>
      </c>
    </row>
    <row r="154" spans="1:10" ht="15.75" customHeight="1">
      <c r="A154" s="1394" t="s">
        <v>5956</v>
      </c>
      <c r="B154" s="1407"/>
      <c r="C154" s="1976"/>
      <c r="D154" s="1417"/>
      <c r="E154" s="1431" t="s">
        <v>5731</v>
      </c>
      <c r="F154" s="1401" t="s">
        <v>5731</v>
      </c>
      <c r="G154" s="1432" t="s">
        <v>5731</v>
      </c>
      <c r="H154" s="1421" t="s">
        <v>5731</v>
      </c>
      <c r="I154" s="1404" t="s">
        <v>5731</v>
      </c>
      <c r="J154" s="1397" t="s">
        <v>5731</v>
      </c>
    </row>
    <row r="155" spans="1:10" ht="15.75" customHeight="1">
      <c r="A155" s="1394" t="s">
        <v>5957</v>
      </c>
      <c r="B155" s="1407">
        <v>8413797549119</v>
      </c>
      <c r="C155" s="1976" t="s">
        <v>9179</v>
      </c>
      <c r="D155" s="1417" t="s">
        <v>5958</v>
      </c>
      <c r="E155" s="1431">
        <v>2828.2337197168144</v>
      </c>
      <c r="F155" s="1401">
        <v>2971.4354270442477</v>
      </c>
      <c r="G155" s="1432">
        <v>3580.0426831858413</v>
      </c>
      <c r="H155" s="1421">
        <v>2837.4692988427505</v>
      </c>
      <c r="I155" s="1404">
        <v>3067.5343771272978</v>
      </c>
      <c r="J155" s="1397">
        <v>3834.4179714091224</v>
      </c>
    </row>
    <row r="156" spans="1:10" ht="15.75" customHeight="1">
      <c r="A156" s="1394" t="s">
        <v>206</v>
      </c>
      <c r="B156" s="1407"/>
      <c r="C156" s="1976"/>
      <c r="D156" s="1417"/>
      <c r="E156" s="1431" t="s">
        <v>5731</v>
      </c>
      <c r="F156" s="1401" t="s">
        <v>5731</v>
      </c>
      <c r="G156" s="1432" t="s">
        <v>5731</v>
      </c>
      <c r="H156" s="1421" t="s">
        <v>5731</v>
      </c>
      <c r="I156" s="1404" t="s">
        <v>5731</v>
      </c>
      <c r="J156" s="1397" t="s">
        <v>5731</v>
      </c>
    </row>
    <row r="157" spans="1:10" ht="15.75" customHeight="1">
      <c r="A157" s="1394" t="s">
        <v>207</v>
      </c>
      <c r="B157" s="1407"/>
      <c r="C157" s="1976"/>
      <c r="D157" s="1417"/>
      <c r="E157" s="1431" t="s">
        <v>5731</v>
      </c>
      <c r="F157" s="1401" t="s">
        <v>5731</v>
      </c>
      <c r="G157" s="1432" t="s">
        <v>5731</v>
      </c>
      <c r="H157" s="1421" t="s">
        <v>5731</v>
      </c>
      <c r="I157" s="1404" t="s">
        <v>5731</v>
      </c>
      <c r="J157" s="1397" t="s">
        <v>5731</v>
      </c>
    </row>
    <row r="158" spans="1:10" ht="15.75" customHeight="1">
      <c r="A158" s="1394" t="s">
        <v>5959</v>
      </c>
      <c r="B158" s="1407">
        <v>8413797559033</v>
      </c>
      <c r="C158" s="1976" t="s">
        <v>9186</v>
      </c>
      <c r="D158" s="1417" t="s">
        <v>5960</v>
      </c>
      <c r="E158" s="1431">
        <v>1024.9189833982305</v>
      </c>
      <c r="F158" s="1401">
        <v>1076.8136154690269</v>
      </c>
      <c r="G158" s="1432">
        <v>1297.365801769912</v>
      </c>
      <c r="H158" s="1421">
        <v>1179.4814159292036</v>
      </c>
      <c r="I158" s="1404">
        <v>1275.1150442477876</v>
      </c>
      <c r="J158" s="1397">
        <v>1593.8938053097347</v>
      </c>
    </row>
    <row r="159" spans="1:10" ht="15.75" customHeight="1">
      <c r="A159" s="1394" t="s">
        <v>208</v>
      </c>
      <c r="B159" s="1407"/>
      <c r="C159" s="1976"/>
      <c r="D159" s="1417"/>
      <c r="E159" s="1431" t="s">
        <v>5731</v>
      </c>
      <c r="F159" s="1401" t="s">
        <v>5731</v>
      </c>
      <c r="G159" s="1432" t="s">
        <v>5731</v>
      </c>
      <c r="H159" s="1421" t="s">
        <v>5731</v>
      </c>
      <c r="I159" s="1404" t="s">
        <v>5731</v>
      </c>
      <c r="J159" s="1397" t="s">
        <v>5731</v>
      </c>
    </row>
    <row r="160" spans="1:10" ht="15.75" customHeight="1">
      <c r="A160" s="1394" t="s">
        <v>5961</v>
      </c>
      <c r="B160" s="1407">
        <v>8413797549751</v>
      </c>
      <c r="C160" s="1976" t="s">
        <v>9187</v>
      </c>
      <c r="D160" s="1417" t="s">
        <v>5962</v>
      </c>
      <c r="E160" s="1431">
        <v>1406.862094643976</v>
      </c>
      <c r="F160" s="1401">
        <v>1478.0956184234176</v>
      </c>
      <c r="G160" s="1432">
        <v>1780.8380944860453</v>
      </c>
      <c r="H160" s="1421">
        <v>1619.0232811436356</v>
      </c>
      <c r="I160" s="1404">
        <v>1750.2954390742004</v>
      </c>
      <c r="J160" s="1397">
        <v>2187.8692988427506</v>
      </c>
    </row>
    <row r="161" spans="1:10" ht="15.75" customHeight="1">
      <c r="A161" s="1394" t="s">
        <v>209</v>
      </c>
      <c r="B161" s="1407"/>
      <c r="C161" s="1976"/>
      <c r="D161" s="1417"/>
      <c r="E161" s="1431" t="s">
        <v>5731</v>
      </c>
      <c r="F161" s="1401" t="s">
        <v>5731</v>
      </c>
      <c r="G161" s="1432" t="s">
        <v>5731</v>
      </c>
      <c r="H161" s="1421" t="s">
        <v>5731</v>
      </c>
      <c r="I161" s="1404" t="s">
        <v>5731</v>
      </c>
      <c r="J161" s="1397" t="s">
        <v>5731</v>
      </c>
    </row>
    <row r="162" spans="1:10" ht="15.75" customHeight="1">
      <c r="A162" s="1394" t="s">
        <v>5963</v>
      </c>
      <c r="B162" s="1407">
        <v>8413797459104</v>
      </c>
      <c r="C162" s="1976" t="s">
        <v>9176</v>
      </c>
      <c r="D162" s="1417" t="s">
        <v>5964</v>
      </c>
      <c r="E162" s="1431" t="s">
        <v>5731</v>
      </c>
      <c r="F162" s="1401" t="s">
        <v>5731</v>
      </c>
      <c r="G162" s="1432" t="s">
        <v>5731</v>
      </c>
      <c r="H162" s="1421">
        <v>1079.7955071477199</v>
      </c>
      <c r="I162" s="1404">
        <v>1167.3464942137512</v>
      </c>
      <c r="J162" s="1397">
        <v>1459.1831177671888</v>
      </c>
    </row>
    <row r="163" spans="1:10" ht="15.75" customHeight="1">
      <c r="A163" s="1394" t="s">
        <v>210</v>
      </c>
      <c r="B163" s="1407"/>
      <c r="C163" s="1976"/>
      <c r="D163" s="1417"/>
      <c r="E163" s="1431" t="s">
        <v>5731</v>
      </c>
      <c r="F163" s="1401" t="s">
        <v>5731</v>
      </c>
      <c r="G163" s="1432" t="s">
        <v>5731</v>
      </c>
      <c r="H163" s="1421" t="s">
        <v>5731</v>
      </c>
      <c r="I163" s="1404" t="s">
        <v>5731</v>
      </c>
      <c r="J163" s="1397" t="s">
        <v>5731</v>
      </c>
    </row>
    <row r="164" spans="1:10" ht="15.75" customHeight="1">
      <c r="A164" s="1394" t="s">
        <v>5965</v>
      </c>
      <c r="B164" s="1407">
        <v>8413797259254</v>
      </c>
      <c r="C164" s="1976" t="s">
        <v>9162</v>
      </c>
      <c r="D164" s="1417" t="s">
        <v>5966</v>
      </c>
      <c r="E164" s="1431">
        <v>410.95015592920356</v>
      </c>
      <c r="F164" s="1401">
        <v>431.75775876106189</v>
      </c>
      <c r="G164" s="1432">
        <v>520.19007079646019</v>
      </c>
      <c r="H164" s="1421">
        <v>436.54458815520758</v>
      </c>
      <c r="I164" s="1404">
        <v>471.9400953029272</v>
      </c>
      <c r="J164" s="1397">
        <v>589.92511912865893</v>
      </c>
    </row>
    <row r="165" spans="1:10" ht="15.75" customHeight="1">
      <c r="A165" s="1394" t="s">
        <v>5967</v>
      </c>
      <c r="B165" s="1407"/>
      <c r="C165" s="1976"/>
      <c r="D165" s="1417"/>
      <c r="E165" s="1431" t="s">
        <v>5731</v>
      </c>
      <c r="F165" s="1401" t="s">
        <v>5731</v>
      </c>
      <c r="G165" s="1432" t="s">
        <v>5731</v>
      </c>
      <c r="H165" s="1421" t="s">
        <v>5731</v>
      </c>
      <c r="I165" s="1404" t="s">
        <v>5731</v>
      </c>
      <c r="J165" s="1397" t="s">
        <v>5731</v>
      </c>
    </row>
    <row r="166" spans="1:10" ht="15.75" customHeight="1">
      <c r="A166" s="1394" t="s">
        <v>5968</v>
      </c>
      <c r="B166" s="1407">
        <v>8413797249767</v>
      </c>
      <c r="C166" s="1976" t="s">
        <v>5969</v>
      </c>
      <c r="D166" s="1417" t="s">
        <v>5969</v>
      </c>
      <c r="E166" s="1431">
        <v>262</v>
      </c>
      <c r="F166" s="1401">
        <v>278</v>
      </c>
      <c r="G166" s="1432">
        <v>354</v>
      </c>
      <c r="H166" s="1421" t="s">
        <v>5731</v>
      </c>
      <c r="I166" s="1404" t="s">
        <v>5731</v>
      </c>
      <c r="J166" s="1397" t="s">
        <v>5731</v>
      </c>
    </row>
    <row r="167" spans="1:10" ht="15.75" customHeight="1">
      <c r="A167" s="1394" t="s">
        <v>211</v>
      </c>
      <c r="B167" s="1407"/>
      <c r="C167" s="1976"/>
      <c r="D167" s="1417"/>
      <c r="E167" s="1431" t="s">
        <v>5731</v>
      </c>
      <c r="F167" s="1401" t="s">
        <v>5731</v>
      </c>
      <c r="G167" s="1432" t="s">
        <v>5731</v>
      </c>
      <c r="H167" s="1421" t="s">
        <v>5731</v>
      </c>
      <c r="I167" s="1404" t="s">
        <v>5731</v>
      </c>
      <c r="J167" s="1397" t="s">
        <v>5731</v>
      </c>
    </row>
    <row r="168" spans="1:10" ht="15.75" customHeight="1">
      <c r="A168" s="1394" t="s">
        <v>5970</v>
      </c>
      <c r="B168" s="1407">
        <v>8413797569407</v>
      </c>
      <c r="C168" s="1976" t="s">
        <v>9194</v>
      </c>
      <c r="D168" s="1417" t="s">
        <v>5971</v>
      </c>
      <c r="E168" s="1431">
        <v>3280.8959217876109</v>
      </c>
      <c r="F168" s="1401">
        <v>3447.0172342831852</v>
      </c>
      <c r="G168" s="1432">
        <v>4153.0328123893805</v>
      </c>
      <c r="H168" s="1421">
        <v>3291.6096664397551</v>
      </c>
      <c r="I168" s="1404">
        <v>3558.4969366916271</v>
      </c>
      <c r="J168" s="1397">
        <v>4448.1211708645342</v>
      </c>
    </row>
    <row r="169" spans="1:10" ht="15.75" customHeight="1">
      <c r="A169" s="1394" t="s">
        <v>5972</v>
      </c>
      <c r="B169" s="1407">
        <v>8413797569483</v>
      </c>
      <c r="C169" s="1976" t="s">
        <v>9195</v>
      </c>
      <c r="D169" s="1417" t="s">
        <v>5973</v>
      </c>
      <c r="E169" s="1431">
        <v>3280.8959217876109</v>
      </c>
      <c r="F169" s="1401">
        <v>3447.0172342831852</v>
      </c>
      <c r="G169" s="1432">
        <v>4153.0328123893805</v>
      </c>
      <c r="H169" s="1421">
        <v>3291.6096664397551</v>
      </c>
      <c r="I169" s="1404">
        <v>3558.4969366916271</v>
      </c>
      <c r="J169" s="1397">
        <v>4448.1211708645342</v>
      </c>
    </row>
    <row r="170" spans="1:10" ht="15.75" customHeight="1">
      <c r="A170" s="1394" t="s">
        <v>5974</v>
      </c>
      <c r="B170" s="1407"/>
      <c r="C170" s="1976"/>
      <c r="D170" s="1417"/>
      <c r="E170" s="1431" t="s">
        <v>5731</v>
      </c>
      <c r="F170" s="1401" t="s">
        <v>5731</v>
      </c>
      <c r="G170" s="1432" t="s">
        <v>5731</v>
      </c>
      <c r="H170" s="1421" t="s">
        <v>5731</v>
      </c>
      <c r="I170" s="1404" t="s">
        <v>5731</v>
      </c>
      <c r="J170" s="1397" t="s">
        <v>5731</v>
      </c>
    </row>
    <row r="171" spans="1:10" ht="15.75" customHeight="1">
      <c r="A171" s="1394" t="s">
        <v>5975</v>
      </c>
      <c r="B171" s="1407">
        <v>8413797059748</v>
      </c>
      <c r="C171" s="1976" t="s">
        <v>9395</v>
      </c>
      <c r="D171" s="1417" t="s">
        <v>5976</v>
      </c>
      <c r="E171" s="1431" t="s">
        <v>5731</v>
      </c>
      <c r="F171" s="1401" t="s">
        <v>5731</v>
      </c>
      <c r="G171" s="1432" t="s">
        <v>5731</v>
      </c>
      <c r="H171" s="1421">
        <v>48.767460857726341</v>
      </c>
      <c r="I171" s="1404">
        <v>52.721579305650103</v>
      </c>
      <c r="J171" s="1397">
        <v>65.901974132062634</v>
      </c>
    </row>
    <row r="172" spans="1:10" ht="15.75" customHeight="1">
      <c r="A172" s="1394" t="s">
        <v>5977</v>
      </c>
      <c r="B172" s="1407">
        <v>8413797059731</v>
      </c>
      <c r="C172" s="1976" t="s">
        <v>9394</v>
      </c>
      <c r="D172" s="1417" t="s">
        <v>5978</v>
      </c>
      <c r="E172" s="1431" t="s">
        <v>5731</v>
      </c>
      <c r="F172" s="1401" t="s">
        <v>5731</v>
      </c>
      <c r="G172" s="1432" t="s">
        <v>5731</v>
      </c>
      <c r="H172" s="1421">
        <v>25.600272294077602</v>
      </c>
      <c r="I172" s="1404">
        <v>27.675970047651461</v>
      </c>
      <c r="J172" s="1397">
        <v>34.59496255956433</v>
      </c>
    </row>
    <row r="173" spans="1:10" ht="15.75" customHeight="1">
      <c r="A173" s="1394" t="s">
        <v>5979</v>
      </c>
      <c r="B173" s="1407">
        <v>8413797519150</v>
      </c>
      <c r="C173" s="1976" t="s">
        <v>9228</v>
      </c>
      <c r="D173" s="1417" t="s">
        <v>5980</v>
      </c>
      <c r="E173" s="1431" t="s">
        <v>5731</v>
      </c>
      <c r="F173" s="1401" t="s">
        <v>5731</v>
      </c>
      <c r="G173" s="1432" t="s">
        <v>5731</v>
      </c>
      <c r="H173" s="1421">
        <v>141.50673927842072</v>
      </c>
      <c r="I173" s="1404">
        <v>152.98025867937375</v>
      </c>
      <c r="J173" s="1397">
        <v>191.22532334921718</v>
      </c>
    </row>
    <row r="174" spans="1:10" ht="15.75" customHeight="1">
      <c r="A174" s="1394" t="s">
        <v>5981</v>
      </c>
      <c r="B174" s="1407">
        <v>8413797519273</v>
      </c>
      <c r="C174" s="1976"/>
      <c r="D174" s="1417" t="s">
        <v>5982</v>
      </c>
      <c r="E174" s="1431" t="s">
        <v>5731</v>
      </c>
      <c r="F174" s="1401" t="s">
        <v>5731</v>
      </c>
      <c r="G174" s="1432" t="s">
        <v>5731</v>
      </c>
      <c r="H174" s="1421">
        <v>146.05554799183119</v>
      </c>
      <c r="I174" s="1404">
        <v>157.8978897208986</v>
      </c>
      <c r="J174" s="1397">
        <v>197.37236215112324</v>
      </c>
    </row>
    <row r="175" spans="1:10" ht="15.75" customHeight="1">
      <c r="A175" s="1394" t="s">
        <v>5983</v>
      </c>
      <c r="B175" s="1407">
        <v>8413797579918</v>
      </c>
      <c r="C175" s="1976" t="s">
        <v>9227</v>
      </c>
      <c r="D175" s="1417" t="s">
        <v>5984</v>
      </c>
      <c r="E175" s="1431" t="s">
        <v>5731</v>
      </c>
      <c r="F175" s="1401" t="s">
        <v>5731</v>
      </c>
      <c r="G175" s="1432" t="s">
        <v>5731</v>
      </c>
      <c r="H175" s="1421">
        <v>156.42260040844113</v>
      </c>
      <c r="I175" s="1404">
        <v>169.10551395507147</v>
      </c>
      <c r="J175" s="1397">
        <v>211.38189244383935</v>
      </c>
    </row>
    <row r="176" spans="1:10" ht="15.75" customHeight="1">
      <c r="A176" s="1394" t="s">
        <v>5985</v>
      </c>
      <c r="B176" s="1407">
        <v>8413797519143</v>
      </c>
      <c r="C176" s="1976" t="s">
        <v>9148</v>
      </c>
      <c r="D176" s="1417" t="s">
        <v>5986</v>
      </c>
      <c r="E176" s="1431" t="s">
        <v>5731</v>
      </c>
      <c r="F176" s="1401" t="s">
        <v>5731</v>
      </c>
      <c r="G176" s="1432" t="s">
        <v>5731</v>
      </c>
      <c r="H176" s="1421">
        <v>803.69339686861804</v>
      </c>
      <c r="I176" s="1404">
        <v>868.85772634445198</v>
      </c>
      <c r="J176" s="1397">
        <v>1086.072157930565</v>
      </c>
    </row>
    <row r="177" spans="1:10" ht="15.75" customHeight="1">
      <c r="A177" s="1394" t="s">
        <v>5987</v>
      </c>
      <c r="B177" s="1407">
        <v>8413797549911</v>
      </c>
      <c r="C177" s="1976" t="s">
        <v>9146</v>
      </c>
      <c r="D177" s="1417" t="s">
        <v>5988</v>
      </c>
      <c r="E177" s="1431" t="s">
        <v>5731</v>
      </c>
      <c r="F177" s="1401" t="s">
        <v>5731</v>
      </c>
      <c r="G177" s="1432" t="s">
        <v>5731</v>
      </c>
      <c r="H177" s="1421">
        <v>287.91490810074885</v>
      </c>
      <c r="I177" s="1404">
        <v>311.25936010891775</v>
      </c>
      <c r="J177" s="1397">
        <v>389.07420013614711</v>
      </c>
    </row>
    <row r="178" spans="1:10" ht="15.75" customHeight="1">
      <c r="A178" s="1394" t="s">
        <v>5989</v>
      </c>
      <c r="B178" s="1407">
        <v>8413797549935</v>
      </c>
      <c r="C178" s="1976" t="s">
        <v>9147</v>
      </c>
      <c r="D178" s="1417" t="s">
        <v>5990</v>
      </c>
      <c r="E178" s="1431" t="s">
        <v>5731</v>
      </c>
      <c r="F178" s="1401" t="s">
        <v>5731</v>
      </c>
      <c r="G178" s="1432" t="s">
        <v>5731</v>
      </c>
      <c r="H178" s="1421">
        <v>282.27297481279788</v>
      </c>
      <c r="I178" s="1404">
        <v>305.15997277059228</v>
      </c>
      <c r="J178" s="1397">
        <v>381.44996596324034</v>
      </c>
    </row>
    <row r="179" spans="1:10" ht="15.75" customHeight="1">
      <c r="A179" s="1394" t="s">
        <v>5991</v>
      </c>
      <c r="B179" s="1407">
        <v>8413797519167</v>
      </c>
      <c r="C179" s="1976" t="s">
        <v>9149</v>
      </c>
      <c r="D179" s="1417" t="s">
        <v>5992</v>
      </c>
      <c r="E179" s="1431" t="s">
        <v>5731</v>
      </c>
      <c r="F179" s="1401" t="s">
        <v>5731</v>
      </c>
      <c r="G179" s="1432" t="s">
        <v>5731</v>
      </c>
      <c r="H179" s="1421">
        <v>236.96119809394145</v>
      </c>
      <c r="I179" s="1404">
        <v>256.17426820966648</v>
      </c>
      <c r="J179" s="1397">
        <v>320.2178352620831</v>
      </c>
    </row>
    <row r="180" spans="1:10" ht="15.75" customHeight="1">
      <c r="A180" s="1394" t="s">
        <v>5993</v>
      </c>
      <c r="B180" s="1407">
        <v>8413797548228</v>
      </c>
      <c r="C180" s="1976" t="s">
        <v>9199</v>
      </c>
      <c r="D180" s="1417" t="s">
        <v>5994</v>
      </c>
      <c r="E180" s="1431" t="s">
        <v>5731</v>
      </c>
      <c r="F180" s="1401" t="s">
        <v>5731</v>
      </c>
      <c r="G180" s="1432" t="s">
        <v>5731</v>
      </c>
      <c r="H180" s="1421">
        <v>93.902927161334247</v>
      </c>
      <c r="I180" s="1404">
        <v>101.51667801225324</v>
      </c>
      <c r="J180" s="1397">
        <v>126.89584751531655</v>
      </c>
    </row>
    <row r="181" spans="1:10" ht="15.75" customHeight="1">
      <c r="A181" s="1394" t="s">
        <v>5995</v>
      </c>
      <c r="B181" s="1407">
        <v>8413797519105</v>
      </c>
      <c r="C181" s="1976" t="s">
        <v>9200</v>
      </c>
      <c r="D181" s="1417" t="s">
        <v>5996</v>
      </c>
      <c r="E181" s="1431" t="s">
        <v>5731</v>
      </c>
      <c r="F181" s="1401" t="s">
        <v>5731</v>
      </c>
      <c r="G181" s="1432" t="s">
        <v>5731</v>
      </c>
      <c r="H181" s="1421">
        <v>219.54172906739277</v>
      </c>
      <c r="I181" s="1404">
        <v>237.34240980258679</v>
      </c>
      <c r="J181" s="1397">
        <v>296.67801225323348</v>
      </c>
    </row>
    <row r="182" spans="1:10" ht="15.75" customHeight="1">
      <c r="A182" s="1394" t="s">
        <v>5997</v>
      </c>
      <c r="B182" s="1407">
        <v>8413797549942</v>
      </c>
      <c r="C182" s="1976" t="s">
        <v>9201</v>
      </c>
      <c r="D182" s="1417" t="s">
        <v>5998</v>
      </c>
      <c r="E182" s="1431" t="s">
        <v>5731</v>
      </c>
      <c r="F182" s="1401" t="s">
        <v>5731</v>
      </c>
      <c r="G182" s="1432" t="s">
        <v>5731</v>
      </c>
      <c r="H182" s="1421">
        <v>160.72457454050377</v>
      </c>
      <c r="I182" s="1404">
        <v>173.75629680054459</v>
      </c>
      <c r="J182" s="1397">
        <v>217.19537100068075</v>
      </c>
    </row>
    <row r="183" spans="1:10" ht="15.75" customHeight="1">
      <c r="A183" s="1394" t="s">
        <v>5999</v>
      </c>
      <c r="B183" s="1407">
        <v>8413797548440</v>
      </c>
      <c r="C183" s="1976" t="s">
        <v>9202</v>
      </c>
      <c r="D183" s="1417" t="s">
        <v>6000</v>
      </c>
      <c r="E183" s="1431" t="s">
        <v>5731</v>
      </c>
      <c r="F183" s="1401" t="s">
        <v>5731</v>
      </c>
      <c r="G183" s="1432" t="s">
        <v>5731</v>
      </c>
      <c r="H183" s="1421">
        <v>168.58801906058545</v>
      </c>
      <c r="I183" s="1404">
        <v>182.25731790333563</v>
      </c>
      <c r="J183" s="1397">
        <v>227.82164737916955</v>
      </c>
    </row>
    <row r="184" spans="1:10" ht="15.75" customHeight="1">
      <c r="A184" s="1394" t="s">
        <v>6001</v>
      </c>
      <c r="B184" s="1407">
        <v>8413797549997</v>
      </c>
      <c r="C184" s="1976" t="s">
        <v>9151</v>
      </c>
      <c r="D184" s="1417" t="s">
        <v>6002</v>
      </c>
      <c r="E184" s="1431" t="s">
        <v>5731</v>
      </c>
      <c r="F184" s="1401" t="s">
        <v>5731</v>
      </c>
      <c r="G184" s="1432" t="s">
        <v>5731</v>
      </c>
      <c r="H184" s="1421">
        <v>70.559428182437046</v>
      </c>
      <c r="I184" s="1404">
        <v>76.280462899931948</v>
      </c>
      <c r="J184" s="1397">
        <v>95.350578624914931</v>
      </c>
    </row>
    <row r="185" spans="1:10" ht="15.75" customHeight="1">
      <c r="A185" s="1394" t="s">
        <v>6003</v>
      </c>
      <c r="B185" s="1407"/>
      <c r="C185" s="1976"/>
      <c r="D185" s="1417"/>
      <c r="E185" s="1431" t="s">
        <v>5731</v>
      </c>
      <c r="F185" s="1401" t="s">
        <v>5731</v>
      </c>
      <c r="G185" s="1432" t="s">
        <v>5731</v>
      </c>
      <c r="H185" s="1421" t="s">
        <v>5731</v>
      </c>
      <c r="I185" s="1404" t="s">
        <v>5731</v>
      </c>
      <c r="J185" s="1397" t="s">
        <v>5731</v>
      </c>
    </row>
    <row r="186" spans="1:10" ht="15.75" customHeight="1">
      <c r="A186" s="1394" t="s">
        <v>6004</v>
      </c>
      <c r="B186" s="1407">
        <v>8413797588507</v>
      </c>
      <c r="C186" s="1976" t="s">
        <v>9334</v>
      </c>
      <c r="D186" s="1417" t="s">
        <v>6005</v>
      </c>
      <c r="E186" s="1431" t="s">
        <v>5731</v>
      </c>
      <c r="F186" s="1401" t="s">
        <v>5731</v>
      </c>
      <c r="G186" s="1432" t="s">
        <v>5731</v>
      </c>
      <c r="H186" s="1421">
        <v>79.586521443158617</v>
      </c>
      <c r="I186" s="1404">
        <v>86.039482641252562</v>
      </c>
      <c r="J186" s="1397">
        <v>107.5493533015657</v>
      </c>
    </row>
    <row r="187" spans="1:10" ht="15.75" customHeight="1">
      <c r="A187" s="1394" t="s">
        <v>6006</v>
      </c>
      <c r="B187" s="1407">
        <v>8413797588514</v>
      </c>
      <c r="C187" s="1976" t="s">
        <v>9335</v>
      </c>
      <c r="D187" s="1417" t="s">
        <v>6007</v>
      </c>
      <c r="E187" s="1431" t="s">
        <v>5731</v>
      </c>
      <c r="F187" s="1401" t="s">
        <v>5731</v>
      </c>
      <c r="G187" s="1432" t="s">
        <v>5731</v>
      </c>
      <c r="H187" s="1421">
        <v>79.586521443158617</v>
      </c>
      <c r="I187" s="1404">
        <v>86.039482641252562</v>
      </c>
      <c r="J187" s="1397">
        <v>107.5493533015657</v>
      </c>
    </row>
    <row r="188" spans="1:10" ht="15.75" customHeight="1">
      <c r="A188" s="1394" t="s">
        <v>6008</v>
      </c>
      <c r="B188" s="1407"/>
      <c r="C188" s="1976"/>
      <c r="D188" s="1417"/>
      <c r="E188" s="1431" t="s">
        <v>5731</v>
      </c>
      <c r="F188" s="1401" t="s">
        <v>5731</v>
      </c>
      <c r="G188" s="1432" t="s">
        <v>5731</v>
      </c>
      <c r="H188" s="1421" t="s">
        <v>5731</v>
      </c>
      <c r="I188" s="1404" t="s">
        <v>5731</v>
      </c>
      <c r="J188" s="1397" t="s">
        <v>5731</v>
      </c>
    </row>
    <row r="189" spans="1:10" ht="15.75" customHeight="1">
      <c r="A189" s="1394" t="s">
        <v>6009</v>
      </c>
      <c r="B189" s="1407">
        <v>8413797509397</v>
      </c>
      <c r="C189" s="1976" t="s">
        <v>9339</v>
      </c>
      <c r="D189" s="1417" t="s">
        <v>6010</v>
      </c>
      <c r="E189" s="1431" t="s">
        <v>5731</v>
      </c>
      <c r="F189" s="1401" t="s">
        <v>5731</v>
      </c>
      <c r="G189" s="1432" t="s">
        <v>5731</v>
      </c>
      <c r="H189" s="1421">
        <v>1556.6446562287272</v>
      </c>
      <c r="I189" s="1404">
        <v>1682.8590878148402</v>
      </c>
      <c r="J189" s="1397">
        <v>2103.5738597685504</v>
      </c>
    </row>
    <row r="190" spans="1:10" ht="15.75" customHeight="1">
      <c r="A190" s="1394" t="s">
        <v>6011</v>
      </c>
      <c r="B190" s="1407"/>
      <c r="C190" s="1976"/>
      <c r="D190" s="1417"/>
      <c r="E190" s="1431" t="s">
        <v>5731</v>
      </c>
      <c r="F190" s="1401" t="s">
        <v>5731</v>
      </c>
      <c r="G190" s="1432" t="s">
        <v>5731</v>
      </c>
      <c r="H190" s="1421" t="s">
        <v>5731</v>
      </c>
      <c r="I190" s="1404" t="s">
        <v>5731</v>
      </c>
      <c r="J190" s="1397" t="s">
        <v>5731</v>
      </c>
    </row>
    <row r="191" spans="1:10" ht="15.75" customHeight="1">
      <c r="A191" s="1394" t="s">
        <v>6012</v>
      </c>
      <c r="B191" s="1407">
        <v>8413797509946</v>
      </c>
      <c r="C191" s="1976" t="s">
        <v>9365</v>
      </c>
      <c r="D191" s="1417" t="s">
        <v>6013</v>
      </c>
      <c r="E191" s="1431" t="s">
        <v>5731</v>
      </c>
      <c r="F191" s="1401" t="s">
        <v>5731</v>
      </c>
      <c r="G191" s="1432" t="s">
        <v>5731</v>
      </c>
      <c r="H191" s="1421">
        <v>2517.5364193328801</v>
      </c>
      <c r="I191" s="1404">
        <v>2721.6609938733841</v>
      </c>
      <c r="J191" s="1397">
        <v>3402.07624234173</v>
      </c>
    </row>
    <row r="192" spans="1:10" ht="15.75" customHeight="1">
      <c r="A192" s="1394" t="s">
        <v>6014</v>
      </c>
      <c r="B192" s="1407"/>
      <c r="C192" s="1976"/>
      <c r="D192" s="1417"/>
      <c r="E192" s="1431" t="s">
        <v>5731</v>
      </c>
      <c r="F192" s="1401" t="s">
        <v>5731</v>
      </c>
      <c r="G192" s="1432" t="s">
        <v>5731</v>
      </c>
      <c r="H192" s="1421" t="s">
        <v>5731</v>
      </c>
      <c r="I192" s="1404" t="s">
        <v>5731</v>
      </c>
      <c r="J192" s="1397" t="s">
        <v>5731</v>
      </c>
    </row>
    <row r="193" spans="1:10" ht="15.75" customHeight="1">
      <c r="A193" s="1394" t="s">
        <v>6015</v>
      </c>
      <c r="B193" s="1407">
        <v>8413797509564</v>
      </c>
      <c r="C193" s="1976" t="s">
        <v>9362</v>
      </c>
      <c r="D193" s="1417" t="s">
        <v>6016</v>
      </c>
      <c r="E193" s="1431" t="s">
        <v>5731</v>
      </c>
      <c r="F193" s="1401" t="s">
        <v>5731</v>
      </c>
      <c r="G193" s="1432" t="s">
        <v>5731</v>
      </c>
      <c r="H193" s="1421">
        <v>226.77045609257999</v>
      </c>
      <c r="I193" s="1404">
        <v>245.15724982981624</v>
      </c>
      <c r="J193" s="1397">
        <v>306.4465622872703</v>
      </c>
    </row>
    <row r="194" spans="1:10" ht="15.75" customHeight="1">
      <c r="A194" s="1394" t="s">
        <v>6017</v>
      </c>
      <c r="B194" s="1407">
        <v>8413797509595</v>
      </c>
      <c r="C194" s="1976" t="s">
        <v>9361</v>
      </c>
      <c r="D194" s="1417" t="s">
        <v>6018</v>
      </c>
      <c r="E194" s="1431" t="s">
        <v>5731</v>
      </c>
      <c r="F194" s="1401" t="s">
        <v>5731</v>
      </c>
      <c r="G194" s="1432" t="s">
        <v>5731</v>
      </c>
      <c r="H194" s="1421">
        <v>322.85963240299526</v>
      </c>
      <c r="I194" s="1404">
        <v>349.03744043567059</v>
      </c>
      <c r="J194" s="1397">
        <v>436.29680054458822</v>
      </c>
    </row>
    <row r="195" spans="1:10" ht="15.75" customHeight="1">
      <c r="A195" s="1394" t="s">
        <v>6019</v>
      </c>
      <c r="B195" s="1407">
        <v>8413797509571</v>
      </c>
      <c r="C195" s="1976" t="s">
        <v>9350</v>
      </c>
      <c r="D195" s="1417" t="s">
        <v>6020</v>
      </c>
      <c r="E195" s="1431" t="s">
        <v>5731</v>
      </c>
      <c r="F195" s="1401" t="s">
        <v>5731</v>
      </c>
      <c r="G195" s="1432" t="s">
        <v>5731</v>
      </c>
      <c r="H195" s="1421">
        <v>46.122804628999319</v>
      </c>
      <c r="I195" s="1404">
        <v>49.862491490810079</v>
      </c>
      <c r="J195" s="1397">
        <v>62.32811436351259</v>
      </c>
    </row>
    <row r="196" spans="1:10" ht="15.75" customHeight="1">
      <c r="A196" s="1394" t="s">
        <v>6021</v>
      </c>
      <c r="B196" s="1407">
        <v>8413797509588</v>
      </c>
      <c r="C196" s="1976" t="s">
        <v>9340</v>
      </c>
      <c r="D196" s="1417" t="s">
        <v>6022</v>
      </c>
      <c r="E196" s="1431" t="s">
        <v>5731</v>
      </c>
      <c r="F196" s="1401" t="s">
        <v>5731</v>
      </c>
      <c r="G196" s="1432" t="s">
        <v>5731</v>
      </c>
      <c r="H196" s="1421">
        <v>125.67406398910826</v>
      </c>
      <c r="I196" s="1404">
        <v>135.86385296119812</v>
      </c>
      <c r="J196" s="1397">
        <v>169.82981620149764</v>
      </c>
    </row>
    <row r="197" spans="1:10" ht="15.75" customHeight="1">
      <c r="A197" s="1394" t="s">
        <v>6023</v>
      </c>
      <c r="B197" s="1407"/>
      <c r="C197" s="1976"/>
      <c r="D197" s="1417"/>
      <c r="E197" s="1431" t="s">
        <v>5731</v>
      </c>
      <c r="F197" s="1401" t="s">
        <v>5731</v>
      </c>
      <c r="G197" s="1432" t="s">
        <v>5731</v>
      </c>
      <c r="H197" s="1421" t="s">
        <v>5731</v>
      </c>
      <c r="I197" s="1404" t="s">
        <v>5731</v>
      </c>
      <c r="J197" s="1397" t="s">
        <v>5731</v>
      </c>
    </row>
    <row r="198" spans="1:10" ht="15.75" customHeight="1">
      <c r="A198" s="1394" t="s">
        <v>6024</v>
      </c>
      <c r="B198" s="1407">
        <v>8413797169560</v>
      </c>
      <c r="C198" s="1976"/>
      <c r="D198" s="1417" t="s">
        <v>6025</v>
      </c>
      <c r="E198" s="1431" t="s">
        <v>5731</v>
      </c>
      <c r="F198" s="1401" t="s">
        <v>5731</v>
      </c>
      <c r="G198" s="1432" t="s">
        <v>5731</v>
      </c>
      <c r="H198" s="1421">
        <v>1076.1987746766508</v>
      </c>
      <c r="I198" s="1404">
        <v>1163.4581347855685</v>
      </c>
      <c r="J198" s="1397">
        <v>1454.3226684819606</v>
      </c>
    </row>
    <row r="199" spans="1:10" ht="15.75" customHeight="1">
      <c r="A199" s="1394" t="s">
        <v>6026</v>
      </c>
      <c r="B199" s="1407">
        <v>8413797169461</v>
      </c>
      <c r="C199" s="1976"/>
      <c r="D199" s="1417" t="s">
        <v>6027</v>
      </c>
      <c r="E199" s="1431" t="s">
        <v>5731</v>
      </c>
      <c r="F199" s="1401" t="s">
        <v>5731</v>
      </c>
      <c r="G199" s="1432" t="s">
        <v>5731</v>
      </c>
      <c r="H199" s="1421">
        <v>288.26752893124575</v>
      </c>
      <c r="I199" s="1404">
        <v>311.640571817563</v>
      </c>
      <c r="J199" s="1397">
        <v>389.55071477195372</v>
      </c>
    </row>
    <row r="200" spans="1:10" ht="15.75" customHeight="1">
      <c r="A200" s="1394" t="s">
        <v>6028</v>
      </c>
      <c r="B200" s="1407">
        <v>8413797169850</v>
      </c>
      <c r="C200" s="1976"/>
      <c r="D200" s="1417" t="s">
        <v>6029</v>
      </c>
      <c r="E200" s="1431" t="s">
        <v>5731</v>
      </c>
      <c r="F200" s="1401" t="s">
        <v>5731</v>
      </c>
      <c r="G200" s="1432" t="s">
        <v>5731</v>
      </c>
      <c r="H200" s="1421">
        <v>249.83185840707964</v>
      </c>
      <c r="I200" s="1404">
        <v>270.08849557522126</v>
      </c>
      <c r="J200" s="1397">
        <v>337.61061946902652</v>
      </c>
    </row>
    <row r="201" spans="1:10" ht="15.75" customHeight="1">
      <c r="A201" s="1394" t="s">
        <v>6030</v>
      </c>
      <c r="B201" s="1407">
        <v>8413797169843</v>
      </c>
      <c r="C201" s="1976"/>
      <c r="D201" s="1417" t="s">
        <v>6031</v>
      </c>
      <c r="E201" s="1431" t="s">
        <v>5731</v>
      </c>
      <c r="F201" s="1401" t="s">
        <v>5731</v>
      </c>
      <c r="G201" s="1432" t="s">
        <v>5731</v>
      </c>
      <c r="H201" s="1421">
        <v>249.83185840707964</v>
      </c>
      <c r="I201" s="1404">
        <v>270.08849557522126</v>
      </c>
      <c r="J201" s="1397">
        <v>337.61061946902652</v>
      </c>
    </row>
    <row r="202" spans="1:10" ht="15.75" customHeight="1">
      <c r="A202" s="1394" t="s">
        <v>6032</v>
      </c>
      <c r="B202" s="1407">
        <v>8413797169577</v>
      </c>
      <c r="C202" s="1976"/>
      <c r="D202" s="1417" t="s">
        <v>6033</v>
      </c>
      <c r="E202" s="1431" t="s">
        <v>5731</v>
      </c>
      <c r="F202" s="1401" t="s">
        <v>5731</v>
      </c>
      <c r="G202" s="1432" t="s">
        <v>5731</v>
      </c>
      <c r="H202" s="1421">
        <v>172.96051735874747</v>
      </c>
      <c r="I202" s="1404">
        <v>186.98434309053781</v>
      </c>
      <c r="J202" s="1397">
        <v>233.73042886317225</v>
      </c>
    </row>
    <row r="203" spans="1:10" ht="15.75" customHeight="1">
      <c r="A203" s="1394" t="s">
        <v>6034</v>
      </c>
      <c r="B203" s="1407">
        <v>8413797169584</v>
      </c>
      <c r="C203" s="1976"/>
      <c r="D203" s="1417" t="s">
        <v>6035</v>
      </c>
      <c r="E203" s="1431" t="s">
        <v>5731</v>
      </c>
      <c r="F203" s="1401" t="s">
        <v>5731</v>
      </c>
      <c r="G203" s="1432" t="s">
        <v>5731</v>
      </c>
      <c r="H203" s="1421">
        <v>172.96051735874747</v>
      </c>
      <c r="I203" s="1404">
        <v>186.98434309053781</v>
      </c>
      <c r="J203" s="1397">
        <v>233.73042886317225</v>
      </c>
    </row>
    <row r="204" spans="1:10" ht="15.75" customHeight="1">
      <c r="A204" s="1394" t="s">
        <v>6036</v>
      </c>
      <c r="B204" s="1407"/>
      <c r="C204" s="1976"/>
      <c r="D204" s="1417"/>
      <c r="E204" s="1431" t="s">
        <v>5731</v>
      </c>
      <c r="F204" s="1401" t="s">
        <v>5731</v>
      </c>
      <c r="G204" s="1432" t="s">
        <v>5731</v>
      </c>
      <c r="H204" s="1421" t="s">
        <v>5731</v>
      </c>
      <c r="I204" s="1404" t="s">
        <v>5731</v>
      </c>
      <c r="J204" s="1397" t="s">
        <v>5731</v>
      </c>
    </row>
    <row r="205" spans="1:10" ht="15.75" customHeight="1">
      <c r="A205" s="1394" t="s">
        <v>6037</v>
      </c>
      <c r="B205" s="1407">
        <v>8413797509625</v>
      </c>
      <c r="C205" s="1976"/>
      <c r="D205" s="1417" t="s">
        <v>6038</v>
      </c>
      <c r="E205" s="1431">
        <v>473.60999867256652</v>
      </c>
      <c r="F205" s="1401">
        <v>497.59025176991162</v>
      </c>
      <c r="G205" s="1432">
        <v>599.50632743362848</v>
      </c>
      <c r="H205" s="1421">
        <v>475.15656909462223</v>
      </c>
      <c r="I205" s="1404">
        <v>513.68277739959171</v>
      </c>
      <c r="J205" s="1397">
        <v>642.10347174948959</v>
      </c>
    </row>
    <row r="206" spans="1:10" ht="15.75" customHeight="1">
      <c r="A206" s="1394" t="s">
        <v>6039</v>
      </c>
      <c r="B206" s="1407"/>
      <c r="C206" s="1976"/>
      <c r="D206" s="1417"/>
      <c r="E206" s="1431" t="s">
        <v>5731</v>
      </c>
      <c r="F206" s="1401" t="s">
        <v>5731</v>
      </c>
      <c r="G206" s="1432" t="s">
        <v>5731</v>
      </c>
      <c r="H206" s="1421" t="s">
        <v>5731</v>
      </c>
      <c r="I206" s="1404" t="s">
        <v>5731</v>
      </c>
      <c r="J206" s="1397" t="s">
        <v>5731</v>
      </c>
    </row>
    <row r="207" spans="1:10" ht="15.75" customHeight="1">
      <c r="A207" s="1394" t="s">
        <v>6040</v>
      </c>
      <c r="B207" s="1407">
        <v>8413797509649</v>
      </c>
      <c r="C207" s="1976" t="s">
        <v>9417</v>
      </c>
      <c r="D207" s="1417" t="s">
        <v>6041</v>
      </c>
      <c r="E207" s="1431" t="s">
        <v>5731</v>
      </c>
      <c r="F207" s="1401" t="s">
        <v>5731</v>
      </c>
      <c r="G207" s="1432" t="s">
        <v>5731</v>
      </c>
      <c r="H207" s="1421">
        <v>46.65173587474473</v>
      </c>
      <c r="I207" s="1404">
        <v>50.434309053778087</v>
      </c>
      <c r="J207" s="1397">
        <v>63.04288631722261</v>
      </c>
    </row>
    <row r="208" spans="1:10" ht="15.75" customHeight="1">
      <c r="A208" s="1394" t="s">
        <v>6042</v>
      </c>
      <c r="B208" s="1407">
        <v>8413797509984</v>
      </c>
      <c r="C208" s="1976" t="s">
        <v>9356</v>
      </c>
      <c r="D208" s="1417" t="s">
        <v>6043</v>
      </c>
      <c r="E208" s="1431" t="s">
        <v>5731</v>
      </c>
      <c r="F208" s="1401" t="s">
        <v>5731</v>
      </c>
      <c r="G208" s="1432" t="s">
        <v>5731</v>
      </c>
      <c r="H208" s="1421">
        <v>41.150850918992518</v>
      </c>
      <c r="I208" s="1404">
        <v>44.487406398910835</v>
      </c>
      <c r="J208" s="1397">
        <v>55.60925799863854</v>
      </c>
    </row>
    <row r="209" spans="1:10" ht="15.75" customHeight="1">
      <c r="A209" s="1394" t="s">
        <v>6044</v>
      </c>
      <c r="B209" s="1407">
        <v>8413797509991</v>
      </c>
      <c r="C209" s="1976" t="s">
        <v>9355</v>
      </c>
      <c r="D209" s="1417" t="s">
        <v>6045</v>
      </c>
      <c r="E209" s="1431" t="s">
        <v>5731</v>
      </c>
      <c r="F209" s="1401" t="s">
        <v>5731</v>
      </c>
      <c r="G209" s="1432" t="s">
        <v>5731</v>
      </c>
      <c r="H209" s="1421">
        <v>27.610211027910143</v>
      </c>
      <c r="I209" s="1404">
        <v>29.848876786929885</v>
      </c>
      <c r="J209" s="1397">
        <v>37.311095983662355</v>
      </c>
    </row>
    <row r="210" spans="1:10" ht="15.75" customHeight="1">
      <c r="A210" s="1394" t="s">
        <v>6046</v>
      </c>
      <c r="B210" s="1407"/>
      <c r="C210" s="1976"/>
      <c r="D210" s="1417"/>
      <c r="E210" s="1431" t="s">
        <v>5731</v>
      </c>
      <c r="F210" s="1401" t="s">
        <v>5731</v>
      </c>
      <c r="G210" s="1432" t="s">
        <v>5731</v>
      </c>
      <c r="H210" s="1421" t="s">
        <v>5731</v>
      </c>
      <c r="I210" s="1404" t="s">
        <v>5731</v>
      </c>
      <c r="J210" s="1397" t="s">
        <v>5731</v>
      </c>
    </row>
    <row r="211" spans="1:10" ht="15.75" customHeight="1">
      <c r="A211" s="1394" t="s">
        <v>6047</v>
      </c>
      <c r="B211" s="1407"/>
      <c r="C211" s="1976"/>
      <c r="D211" s="1417"/>
      <c r="E211" s="1431" t="s">
        <v>5731</v>
      </c>
      <c r="F211" s="1401" t="s">
        <v>5731</v>
      </c>
      <c r="G211" s="1432" t="s">
        <v>5731</v>
      </c>
      <c r="H211" s="1421" t="s">
        <v>5731</v>
      </c>
      <c r="I211" s="1404" t="s">
        <v>5731</v>
      </c>
      <c r="J211" s="1397" t="s">
        <v>5731</v>
      </c>
    </row>
    <row r="212" spans="1:10" ht="15.75" customHeight="1">
      <c r="A212" s="1394" t="s">
        <v>6048</v>
      </c>
      <c r="B212" s="1407"/>
      <c r="C212" s="1976"/>
      <c r="D212" s="1417"/>
      <c r="E212" s="1431" t="s">
        <v>5731</v>
      </c>
      <c r="F212" s="1401" t="s">
        <v>5731</v>
      </c>
      <c r="G212" s="1432" t="s">
        <v>5731</v>
      </c>
      <c r="H212" s="1421" t="s">
        <v>5731</v>
      </c>
      <c r="I212" s="1404" t="s">
        <v>5731</v>
      </c>
      <c r="J212" s="1397" t="s">
        <v>5731</v>
      </c>
    </row>
    <row r="213" spans="1:10" ht="15.75" customHeight="1">
      <c r="A213" s="1394" t="s">
        <v>6049</v>
      </c>
      <c r="B213" s="1407">
        <v>8413797309744</v>
      </c>
      <c r="C213" s="1976" t="s">
        <v>11423</v>
      </c>
      <c r="D213" s="1417" t="s">
        <v>6050</v>
      </c>
      <c r="E213" s="1431">
        <v>69.789940149761762</v>
      </c>
      <c r="F213" s="1401">
        <v>73.323608005445905</v>
      </c>
      <c r="G213" s="1432">
        <v>88.341696392103501</v>
      </c>
      <c r="H213" s="1421">
        <v>74.473519400953052</v>
      </c>
      <c r="I213" s="1404">
        <v>80.511912865895184</v>
      </c>
      <c r="J213" s="1397">
        <v>100.63989108236898</v>
      </c>
    </row>
    <row r="214" spans="1:10" ht="15.75" customHeight="1">
      <c r="A214" s="1394" t="s">
        <v>6051</v>
      </c>
      <c r="B214" s="1407">
        <v>8413797309768</v>
      </c>
      <c r="C214" s="1976" t="s">
        <v>9020</v>
      </c>
      <c r="D214" s="1417" t="s">
        <v>6052</v>
      </c>
      <c r="E214" s="1431">
        <v>168.98946682096664</v>
      </c>
      <c r="F214" s="1401">
        <v>177.54589552076243</v>
      </c>
      <c r="G214" s="1432">
        <v>213.9107174948945</v>
      </c>
      <c r="H214" s="1421">
        <v>180.33029271613347</v>
      </c>
      <c r="I214" s="1404">
        <v>194.9516678012254</v>
      </c>
      <c r="J214" s="1397">
        <v>243.6895847515317</v>
      </c>
    </row>
    <row r="215" spans="1:10" ht="15.75" customHeight="1">
      <c r="A215" s="1394" t="s">
        <v>6053</v>
      </c>
      <c r="B215" s="1407"/>
      <c r="C215" s="1976"/>
      <c r="D215" s="1417"/>
      <c r="E215" s="1431" t="s">
        <v>5731</v>
      </c>
      <c r="F215" s="1401" t="s">
        <v>5731</v>
      </c>
      <c r="G215" s="1432" t="s">
        <v>5731</v>
      </c>
      <c r="H215" s="1421" t="s">
        <v>5731</v>
      </c>
      <c r="I215" s="1404" t="s">
        <v>5731</v>
      </c>
      <c r="J215" s="1397" t="s">
        <v>5731</v>
      </c>
    </row>
    <row r="216" spans="1:10" ht="15.75" customHeight="1">
      <c r="A216" s="1394" t="s">
        <v>6054</v>
      </c>
      <c r="B216" s="1407">
        <v>8413797259155</v>
      </c>
      <c r="C216" s="1976" t="s">
        <v>11483</v>
      </c>
      <c r="D216" s="1417" t="s">
        <v>6055</v>
      </c>
      <c r="E216" s="1431">
        <v>29.376542042205593</v>
      </c>
      <c r="F216" s="1401">
        <v>30.863961892443843</v>
      </c>
      <c r="G216" s="1432">
        <v>37.185496255956437</v>
      </c>
      <c r="H216" s="1421">
        <v>31.34799183117768</v>
      </c>
      <c r="I216" s="1404">
        <v>33.889720898570467</v>
      </c>
      <c r="J216" s="1397">
        <v>42.362151123213081</v>
      </c>
    </row>
    <row r="217" spans="1:10" ht="15.75" customHeight="1">
      <c r="A217" s="1394" t="s">
        <v>6056</v>
      </c>
      <c r="B217" s="1407">
        <v>8413797329407</v>
      </c>
      <c r="C217" s="1976" t="s">
        <v>9022</v>
      </c>
      <c r="D217" s="1417" t="s">
        <v>6057</v>
      </c>
      <c r="E217" s="1431">
        <v>36.745460912185159</v>
      </c>
      <c r="F217" s="1401">
        <v>38.605990578624905</v>
      </c>
      <c r="G217" s="1432">
        <v>46.51324166099387</v>
      </c>
      <c r="H217" s="1421">
        <v>39.211436351259366</v>
      </c>
      <c r="I217" s="1404">
        <v>42.390742001361481</v>
      </c>
      <c r="J217" s="1397">
        <v>52.988427501701842</v>
      </c>
    </row>
    <row r="218" spans="1:10" ht="15.75" customHeight="1">
      <c r="A218" s="1394" t="s">
        <v>6058</v>
      </c>
      <c r="B218" s="1407">
        <v>8413797259384</v>
      </c>
      <c r="C218" s="1976" t="s">
        <v>11422</v>
      </c>
      <c r="D218" s="1417" t="s">
        <v>6059</v>
      </c>
      <c r="E218" s="1431">
        <v>50.425875316541863</v>
      </c>
      <c r="F218" s="1401">
        <v>52.979084193328788</v>
      </c>
      <c r="G218" s="1432">
        <v>63.830221919673249</v>
      </c>
      <c r="H218" s="1421">
        <v>53.809938733832546</v>
      </c>
      <c r="I218" s="1404">
        <v>58.172906739278432</v>
      </c>
      <c r="J218" s="1397">
        <v>72.716133424098032</v>
      </c>
    </row>
    <row r="219" spans="1:10" ht="15.75" customHeight="1">
      <c r="A219" s="1394" t="s">
        <v>6060</v>
      </c>
      <c r="B219" s="1407">
        <v>8413797259162</v>
      </c>
      <c r="C219" s="1976" t="s">
        <v>9024</v>
      </c>
      <c r="D219" s="1417" t="s">
        <v>6061</v>
      </c>
      <c r="E219" s="1431">
        <v>82.677287052416617</v>
      </c>
      <c r="F219" s="1401">
        <v>86.863478801906069</v>
      </c>
      <c r="G219" s="1432">
        <v>104.65479373723622</v>
      </c>
      <c r="H219" s="1421">
        <v>88.225731790333569</v>
      </c>
      <c r="I219" s="1404">
        <v>95.379169503063324</v>
      </c>
      <c r="J219" s="1397">
        <v>119.22396187882914</v>
      </c>
    </row>
    <row r="220" spans="1:10" ht="15.75" customHeight="1">
      <c r="A220" s="1394" t="s">
        <v>6062</v>
      </c>
      <c r="B220" s="1407"/>
      <c r="C220" s="1976"/>
      <c r="D220" s="1417"/>
      <c r="E220" s="1431" t="s">
        <v>5731</v>
      </c>
      <c r="F220" s="1401" t="s">
        <v>5731</v>
      </c>
      <c r="G220" s="1432" t="s">
        <v>5731</v>
      </c>
      <c r="H220" s="1421" t="s">
        <v>5731</v>
      </c>
      <c r="I220" s="1404" t="s">
        <v>5731</v>
      </c>
      <c r="J220" s="1397" t="s">
        <v>5731</v>
      </c>
    </row>
    <row r="221" spans="1:10" ht="15.75" customHeight="1">
      <c r="A221" s="1394" t="s">
        <v>6063</v>
      </c>
      <c r="B221" s="1407">
        <v>8413797259179</v>
      </c>
      <c r="C221" s="1976" t="s">
        <v>9021</v>
      </c>
      <c r="D221" s="1417" t="s">
        <v>6064</v>
      </c>
      <c r="E221" s="1431">
        <v>30.863543607896531</v>
      </c>
      <c r="F221" s="1401">
        <v>32.426254676650785</v>
      </c>
      <c r="G221" s="1432">
        <v>39.067776718856372</v>
      </c>
      <c r="H221" s="1421">
        <v>32.934785568413886</v>
      </c>
      <c r="I221" s="1404">
        <v>35.605173587474475</v>
      </c>
      <c r="J221" s="1397">
        <v>44.506466984343092</v>
      </c>
    </row>
    <row r="222" spans="1:10" ht="15.75" customHeight="1">
      <c r="A222" s="1394" t="s">
        <v>6065</v>
      </c>
      <c r="B222" s="1407">
        <v>8413797319804</v>
      </c>
      <c r="C222" s="1976" t="s">
        <v>9023</v>
      </c>
      <c r="D222" s="1417" t="s">
        <v>6066</v>
      </c>
      <c r="E222" s="1431">
        <v>40.512531545268892</v>
      </c>
      <c r="F222" s="1401">
        <v>42.563798965282501</v>
      </c>
      <c r="G222" s="1432">
        <v>51.281685500340366</v>
      </c>
      <c r="H222" s="1421">
        <v>43.231313818924448</v>
      </c>
      <c r="I222" s="1404">
        <v>46.736555479918323</v>
      </c>
      <c r="J222" s="1397">
        <v>58.420694349897893</v>
      </c>
    </row>
    <row r="223" spans="1:10" ht="15.75" customHeight="1">
      <c r="A223" s="1394" t="s">
        <v>6067</v>
      </c>
      <c r="B223" s="1407">
        <v>8413797259186</v>
      </c>
      <c r="C223" s="1976" t="s">
        <v>9025</v>
      </c>
      <c r="D223" s="1417" t="s">
        <v>6068</v>
      </c>
      <c r="E223" s="1431">
        <v>92.557586344452019</v>
      </c>
      <c r="F223" s="1401">
        <v>97.244046412525535</v>
      </c>
      <c r="G223" s="1432">
        <v>117.16150170183801</v>
      </c>
      <c r="H223" s="1421">
        <v>98.769094622191986</v>
      </c>
      <c r="I223" s="1404">
        <v>106.7773995915589</v>
      </c>
      <c r="J223" s="1397">
        <v>133.47174948944863</v>
      </c>
    </row>
    <row r="224" spans="1:10" ht="15.75" customHeight="1">
      <c r="A224" s="1394" t="s">
        <v>6069</v>
      </c>
      <c r="B224" s="1407">
        <v>8413797319828</v>
      </c>
      <c r="C224" s="1976" t="s">
        <v>11426</v>
      </c>
      <c r="D224" s="1417" t="s">
        <v>6070</v>
      </c>
      <c r="E224" s="1431">
        <v>43.222178842750175</v>
      </c>
      <c r="F224" s="1401">
        <v>45.410643594281829</v>
      </c>
      <c r="G224" s="1432">
        <v>54.711618788291361</v>
      </c>
      <c r="H224" s="1421">
        <v>46.122804628999319</v>
      </c>
      <c r="I224" s="1404">
        <v>49.862491490810079</v>
      </c>
      <c r="J224" s="1397">
        <v>62.32811436351259</v>
      </c>
    </row>
    <row r="225" spans="1:10" ht="15.75" customHeight="1">
      <c r="A225" s="1394" t="s">
        <v>6071</v>
      </c>
      <c r="B225" s="1407"/>
      <c r="C225" s="1976"/>
      <c r="D225" s="1417"/>
      <c r="E225" s="1431" t="s">
        <v>5731</v>
      </c>
      <c r="F225" s="1401" t="s">
        <v>5731</v>
      </c>
      <c r="G225" s="1432" t="s">
        <v>5731</v>
      </c>
      <c r="H225" s="1421" t="s">
        <v>5731</v>
      </c>
      <c r="I225" s="1404" t="s">
        <v>5731</v>
      </c>
      <c r="J225" s="1397" t="s">
        <v>5731</v>
      </c>
    </row>
    <row r="226" spans="1:10" ht="15.75" customHeight="1">
      <c r="A226" s="1394" t="s">
        <v>6072</v>
      </c>
      <c r="B226" s="1407">
        <v>8413797259100</v>
      </c>
      <c r="C226" s="1976" t="s">
        <v>9078</v>
      </c>
      <c r="D226" s="1417" t="s">
        <v>6073</v>
      </c>
      <c r="E226" s="1431">
        <v>27.559095684138875</v>
      </c>
      <c r="F226" s="1401">
        <v>28.954492933968684</v>
      </c>
      <c r="G226" s="1432">
        <v>34.884931245745406</v>
      </c>
      <c r="H226" s="1421">
        <v>29.408577263444524</v>
      </c>
      <c r="I226" s="1404">
        <v>31.793056501021105</v>
      </c>
      <c r="J226" s="1397">
        <v>39.741320626276384</v>
      </c>
    </row>
    <row r="227" spans="1:10" ht="15.75" customHeight="1">
      <c r="A227" s="1394" t="s">
        <v>6074</v>
      </c>
      <c r="B227" s="1407">
        <v>8413797319156</v>
      </c>
      <c r="C227" s="1976" t="s">
        <v>9080</v>
      </c>
      <c r="D227" s="1417" t="s">
        <v>6075</v>
      </c>
      <c r="E227" s="1431">
        <v>31.227032879509874</v>
      </c>
      <c r="F227" s="1401">
        <v>32.808148468345813</v>
      </c>
      <c r="G227" s="1432">
        <v>39.527889720898571</v>
      </c>
      <c r="H227" s="1421">
        <v>33.322668481960513</v>
      </c>
      <c r="I227" s="1404">
        <v>36.024506466984342</v>
      </c>
      <c r="J227" s="1397">
        <v>45.030633083730429</v>
      </c>
    </row>
    <row r="228" spans="1:10" ht="15.75" customHeight="1">
      <c r="A228" s="1394" t="s">
        <v>6076</v>
      </c>
      <c r="B228" s="1407">
        <v>8413797308822</v>
      </c>
      <c r="C228" s="1976" t="s">
        <v>9079</v>
      </c>
      <c r="D228" s="1417" t="s">
        <v>6077</v>
      </c>
      <c r="E228" s="1431">
        <v>44.081335302927165</v>
      </c>
      <c r="F228" s="1401">
        <v>46.313301647379177</v>
      </c>
      <c r="G228" s="1432">
        <v>55.799158611300207</v>
      </c>
      <c r="H228" s="1421">
        <v>47.039618788291357</v>
      </c>
      <c r="I228" s="1404">
        <v>50.85364193328796</v>
      </c>
      <c r="J228" s="1397">
        <v>63.567052416609947</v>
      </c>
    </row>
    <row r="229" spans="1:10" ht="15.75" customHeight="1">
      <c r="A229" s="1394" t="s">
        <v>6078</v>
      </c>
      <c r="B229" s="1407">
        <v>8413797308839</v>
      </c>
      <c r="C229" s="1976" t="s">
        <v>9081</v>
      </c>
      <c r="D229" s="1417" t="s">
        <v>6079</v>
      </c>
      <c r="E229" s="1431">
        <v>51.450254172906746</v>
      </c>
      <c r="F229" s="1401">
        <v>54.055330333560249</v>
      </c>
      <c r="G229" s="1432">
        <v>65.126904016337647</v>
      </c>
      <c r="H229" s="1421">
        <v>54.903063308373056</v>
      </c>
      <c r="I229" s="1404">
        <v>59.354663036078975</v>
      </c>
      <c r="J229" s="1397">
        <v>74.193328795098722</v>
      </c>
    </row>
    <row r="230" spans="1:10" ht="15.75" customHeight="1">
      <c r="A230" s="1394" t="s">
        <v>6080</v>
      </c>
      <c r="B230" s="1407">
        <v>8413797308884</v>
      </c>
      <c r="C230" s="1976" t="s">
        <v>9082</v>
      </c>
      <c r="D230" s="1417" t="s">
        <v>6081</v>
      </c>
      <c r="E230" s="1431">
        <v>79.240661211708641</v>
      </c>
      <c r="F230" s="1401">
        <v>83.252846589516665</v>
      </c>
      <c r="G230" s="1432">
        <v>100.30463444520082</v>
      </c>
      <c r="H230" s="1421">
        <v>84.558475153165418</v>
      </c>
      <c r="I230" s="1404">
        <v>91.414567733151813</v>
      </c>
      <c r="J230" s="1397">
        <v>114.26820966643976</v>
      </c>
    </row>
    <row r="231" spans="1:10" ht="15.75" customHeight="1">
      <c r="A231" s="1394" t="s">
        <v>6082</v>
      </c>
      <c r="B231" s="1407"/>
      <c r="C231" s="1976"/>
      <c r="D231" s="1417"/>
      <c r="E231" s="1431" t="s">
        <v>5731</v>
      </c>
      <c r="F231" s="1401" t="s">
        <v>5731</v>
      </c>
      <c r="G231" s="1432" t="s">
        <v>5731</v>
      </c>
      <c r="H231" s="1421" t="s">
        <v>5731</v>
      </c>
      <c r="I231" s="1404" t="s">
        <v>5731</v>
      </c>
      <c r="J231" s="1397" t="s">
        <v>5731</v>
      </c>
    </row>
    <row r="232" spans="1:10" ht="15.75" customHeight="1">
      <c r="A232" s="1394" t="s">
        <v>6083</v>
      </c>
      <c r="B232" s="1407">
        <v>8413797309867</v>
      </c>
      <c r="C232" s="1976" t="s">
        <v>11554</v>
      </c>
      <c r="D232" s="1417" t="s">
        <v>6084</v>
      </c>
      <c r="E232" s="1431">
        <v>80.661573818924452</v>
      </c>
      <c r="F232" s="1401">
        <v>84.745704138869982</v>
      </c>
      <c r="G232" s="1432">
        <v>102.10325799863854</v>
      </c>
      <c r="H232" s="1421">
        <v>86.074744724302249</v>
      </c>
      <c r="I232" s="1404">
        <v>93.053778080326765</v>
      </c>
      <c r="J232" s="1397">
        <v>116.31722260040846</v>
      </c>
    </row>
    <row r="233" spans="1:10" ht="15.75" customHeight="1">
      <c r="A233" s="1394" t="s">
        <v>6085</v>
      </c>
      <c r="B233" s="1407">
        <v>8413797309874</v>
      </c>
      <c r="C233" s="1976" t="s">
        <v>11555</v>
      </c>
      <c r="D233" s="1417" t="s">
        <v>6086</v>
      </c>
      <c r="E233" s="1431">
        <v>87.138291749489454</v>
      </c>
      <c r="F233" s="1401">
        <v>91.550357154526878</v>
      </c>
      <c r="G233" s="1432">
        <v>110.30163512593602</v>
      </c>
      <c r="H233" s="1421">
        <v>92.986113002042217</v>
      </c>
      <c r="I233" s="1404">
        <v>100.52552756977536</v>
      </c>
      <c r="J233" s="1397">
        <v>125.6569094622192</v>
      </c>
    </row>
    <row r="234" spans="1:10" ht="15.75" customHeight="1">
      <c r="A234" s="1394" t="s">
        <v>6087</v>
      </c>
      <c r="B234" s="1407"/>
      <c r="C234" s="1976"/>
      <c r="D234" s="1417"/>
      <c r="E234" s="1431" t="s">
        <v>5731</v>
      </c>
      <c r="F234" s="1401" t="s">
        <v>5731</v>
      </c>
      <c r="G234" s="1432" t="s">
        <v>5731</v>
      </c>
      <c r="H234" s="1421" t="s">
        <v>5731</v>
      </c>
      <c r="I234" s="1404" t="s">
        <v>5731</v>
      </c>
      <c r="J234" s="1397" t="s">
        <v>5731</v>
      </c>
    </row>
    <row r="235" spans="1:10" ht="15.75" customHeight="1">
      <c r="A235" s="1394" t="s">
        <v>6088</v>
      </c>
      <c r="B235" s="1407">
        <v>8413797319323</v>
      </c>
      <c r="C235" s="1976" t="s">
        <v>9061</v>
      </c>
      <c r="D235" s="1417" t="s">
        <v>6089</v>
      </c>
      <c r="E235" s="1431">
        <v>84.858222682096667</v>
      </c>
      <c r="F235" s="1401">
        <v>89.154841552076235</v>
      </c>
      <c r="G235" s="1432">
        <v>107.41547174948946</v>
      </c>
      <c r="H235" s="1421">
        <v>90.55302927161334</v>
      </c>
      <c r="I235" s="1404">
        <v>97.895166780122537</v>
      </c>
      <c r="J235" s="1397">
        <v>122.36895847515316</v>
      </c>
    </row>
    <row r="236" spans="1:10" ht="15.75" customHeight="1">
      <c r="A236" s="1394" t="s">
        <v>6090</v>
      </c>
      <c r="B236" s="1407">
        <v>8413797319330</v>
      </c>
      <c r="C236" s="1976" t="s">
        <v>9063</v>
      </c>
      <c r="D236" s="1417" t="s">
        <v>6091</v>
      </c>
      <c r="E236" s="1431">
        <v>91.731474363512604</v>
      </c>
      <c r="F236" s="1401">
        <v>96.376105976855001</v>
      </c>
      <c r="G236" s="1432">
        <v>116.11579033356026</v>
      </c>
      <c r="H236" s="1421">
        <v>97.887542545949643</v>
      </c>
      <c r="I236" s="1404">
        <v>105.82437031994556</v>
      </c>
      <c r="J236" s="1397">
        <v>132.28046289993193</v>
      </c>
    </row>
    <row r="237" spans="1:10" ht="15.75" customHeight="1">
      <c r="A237" s="1394" t="s">
        <v>6092</v>
      </c>
      <c r="B237" s="1407">
        <v>8413797319347</v>
      </c>
      <c r="C237" s="1976" t="s">
        <v>9066</v>
      </c>
      <c r="D237" s="1417" t="s">
        <v>6093</v>
      </c>
      <c r="E237" s="1431">
        <v>138.32419008849558</v>
      </c>
      <c r="F237" s="1401">
        <v>145.32794654867254</v>
      </c>
      <c r="G237" s="1432">
        <v>175.09391150442477</v>
      </c>
      <c r="H237" s="1421">
        <v>147.60707964601767</v>
      </c>
      <c r="I237" s="1404">
        <v>159.57522123893804</v>
      </c>
      <c r="J237" s="1397">
        <v>199.46902654867256</v>
      </c>
    </row>
    <row r="238" spans="1:10" ht="15.75" customHeight="1">
      <c r="A238" s="1394" t="s">
        <v>6094</v>
      </c>
      <c r="B238" s="1407">
        <v>8413797319354</v>
      </c>
      <c r="C238" s="1976" t="s">
        <v>9071</v>
      </c>
      <c r="D238" s="1417" t="s">
        <v>6095</v>
      </c>
      <c r="E238" s="1431">
        <v>184.38819414567732</v>
      </c>
      <c r="F238" s="1401">
        <v>193.724305241661</v>
      </c>
      <c r="G238" s="1432">
        <v>233.40277739959157</v>
      </c>
      <c r="H238" s="1421">
        <v>196.76242341729071</v>
      </c>
      <c r="I238" s="1404">
        <v>212.71613342409805</v>
      </c>
      <c r="J238" s="1397">
        <v>265.89516678012257</v>
      </c>
    </row>
    <row r="239" spans="1:10" ht="15.75" customHeight="1">
      <c r="A239" s="1394" t="s">
        <v>6096</v>
      </c>
      <c r="B239" s="1407"/>
      <c r="C239" s="1976"/>
      <c r="D239" s="1417"/>
      <c r="E239" s="1431" t="s">
        <v>5731</v>
      </c>
      <c r="F239" s="1401" t="s">
        <v>5731</v>
      </c>
      <c r="G239" s="1432" t="s">
        <v>5731</v>
      </c>
      <c r="H239" s="1421" t="s">
        <v>5731</v>
      </c>
      <c r="I239" s="1404" t="s">
        <v>5731</v>
      </c>
      <c r="J239" s="1397" t="s">
        <v>5731</v>
      </c>
    </row>
    <row r="240" spans="1:10" ht="15.75" customHeight="1">
      <c r="A240" s="1394" t="s">
        <v>6097</v>
      </c>
      <c r="B240" s="1407">
        <v>8413797309041</v>
      </c>
      <c r="C240" s="1976" t="s">
        <v>9057</v>
      </c>
      <c r="D240" s="1417" t="s">
        <v>6098</v>
      </c>
      <c r="E240" s="1431">
        <v>220.43972099387341</v>
      </c>
      <c r="F240" s="1401">
        <v>231.60122585432265</v>
      </c>
      <c r="G240" s="1432">
        <v>279.03762151123215</v>
      </c>
      <c r="H240" s="1421">
        <v>235.23335602450646</v>
      </c>
      <c r="I240" s="1404">
        <v>254.3063308373043</v>
      </c>
      <c r="J240" s="1397">
        <v>317.88291354663039</v>
      </c>
    </row>
    <row r="241" spans="1:10" ht="15.75" customHeight="1">
      <c r="A241" s="1394" t="s">
        <v>6099</v>
      </c>
      <c r="B241" s="1407"/>
      <c r="C241" s="1976"/>
      <c r="D241" s="1417"/>
      <c r="E241" s="1431" t="s">
        <v>5731</v>
      </c>
      <c r="F241" s="1401" t="s">
        <v>5731</v>
      </c>
      <c r="G241" s="1432" t="s">
        <v>5731</v>
      </c>
      <c r="H241" s="1421" t="s">
        <v>5731</v>
      </c>
      <c r="I241" s="1404" t="s">
        <v>5731</v>
      </c>
      <c r="J241" s="1397" t="s">
        <v>5731</v>
      </c>
    </row>
    <row r="242" spans="1:10" ht="15.75" customHeight="1">
      <c r="A242" s="1394" t="s">
        <v>6100</v>
      </c>
      <c r="B242" s="1407">
        <v>8413797309720</v>
      </c>
      <c r="C242" s="1976" t="s">
        <v>9029</v>
      </c>
      <c r="D242" s="1417" t="s">
        <v>6101</v>
      </c>
      <c r="E242" s="1431">
        <v>66.122002954390766</v>
      </c>
      <c r="F242" s="1401">
        <v>69.469952471068765</v>
      </c>
      <c r="G242" s="1432">
        <v>83.698737916950321</v>
      </c>
      <c r="H242" s="1421">
        <v>70.559428182437046</v>
      </c>
      <c r="I242" s="1404">
        <v>76.280462899931948</v>
      </c>
      <c r="J242" s="1397">
        <v>95.350578624914931</v>
      </c>
    </row>
    <row r="243" spans="1:10" ht="15.75" customHeight="1">
      <c r="A243" s="1394" t="s">
        <v>6102</v>
      </c>
      <c r="B243" s="1407">
        <v>8413797309737</v>
      </c>
      <c r="C243" s="1976" t="s">
        <v>9032</v>
      </c>
      <c r="D243" s="1417" t="s">
        <v>6103</v>
      </c>
      <c r="E243" s="1431">
        <v>77.158859019741342</v>
      </c>
      <c r="F243" s="1401">
        <v>81.065636691626977</v>
      </c>
      <c r="G243" s="1432">
        <v>97.669441797140934</v>
      </c>
      <c r="H243" s="1421">
        <v>82.336963921034723</v>
      </c>
      <c r="I243" s="1404">
        <v>89.012933968686198</v>
      </c>
      <c r="J243" s="1397">
        <v>111.26616746085774</v>
      </c>
    </row>
    <row r="244" spans="1:10" ht="15.75" customHeight="1">
      <c r="A244" s="1394" t="s">
        <v>6047</v>
      </c>
      <c r="B244" s="1407"/>
      <c r="C244" s="1976"/>
      <c r="D244" s="1417"/>
      <c r="E244" s="1431" t="s">
        <v>5731</v>
      </c>
      <c r="F244" s="1401" t="s">
        <v>5731</v>
      </c>
      <c r="G244" s="1432" t="s">
        <v>5731</v>
      </c>
      <c r="H244" s="1421" t="s">
        <v>5731</v>
      </c>
      <c r="I244" s="1404" t="s">
        <v>5731</v>
      </c>
      <c r="J244" s="1397" t="s">
        <v>5731</v>
      </c>
    </row>
    <row r="245" spans="1:10" ht="15.75" customHeight="1">
      <c r="A245" s="1394" t="s">
        <v>6104</v>
      </c>
      <c r="B245" s="1407"/>
      <c r="C245" s="1976"/>
      <c r="D245" s="1417"/>
      <c r="E245" s="1431" t="s">
        <v>5731</v>
      </c>
      <c r="F245" s="1401" t="s">
        <v>5731</v>
      </c>
      <c r="G245" s="1432" t="s">
        <v>5731</v>
      </c>
      <c r="H245" s="1421" t="s">
        <v>5731</v>
      </c>
      <c r="I245" s="1404" t="s">
        <v>5731</v>
      </c>
      <c r="J245" s="1397" t="s">
        <v>5731</v>
      </c>
    </row>
    <row r="246" spans="1:10" ht="15.75" customHeight="1">
      <c r="A246" s="1394" t="s">
        <v>6105</v>
      </c>
      <c r="B246" s="1407">
        <v>8413797319729</v>
      </c>
      <c r="C246" s="1976" t="s">
        <v>9030</v>
      </c>
      <c r="D246" s="1417" t="s">
        <v>6106</v>
      </c>
      <c r="E246" s="1431">
        <v>84.957356119809404</v>
      </c>
      <c r="F246" s="1401">
        <v>89.258994404356713</v>
      </c>
      <c r="G246" s="1432">
        <v>107.54095711368278</v>
      </c>
      <c r="H246" s="1421">
        <v>90.658815520762431</v>
      </c>
      <c r="I246" s="1404">
        <v>98.00953029271615</v>
      </c>
      <c r="J246" s="1397">
        <v>122.51191286589518</v>
      </c>
    </row>
    <row r="247" spans="1:10" ht="15.75" customHeight="1">
      <c r="A247" s="1394" t="s">
        <v>6107</v>
      </c>
      <c r="B247" s="1407">
        <v>8413797319736</v>
      </c>
      <c r="C247" s="1976" t="s">
        <v>9033</v>
      </c>
      <c r="D247" s="1417" t="s">
        <v>6108</v>
      </c>
      <c r="E247" s="1431">
        <v>88.691382273655577</v>
      </c>
      <c r="F247" s="1401">
        <v>93.182085173587481</v>
      </c>
      <c r="G247" s="1432">
        <v>112.26757249829818</v>
      </c>
      <c r="H247" s="1421">
        <v>94.643430905377826</v>
      </c>
      <c r="I247" s="1404">
        <v>102.31722260040846</v>
      </c>
      <c r="J247" s="1397">
        <v>127.89652825051057</v>
      </c>
    </row>
    <row r="248" spans="1:10" ht="15.75" customHeight="1">
      <c r="A248" s="1394" t="s">
        <v>6109</v>
      </c>
      <c r="B248" s="1407">
        <v>8413797319750</v>
      </c>
      <c r="C248" s="1976" t="s">
        <v>9035</v>
      </c>
      <c r="D248" s="1417" t="s">
        <v>6110</v>
      </c>
      <c r="E248" s="1431">
        <v>125.56902110279104</v>
      </c>
      <c r="F248" s="1401">
        <v>131.92694622191968</v>
      </c>
      <c r="G248" s="1432">
        <v>158.94812797821649</v>
      </c>
      <c r="H248" s="1421">
        <v>133.99591558883597</v>
      </c>
      <c r="I248" s="1404">
        <v>144.86044928522807</v>
      </c>
      <c r="J248" s="1397">
        <v>181.07556160653508</v>
      </c>
    </row>
    <row r="249" spans="1:10" ht="15.75" customHeight="1">
      <c r="A249" s="1394" t="s">
        <v>6111</v>
      </c>
      <c r="B249" s="1407">
        <v>8413797319781</v>
      </c>
      <c r="C249" s="1976" t="s">
        <v>9039</v>
      </c>
      <c r="D249" s="1417" t="s">
        <v>6112</v>
      </c>
      <c r="E249" s="1431">
        <v>184.71863893805309</v>
      </c>
      <c r="F249" s="1401">
        <v>194.07148141592918</v>
      </c>
      <c r="G249" s="1432">
        <v>233.82106194690263</v>
      </c>
      <c r="H249" s="1421">
        <v>197.11504424778761</v>
      </c>
      <c r="I249" s="1404">
        <v>213.09734513274338</v>
      </c>
      <c r="J249" s="1397">
        <v>266.37168141592923</v>
      </c>
    </row>
    <row r="250" spans="1:10" ht="15.75" customHeight="1">
      <c r="A250" s="1394" t="s">
        <v>6113</v>
      </c>
      <c r="B250" s="1407"/>
      <c r="C250" s="1976"/>
      <c r="D250" s="1417"/>
      <c r="E250" s="1431" t="s">
        <v>5731</v>
      </c>
      <c r="F250" s="1401" t="s">
        <v>5731</v>
      </c>
      <c r="G250" s="1432" t="s">
        <v>5731</v>
      </c>
      <c r="H250" s="1421" t="s">
        <v>5731</v>
      </c>
      <c r="I250" s="1404" t="s">
        <v>5731</v>
      </c>
      <c r="J250" s="1397" t="s">
        <v>5731</v>
      </c>
    </row>
    <row r="251" spans="1:10" ht="15.75" customHeight="1">
      <c r="A251" s="1394" t="s">
        <v>6114</v>
      </c>
      <c r="B251" s="1407">
        <v>8413797329322</v>
      </c>
      <c r="C251" s="1976" t="s">
        <v>9028</v>
      </c>
      <c r="D251" s="1417" t="s">
        <v>6115</v>
      </c>
      <c r="E251" s="1431">
        <v>93.383698325391435</v>
      </c>
      <c r="F251" s="1401">
        <v>98.111986848196068</v>
      </c>
      <c r="G251" s="1432">
        <v>118.20721307011574</v>
      </c>
      <c r="H251" s="1421">
        <v>99.650646698434315</v>
      </c>
      <c r="I251" s="1404">
        <v>107.73042886317224</v>
      </c>
      <c r="J251" s="1397">
        <v>134.66303607896529</v>
      </c>
    </row>
    <row r="252" spans="1:10" ht="15.75" customHeight="1">
      <c r="A252" s="1394" t="s">
        <v>6116</v>
      </c>
      <c r="B252" s="1407">
        <v>8413797329339</v>
      </c>
      <c r="C252" s="1976" t="s">
        <v>9031</v>
      </c>
      <c r="D252" s="1417" t="s">
        <v>6117</v>
      </c>
      <c r="E252" s="1431">
        <v>111.88860669843432</v>
      </c>
      <c r="F252" s="1401">
        <v>117.55385260721577</v>
      </c>
      <c r="G252" s="1432">
        <v>141.6311477195371</v>
      </c>
      <c r="H252" s="1421">
        <v>119.39741320626278</v>
      </c>
      <c r="I252" s="1404">
        <v>129.07828454731114</v>
      </c>
      <c r="J252" s="1397">
        <v>161.34785568413889</v>
      </c>
    </row>
    <row r="253" spans="1:10" ht="15.75" customHeight="1">
      <c r="A253" s="1394" t="s">
        <v>6118</v>
      </c>
      <c r="B253" s="1407"/>
      <c r="C253" s="1976"/>
      <c r="D253" s="1417"/>
      <c r="E253" s="1431" t="s">
        <v>5731</v>
      </c>
      <c r="F253" s="1401" t="s">
        <v>5731</v>
      </c>
      <c r="G253" s="1432" t="s">
        <v>5731</v>
      </c>
      <c r="H253" s="1421" t="s">
        <v>5731</v>
      </c>
      <c r="I253" s="1404" t="s">
        <v>5731</v>
      </c>
      <c r="J253" s="1397" t="s">
        <v>5731</v>
      </c>
    </row>
    <row r="254" spans="1:10" ht="15.75" customHeight="1">
      <c r="A254" s="1394" t="s">
        <v>6119</v>
      </c>
      <c r="B254" s="1407">
        <v>8413797329087</v>
      </c>
      <c r="C254" s="1976" t="s">
        <v>9055</v>
      </c>
      <c r="D254" s="1417" t="s">
        <v>6120</v>
      </c>
      <c r="E254" s="1431">
        <v>198.10165302927169</v>
      </c>
      <c r="F254" s="1401">
        <v>208.13211647379174</v>
      </c>
      <c r="G254" s="1432">
        <v>250.7615861130021</v>
      </c>
      <c r="H254" s="1421">
        <v>211.39618788291358</v>
      </c>
      <c r="I254" s="1404">
        <v>228.53641933287955</v>
      </c>
      <c r="J254" s="1397">
        <v>285.67052416609943</v>
      </c>
    </row>
    <row r="255" spans="1:10" ht="15.75" customHeight="1">
      <c r="A255" s="1394" t="s">
        <v>6121</v>
      </c>
      <c r="B255" s="1407"/>
      <c r="C255" s="1976"/>
      <c r="D255" s="1417"/>
      <c r="E255" s="1431" t="s">
        <v>5731</v>
      </c>
      <c r="F255" s="1401" t="s">
        <v>5731</v>
      </c>
      <c r="G255" s="1432" t="s">
        <v>5731</v>
      </c>
      <c r="H255" s="1421" t="s">
        <v>5731</v>
      </c>
      <c r="I255" s="1404" t="s">
        <v>5731</v>
      </c>
      <c r="J255" s="1397" t="s">
        <v>5731</v>
      </c>
    </row>
    <row r="256" spans="1:10" ht="15.75" customHeight="1">
      <c r="A256" s="1394" t="s">
        <v>6122</v>
      </c>
      <c r="B256" s="1407">
        <v>8413797309959</v>
      </c>
      <c r="C256" s="1976" t="s">
        <v>9016</v>
      </c>
      <c r="D256" s="1417" t="s">
        <v>6123</v>
      </c>
      <c r="E256" s="1431">
        <v>106.53540106194691</v>
      </c>
      <c r="F256" s="1401">
        <v>111.92959858407079</v>
      </c>
      <c r="G256" s="1432">
        <v>134.85493805309736</v>
      </c>
      <c r="H256" s="1421">
        <v>113.6849557522124</v>
      </c>
      <c r="I256" s="1404">
        <v>122.90265486725666</v>
      </c>
      <c r="J256" s="1397">
        <v>153.62831858407083</v>
      </c>
    </row>
    <row r="257" spans="1:11" ht="15.75" customHeight="1">
      <c r="A257" s="1394" t="s">
        <v>6124</v>
      </c>
      <c r="B257" s="1407">
        <v>8413797309973</v>
      </c>
      <c r="C257" s="1976" t="s">
        <v>9017</v>
      </c>
      <c r="D257" s="1417" t="s">
        <v>6125</v>
      </c>
      <c r="E257" s="1431">
        <v>209.40286492852286</v>
      </c>
      <c r="F257" s="1401">
        <v>220.00554163376449</v>
      </c>
      <c r="G257" s="1432">
        <v>265.06691763104158</v>
      </c>
      <c r="H257" s="1421">
        <v>223.4558202859088</v>
      </c>
      <c r="I257" s="1404">
        <v>241.57385976855002</v>
      </c>
      <c r="J257" s="1397">
        <v>301.96732471068754</v>
      </c>
    </row>
    <row r="258" spans="1:11" ht="15.75" customHeight="1">
      <c r="A258" s="1394" t="s">
        <v>6126</v>
      </c>
      <c r="B258" s="1407"/>
      <c r="C258" s="1976"/>
      <c r="D258" s="1417"/>
      <c r="E258" s="1431" t="s">
        <v>5731</v>
      </c>
      <c r="F258" s="1401" t="s">
        <v>5731</v>
      </c>
      <c r="G258" s="1432" t="s">
        <v>5731</v>
      </c>
      <c r="H258" s="1421" t="s">
        <v>5731</v>
      </c>
      <c r="I258" s="1404" t="s">
        <v>5731</v>
      </c>
      <c r="J258" s="1397" t="s">
        <v>5731</v>
      </c>
    </row>
    <row r="259" spans="1:11" ht="15.75" customHeight="1">
      <c r="A259" s="1394" t="s">
        <v>6127</v>
      </c>
      <c r="B259" s="1407">
        <v>8413797309003</v>
      </c>
      <c r="C259" s="1976" t="s">
        <v>11425</v>
      </c>
      <c r="D259" s="1417" t="s">
        <v>6128</v>
      </c>
      <c r="E259" s="1431">
        <v>77.158859019741342</v>
      </c>
      <c r="F259" s="1401">
        <v>81.065636691626977</v>
      </c>
      <c r="G259" s="1432">
        <v>97.669441797140934</v>
      </c>
      <c r="H259" s="1421">
        <v>82.336963921034723</v>
      </c>
      <c r="I259" s="1404">
        <v>89.012933968686198</v>
      </c>
      <c r="J259" s="1397">
        <v>111.26616746085774</v>
      </c>
    </row>
    <row r="260" spans="1:11" ht="15.75" customHeight="1">
      <c r="A260" s="1394" t="s">
        <v>6129</v>
      </c>
      <c r="B260" s="1407">
        <v>8413797309027</v>
      </c>
      <c r="C260" s="1976" t="s">
        <v>9027</v>
      </c>
      <c r="D260" s="1417" t="s">
        <v>6130</v>
      </c>
      <c r="E260" s="1431">
        <v>187.36219727705927</v>
      </c>
      <c r="F260" s="1401">
        <v>196.84889081007489</v>
      </c>
      <c r="G260" s="1432">
        <v>237.16733832539146</v>
      </c>
      <c r="H260" s="1421">
        <v>199.93601089176315</v>
      </c>
      <c r="I260" s="1404">
        <v>216.14703880190612</v>
      </c>
      <c r="J260" s="1397">
        <v>270.18379850238261</v>
      </c>
    </row>
    <row r="261" spans="1:11" ht="15.75" customHeight="1">
      <c r="A261" s="1394" t="s">
        <v>212</v>
      </c>
      <c r="B261" s="1407"/>
      <c r="C261" s="1976"/>
      <c r="D261" s="1417"/>
      <c r="E261" s="1431" t="s">
        <v>5731</v>
      </c>
      <c r="F261" s="1401" t="s">
        <v>5731</v>
      </c>
      <c r="G261" s="1432" t="s">
        <v>5731</v>
      </c>
      <c r="H261" s="1421" t="s">
        <v>5731</v>
      </c>
      <c r="I261" s="1404" t="s">
        <v>5731</v>
      </c>
      <c r="J261" s="1397" t="s">
        <v>5731</v>
      </c>
    </row>
    <row r="262" spans="1:11" ht="15.75" customHeight="1">
      <c r="A262" s="1394" t="s">
        <v>6131</v>
      </c>
      <c r="B262" s="1407">
        <v>8413797319644</v>
      </c>
      <c r="C262" s="1976" t="s">
        <v>9018</v>
      </c>
      <c r="D262" s="1417" t="s">
        <v>6132</v>
      </c>
      <c r="E262" s="1431">
        <v>154.31771803948268</v>
      </c>
      <c r="F262" s="1401">
        <v>162.13127338325395</v>
      </c>
      <c r="G262" s="1432">
        <v>195.33888359428187</v>
      </c>
      <c r="H262" s="1421">
        <v>164.67392784206945</v>
      </c>
      <c r="I262" s="1404">
        <v>178.0258679373724</v>
      </c>
      <c r="J262" s="1397">
        <v>222.53233492171549</v>
      </c>
    </row>
    <row r="263" spans="1:11" ht="15.75" customHeight="1">
      <c r="A263" s="1394" t="s">
        <v>6133</v>
      </c>
      <c r="B263" s="1407">
        <v>8413797319651</v>
      </c>
      <c r="C263" s="1976" t="s">
        <v>9019</v>
      </c>
      <c r="D263" s="1417" t="s">
        <v>6134</v>
      </c>
      <c r="E263" s="1431">
        <v>159.80310159292034</v>
      </c>
      <c r="F263" s="1401">
        <v>167.89439787610618</v>
      </c>
      <c r="G263" s="1432">
        <v>202.28240707964599</v>
      </c>
      <c r="H263" s="1421">
        <v>170.52743362831859</v>
      </c>
      <c r="I263" s="1404">
        <v>184.35398230088498</v>
      </c>
      <c r="J263" s="1397">
        <v>230.44247787610621</v>
      </c>
    </row>
    <row r="264" spans="1:11" ht="15.75" customHeight="1">
      <c r="A264" s="1394" t="s">
        <v>6135</v>
      </c>
      <c r="B264" s="1407"/>
      <c r="C264" s="1976"/>
      <c r="D264" s="1417"/>
      <c r="E264" s="1431" t="s">
        <v>5731</v>
      </c>
      <c r="F264" s="1401" t="s">
        <v>5731</v>
      </c>
      <c r="G264" s="1432" t="s">
        <v>5731</v>
      </c>
      <c r="H264" s="1421" t="s">
        <v>5731</v>
      </c>
      <c r="I264" s="1404" t="s">
        <v>5731</v>
      </c>
      <c r="J264" s="1397" t="s">
        <v>5731</v>
      </c>
    </row>
    <row r="265" spans="1:11" ht="15.75" customHeight="1">
      <c r="A265" s="1394" t="s">
        <v>6136</v>
      </c>
      <c r="B265" s="1407"/>
      <c r="C265" s="1976"/>
      <c r="D265" s="1417"/>
      <c r="E265" s="1431" t="s">
        <v>5731</v>
      </c>
      <c r="F265" s="1401" t="s">
        <v>5731</v>
      </c>
      <c r="G265" s="1432" t="s">
        <v>5731</v>
      </c>
      <c r="H265" s="1421" t="s">
        <v>5731</v>
      </c>
      <c r="I265" s="1404" t="s">
        <v>5731</v>
      </c>
      <c r="J265" s="1397" t="s">
        <v>5731</v>
      </c>
    </row>
    <row r="266" spans="1:11" ht="15.75" customHeight="1">
      <c r="A266" s="1394" t="s">
        <v>6137</v>
      </c>
      <c r="B266" s="1407">
        <v>8413797329346</v>
      </c>
      <c r="C266" s="1976" t="s">
        <v>11556</v>
      </c>
      <c r="D266" s="1417" t="s">
        <v>6138</v>
      </c>
      <c r="E266" s="1431">
        <v>669.94377206262777</v>
      </c>
      <c r="F266" s="1401">
        <v>703.86497571136829</v>
      </c>
      <c r="G266" s="1432">
        <v>848.03009121851608</v>
      </c>
      <c r="H266" s="1421">
        <v>714.90347174948954</v>
      </c>
      <c r="I266" s="1404">
        <v>772.86861810755624</v>
      </c>
      <c r="J266" s="1397">
        <v>966.08577263444533</v>
      </c>
      <c r="K266" s="2111"/>
    </row>
    <row r="267" spans="1:11" ht="15.75" customHeight="1">
      <c r="A267" s="1394" t="s">
        <v>6139</v>
      </c>
      <c r="B267" s="1407">
        <v>8413797329353</v>
      </c>
      <c r="C267" s="1976" t="s">
        <v>11557</v>
      </c>
      <c r="D267" s="1417" t="s">
        <v>6140</v>
      </c>
      <c r="E267" s="1431">
        <v>796.0084603539824</v>
      </c>
      <c r="F267" s="1401">
        <v>836.31268619469029</v>
      </c>
      <c r="G267" s="1432">
        <v>1007.6056460176992</v>
      </c>
      <c r="H267" s="1421">
        <v>849.42831858407078</v>
      </c>
      <c r="I267" s="1404">
        <v>918.30088495575217</v>
      </c>
      <c r="J267" s="1397">
        <v>1147.8761061946902</v>
      </c>
      <c r="K267" s="2111"/>
    </row>
    <row r="268" spans="1:11" ht="15.75" customHeight="1">
      <c r="A268" s="1394" t="s">
        <v>6141</v>
      </c>
      <c r="B268" s="1407">
        <v>8413797329360</v>
      </c>
      <c r="C268" s="1976" t="s">
        <v>11558</v>
      </c>
      <c r="D268" s="1417" t="s">
        <v>6142</v>
      </c>
      <c r="E268" s="1431">
        <v>1152.5914358066714</v>
      </c>
      <c r="F268" s="1401">
        <v>1210.9504958475152</v>
      </c>
      <c r="G268" s="1432">
        <v>1458.9765010211029</v>
      </c>
      <c r="H268" s="1421">
        <v>1229.9414567733154</v>
      </c>
      <c r="I268" s="1404">
        <v>1329.6664397549357</v>
      </c>
      <c r="J268" s="1397">
        <v>1662.0830496936694</v>
      </c>
      <c r="K268" s="2111"/>
    </row>
    <row r="269" spans="1:11" ht="15.75" customHeight="1">
      <c r="A269" s="1394" t="s">
        <v>6143</v>
      </c>
      <c r="B269" s="1407"/>
      <c r="C269" s="1976"/>
      <c r="D269" s="1417"/>
      <c r="E269" s="1431" t="s">
        <v>5731</v>
      </c>
      <c r="F269" s="1401" t="s">
        <v>5731</v>
      </c>
      <c r="G269" s="1432" t="s">
        <v>5731</v>
      </c>
      <c r="H269" s="1421" t="s">
        <v>5731</v>
      </c>
      <c r="I269" s="1404" t="s">
        <v>5731</v>
      </c>
      <c r="J269" s="1397" t="s">
        <v>5731</v>
      </c>
    </row>
    <row r="270" spans="1:11" ht="15.75" customHeight="1">
      <c r="A270" s="1394" t="s">
        <v>6144</v>
      </c>
      <c r="B270" s="1407">
        <v>8413797329742</v>
      </c>
      <c r="C270" s="1976" t="s">
        <v>9058</v>
      </c>
      <c r="D270" s="1417" t="s">
        <v>6145</v>
      </c>
      <c r="E270" s="1431">
        <v>194.36762687542551</v>
      </c>
      <c r="F270" s="1401">
        <v>204.20902570456096</v>
      </c>
      <c r="G270" s="1432">
        <v>246.0349707283867</v>
      </c>
      <c r="H270" s="1421">
        <v>207.41157249829817</v>
      </c>
      <c r="I270" s="1404">
        <v>224.2287270251872</v>
      </c>
      <c r="J270" s="1397">
        <v>280.28590878148401</v>
      </c>
    </row>
    <row r="271" spans="1:11" ht="15.75" customHeight="1">
      <c r="A271" s="1394" t="s">
        <v>6146</v>
      </c>
      <c r="B271" s="1407">
        <v>8413797329728</v>
      </c>
      <c r="C271" s="1976" t="s">
        <v>11424</v>
      </c>
      <c r="D271" s="1417" t="s">
        <v>6147</v>
      </c>
      <c r="E271" s="1431">
        <v>254.93815731790335</v>
      </c>
      <c r="F271" s="1401">
        <v>267.84641844792372</v>
      </c>
      <c r="G271" s="1432">
        <v>322.70652825051053</v>
      </c>
      <c r="H271" s="1421">
        <v>272.04697072838673</v>
      </c>
      <c r="I271" s="1404">
        <v>294.10483321987755</v>
      </c>
      <c r="J271" s="1397">
        <v>367.63104152484692</v>
      </c>
      <c r="K271" s="2111"/>
    </row>
    <row r="272" spans="1:11" ht="15.75" customHeight="1">
      <c r="A272" s="1394" t="s">
        <v>6148</v>
      </c>
      <c r="B272" s="1407">
        <v>8413797329711</v>
      </c>
      <c r="C272" s="1976" t="s">
        <v>9059</v>
      </c>
      <c r="D272" s="1417" t="s">
        <v>6149</v>
      </c>
      <c r="E272" s="1431">
        <v>469.1324717358749</v>
      </c>
      <c r="F272" s="1401">
        <v>492.8860146085774</v>
      </c>
      <c r="G272" s="1432">
        <v>593.83857181756309</v>
      </c>
      <c r="H272" s="1421">
        <v>500.6157930565011</v>
      </c>
      <c r="I272" s="1404">
        <v>541.20626276378505</v>
      </c>
      <c r="J272" s="1397">
        <v>676.50782845473123</v>
      </c>
    </row>
    <row r="273" spans="1:10" ht="15.75" customHeight="1">
      <c r="A273" s="1394" t="s">
        <v>6150</v>
      </c>
      <c r="B273" s="1407"/>
      <c r="C273" s="1976"/>
      <c r="D273" s="1417"/>
      <c r="E273" s="1431" t="s">
        <v>5731</v>
      </c>
      <c r="F273" s="1401" t="s">
        <v>5731</v>
      </c>
      <c r="G273" s="1432" t="s">
        <v>5731</v>
      </c>
      <c r="H273" s="1421" t="s">
        <v>5731</v>
      </c>
      <c r="I273" s="1404" t="s">
        <v>5731</v>
      </c>
      <c r="J273" s="1397" t="s">
        <v>5731</v>
      </c>
    </row>
    <row r="274" spans="1:10" ht="15.75" customHeight="1">
      <c r="A274" s="1394" t="s">
        <v>6151</v>
      </c>
      <c r="B274" s="1407">
        <v>8413797259124</v>
      </c>
      <c r="C274" s="1976" t="s">
        <v>9045</v>
      </c>
      <c r="D274" s="1417" t="s">
        <v>6152</v>
      </c>
      <c r="E274" s="1431">
        <v>51.714610006807362</v>
      </c>
      <c r="F274" s="1401">
        <v>54.33307127297482</v>
      </c>
      <c r="G274" s="1432">
        <v>65.46153165418653</v>
      </c>
      <c r="H274" s="1421">
        <v>55.185159972770599</v>
      </c>
      <c r="I274" s="1404">
        <v>59.65963240299525</v>
      </c>
      <c r="J274" s="1397">
        <v>74.574540503744061</v>
      </c>
    </row>
    <row r="275" spans="1:10" ht="15.75" customHeight="1">
      <c r="A275" s="1394" t="s">
        <v>6153</v>
      </c>
      <c r="B275" s="1407">
        <v>8413797259131</v>
      </c>
      <c r="C275" s="1976" t="s">
        <v>9047</v>
      </c>
      <c r="D275" s="1417" t="s">
        <v>6154</v>
      </c>
      <c r="E275" s="1431">
        <v>59.116573356024517</v>
      </c>
      <c r="F275" s="1401">
        <v>62.109817576582714</v>
      </c>
      <c r="G275" s="1432">
        <v>74.83110551395508</v>
      </c>
      <c r="H275" s="1421">
        <v>63.083866575901972</v>
      </c>
      <c r="I275" s="1404">
        <v>68.198774676650785</v>
      </c>
      <c r="J275" s="1397">
        <v>85.248468345813478</v>
      </c>
    </row>
    <row r="276" spans="1:10" ht="15.75" customHeight="1">
      <c r="A276" s="1394" t="s">
        <v>6155</v>
      </c>
      <c r="B276" s="1407">
        <v>8413797259346</v>
      </c>
      <c r="C276" s="1976" t="s">
        <v>9049</v>
      </c>
      <c r="D276" s="1417" t="s">
        <v>6156</v>
      </c>
      <c r="E276" s="1431">
        <v>73.887455575221239</v>
      </c>
      <c r="F276" s="1401">
        <v>77.62859256637168</v>
      </c>
      <c r="G276" s="1432">
        <v>93.528424778761064</v>
      </c>
      <c r="H276" s="1421">
        <v>78.846017699115052</v>
      </c>
      <c r="I276" s="1404">
        <v>85.238938053097357</v>
      </c>
      <c r="J276" s="1397">
        <v>106.54867256637169</v>
      </c>
    </row>
    <row r="277" spans="1:10" ht="15.75" customHeight="1">
      <c r="A277" s="1394" t="s">
        <v>6157</v>
      </c>
      <c r="B277" s="1407">
        <v>8413797309454</v>
      </c>
      <c r="C277" s="1976" t="s">
        <v>9046</v>
      </c>
      <c r="D277" s="1417" t="s">
        <v>6158</v>
      </c>
      <c r="E277" s="1431">
        <v>103.39617553437712</v>
      </c>
      <c r="F277" s="1401">
        <v>108.63142492852278</v>
      </c>
      <c r="G277" s="1432">
        <v>130.88123485364193</v>
      </c>
      <c r="H277" s="1421">
        <v>110.3350578624915</v>
      </c>
      <c r="I277" s="1404">
        <v>119.28114363512594</v>
      </c>
      <c r="J277" s="1397">
        <v>149.10142954390741</v>
      </c>
    </row>
    <row r="278" spans="1:10" ht="15.75" customHeight="1">
      <c r="A278" s="1394" t="s">
        <v>6159</v>
      </c>
      <c r="B278" s="1407">
        <v>8413797309461</v>
      </c>
      <c r="C278" s="1976" t="s">
        <v>9048</v>
      </c>
      <c r="D278" s="1417" t="s">
        <v>6160</v>
      </c>
      <c r="E278" s="1431">
        <v>118.20010223281146</v>
      </c>
      <c r="F278" s="1401">
        <v>124.18491753573862</v>
      </c>
      <c r="G278" s="1432">
        <v>149.62038257317906</v>
      </c>
      <c r="H278" s="1421">
        <v>126.13247106875427</v>
      </c>
      <c r="I278" s="1404">
        <v>136.35942818243706</v>
      </c>
      <c r="J278" s="1397">
        <v>170.44928522804631</v>
      </c>
    </row>
    <row r="279" spans="1:10" ht="15.75" customHeight="1">
      <c r="A279" s="1394" t="s">
        <v>6161</v>
      </c>
      <c r="B279" s="1407">
        <v>8413797309492</v>
      </c>
      <c r="C279" s="1976" t="s">
        <v>9050</v>
      </c>
      <c r="D279" s="1417" t="s">
        <v>6162</v>
      </c>
      <c r="E279" s="1431">
        <v>147.70882219196733</v>
      </c>
      <c r="F279" s="1401">
        <v>155.18774989788972</v>
      </c>
      <c r="G279" s="1432">
        <v>186.97319264805992</v>
      </c>
      <c r="H279" s="1421">
        <v>157.6215112321307</v>
      </c>
      <c r="I279" s="1404">
        <v>170.40163376446566</v>
      </c>
      <c r="J279" s="1397">
        <v>213.00204220558206</v>
      </c>
    </row>
    <row r="280" spans="1:10" ht="15.75" customHeight="1">
      <c r="A280" s="1394" t="s">
        <v>6163</v>
      </c>
      <c r="B280" s="1407">
        <v>8413797309508</v>
      </c>
      <c r="C280" s="1976" t="s">
        <v>9051</v>
      </c>
      <c r="D280" s="1417" t="s">
        <v>6164</v>
      </c>
      <c r="E280" s="1431">
        <v>273.34393225323345</v>
      </c>
      <c r="F280" s="1401">
        <v>287.18413135466295</v>
      </c>
      <c r="G280" s="1432">
        <v>346.00497753573853</v>
      </c>
      <c r="H280" s="1421">
        <v>291.68795098706607</v>
      </c>
      <c r="I280" s="1404">
        <v>315.33832539142276</v>
      </c>
      <c r="J280" s="1397">
        <v>394.17290673927846</v>
      </c>
    </row>
    <row r="281" spans="1:10" ht="15.75" customHeight="1">
      <c r="A281" s="1394" t="s">
        <v>6165</v>
      </c>
      <c r="B281" s="1407">
        <v>8413797309515</v>
      </c>
      <c r="C281" s="1976" t="s">
        <v>9052</v>
      </c>
      <c r="D281" s="1417" t="s">
        <v>6166</v>
      </c>
      <c r="E281" s="1431">
        <v>310.28766004084417</v>
      </c>
      <c r="F281" s="1401">
        <v>325.99842763784892</v>
      </c>
      <c r="G281" s="1432">
        <v>392.76918992511918</v>
      </c>
      <c r="H281" s="1421">
        <v>331.11095983662358</v>
      </c>
      <c r="I281" s="1404">
        <v>357.9577944179714</v>
      </c>
      <c r="J281" s="1397">
        <v>447.44724302246425</v>
      </c>
    </row>
    <row r="282" spans="1:10" ht="15.75" customHeight="1">
      <c r="A282" s="1394" t="s">
        <v>6167</v>
      </c>
      <c r="B282" s="1407"/>
      <c r="C282" s="1976"/>
      <c r="D282" s="1417"/>
      <c r="E282" s="1431" t="s">
        <v>5731</v>
      </c>
      <c r="F282" s="1401" t="s">
        <v>5731</v>
      </c>
      <c r="G282" s="1432" t="s">
        <v>5731</v>
      </c>
      <c r="H282" s="1421" t="s">
        <v>5731</v>
      </c>
      <c r="I282" s="1404" t="s">
        <v>5731</v>
      </c>
      <c r="J282" s="1397" t="s">
        <v>5731</v>
      </c>
    </row>
    <row r="283" spans="1:10" ht="15.75" customHeight="1">
      <c r="A283" s="1394" t="s">
        <v>6168</v>
      </c>
      <c r="B283" s="1407">
        <v>8413797309256</v>
      </c>
      <c r="C283" s="1976" t="s">
        <v>9064</v>
      </c>
      <c r="D283" s="1417" t="s">
        <v>6169</v>
      </c>
      <c r="E283" s="1431">
        <v>152.89680543226686</v>
      </c>
      <c r="F283" s="1401">
        <v>160.63841583390061</v>
      </c>
      <c r="G283" s="1432">
        <v>193.54026004084412</v>
      </c>
      <c r="H283" s="1421">
        <v>163.15765827093264</v>
      </c>
      <c r="I283" s="1404">
        <v>176.38665759019744</v>
      </c>
      <c r="J283" s="1397">
        <v>220.48332198774679</v>
      </c>
    </row>
    <row r="284" spans="1:10" ht="15.75" customHeight="1">
      <c r="A284" s="1394" t="s">
        <v>6170</v>
      </c>
      <c r="B284" s="1407">
        <v>8413797309263</v>
      </c>
      <c r="C284" s="1976" t="s">
        <v>9067</v>
      </c>
      <c r="D284" s="1417" t="s">
        <v>6171</v>
      </c>
      <c r="E284" s="1431">
        <v>178.96889955071481</v>
      </c>
      <c r="F284" s="1401">
        <v>188.03061598366236</v>
      </c>
      <c r="G284" s="1432">
        <v>226.54291082368962</v>
      </c>
      <c r="H284" s="1421">
        <v>190.97944179714094</v>
      </c>
      <c r="I284" s="1404">
        <v>206.46426140231455</v>
      </c>
      <c r="J284" s="1397">
        <v>258.08032675289314</v>
      </c>
    </row>
    <row r="285" spans="1:10" ht="15.75" customHeight="1">
      <c r="A285" s="1394" t="s">
        <v>6172</v>
      </c>
      <c r="B285" s="1407">
        <v>8413797309294</v>
      </c>
      <c r="C285" s="1976" t="s">
        <v>9072</v>
      </c>
      <c r="D285" s="1417" t="s">
        <v>6173</v>
      </c>
      <c r="E285" s="1431">
        <v>231.21222122532339</v>
      </c>
      <c r="F285" s="1401">
        <v>242.91916913546629</v>
      </c>
      <c r="G285" s="1432">
        <v>292.67369775357389</v>
      </c>
      <c r="H285" s="1421">
        <v>246.72879509870663</v>
      </c>
      <c r="I285" s="1404">
        <v>266.73383253914227</v>
      </c>
      <c r="J285" s="1397">
        <v>333.41729067392788</v>
      </c>
    </row>
    <row r="286" spans="1:10" ht="15.75" customHeight="1">
      <c r="A286" s="1394" t="s">
        <v>6174</v>
      </c>
      <c r="B286" s="1407">
        <v>8413797309300</v>
      </c>
      <c r="C286" s="1976" t="s">
        <v>9074</v>
      </c>
      <c r="D286" s="1417" t="s">
        <v>6175</v>
      </c>
      <c r="E286" s="1431">
        <v>354.26986190605862</v>
      </c>
      <c r="F286" s="1401">
        <v>372.20757643294769</v>
      </c>
      <c r="G286" s="1432">
        <v>448.44286317222611</v>
      </c>
      <c r="H286" s="1421">
        <v>378.04479237576584</v>
      </c>
      <c r="I286" s="1404">
        <v>408.6970728386658</v>
      </c>
      <c r="J286" s="1397">
        <v>510.87134104833223</v>
      </c>
    </row>
    <row r="287" spans="1:10" ht="15.75" customHeight="1">
      <c r="A287" s="1394" t="s">
        <v>6176</v>
      </c>
      <c r="B287" s="1407">
        <v>8413797309317</v>
      </c>
      <c r="C287" s="1976" t="s">
        <v>9076</v>
      </c>
      <c r="D287" s="1417" t="s">
        <v>6177</v>
      </c>
      <c r="E287" s="1431">
        <v>395.27806063989112</v>
      </c>
      <c r="F287" s="1401">
        <v>415.29213965963237</v>
      </c>
      <c r="G287" s="1432">
        <v>500.35197549353302</v>
      </c>
      <c r="H287" s="1421">
        <v>421.80503744043563</v>
      </c>
      <c r="I287" s="1404">
        <v>456.00544588155208</v>
      </c>
      <c r="J287" s="1397">
        <v>570.0068073519401</v>
      </c>
    </row>
    <row r="288" spans="1:10" ht="15.75" customHeight="1">
      <c r="A288" s="1394" t="s">
        <v>6178</v>
      </c>
      <c r="B288" s="1407"/>
      <c r="C288" s="1976"/>
      <c r="D288" s="1417"/>
      <c r="E288" s="1431" t="s">
        <v>5731</v>
      </c>
      <c r="F288" s="1401" t="s">
        <v>5731</v>
      </c>
      <c r="G288" s="1432" t="s">
        <v>5731</v>
      </c>
      <c r="H288" s="1421" t="s">
        <v>5731</v>
      </c>
      <c r="I288" s="1404" t="s">
        <v>5731</v>
      </c>
      <c r="J288" s="1397" t="s">
        <v>5731</v>
      </c>
    </row>
    <row r="289" spans="1:11" ht="15.75" customHeight="1">
      <c r="A289" s="1394" t="s">
        <v>6179</v>
      </c>
      <c r="B289" s="1407">
        <v>8413797309553</v>
      </c>
      <c r="C289" s="1976" t="s">
        <v>9034</v>
      </c>
      <c r="D289" s="1417" t="s">
        <v>6180</v>
      </c>
      <c r="E289" s="1431">
        <v>131.18658257317907</v>
      </c>
      <c r="F289" s="1401">
        <v>137.82894118447928</v>
      </c>
      <c r="G289" s="1432">
        <v>166.05896528250514</v>
      </c>
      <c r="H289" s="1421">
        <v>139.99046970728389</v>
      </c>
      <c r="I289" s="1404">
        <v>151.3410483321988</v>
      </c>
      <c r="J289" s="1397">
        <v>189.17631041524851</v>
      </c>
    </row>
    <row r="290" spans="1:11" ht="15.75" customHeight="1">
      <c r="A290" s="1394" t="s">
        <v>6181</v>
      </c>
      <c r="B290" s="1407">
        <v>8413797309560</v>
      </c>
      <c r="C290" s="1976" t="s">
        <v>9036</v>
      </c>
      <c r="D290" s="1417" t="s">
        <v>6182</v>
      </c>
      <c r="E290" s="1431">
        <v>149.95584678012261</v>
      </c>
      <c r="F290" s="1401">
        <v>157.5485478829136</v>
      </c>
      <c r="G290" s="1432">
        <v>189.81752756977542</v>
      </c>
      <c r="H290" s="1421">
        <v>160.01933287950993</v>
      </c>
      <c r="I290" s="1404">
        <v>172.993873383254</v>
      </c>
      <c r="J290" s="1397">
        <v>216.24234172906748</v>
      </c>
    </row>
    <row r="291" spans="1:11" ht="15.75" customHeight="1">
      <c r="A291" s="1394" t="s">
        <v>6183</v>
      </c>
      <c r="B291" s="1407">
        <v>8413797309584</v>
      </c>
      <c r="C291" s="1976" t="s">
        <v>9038</v>
      </c>
      <c r="D291" s="1417" t="s">
        <v>6184</v>
      </c>
      <c r="E291" s="1431">
        <v>168.75815546630366</v>
      </c>
      <c r="F291" s="1401">
        <v>177.30287219877471</v>
      </c>
      <c r="G291" s="1432">
        <v>213.61791831177678</v>
      </c>
      <c r="H291" s="1421">
        <v>180.08345813478559</v>
      </c>
      <c r="I291" s="1404">
        <v>194.6848196051736</v>
      </c>
      <c r="J291" s="1397">
        <v>243.35602450646701</v>
      </c>
    </row>
    <row r="292" spans="1:11" ht="15.75" customHeight="1">
      <c r="A292" s="1394" t="s">
        <v>6185</v>
      </c>
      <c r="B292" s="1407">
        <v>8413797309591</v>
      </c>
      <c r="C292" s="1976" t="s">
        <v>9040</v>
      </c>
      <c r="D292" s="1417" t="s">
        <v>6186</v>
      </c>
      <c r="E292" s="1431">
        <v>179.92718944860454</v>
      </c>
      <c r="F292" s="1401">
        <v>189.0374268890402</v>
      </c>
      <c r="G292" s="1432">
        <v>227.75593601089182</v>
      </c>
      <c r="H292" s="1421">
        <v>192.00204220558209</v>
      </c>
      <c r="I292" s="1404">
        <v>207.56977535738605</v>
      </c>
      <c r="J292" s="1397">
        <v>259.46221919673252</v>
      </c>
    </row>
    <row r="293" spans="1:11" ht="15.75" customHeight="1">
      <c r="A293" s="1394" t="s">
        <v>6187</v>
      </c>
      <c r="B293" s="1407">
        <v>8413797309607</v>
      </c>
      <c r="C293" s="1976" t="s">
        <v>9042</v>
      </c>
      <c r="D293" s="1417" t="s">
        <v>6188</v>
      </c>
      <c r="E293" s="1431">
        <v>303.64571971409129</v>
      </c>
      <c r="F293" s="1401">
        <v>319.02018653505792</v>
      </c>
      <c r="G293" s="1432">
        <v>384.36167052416619</v>
      </c>
      <c r="H293" s="1421">
        <v>324.02328114363519</v>
      </c>
      <c r="I293" s="1404">
        <v>350.29543907420026</v>
      </c>
      <c r="J293" s="1397">
        <v>437.86929884275031</v>
      </c>
    </row>
    <row r="294" spans="1:11" ht="15.75" customHeight="1">
      <c r="A294" s="1394" t="s">
        <v>6189</v>
      </c>
      <c r="B294" s="1407">
        <v>8413797309614</v>
      </c>
      <c r="C294" s="1976" t="s">
        <v>9044</v>
      </c>
      <c r="D294" s="1417" t="s">
        <v>6190</v>
      </c>
      <c r="E294" s="1431">
        <v>348.6523004356705</v>
      </c>
      <c r="F294" s="1401">
        <v>366.30558147038795</v>
      </c>
      <c r="G294" s="1432">
        <v>441.33202586793732</v>
      </c>
      <c r="H294" s="1421">
        <v>372.05023825731791</v>
      </c>
      <c r="I294" s="1404">
        <v>402.21647379169514</v>
      </c>
      <c r="J294" s="1397">
        <v>502.77059223961885</v>
      </c>
    </row>
    <row r="295" spans="1:11" ht="15.75" customHeight="1">
      <c r="A295" s="1394" t="s">
        <v>6191</v>
      </c>
      <c r="B295" s="1407"/>
      <c r="C295" s="1976"/>
      <c r="D295" s="1417"/>
      <c r="E295" s="1431" t="s">
        <v>5731</v>
      </c>
      <c r="F295" s="1401" t="s">
        <v>5731</v>
      </c>
      <c r="G295" s="1432" t="s">
        <v>5731</v>
      </c>
      <c r="H295" s="1421" t="s">
        <v>5731</v>
      </c>
      <c r="I295" s="1404" t="s">
        <v>5731</v>
      </c>
      <c r="J295" s="1397" t="s">
        <v>5731</v>
      </c>
    </row>
    <row r="296" spans="1:11" ht="15.75" customHeight="1">
      <c r="A296" s="1394" t="s">
        <v>6192</v>
      </c>
      <c r="B296" s="1407">
        <v>8413797309645</v>
      </c>
      <c r="C296" s="1976" t="s">
        <v>9037</v>
      </c>
      <c r="D296" s="1417" t="s">
        <v>6193</v>
      </c>
      <c r="E296" s="1431">
        <v>150.64978084411169</v>
      </c>
      <c r="F296" s="1401">
        <v>158.27761784887682</v>
      </c>
      <c r="G296" s="1432">
        <v>190.6959251191287</v>
      </c>
      <c r="H296" s="1421">
        <v>160.75983662355344</v>
      </c>
      <c r="I296" s="1404">
        <v>173.79441797140916</v>
      </c>
      <c r="J296" s="1397">
        <v>217.24302246426143</v>
      </c>
    </row>
    <row r="297" spans="1:11" ht="15.75" customHeight="1">
      <c r="A297" s="1394" t="s">
        <v>6194</v>
      </c>
      <c r="B297" s="1407">
        <v>8413797309621</v>
      </c>
      <c r="C297" s="1976" t="s">
        <v>9041</v>
      </c>
      <c r="D297" s="1417" t="s">
        <v>6195</v>
      </c>
      <c r="E297" s="1431">
        <v>180.81939038801909</v>
      </c>
      <c r="F297" s="1401">
        <v>189.97480255956432</v>
      </c>
      <c r="G297" s="1432">
        <v>228.88530428863172</v>
      </c>
      <c r="H297" s="1421">
        <v>192.9541184479238</v>
      </c>
      <c r="I297" s="1404">
        <v>208.59904697072844</v>
      </c>
      <c r="J297" s="1397">
        <v>260.74880871341054</v>
      </c>
    </row>
    <row r="298" spans="1:11" ht="15.75" customHeight="1">
      <c r="A298" s="1394" t="s">
        <v>6196</v>
      </c>
      <c r="B298" s="1407">
        <v>8413797309638</v>
      </c>
      <c r="C298" s="1976" t="s">
        <v>9043</v>
      </c>
      <c r="D298" s="1417" t="s">
        <v>6197</v>
      </c>
      <c r="E298" s="1431">
        <v>305.13272127978217</v>
      </c>
      <c r="F298" s="1401">
        <v>320.58247931926479</v>
      </c>
      <c r="G298" s="1432">
        <v>386.243950987066</v>
      </c>
      <c r="H298" s="1421">
        <v>325.61007488087137</v>
      </c>
      <c r="I298" s="1404">
        <v>352.01089176310421</v>
      </c>
      <c r="J298" s="1397">
        <v>440.01361470388025</v>
      </c>
    </row>
    <row r="299" spans="1:11" ht="15.75" customHeight="1">
      <c r="A299" s="1394" t="s">
        <v>6198</v>
      </c>
      <c r="B299" s="1407"/>
      <c r="C299" s="1976"/>
      <c r="D299" s="1417"/>
      <c r="E299" s="1431" t="s">
        <v>5731</v>
      </c>
      <c r="F299" s="1401" t="s">
        <v>5731</v>
      </c>
      <c r="G299" s="1432" t="s">
        <v>5731</v>
      </c>
      <c r="H299" s="1421" t="s">
        <v>5731</v>
      </c>
      <c r="I299" s="1404" t="s">
        <v>5731</v>
      </c>
      <c r="J299" s="1397" t="s">
        <v>5731</v>
      </c>
    </row>
    <row r="300" spans="1:11" ht="15.75" customHeight="1">
      <c r="A300" s="1394" t="s">
        <v>6199</v>
      </c>
      <c r="B300" s="1407">
        <v>8413797319668</v>
      </c>
      <c r="C300" s="1976" t="s">
        <v>11559</v>
      </c>
      <c r="D300" s="1417" t="s">
        <v>6200</v>
      </c>
      <c r="E300" s="1431">
        <v>158.91090065350582</v>
      </c>
      <c r="F300" s="1401">
        <v>166.95702220558204</v>
      </c>
      <c r="G300" s="1432">
        <v>201.15303880190609</v>
      </c>
      <c r="H300" s="1421">
        <v>169.5753573859769</v>
      </c>
      <c r="I300" s="1404">
        <v>183.32471068754259</v>
      </c>
      <c r="J300" s="1397">
        <v>229.15588835942822</v>
      </c>
      <c r="K300" s="2111"/>
    </row>
    <row r="301" spans="1:11" ht="15.75" customHeight="1">
      <c r="A301" s="1394" t="s">
        <v>6201</v>
      </c>
      <c r="B301" s="1407">
        <v>8413797319675</v>
      </c>
      <c r="C301" s="1976" t="s">
        <v>11560</v>
      </c>
      <c r="D301" s="1417" t="s">
        <v>6202</v>
      </c>
      <c r="E301" s="1431">
        <v>182.93423705922399</v>
      </c>
      <c r="F301" s="1401">
        <v>192.19673007488089</v>
      </c>
      <c r="G301" s="1432">
        <v>231.56232539142277</v>
      </c>
      <c r="H301" s="1421">
        <v>195.21089176310414</v>
      </c>
      <c r="I301" s="1404">
        <v>211.03880190605855</v>
      </c>
      <c r="J301" s="1397">
        <v>263.79850238257319</v>
      </c>
      <c r="K301" s="2111"/>
    </row>
    <row r="302" spans="1:11" ht="15.75" customHeight="1">
      <c r="A302" s="1394" t="s">
        <v>6203</v>
      </c>
      <c r="B302" s="1407">
        <v>8413797319699</v>
      </c>
      <c r="C302" s="1976" t="s">
        <v>11561</v>
      </c>
      <c r="D302" s="1417" t="s">
        <v>6204</v>
      </c>
      <c r="E302" s="1431">
        <v>195.16069437712736</v>
      </c>
      <c r="F302" s="1401">
        <v>205.04224852280467</v>
      </c>
      <c r="G302" s="1432">
        <v>247.03885364193334</v>
      </c>
      <c r="H302" s="1421">
        <v>208.25786249149084</v>
      </c>
      <c r="I302" s="1404">
        <v>225.14363512593604</v>
      </c>
      <c r="J302" s="1397">
        <v>281.42954390742005</v>
      </c>
      <c r="K302" s="2111"/>
    </row>
    <row r="303" spans="1:11" ht="15.75" customHeight="1">
      <c r="A303" s="1394" t="s">
        <v>6205</v>
      </c>
      <c r="B303" s="1407"/>
      <c r="C303" s="1976"/>
      <c r="D303" s="1417"/>
      <c r="E303" s="1431" t="s">
        <v>5731</v>
      </c>
      <c r="F303" s="1401" t="s">
        <v>5731</v>
      </c>
      <c r="G303" s="1432" t="s">
        <v>5731</v>
      </c>
      <c r="H303" s="1421" t="s">
        <v>5731</v>
      </c>
      <c r="I303" s="1404" t="s">
        <v>5731</v>
      </c>
      <c r="J303" s="1397" t="s">
        <v>5731</v>
      </c>
    </row>
    <row r="304" spans="1:11" ht="15.75" customHeight="1">
      <c r="A304" s="1394" t="s">
        <v>6206</v>
      </c>
      <c r="B304" s="1407">
        <v>8413797319361</v>
      </c>
      <c r="C304" s="1976" t="s">
        <v>9068</v>
      </c>
      <c r="D304" s="1417" t="s">
        <v>6207</v>
      </c>
      <c r="E304" s="1431">
        <v>158.1839221102791</v>
      </c>
      <c r="F304" s="1401">
        <v>166.19323462219194</v>
      </c>
      <c r="G304" s="1432">
        <v>200.23281279782165</v>
      </c>
      <c r="H304" s="1421">
        <v>168.79959155888358</v>
      </c>
      <c r="I304" s="1404">
        <v>182.48604492852283</v>
      </c>
      <c r="J304" s="1397">
        <v>228.1075561606535</v>
      </c>
    </row>
    <row r="305" spans="1:10" ht="15.75" customHeight="1">
      <c r="A305" s="1394" t="s">
        <v>6208</v>
      </c>
      <c r="B305" s="1407">
        <v>8413797319378</v>
      </c>
      <c r="C305" s="1976" t="s">
        <v>9073</v>
      </c>
      <c r="D305" s="1417" t="s">
        <v>6209</v>
      </c>
      <c r="E305" s="1431">
        <v>209.03937565690947</v>
      </c>
      <c r="F305" s="1401">
        <v>219.6236478420694</v>
      </c>
      <c r="G305" s="1432">
        <v>264.60680462899933</v>
      </c>
      <c r="H305" s="1421">
        <v>223.06793737236217</v>
      </c>
      <c r="I305" s="1404">
        <v>241.1545268890402</v>
      </c>
      <c r="J305" s="1397">
        <v>301.44315861130025</v>
      </c>
    </row>
    <row r="306" spans="1:10" ht="15.75" customHeight="1">
      <c r="A306" s="1394" t="s">
        <v>6210</v>
      </c>
      <c r="B306" s="1407">
        <v>8413797319385</v>
      </c>
      <c r="C306" s="1976" t="s">
        <v>9075</v>
      </c>
      <c r="D306" s="1417" t="s">
        <v>6211</v>
      </c>
      <c r="E306" s="1431">
        <v>299.41602637168143</v>
      </c>
      <c r="F306" s="1401">
        <v>314.57633150442479</v>
      </c>
      <c r="G306" s="1432">
        <v>379.00762831858407</v>
      </c>
      <c r="H306" s="1421">
        <v>319.5097345132744</v>
      </c>
      <c r="I306" s="1404">
        <v>345.41592920353986</v>
      </c>
      <c r="J306" s="1397">
        <v>431.76991150442484</v>
      </c>
    </row>
    <row r="307" spans="1:10" ht="15.75" customHeight="1">
      <c r="A307" s="1394" t="s">
        <v>6212</v>
      </c>
      <c r="B307" s="1407">
        <v>8413797319392</v>
      </c>
      <c r="C307" s="1976" t="s">
        <v>9077</v>
      </c>
      <c r="D307" s="1417" t="s">
        <v>6213</v>
      </c>
      <c r="E307" s="1431">
        <v>389.82572156569103</v>
      </c>
      <c r="F307" s="1401">
        <v>409.56373278420699</v>
      </c>
      <c r="G307" s="1432">
        <v>493.45028046289997</v>
      </c>
      <c r="H307" s="1421">
        <v>415.98679373723621</v>
      </c>
      <c r="I307" s="1404">
        <v>449.71545268890407</v>
      </c>
      <c r="J307" s="1397">
        <v>562.14431586113005</v>
      </c>
    </row>
    <row r="308" spans="1:10" ht="15.75" customHeight="1">
      <c r="A308" s="1394" t="s">
        <v>6214</v>
      </c>
      <c r="B308" s="1407"/>
      <c r="C308" s="1976"/>
      <c r="D308" s="1417"/>
      <c r="E308" s="1431" t="s">
        <v>5731</v>
      </c>
      <c r="F308" s="1401" t="s">
        <v>5731</v>
      </c>
      <c r="G308" s="1432" t="s">
        <v>5731</v>
      </c>
      <c r="H308" s="1421" t="s">
        <v>5731</v>
      </c>
      <c r="I308" s="1404" t="s">
        <v>5731</v>
      </c>
      <c r="J308" s="1397" t="s">
        <v>5731</v>
      </c>
    </row>
    <row r="309" spans="1:10" ht="15.75" customHeight="1">
      <c r="A309" s="1394" t="s">
        <v>6215</v>
      </c>
      <c r="B309" s="1407">
        <v>8413797319064</v>
      </c>
      <c r="C309" s="1976" t="s">
        <v>9054</v>
      </c>
      <c r="D309" s="1417" t="s">
        <v>6216</v>
      </c>
      <c r="E309" s="1431">
        <v>172.65740401633767</v>
      </c>
      <c r="F309" s="1401">
        <v>181.39955105513957</v>
      </c>
      <c r="G309" s="1432">
        <v>218.55367597004766</v>
      </c>
      <c r="H309" s="1421">
        <v>184.24438393464942</v>
      </c>
      <c r="I309" s="1404">
        <v>199.18311776718858</v>
      </c>
      <c r="J309" s="1397">
        <v>248.97889720898573</v>
      </c>
    </row>
    <row r="310" spans="1:10" ht="15.75" customHeight="1">
      <c r="A310" s="1394" t="s">
        <v>6217</v>
      </c>
      <c r="B310" s="1407">
        <v>8413797319095</v>
      </c>
      <c r="C310" s="1976" t="s">
        <v>9056</v>
      </c>
      <c r="D310" s="1417" t="s">
        <v>6218</v>
      </c>
      <c r="E310" s="1431">
        <v>216.77178379850241</v>
      </c>
      <c r="F310" s="1401">
        <v>227.74757031994554</v>
      </c>
      <c r="G310" s="1432">
        <v>274.39466303607901</v>
      </c>
      <c r="H310" s="1421">
        <v>231.31926480599046</v>
      </c>
      <c r="I310" s="1404">
        <v>250.07488087134107</v>
      </c>
      <c r="J310" s="1397">
        <v>312.59360108917633</v>
      </c>
    </row>
    <row r="311" spans="1:10" ht="15.75" customHeight="1">
      <c r="A311" s="1394" t="s">
        <v>6219</v>
      </c>
      <c r="B311" s="1407"/>
      <c r="C311" s="1976"/>
      <c r="D311" s="1417"/>
      <c r="E311" s="1431" t="s">
        <v>5731</v>
      </c>
      <c r="F311" s="1401" t="s">
        <v>5731</v>
      </c>
      <c r="G311" s="1432" t="s">
        <v>5731</v>
      </c>
      <c r="H311" s="1421" t="s">
        <v>5731</v>
      </c>
      <c r="I311" s="1404" t="s">
        <v>5731</v>
      </c>
      <c r="J311" s="1397" t="s">
        <v>5731</v>
      </c>
    </row>
    <row r="312" spans="1:10" ht="15.75" customHeight="1">
      <c r="A312" s="1394" t="s">
        <v>6220</v>
      </c>
      <c r="B312" s="1407"/>
      <c r="C312" s="1976"/>
      <c r="D312" s="1417"/>
      <c r="E312" s="1431" t="s">
        <v>5731</v>
      </c>
      <c r="F312" s="1401" t="s">
        <v>5731</v>
      </c>
      <c r="G312" s="1432" t="s">
        <v>5731</v>
      </c>
      <c r="H312" s="1421" t="s">
        <v>5731</v>
      </c>
      <c r="I312" s="1404" t="s">
        <v>5731</v>
      </c>
      <c r="J312" s="1397" t="s">
        <v>5731</v>
      </c>
    </row>
    <row r="313" spans="1:10" ht="15.75" customHeight="1">
      <c r="A313" s="1394" t="s">
        <v>6221</v>
      </c>
      <c r="B313" s="1407"/>
      <c r="C313" s="1976"/>
      <c r="D313" s="1417"/>
      <c r="E313" s="1431" t="s">
        <v>5731</v>
      </c>
      <c r="F313" s="1401" t="s">
        <v>5731</v>
      </c>
      <c r="G313" s="1432" t="s">
        <v>5731</v>
      </c>
      <c r="H313" s="1421" t="s">
        <v>5731</v>
      </c>
      <c r="I313" s="1404" t="s">
        <v>5731</v>
      </c>
      <c r="J313" s="1397" t="s">
        <v>5731</v>
      </c>
    </row>
    <row r="314" spans="1:10" ht="15.75" customHeight="1">
      <c r="A314" s="1394" t="s">
        <v>6222</v>
      </c>
      <c r="B314" s="1407">
        <v>8413797059885</v>
      </c>
      <c r="C314" s="1976" t="s">
        <v>8959</v>
      </c>
      <c r="D314" s="1417" t="s">
        <v>6223</v>
      </c>
      <c r="E314" s="1431">
        <v>47.739058750170187</v>
      </c>
      <c r="F314" s="1401">
        <v>50.156226281824374</v>
      </c>
      <c r="G314" s="1432">
        <v>60.42918829135467</v>
      </c>
      <c r="H314" s="1421">
        <v>49.155343771272975</v>
      </c>
      <c r="I314" s="1404">
        <v>53.140912185159976</v>
      </c>
      <c r="J314" s="1397">
        <v>66.426140231449963</v>
      </c>
    </row>
    <row r="315" spans="1:10" ht="15.75" customHeight="1">
      <c r="A315" s="1394" t="s">
        <v>6224</v>
      </c>
      <c r="B315" s="1407">
        <v>8413797059946</v>
      </c>
      <c r="C315" s="1976" t="s">
        <v>8961</v>
      </c>
      <c r="D315" s="1417" t="s">
        <v>6225</v>
      </c>
      <c r="E315" s="1431">
        <v>50.27326990333561</v>
      </c>
      <c r="F315" s="1401">
        <v>52.818751923757667</v>
      </c>
      <c r="G315" s="1432">
        <v>63.637050510551404</v>
      </c>
      <c r="H315" s="1421">
        <v>51.764737916950303</v>
      </c>
      <c r="I315" s="1404">
        <v>55.961878829135472</v>
      </c>
      <c r="J315" s="1397">
        <v>69.952348536419336</v>
      </c>
    </row>
    <row r="316" spans="1:10" ht="15.75" customHeight="1">
      <c r="A316" s="1394" t="s">
        <v>6226</v>
      </c>
      <c r="B316" s="1407">
        <v>8413797059892</v>
      </c>
      <c r="C316" s="1976" t="s">
        <v>8962</v>
      </c>
      <c r="D316" s="1417" t="s">
        <v>6227</v>
      </c>
      <c r="E316" s="1431">
        <v>52.841727153165436</v>
      </c>
      <c r="F316" s="1401">
        <v>55.517257641933291</v>
      </c>
      <c r="G316" s="1432">
        <v>66.888262219196747</v>
      </c>
      <c r="H316" s="1421">
        <v>54.409394145677332</v>
      </c>
      <c r="I316" s="1404">
        <v>58.820966643975503</v>
      </c>
      <c r="J316" s="1397">
        <v>73.526208304969373</v>
      </c>
    </row>
    <row r="317" spans="1:10" ht="15.75" customHeight="1">
      <c r="A317" s="1394" t="s">
        <v>6228</v>
      </c>
      <c r="B317" s="1407">
        <v>8413797059908</v>
      </c>
      <c r="C317" s="1976" t="s">
        <v>8949</v>
      </c>
      <c r="D317" s="1417" t="s">
        <v>6229</v>
      </c>
      <c r="E317" s="1431">
        <v>57.944395556160678</v>
      </c>
      <c r="F317" s="1401">
        <v>60.878289002042223</v>
      </c>
      <c r="G317" s="1432">
        <v>73.347336147038831</v>
      </c>
      <c r="H317" s="1421">
        <v>59.663444520081711</v>
      </c>
      <c r="I317" s="1404">
        <v>64.501021102791029</v>
      </c>
      <c r="J317" s="1397">
        <v>80.626276378488797</v>
      </c>
    </row>
    <row r="318" spans="1:10" ht="15.75" customHeight="1">
      <c r="A318" s="1394" t="s">
        <v>6230</v>
      </c>
      <c r="B318" s="1407">
        <v>8413797059915</v>
      </c>
      <c r="C318" s="1976" t="s">
        <v>8950</v>
      </c>
      <c r="D318" s="1417" t="s">
        <v>6231</v>
      </c>
      <c r="E318" s="1431">
        <v>63.012817862491517</v>
      </c>
      <c r="F318" s="1401">
        <v>66.203340285908794</v>
      </c>
      <c r="G318" s="1432">
        <v>79.763060585432285</v>
      </c>
      <c r="H318" s="1421">
        <v>64.882232811436353</v>
      </c>
      <c r="I318" s="1404">
        <v>70.142954390742005</v>
      </c>
      <c r="J318" s="1397">
        <v>87.6786929884275</v>
      </c>
    </row>
    <row r="319" spans="1:10" ht="15.75" customHeight="1">
      <c r="A319" s="1394" t="s">
        <v>6232</v>
      </c>
      <c r="B319" s="1407">
        <v>8413797049107</v>
      </c>
      <c r="C319" s="1976" t="s">
        <v>8951</v>
      </c>
      <c r="D319" s="1417" t="s">
        <v>6233</v>
      </c>
      <c r="E319" s="1431">
        <v>100.44380151667801</v>
      </c>
      <c r="F319" s="1401">
        <v>105.52956361878827</v>
      </c>
      <c r="G319" s="1432">
        <v>127.14405255275696</v>
      </c>
      <c r="H319" s="1421">
        <v>103.42368958475153</v>
      </c>
      <c r="I319" s="1404">
        <v>111.80939414567735</v>
      </c>
      <c r="J319" s="1397">
        <v>139.76174268209667</v>
      </c>
    </row>
    <row r="320" spans="1:10" ht="15.75" customHeight="1">
      <c r="A320" s="1394" t="s">
        <v>6234</v>
      </c>
      <c r="B320" s="1407">
        <v>8413797049114</v>
      </c>
      <c r="C320" s="1976" t="s">
        <v>8952</v>
      </c>
      <c r="D320" s="1417" t="s">
        <v>6235</v>
      </c>
      <c r="E320" s="1431">
        <v>117.12165059223965</v>
      </c>
      <c r="F320" s="1401">
        <v>123.05186074880874</v>
      </c>
      <c r="G320" s="1432">
        <v>148.25525391422738</v>
      </c>
      <c r="H320" s="1421">
        <v>120.59632402995237</v>
      </c>
      <c r="I320" s="1404">
        <v>130.37440435670527</v>
      </c>
      <c r="J320" s="1397">
        <v>162.96800544588157</v>
      </c>
    </row>
    <row r="321" spans="1:10" ht="15.75" customHeight="1">
      <c r="A321" s="1394" t="s">
        <v>6236</v>
      </c>
      <c r="B321" s="1407">
        <v>8413797049121</v>
      </c>
      <c r="C321" s="1976" t="s">
        <v>8953</v>
      </c>
      <c r="D321" s="1417" t="s">
        <v>6237</v>
      </c>
      <c r="E321" s="1431">
        <v>150.61433313002044</v>
      </c>
      <c r="F321" s="1401">
        <v>158.24037531381893</v>
      </c>
      <c r="G321" s="1432">
        <v>190.65105459496257</v>
      </c>
      <c r="H321" s="1421">
        <v>155.08264125255275</v>
      </c>
      <c r="I321" s="1404">
        <v>167.6569094622192</v>
      </c>
      <c r="J321" s="1397">
        <v>209.57113682777398</v>
      </c>
    </row>
    <row r="322" spans="1:10" ht="15.75" customHeight="1">
      <c r="A322" s="1394" t="s">
        <v>6238</v>
      </c>
      <c r="B322" s="1407">
        <v>8413797049138</v>
      </c>
      <c r="C322" s="1976" t="s">
        <v>8954</v>
      </c>
      <c r="D322" s="1417" t="s">
        <v>6239</v>
      </c>
      <c r="E322" s="1431">
        <v>162.70320525255278</v>
      </c>
      <c r="F322" s="1401">
        <v>170.94134222736557</v>
      </c>
      <c r="G322" s="1432">
        <v>205.95342437031996</v>
      </c>
      <c r="H322" s="1421">
        <v>167.53015656909463</v>
      </c>
      <c r="I322" s="1404">
        <v>181.11368277739959</v>
      </c>
      <c r="J322" s="1397">
        <v>226.39210347174949</v>
      </c>
    </row>
    <row r="323" spans="1:10" ht="15.75" customHeight="1">
      <c r="A323" s="1394" t="s">
        <v>6240</v>
      </c>
      <c r="B323" s="1407">
        <v>8413797049145</v>
      </c>
      <c r="C323" s="1976" t="s">
        <v>8955</v>
      </c>
      <c r="D323" s="1417" t="s">
        <v>6241</v>
      </c>
      <c r="E323" s="1431">
        <v>182.80566399455412</v>
      </c>
      <c r="F323" s="1401">
        <v>192.06164698162013</v>
      </c>
      <c r="G323" s="1432">
        <v>231.39957467665079</v>
      </c>
      <c r="H323" s="1421">
        <v>188.22899931926486</v>
      </c>
      <c r="I323" s="1404">
        <v>203.49081007488093</v>
      </c>
      <c r="J323" s="1397">
        <v>254.36351259360114</v>
      </c>
    </row>
    <row r="324" spans="1:10" ht="15.75" customHeight="1">
      <c r="A324" s="1394" t="s">
        <v>6242</v>
      </c>
      <c r="B324" s="1407">
        <v>8413797049152</v>
      </c>
      <c r="C324" s="1976" t="s">
        <v>8956</v>
      </c>
      <c r="D324" s="1417" t="s">
        <v>6243</v>
      </c>
      <c r="E324" s="1431">
        <v>213.28469002586803</v>
      </c>
      <c r="F324" s="1401">
        <v>224.08391483730432</v>
      </c>
      <c r="G324" s="1432">
        <v>269.98062028590886</v>
      </c>
      <c r="H324" s="1421">
        <v>219.61225323349223</v>
      </c>
      <c r="I324" s="1404">
        <v>237.4186521443159</v>
      </c>
      <c r="J324" s="1397">
        <v>296.77331518039489</v>
      </c>
    </row>
    <row r="325" spans="1:10" ht="15.75" customHeight="1">
      <c r="A325" s="1394" t="s">
        <v>6244</v>
      </c>
      <c r="B325" s="1407">
        <v>8413797049169</v>
      </c>
      <c r="C325" s="1976" t="s">
        <v>8957</v>
      </c>
      <c r="D325" s="1417" t="s">
        <v>6245</v>
      </c>
      <c r="E325" s="1431">
        <v>230.30500006807358</v>
      </c>
      <c r="F325" s="1401">
        <v>241.96601272974817</v>
      </c>
      <c r="G325" s="1432">
        <v>291.52531654186527</v>
      </c>
      <c r="H325" s="1421">
        <v>237.13750850918993</v>
      </c>
      <c r="I325" s="1404">
        <v>256.36487406398913</v>
      </c>
      <c r="J325" s="1397">
        <v>320.45609257998643</v>
      </c>
    </row>
    <row r="326" spans="1:10" ht="15.75" customHeight="1">
      <c r="A326" s="1394" t="s">
        <v>6246</v>
      </c>
      <c r="B326" s="1407">
        <v>8413797049176</v>
      </c>
      <c r="C326" s="1976" t="s">
        <v>8958</v>
      </c>
      <c r="D326" s="1417" t="s">
        <v>6247</v>
      </c>
      <c r="E326" s="1431">
        <v>247.35955620694352</v>
      </c>
      <c r="F326" s="1401">
        <v>259.88409069843436</v>
      </c>
      <c r="G326" s="1432">
        <v>313.11336228727032</v>
      </c>
      <c r="H326" s="1421">
        <v>254.69802586793742</v>
      </c>
      <c r="I326" s="1404">
        <v>275.34921715452697</v>
      </c>
      <c r="J326" s="1397">
        <v>344.18652144315871</v>
      </c>
    </row>
    <row r="327" spans="1:10" ht="15.75" customHeight="1">
      <c r="A327" s="1394" t="s">
        <v>6248</v>
      </c>
      <c r="B327" s="1407">
        <v>8413797059922</v>
      </c>
      <c r="C327" s="1976" t="s">
        <v>8960</v>
      </c>
      <c r="D327" s="1417" t="s">
        <v>6249</v>
      </c>
      <c r="E327" s="1431">
        <v>255.88683427637847</v>
      </c>
      <c r="F327" s="1401">
        <v>268.84312968277737</v>
      </c>
      <c r="G327" s="1432">
        <v>323.90738515997276</v>
      </c>
      <c r="H327" s="1421">
        <v>263.47828454731109</v>
      </c>
      <c r="I327" s="1404">
        <v>284.8413886997958</v>
      </c>
      <c r="J327" s="1397">
        <v>356.05173587474474</v>
      </c>
    </row>
    <row r="328" spans="1:10" ht="15.75" customHeight="1">
      <c r="A328" s="1394" t="s">
        <v>4166</v>
      </c>
      <c r="B328" s="1407">
        <v>8413797509441</v>
      </c>
      <c r="C328" s="1976" t="s">
        <v>9229</v>
      </c>
      <c r="D328" s="1417" t="s">
        <v>6250</v>
      </c>
      <c r="E328" s="1431" t="s">
        <v>5731</v>
      </c>
      <c r="F328" s="1401" t="s">
        <v>5731</v>
      </c>
      <c r="G328" s="1432" t="s">
        <v>5731</v>
      </c>
      <c r="H328" s="1421">
        <v>82.336963921034723</v>
      </c>
      <c r="I328" s="1404">
        <v>89.012933968686198</v>
      </c>
      <c r="J328" s="1397">
        <v>111.26616746085774</v>
      </c>
    </row>
    <row r="329" spans="1:10" ht="15.75" customHeight="1">
      <c r="A329" s="1394" t="s">
        <v>217</v>
      </c>
      <c r="B329" s="1407"/>
      <c r="C329" s="1976"/>
      <c r="D329" s="1417"/>
      <c r="E329" s="1431" t="s">
        <v>5731</v>
      </c>
      <c r="F329" s="1401" t="s">
        <v>5731</v>
      </c>
      <c r="G329" s="1432" t="s">
        <v>5731</v>
      </c>
      <c r="H329" s="1421" t="s">
        <v>5731</v>
      </c>
      <c r="I329" s="1404" t="s">
        <v>5731</v>
      </c>
      <c r="J329" s="1397" t="s">
        <v>5731</v>
      </c>
    </row>
    <row r="330" spans="1:10" ht="15.75" customHeight="1">
      <c r="A330" s="1394" t="s">
        <v>6251</v>
      </c>
      <c r="B330" s="1407">
        <v>8413797509175</v>
      </c>
      <c r="C330" s="1976" t="s">
        <v>9006</v>
      </c>
      <c r="D330" s="1417" t="s">
        <v>6252</v>
      </c>
      <c r="E330" s="1431">
        <v>653.96346190333577</v>
      </c>
      <c r="F330" s="1401">
        <v>687.0755359237578</v>
      </c>
      <c r="G330" s="1432">
        <v>827.8018505105515</v>
      </c>
      <c r="H330" s="1421">
        <v>673.36473791695028</v>
      </c>
      <c r="I330" s="1404">
        <v>727.96187882913546</v>
      </c>
      <c r="J330" s="1397">
        <v>909.95234853641932</v>
      </c>
    </row>
    <row r="331" spans="1:10" ht="15.75" customHeight="1">
      <c r="A331" s="1394" t="s">
        <v>6253</v>
      </c>
      <c r="B331" s="1407">
        <v>8413797509366</v>
      </c>
      <c r="C331" s="1976" t="s">
        <v>9005</v>
      </c>
      <c r="D331" s="1417" t="s">
        <v>6254</v>
      </c>
      <c r="E331" s="1431">
        <v>785.57121138461537</v>
      </c>
      <c r="F331" s="1401">
        <v>825.34696892307682</v>
      </c>
      <c r="G331" s="1432">
        <v>994.39393846153837</v>
      </c>
      <c r="H331" s="1421">
        <v>808.87692307692316</v>
      </c>
      <c r="I331" s="1404">
        <v>874.46153846153857</v>
      </c>
      <c r="J331" s="1397">
        <v>1093.0769230769231</v>
      </c>
    </row>
    <row r="332" spans="1:10" ht="15.75" customHeight="1">
      <c r="A332" s="1394" t="s">
        <v>6255</v>
      </c>
      <c r="B332" s="1407">
        <v>8413797509960</v>
      </c>
      <c r="C332" s="1976" t="s">
        <v>9007</v>
      </c>
      <c r="D332" s="1417" t="s">
        <v>6256</v>
      </c>
      <c r="E332" s="1431">
        <v>738.24310579441806</v>
      </c>
      <c r="F332" s="1401">
        <v>775.62250355616072</v>
      </c>
      <c r="G332" s="1432">
        <v>934.48494404356711</v>
      </c>
      <c r="H332" s="1421">
        <v>760.14472430224646</v>
      </c>
      <c r="I332" s="1404">
        <v>821.77808032675296</v>
      </c>
      <c r="J332" s="1397">
        <v>1027.2226004084412</v>
      </c>
    </row>
    <row r="333" spans="1:10" ht="15.75" customHeight="1">
      <c r="A333" s="1394" t="s">
        <v>218</v>
      </c>
      <c r="B333" s="1407"/>
      <c r="C333" s="1976"/>
      <c r="D333" s="1417"/>
      <c r="E333" s="1431" t="s">
        <v>5731</v>
      </c>
      <c r="F333" s="1401" t="s">
        <v>5731</v>
      </c>
      <c r="G333" s="1432" t="s">
        <v>5731</v>
      </c>
      <c r="H333" s="1421" t="s">
        <v>5731</v>
      </c>
      <c r="I333" s="1404" t="s">
        <v>5731</v>
      </c>
      <c r="J333" s="1397" t="s">
        <v>5731</v>
      </c>
    </row>
    <row r="334" spans="1:10" ht="15.75" customHeight="1">
      <c r="A334" s="1394" t="s">
        <v>6257</v>
      </c>
      <c r="B334" s="1407">
        <v>8413797509380</v>
      </c>
      <c r="C334" s="1976" t="s">
        <v>9013</v>
      </c>
      <c r="D334" s="1417" t="s">
        <v>218</v>
      </c>
      <c r="E334" s="1431">
        <v>202.97661492988436</v>
      </c>
      <c r="F334" s="1401">
        <v>213.25391188835948</v>
      </c>
      <c r="G334" s="1432">
        <v>256.9324239618789</v>
      </c>
      <c r="H334" s="1421">
        <v>208.99836623553441</v>
      </c>
      <c r="I334" s="1404">
        <v>225.94417971409123</v>
      </c>
      <c r="J334" s="1397">
        <v>282.43022464261406</v>
      </c>
    </row>
    <row r="335" spans="1:10" ht="15.75" customHeight="1">
      <c r="A335" s="1394" t="s">
        <v>6258</v>
      </c>
      <c r="B335" s="1407"/>
      <c r="C335" s="1976"/>
      <c r="D335" s="1417"/>
      <c r="E335" s="1431" t="s">
        <v>5731</v>
      </c>
      <c r="F335" s="1401" t="s">
        <v>5731</v>
      </c>
      <c r="G335" s="1432" t="s">
        <v>5731</v>
      </c>
      <c r="H335" s="1421" t="s">
        <v>5731</v>
      </c>
      <c r="I335" s="1404" t="s">
        <v>5731</v>
      </c>
      <c r="J335" s="1397" t="s">
        <v>5731</v>
      </c>
    </row>
    <row r="336" spans="1:10" ht="15.75" customHeight="1">
      <c r="A336" s="1394" t="s">
        <v>6259</v>
      </c>
      <c r="B336" s="1407">
        <v>8413797689235</v>
      </c>
      <c r="C336" s="1976"/>
      <c r="D336" s="1417" t="s">
        <v>6258</v>
      </c>
      <c r="E336" s="1431" t="s">
        <v>5731</v>
      </c>
      <c r="F336" s="1401" t="s">
        <v>5731</v>
      </c>
      <c r="G336" s="1432" t="s">
        <v>5731</v>
      </c>
      <c r="H336" s="1421">
        <v>435.90987066031329</v>
      </c>
      <c r="I336" s="1404">
        <v>471.25391422736573</v>
      </c>
      <c r="J336" s="1397">
        <v>589.06739278420707</v>
      </c>
    </row>
    <row r="337" spans="1:10" ht="15.75" customHeight="1">
      <c r="A337" s="1394" t="s">
        <v>6260</v>
      </c>
      <c r="B337" s="1407"/>
      <c r="C337" s="1976"/>
      <c r="D337" s="1417"/>
      <c r="E337" s="1431" t="s">
        <v>5731</v>
      </c>
      <c r="F337" s="1401" t="s">
        <v>5731</v>
      </c>
      <c r="G337" s="1432" t="s">
        <v>5731</v>
      </c>
      <c r="H337" s="1421" t="s">
        <v>5731</v>
      </c>
      <c r="I337" s="1404" t="s">
        <v>5731</v>
      </c>
      <c r="J337" s="1397" t="s">
        <v>5731</v>
      </c>
    </row>
    <row r="338" spans="1:10" ht="15.75" customHeight="1">
      <c r="A338" s="1394" t="s">
        <v>6261</v>
      </c>
      <c r="B338" s="1407">
        <v>8413797059236</v>
      </c>
      <c r="C338" s="1976" t="s">
        <v>8967</v>
      </c>
      <c r="D338" s="1417" t="s">
        <v>6262</v>
      </c>
      <c r="E338" s="1431">
        <v>46.58911087270252</v>
      </c>
      <c r="F338" s="1401">
        <v>48.948053195370996</v>
      </c>
      <c r="G338" s="1432">
        <v>58.973558066712052</v>
      </c>
      <c r="H338" s="1421">
        <v>50.636351259360111</v>
      </c>
      <c r="I338" s="1404">
        <v>54.742001361470393</v>
      </c>
      <c r="J338" s="1397">
        <v>68.427501701837983</v>
      </c>
    </row>
    <row r="339" spans="1:10" ht="15.75" customHeight="1">
      <c r="A339" s="1394" t="s">
        <v>6263</v>
      </c>
      <c r="B339" s="1407">
        <v>8413797059243</v>
      </c>
      <c r="C339" s="1976" t="s">
        <v>8968</v>
      </c>
      <c r="D339" s="1417" t="s">
        <v>6264</v>
      </c>
      <c r="E339" s="1431">
        <v>51.58543613342411</v>
      </c>
      <c r="F339" s="1401">
        <v>54.197356950306336</v>
      </c>
      <c r="G339" s="1432">
        <v>65.298020422055828</v>
      </c>
      <c r="H339" s="1421">
        <v>56.066712049012935</v>
      </c>
      <c r="I339" s="1404">
        <v>60.612661674608582</v>
      </c>
      <c r="J339" s="1397">
        <v>75.765827093260725</v>
      </c>
    </row>
    <row r="340" spans="1:10" ht="15.75" customHeight="1">
      <c r="A340" s="1394" t="s">
        <v>6265</v>
      </c>
      <c r="B340" s="1407">
        <v>8413797059267</v>
      </c>
      <c r="C340" s="1976" t="s">
        <v>8963</v>
      </c>
      <c r="D340" s="1417" t="s">
        <v>6266</v>
      </c>
      <c r="E340" s="1431">
        <v>56.516874053097354</v>
      </c>
      <c r="F340" s="1401">
        <v>59.378487929203544</v>
      </c>
      <c r="G340" s="1432">
        <v>71.540346902654875</v>
      </c>
      <c r="H340" s="1421">
        <v>61.426548672566391</v>
      </c>
      <c r="I340" s="1404">
        <v>66.407079646017721</v>
      </c>
      <c r="J340" s="1397">
        <v>83.00884955752214</v>
      </c>
    </row>
    <row r="341" spans="1:10" ht="15.75" customHeight="1">
      <c r="A341" s="1394" t="s">
        <v>6267</v>
      </c>
      <c r="B341" s="1407">
        <v>8413797059274</v>
      </c>
      <c r="C341" s="1976" t="s">
        <v>8964</v>
      </c>
      <c r="D341" s="1417" t="s">
        <v>6268</v>
      </c>
      <c r="E341" s="1431">
        <v>61.513199313818937</v>
      </c>
      <c r="F341" s="1401">
        <v>64.627791684138884</v>
      </c>
      <c r="G341" s="1432">
        <v>77.864809257998658</v>
      </c>
      <c r="H341" s="1421">
        <v>66.856909462219193</v>
      </c>
      <c r="I341" s="1404">
        <v>72.277739959155895</v>
      </c>
      <c r="J341" s="1397">
        <v>90.347174948944868</v>
      </c>
    </row>
    <row r="342" spans="1:10" ht="15.75" customHeight="1">
      <c r="A342" s="1394" t="s">
        <v>6269</v>
      </c>
      <c r="B342" s="1407">
        <v>8413797059281</v>
      </c>
      <c r="C342" s="1976" t="s">
        <v>8965</v>
      </c>
      <c r="D342" s="1417" t="s">
        <v>6270</v>
      </c>
      <c r="E342" s="1431">
        <v>67.677496713410505</v>
      </c>
      <c r="F342" s="1401">
        <v>71.104205407760404</v>
      </c>
      <c r="G342" s="1432">
        <v>85.667717358747467</v>
      </c>
      <c r="H342" s="1421">
        <v>73.556705241660993</v>
      </c>
      <c r="I342" s="1404">
        <v>79.52076242341731</v>
      </c>
      <c r="J342" s="1397">
        <v>99.400953029271619</v>
      </c>
    </row>
    <row r="343" spans="1:10" ht="15.75" customHeight="1">
      <c r="A343" s="1394" t="s">
        <v>6271</v>
      </c>
      <c r="B343" s="1407">
        <v>8413797059298</v>
      </c>
      <c r="C343" s="1976" t="s">
        <v>8966</v>
      </c>
      <c r="D343" s="1417" t="s">
        <v>219</v>
      </c>
      <c r="E343" s="1431">
        <v>97.979884982981631</v>
      </c>
      <c r="F343" s="1401">
        <v>102.94089181756297</v>
      </c>
      <c r="G343" s="1432">
        <v>124.02517086453371</v>
      </c>
      <c r="H343" s="1421">
        <v>106.49149081007488</v>
      </c>
      <c r="I343" s="1404">
        <v>115.12593601089176</v>
      </c>
      <c r="J343" s="1397">
        <v>143.90742001361471</v>
      </c>
    </row>
    <row r="344" spans="1:10" ht="15.75" customHeight="1">
      <c r="A344" s="1394" t="s">
        <v>6272</v>
      </c>
      <c r="B344" s="1407"/>
      <c r="C344" s="1976"/>
      <c r="D344" s="1417"/>
      <c r="E344" s="1431" t="s">
        <v>5731</v>
      </c>
      <c r="F344" s="1401" t="s">
        <v>5731</v>
      </c>
      <c r="G344" s="1432" t="s">
        <v>5731</v>
      </c>
      <c r="H344" s="1421" t="s">
        <v>5731</v>
      </c>
      <c r="I344" s="1404" t="s">
        <v>5731</v>
      </c>
      <c r="J344" s="1397" t="s">
        <v>5731</v>
      </c>
    </row>
    <row r="345" spans="1:10" ht="15.75" customHeight="1">
      <c r="A345" s="1394" t="s">
        <v>6273</v>
      </c>
      <c r="B345" s="1407">
        <v>8413797059397</v>
      </c>
      <c r="C345" s="1976" t="s">
        <v>9008</v>
      </c>
      <c r="D345" s="1417" t="s">
        <v>6272</v>
      </c>
      <c r="E345" s="1431" t="s">
        <v>5731</v>
      </c>
      <c r="F345" s="1401" t="s">
        <v>5731</v>
      </c>
      <c r="G345" s="1432" t="s">
        <v>5731</v>
      </c>
      <c r="H345" s="1421">
        <v>223.24424778761065</v>
      </c>
      <c r="I345" s="1404">
        <v>241.34513274336288</v>
      </c>
      <c r="J345" s="1397">
        <v>301.68141592920358</v>
      </c>
    </row>
    <row r="346" spans="1:10" ht="15.75" customHeight="1">
      <c r="A346" s="1394" t="s">
        <v>6274</v>
      </c>
      <c r="B346" s="1407"/>
      <c r="C346" s="1976"/>
      <c r="D346" s="1417"/>
      <c r="E346" s="1431" t="s">
        <v>5731</v>
      </c>
      <c r="F346" s="1401" t="s">
        <v>5731</v>
      </c>
      <c r="G346" s="1432" t="s">
        <v>5731</v>
      </c>
      <c r="H346" s="1421" t="s">
        <v>5731</v>
      </c>
      <c r="I346" s="1404" t="s">
        <v>5731</v>
      </c>
      <c r="J346" s="1397" t="s">
        <v>5731</v>
      </c>
    </row>
    <row r="347" spans="1:10" ht="15.75" customHeight="1">
      <c r="A347" s="1394" t="s">
        <v>6275</v>
      </c>
      <c r="B347" s="1407"/>
      <c r="C347" s="1976"/>
      <c r="D347" s="1417"/>
      <c r="E347" s="1431" t="s">
        <v>5731</v>
      </c>
      <c r="F347" s="1401" t="s">
        <v>5731</v>
      </c>
      <c r="G347" s="1432" t="s">
        <v>5731</v>
      </c>
      <c r="H347" s="1421" t="s">
        <v>5731</v>
      </c>
      <c r="I347" s="1404" t="s">
        <v>5731</v>
      </c>
      <c r="J347" s="1397" t="s">
        <v>5731</v>
      </c>
    </row>
    <row r="348" spans="1:10" ht="15.75" customHeight="1">
      <c r="A348" s="1394" t="s">
        <v>6276</v>
      </c>
      <c r="B348" s="1407">
        <v>8413797049701</v>
      </c>
      <c r="C348" s="1976" t="s">
        <v>8992</v>
      </c>
      <c r="D348" s="1417" t="s">
        <v>6277</v>
      </c>
      <c r="E348" s="1431" t="s">
        <v>5731</v>
      </c>
      <c r="F348" s="1401" t="s">
        <v>5731</v>
      </c>
      <c r="G348" s="1432" t="s">
        <v>5731</v>
      </c>
      <c r="H348" s="1421">
        <v>167.28332198774677</v>
      </c>
      <c r="I348" s="1404">
        <v>180.84683458134788</v>
      </c>
      <c r="J348" s="1397">
        <v>226.05854322668483</v>
      </c>
    </row>
    <row r="349" spans="1:10" ht="15.75" customHeight="1">
      <c r="A349" s="1394" t="s">
        <v>6278</v>
      </c>
      <c r="B349" s="1407">
        <v>8413797049718</v>
      </c>
      <c r="C349" s="1976" t="s">
        <v>8993</v>
      </c>
      <c r="D349" s="1417" t="s">
        <v>6279</v>
      </c>
      <c r="E349" s="1431" t="s">
        <v>5731</v>
      </c>
      <c r="F349" s="1401" t="s">
        <v>5731</v>
      </c>
      <c r="G349" s="1432" t="s">
        <v>5731</v>
      </c>
      <c r="H349" s="1421">
        <v>188.19373723621516</v>
      </c>
      <c r="I349" s="1404">
        <v>203.45268890401638</v>
      </c>
      <c r="J349" s="1397">
        <v>254.31586113002047</v>
      </c>
    </row>
    <row r="350" spans="1:10" ht="15.75" customHeight="1">
      <c r="A350" s="1394" t="s">
        <v>6280</v>
      </c>
      <c r="B350" s="1407">
        <v>8413797049725</v>
      </c>
      <c r="C350" s="1976" t="s">
        <v>8994</v>
      </c>
      <c r="D350" s="1417" t="s">
        <v>6281</v>
      </c>
      <c r="E350" s="1431" t="s">
        <v>5731</v>
      </c>
      <c r="F350" s="1401" t="s">
        <v>5731</v>
      </c>
      <c r="G350" s="1432" t="s">
        <v>5731</v>
      </c>
      <c r="H350" s="1421">
        <v>209.10415248468348</v>
      </c>
      <c r="I350" s="1404">
        <v>226.05854322668483</v>
      </c>
      <c r="J350" s="1397">
        <v>282.57317903335604</v>
      </c>
    </row>
    <row r="351" spans="1:10" ht="15.75" customHeight="1">
      <c r="A351" s="1394" t="s">
        <v>6282</v>
      </c>
      <c r="B351" s="1407">
        <v>8413797049633</v>
      </c>
      <c r="C351" s="1976" t="s">
        <v>8995</v>
      </c>
      <c r="D351" s="1417" t="s">
        <v>6283</v>
      </c>
      <c r="E351" s="1431" t="s">
        <v>5731</v>
      </c>
      <c r="F351" s="1401" t="s">
        <v>5731</v>
      </c>
      <c r="G351" s="1432" t="s">
        <v>5731</v>
      </c>
      <c r="H351" s="1421">
        <v>217.77862491490811</v>
      </c>
      <c r="I351" s="1404">
        <v>235.43635125936015</v>
      </c>
      <c r="J351" s="1397">
        <v>294.29543907420015</v>
      </c>
    </row>
    <row r="352" spans="1:10" ht="15.75" customHeight="1">
      <c r="A352" s="1394" t="s">
        <v>6284</v>
      </c>
      <c r="B352" s="1407">
        <v>8413797049817</v>
      </c>
      <c r="C352" s="1976" t="s">
        <v>8996</v>
      </c>
      <c r="D352" s="1417" t="s">
        <v>6285</v>
      </c>
      <c r="E352" s="1431" t="s">
        <v>5731</v>
      </c>
      <c r="F352" s="1401" t="s">
        <v>5731</v>
      </c>
      <c r="G352" s="1432" t="s">
        <v>5731</v>
      </c>
      <c r="H352" s="1421">
        <v>221.26957113682775</v>
      </c>
      <c r="I352" s="1404">
        <v>239.21034717494894</v>
      </c>
      <c r="J352" s="1397">
        <v>299.01293396868618</v>
      </c>
    </row>
    <row r="353" spans="1:10" ht="15.75" customHeight="1">
      <c r="A353" s="1394" t="s">
        <v>6286</v>
      </c>
      <c r="B353" s="1407">
        <v>8413797049732</v>
      </c>
      <c r="C353" s="1976" t="s">
        <v>8997</v>
      </c>
      <c r="D353" s="1417" t="s">
        <v>6287</v>
      </c>
      <c r="E353" s="1431" t="s">
        <v>5731</v>
      </c>
      <c r="F353" s="1401" t="s">
        <v>5731</v>
      </c>
      <c r="G353" s="1432" t="s">
        <v>5731</v>
      </c>
      <c r="H353" s="1421">
        <v>243.90782845473109</v>
      </c>
      <c r="I353" s="1404">
        <v>263.68413886997962</v>
      </c>
      <c r="J353" s="1397">
        <v>329.6051735874745</v>
      </c>
    </row>
    <row r="354" spans="1:10" ht="15.75" customHeight="1">
      <c r="A354" s="1394" t="s">
        <v>6288</v>
      </c>
      <c r="B354" s="1407">
        <v>8413797049749</v>
      </c>
      <c r="C354" s="1976" t="s">
        <v>8998</v>
      </c>
      <c r="D354" s="1417" t="s">
        <v>6289</v>
      </c>
      <c r="E354" s="1431" t="s">
        <v>5731</v>
      </c>
      <c r="F354" s="1401" t="s">
        <v>5731</v>
      </c>
      <c r="G354" s="1432" t="s">
        <v>5731</v>
      </c>
      <c r="H354" s="1421">
        <v>270.07229407760383</v>
      </c>
      <c r="I354" s="1404">
        <v>291.97004765146357</v>
      </c>
      <c r="J354" s="1397">
        <v>364.96255956432947</v>
      </c>
    </row>
    <row r="355" spans="1:10" ht="15.75" customHeight="1">
      <c r="A355" s="1394" t="s">
        <v>6290</v>
      </c>
      <c r="B355" s="1407">
        <v>8413797049183</v>
      </c>
      <c r="C355" s="1976" t="s">
        <v>8999</v>
      </c>
      <c r="D355" s="1417" t="s">
        <v>6291</v>
      </c>
      <c r="E355" s="1431" t="s">
        <v>5731</v>
      </c>
      <c r="F355" s="1401" t="s">
        <v>5731</v>
      </c>
      <c r="G355" s="1432" t="s">
        <v>5731</v>
      </c>
      <c r="H355" s="1421">
        <v>273.56324029952356</v>
      </c>
      <c r="I355" s="1404">
        <v>295.74404356705247</v>
      </c>
      <c r="J355" s="1397">
        <v>369.68005445881556</v>
      </c>
    </row>
    <row r="356" spans="1:10" ht="15.75" customHeight="1">
      <c r="A356" s="1394" t="s">
        <v>6292</v>
      </c>
      <c r="B356" s="1407">
        <v>8413797049756</v>
      </c>
      <c r="C356" s="1976" t="s">
        <v>9000</v>
      </c>
      <c r="D356" s="1417" t="s">
        <v>6293</v>
      </c>
      <c r="E356" s="1431" t="s">
        <v>5731</v>
      </c>
      <c r="F356" s="1401" t="s">
        <v>5731</v>
      </c>
      <c r="G356" s="1432" t="s">
        <v>5731</v>
      </c>
      <c r="H356" s="1421">
        <v>278.74676650782851</v>
      </c>
      <c r="I356" s="1404">
        <v>301.34785568413895</v>
      </c>
      <c r="J356" s="1397">
        <v>376.68481960517363</v>
      </c>
    </row>
    <row r="357" spans="1:10" ht="15.75" customHeight="1">
      <c r="A357" s="1394" t="s">
        <v>6294</v>
      </c>
      <c r="B357" s="1407">
        <v>8413797049763</v>
      </c>
      <c r="C357" s="1976" t="s">
        <v>8990</v>
      </c>
      <c r="D357" s="1417" t="s">
        <v>6295</v>
      </c>
      <c r="E357" s="1431" t="s">
        <v>5731</v>
      </c>
      <c r="F357" s="1401" t="s">
        <v>5731</v>
      </c>
      <c r="G357" s="1432" t="s">
        <v>5731</v>
      </c>
      <c r="H357" s="1421">
        <v>348.45990469707283</v>
      </c>
      <c r="I357" s="1404">
        <v>376.71341048332198</v>
      </c>
      <c r="J357" s="1397">
        <v>470.89176310415246</v>
      </c>
    </row>
    <row r="358" spans="1:10" ht="15.75" customHeight="1">
      <c r="A358" s="1394" t="s">
        <v>6296</v>
      </c>
      <c r="B358" s="1407">
        <v>8413797049770</v>
      </c>
      <c r="C358" s="1976" t="s">
        <v>8991</v>
      </c>
      <c r="D358" s="1417" t="s">
        <v>6297</v>
      </c>
      <c r="E358" s="1431" t="s">
        <v>5731</v>
      </c>
      <c r="F358" s="1401" t="s">
        <v>5731</v>
      </c>
      <c r="G358" s="1432" t="s">
        <v>5731</v>
      </c>
      <c r="H358" s="1421">
        <v>400.71831177671885</v>
      </c>
      <c r="I358" s="1404">
        <v>433.20898570456092</v>
      </c>
      <c r="J358" s="1397">
        <v>541.51123213070116</v>
      </c>
    </row>
    <row r="359" spans="1:10" ht="15.75" customHeight="1">
      <c r="A359" s="1394" t="s">
        <v>222</v>
      </c>
      <c r="B359" s="1407"/>
      <c r="C359" s="1976"/>
      <c r="D359" s="1417"/>
      <c r="E359" s="1431" t="s">
        <v>5731</v>
      </c>
      <c r="F359" s="1401" t="s">
        <v>5731</v>
      </c>
      <c r="G359" s="1432" t="s">
        <v>5731</v>
      </c>
      <c r="H359" s="1421" t="s">
        <v>5731</v>
      </c>
      <c r="I359" s="1404" t="s">
        <v>5731</v>
      </c>
      <c r="J359" s="1397" t="s">
        <v>5731</v>
      </c>
    </row>
    <row r="360" spans="1:10" ht="15.75" customHeight="1">
      <c r="A360" s="1394" t="s">
        <v>6298</v>
      </c>
      <c r="B360" s="1407">
        <v>8413797509038</v>
      </c>
      <c r="C360" s="1976" t="s">
        <v>9012</v>
      </c>
      <c r="D360" s="1417" t="s">
        <v>6299</v>
      </c>
      <c r="E360" s="1431" t="s">
        <v>5731</v>
      </c>
      <c r="F360" s="1401" t="s">
        <v>5731</v>
      </c>
      <c r="G360" s="1432" t="s">
        <v>5731</v>
      </c>
      <c r="H360" s="1421">
        <v>1386.5756296800546</v>
      </c>
      <c r="I360" s="1404">
        <v>1499.0006807351942</v>
      </c>
      <c r="J360" s="1397">
        <v>1873.7508509189927</v>
      </c>
    </row>
    <row r="361" spans="1:10" ht="15.75" customHeight="1">
      <c r="A361" s="1394" t="s">
        <v>6300</v>
      </c>
      <c r="B361" s="1407"/>
      <c r="C361" s="1976"/>
      <c r="D361" s="1417"/>
      <c r="E361" s="1431" t="s">
        <v>5731</v>
      </c>
      <c r="F361" s="1401" t="s">
        <v>5731</v>
      </c>
      <c r="G361" s="1432" t="s">
        <v>5731</v>
      </c>
      <c r="H361" s="1421" t="s">
        <v>5731</v>
      </c>
      <c r="I361" s="1404" t="s">
        <v>5731</v>
      </c>
      <c r="J361" s="1397" t="s">
        <v>5731</v>
      </c>
    </row>
    <row r="362" spans="1:10" ht="15.75" customHeight="1">
      <c r="A362" s="1394" t="s">
        <v>6301</v>
      </c>
      <c r="B362" s="1407">
        <v>8413797049220</v>
      </c>
      <c r="C362" s="1976" t="s">
        <v>8982</v>
      </c>
      <c r="D362" s="1417" t="s">
        <v>6302</v>
      </c>
      <c r="E362" s="1431">
        <v>10.958750932607218</v>
      </c>
      <c r="F362" s="1401">
        <v>11.513624397549355</v>
      </c>
      <c r="G362" s="1432">
        <v>13.87183662355344</v>
      </c>
      <c r="H362" s="1421">
        <v>11.283866575901975</v>
      </c>
      <c r="I362" s="1404">
        <v>12.198774676650785</v>
      </c>
      <c r="J362" s="1397">
        <v>15.24846834581348</v>
      </c>
    </row>
    <row r="363" spans="1:10" ht="15.75" customHeight="1">
      <c r="A363" s="1394" t="s">
        <v>6303</v>
      </c>
      <c r="B363" s="1407">
        <v>8413797049237</v>
      </c>
      <c r="C363" s="1976" t="s">
        <v>8984</v>
      </c>
      <c r="D363" s="1417" t="s">
        <v>6304</v>
      </c>
      <c r="E363" s="1431">
        <v>12.945024539142274</v>
      </c>
      <c r="F363" s="1401">
        <v>13.600468819605172</v>
      </c>
      <c r="G363" s="1432">
        <v>16.386107011572498</v>
      </c>
      <c r="H363" s="1421">
        <v>13.329067392784209</v>
      </c>
      <c r="I363" s="1404">
        <v>14.40980258679374</v>
      </c>
      <c r="J363" s="1397">
        <v>18.012253233492174</v>
      </c>
    </row>
    <row r="364" spans="1:10" ht="15.75" customHeight="1">
      <c r="A364" s="1394" t="s">
        <v>6305</v>
      </c>
      <c r="B364" s="1407">
        <v>8413797049244</v>
      </c>
      <c r="C364" s="1976" t="s">
        <v>8970</v>
      </c>
      <c r="D364" s="1417" t="s">
        <v>6306</v>
      </c>
      <c r="E364" s="1431">
        <v>14.554591082368963</v>
      </c>
      <c r="F364" s="1401">
        <v>15.291532402995237</v>
      </c>
      <c r="G364" s="1432">
        <v>18.423533015656915</v>
      </c>
      <c r="H364" s="1421">
        <v>14.986385296119813</v>
      </c>
      <c r="I364" s="1404">
        <v>16.201497617426828</v>
      </c>
      <c r="J364" s="1397">
        <v>20.25187202178353</v>
      </c>
    </row>
    <row r="365" spans="1:10" ht="15.75" customHeight="1">
      <c r="A365" s="1394" t="s">
        <v>6307</v>
      </c>
      <c r="B365" s="1407">
        <v>8413797049213</v>
      </c>
      <c r="C365" s="1976" t="s">
        <v>8972</v>
      </c>
      <c r="D365" s="1417" t="s">
        <v>6308</v>
      </c>
      <c r="E365" s="1431">
        <v>16.951817848876793</v>
      </c>
      <c r="F365" s="1401">
        <v>17.810137739959156</v>
      </c>
      <c r="G365" s="1432">
        <v>21.457997277059228</v>
      </c>
      <c r="H365" s="1421">
        <v>17.454731109598367</v>
      </c>
      <c r="I365" s="1404">
        <v>18.869979577944186</v>
      </c>
      <c r="J365" s="1397">
        <v>23.587474472430227</v>
      </c>
    </row>
    <row r="366" spans="1:10" ht="15.75" customHeight="1">
      <c r="A366" s="1394" t="s">
        <v>6274</v>
      </c>
      <c r="B366" s="1407"/>
      <c r="C366" s="1976"/>
      <c r="D366" s="1417"/>
      <c r="E366" s="1431" t="s">
        <v>5731</v>
      </c>
      <c r="F366" s="1401" t="s">
        <v>5731</v>
      </c>
      <c r="G366" s="1432" t="s">
        <v>5731</v>
      </c>
      <c r="H366" s="1421" t="s">
        <v>5731</v>
      </c>
      <c r="I366" s="1404" t="s">
        <v>5731</v>
      </c>
      <c r="J366" s="1397" t="s">
        <v>5731</v>
      </c>
    </row>
    <row r="367" spans="1:10" ht="15.75" customHeight="1">
      <c r="A367" s="1394" t="s">
        <v>6309</v>
      </c>
      <c r="B367" s="1407"/>
      <c r="C367" s="1976"/>
      <c r="D367" s="1417"/>
      <c r="E367" s="1431" t="s">
        <v>5731</v>
      </c>
      <c r="F367" s="1401" t="s">
        <v>5731</v>
      </c>
      <c r="G367" s="1432" t="s">
        <v>5731</v>
      </c>
      <c r="H367" s="1421" t="s">
        <v>5731</v>
      </c>
      <c r="I367" s="1404" t="s">
        <v>5731</v>
      </c>
      <c r="J367" s="1397" t="s">
        <v>5731</v>
      </c>
    </row>
    <row r="368" spans="1:10" ht="15.75" customHeight="1">
      <c r="A368" s="1394" t="s">
        <v>6310</v>
      </c>
      <c r="B368" s="1407">
        <v>8413797049275</v>
      </c>
      <c r="C368" s="1976" t="s">
        <v>8988</v>
      </c>
      <c r="D368" s="1417" t="s">
        <v>6311</v>
      </c>
      <c r="E368" s="1431">
        <v>31.848869897889728</v>
      </c>
      <c r="F368" s="1401">
        <v>33.461470905377816</v>
      </c>
      <c r="G368" s="1432">
        <v>40.315025187202188</v>
      </c>
      <c r="H368" s="1421">
        <v>32.793737236215115</v>
      </c>
      <c r="I368" s="1404">
        <v>35.452688904016348</v>
      </c>
      <c r="J368" s="1397">
        <v>44.31586113002043</v>
      </c>
    </row>
    <row r="369" spans="1:10" ht="15.75" customHeight="1">
      <c r="A369" s="1394" t="s">
        <v>6312</v>
      </c>
      <c r="B369" s="1407">
        <v>8413797049282</v>
      </c>
      <c r="C369" s="1976" t="s">
        <v>8989</v>
      </c>
      <c r="D369" s="1417" t="s">
        <v>6313</v>
      </c>
      <c r="E369" s="1431">
        <v>33.869389601089189</v>
      </c>
      <c r="F369" s="1401">
        <v>35.584295403675974</v>
      </c>
      <c r="G369" s="1432">
        <v>42.872645064669854</v>
      </c>
      <c r="H369" s="1421">
        <v>34.874200136147039</v>
      </c>
      <c r="I369" s="1404">
        <v>37.701837985023836</v>
      </c>
      <c r="J369" s="1397">
        <v>47.12729748127979</v>
      </c>
    </row>
    <row r="370" spans="1:10" ht="15.75" customHeight="1">
      <c r="A370" s="1394" t="s">
        <v>6314</v>
      </c>
      <c r="B370" s="1407">
        <v>8413797049299</v>
      </c>
      <c r="C370" s="1976" t="s">
        <v>8985</v>
      </c>
      <c r="D370" s="1417" t="s">
        <v>6315</v>
      </c>
      <c r="E370" s="1431">
        <v>35.478956144315859</v>
      </c>
      <c r="F370" s="1401">
        <v>37.275358987066035</v>
      </c>
      <c r="G370" s="1432">
        <v>44.910071068754256</v>
      </c>
      <c r="H370" s="1421">
        <v>36.531518039482634</v>
      </c>
      <c r="I370" s="1404">
        <v>39.493533015656908</v>
      </c>
      <c r="J370" s="1397">
        <v>49.366916269571135</v>
      </c>
    </row>
    <row r="371" spans="1:10" ht="15.75" customHeight="1">
      <c r="A371" s="1394" t="s">
        <v>6316</v>
      </c>
      <c r="B371" s="1407">
        <v>8413797049190</v>
      </c>
      <c r="C371" s="1976" t="s">
        <v>9009</v>
      </c>
      <c r="D371" s="1417" t="s">
        <v>6317</v>
      </c>
      <c r="E371" s="1431">
        <v>46.814414140231449</v>
      </c>
      <c r="F371" s="1401">
        <v>49.184764223281142</v>
      </c>
      <c r="G371" s="1432">
        <v>59.258752076242345</v>
      </c>
      <c r="H371" s="1421">
        <v>48.203267528931249</v>
      </c>
      <c r="I371" s="1404">
        <v>52.111640571817574</v>
      </c>
      <c r="J371" s="1397">
        <v>65.139550714771957</v>
      </c>
    </row>
    <row r="372" spans="1:10" ht="15.75" customHeight="1">
      <c r="A372" s="1394" t="s">
        <v>6318</v>
      </c>
      <c r="B372" s="1407">
        <v>8413797049046</v>
      </c>
      <c r="C372" s="1976" t="s">
        <v>9010</v>
      </c>
      <c r="D372" s="1417" t="s">
        <v>6319</v>
      </c>
      <c r="E372" s="1431">
        <v>98.354789620149788</v>
      </c>
      <c r="F372" s="1401">
        <v>103.33477896800545</v>
      </c>
      <c r="G372" s="1432">
        <v>124.49973369639211</v>
      </c>
      <c r="H372" s="1421">
        <v>101.27270251872022</v>
      </c>
      <c r="I372" s="1404">
        <v>109.48400272294079</v>
      </c>
      <c r="J372" s="1397">
        <v>136.85500340367597</v>
      </c>
    </row>
    <row r="373" spans="1:10" ht="15.75" customHeight="1">
      <c r="A373" s="1394" t="s">
        <v>6320</v>
      </c>
      <c r="B373" s="1407"/>
      <c r="C373" s="1976"/>
      <c r="D373" s="1417"/>
      <c r="E373" s="1431" t="s">
        <v>5731</v>
      </c>
      <c r="F373" s="1401" t="s">
        <v>5731</v>
      </c>
      <c r="G373" s="1432" t="s">
        <v>5731</v>
      </c>
      <c r="H373" s="1421" t="s">
        <v>5731</v>
      </c>
      <c r="I373" s="1404" t="s">
        <v>5731</v>
      </c>
      <c r="J373" s="1397" t="s">
        <v>5731</v>
      </c>
    </row>
    <row r="374" spans="1:10" ht="15.75" customHeight="1">
      <c r="A374" s="1394" t="s">
        <v>6321</v>
      </c>
      <c r="B374" s="1407">
        <v>8413797059618</v>
      </c>
      <c r="C374" s="1976" t="s">
        <v>8973</v>
      </c>
      <c r="D374" s="1417" t="s">
        <v>6322</v>
      </c>
      <c r="E374" s="1431">
        <v>39.417257260721591</v>
      </c>
      <c r="F374" s="1401">
        <v>41.413067754935341</v>
      </c>
      <c r="G374" s="1432">
        <v>49.895262355343782</v>
      </c>
      <c r="H374" s="1421">
        <v>40.586657590197419</v>
      </c>
      <c r="I374" s="1404">
        <v>43.877467665078292</v>
      </c>
      <c r="J374" s="1397">
        <v>54.846834581347863</v>
      </c>
    </row>
    <row r="375" spans="1:10" ht="15.75" customHeight="1">
      <c r="A375" s="1394" t="s">
        <v>6323</v>
      </c>
      <c r="B375" s="1407">
        <v>8413797059625</v>
      </c>
      <c r="C375" s="1976" t="s">
        <v>8974</v>
      </c>
      <c r="D375" s="1417" t="s">
        <v>6324</v>
      </c>
      <c r="E375" s="1431">
        <v>48.560965070115728</v>
      </c>
      <c r="F375" s="1401">
        <v>51.019748111640574</v>
      </c>
      <c r="G375" s="1432">
        <v>61.469576038121168</v>
      </c>
      <c r="H375" s="1421">
        <v>50.001633764465623</v>
      </c>
      <c r="I375" s="1404">
        <v>54.05582028590878</v>
      </c>
      <c r="J375" s="1397">
        <v>67.569775357385979</v>
      </c>
    </row>
    <row r="376" spans="1:10" ht="15.75" customHeight="1">
      <c r="A376" s="1394" t="s">
        <v>6325</v>
      </c>
      <c r="B376" s="1407">
        <v>8413797059632</v>
      </c>
      <c r="C376" s="1976" t="s">
        <v>8975</v>
      </c>
      <c r="D376" s="1417" t="s">
        <v>6326</v>
      </c>
      <c r="E376" s="1431">
        <v>55.307446113002051</v>
      </c>
      <c r="F376" s="1401">
        <v>58.107823131381892</v>
      </c>
      <c r="G376" s="1432">
        <v>70.009425459496256</v>
      </c>
      <c r="H376" s="1421">
        <v>56.948264125255278</v>
      </c>
      <c r="I376" s="1404">
        <v>61.565690946221913</v>
      </c>
      <c r="J376" s="1397">
        <v>76.95711368277739</v>
      </c>
    </row>
    <row r="377" spans="1:10" ht="15.75" customHeight="1">
      <c r="A377" s="1394" t="s">
        <v>6327</v>
      </c>
      <c r="B377" s="1407">
        <v>8413797059649</v>
      </c>
      <c r="C377" s="1976" t="s">
        <v>8976</v>
      </c>
      <c r="D377" s="1417" t="s">
        <v>6328</v>
      </c>
      <c r="E377" s="1431">
        <v>59.690946486044936</v>
      </c>
      <c r="F377" s="1401">
        <v>62.713272890401633</v>
      </c>
      <c r="G377" s="1432">
        <v>75.558160108917633</v>
      </c>
      <c r="H377" s="1421">
        <v>61.461810755616064</v>
      </c>
      <c r="I377" s="1404">
        <v>66.445200816882235</v>
      </c>
      <c r="J377" s="1397">
        <v>83.05650102110279</v>
      </c>
    </row>
    <row r="378" spans="1:10" ht="15.75" customHeight="1">
      <c r="A378" s="1394" t="s">
        <v>6329</v>
      </c>
      <c r="B378" s="1407">
        <v>8413797059656</v>
      </c>
      <c r="C378" s="1976" t="s">
        <v>8977</v>
      </c>
      <c r="D378" s="1417" t="s">
        <v>6330</v>
      </c>
      <c r="E378" s="1431">
        <v>60.958052062627651</v>
      </c>
      <c r="F378" s="1401">
        <v>64.044535711368283</v>
      </c>
      <c r="G378" s="1432">
        <v>77.162091218516011</v>
      </c>
      <c r="H378" s="1421">
        <v>62.766507828454735</v>
      </c>
      <c r="I378" s="1404">
        <v>67.855684138869975</v>
      </c>
      <c r="J378" s="1397">
        <v>84.819605173587476</v>
      </c>
    </row>
    <row r="379" spans="1:10" ht="15.75" customHeight="1">
      <c r="A379" s="1394" t="s">
        <v>6331</v>
      </c>
      <c r="B379" s="1407">
        <v>8413797059663</v>
      </c>
      <c r="C379" s="1976" t="s">
        <v>8978</v>
      </c>
      <c r="D379" s="1417" t="s">
        <v>6332</v>
      </c>
      <c r="E379" s="1431">
        <v>62.122419349217168</v>
      </c>
      <c r="F379" s="1401">
        <v>65.267858303607909</v>
      </c>
      <c r="G379" s="1432">
        <v>78.635973859768569</v>
      </c>
      <c r="H379" s="1421">
        <v>63.965418652144322</v>
      </c>
      <c r="I379" s="1404">
        <v>69.151803948264146</v>
      </c>
      <c r="J379" s="1397">
        <v>86.439754935330171</v>
      </c>
    </row>
    <row r="380" spans="1:10" ht="15.75" customHeight="1">
      <c r="A380" s="1394" t="s">
        <v>6333</v>
      </c>
      <c r="B380" s="1407">
        <v>8413797059670</v>
      </c>
      <c r="C380" s="1976" t="s">
        <v>8979</v>
      </c>
      <c r="D380" s="1417" t="s">
        <v>6334</v>
      </c>
      <c r="E380" s="1431">
        <v>66.882626785568434</v>
      </c>
      <c r="F380" s="1401">
        <v>70.269088901293415</v>
      </c>
      <c r="G380" s="1432">
        <v>84.661552893124593</v>
      </c>
      <c r="H380" s="1421">
        <v>68.866848196051748</v>
      </c>
      <c r="I380" s="1404">
        <v>74.450646698434326</v>
      </c>
      <c r="J380" s="1397">
        <v>93.063308373042901</v>
      </c>
    </row>
    <row r="381" spans="1:10" ht="15.75" customHeight="1">
      <c r="A381" s="1394" t="s">
        <v>6335</v>
      </c>
      <c r="B381" s="1407">
        <v>8413797059694</v>
      </c>
      <c r="C381" s="1976" t="s">
        <v>8980</v>
      </c>
      <c r="D381" s="1417" t="s">
        <v>6336</v>
      </c>
      <c r="E381" s="1431">
        <v>73.697600021783529</v>
      </c>
      <c r="F381" s="1401">
        <v>77.429124073519404</v>
      </c>
      <c r="G381" s="1432">
        <v>93.288101293396878</v>
      </c>
      <c r="H381" s="1421">
        <v>75.884002722940778</v>
      </c>
      <c r="I381" s="1404">
        <v>82.036759700476523</v>
      </c>
      <c r="J381" s="1397">
        <v>102.54594962559565</v>
      </c>
    </row>
    <row r="382" spans="1:10" ht="15.75" customHeight="1">
      <c r="A382" s="1394" t="s">
        <v>6337</v>
      </c>
      <c r="B382" s="1407">
        <v>8413797059786</v>
      </c>
      <c r="C382" s="1976" t="s">
        <v>8981</v>
      </c>
      <c r="D382" s="1417" t="s">
        <v>6338</v>
      </c>
      <c r="E382" s="1431">
        <v>74.827721211708663</v>
      </c>
      <c r="F382" s="1401">
        <v>78.616466589516691</v>
      </c>
      <c r="G382" s="1432">
        <v>94.718634445200834</v>
      </c>
      <c r="H382" s="1421">
        <v>77.047651463580678</v>
      </c>
      <c r="I382" s="1404">
        <v>83.294758339006137</v>
      </c>
      <c r="J382" s="1397">
        <v>104.11844792375767</v>
      </c>
    </row>
    <row r="383" spans="1:10" ht="15.75" customHeight="1">
      <c r="A383" s="1394" t="s">
        <v>6339</v>
      </c>
      <c r="B383" s="1407">
        <v>8413797059793</v>
      </c>
      <c r="C383" s="1976" t="s">
        <v>8983</v>
      </c>
      <c r="D383" s="1417" t="s">
        <v>6340</v>
      </c>
      <c r="E383" s="1431">
        <v>76.026334594962577</v>
      </c>
      <c r="F383" s="1401">
        <v>79.875769257998641</v>
      </c>
      <c r="G383" s="1432">
        <v>96.23586657590198</v>
      </c>
      <c r="H383" s="1421">
        <v>78.281824370319939</v>
      </c>
      <c r="I383" s="1404">
        <v>84.628999319264807</v>
      </c>
      <c r="J383" s="1397">
        <v>105.78624914908102</v>
      </c>
    </row>
    <row r="384" spans="1:10" ht="15.75" customHeight="1">
      <c r="A384" s="1394" t="s">
        <v>6341</v>
      </c>
      <c r="B384" s="1407">
        <v>8413797059816</v>
      </c>
      <c r="C384" s="1976" t="s">
        <v>8969</v>
      </c>
      <c r="D384" s="1417" t="s">
        <v>6342</v>
      </c>
      <c r="E384" s="1431">
        <v>115.03263869571138</v>
      </c>
      <c r="F384" s="1401">
        <v>120.85707609802589</v>
      </c>
      <c r="G384" s="1432">
        <v>145.61093505786252</v>
      </c>
      <c r="H384" s="1421">
        <v>118.44533696392102</v>
      </c>
      <c r="I384" s="1404">
        <v>128.0490129339687</v>
      </c>
      <c r="J384" s="1397">
        <v>160.06126616746087</v>
      </c>
    </row>
    <row r="385" spans="1:10" ht="15.75" customHeight="1">
      <c r="A385" s="1394" t="s">
        <v>6343</v>
      </c>
      <c r="B385" s="1407">
        <v>8413797059823</v>
      </c>
      <c r="C385" s="1976" t="s">
        <v>8971</v>
      </c>
      <c r="D385" s="1417" t="s">
        <v>6344</v>
      </c>
      <c r="E385" s="1431">
        <v>137.70355468754261</v>
      </c>
      <c r="F385" s="1401">
        <v>144.67588657045613</v>
      </c>
      <c r="G385" s="1432">
        <v>174.30829707283871</v>
      </c>
      <c r="H385" s="1421">
        <v>141.78883594281825</v>
      </c>
      <c r="I385" s="1404">
        <v>153.28522804629003</v>
      </c>
      <c r="J385" s="1397">
        <v>191.60653505786252</v>
      </c>
    </row>
    <row r="386" spans="1:10" ht="15.75" customHeight="1">
      <c r="A386" s="1394" t="s">
        <v>223</v>
      </c>
      <c r="B386" s="1407"/>
      <c r="C386" s="1976"/>
      <c r="D386" s="1417"/>
      <c r="E386" s="1431" t="s">
        <v>5731</v>
      </c>
      <c r="F386" s="1401" t="s">
        <v>5731</v>
      </c>
      <c r="G386" s="1432" t="s">
        <v>5731</v>
      </c>
      <c r="H386" s="1421" t="s">
        <v>5731</v>
      </c>
      <c r="I386" s="1404" t="s">
        <v>5731</v>
      </c>
      <c r="J386" s="1397" t="s">
        <v>5731</v>
      </c>
    </row>
    <row r="387" spans="1:10" ht="15.75" customHeight="1">
      <c r="A387" s="1394" t="s">
        <v>6345</v>
      </c>
      <c r="B387" s="1407">
        <v>8413797509373</v>
      </c>
      <c r="C387" s="1976" t="s">
        <v>9011</v>
      </c>
      <c r="D387" s="1417" t="s">
        <v>6346</v>
      </c>
      <c r="E387" s="1431">
        <v>515.57498528250528</v>
      </c>
      <c r="F387" s="1401">
        <v>541.6800478284548</v>
      </c>
      <c r="G387" s="1432">
        <v>652.62656364874078</v>
      </c>
      <c r="H387" s="1421">
        <v>530.87066031313827</v>
      </c>
      <c r="I387" s="1404">
        <v>573.91422736555489</v>
      </c>
      <c r="J387" s="1397">
        <v>717.39278420694359</v>
      </c>
    </row>
    <row r="388" spans="1:10" ht="15.75" customHeight="1">
      <c r="A388" s="1394" t="s">
        <v>6347</v>
      </c>
      <c r="B388" s="1407"/>
      <c r="C388" s="1976"/>
      <c r="D388" s="1417"/>
      <c r="E388" s="1431" t="s">
        <v>5731</v>
      </c>
      <c r="F388" s="1401" t="s">
        <v>5731</v>
      </c>
      <c r="G388" s="1432" t="s">
        <v>5731</v>
      </c>
      <c r="H388" s="1421" t="s">
        <v>5731</v>
      </c>
      <c r="I388" s="1404" t="s">
        <v>5731</v>
      </c>
      <c r="J388" s="1397" t="s">
        <v>5731</v>
      </c>
    </row>
    <row r="389" spans="1:10" ht="15.75" customHeight="1">
      <c r="A389" s="1394" t="s">
        <v>6348</v>
      </c>
      <c r="B389" s="1407">
        <v>8413797509212</v>
      </c>
      <c r="C389" s="1976" t="s">
        <v>8987</v>
      </c>
      <c r="D389" s="1417" t="s">
        <v>6349</v>
      </c>
      <c r="E389" s="1431" t="s">
        <v>5731</v>
      </c>
      <c r="F389" s="1401" t="s">
        <v>5731</v>
      </c>
      <c r="G389" s="1432" t="s">
        <v>5731</v>
      </c>
      <c r="H389" s="1421">
        <v>180.82396187882915</v>
      </c>
      <c r="I389" s="1404">
        <v>195.48536419332882</v>
      </c>
      <c r="J389" s="1397">
        <v>244.35670524166102</v>
      </c>
    </row>
    <row r="390" spans="1:10" ht="15.75" customHeight="1">
      <c r="A390" s="1394" t="s">
        <v>6350</v>
      </c>
      <c r="B390" s="1407"/>
      <c r="C390" s="1976"/>
      <c r="D390" s="1417"/>
      <c r="E390" s="1431" t="s">
        <v>5731</v>
      </c>
      <c r="F390" s="1401" t="s">
        <v>5731</v>
      </c>
      <c r="G390" s="1432" t="s">
        <v>5731</v>
      </c>
      <c r="H390" s="1421" t="s">
        <v>5731</v>
      </c>
      <c r="I390" s="1404" t="s">
        <v>5731</v>
      </c>
      <c r="J390" s="1397" t="s">
        <v>5731</v>
      </c>
    </row>
    <row r="391" spans="1:10" ht="15.75" customHeight="1">
      <c r="A391" s="1394" t="s">
        <v>4166</v>
      </c>
      <c r="B391" s="1407">
        <v>8413797509441</v>
      </c>
      <c r="C391" s="1976" t="s">
        <v>9229</v>
      </c>
      <c r="D391" s="1417" t="s">
        <v>6351</v>
      </c>
      <c r="E391" s="1431" t="s">
        <v>5731</v>
      </c>
      <c r="F391" s="1401" t="s">
        <v>5731</v>
      </c>
      <c r="G391" s="1432" t="s">
        <v>5731</v>
      </c>
      <c r="H391" s="1421">
        <v>82.336963921034723</v>
      </c>
      <c r="I391" s="1404">
        <v>89.012933968686198</v>
      </c>
      <c r="J391" s="1397">
        <v>111.26616746085774</v>
      </c>
    </row>
    <row r="392" spans="1:10" ht="15.75" customHeight="1">
      <c r="A392" s="1394" t="s">
        <v>6352</v>
      </c>
      <c r="B392" s="1407">
        <v>8413797519082</v>
      </c>
      <c r="C392" s="2059" t="s">
        <v>11366</v>
      </c>
      <c r="D392" s="1417" t="s">
        <v>6353</v>
      </c>
      <c r="E392" s="1431" t="s">
        <v>5731</v>
      </c>
      <c r="F392" s="1401" t="s">
        <v>5731</v>
      </c>
      <c r="G392" s="1432" t="s">
        <v>5731</v>
      </c>
      <c r="H392" s="1421">
        <v>149.72280462899931</v>
      </c>
      <c r="I392" s="1404">
        <v>161.8624914908101</v>
      </c>
      <c r="J392" s="1397">
        <v>202.32811436351261</v>
      </c>
    </row>
    <row r="393" spans="1:10" ht="15.75" customHeight="1">
      <c r="A393" s="1394" t="s">
        <v>6354</v>
      </c>
      <c r="B393" s="1407">
        <v>8413797509472</v>
      </c>
      <c r="C393" s="1976" t="s">
        <v>9015</v>
      </c>
      <c r="D393" s="1417" t="s">
        <v>6355</v>
      </c>
      <c r="E393" s="1431" t="s">
        <v>5731</v>
      </c>
      <c r="F393" s="1401" t="s">
        <v>5731</v>
      </c>
      <c r="G393" s="1432" t="s">
        <v>5731</v>
      </c>
      <c r="H393" s="1421">
        <v>58.535057862491506</v>
      </c>
      <c r="I393" s="1404">
        <v>63.281143635125964</v>
      </c>
      <c r="J393" s="1397">
        <v>79.101429543907443</v>
      </c>
    </row>
    <row r="394" spans="1:10" ht="15.75" customHeight="1">
      <c r="A394" s="1394" t="s">
        <v>6356</v>
      </c>
      <c r="B394" s="1407">
        <v>8413797059762</v>
      </c>
      <c r="C394" s="1976"/>
      <c r="D394" s="1417" t="s">
        <v>6357</v>
      </c>
      <c r="E394" s="1431" t="s">
        <v>5731</v>
      </c>
      <c r="F394" s="1401" t="s">
        <v>5731</v>
      </c>
      <c r="G394" s="1432" t="s">
        <v>5731</v>
      </c>
      <c r="H394" s="1421">
        <v>24.084002722940777</v>
      </c>
      <c r="I394" s="1404">
        <v>26.036759700476519</v>
      </c>
      <c r="J394" s="1397">
        <v>32.545949625595647</v>
      </c>
    </row>
    <row r="395" spans="1:10" ht="15.75" customHeight="1">
      <c r="A395" s="1394" t="s">
        <v>6358</v>
      </c>
      <c r="B395" s="1407"/>
      <c r="C395" s="1976"/>
      <c r="D395" s="1417"/>
      <c r="E395" s="1431" t="s">
        <v>5731</v>
      </c>
      <c r="F395" s="1401" t="s">
        <v>5731</v>
      </c>
      <c r="G395" s="1432" t="s">
        <v>5731</v>
      </c>
      <c r="H395" s="1421" t="s">
        <v>5731</v>
      </c>
      <c r="I395" s="1404" t="s">
        <v>5731</v>
      </c>
      <c r="J395" s="1397" t="s">
        <v>5731</v>
      </c>
    </row>
    <row r="396" spans="1:10" ht="15.75" customHeight="1">
      <c r="A396" s="1394" t="s">
        <v>6359</v>
      </c>
      <c r="B396" s="1407"/>
      <c r="C396" s="1976"/>
      <c r="D396" s="1417"/>
      <c r="E396" s="1431" t="s">
        <v>5731</v>
      </c>
      <c r="F396" s="1401" t="s">
        <v>5731</v>
      </c>
      <c r="G396" s="1432" t="s">
        <v>5731</v>
      </c>
      <c r="H396" s="1421" t="s">
        <v>5731</v>
      </c>
      <c r="I396" s="1404" t="s">
        <v>5731</v>
      </c>
      <c r="J396" s="1397" t="s">
        <v>5731</v>
      </c>
    </row>
    <row r="397" spans="1:10" ht="15.75" customHeight="1">
      <c r="A397" s="1394" t="s">
        <v>6360</v>
      </c>
      <c r="B397" s="1407">
        <v>8413797059175</v>
      </c>
      <c r="C397" s="1976"/>
      <c r="D397" s="1417" t="s">
        <v>6361</v>
      </c>
      <c r="E397" s="1431">
        <v>165.88809224234171</v>
      </c>
      <c r="F397" s="1401">
        <v>174.28748931790329</v>
      </c>
      <c r="G397" s="1432">
        <v>209.98492688904014</v>
      </c>
      <c r="H397" s="1421">
        <v>170.80953029271615</v>
      </c>
      <c r="I397" s="1404">
        <v>184.65895166780123</v>
      </c>
      <c r="J397" s="1397">
        <v>230.82368958475152</v>
      </c>
    </row>
    <row r="398" spans="1:10" ht="15.75" customHeight="1">
      <c r="A398" s="1394" t="s">
        <v>6362</v>
      </c>
      <c r="B398" s="1407">
        <v>8413797059182</v>
      </c>
      <c r="C398" s="1976"/>
      <c r="D398" s="1417" t="s">
        <v>6363</v>
      </c>
      <c r="E398" s="1431">
        <v>205.85328704969371</v>
      </c>
      <c r="F398" s="1401">
        <v>216.27623829271616</v>
      </c>
      <c r="G398" s="1432">
        <v>260.57378107556161</v>
      </c>
      <c r="H398" s="1421">
        <v>211.96038121170866</v>
      </c>
      <c r="I398" s="1404">
        <v>229.14635806671208</v>
      </c>
      <c r="J398" s="1397">
        <v>286.4329475833901</v>
      </c>
    </row>
    <row r="399" spans="1:10" ht="15.75" customHeight="1">
      <c r="A399" s="1394" t="s">
        <v>6364</v>
      </c>
      <c r="B399" s="1407">
        <v>8413797059199</v>
      </c>
      <c r="C399" s="1976"/>
      <c r="D399" s="1417" t="s">
        <v>6365</v>
      </c>
      <c r="E399" s="1431">
        <v>175.61398369503064</v>
      </c>
      <c r="F399" s="1401">
        <v>184.50583097072837</v>
      </c>
      <c r="G399" s="1432">
        <v>222.29618189244383</v>
      </c>
      <c r="H399" s="1421">
        <v>180.82396187882915</v>
      </c>
      <c r="I399" s="1404">
        <v>195.48536419332882</v>
      </c>
      <c r="J399" s="1397">
        <v>244.35670524166102</v>
      </c>
    </row>
    <row r="400" spans="1:10" ht="15.75" customHeight="1">
      <c r="A400" s="1394" t="s">
        <v>6366</v>
      </c>
      <c r="B400" s="1407">
        <v>8413797059205</v>
      </c>
      <c r="C400" s="1976"/>
      <c r="D400" s="1417" t="s">
        <v>6367</v>
      </c>
      <c r="E400" s="1431">
        <v>191.53841864397549</v>
      </c>
      <c r="F400" s="1401">
        <v>201.23656642341729</v>
      </c>
      <c r="G400" s="1432">
        <v>242.45369448604492</v>
      </c>
      <c r="H400" s="1421">
        <v>197.22083049693671</v>
      </c>
      <c r="I400" s="1404">
        <v>213.21170864533701</v>
      </c>
      <c r="J400" s="1397">
        <v>266.51463580667127</v>
      </c>
    </row>
    <row r="401" spans="1:10" ht="15.75" customHeight="1">
      <c r="A401" s="1394" t="s">
        <v>6368</v>
      </c>
      <c r="B401" s="1407">
        <v>8413797059212</v>
      </c>
      <c r="C401" s="1976"/>
      <c r="D401" s="1417" t="s">
        <v>6369</v>
      </c>
      <c r="E401" s="1431">
        <v>247.1883257236216</v>
      </c>
      <c r="F401" s="1401">
        <v>259.70419031722264</v>
      </c>
      <c r="G401" s="1432">
        <v>312.89661484002727</v>
      </c>
      <c r="H401" s="1421">
        <v>254.52171545268894</v>
      </c>
      <c r="I401" s="1404">
        <v>275.15861130020426</v>
      </c>
      <c r="J401" s="1397">
        <v>343.94826412525532</v>
      </c>
    </row>
    <row r="402" spans="1:10" ht="15.75" customHeight="1">
      <c r="A402" s="1394" t="s">
        <v>6370</v>
      </c>
      <c r="B402" s="1407">
        <v>8413797059229</v>
      </c>
      <c r="C402" s="1976"/>
      <c r="D402" s="1417" t="s">
        <v>6371</v>
      </c>
      <c r="E402" s="1431">
        <v>308.31760826957117</v>
      </c>
      <c r="F402" s="1401">
        <v>323.92862640980258</v>
      </c>
      <c r="G402" s="1432">
        <v>390.27545350578629</v>
      </c>
      <c r="H402" s="1421">
        <v>317.46453369639215</v>
      </c>
      <c r="I402" s="1404">
        <v>343.20490129339686</v>
      </c>
      <c r="J402" s="1397">
        <v>429.00612661674609</v>
      </c>
    </row>
    <row r="403" spans="1:10" ht="15.75" customHeight="1">
      <c r="A403" s="1394" t="s">
        <v>6372</v>
      </c>
      <c r="B403" s="1407"/>
      <c r="C403" s="1976"/>
      <c r="D403" s="1417"/>
      <c r="E403" s="1431" t="s">
        <v>5731</v>
      </c>
      <c r="F403" s="1401" t="s">
        <v>5731</v>
      </c>
      <c r="G403" s="1432" t="s">
        <v>5731</v>
      </c>
      <c r="H403" s="1421" t="s">
        <v>5731</v>
      </c>
      <c r="I403" s="1404" t="s">
        <v>5731</v>
      </c>
      <c r="J403" s="1397" t="s">
        <v>5731</v>
      </c>
    </row>
    <row r="404" spans="1:10" ht="15.75" customHeight="1">
      <c r="A404" s="1394" t="s">
        <v>6131</v>
      </c>
      <c r="B404" s="1407">
        <v>8413797319644</v>
      </c>
      <c r="C404" s="1976" t="s">
        <v>9018</v>
      </c>
      <c r="D404" s="1417" t="s">
        <v>6132</v>
      </c>
      <c r="E404" s="1431">
        <v>159.9292714227366</v>
      </c>
      <c r="F404" s="1401">
        <v>168.02695605173591</v>
      </c>
      <c r="G404" s="1432">
        <v>202.44211572498301</v>
      </c>
      <c r="H404" s="1421">
        <v>164.67392784206945</v>
      </c>
      <c r="I404" s="1404">
        <v>178.0258679373724</v>
      </c>
      <c r="J404" s="1397">
        <v>222.53233492171549</v>
      </c>
    </row>
    <row r="405" spans="1:10" ht="15.75" customHeight="1">
      <c r="A405" s="1394" t="s">
        <v>6133</v>
      </c>
      <c r="B405" s="1407">
        <v>8413797319651</v>
      </c>
      <c r="C405" s="1976" t="s">
        <v>9019</v>
      </c>
      <c r="D405" s="1417" t="s">
        <v>6134</v>
      </c>
      <c r="E405" s="1431">
        <v>165.61412346902657</v>
      </c>
      <c r="F405" s="1401">
        <v>173.99964870796461</v>
      </c>
      <c r="G405" s="1432">
        <v>209.63813097345135</v>
      </c>
      <c r="H405" s="1421">
        <v>170.52743362831859</v>
      </c>
      <c r="I405" s="1404">
        <v>184.35398230088498</v>
      </c>
      <c r="J405" s="1397">
        <v>230.44247787610621</v>
      </c>
    </row>
    <row r="406" spans="1:10" ht="15.75" customHeight="1">
      <c r="A406" s="1394" t="s">
        <v>6373</v>
      </c>
      <c r="B406" s="1407"/>
      <c r="C406" s="1976"/>
      <c r="D406" s="1417"/>
      <c r="E406" s="1431" t="s">
        <v>5731</v>
      </c>
      <c r="F406" s="1401" t="s">
        <v>5731</v>
      </c>
      <c r="G406" s="1432" t="s">
        <v>5731</v>
      </c>
      <c r="H406" s="1421" t="s">
        <v>5731</v>
      </c>
      <c r="I406" s="1404" t="s">
        <v>5731</v>
      </c>
      <c r="J406" s="1397" t="s">
        <v>5731</v>
      </c>
    </row>
    <row r="407" spans="1:10" ht="15.75" customHeight="1">
      <c r="A407" s="1394" t="s">
        <v>6374</v>
      </c>
      <c r="B407" s="1407">
        <v>8413797319743</v>
      </c>
      <c r="C407" s="1976" t="s">
        <v>9083</v>
      </c>
      <c r="D407" s="1417" t="s">
        <v>6375</v>
      </c>
      <c r="E407" s="1431">
        <v>32.705022314499665</v>
      </c>
      <c r="F407" s="1401">
        <v>34.360972811436355</v>
      </c>
      <c r="G407" s="1432">
        <v>41.398762423417296</v>
      </c>
      <c r="H407" s="1421">
        <v>33.675289312457458</v>
      </c>
      <c r="I407" s="1404">
        <v>36.405718175629687</v>
      </c>
      <c r="J407" s="1397">
        <v>45.507147719537102</v>
      </c>
    </row>
    <row r="408" spans="1:10" ht="15.75" customHeight="1">
      <c r="A408" s="1394" t="s">
        <v>6376</v>
      </c>
      <c r="B408" s="1407">
        <v>8413797319798</v>
      </c>
      <c r="C408" s="1976" t="s">
        <v>9084</v>
      </c>
      <c r="D408" s="1417" t="s">
        <v>6377</v>
      </c>
      <c r="E408" s="1431">
        <v>30.547518224642623</v>
      </c>
      <c r="F408" s="1401">
        <v>32.094228008168827</v>
      </c>
      <c r="G408" s="1432">
        <v>38.667744588155216</v>
      </c>
      <c r="H408" s="1421">
        <v>31.453778080326753</v>
      </c>
      <c r="I408" s="1404">
        <v>34.004084411164058</v>
      </c>
      <c r="J408" s="1397">
        <v>42.505105513955073</v>
      </c>
    </row>
    <row r="409" spans="1:10" ht="15.75" customHeight="1">
      <c r="A409" s="1394" t="s">
        <v>6378</v>
      </c>
      <c r="B409" s="1407"/>
      <c r="C409" s="1976"/>
      <c r="D409" s="1417"/>
      <c r="E409" s="1431" t="s">
        <v>5731</v>
      </c>
      <c r="F409" s="1401" t="s">
        <v>5731</v>
      </c>
      <c r="G409" s="1432" t="s">
        <v>5731</v>
      </c>
      <c r="H409" s="1421" t="s">
        <v>5731</v>
      </c>
      <c r="I409" s="1404" t="s">
        <v>5731</v>
      </c>
      <c r="J409" s="1397" t="s">
        <v>5731</v>
      </c>
    </row>
    <row r="410" spans="1:10" ht="15.75" customHeight="1">
      <c r="A410" s="1394" t="s">
        <v>6026</v>
      </c>
      <c r="B410" s="1407">
        <v>8413797169461</v>
      </c>
      <c r="C410" s="1976"/>
      <c r="D410" s="1417" t="s">
        <v>6027</v>
      </c>
      <c r="E410" s="1431" t="s">
        <v>5731</v>
      </c>
      <c r="F410" s="1401" t="s">
        <v>5731</v>
      </c>
      <c r="G410" s="1432" t="s">
        <v>5731</v>
      </c>
      <c r="H410" s="1421">
        <v>288.26752893124575</v>
      </c>
      <c r="I410" s="1404">
        <v>311.640571817563</v>
      </c>
      <c r="J410" s="1397">
        <v>389.55071477195372</v>
      </c>
    </row>
    <row r="411" spans="1:10" ht="15.75" customHeight="1">
      <c r="A411" s="1394" t="s">
        <v>6028</v>
      </c>
      <c r="B411" s="1407">
        <v>8413797169850</v>
      </c>
      <c r="C411" s="1976"/>
      <c r="D411" s="1417" t="s">
        <v>6029</v>
      </c>
      <c r="E411" s="1431" t="s">
        <v>5731</v>
      </c>
      <c r="F411" s="1401" t="s">
        <v>5731</v>
      </c>
      <c r="G411" s="1432" t="s">
        <v>5731</v>
      </c>
      <c r="H411" s="1421">
        <v>249.83185840707964</v>
      </c>
      <c r="I411" s="1404">
        <v>270.08849557522126</v>
      </c>
      <c r="J411" s="1397">
        <v>337.61061946902652</v>
      </c>
    </row>
    <row r="412" spans="1:10" ht="15.75" customHeight="1">
      <c r="A412" s="1394" t="s">
        <v>6030</v>
      </c>
      <c r="B412" s="1407">
        <v>8413797169843</v>
      </c>
      <c r="C412" s="1976"/>
      <c r="D412" s="1417" t="s">
        <v>6031</v>
      </c>
      <c r="E412" s="1431" t="s">
        <v>5731</v>
      </c>
      <c r="F412" s="1401" t="s">
        <v>5731</v>
      </c>
      <c r="G412" s="1432" t="s">
        <v>5731</v>
      </c>
      <c r="H412" s="1421">
        <v>249.83185840707964</v>
      </c>
      <c r="I412" s="1404">
        <v>270.08849557522126</v>
      </c>
      <c r="J412" s="1397">
        <v>337.61061946902652</v>
      </c>
    </row>
    <row r="413" spans="1:10" ht="15.75" customHeight="1">
      <c r="A413" s="1394" t="s">
        <v>6032</v>
      </c>
      <c r="B413" s="1407">
        <v>8413797169577</v>
      </c>
      <c r="C413" s="1976"/>
      <c r="D413" s="1417" t="s">
        <v>6033</v>
      </c>
      <c r="E413" s="1431" t="s">
        <v>5731</v>
      </c>
      <c r="F413" s="1401" t="s">
        <v>5731</v>
      </c>
      <c r="G413" s="1432" t="s">
        <v>5731</v>
      </c>
      <c r="H413" s="1421">
        <v>172.96051735874747</v>
      </c>
      <c r="I413" s="1404">
        <v>186.98434309053781</v>
      </c>
      <c r="J413" s="1397">
        <v>233.73042886317225</v>
      </c>
    </row>
    <row r="414" spans="1:10" ht="15.75" customHeight="1">
      <c r="A414" s="1394" t="s">
        <v>6034</v>
      </c>
      <c r="B414" s="1407">
        <v>8413797169584</v>
      </c>
      <c r="C414" s="1976"/>
      <c r="D414" s="1417" t="s">
        <v>6035</v>
      </c>
      <c r="E414" s="1431" t="s">
        <v>5731</v>
      </c>
      <c r="F414" s="1401" t="s">
        <v>5731</v>
      </c>
      <c r="G414" s="1432" t="s">
        <v>5731</v>
      </c>
      <c r="H414" s="1421">
        <v>172.96051735874747</v>
      </c>
      <c r="I414" s="1404">
        <v>186.98434309053781</v>
      </c>
      <c r="J414" s="1397">
        <v>233.73042886317225</v>
      </c>
    </row>
    <row r="415" spans="1:10" ht="15.75" customHeight="1">
      <c r="A415" s="1394" t="s">
        <v>6379</v>
      </c>
      <c r="B415" s="1407"/>
      <c r="C415" s="1976"/>
      <c r="D415" s="1417"/>
      <c r="E415" s="1431" t="s">
        <v>5731</v>
      </c>
      <c r="F415" s="1401" t="s">
        <v>5731</v>
      </c>
      <c r="G415" s="1432" t="s">
        <v>5731</v>
      </c>
      <c r="H415" s="1421" t="s">
        <v>5731</v>
      </c>
      <c r="I415" s="1404" t="s">
        <v>5731</v>
      </c>
      <c r="J415" s="1397" t="s">
        <v>5731</v>
      </c>
    </row>
    <row r="416" spans="1:10" ht="15.75" customHeight="1">
      <c r="A416" s="1394" t="s">
        <v>6380</v>
      </c>
      <c r="B416" s="1407">
        <v>8413797629705</v>
      </c>
      <c r="C416" s="1976" t="s">
        <v>9090</v>
      </c>
      <c r="D416" s="1417" t="s">
        <v>6381</v>
      </c>
      <c r="E416" s="1431" t="s">
        <v>5731</v>
      </c>
      <c r="F416" s="1401" t="s">
        <v>5731</v>
      </c>
      <c r="G416" s="1432" t="s">
        <v>5731</v>
      </c>
      <c r="H416" s="1421">
        <v>23.978216473791701</v>
      </c>
      <c r="I416" s="1404">
        <v>25.922396187882921</v>
      </c>
      <c r="J416" s="1397">
        <v>32.402995234853648</v>
      </c>
    </row>
    <row r="417" spans="1:11" ht="15.75" customHeight="1">
      <c r="A417" s="1394" t="s">
        <v>6382</v>
      </c>
      <c r="B417" s="1407">
        <v>8413797629712</v>
      </c>
      <c r="C417" s="1976" t="s">
        <v>9085</v>
      </c>
      <c r="D417" s="1417" t="s">
        <v>6383</v>
      </c>
      <c r="E417" s="1431" t="s">
        <v>5731</v>
      </c>
      <c r="F417" s="1401" t="s">
        <v>5731</v>
      </c>
      <c r="G417" s="1432" t="s">
        <v>5731</v>
      </c>
      <c r="H417" s="1421">
        <v>23.978216473791701</v>
      </c>
      <c r="I417" s="1404">
        <v>25.922396187882921</v>
      </c>
      <c r="J417" s="1397">
        <v>32.402995234853648</v>
      </c>
    </row>
    <row r="418" spans="1:11" ht="15.75" customHeight="1">
      <c r="A418" s="1394" t="s">
        <v>6384</v>
      </c>
      <c r="B418" s="1407">
        <v>8413797629729</v>
      </c>
      <c r="C418" s="1976" t="s">
        <v>9087</v>
      </c>
      <c r="D418" s="1417" t="s">
        <v>6385</v>
      </c>
      <c r="E418" s="1431" t="s">
        <v>5731</v>
      </c>
      <c r="F418" s="1401" t="s">
        <v>5731</v>
      </c>
      <c r="G418" s="1432" t="s">
        <v>5731</v>
      </c>
      <c r="H418" s="1421">
        <v>23.978216473791701</v>
      </c>
      <c r="I418" s="1404">
        <v>25.922396187882921</v>
      </c>
      <c r="J418" s="1397">
        <v>32.402995234853648</v>
      </c>
    </row>
    <row r="419" spans="1:11" ht="15.75" customHeight="1">
      <c r="A419" s="1394" t="s">
        <v>6386</v>
      </c>
      <c r="B419" s="1407">
        <v>8413797629736</v>
      </c>
      <c r="C419" s="1976" t="s">
        <v>9089</v>
      </c>
      <c r="D419" s="1417" t="s">
        <v>6387</v>
      </c>
      <c r="E419" s="1431" t="s">
        <v>5731</v>
      </c>
      <c r="F419" s="1401" t="s">
        <v>5731</v>
      </c>
      <c r="G419" s="1432" t="s">
        <v>5731</v>
      </c>
      <c r="H419" s="1421">
        <v>23.978216473791701</v>
      </c>
      <c r="I419" s="1404">
        <v>25.922396187882921</v>
      </c>
      <c r="J419" s="1397">
        <v>32.402995234853648</v>
      </c>
    </row>
    <row r="420" spans="1:11" ht="15.75" customHeight="1">
      <c r="A420" s="1394" t="s">
        <v>6388</v>
      </c>
      <c r="B420" s="1407">
        <v>8413797629743</v>
      </c>
      <c r="C420" s="1976" t="s">
        <v>9091</v>
      </c>
      <c r="D420" s="1417" t="s">
        <v>6389</v>
      </c>
      <c r="E420" s="1431" t="s">
        <v>5731</v>
      </c>
      <c r="F420" s="1401" t="s">
        <v>5731</v>
      </c>
      <c r="G420" s="1432" t="s">
        <v>5731</v>
      </c>
      <c r="H420" s="1421">
        <v>23.978216473791701</v>
      </c>
      <c r="I420" s="1404">
        <v>25.922396187882921</v>
      </c>
      <c r="J420" s="1397">
        <v>32.402995234853648</v>
      </c>
    </row>
    <row r="421" spans="1:11" ht="15.75" customHeight="1">
      <c r="A421" s="1394" t="s">
        <v>6390</v>
      </c>
      <c r="B421" s="1407">
        <v>8413797629750</v>
      </c>
      <c r="C421" s="1976" t="s">
        <v>9086</v>
      </c>
      <c r="D421" s="1417" t="s">
        <v>6391</v>
      </c>
      <c r="E421" s="1431" t="s">
        <v>5731</v>
      </c>
      <c r="F421" s="1401" t="s">
        <v>5731</v>
      </c>
      <c r="G421" s="1432" t="s">
        <v>5731</v>
      </c>
      <c r="H421" s="1421">
        <v>23.978216473791701</v>
      </c>
      <c r="I421" s="1404">
        <v>25.922396187882921</v>
      </c>
      <c r="J421" s="1397">
        <v>32.402995234853648</v>
      </c>
    </row>
    <row r="422" spans="1:11" ht="15.75" customHeight="1">
      <c r="A422" s="1394" t="s">
        <v>6392</v>
      </c>
      <c r="B422" s="1407">
        <v>8413797629767</v>
      </c>
      <c r="C422" s="1976" t="s">
        <v>9088</v>
      </c>
      <c r="D422" s="1417" t="s">
        <v>6393</v>
      </c>
      <c r="E422" s="1431" t="s">
        <v>5731</v>
      </c>
      <c r="F422" s="1401" t="s">
        <v>5731</v>
      </c>
      <c r="G422" s="1432" t="s">
        <v>5731</v>
      </c>
      <c r="H422" s="1421">
        <v>23.978216473791701</v>
      </c>
      <c r="I422" s="1404">
        <v>25.922396187882921</v>
      </c>
      <c r="J422" s="1397">
        <v>32.402995234853648</v>
      </c>
    </row>
    <row r="423" spans="1:11" ht="15.75" customHeight="1">
      <c r="A423" s="1394" t="s">
        <v>6394</v>
      </c>
      <c r="B423" s="1407">
        <v>8413797629774</v>
      </c>
      <c r="C423" s="1976" t="s">
        <v>9092</v>
      </c>
      <c r="D423" s="1417" t="s">
        <v>6395</v>
      </c>
      <c r="E423" s="1431" t="s">
        <v>5731</v>
      </c>
      <c r="F423" s="1401" t="s">
        <v>5731</v>
      </c>
      <c r="G423" s="1432" t="s">
        <v>5731</v>
      </c>
      <c r="H423" s="1421">
        <v>23.978216473791701</v>
      </c>
      <c r="I423" s="1404">
        <v>25.922396187882921</v>
      </c>
      <c r="J423" s="1397">
        <v>32.402995234853648</v>
      </c>
    </row>
    <row r="424" spans="1:11" ht="15.75" customHeight="1">
      <c r="A424" s="1394" t="s">
        <v>6396</v>
      </c>
      <c r="B424" s="1407">
        <v>8413797629866</v>
      </c>
      <c r="C424" s="1976" t="s">
        <v>9230</v>
      </c>
      <c r="D424" s="1417" t="s">
        <v>6397</v>
      </c>
      <c r="E424" s="1431" t="s">
        <v>5731</v>
      </c>
      <c r="F424" s="1401" t="s">
        <v>5731</v>
      </c>
      <c r="G424" s="1432" t="s">
        <v>5731</v>
      </c>
      <c r="H424" s="1421">
        <v>34.592103471749496</v>
      </c>
      <c r="I424" s="1404">
        <v>37.396868618107568</v>
      </c>
      <c r="J424" s="1397">
        <v>46.746085772634451</v>
      </c>
    </row>
    <row r="425" spans="1:11" ht="15.75" customHeight="1">
      <c r="A425" s="1394" t="s">
        <v>6398</v>
      </c>
      <c r="B425" s="1407"/>
      <c r="C425" s="1976"/>
      <c r="D425" s="1417"/>
      <c r="E425" s="1431" t="s">
        <v>5731</v>
      </c>
      <c r="F425" s="1401" t="s">
        <v>5731</v>
      </c>
      <c r="G425" s="1432" t="s">
        <v>5731</v>
      </c>
      <c r="H425" s="1421" t="s">
        <v>5731</v>
      </c>
      <c r="I425" s="1404" t="s">
        <v>5731</v>
      </c>
      <c r="J425" s="1397" t="s">
        <v>5731</v>
      </c>
    </row>
    <row r="426" spans="1:11" ht="15.75" customHeight="1">
      <c r="A426" s="1394" t="s">
        <v>6399</v>
      </c>
      <c r="B426" s="1407">
        <v>8413797619744</v>
      </c>
      <c r="C426" s="1976" t="s">
        <v>9322</v>
      </c>
      <c r="D426" s="1417" t="s">
        <v>6400</v>
      </c>
      <c r="E426" s="1431" t="s">
        <v>5731</v>
      </c>
      <c r="F426" s="1401" t="s">
        <v>5731</v>
      </c>
      <c r="G426" s="1432" t="s">
        <v>5731</v>
      </c>
      <c r="H426" s="1421">
        <v>69.254731109598367</v>
      </c>
      <c r="I426" s="1404">
        <v>74.869979577944193</v>
      </c>
      <c r="J426" s="1397">
        <v>93.587474472430245</v>
      </c>
    </row>
    <row r="427" spans="1:11" ht="15.75" customHeight="1">
      <c r="A427" s="1394" t="s">
        <v>6401</v>
      </c>
      <c r="B427" s="1407">
        <v>8413797619751</v>
      </c>
      <c r="C427" s="1976" t="s">
        <v>9319</v>
      </c>
      <c r="D427" s="1417" t="s">
        <v>6402</v>
      </c>
      <c r="E427" s="1431" t="s">
        <v>5731</v>
      </c>
      <c r="F427" s="1401" t="s">
        <v>5731</v>
      </c>
      <c r="G427" s="1432" t="s">
        <v>5731</v>
      </c>
      <c r="H427" s="1421">
        <v>69.254731109598367</v>
      </c>
      <c r="I427" s="1404">
        <v>74.869979577944193</v>
      </c>
      <c r="J427" s="1397">
        <v>93.587474472430245</v>
      </c>
    </row>
    <row r="428" spans="1:11" ht="15.75" customHeight="1">
      <c r="A428" s="1394" t="s">
        <v>6403</v>
      </c>
      <c r="B428" s="1407">
        <v>8413797619768</v>
      </c>
      <c r="C428" s="1976" t="s">
        <v>9320</v>
      </c>
      <c r="D428" s="1417" t="s">
        <v>6404</v>
      </c>
      <c r="E428" s="1431" t="s">
        <v>5731</v>
      </c>
      <c r="F428" s="1401" t="s">
        <v>5731</v>
      </c>
      <c r="G428" s="1432" t="s">
        <v>5731</v>
      </c>
      <c r="H428" s="1421">
        <v>69.254731109598367</v>
      </c>
      <c r="I428" s="1404">
        <v>74.869979577944193</v>
      </c>
      <c r="J428" s="1397">
        <v>93.587474472430245</v>
      </c>
    </row>
    <row r="429" spans="1:11" ht="15.75" customHeight="1">
      <c r="A429" s="1394" t="s">
        <v>6405</v>
      </c>
      <c r="B429" s="1407">
        <v>8413797619775</v>
      </c>
      <c r="C429" s="1976" t="s">
        <v>9321</v>
      </c>
      <c r="D429" s="1417" t="s">
        <v>6406</v>
      </c>
      <c r="E429" s="1431" t="s">
        <v>5731</v>
      </c>
      <c r="F429" s="1401" t="s">
        <v>5731</v>
      </c>
      <c r="G429" s="1432" t="s">
        <v>5731</v>
      </c>
      <c r="H429" s="1421">
        <v>69.254731109598367</v>
      </c>
      <c r="I429" s="1404">
        <v>74.869979577944193</v>
      </c>
      <c r="J429" s="1397">
        <v>93.587474472430245</v>
      </c>
    </row>
    <row r="430" spans="1:11" ht="15.75" customHeight="1">
      <c r="A430" s="1394" t="s">
        <v>6407</v>
      </c>
      <c r="B430" s="1407"/>
      <c r="C430" s="1976"/>
      <c r="D430" s="1417"/>
      <c r="E430" s="1431" t="s">
        <v>5731</v>
      </c>
      <c r="F430" s="1401" t="s">
        <v>5731</v>
      </c>
      <c r="G430" s="1432" t="s">
        <v>5731</v>
      </c>
      <c r="H430" s="1421" t="s">
        <v>5731</v>
      </c>
      <c r="I430" s="1404" t="s">
        <v>5731</v>
      </c>
      <c r="J430" s="1397" t="s">
        <v>5731</v>
      </c>
      <c r="K430" s="49"/>
    </row>
    <row r="431" spans="1:11" ht="15.75" customHeight="1">
      <c r="A431" s="1394" t="s">
        <v>6408</v>
      </c>
      <c r="B431" s="1407"/>
      <c r="C431" s="1976"/>
      <c r="D431" s="1417"/>
      <c r="E431" s="1431" t="s">
        <v>5731</v>
      </c>
      <c r="F431" s="1401" t="s">
        <v>5731</v>
      </c>
      <c r="G431" s="1432" t="s">
        <v>5731</v>
      </c>
      <c r="H431" s="1421" t="s">
        <v>5731</v>
      </c>
      <c r="I431" s="1404" t="s">
        <v>5731</v>
      </c>
      <c r="J431" s="1397" t="s">
        <v>5731</v>
      </c>
    </row>
    <row r="432" spans="1:11" ht="15.75" customHeight="1">
      <c r="A432" s="1394" t="s">
        <v>6409</v>
      </c>
      <c r="B432" s="1407">
        <v>8413797269659</v>
      </c>
      <c r="C432" s="1976" t="s">
        <v>9381</v>
      </c>
      <c r="D432" s="1417" t="s">
        <v>6410</v>
      </c>
      <c r="E432" s="1431" t="s">
        <v>5731</v>
      </c>
      <c r="F432" s="1401" t="s">
        <v>5731</v>
      </c>
      <c r="G432" s="1432" t="s">
        <v>5731</v>
      </c>
      <c r="H432" s="1421">
        <v>1153.070115724983</v>
      </c>
      <c r="I432" s="1404">
        <v>1246.562287270252</v>
      </c>
      <c r="J432" s="1397">
        <v>1558.2028590878149</v>
      </c>
    </row>
    <row r="433" spans="1:10" ht="15.75" customHeight="1">
      <c r="A433" s="1394" t="s">
        <v>6411</v>
      </c>
      <c r="B433" s="1407">
        <v>8413797269666</v>
      </c>
      <c r="C433" s="1976"/>
      <c r="D433" s="1417" t="s">
        <v>6412</v>
      </c>
      <c r="E433" s="1431" t="s">
        <v>5731</v>
      </c>
      <c r="F433" s="1401" t="s">
        <v>5731</v>
      </c>
      <c r="G433" s="1432" t="s">
        <v>5731</v>
      </c>
      <c r="H433" s="1421">
        <v>307.48536419332885</v>
      </c>
      <c r="I433" s="1404">
        <v>332.41660993873393</v>
      </c>
      <c r="J433" s="1397">
        <v>415.52076242341735</v>
      </c>
    </row>
    <row r="434" spans="1:10" ht="15.75" customHeight="1">
      <c r="A434" s="1394" t="s">
        <v>6413</v>
      </c>
      <c r="B434" s="1407"/>
      <c r="C434" s="1976"/>
      <c r="D434" s="1417"/>
      <c r="E434" s="1431" t="s">
        <v>5731</v>
      </c>
      <c r="F434" s="1401" t="s">
        <v>5731</v>
      </c>
      <c r="G434" s="1432" t="s">
        <v>5731</v>
      </c>
      <c r="H434" s="1421" t="s">
        <v>5731</v>
      </c>
      <c r="I434" s="1404" t="s">
        <v>5731</v>
      </c>
      <c r="J434" s="1397" t="s">
        <v>5731</v>
      </c>
    </row>
    <row r="435" spans="1:10" ht="15.75" customHeight="1">
      <c r="A435" s="1394" t="s">
        <v>6414</v>
      </c>
      <c r="B435" s="1407">
        <v>8413797269703</v>
      </c>
      <c r="C435" s="1976" t="s">
        <v>11367</v>
      </c>
      <c r="D435" s="1417" t="s">
        <v>6415</v>
      </c>
      <c r="E435" s="1431">
        <v>452.2775342920354</v>
      </c>
      <c r="F435" s="1401">
        <v>475.17766261061939</v>
      </c>
      <c r="G435" s="1432">
        <v>572.50320796460176</v>
      </c>
      <c r="H435" s="1421">
        <v>480.44588155207629</v>
      </c>
      <c r="I435" s="1404">
        <v>519.4009530292717</v>
      </c>
      <c r="J435" s="1397">
        <v>649.25119128658957</v>
      </c>
    </row>
    <row r="436" spans="1:10" ht="15.75" customHeight="1">
      <c r="A436" s="1394" t="s">
        <v>6416</v>
      </c>
      <c r="B436" s="1407">
        <v>8413797269741</v>
      </c>
      <c r="C436" s="1976" t="s">
        <v>11368</v>
      </c>
      <c r="D436" s="1417" t="s">
        <v>6417</v>
      </c>
      <c r="E436" s="1431">
        <v>513.7872789557523</v>
      </c>
      <c r="F436" s="1401">
        <v>539.80182472566378</v>
      </c>
      <c r="G436" s="1432">
        <v>650.36364424778765</v>
      </c>
      <c r="H436" s="1421">
        <v>545.78652144315856</v>
      </c>
      <c r="I436" s="1404">
        <v>590.03948264125256</v>
      </c>
      <c r="J436" s="1397">
        <v>737.5493533015657</v>
      </c>
    </row>
    <row r="437" spans="1:10" ht="15.75" customHeight="1">
      <c r="A437" s="1394" t="s">
        <v>6418</v>
      </c>
      <c r="B437" s="1407">
        <v>8413797269758</v>
      </c>
      <c r="C437" s="1976" t="s">
        <v>11369</v>
      </c>
      <c r="D437" s="1417" t="s">
        <v>6419</v>
      </c>
      <c r="E437" s="1431">
        <v>463.1321951150444</v>
      </c>
      <c r="F437" s="1401">
        <v>486.58192651327442</v>
      </c>
      <c r="G437" s="1432">
        <v>586.2432849557523</v>
      </c>
      <c r="H437" s="1421">
        <v>491.97658270932612</v>
      </c>
      <c r="I437" s="1404">
        <v>531.86657590197422</v>
      </c>
      <c r="J437" s="1397">
        <v>664.83321987746774</v>
      </c>
    </row>
    <row r="438" spans="1:10" ht="15.75" customHeight="1">
      <c r="A438" s="1460" t="s">
        <v>6420</v>
      </c>
      <c r="B438" s="1461"/>
      <c r="C438" s="1977"/>
      <c r="D438" s="1462"/>
      <c r="E438" s="1463" t="s">
        <v>5731</v>
      </c>
      <c r="F438" s="1464" t="s">
        <v>5731</v>
      </c>
      <c r="G438" s="1465" t="s">
        <v>5731</v>
      </c>
      <c r="H438" s="1421" t="s">
        <v>5731</v>
      </c>
      <c r="I438" s="1404" t="s">
        <v>5731</v>
      </c>
      <c r="J438" s="1397" t="s">
        <v>5731</v>
      </c>
    </row>
    <row r="439" spans="1:10" ht="15.75" customHeight="1">
      <c r="A439" s="1460" t="s">
        <v>6421</v>
      </c>
      <c r="B439" s="1461">
        <v>8413797269000</v>
      </c>
      <c r="C439" s="1977" t="s">
        <v>6422</v>
      </c>
      <c r="D439" s="1462" t="s">
        <v>6422</v>
      </c>
      <c r="E439" s="1463">
        <v>305</v>
      </c>
      <c r="F439" s="1464">
        <v>321</v>
      </c>
      <c r="G439" s="1465">
        <v>408</v>
      </c>
      <c r="H439" s="1421" t="s">
        <v>5731</v>
      </c>
      <c r="I439" s="1404" t="s">
        <v>5731</v>
      </c>
      <c r="J439" s="1397" t="s">
        <v>5731</v>
      </c>
    </row>
    <row r="440" spans="1:10" ht="15.75" customHeight="1">
      <c r="A440" s="1394" t="s">
        <v>226</v>
      </c>
      <c r="B440" s="1407"/>
      <c r="C440" s="1976"/>
      <c r="D440" s="1417"/>
      <c r="E440" s="1431" t="s">
        <v>5731</v>
      </c>
      <c r="F440" s="1401" t="s">
        <v>5731</v>
      </c>
      <c r="G440" s="1432" t="s">
        <v>5731</v>
      </c>
      <c r="H440" s="1421" t="s">
        <v>5731</v>
      </c>
      <c r="I440" s="1404" t="s">
        <v>5731</v>
      </c>
      <c r="J440" s="1397" t="s">
        <v>5731</v>
      </c>
    </row>
    <row r="441" spans="1:10" ht="15.75" customHeight="1">
      <c r="A441" s="1394" t="s">
        <v>6423</v>
      </c>
      <c r="B441" s="1407">
        <v>8413797259407</v>
      </c>
      <c r="C441" s="1976" t="s">
        <v>9377</v>
      </c>
      <c r="D441" s="1417" t="s">
        <v>6424</v>
      </c>
      <c r="E441" s="1431">
        <v>430.83377009734511</v>
      </c>
      <c r="F441" s="1401">
        <v>452.64813820353976</v>
      </c>
      <c r="G441" s="1432">
        <v>545.3592026548672</v>
      </c>
      <c r="H441" s="1421">
        <v>457.66657590197411</v>
      </c>
      <c r="I441" s="1404">
        <v>494.77467665078291</v>
      </c>
      <c r="J441" s="1397">
        <v>618.46834581347855</v>
      </c>
    </row>
    <row r="442" spans="1:10" ht="15.75" customHeight="1">
      <c r="A442" s="1394" t="s">
        <v>6425</v>
      </c>
      <c r="B442" s="1407">
        <v>8413797249866</v>
      </c>
      <c r="C442" s="1976"/>
      <c r="D442" s="1417" t="s">
        <v>6426</v>
      </c>
      <c r="E442" s="1431">
        <v>443.77969584955753</v>
      </c>
      <c r="F442" s="1401">
        <v>466.24955386725662</v>
      </c>
      <c r="G442" s="1432">
        <v>561.74645044247791</v>
      </c>
      <c r="H442" s="1421">
        <v>471.4187882913547</v>
      </c>
      <c r="I442" s="1404">
        <v>509.64193328795108</v>
      </c>
      <c r="J442" s="1397">
        <v>637.05241660993875</v>
      </c>
    </row>
    <row r="443" spans="1:10" ht="15.75" customHeight="1">
      <c r="A443" s="1394" t="s">
        <v>6427</v>
      </c>
      <c r="B443" s="1407">
        <v>8413797249583</v>
      </c>
      <c r="C443" s="1976"/>
      <c r="D443" s="1417" t="s">
        <v>6428</v>
      </c>
      <c r="E443" s="1431">
        <v>481.52204861946905</v>
      </c>
      <c r="F443" s="1401">
        <v>505.90291184070793</v>
      </c>
      <c r="G443" s="1432">
        <v>609.52158053097344</v>
      </c>
      <c r="H443" s="1421">
        <v>511.51177671885637</v>
      </c>
      <c r="I443" s="1404">
        <v>552.98570456092591</v>
      </c>
      <c r="J443" s="1397">
        <v>691.2321307011573</v>
      </c>
    </row>
    <row r="444" spans="1:10" ht="15.75" customHeight="1">
      <c r="A444" s="1394" t="s">
        <v>227</v>
      </c>
      <c r="B444" s="1407"/>
      <c r="C444" s="1976"/>
      <c r="D444" s="1417"/>
      <c r="E444" s="1431" t="s">
        <v>5731</v>
      </c>
      <c r="F444" s="1401" t="s">
        <v>5731</v>
      </c>
      <c r="G444" s="1432" t="s">
        <v>5731</v>
      </c>
      <c r="H444" s="1421" t="s">
        <v>5731</v>
      </c>
      <c r="I444" s="1404" t="s">
        <v>5731</v>
      </c>
      <c r="J444" s="1397" t="s">
        <v>5731</v>
      </c>
    </row>
    <row r="445" spans="1:10" ht="15.75" customHeight="1">
      <c r="A445" s="1394" t="s">
        <v>6429</v>
      </c>
      <c r="B445" s="1407">
        <v>8413797259438</v>
      </c>
      <c r="C445" s="1976" t="s">
        <v>9378</v>
      </c>
      <c r="D445" s="1417" t="s">
        <v>6430</v>
      </c>
      <c r="E445" s="1431">
        <v>556.37605521238959</v>
      </c>
      <c r="F445" s="1401">
        <v>584.54699471681431</v>
      </c>
      <c r="G445" s="1432">
        <v>704.27348761061967</v>
      </c>
      <c r="H445" s="1421">
        <v>591.02777399591571</v>
      </c>
      <c r="I445" s="1404">
        <v>638.94894486044939</v>
      </c>
      <c r="J445" s="1397">
        <v>798.68618107556176</v>
      </c>
    </row>
    <row r="446" spans="1:10" ht="15.75" customHeight="1">
      <c r="A446" s="1394" t="s">
        <v>6431</v>
      </c>
      <c r="B446" s="1407">
        <v>8413797259469</v>
      </c>
      <c r="C446" s="1976" t="s">
        <v>9367</v>
      </c>
      <c r="D446" s="1417" t="s">
        <v>6432</v>
      </c>
      <c r="E446" s="1431" t="s">
        <v>5731</v>
      </c>
      <c r="F446" s="1401" t="s">
        <v>5731</v>
      </c>
      <c r="G446" s="1432" t="s">
        <v>5731</v>
      </c>
      <c r="H446" s="1421">
        <v>98.028590878148378</v>
      </c>
      <c r="I446" s="1404">
        <v>105.97685500340367</v>
      </c>
      <c r="J446" s="1397">
        <v>132.47106875425459</v>
      </c>
    </row>
    <row r="447" spans="1:10" ht="15.75" customHeight="1">
      <c r="A447" s="1394" t="s">
        <v>6433</v>
      </c>
      <c r="B447" s="1407"/>
      <c r="C447" s="1976"/>
      <c r="D447" s="1417"/>
      <c r="E447" s="1431" t="s">
        <v>5731</v>
      </c>
      <c r="F447" s="1401" t="s">
        <v>5731</v>
      </c>
      <c r="G447" s="1432" t="s">
        <v>5731</v>
      </c>
      <c r="H447" s="1421" t="s">
        <v>5731</v>
      </c>
      <c r="I447" s="1404" t="s">
        <v>5731</v>
      </c>
      <c r="J447" s="1397" t="s">
        <v>5731</v>
      </c>
    </row>
    <row r="448" spans="1:10" ht="15.75" customHeight="1">
      <c r="A448" s="1394" t="s">
        <v>6434</v>
      </c>
      <c r="B448" s="1407">
        <v>8413797259797</v>
      </c>
      <c r="C448" s="1976" t="s">
        <v>6435</v>
      </c>
      <c r="D448" s="1417" t="s">
        <v>6435</v>
      </c>
      <c r="E448" s="1431">
        <f>G448*0.79</f>
        <v>43.916100000000007</v>
      </c>
      <c r="F448" s="1401">
        <f>G448*0.83</f>
        <v>46.139699999999998</v>
      </c>
      <c r="G448" s="1432">
        <v>55.59</v>
      </c>
      <c r="H448" s="1421" t="s">
        <v>5731</v>
      </c>
      <c r="I448" s="1404" t="s">
        <v>5731</v>
      </c>
      <c r="J448" s="1397" t="s">
        <v>5731</v>
      </c>
    </row>
    <row r="449" spans="1:11" ht="15.75" customHeight="1">
      <c r="A449" s="1394" t="s">
        <v>6436</v>
      </c>
      <c r="B449" s="1407"/>
      <c r="C449" s="1976"/>
      <c r="D449" s="1417"/>
      <c r="E449" s="1431" t="s">
        <v>5731</v>
      </c>
      <c r="F449" s="1401" t="s">
        <v>5731</v>
      </c>
      <c r="G449" s="1432" t="s">
        <v>5731</v>
      </c>
      <c r="H449" s="1421" t="s">
        <v>5731</v>
      </c>
      <c r="I449" s="1404" t="s">
        <v>5731</v>
      </c>
      <c r="J449" s="1397" t="s">
        <v>5731</v>
      </c>
    </row>
    <row r="450" spans="1:11" ht="15.75" customHeight="1">
      <c r="A450" s="1394" t="s">
        <v>6437</v>
      </c>
      <c r="B450" s="1407"/>
      <c r="C450" s="1976"/>
      <c r="D450" s="1417"/>
      <c r="E450" s="1431" t="s">
        <v>5731</v>
      </c>
      <c r="F450" s="1401" t="s">
        <v>5731</v>
      </c>
      <c r="G450" s="1432" t="s">
        <v>5731</v>
      </c>
      <c r="H450" s="1421" t="s">
        <v>5731</v>
      </c>
      <c r="I450" s="1404" t="s">
        <v>5731</v>
      </c>
      <c r="J450" s="1397" t="s">
        <v>5731</v>
      </c>
    </row>
    <row r="451" spans="1:11" ht="15.75" customHeight="1">
      <c r="A451" s="1394" t="s">
        <v>6438</v>
      </c>
      <c r="B451" s="1407">
        <v>8413797769074</v>
      </c>
      <c r="C451" s="1976"/>
      <c r="D451" s="1417" t="s">
        <v>6439</v>
      </c>
      <c r="E451" s="1431" t="s">
        <v>5731</v>
      </c>
      <c r="F451" s="1401" t="s">
        <v>5731</v>
      </c>
      <c r="G451" s="1432" t="s">
        <v>5731</v>
      </c>
      <c r="H451" s="1421">
        <v>36.284683458134786</v>
      </c>
      <c r="I451" s="1404">
        <v>39.226684819605175</v>
      </c>
      <c r="J451" s="1397">
        <v>49.033356024506467</v>
      </c>
    </row>
    <row r="452" spans="1:11" ht="15.75" customHeight="1">
      <c r="A452" s="1394" t="s">
        <v>6440</v>
      </c>
      <c r="B452" s="1407"/>
      <c r="C452" s="1976"/>
      <c r="D452" s="1417"/>
      <c r="E452" s="1431" t="s">
        <v>5731</v>
      </c>
      <c r="F452" s="1401" t="s">
        <v>5731</v>
      </c>
      <c r="G452" s="1432" t="s">
        <v>5731</v>
      </c>
      <c r="H452" s="1421" t="s">
        <v>5731</v>
      </c>
      <c r="I452" s="1404" t="s">
        <v>5731</v>
      </c>
      <c r="J452" s="1397" t="s">
        <v>5731</v>
      </c>
    </row>
    <row r="453" spans="1:11" ht="15.75" customHeight="1">
      <c r="A453" s="1394" t="s">
        <v>6441</v>
      </c>
      <c r="B453" s="1407">
        <v>8413797769425</v>
      </c>
      <c r="C453" s="1976" t="s">
        <v>9386</v>
      </c>
      <c r="D453" s="1417" t="s">
        <v>6442</v>
      </c>
      <c r="E453" s="1431" t="s">
        <v>5731</v>
      </c>
      <c r="F453" s="1401" t="s">
        <v>5731</v>
      </c>
      <c r="G453" s="1432" t="s">
        <v>5731</v>
      </c>
      <c r="H453" s="1421">
        <v>63.789108236895856</v>
      </c>
      <c r="I453" s="1404">
        <v>68.961198093941476</v>
      </c>
      <c r="J453" s="1397">
        <v>86.201497617426824</v>
      </c>
      <c r="K453" s="49"/>
    </row>
    <row r="454" spans="1:11" ht="15.75" customHeight="1">
      <c r="A454" s="1394" t="s">
        <v>6443</v>
      </c>
      <c r="B454" s="1407">
        <v>8413797769432</v>
      </c>
      <c r="C454" s="1976" t="s">
        <v>9387</v>
      </c>
      <c r="D454" s="1417" t="s">
        <v>6444</v>
      </c>
      <c r="E454" s="1431" t="s">
        <v>5731</v>
      </c>
      <c r="F454" s="1401" t="s">
        <v>5731</v>
      </c>
      <c r="G454" s="1432" t="s">
        <v>5731</v>
      </c>
      <c r="H454" s="1421">
        <v>76.589244383934656</v>
      </c>
      <c r="I454" s="1404">
        <v>82.7991831177672</v>
      </c>
      <c r="J454" s="1397">
        <v>103.498978897209</v>
      </c>
    </row>
    <row r="455" spans="1:11" ht="15.75" customHeight="1">
      <c r="A455" s="1394" t="s">
        <v>6445</v>
      </c>
      <c r="B455" s="1407"/>
      <c r="C455" s="1976"/>
      <c r="D455" s="1417"/>
      <c r="E455" s="1431" t="s">
        <v>5731</v>
      </c>
      <c r="F455" s="1401" t="s">
        <v>5731</v>
      </c>
      <c r="G455" s="1432" t="s">
        <v>5731</v>
      </c>
      <c r="H455" s="1421" t="s">
        <v>5731</v>
      </c>
      <c r="I455" s="1404" t="s">
        <v>5731</v>
      </c>
      <c r="J455" s="1397" t="s">
        <v>5731</v>
      </c>
    </row>
    <row r="456" spans="1:11" ht="15.75" customHeight="1">
      <c r="A456" s="1394" t="s">
        <v>6446</v>
      </c>
      <c r="B456" s="1407">
        <v>8413797769043</v>
      </c>
      <c r="C456" s="1976"/>
      <c r="D456" s="1417" t="s">
        <v>6447</v>
      </c>
      <c r="E456" s="1431" t="s">
        <v>5731</v>
      </c>
      <c r="F456" s="1401" t="s">
        <v>5731</v>
      </c>
      <c r="G456" s="1432" t="s">
        <v>5731</v>
      </c>
      <c r="H456" s="1421">
        <v>34.838938053097351</v>
      </c>
      <c r="I456" s="1404">
        <v>37.663716814159301</v>
      </c>
      <c r="J456" s="1397">
        <v>47.079646017699119</v>
      </c>
    </row>
    <row r="457" spans="1:11" ht="15.75" customHeight="1">
      <c r="A457" s="1394" t="s">
        <v>6448</v>
      </c>
      <c r="B457" s="1407">
        <v>8413797769050</v>
      </c>
      <c r="C457" s="1976" t="s">
        <v>9385</v>
      </c>
      <c r="D457" s="1417" t="s">
        <v>6449</v>
      </c>
      <c r="E457" s="1431" t="s">
        <v>5731</v>
      </c>
      <c r="F457" s="1401" t="s">
        <v>5731</v>
      </c>
      <c r="G457" s="1432" t="s">
        <v>5731</v>
      </c>
      <c r="H457" s="1421">
        <v>48.168005445881555</v>
      </c>
      <c r="I457" s="1404">
        <v>52.073519400953039</v>
      </c>
      <c r="J457" s="1397">
        <v>65.091899251191293</v>
      </c>
    </row>
    <row r="458" spans="1:11" ht="15.75" customHeight="1">
      <c r="A458" s="1394" t="s">
        <v>6450</v>
      </c>
      <c r="B458" s="1407"/>
      <c r="C458" s="1976"/>
      <c r="D458" s="1417"/>
      <c r="E458" s="1431" t="s">
        <v>5731</v>
      </c>
      <c r="F458" s="1401" t="s">
        <v>5731</v>
      </c>
      <c r="G458" s="1432" t="s">
        <v>5731</v>
      </c>
      <c r="H458" s="1421" t="s">
        <v>5731</v>
      </c>
      <c r="I458" s="1404" t="s">
        <v>5731</v>
      </c>
      <c r="J458" s="1397" t="s">
        <v>5731</v>
      </c>
    </row>
    <row r="459" spans="1:11" ht="15.75" customHeight="1">
      <c r="A459" s="1394" t="s">
        <v>6451</v>
      </c>
      <c r="B459" s="1407"/>
      <c r="C459" s="1976"/>
      <c r="D459" s="1417"/>
      <c r="E459" s="1431" t="s">
        <v>5731</v>
      </c>
      <c r="F459" s="1401" t="s">
        <v>5731</v>
      </c>
      <c r="G459" s="1432" t="s">
        <v>5731</v>
      </c>
      <c r="H459" s="1421" t="s">
        <v>5731</v>
      </c>
      <c r="I459" s="1404" t="s">
        <v>5731</v>
      </c>
      <c r="J459" s="1397" t="s">
        <v>5731</v>
      </c>
    </row>
    <row r="460" spans="1:11" ht="15.75" customHeight="1">
      <c r="A460" s="1394" t="s">
        <v>6452</v>
      </c>
      <c r="B460" s="1407">
        <v>8413797769753</v>
      </c>
      <c r="C460" s="1976"/>
      <c r="D460" s="1417" t="s">
        <v>6453</v>
      </c>
      <c r="E460" s="1431" t="s">
        <v>5731</v>
      </c>
      <c r="F460" s="1401" t="s">
        <v>5731</v>
      </c>
      <c r="G460" s="1432" t="s">
        <v>5731</v>
      </c>
      <c r="H460" s="1421">
        <v>45.45282505105515</v>
      </c>
      <c r="I460" s="1404">
        <v>49.138189244383945</v>
      </c>
      <c r="J460" s="1397">
        <v>61.422736555479929</v>
      </c>
    </row>
    <row r="461" spans="1:11" ht="15.75" customHeight="1">
      <c r="A461" s="1394" t="s">
        <v>6454</v>
      </c>
      <c r="B461" s="1407"/>
      <c r="C461" s="1976"/>
      <c r="D461" s="1417"/>
      <c r="E461" s="1431" t="s">
        <v>5731</v>
      </c>
      <c r="F461" s="1401" t="s">
        <v>5731</v>
      </c>
      <c r="G461" s="1432" t="s">
        <v>5731</v>
      </c>
      <c r="H461" s="1421" t="s">
        <v>5731</v>
      </c>
      <c r="I461" s="1404" t="s">
        <v>5731</v>
      </c>
      <c r="J461" s="1397" t="s">
        <v>5731</v>
      </c>
    </row>
    <row r="462" spans="1:11" ht="15.75" customHeight="1">
      <c r="A462" s="1394" t="s">
        <v>6455</v>
      </c>
      <c r="B462" s="1407">
        <v>8413797769715</v>
      </c>
      <c r="C462" s="1976"/>
      <c r="D462" s="1417" t="s">
        <v>6456</v>
      </c>
      <c r="E462" s="1431" t="s">
        <v>5731</v>
      </c>
      <c r="F462" s="1401" t="s">
        <v>5731</v>
      </c>
      <c r="G462" s="1432" t="s">
        <v>5731</v>
      </c>
      <c r="H462" s="1421">
        <v>69.219469026548666</v>
      </c>
      <c r="I462" s="1404">
        <v>74.831858407079636</v>
      </c>
      <c r="J462" s="1397">
        <v>93.539823008849552</v>
      </c>
    </row>
    <row r="463" spans="1:11" ht="15.75" customHeight="1">
      <c r="A463" s="1394" t="s">
        <v>6457</v>
      </c>
      <c r="B463" s="1407">
        <v>8413797769722</v>
      </c>
      <c r="C463" s="1976"/>
      <c r="D463" s="1417" t="s">
        <v>6458</v>
      </c>
      <c r="E463" s="1431" t="s">
        <v>5731</v>
      </c>
      <c r="F463" s="1401" t="s">
        <v>5731</v>
      </c>
      <c r="G463" s="1432" t="s">
        <v>5731</v>
      </c>
      <c r="H463" s="1421">
        <v>69.783662355343765</v>
      </c>
      <c r="I463" s="1404">
        <v>75.441797140912186</v>
      </c>
      <c r="J463" s="1397">
        <v>94.302246426140229</v>
      </c>
    </row>
    <row r="464" spans="1:11" ht="15.75" customHeight="1">
      <c r="A464" s="1394" t="s">
        <v>6459</v>
      </c>
      <c r="B464" s="1407">
        <v>8413797769739</v>
      </c>
      <c r="C464" s="1976"/>
      <c r="D464" s="1417" t="s">
        <v>6460</v>
      </c>
      <c r="E464" s="1431" t="s">
        <v>5731</v>
      </c>
      <c r="F464" s="1401" t="s">
        <v>5731</v>
      </c>
      <c r="G464" s="1432" t="s">
        <v>5731</v>
      </c>
      <c r="H464" s="1421">
        <v>83.147991831177691</v>
      </c>
      <c r="I464" s="1404">
        <v>89.889720898570474</v>
      </c>
      <c r="J464" s="1397">
        <v>112.3621511232131</v>
      </c>
    </row>
    <row r="465" spans="1:10" ht="15.75" customHeight="1">
      <c r="A465" s="1394" t="s">
        <v>6461</v>
      </c>
      <c r="B465" s="1407"/>
      <c r="C465" s="1976"/>
      <c r="D465" s="1417"/>
      <c r="E465" s="1431" t="s">
        <v>5731</v>
      </c>
      <c r="F465" s="1401" t="s">
        <v>5731</v>
      </c>
      <c r="G465" s="1432" t="s">
        <v>5731</v>
      </c>
      <c r="H465" s="1421" t="s">
        <v>5731</v>
      </c>
      <c r="I465" s="1404" t="s">
        <v>5731</v>
      </c>
      <c r="J465" s="1397" t="s">
        <v>5731</v>
      </c>
    </row>
    <row r="466" spans="1:10" ht="15.75" customHeight="1">
      <c r="A466" s="1394" t="s">
        <v>6462</v>
      </c>
      <c r="B466" s="1407">
        <v>8413797729542</v>
      </c>
      <c r="C466" s="1976"/>
      <c r="D466" s="1417" t="s">
        <v>6463</v>
      </c>
      <c r="E466" s="1431" t="s">
        <v>5731</v>
      </c>
      <c r="F466" s="1401" t="s">
        <v>5731</v>
      </c>
      <c r="G466" s="1432" t="s">
        <v>5731</v>
      </c>
      <c r="H466" s="1421">
        <v>57.829816201497614</v>
      </c>
      <c r="I466" s="1404">
        <v>62.518720217835266</v>
      </c>
      <c r="J466" s="1397">
        <v>78.148400272294083</v>
      </c>
    </row>
    <row r="467" spans="1:10" ht="15.75" customHeight="1">
      <c r="A467" s="1394" t="s">
        <v>6464</v>
      </c>
      <c r="B467" s="1407"/>
      <c r="C467" s="1976"/>
      <c r="D467" s="1417"/>
      <c r="E467" s="1431" t="s">
        <v>5731</v>
      </c>
      <c r="F467" s="1401" t="s">
        <v>5731</v>
      </c>
      <c r="G467" s="1432" t="s">
        <v>5731</v>
      </c>
      <c r="H467" s="1421" t="s">
        <v>5731</v>
      </c>
      <c r="I467" s="1404" t="s">
        <v>5731</v>
      </c>
      <c r="J467" s="1397" t="s">
        <v>5731</v>
      </c>
    </row>
    <row r="468" spans="1:10" ht="15.75" customHeight="1">
      <c r="A468" s="1394" t="s">
        <v>6465</v>
      </c>
      <c r="B468" s="1407">
        <v>8413797769456</v>
      </c>
      <c r="C468" s="1976"/>
      <c r="D468" s="1417" t="s">
        <v>6466</v>
      </c>
      <c r="E468" s="1431" t="s">
        <v>5731</v>
      </c>
      <c r="F468" s="1401" t="s">
        <v>5731</v>
      </c>
      <c r="G468" s="1432" t="s">
        <v>5731</v>
      </c>
      <c r="H468" s="1421">
        <v>41.256637168141594</v>
      </c>
      <c r="I468" s="1404">
        <v>44.601769911504427</v>
      </c>
      <c r="J468" s="1397">
        <v>55.752212389380524</v>
      </c>
    </row>
    <row r="469" spans="1:10" ht="15.75" customHeight="1">
      <c r="A469" s="1394" t="s">
        <v>6467</v>
      </c>
      <c r="B469" s="1407"/>
      <c r="C469" s="1976"/>
      <c r="D469" s="1417"/>
      <c r="E469" s="1431" t="s">
        <v>5731</v>
      </c>
      <c r="F469" s="1401" t="s">
        <v>5731</v>
      </c>
      <c r="G469" s="1432" t="s">
        <v>5731</v>
      </c>
      <c r="H469" s="1421" t="s">
        <v>5731</v>
      </c>
      <c r="I469" s="1404" t="s">
        <v>5731</v>
      </c>
      <c r="J469" s="1397" t="s">
        <v>5731</v>
      </c>
    </row>
    <row r="470" spans="1:10" ht="15.75" customHeight="1">
      <c r="A470" s="1394" t="s">
        <v>6468</v>
      </c>
      <c r="B470" s="1407">
        <v>8413797769180</v>
      </c>
      <c r="C470" s="1976"/>
      <c r="D470" s="1417" t="s">
        <v>6469</v>
      </c>
      <c r="E470" s="1431" t="s">
        <v>5731</v>
      </c>
      <c r="F470" s="1401" t="s">
        <v>5731</v>
      </c>
      <c r="G470" s="1432" t="s">
        <v>5731</v>
      </c>
      <c r="H470" s="1421">
        <v>72.886725663716831</v>
      </c>
      <c r="I470" s="1404">
        <v>78.796460176991161</v>
      </c>
      <c r="J470" s="1397">
        <v>98.495575221238951</v>
      </c>
    </row>
    <row r="471" spans="1:10" ht="15.75" customHeight="1">
      <c r="A471" s="1394" t="s">
        <v>6470</v>
      </c>
      <c r="B471" s="1407">
        <v>8413797769197</v>
      </c>
      <c r="C471" s="1976" t="s">
        <v>9388</v>
      </c>
      <c r="D471" s="1417" t="s">
        <v>6471</v>
      </c>
      <c r="E471" s="1431" t="s">
        <v>5731</v>
      </c>
      <c r="F471" s="1401" t="s">
        <v>5731</v>
      </c>
      <c r="G471" s="1432" t="s">
        <v>5731</v>
      </c>
      <c r="H471" s="1421">
        <v>87.555752212389379</v>
      </c>
      <c r="I471" s="1404">
        <v>94.654867256637175</v>
      </c>
      <c r="J471" s="1397">
        <v>118.31858407079645</v>
      </c>
    </row>
    <row r="472" spans="1:10" ht="15.75" customHeight="1">
      <c r="A472" s="1394" t="s">
        <v>6472</v>
      </c>
      <c r="B472" s="1407">
        <v>8413797769401</v>
      </c>
      <c r="C472" s="1976"/>
      <c r="D472" s="1417" t="s">
        <v>6473</v>
      </c>
      <c r="E472" s="1431" t="s">
        <v>5731</v>
      </c>
      <c r="F472" s="1401" t="s">
        <v>5731</v>
      </c>
      <c r="G472" s="1432" t="s">
        <v>5731</v>
      </c>
      <c r="H472" s="1421">
        <v>113.01497617426823</v>
      </c>
      <c r="I472" s="1404">
        <v>122.17835262083051</v>
      </c>
      <c r="J472" s="1397">
        <v>152.72294077603812</v>
      </c>
    </row>
    <row r="473" spans="1:10" ht="15.75" customHeight="1">
      <c r="A473" s="1394" t="s">
        <v>6474</v>
      </c>
      <c r="B473" s="1407"/>
      <c r="C473" s="1976"/>
      <c r="D473" s="1417"/>
      <c r="E473" s="1431" t="s">
        <v>5731</v>
      </c>
      <c r="F473" s="1401" t="s">
        <v>5731</v>
      </c>
      <c r="G473" s="1432" t="s">
        <v>5731</v>
      </c>
      <c r="H473" s="1421" t="s">
        <v>5731</v>
      </c>
      <c r="I473" s="1404" t="s">
        <v>5731</v>
      </c>
      <c r="J473" s="1397" t="s">
        <v>5731</v>
      </c>
    </row>
    <row r="474" spans="1:10" ht="15.75" customHeight="1">
      <c r="A474" s="1394" t="s">
        <v>6475</v>
      </c>
      <c r="B474" s="1407">
        <v>8413797659399</v>
      </c>
      <c r="C474" s="1976" t="s">
        <v>9384</v>
      </c>
      <c r="D474" s="1417" t="s">
        <v>6474</v>
      </c>
      <c r="E474" s="1431" t="s">
        <v>5731</v>
      </c>
      <c r="F474" s="1401" t="s">
        <v>5731</v>
      </c>
      <c r="G474" s="1432" t="s">
        <v>5731</v>
      </c>
      <c r="H474" s="1421">
        <v>52.716814159292028</v>
      </c>
      <c r="I474" s="1404">
        <v>56.991150442477881</v>
      </c>
      <c r="J474" s="1397">
        <v>71.238938053097343</v>
      </c>
    </row>
    <row r="475" spans="1:10" ht="15.75" customHeight="1">
      <c r="A475" s="1394" t="s">
        <v>6476</v>
      </c>
      <c r="B475" s="1407"/>
      <c r="C475" s="1976"/>
      <c r="D475" s="1417"/>
      <c r="E475" s="1431" t="s">
        <v>5731</v>
      </c>
      <c r="F475" s="1401" t="s">
        <v>5731</v>
      </c>
      <c r="G475" s="1432" t="s">
        <v>5731</v>
      </c>
      <c r="H475" s="1421" t="s">
        <v>5731</v>
      </c>
      <c r="I475" s="1404" t="s">
        <v>5731</v>
      </c>
      <c r="J475" s="1397" t="s">
        <v>5731</v>
      </c>
    </row>
    <row r="476" spans="1:10" ht="15.75" customHeight="1">
      <c r="A476" s="1394" t="s">
        <v>6477</v>
      </c>
      <c r="B476" s="1407">
        <v>8413797659313</v>
      </c>
      <c r="C476" s="1976"/>
      <c r="D476" s="1417" t="s">
        <v>6478</v>
      </c>
      <c r="E476" s="1431" t="s">
        <v>5731</v>
      </c>
      <c r="F476" s="1401" t="s">
        <v>5731</v>
      </c>
      <c r="G476" s="1432" t="s">
        <v>5731</v>
      </c>
      <c r="H476" s="1421">
        <v>45.840707964601769</v>
      </c>
      <c r="I476" s="1404">
        <v>49.557522123893804</v>
      </c>
      <c r="J476" s="1397">
        <v>61.946902654867252</v>
      </c>
    </row>
    <row r="477" spans="1:10" ht="15.75" customHeight="1">
      <c r="A477" s="1394" t="s">
        <v>6479</v>
      </c>
      <c r="B477" s="1407"/>
      <c r="C477" s="1976"/>
      <c r="D477" s="1417"/>
      <c r="E477" s="1431" t="s">
        <v>5731</v>
      </c>
      <c r="F477" s="1401" t="s">
        <v>5731</v>
      </c>
      <c r="G477" s="1432" t="s">
        <v>5731</v>
      </c>
      <c r="H477" s="1421" t="s">
        <v>5731</v>
      </c>
      <c r="I477" s="1404" t="s">
        <v>5731</v>
      </c>
      <c r="J477" s="1397" t="s">
        <v>5731</v>
      </c>
    </row>
    <row r="478" spans="1:10" ht="15.75" customHeight="1">
      <c r="A478" s="1394" t="s">
        <v>6480</v>
      </c>
      <c r="B478" s="1407">
        <v>8413797659337</v>
      </c>
      <c r="C478" s="1976"/>
      <c r="D478" s="1417" t="s">
        <v>6481</v>
      </c>
      <c r="E478" s="1431" t="s">
        <v>5731</v>
      </c>
      <c r="F478" s="1401" t="s">
        <v>5731</v>
      </c>
      <c r="G478" s="1432" t="s">
        <v>5731</v>
      </c>
      <c r="H478" s="1421">
        <v>39.987202178352618</v>
      </c>
      <c r="I478" s="1404">
        <v>43.229407760381214</v>
      </c>
      <c r="J478" s="1397">
        <v>54.036759700476516</v>
      </c>
    </row>
    <row r="479" spans="1:10" ht="15.75" customHeight="1">
      <c r="A479" s="1394" t="s">
        <v>6482</v>
      </c>
      <c r="B479" s="1407">
        <v>8413797659344</v>
      </c>
      <c r="C479" s="1976"/>
      <c r="D479" s="1417" t="s">
        <v>6483</v>
      </c>
      <c r="E479" s="1431" t="s">
        <v>5731</v>
      </c>
      <c r="F479" s="1401" t="s">
        <v>5731</v>
      </c>
      <c r="G479" s="1432" t="s">
        <v>5731</v>
      </c>
      <c r="H479" s="1421">
        <v>43.266575901974136</v>
      </c>
      <c r="I479" s="1404">
        <v>46.774676650782851</v>
      </c>
      <c r="J479" s="1397">
        <v>58.468345813478564</v>
      </c>
    </row>
    <row r="480" spans="1:10" ht="15.75" customHeight="1">
      <c r="A480" s="1394" t="s">
        <v>228</v>
      </c>
      <c r="B480" s="1407"/>
      <c r="C480" s="1976"/>
      <c r="D480" s="1417"/>
      <c r="E480" s="1431" t="s">
        <v>5731</v>
      </c>
      <c r="F480" s="1401" t="s">
        <v>5731</v>
      </c>
      <c r="G480" s="1432" t="s">
        <v>5731</v>
      </c>
      <c r="H480" s="1421" t="s">
        <v>5731</v>
      </c>
      <c r="I480" s="1404" t="s">
        <v>5731</v>
      </c>
      <c r="J480" s="1397" t="s">
        <v>5731</v>
      </c>
    </row>
    <row r="481" spans="1:10" ht="15.75" customHeight="1">
      <c r="A481" s="1394" t="s">
        <v>6431</v>
      </c>
      <c r="B481" s="1407">
        <v>8413797259469</v>
      </c>
      <c r="C481" s="1976" t="s">
        <v>9367</v>
      </c>
      <c r="D481" s="1417" t="s">
        <v>6484</v>
      </c>
      <c r="E481" s="1431" t="s">
        <v>5731</v>
      </c>
      <c r="F481" s="1401" t="s">
        <v>5731</v>
      </c>
      <c r="G481" s="1432" t="s">
        <v>5731</v>
      </c>
      <c r="H481" s="1421">
        <v>98.028590878148378</v>
      </c>
      <c r="I481" s="1404">
        <v>105.97685500340367</v>
      </c>
      <c r="J481" s="1397">
        <v>132.47106875425459</v>
      </c>
    </row>
    <row r="482" spans="1:10" ht="15.75" customHeight="1">
      <c r="A482" s="1394" t="s">
        <v>6485</v>
      </c>
      <c r="B482" s="1407"/>
      <c r="C482" s="1976"/>
      <c r="D482" s="1417"/>
      <c r="E482" s="1431" t="s">
        <v>5731</v>
      </c>
      <c r="F482" s="1401" t="s">
        <v>5731</v>
      </c>
      <c r="G482" s="1432" t="s">
        <v>5731</v>
      </c>
      <c r="H482" s="1421" t="s">
        <v>5731</v>
      </c>
      <c r="I482" s="1404" t="s">
        <v>5731</v>
      </c>
      <c r="J482" s="1397" t="s">
        <v>5731</v>
      </c>
    </row>
    <row r="483" spans="1:10" ht="15.75" customHeight="1">
      <c r="A483" s="1394" t="s">
        <v>6486</v>
      </c>
      <c r="B483" s="1407">
        <v>8424775101014</v>
      </c>
      <c r="C483" s="1976" t="s">
        <v>9307</v>
      </c>
      <c r="D483" s="1417" t="s">
        <v>6487</v>
      </c>
      <c r="E483" s="1431" t="s">
        <v>5731</v>
      </c>
      <c r="F483" s="1401" t="s">
        <v>5731</v>
      </c>
      <c r="G483" s="1432" t="s">
        <v>5731</v>
      </c>
      <c r="H483" s="1421">
        <v>33.428454731109596</v>
      </c>
      <c r="I483" s="1404">
        <v>36.138869979577947</v>
      </c>
      <c r="J483" s="1397">
        <v>45.173587474472434</v>
      </c>
    </row>
    <row r="484" spans="1:10" ht="15.75" customHeight="1">
      <c r="A484" s="1394" t="s">
        <v>6488</v>
      </c>
      <c r="B484" s="1407"/>
      <c r="C484" s="1976"/>
      <c r="D484" s="1417"/>
      <c r="E484" s="1431" t="s">
        <v>5731</v>
      </c>
      <c r="F484" s="1401" t="s">
        <v>5731</v>
      </c>
      <c r="G484" s="1432" t="s">
        <v>5731</v>
      </c>
      <c r="H484" s="1421" t="s">
        <v>5731</v>
      </c>
      <c r="I484" s="1404" t="s">
        <v>5731</v>
      </c>
      <c r="J484" s="1397" t="s">
        <v>5731</v>
      </c>
    </row>
    <row r="485" spans="1:10" ht="15.75" customHeight="1">
      <c r="A485" s="1394" t="s">
        <v>6489</v>
      </c>
      <c r="B485" s="1407">
        <v>8424775203022</v>
      </c>
      <c r="C485" s="1976" t="s">
        <v>9303</v>
      </c>
      <c r="D485" s="1417" t="s">
        <v>6490</v>
      </c>
      <c r="E485" s="1431" t="s">
        <v>5731</v>
      </c>
      <c r="F485" s="1401" t="s">
        <v>5731</v>
      </c>
      <c r="G485" s="1432" t="s">
        <v>5731</v>
      </c>
      <c r="H485" s="1421">
        <v>38.294622191967328</v>
      </c>
      <c r="I485" s="1404">
        <v>41.3995915588836</v>
      </c>
      <c r="J485" s="1397">
        <v>51.7494894486045</v>
      </c>
    </row>
    <row r="486" spans="1:10" ht="15.75" customHeight="1">
      <c r="A486" s="1394" t="s">
        <v>6491</v>
      </c>
      <c r="B486" s="1407"/>
      <c r="C486" s="1976"/>
      <c r="D486" s="1417"/>
      <c r="E486" s="1431" t="s">
        <v>5731</v>
      </c>
      <c r="F486" s="1401" t="s">
        <v>5731</v>
      </c>
      <c r="G486" s="1432" t="s">
        <v>5731</v>
      </c>
      <c r="H486" s="1421" t="s">
        <v>5731</v>
      </c>
      <c r="I486" s="1404" t="s">
        <v>5731</v>
      </c>
      <c r="J486" s="1397" t="s">
        <v>5731</v>
      </c>
    </row>
    <row r="487" spans="1:10" ht="15.75" customHeight="1">
      <c r="A487" s="1394" t="s">
        <v>6492</v>
      </c>
      <c r="B487" s="1407">
        <v>8413797719673</v>
      </c>
      <c r="C487" s="1976" t="s">
        <v>9372</v>
      </c>
      <c r="D487" s="1417" t="s">
        <v>6493</v>
      </c>
      <c r="E487" s="1431" t="s">
        <v>5731</v>
      </c>
      <c r="F487" s="1401" t="s">
        <v>5731</v>
      </c>
      <c r="G487" s="1432" t="s">
        <v>5731</v>
      </c>
      <c r="H487" s="1421">
        <v>35.297345132743366</v>
      </c>
      <c r="I487" s="1404">
        <v>38.159292035398238</v>
      </c>
      <c r="J487" s="1397">
        <v>47.69911504424779</v>
      </c>
    </row>
    <row r="488" spans="1:10" ht="15.75" customHeight="1">
      <c r="A488" s="1394" t="s">
        <v>6494</v>
      </c>
      <c r="B488" s="1407">
        <v>8413797719697</v>
      </c>
      <c r="C488" s="1976"/>
      <c r="D488" s="1417" t="s">
        <v>6495</v>
      </c>
      <c r="E488" s="1431" t="s">
        <v>5731</v>
      </c>
      <c r="F488" s="1401" t="s">
        <v>5731</v>
      </c>
      <c r="G488" s="1432" t="s">
        <v>5731</v>
      </c>
      <c r="H488" s="1421">
        <v>11.53070115724983</v>
      </c>
      <c r="I488" s="1404">
        <v>12.46562287270252</v>
      </c>
      <c r="J488" s="1397">
        <v>15.582028590878148</v>
      </c>
    </row>
    <row r="489" spans="1:10" ht="15.75" customHeight="1">
      <c r="A489" s="1394" t="s">
        <v>6496</v>
      </c>
      <c r="B489" s="1407"/>
      <c r="C489" s="1976"/>
      <c r="D489" s="1417"/>
      <c r="E489" s="1431" t="s">
        <v>5731</v>
      </c>
      <c r="F489" s="1401" t="s">
        <v>5731</v>
      </c>
      <c r="G489" s="1432" t="s">
        <v>5731</v>
      </c>
      <c r="H489" s="1421" t="s">
        <v>5731</v>
      </c>
      <c r="I489" s="1404" t="s">
        <v>5731</v>
      </c>
      <c r="J489" s="1397" t="s">
        <v>5731</v>
      </c>
    </row>
    <row r="490" spans="1:10" ht="15.75" customHeight="1">
      <c r="A490" s="1394" t="s">
        <v>6497</v>
      </c>
      <c r="B490" s="1407"/>
      <c r="C490" s="1976"/>
      <c r="D490" s="1417"/>
      <c r="E490" s="1431" t="s">
        <v>5731</v>
      </c>
      <c r="F490" s="1401" t="s">
        <v>5731</v>
      </c>
      <c r="G490" s="1432" t="s">
        <v>5731</v>
      </c>
      <c r="H490" s="1421" t="s">
        <v>5731</v>
      </c>
      <c r="I490" s="1404" t="s">
        <v>5731</v>
      </c>
      <c r="J490" s="1397" t="s">
        <v>5731</v>
      </c>
    </row>
    <row r="491" spans="1:10" ht="15.75" customHeight="1">
      <c r="A491" s="1394" t="s">
        <v>6498</v>
      </c>
      <c r="B491" s="1407"/>
      <c r="C491" s="1976"/>
      <c r="D491" s="1417"/>
      <c r="E491" s="1431" t="s">
        <v>5731</v>
      </c>
      <c r="F491" s="1401" t="s">
        <v>5731</v>
      </c>
      <c r="G491" s="1432" t="s">
        <v>5731</v>
      </c>
      <c r="H491" s="1421" t="s">
        <v>5731</v>
      </c>
      <c r="I491" s="1404" t="s">
        <v>5731</v>
      </c>
      <c r="J491" s="1397" t="s">
        <v>5731</v>
      </c>
    </row>
    <row r="492" spans="1:10" ht="15.75" customHeight="1">
      <c r="A492" s="1394" t="s">
        <v>6499</v>
      </c>
      <c r="B492" s="1407">
        <v>8413797659504</v>
      </c>
      <c r="C492" s="1976"/>
      <c r="D492" s="1417" t="s">
        <v>6500</v>
      </c>
      <c r="E492" s="1431" t="s">
        <v>5731</v>
      </c>
      <c r="F492" s="1401" t="s">
        <v>5731</v>
      </c>
      <c r="G492" s="1432" t="s">
        <v>5731</v>
      </c>
      <c r="H492" s="1421">
        <v>27.363376446562292</v>
      </c>
      <c r="I492" s="1404">
        <v>29.582028590878149</v>
      </c>
      <c r="J492" s="1397">
        <v>36.977535738597687</v>
      </c>
    </row>
    <row r="493" spans="1:10" ht="15.75" customHeight="1">
      <c r="A493" s="1394" t="s">
        <v>6501</v>
      </c>
      <c r="B493" s="1407">
        <v>8413797659603</v>
      </c>
      <c r="C493" s="1976"/>
      <c r="D493" s="1417" t="s">
        <v>6502</v>
      </c>
      <c r="E493" s="1431" t="s">
        <v>5731</v>
      </c>
      <c r="F493" s="1401" t="s">
        <v>5731</v>
      </c>
      <c r="G493" s="1432" t="s">
        <v>5731</v>
      </c>
      <c r="H493" s="1421">
        <v>35.614703880190604</v>
      </c>
      <c r="I493" s="1404">
        <v>38.502382573179034</v>
      </c>
      <c r="J493" s="1397">
        <v>48.127978216473792</v>
      </c>
    </row>
    <row r="494" spans="1:10" ht="15.75" customHeight="1">
      <c r="A494" s="1394" t="s">
        <v>6503</v>
      </c>
      <c r="B494" s="1407">
        <v>8413797749489</v>
      </c>
      <c r="C494" s="1976"/>
      <c r="D494" s="1417" t="s">
        <v>6504</v>
      </c>
      <c r="E494" s="1431" t="s">
        <v>5731</v>
      </c>
      <c r="F494" s="1401" t="s">
        <v>5731</v>
      </c>
      <c r="G494" s="1432" t="s">
        <v>5731</v>
      </c>
      <c r="H494" s="1421">
        <v>77.153437712729755</v>
      </c>
      <c r="I494" s="1404">
        <v>83.409121851599735</v>
      </c>
      <c r="J494" s="1397">
        <v>104.26140231449966</v>
      </c>
    </row>
    <row r="495" spans="1:10" ht="15.75" customHeight="1">
      <c r="A495" s="1394" t="s">
        <v>6505</v>
      </c>
      <c r="B495" s="1407">
        <v>8413797659894</v>
      </c>
      <c r="C495" s="1976"/>
      <c r="D495" s="1417" t="s">
        <v>6506</v>
      </c>
      <c r="E495" s="1431" t="s">
        <v>5731</v>
      </c>
      <c r="F495" s="1401" t="s">
        <v>5731</v>
      </c>
      <c r="G495" s="1432" t="s">
        <v>5731</v>
      </c>
      <c r="H495" s="1421">
        <v>27.363376446562292</v>
      </c>
      <c r="I495" s="1404">
        <v>29.582028590878149</v>
      </c>
      <c r="J495" s="1397">
        <v>36.977535738597687</v>
      </c>
    </row>
    <row r="496" spans="1:10" ht="15.75" customHeight="1">
      <c r="A496" s="1394" t="s">
        <v>6507</v>
      </c>
      <c r="B496" s="1407">
        <v>8413797659825</v>
      </c>
      <c r="C496" s="1976"/>
      <c r="D496" s="1417" t="s">
        <v>6508</v>
      </c>
      <c r="E496" s="1431" t="s">
        <v>5731</v>
      </c>
      <c r="F496" s="1401" t="s">
        <v>5731</v>
      </c>
      <c r="G496" s="1432" t="s">
        <v>5731</v>
      </c>
      <c r="H496" s="1421">
        <v>27.363376446562292</v>
      </c>
      <c r="I496" s="1404">
        <v>29.582028590878149</v>
      </c>
      <c r="J496" s="1397">
        <v>36.977535738597687</v>
      </c>
    </row>
    <row r="497" spans="1:10" ht="15.75" customHeight="1">
      <c r="A497" s="1394" t="s">
        <v>6509</v>
      </c>
      <c r="B497" s="1407">
        <v>8413797659849</v>
      </c>
      <c r="C497" s="1976"/>
      <c r="D497" s="1417" t="s">
        <v>6510</v>
      </c>
      <c r="E497" s="1431" t="s">
        <v>5731</v>
      </c>
      <c r="F497" s="1401" t="s">
        <v>5731</v>
      </c>
      <c r="G497" s="1432" t="s">
        <v>5731</v>
      </c>
      <c r="H497" s="1421">
        <v>27.363376446562292</v>
      </c>
      <c r="I497" s="1404">
        <v>29.582028590878149</v>
      </c>
      <c r="J497" s="1397">
        <v>36.977535738597687</v>
      </c>
    </row>
    <row r="498" spans="1:10" ht="15.75" customHeight="1">
      <c r="A498" s="1394" t="s">
        <v>6511</v>
      </c>
      <c r="B498" s="1407">
        <v>8413797659856</v>
      </c>
      <c r="C498" s="1976"/>
      <c r="D498" s="1417" t="s">
        <v>6512</v>
      </c>
      <c r="E498" s="1431" t="s">
        <v>5731</v>
      </c>
      <c r="F498" s="1401" t="s">
        <v>5731</v>
      </c>
      <c r="G498" s="1432" t="s">
        <v>5731</v>
      </c>
      <c r="H498" s="1421">
        <v>27.363376446562292</v>
      </c>
      <c r="I498" s="1404">
        <v>29.582028590878149</v>
      </c>
      <c r="J498" s="1397">
        <v>36.977535738597687</v>
      </c>
    </row>
    <row r="499" spans="1:10" ht="15.75" customHeight="1">
      <c r="A499" s="1394" t="s">
        <v>6513</v>
      </c>
      <c r="B499" s="1407">
        <v>8413797749472</v>
      </c>
      <c r="C499" s="1976"/>
      <c r="D499" s="1417" t="s">
        <v>6514</v>
      </c>
      <c r="E499" s="1431" t="s">
        <v>5731</v>
      </c>
      <c r="F499" s="1401" t="s">
        <v>5731</v>
      </c>
      <c r="G499" s="1432" t="s">
        <v>5731</v>
      </c>
      <c r="H499" s="1421">
        <v>27.363376446562292</v>
      </c>
      <c r="I499" s="1404">
        <v>29.582028590878149</v>
      </c>
      <c r="J499" s="1397">
        <v>36.977535738597687</v>
      </c>
    </row>
    <row r="500" spans="1:10" ht="15.75" customHeight="1">
      <c r="A500" s="1394" t="s">
        <v>6515</v>
      </c>
      <c r="B500" s="1407"/>
      <c r="C500" s="1976"/>
      <c r="D500" s="1417"/>
      <c r="E500" s="1431" t="s">
        <v>5731</v>
      </c>
      <c r="F500" s="1401" t="s">
        <v>5731</v>
      </c>
      <c r="G500" s="1432" t="s">
        <v>5731</v>
      </c>
      <c r="H500" s="1421" t="s">
        <v>5731</v>
      </c>
      <c r="I500" s="1404" t="s">
        <v>5731</v>
      </c>
      <c r="J500" s="1397" t="s">
        <v>5731</v>
      </c>
    </row>
    <row r="501" spans="1:10" ht="15.75" customHeight="1">
      <c r="A501" s="1394" t="s">
        <v>6516</v>
      </c>
      <c r="B501" s="1407">
        <v>8413797659887</v>
      </c>
      <c r="C501" s="1976" t="s">
        <v>9259</v>
      </c>
      <c r="D501" s="1417" t="s">
        <v>6517</v>
      </c>
      <c r="E501" s="1431" t="s">
        <v>5731</v>
      </c>
      <c r="F501" s="1401" t="s">
        <v>5731</v>
      </c>
      <c r="G501" s="1432" t="s">
        <v>5731</v>
      </c>
      <c r="H501" s="1421">
        <v>57.547719537100072</v>
      </c>
      <c r="I501" s="1404">
        <v>62.213750850918991</v>
      </c>
      <c r="J501" s="1397">
        <v>77.767188563648745</v>
      </c>
    </row>
    <row r="502" spans="1:10" ht="15.75" customHeight="1">
      <c r="A502" s="1394" t="s">
        <v>6518</v>
      </c>
      <c r="B502" s="1407">
        <v>8413797729153</v>
      </c>
      <c r="C502" s="1976" t="s">
        <v>9262</v>
      </c>
      <c r="D502" s="1417" t="s">
        <v>6519</v>
      </c>
      <c r="E502" s="1431" t="s">
        <v>5731</v>
      </c>
      <c r="F502" s="1401" t="s">
        <v>5731</v>
      </c>
      <c r="G502" s="1432" t="s">
        <v>5731</v>
      </c>
      <c r="H502" s="1421">
        <v>59.16977535738598</v>
      </c>
      <c r="I502" s="1404">
        <v>63.967324710687549</v>
      </c>
      <c r="J502" s="1397">
        <v>79.959155888359433</v>
      </c>
    </row>
    <row r="503" spans="1:10" ht="15.75" customHeight="1">
      <c r="A503" s="1394" t="s">
        <v>6520</v>
      </c>
      <c r="B503" s="1407">
        <v>8413797659580</v>
      </c>
      <c r="C503" s="1976" t="s">
        <v>9242</v>
      </c>
      <c r="D503" s="1417" t="s">
        <v>6521</v>
      </c>
      <c r="E503" s="1431" t="s">
        <v>5731</v>
      </c>
      <c r="F503" s="1401" t="s">
        <v>5731</v>
      </c>
      <c r="G503" s="1432" t="s">
        <v>5731</v>
      </c>
      <c r="H503" s="1421">
        <v>57.547719537100072</v>
      </c>
      <c r="I503" s="1404">
        <v>62.213750850918991</v>
      </c>
      <c r="J503" s="1397">
        <v>77.767188563648745</v>
      </c>
    </row>
    <row r="504" spans="1:10" ht="15.75" customHeight="1">
      <c r="A504" s="1394" t="s">
        <v>6522</v>
      </c>
      <c r="B504" s="1407">
        <v>8413797659597</v>
      </c>
      <c r="C504" s="1976" t="s">
        <v>9243</v>
      </c>
      <c r="D504" s="1417" t="s">
        <v>6523</v>
      </c>
      <c r="E504" s="1431" t="s">
        <v>5731</v>
      </c>
      <c r="F504" s="1401" t="s">
        <v>5731</v>
      </c>
      <c r="G504" s="1432" t="s">
        <v>5731</v>
      </c>
      <c r="H504" s="1421">
        <v>57.547719537100072</v>
      </c>
      <c r="I504" s="1404">
        <v>62.213750850918991</v>
      </c>
      <c r="J504" s="1397">
        <v>77.767188563648745</v>
      </c>
    </row>
    <row r="505" spans="1:10" ht="15.75" customHeight="1">
      <c r="A505" s="1394" t="s">
        <v>6524</v>
      </c>
      <c r="B505" s="1407">
        <v>8413797659832</v>
      </c>
      <c r="C505" s="1976" t="s">
        <v>9239</v>
      </c>
      <c r="D505" s="1417" t="s">
        <v>6525</v>
      </c>
      <c r="E505" s="1431" t="s">
        <v>5731</v>
      </c>
      <c r="F505" s="1401" t="s">
        <v>5731</v>
      </c>
      <c r="G505" s="1432" t="s">
        <v>5731</v>
      </c>
      <c r="H505" s="1421">
        <v>57.547719537100072</v>
      </c>
      <c r="I505" s="1404">
        <v>62.213750850918991</v>
      </c>
      <c r="J505" s="1397">
        <v>77.767188563648745</v>
      </c>
    </row>
    <row r="506" spans="1:10" ht="15.75" customHeight="1">
      <c r="A506" s="1394" t="s">
        <v>6526</v>
      </c>
      <c r="B506" s="1407">
        <v>8413797739732</v>
      </c>
      <c r="C506" s="1976" t="s">
        <v>9240</v>
      </c>
      <c r="D506" s="1417" t="s">
        <v>6527</v>
      </c>
      <c r="E506" s="1431" t="s">
        <v>5731</v>
      </c>
      <c r="F506" s="1401" t="s">
        <v>5731</v>
      </c>
      <c r="G506" s="1432" t="s">
        <v>5731</v>
      </c>
      <c r="H506" s="1421">
        <v>57.547719537100072</v>
      </c>
      <c r="I506" s="1404">
        <v>62.213750850918991</v>
      </c>
      <c r="J506" s="1397">
        <v>77.767188563648745</v>
      </c>
    </row>
    <row r="507" spans="1:10" ht="15.75" customHeight="1">
      <c r="A507" s="1394" t="s">
        <v>6528</v>
      </c>
      <c r="B507" s="1407">
        <v>8413797759624</v>
      </c>
      <c r="C507" s="1976" t="s">
        <v>9241</v>
      </c>
      <c r="D507" s="1417" t="s">
        <v>6529</v>
      </c>
      <c r="E507" s="1431" t="s">
        <v>5731</v>
      </c>
      <c r="F507" s="1401" t="s">
        <v>5731</v>
      </c>
      <c r="G507" s="1432" t="s">
        <v>5731</v>
      </c>
      <c r="H507" s="1421">
        <v>57.547719537100072</v>
      </c>
      <c r="I507" s="1404">
        <v>62.213750850918991</v>
      </c>
      <c r="J507" s="1397">
        <v>77.767188563648745</v>
      </c>
    </row>
    <row r="508" spans="1:10" ht="15.75" customHeight="1">
      <c r="A508" s="1394" t="s">
        <v>6530</v>
      </c>
      <c r="B508" s="1407"/>
      <c r="C508" s="1976"/>
      <c r="D508" s="1417"/>
      <c r="E508" s="1431" t="s">
        <v>5731</v>
      </c>
      <c r="F508" s="1401" t="s">
        <v>5731</v>
      </c>
      <c r="G508" s="1432" t="s">
        <v>5731</v>
      </c>
      <c r="H508" s="1421" t="s">
        <v>5731</v>
      </c>
      <c r="I508" s="1404" t="s">
        <v>5731</v>
      </c>
      <c r="J508" s="1397" t="s">
        <v>5731</v>
      </c>
    </row>
    <row r="509" spans="1:10" ht="15.75" customHeight="1">
      <c r="A509" s="1394" t="s">
        <v>6531</v>
      </c>
      <c r="B509" s="1407">
        <v>8413797719239</v>
      </c>
      <c r="C509" s="1976"/>
      <c r="D509" s="1417" t="s">
        <v>6532</v>
      </c>
      <c r="E509" s="1431" t="s">
        <v>5731</v>
      </c>
      <c r="F509" s="1401" t="s">
        <v>5731</v>
      </c>
      <c r="G509" s="1432" t="s">
        <v>5731</v>
      </c>
      <c r="H509" s="1421">
        <v>12.518039482641251</v>
      </c>
      <c r="I509" s="1404">
        <v>13.533015656909463</v>
      </c>
      <c r="J509" s="1397">
        <v>16.916269571136826</v>
      </c>
    </row>
    <row r="510" spans="1:10" ht="15.75" customHeight="1">
      <c r="A510" s="1394" t="s">
        <v>6533</v>
      </c>
      <c r="B510" s="1407">
        <v>8413797719246</v>
      </c>
      <c r="C510" s="1976"/>
      <c r="D510" s="1417" t="s">
        <v>6534</v>
      </c>
      <c r="E510" s="1431" t="s">
        <v>5731</v>
      </c>
      <c r="F510" s="1401" t="s">
        <v>5731</v>
      </c>
      <c r="G510" s="1432" t="s">
        <v>5731</v>
      </c>
      <c r="H510" s="1421">
        <v>12.518039482641251</v>
      </c>
      <c r="I510" s="1404">
        <v>13.533015656909463</v>
      </c>
      <c r="J510" s="1397">
        <v>16.916269571136826</v>
      </c>
    </row>
    <row r="511" spans="1:10" ht="15.75" customHeight="1">
      <c r="A511" s="1394" t="s">
        <v>6535</v>
      </c>
      <c r="B511" s="1407">
        <v>8413797719253</v>
      </c>
      <c r="C511" s="1976"/>
      <c r="D511" s="1417" t="s">
        <v>6536</v>
      </c>
      <c r="E511" s="1431" t="s">
        <v>5731</v>
      </c>
      <c r="F511" s="1401" t="s">
        <v>5731</v>
      </c>
      <c r="G511" s="1432" t="s">
        <v>5731</v>
      </c>
      <c r="H511" s="1421">
        <v>12.518039482641251</v>
      </c>
      <c r="I511" s="1404">
        <v>13.533015656909463</v>
      </c>
      <c r="J511" s="1397">
        <v>16.916269571136826</v>
      </c>
    </row>
    <row r="512" spans="1:10" ht="15.75" customHeight="1">
      <c r="A512" s="1394" t="s">
        <v>6537</v>
      </c>
      <c r="B512" s="1407">
        <v>8413797719260</v>
      </c>
      <c r="C512" s="1976" t="s">
        <v>9291</v>
      </c>
      <c r="D512" s="1417" t="s">
        <v>6538</v>
      </c>
      <c r="E512" s="1431" t="s">
        <v>5731</v>
      </c>
      <c r="F512" s="1401" t="s">
        <v>5731</v>
      </c>
      <c r="G512" s="1432" t="s">
        <v>5731</v>
      </c>
      <c r="H512" s="1421">
        <v>12.518039482641251</v>
      </c>
      <c r="I512" s="1404">
        <v>13.533015656909463</v>
      </c>
      <c r="J512" s="1397">
        <v>16.916269571136826</v>
      </c>
    </row>
    <row r="513" spans="1:10" ht="15.75" customHeight="1">
      <c r="A513" s="1394" t="s">
        <v>6539</v>
      </c>
      <c r="B513" s="1407">
        <v>8413797719277</v>
      </c>
      <c r="C513" s="1976"/>
      <c r="D513" s="1417" t="s">
        <v>6540</v>
      </c>
      <c r="E513" s="1431" t="s">
        <v>5731</v>
      </c>
      <c r="F513" s="1401" t="s">
        <v>5731</v>
      </c>
      <c r="G513" s="1432" t="s">
        <v>5731</v>
      </c>
      <c r="H513" s="1421">
        <v>12.518039482641251</v>
      </c>
      <c r="I513" s="1404">
        <v>13.533015656909463</v>
      </c>
      <c r="J513" s="1397">
        <v>16.916269571136826</v>
      </c>
    </row>
    <row r="514" spans="1:10" ht="15.75" customHeight="1">
      <c r="A514" s="1394" t="s">
        <v>6541</v>
      </c>
      <c r="B514" s="1407"/>
      <c r="C514" s="1976"/>
      <c r="D514" s="1417"/>
      <c r="E514" s="1431" t="s">
        <v>5731</v>
      </c>
      <c r="F514" s="1401" t="s">
        <v>5731</v>
      </c>
      <c r="G514" s="1432" t="s">
        <v>5731</v>
      </c>
      <c r="H514" s="1421" t="s">
        <v>5731</v>
      </c>
      <c r="I514" s="1404" t="s">
        <v>5731</v>
      </c>
      <c r="J514" s="1397" t="s">
        <v>5731</v>
      </c>
    </row>
    <row r="515" spans="1:10" ht="15.75" customHeight="1">
      <c r="A515" s="1394" t="s">
        <v>6542</v>
      </c>
      <c r="B515" s="1407">
        <v>8413797609967</v>
      </c>
      <c r="C515" s="1976" t="s">
        <v>11846</v>
      </c>
      <c r="D515" s="1417" t="s">
        <v>6543</v>
      </c>
      <c r="E515" s="1431" t="s">
        <v>5731</v>
      </c>
      <c r="F515" s="1401" t="s">
        <v>5731</v>
      </c>
      <c r="G515" s="1432" t="s">
        <v>5731</v>
      </c>
      <c r="H515" s="1421">
        <v>130.68127978216475</v>
      </c>
      <c r="I515" s="1404">
        <v>141.27705922396188</v>
      </c>
      <c r="J515" s="1397">
        <v>176.59632402995237</v>
      </c>
    </row>
    <row r="516" spans="1:10" ht="15.75" customHeight="1">
      <c r="A516" s="1394" t="s">
        <v>6544</v>
      </c>
      <c r="B516" s="1407">
        <v>8413797609974</v>
      </c>
      <c r="C516" s="1976" t="s">
        <v>11847</v>
      </c>
      <c r="D516" s="1417" t="s">
        <v>6545</v>
      </c>
      <c r="E516" s="1431" t="s">
        <v>5731</v>
      </c>
      <c r="F516" s="1401" t="s">
        <v>5731</v>
      </c>
      <c r="G516" s="1432" t="s">
        <v>5731</v>
      </c>
      <c r="H516" s="1421">
        <v>130.68127978216475</v>
      </c>
      <c r="I516" s="1404">
        <v>141.27705922396188</v>
      </c>
      <c r="J516" s="1397">
        <v>176.59632402995237</v>
      </c>
    </row>
    <row r="517" spans="1:10" ht="15.75" customHeight="1">
      <c r="A517" s="1394" t="s">
        <v>6546</v>
      </c>
      <c r="B517" s="1407"/>
      <c r="C517" s="1976"/>
      <c r="D517" s="1417"/>
      <c r="E517" s="1431" t="s">
        <v>5731</v>
      </c>
      <c r="F517" s="1401" t="s">
        <v>5731</v>
      </c>
      <c r="G517" s="1432" t="s">
        <v>5731</v>
      </c>
      <c r="H517" s="1421" t="s">
        <v>5731</v>
      </c>
      <c r="I517" s="1404" t="s">
        <v>5731</v>
      </c>
      <c r="J517" s="1397" t="s">
        <v>5731</v>
      </c>
    </row>
    <row r="518" spans="1:10" ht="15.75" customHeight="1">
      <c r="A518" s="1394" t="s">
        <v>6547</v>
      </c>
      <c r="B518" s="1407">
        <v>8413797759501</v>
      </c>
      <c r="C518" s="1976" t="s">
        <v>9261</v>
      </c>
      <c r="D518" s="1417" t="s">
        <v>6548</v>
      </c>
      <c r="E518" s="1431" t="s">
        <v>5731</v>
      </c>
      <c r="F518" s="1401" t="s">
        <v>5731</v>
      </c>
      <c r="G518" s="1432" t="s">
        <v>5731</v>
      </c>
      <c r="H518" s="1421">
        <v>34.310006807351947</v>
      </c>
      <c r="I518" s="1404">
        <v>37.091899251191293</v>
      </c>
      <c r="J518" s="1397">
        <v>46.364874063989113</v>
      </c>
    </row>
    <row r="519" spans="1:10" ht="15.75" customHeight="1">
      <c r="A519" s="1394" t="s">
        <v>6549</v>
      </c>
      <c r="B519" s="1407">
        <v>8413797759709</v>
      </c>
      <c r="C519" s="1976" t="s">
        <v>9264</v>
      </c>
      <c r="D519" s="1417" t="s">
        <v>6502</v>
      </c>
      <c r="E519" s="1431" t="s">
        <v>5731</v>
      </c>
      <c r="F519" s="1401" t="s">
        <v>5731</v>
      </c>
      <c r="G519" s="1432" t="s">
        <v>5731</v>
      </c>
      <c r="H519" s="1421">
        <v>40.022464261402313</v>
      </c>
      <c r="I519" s="1404">
        <v>43.267528931245742</v>
      </c>
      <c r="J519" s="1397">
        <v>54.08441116405718</v>
      </c>
    </row>
    <row r="520" spans="1:10" ht="15.75" customHeight="1">
      <c r="A520" s="1394" t="s">
        <v>6550</v>
      </c>
      <c r="B520" s="1407">
        <v>8413797759556</v>
      </c>
      <c r="C520" s="1976" t="s">
        <v>9254</v>
      </c>
      <c r="D520" s="1417" t="s">
        <v>6551</v>
      </c>
      <c r="E520" s="1431" t="s">
        <v>5731</v>
      </c>
      <c r="F520" s="1401" t="s">
        <v>5731</v>
      </c>
      <c r="G520" s="1432" t="s">
        <v>5731</v>
      </c>
      <c r="H520" s="1421">
        <v>34.310006807351947</v>
      </c>
      <c r="I520" s="1404">
        <v>37.091899251191293</v>
      </c>
      <c r="J520" s="1397">
        <v>46.364874063989113</v>
      </c>
    </row>
    <row r="521" spans="1:10" ht="15.75" customHeight="1">
      <c r="A521" s="1394" t="s">
        <v>6552</v>
      </c>
      <c r="B521" s="1407">
        <v>8413797759570</v>
      </c>
      <c r="C521" s="1976" t="s">
        <v>9256</v>
      </c>
      <c r="D521" s="1417" t="s">
        <v>6553</v>
      </c>
      <c r="E521" s="1431" t="s">
        <v>5731</v>
      </c>
      <c r="F521" s="1401" t="s">
        <v>5731</v>
      </c>
      <c r="G521" s="1432" t="s">
        <v>5731</v>
      </c>
      <c r="H521" s="1421">
        <v>34.310006807351947</v>
      </c>
      <c r="I521" s="1404">
        <v>37.091899251191293</v>
      </c>
      <c r="J521" s="1397">
        <v>46.364874063989113</v>
      </c>
    </row>
    <row r="522" spans="1:10" ht="15.75" customHeight="1">
      <c r="A522" s="1394" t="s">
        <v>6554</v>
      </c>
      <c r="B522" s="1407">
        <v>8413797759587</v>
      </c>
      <c r="C522" s="1976" t="s">
        <v>9251</v>
      </c>
      <c r="D522" s="1417" t="s">
        <v>6555</v>
      </c>
      <c r="E522" s="1431" t="s">
        <v>5731</v>
      </c>
      <c r="F522" s="1401" t="s">
        <v>5731</v>
      </c>
      <c r="G522" s="1432" t="s">
        <v>5731</v>
      </c>
      <c r="H522" s="1421">
        <v>34.310006807351947</v>
      </c>
      <c r="I522" s="1404">
        <v>37.091899251191293</v>
      </c>
      <c r="J522" s="1397">
        <v>46.364874063989113</v>
      </c>
    </row>
    <row r="523" spans="1:10" ht="15.75" customHeight="1">
      <c r="A523" s="1394" t="s">
        <v>6556</v>
      </c>
      <c r="B523" s="1407">
        <v>8413797759594</v>
      </c>
      <c r="C523" s="1976" t="s">
        <v>9252</v>
      </c>
      <c r="D523" s="1417" t="s">
        <v>6557</v>
      </c>
      <c r="E523" s="1431" t="s">
        <v>5731</v>
      </c>
      <c r="F523" s="1401" t="s">
        <v>5731</v>
      </c>
      <c r="G523" s="1432" t="s">
        <v>5731</v>
      </c>
      <c r="H523" s="1421">
        <v>34.310006807351947</v>
      </c>
      <c r="I523" s="1404">
        <v>37.091899251191293</v>
      </c>
      <c r="J523" s="1397">
        <v>46.364874063989113</v>
      </c>
    </row>
    <row r="524" spans="1:10" ht="15.75" customHeight="1">
      <c r="A524" s="1394" t="s">
        <v>6558</v>
      </c>
      <c r="B524" s="1407"/>
      <c r="C524" s="1976"/>
      <c r="D524" s="1417"/>
      <c r="E524" s="1431" t="s">
        <v>5731</v>
      </c>
      <c r="F524" s="1401" t="s">
        <v>5731</v>
      </c>
      <c r="G524" s="1432" t="s">
        <v>5731</v>
      </c>
      <c r="H524" s="1421" t="s">
        <v>5731</v>
      </c>
      <c r="I524" s="1404" t="s">
        <v>5731</v>
      </c>
      <c r="J524" s="1397" t="s">
        <v>5731</v>
      </c>
    </row>
    <row r="525" spans="1:10" ht="15.75" customHeight="1">
      <c r="A525" s="1394" t="s">
        <v>6559</v>
      </c>
      <c r="B525" s="1407">
        <v>8413797729191</v>
      </c>
      <c r="C525" s="1976" t="s">
        <v>9263</v>
      </c>
      <c r="D525" s="1417" t="s">
        <v>6560</v>
      </c>
      <c r="E525" s="1431" t="s">
        <v>5731</v>
      </c>
      <c r="F525" s="1401" t="s">
        <v>5731</v>
      </c>
      <c r="G525" s="1432" t="s">
        <v>5731</v>
      </c>
      <c r="H525" s="1421">
        <v>45.840707964601769</v>
      </c>
      <c r="I525" s="1404">
        <v>49.557522123893804</v>
      </c>
      <c r="J525" s="1397">
        <v>61.946902654867252</v>
      </c>
    </row>
    <row r="526" spans="1:10" ht="15.75" customHeight="1">
      <c r="A526" s="1394" t="s">
        <v>6561</v>
      </c>
      <c r="B526" s="1407">
        <v>8413797729061</v>
      </c>
      <c r="C526" s="1976"/>
      <c r="D526" s="1417" t="s">
        <v>6562</v>
      </c>
      <c r="E526" s="1431" t="s">
        <v>5731</v>
      </c>
      <c r="F526" s="1401" t="s">
        <v>5731</v>
      </c>
      <c r="G526" s="1432" t="s">
        <v>5731</v>
      </c>
      <c r="H526" s="1421">
        <v>41.009802586793739</v>
      </c>
      <c r="I526" s="1404">
        <v>44.334921715452694</v>
      </c>
      <c r="J526" s="1397">
        <v>55.418652144315864</v>
      </c>
    </row>
    <row r="527" spans="1:10" ht="15.75" customHeight="1">
      <c r="A527" s="1394" t="s">
        <v>6563</v>
      </c>
      <c r="B527" s="1407">
        <v>8413797749366</v>
      </c>
      <c r="C527" s="1976"/>
      <c r="D527" s="1417" t="s">
        <v>6564</v>
      </c>
      <c r="E527" s="1431" t="s">
        <v>5731</v>
      </c>
      <c r="F527" s="1401" t="s">
        <v>5731</v>
      </c>
      <c r="G527" s="1432" t="s">
        <v>5731</v>
      </c>
      <c r="H527" s="1421">
        <v>45.840707964601769</v>
      </c>
      <c r="I527" s="1404">
        <v>49.557522123893804</v>
      </c>
      <c r="J527" s="1397">
        <v>61.946902654867252</v>
      </c>
    </row>
    <row r="528" spans="1:10" ht="15.75" customHeight="1">
      <c r="A528" s="1394" t="s">
        <v>6565</v>
      </c>
      <c r="B528" s="1407">
        <v>8413797749809</v>
      </c>
      <c r="C528" s="1976"/>
      <c r="D528" s="1417" t="s">
        <v>6566</v>
      </c>
      <c r="E528" s="1431" t="s">
        <v>5731</v>
      </c>
      <c r="F528" s="1401" t="s">
        <v>5731</v>
      </c>
      <c r="G528" s="1432" t="s">
        <v>5731</v>
      </c>
      <c r="H528" s="1421">
        <v>41.009802586793739</v>
      </c>
      <c r="I528" s="1404">
        <v>44.334921715452694</v>
      </c>
      <c r="J528" s="1397">
        <v>55.418652144315864</v>
      </c>
    </row>
    <row r="529" spans="1:10" ht="15.75" customHeight="1">
      <c r="A529" s="1394" t="s">
        <v>6567</v>
      </c>
      <c r="B529" s="1407">
        <v>8413797749373</v>
      </c>
      <c r="C529" s="1976"/>
      <c r="D529" s="1417" t="s">
        <v>6568</v>
      </c>
      <c r="E529" s="1431" t="s">
        <v>5731</v>
      </c>
      <c r="F529" s="1401" t="s">
        <v>5731</v>
      </c>
      <c r="G529" s="1432" t="s">
        <v>5731</v>
      </c>
      <c r="H529" s="1421">
        <v>45.840707964601769</v>
      </c>
      <c r="I529" s="1404">
        <v>49.557522123893804</v>
      </c>
      <c r="J529" s="1397">
        <v>61.946902654867252</v>
      </c>
    </row>
    <row r="530" spans="1:10" ht="15.75" customHeight="1">
      <c r="A530" s="1394" t="s">
        <v>6569</v>
      </c>
      <c r="B530" s="1407">
        <v>8413797729078</v>
      </c>
      <c r="C530" s="1976"/>
      <c r="D530" s="1417" t="s">
        <v>6551</v>
      </c>
      <c r="E530" s="1431" t="s">
        <v>5731</v>
      </c>
      <c r="F530" s="1401" t="s">
        <v>5731</v>
      </c>
      <c r="G530" s="1432" t="s">
        <v>5731</v>
      </c>
      <c r="H530" s="1421">
        <v>41.009802586793739</v>
      </c>
      <c r="I530" s="1404">
        <v>44.334921715452694</v>
      </c>
      <c r="J530" s="1397">
        <v>55.418652144315864</v>
      </c>
    </row>
    <row r="531" spans="1:10" ht="15.75" customHeight="1">
      <c r="A531" s="1394" t="s">
        <v>6570</v>
      </c>
      <c r="B531" s="1407">
        <v>8413797749380</v>
      </c>
      <c r="C531" s="1976" t="s">
        <v>9253</v>
      </c>
      <c r="D531" s="1417" t="s">
        <v>6571</v>
      </c>
      <c r="E531" s="1431" t="s">
        <v>5731</v>
      </c>
      <c r="F531" s="1401" t="s">
        <v>5731</v>
      </c>
      <c r="G531" s="1432" t="s">
        <v>5731</v>
      </c>
      <c r="H531" s="1421">
        <v>45.840707964601769</v>
      </c>
      <c r="I531" s="1404">
        <v>49.557522123893804</v>
      </c>
      <c r="J531" s="1397">
        <v>61.946902654867252</v>
      </c>
    </row>
    <row r="532" spans="1:10" ht="15.75" customHeight="1">
      <c r="A532" s="1394" t="s">
        <v>6572</v>
      </c>
      <c r="B532" s="1407">
        <v>8413797749816</v>
      </c>
      <c r="C532" s="1976"/>
      <c r="D532" s="1417" t="s">
        <v>6573</v>
      </c>
      <c r="E532" s="1431" t="s">
        <v>5731</v>
      </c>
      <c r="F532" s="1401" t="s">
        <v>5731</v>
      </c>
      <c r="G532" s="1432" t="s">
        <v>5731</v>
      </c>
      <c r="H532" s="1421">
        <v>41.009802586793739</v>
      </c>
      <c r="I532" s="1404">
        <v>44.334921715452694</v>
      </c>
      <c r="J532" s="1397">
        <v>55.418652144315864</v>
      </c>
    </row>
    <row r="533" spans="1:10" ht="15.75" customHeight="1">
      <c r="A533" s="1394" t="s">
        <v>6574</v>
      </c>
      <c r="B533" s="1407">
        <v>8413797729085</v>
      </c>
      <c r="C533" s="1976"/>
      <c r="D533" s="1417" t="s">
        <v>6575</v>
      </c>
      <c r="E533" s="1431" t="s">
        <v>5731</v>
      </c>
      <c r="F533" s="1401" t="s">
        <v>5731</v>
      </c>
      <c r="G533" s="1432" t="s">
        <v>5731</v>
      </c>
      <c r="H533" s="1421">
        <v>41.009802586793739</v>
      </c>
      <c r="I533" s="1404">
        <v>44.334921715452694</v>
      </c>
      <c r="J533" s="1397">
        <v>55.418652144315864</v>
      </c>
    </row>
    <row r="534" spans="1:10" ht="15.75" customHeight="1">
      <c r="A534" s="1394" t="s">
        <v>6576</v>
      </c>
      <c r="B534" s="1407">
        <v>8413797749403</v>
      </c>
      <c r="C534" s="1976" t="s">
        <v>9255</v>
      </c>
      <c r="D534" s="1417" t="s">
        <v>6577</v>
      </c>
      <c r="E534" s="1431" t="s">
        <v>5731</v>
      </c>
      <c r="F534" s="1401" t="s">
        <v>5731</v>
      </c>
      <c r="G534" s="1432" t="s">
        <v>5731</v>
      </c>
      <c r="H534" s="1421">
        <v>45.840707964601769</v>
      </c>
      <c r="I534" s="1404">
        <v>49.557522123893804</v>
      </c>
      <c r="J534" s="1397">
        <v>61.946902654867252</v>
      </c>
    </row>
    <row r="535" spans="1:10" ht="15.75" customHeight="1">
      <c r="A535" s="1394" t="s">
        <v>6578</v>
      </c>
      <c r="B535" s="1407">
        <v>8413797729092</v>
      </c>
      <c r="C535" s="1976"/>
      <c r="D535" s="1417" t="s">
        <v>6579</v>
      </c>
      <c r="E535" s="1431" t="s">
        <v>5731</v>
      </c>
      <c r="F535" s="1401" t="s">
        <v>5731</v>
      </c>
      <c r="G535" s="1432" t="s">
        <v>5731</v>
      </c>
      <c r="H535" s="1421">
        <v>41.009802586793739</v>
      </c>
      <c r="I535" s="1404">
        <v>44.334921715452694</v>
      </c>
      <c r="J535" s="1397">
        <v>55.418652144315864</v>
      </c>
    </row>
    <row r="536" spans="1:10" ht="15.75" customHeight="1">
      <c r="A536" s="1394" t="s">
        <v>6580</v>
      </c>
      <c r="B536" s="1407">
        <v>8413797749410</v>
      </c>
      <c r="C536" s="1976" t="s">
        <v>9250</v>
      </c>
      <c r="D536" s="1417" t="s">
        <v>6581</v>
      </c>
      <c r="E536" s="1431" t="s">
        <v>5731</v>
      </c>
      <c r="F536" s="1401" t="s">
        <v>5731</v>
      </c>
      <c r="G536" s="1432" t="s">
        <v>5731</v>
      </c>
      <c r="H536" s="1421">
        <v>45.840707964601769</v>
      </c>
      <c r="I536" s="1404">
        <v>49.557522123893804</v>
      </c>
      <c r="J536" s="1397">
        <v>61.946902654867252</v>
      </c>
    </row>
    <row r="537" spans="1:10" ht="15.75" customHeight="1">
      <c r="A537" s="1394" t="s">
        <v>6582</v>
      </c>
      <c r="B537" s="1407">
        <v>8413797749823</v>
      </c>
      <c r="C537" s="1976"/>
      <c r="D537" s="1417" t="s">
        <v>6583</v>
      </c>
      <c r="E537" s="1431" t="s">
        <v>5731</v>
      </c>
      <c r="F537" s="1401" t="s">
        <v>5731</v>
      </c>
      <c r="G537" s="1432" t="s">
        <v>5731</v>
      </c>
      <c r="H537" s="1421">
        <v>41.009802586793739</v>
      </c>
      <c r="I537" s="1404">
        <v>44.334921715452694</v>
      </c>
      <c r="J537" s="1397">
        <v>55.418652144315864</v>
      </c>
    </row>
    <row r="538" spans="1:10" ht="15.75" customHeight="1">
      <c r="A538" s="1394" t="s">
        <v>6584</v>
      </c>
      <c r="B538" s="1407">
        <v>8413797749427</v>
      </c>
      <c r="C538" s="1976"/>
      <c r="D538" s="1417" t="s">
        <v>6585</v>
      </c>
      <c r="E538" s="1431" t="s">
        <v>5731</v>
      </c>
      <c r="F538" s="1401" t="s">
        <v>5731</v>
      </c>
      <c r="G538" s="1432" t="s">
        <v>5731</v>
      </c>
      <c r="H538" s="1421">
        <v>45.840707964601769</v>
      </c>
      <c r="I538" s="1404">
        <v>49.557522123893804</v>
      </c>
      <c r="J538" s="1397">
        <v>61.946902654867252</v>
      </c>
    </row>
    <row r="539" spans="1:10" ht="15.75" customHeight="1">
      <c r="A539" s="1394" t="s">
        <v>6586</v>
      </c>
      <c r="B539" s="1407">
        <v>8413797769470</v>
      </c>
      <c r="C539" s="1976"/>
      <c r="D539" s="1417" t="s">
        <v>6587</v>
      </c>
      <c r="E539" s="1431" t="s">
        <v>5731</v>
      </c>
      <c r="F539" s="1401" t="s">
        <v>5731</v>
      </c>
      <c r="G539" s="1432" t="s">
        <v>5731</v>
      </c>
      <c r="H539" s="1421">
        <v>49.543226684819615</v>
      </c>
      <c r="I539" s="1404">
        <v>53.560245064669857</v>
      </c>
      <c r="J539" s="1397">
        <v>66.950306330837321</v>
      </c>
    </row>
    <row r="540" spans="1:10" ht="15.75" customHeight="1">
      <c r="A540" s="1394" t="s">
        <v>6588</v>
      </c>
      <c r="B540" s="1407">
        <v>8413797729108</v>
      </c>
      <c r="C540" s="1976"/>
      <c r="D540" s="1417" t="s">
        <v>6589</v>
      </c>
      <c r="E540" s="1431" t="s">
        <v>5731</v>
      </c>
      <c r="F540" s="1401" t="s">
        <v>5731</v>
      </c>
      <c r="G540" s="1432" t="s">
        <v>5731</v>
      </c>
      <c r="H540" s="1421">
        <v>41.009802586793739</v>
      </c>
      <c r="I540" s="1404">
        <v>44.334921715452694</v>
      </c>
      <c r="J540" s="1397">
        <v>55.418652144315864</v>
      </c>
    </row>
    <row r="541" spans="1:10" ht="15.75" customHeight="1">
      <c r="A541" s="1394" t="s">
        <v>6590</v>
      </c>
      <c r="B541" s="1407">
        <v>8413797729115</v>
      </c>
      <c r="C541" s="1976"/>
      <c r="D541" s="1417" t="s">
        <v>6591</v>
      </c>
      <c r="E541" s="1431" t="s">
        <v>5731</v>
      </c>
      <c r="F541" s="1401" t="s">
        <v>5731</v>
      </c>
      <c r="G541" s="1432" t="s">
        <v>5731</v>
      </c>
      <c r="H541" s="1421">
        <v>41.009802586793739</v>
      </c>
      <c r="I541" s="1404">
        <v>44.334921715452694</v>
      </c>
      <c r="J541" s="1397">
        <v>55.418652144315864</v>
      </c>
    </row>
    <row r="542" spans="1:10" ht="15.75" customHeight="1">
      <c r="A542" s="1394" t="s">
        <v>6592</v>
      </c>
      <c r="B542" s="1407">
        <v>8413797779233</v>
      </c>
      <c r="C542" s="1976"/>
      <c r="D542" s="1417" t="s">
        <v>6593</v>
      </c>
      <c r="E542" s="1431" t="s">
        <v>5731</v>
      </c>
      <c r="F542" s="1401" t="s">
        <v>5731</v>
      </c>
      <c r="G542" s="1432" t="s">
        <v>5731</v>
      </c>
      <c r="H542" s="1421">
        <v>41.009802586793739</v>
      </c>
      <c r="I542" s="1404">
        <v>44.334921715452694</v>
      </c>
      <c r="J542" s="1397">
        <v>55.418652144315864</v>
      </c>
    </row>
    <row r="543" spans="1:10" ht="15.75" customHeight="1">
      <c r="A543" s="1394" t="s">
        <v>6594</v>
      </c>
      <c r="B543" s="1407"/>
      <c r="C543" s="1976"/>
      <c r="D543" s="1417"/>
      <c r="E543" s="1431" t="s">
        <v>5731</v>
      </c>
      <c r="F543" s="1401" t="s">
        <v>5731</v>
      </c>
      <c r="G543" s="1432" t="s">
        <v>5731</v>
      </c>
      <c r="H543" s="1421" t="s">
        <v>5731</v>
      </c>
      <c r="I543" s="1404" t="s">
        <v>5731</v>
      </c>
      <c r="J543" s="1397" t="s">
        <v>5731</v>
      </c>
    </row>
    <row r="544" spans="1:10" ht="15.75" customHeight="1">
      <c r="A544" s="1394" t="s">
        <v>6595</v>
      </c>
      <c r="B544" s="1407">
        <v>8413797759464</v>
      </c>
      <c r="C544" s="1976"/>
      <c r="D544" s="1417" t="s">
        <v>6596</v>
      </c>
      <c r="E544" s="1431" t="s">
        <v>5731</v>
      </c>
      <c r="F544" s="1401" t="s">
        <v>5731</v>
      </c>
      <c r="G544" s="1432" t="s">
        <v>5731</v>
      </c>
      <c r="H544" s="1421">
        <v>42.349761742682091</v>
      </c>
      <c r="I544" s="1404">
        <v>45.78352620830497</v>
      </c>
      <c r="J544" s="1397">
        <v>57.229407760381207</v>
      </c>
    </row>
    <row r="545" spans="1:10" ht="15.75" customHeight="1">
      <c r="A545" s="1394" t="s">
        <v>6597</v>
      </c>
      <c r="B545" s="1407">
        <v>8413797759471</v>
      </c>
      <c r="C545" s="1976"/>
      <c r="D545" s="1417" t="s">
        <v>6598</v>
      </c>
      <c r="E545" s="1431" t="s">
        <v>5731</v>
      </c>
      <c r="F545" s="1401" t="s">
        <v>5731</v>
      </c>
      <c r="G545" s="1432" t="s">
        <v>5731</v>
      </c>
      <c r="H545" s="1421">
        <v>42.349761742682091</v>
      </c>
      <c r="I545" s="1404">
        <v>45.78352620830497</v>
      </c>
      <c r="J545" s="1397">
        <v>57.229407760381207</v>
      </c>
    </row>
    <row r="546" spans="1:10" ht="15.75" customHeight="1">
      <c r="A546" s="1394" t="s">
        <v>6599</v>
      </c>
      <c r="B546" s="1407">
        <v>8413797759488</v>
      </c>
      <c r="C546" s="1976" t="s">
        <v>9257</v>
      </c>
      <c r="D546" s="1417" t="s">
        <v>6600</v>
      </c>
      <c r="E546" s="1431" t="s">
        <v>5731</v>
      </c>
      <c r="F546" s="1401" t="s">
        <v>5731</v>
      </c>
      <c r="G546" s="1432" t="s">
        <v>5731</v>
      </c>
      <c r="H546" s="1421">
        <v>42.349761742682091</v>
      </c>
      <c r="I546" s="1404">
        <v>45.78352620830497</v>
      </c>
      <c r="J546" s="1397">
        <v>57.229407760381207</v>
      </c>
    </row>
    <row r="547" spans="1:10" ht="15.75" customHeight="1">
      <c r="A547" s="1394" t="s">
        <v>6601</v>
      </c>
      <c r="B547" s="1407">
        <v>8413797759235</v>
      </c>
      <c r="C547" s="1976" t="s">
        <v>9258</v>
      </c>
      <c r="D547" s="1417" t="s">
        <v>6602</v>
      </c>
      <c r="E547" s="1431" t="s">
        <v>5731</v>
      </c>
      <c r="F547" s="1401" t="s">
        <v>5731</v>
      </c>
      <c r="G547" s="1432" t="s">
        <v>5731</v>
      </c>
      <c r="H547" s="1421">
        <v>42.349761742682091</v>
      </c>
      <c r="I547" s="1404">
        <v>45.78352620830497</v>
      </c>
      <c r="J547" s="1397">
        <v>57.229407760381207</v>
      </c>
    </row>
    <row r="548" spans="1:10" ht="15.75" customHeight="1">
      <c r="A548" s="1394" t="s">
        <v>6603</v>
      </c>
      <c r="B548" s="1407">
        <v>8413797759242</v>
      </c>
      <c r="C548" s="1976"/>
      <c r="D548" s="1417" t="s">
        <v>6604</v>
      </c>
      <c r="E548" s="1431" t="s">
        <v>5731</v>
      </c>
      <c r="F548" s="1401" t="s">
        <v>5731</v>
      </c>
      <c r="G548" s="1432" t="s">
        <v>5731</v>
      </c>
      <c r="H548" s="1421">
        <v>42.349761742682091</v>
      </c>
      <c r="I548" s="1404">
        <v>45.78352620830497</v>
      </c>
      <c r="J548" s="1397">
        <v>57.229407760381207</v>
      </c>
    </row>
    <row r="549" spans="1:10" ht="15.75" customHeight="1">
      <c r="A549" s="1394" t="s">
        <v>6497</v>
      </c>
      <c r="B549" s="1407"/>
      <c r="C549" s="1976"/>
      <c r="D549" s="1417"/>
      <c r="E549" s="1431" t="s">
        <v>5731</v>
      </c>
      <c r="F549" s="1401" t="s">
        <v>5731</v>
      </c>
      <c r="G549" s="1432" t="s">
        <v>5731</v>
      </c>
      <c r="H549" s="1421" t="s">
        <v>5731</v>
      </c>
      <c r="I549" s="1404" t="s">
        <v>5731</v>
      </c>
      <c r="J549" s="1397" t="s">
        <v>5731</v>
      </c>
    </row>
    <row r="550" spans="1:10" ht="15.75" customHeight="1">
      <c r="A550" s="1394" t="s">
        <v>6605</v>
      </c>
      <c r="B550" s="1407"/>
      <c r="C550" s="1976"/>
      <c r="D550" s="1417"/>
      <c r="E550" s="1431" t="s">
        <v>5731</v>
      </c>
      <c r="F550" s="1401" t="s">
        <v>5731</v>
      </c>
      <c r="G550" s="1432" t="s">
        <v>5731</v>
      </c>
      <c r="H550" s="1421" t="s">
        <v>5731</v>
      </c>
      <c r="I550" s="1404" t="s">
        <v>5731</v>
      </c>
      <c r="J550" s="1397" t="s">
        <v>5731</v>
      </c>
    </row>
    <row r="551" spans="1:10" ht="15.75" customHeight="1">
      <c r="A551" s="1394" t="s">
        <v>6606</v>
      </c>
      <c r="B551" s="1407">
        <v>8413797659511</v>
      </c>
      <c r="C551" s="1976"/>
      <c r="D551" s="1417" t="s">
        <v>6500</v>
      </c>
      <c r="E551" s="1431" t="s">
        <v>5731</v>
      </c>
      <c r="F551" s="1401" t="s">
        <v>5731</v>
      </c>
      <c r="G551" s="1432" t="s">
        <v>5731</v>
      </c>
      <c r="H551" s="1421">
        <v>21.298298162014976</v>
      </c>
      <c r="I551" s="1404">
        <v>23.025187202178355</v>
      </c>
      <c r="J551" s="1397">
        <v>28.781484002722941</v>
      </c>
    </row>
    <row r="552" spans="1:10" ht="15.75" customHeight="1">
      <c r="A552" s="1394" t="s">
        <v>6607</v>
      </c>
      <c r="B552" s="1407">
        <v>8413797659665</v>
      </c>
      <c r="C552" s="1976"/>
      <c r="D552" s="1417" t="s">
        <v>6608</v>
      </c>
      <c r="E552" s="1431" t="s">
        <v>5731</v>
      </c>
      <c r="F552" s="1401" t="s">
        <v>5731</v>
      </c>
      <c r="G552" s="1432" t="s">
        <v>5731</v>
      </c>
      <c r="H552" s="1421">
        <v>21.298298162014976</v>
      </c>
      <c r="I552" s="1404">
        <v>23.025187202178355</v>
      </c>
      <c r="J552" s="1397">
        <v>28.781484002722941</v>
      </c>
    </row>
    <row r="553" spans="1:10" ht="15.75" customHeight="1">
      <c r="A553" s="1394" t="s">
        <v>6609</v>
      </c>
      <c r="B553" s="1407">
        <v>8413797659672</v>
      </c>
      <c r="C553" s="1976"/>
      <c r="D553" s="1417" t="s">
        <v>6610</v>
      </c>
      <c r="E553" s="1431" t="s">
        <v>5731</v>
      </c>
      <c r="F553" s="1401" t="s">
        <v>5731</v>
      </c>
      <c r="G553" s="1432" t="s">
        <v>5731</v>
      </c>
      <c r="H553" s="1421">
        <v>21.298298162014976</v>
      </c>
      <c r="I553" s="1404">
        <v>23.025187202178355</v>
      </c>
      <c r="J553" s="1397">
        <v>28.781484002722941</v>
      </c>
    </row>
    <row r="554" spans="1:10" ht="15.75" customHeight="1">
      <c r="A554" s="1394" t="s">
        <v>6611</v>
      </c>
      <c r="B554" s="1407">
        <v>8413797659689</v>
      </c>
      <c r="C554" s="1976"/>
      <c r="D554" s="1417" t="s">
        <v>6612</v>
      </c>
      <c r="E554" s="1431" t="s">
        <v>5731</v>
      </c>
      <c r="F554" s="1401" t="s">
        <v>5731</v>
      </c>
      <c r="G554" s="1432" t="s">
        <v>5731</v>
      </c>
      <c r="H554" s="1421">
        <v>21.298298162014976</v>
      </c>
      <c r="I554" s="1404">
        <v>23.025187202178355</v>
      </c>
      <c r="J554" s="1397">
        <v>28.781484002722941</v>
      </c>
    </row>
    <row r="555" spans="1:10" ht="15.75" customHeight="1">
      <c r="A555" s="1394" t="s">
        <v>6613</v>
      </c>
      <c r="B555" s="1407"/>
      <c r="C555" s="1976"/>
      <c r="D555" s="1417"/>
      <c r="E555" s="1431" t="s">
        <v>5731</v>
      </c>
      <c r="F555" s="1401" t="s">
        <v>5731</v>
      </c>
      <c r="G555" s="1432" t="s">
        <v>5731</v>
      </c>
      <c r="H555" s="1421" t="s">
        <v>5731</v>
      </c>
      <c r="I555" s="1404" t="s">
        <v>5731</v>
      </c>
      <c r="J555" s="1397" t="s">
        <v>5731</v>
      </c>
    </row>
    <row r="556" spans="1:10" ht="15.75" customHeight="1">
      <c r="A556" s="1394" t="s">
        <v>6614</v>
      </c>
      <c r="B556" s="1407">
        <v>8413797259001</v>
      </c>
      <c r="C556" s="1976" t="s">
        <v>9260</v>
      </c>
      <c r="D556" s="1417" t="s">
        <v>6615</v>
      </c>
      <c r="E556" s="1431" t="s">
        <v>5731</v>
      </c>
      <c r="F556" s="1401" t="s">
        <v>5731</v>
      </c>
      <c r="G556" s="1432" t="s">
        <v>5731</v>
      </c>
      <c r="H556" s="1421">
        <v>13.716950306330839</v>
      </c>
      <c r="I556" s="1404">
        <v>14.829135466303608</v>
      </c>
      <c r="J556" s="1397">
        <v>18.536419332879511</v>
      </c>
    </row>
    <row r="557" spans="1:10" ht="15.75" customHeight="1">
      <c r="A557" s="1394" t="s">
        <v>6616</v>
      </c>
      <c r="B557" s="1407">
        <v>8413797259018</v>
      </c>
      <c r="C557" s="1976" t="s">
        <v>9246</v>
      </c>
      <c r="D557" s="1417" t="s">
        <v>6617</v>
      </c>
      <c r="E557" s="1431" t="s">
        <v>5731</v>
      </c>
      <c r="F557" s="1401" t="s">
        <v>5731</v>
      </c>
      <c r="G557" s="1432" t="s">
        <v>5731</v>
      </c>
      <c r="H557" s="1421">
        <v>13.716950306330839</v>
      </c>
      <c r="I557" s="1404">
        <v>14.829135466303608</v>
      </c>
      <c r="J557" s="1397">
        <v>18.536419332879511</v>
      </c>
    </row>
    <row r="558" spans="1:10" ht="15.75" customHeight="1">
      <c r="A558" s="1394" t="s">
        <v>6618</v>
      </c>
      <c r="B558" s="1407">
        <v>8413797259025</v>
      </c>
      <c r="C558" s="1976" t="s">
        <v>9247</v>
      </c>
      <c r="D558" s="1417" t="s">
        <v>6619</v>
      </c>
      <c r="E558" s="1431" t="s">
        <v>5731</v>
      </c>
      <c r="F558" s="1401" t="s">
        <v>5731</v>
      </c>
      <c r="G558" s="1432" t="s">
        <v>5731</v>
      </c>
      <c r="H558" s="1421">
        <v>13.47011572498298</v>
      </c>
      <c r="I558" s="1404">
        <v>14.562287270251872</v>
      </c>
      <c r="J558" s="1397">
        <v>18.20285908781484</v>
      </c>
    </row>
    <row r="559" spans="1:10" ht="15.75" customHeight="1">
      <c r="A559" s="1394" t="s">
        <v>6620</v>
      </c>
      <c r="B559" s="1407">
        <v>8413797259032</v>
      </c>
      <c r="C559" s="1976" t="s">
        <v>9248</v>
      </c>
      <c r="D559" s="1417" t="s">
        <v>6621</v>
      </c>
      <c r="E559" s="1431" t="s">
        <v>5731</v>
      </c>
      <c r="F559" s="1401" t="s">
        <v>5731</v>
      </c>
      <c r="G559" s="1432" t="s">
        <v>5731</v>
      </c>
      <c r="H559" s="1421">
        <v>13.716950306330839</v>
      </c>
      <c r="I559" s="1404">
        <v>14.829135466303608</v>
      </c>
      <c r="J559" s="1397">
        <v>18.536419332879511</v>
      </c>
    </row>
    <row r="560" spans="1:10" ht="15.75" customHeight="1">
      <c r="A560" s="1394" t="s">
        <v>6622</v>
      </c>
      <c r="B560" s="1407">
        <v>8413797259056</v>
      </c>
      <c r="C560" s="1976" t="s">
        <v>9249</v>
      </c>
      <c r="D560" s="1417" t="s">
        <v>6623</v>
      </c>
      <c r="E560" s="1431" t="s">
        <v>5731</v>
      </c>
      <c r="F560" s="1401" t="s">
        <v>5731</v>
      </c>
      <c r="G560" s="1432" t="s">
        <v>5731</v>
      </c>
      <c r="H560" s="1421">
        <v>13.716950306330839</v>
      </c>
      <c r="I560" s="1404">
        <v>14.829135466303608</v>
      </c>
      <c r="J560" s="1397">
        <v>18.536419332879511</v>
      </c>
    </row>
    <row r="561" spans="1:10" ht="15.75" customHeight="1">
      <c r="A561" s="1394" t="s">
        <v>6624</v>
      </c>
      <c r="B561" s="1407">
        <v>8413797259063</v>
      </c>
      <c r="C561" s="1976" t="s">
        <v>9244</v>
      </c>
      <c r="D561" s="1417" t="s">
        <v>6625</v>
      </c>
      <c r="E561" s="1431" t="s">
        <v>5731</v>
      </c>
      <c r="F561" s="1401" t="s">
        <v>5731</v>
      </c>
      <c r="G561" s="1432" t="s">
        <v>5731</v>
      </c>
      <c r="H561" s="1421">
        <v>13.716950306330839</v>
      </c>
      <c r="I561" s="1404">
        <v>14.829135466303608</v>
      </c>
      <c r="J561" s="1397">
        <v>18.536419332879511</v>
      </c>
    </row>
    <row r="562" spans="1:10" ht="15.75" customHeight="1">
      <c r="A562" s="1394" t="s">
        <v>6626</v>
      </c>
      <c r="B562" s="1407">
        <v>8413797259070</v>
      </c>
      <c r="C562" s="1976" t="s">
        <v>9245</v>
      </c>
      <c r="D562" s="1417" t="s">
        <v>6627</v>
      </c>
      <c r="E562" s="1431" t="s">
        <v>5731</v>
      </c>
      <c r="F562" s="1401" t="s">
        <v>5731</v>
      </c>
      <c r="G562" s="1432" t="s">
        <v>5731</v>
      </c>
      <c r="H562" s="1421">
        <v>13.716950306330839</v>
      </c>
      <c r="I562" s="1404">
        <v>14.829135466303608</v>
      </c>
      <c r="J562" s="1397">
        <v>18.536419332879511</v>
      </c>
    </row>
    <row r="563" spans="1:10" ht="15.75" customHeight="1">
      <c r="A563" s="1394" t="s">
        <v>6628</v>
      </c>
      <c r="B563" s="1407"/>
      <c r="C563" s="1976"/>
      <c r="D563" s="1417"/>
      <c r="E563" s="1431" t="s">
        <v>5731</v>
      </c>
      <c r="F563" s="1401" t="s">
        <v>5731</v>
      </c>
      <c r="G563" s="1432" t="s">
        <v>5731</v>
      </c>
      <c r="H563" s="1421" t="s">
        <v>5731</v>
      </c>
      <c r="I563" s="1404" t="s">
        <v>5731</v>
      </c>
      <c r="J563" s="1397" t="s">
        <v>5731</v>
      </c>
    </row>
    <row r="564" spans="1:10" ht="15.75" customHeight="1">
      <c r="A564" s="1394" t="s">
        <v>229</v>
      </c>
      <c r="B564" s="1407"/>
      <c r="C564" s="1976"/>
      <c r="D564" s="1417"/>
      <c r="E564" s="1431" t="s">
        <v>5731</v>
      </c>
      <c r="F564" s="1401" t="s">
        <v>5731</v>
      </c>
      <c r="G564" s="1432" t="s">
        <v>5731</v>
      </c>
      <c r="H564" s="1421" t="s">
        <v>5731</v>
      </c>
      <c r="I564" s="1404" t="s">
        <v>5731</v>
      </c>
      <c r="J564" s="1397" t="s">
        <v>5731</v>
      </c>
    </row>
    <row r="565" spans="1:10" ht="15.75" customHeight="1">
      <c r="A565" s="1394" t="s">
        <v>6629</v>
      </c>
      <c r="B565" s="1407">
        <v>8413797750126</v>
      </c>
      <c r="C565" s="1976"/>
      <c r="D565" s="1417" t="s">
        <v>6630</v>
      </c>
      <c r="E565" s="1431" t="s">
        <v>5731</v>
      </c>
      <c r="F565" s="1401" t="s">
        <v>5731</v>
      </c>
      <c r="G565" s="1432" t="s">
        <v>5731</v>
      </c>
      <c r="H565" s="1421">
        <v>35.015248468345817</v>
      </c>
      <c r="I565" s="1404">
        <v>37.854322668481963</v>
      </c>
      <c r="J565" s="1397">
        <v>47.317903335602452</v>
      </c>
    </row>
    <row r="566" spans="1:10" ht="15.75" customHeight="1">
      <c r="A566" s="1394" t="s">
        <v>6631</v>
      </c>
      <c r="B566" s="1407">
        <v>8413797750140</v>
      </c>
      <c r="C566" s="1976"/>
      <c r="D566" s="1417" t="s">
        <v>6632</v>
      </c>
      <c r="E566" s="1431" t="s">
        <v>5731</v>
      </c>
      <c r="F566" s="1401" t="s">
        <v>5731</v>
      </c>
      <c r="G566" s="1432" t="s">
        <v>5731</v>
      </c>
      <c r="H566" s="1421">
        <v>36.037848876786938</v>
      </c>
      <c r="I566" s="1404">
        <v>38.959836623553443</v>
      </c>
      <c r="J566" s="1397">
        <v>48.6997957794418</v>
      </c>
    </row>
    <row r="567" spans="1:10" ht="15.75" customHeight="1">
      <c r="A567" s="1394" t="s">
        <v>230</v>
      </c>
      <c r="B567" s="1407"/>
      <c r="C567" s="1976"/>
      <c r="D567" s="1417"/>
      <c r="E567" s="1431" t="s">
        <v>5731</v>
      </c>
      <c r="F567" s="1401" t="s">
        <v>5731</v>
      </c>
      <c r="G567" s="1432" t="s">
        <v>5731</v>
      </c>
      <c r="H567" s="1421" t="s">
        <v>5731</v>
      </c>
      <c r="I567" s="1404" t="s">
        <v>5731</v>
      </c>
      <c r="J567" s="1397" t="s">
        <v>5731</v>
      </c>
    </row>
    <row r="568" spans="1:10" ht="15.75" customHeight="1">
      <c r="A568" s="1394" t="s">
        <v>6633</v>
      </c>
      <c r="B568" s="1407">
        <v>8413797754186</v>
      </c>
      <c r="C568" s="1976" t="s">
        <v>9274</v>
      </c>
      <c r="D568" s="1417" t="s">
        <v>6634</v>
      </c>
      <c r="E568" s="1431" t="s">
        <v>5731</v>
      </c>
      <c r="F568" s="1401" t="s">
        <v>5731</v>
      </c>
      <c r="G568" s="1432" t="s">
        <v>5731</v>
      </c>
      <c r="H568" s="1421">
        <v>40.198774676650785</v>
      </c>
      <c r="I568" s="1404">
        <v>43.458134785568419</v>
      </c>
      <c r="J568" s="1397">
        <v>54.322668481960527</v>
      </c>
    </row>
    <row r="569" spans="1:10" ht="15.75" customHeight="1">
      <c r="A569" s="1394" t="s">
        <v>6635</v>
      </c>
      <c r="B569" s="1407">
        <v>8413797754209</v>
      </c>
      <c r="C569" s="1976"/>
      <c r="D569" s="1417" t="s">
        <v>6636</v>
      </c>
      <c r="E569" s="1431" t="s">
        <v>5731</v>
      </c>
      <c r="F569" s="1401" t="s">
        <v>5731</v>
      </c>
      <c r="G569" s="1432" t="s">
        <v>5731</v>
      </c>
      <c r="H569" s="1421">
        <v>42.243975493533014</v>
      </c>
      <c r="I569" s="1404">
        <v>45.669162695711371</v>
      </c>
      <c r="J569" s="1397">
        <v>57.086453369639209</v>
      </c>
    </row>
    <row r="570" spans="1:10" ht="15.75" customHeight="1">
      <c r="A570" s="1394" t="s">
        <v>231</v>
      </c>
      <c r="B570" s="1407"/>
      <c r="C570" s="1976"/>
      <c r="D570" s="1417"/>
      <c r="E570" s="1431" t="s">
        <v>5731</v>
      </c>
      <c r="F570" s="1401" t="s">
        <v>5731</v>
      </c>
      <c r="G570" s="1432" t="s">
        <v>5731</v>
      </c>
      <c r="H570" s="1421" t="s">
        <v>5731</v>
      </c>
      <c r="I570" s="1404" t="s">
        <v>5731</v>
      </c>
      <c r="J570" s="1397" t="s">
        <v>5731</v>
      </c>
    </row>
    <row r="571" spans="1:10" ht="15.75" customHeight="1">
      <c r="A571" s="1394" t="s">
        <v>6637</v>
      </c>
      <c r="B571" s="1407">
        <v>8413797355185</v>
      </c>
      <c r="C571" s="1976"/>
      <c r="D571" s="1417" t="s">
        <v>6638</v>
      </c>
      <c r="E571" s="1431" t="s">
        <v>5731</v>
      </c>
      <c r="F571" s="1401" t="s">
        <v>5731</v>
      </c>
      <c r="G571" s="1432" t="s">
        <v>5731</v>
      </c>
      <c r="H571" s="1421">
        <v>45.805445881552082</v>
      </c>
      <c r="I571" s="1404">
        <v>49.519400953029283</v>
      </c>
      <c r="J571" s="1397">
        <v>61.899251191286602</v>
      </c>
    </row>
    <row r="572" spans="1:10" ht="15.75" customHeight="1">
      <c r="A572" s="1394" t="s">
        <v>6639</v>
      </c>
      <c r="B572" s="1407">
        <v>8413797355208</v>
      </c>
      <c r="C572" s="1976"/>
      <c r="D572" s="1417" t="s">
        <v>6640</v>
      </c>
      <c r="E572" s="1431" t="s">
        <v>5731</v>
      </c>
      <c r="F572" s="1401" t="s">
        <v>5731</v>
      </c>
      <c r="G572" s="1432" t="s">
        <v>5731</v>
      </c>
      <c r="H572" s="1421">
        <v>47.956432947583401</v>
      </c>
      <c r="I572" s="1404">
        <v>51.844792375765842</v>
      </c>
      <c r="J572" s="1397">
        <v>64.805990469707297</v>
      </c>
    </row>
    <row r="573" spans="1:10" ht="15.75" customHeight="1">
      <c r="A573" s="1394" t="s">
        <v>232</v>
      </c>
      <c r="B573" s="1407"/>
      <c r="C573" s="1976"/>
      <c r="D573" s="1417"/>
      <c r="E573" s="1431" t="s">
        <v>5731</v>
      </c>
      <c r="F573" s="1401" t="s">
        <v>5731</v>
      </c>
      <c r="G573" s="1432" t="s">
        <v>5731</v>
      </c>
      <c r="H573" s="1421" t="s">
        <v>5731</v>
      </c>
      <c r="I573" s="1404" t="s">
        <v>5731</v>
      </c>
      <c r="J573" s="1397" t="s">
        <v>5731</v>
      </c>
    </row>
    <row r="574" spans="1:10" ht="15.75" customHeight="1">
      <c r="A574" s="1394" t="s">
        <v>6641</v>
      </c>
      <c r="B574" s="1407">
        <v>8413797759136</v>
      </c>
      <c r="C574" s="1976"/>
      <c r="D574" s="1417" t="s">
        <v>6642</v>
      </c>
      <c r="E574" s="1431" t="s">
        <v>5731</v>
      </c>
      <c r="F574" s="1401" t="s">
        <v>5731</v>
      </c>
      <c r="G574" s="1432" t="s">
        <v>5731</v>
      </c>
      <c r="H574" s="1421">
        <v>47.356977535738594</v>
      </c>
      <c r="I574" s="1404">
        <v>51.196732471068756</v>
      </c>
      <c r="J574" s="1397">
        <v>63.995915588835942</v>
      </c>
    </row>
    <row r="575" spans="1:10" ht="15.75" customHeight="1">
      <c r="A575" s="1394" t="s">
        <v>233</v>
      </c>
      <c r="B575" s="1407"/>
      <c r="C575" s="1976"/>
      <c r="D575" s="1417"/>
      <c r="E575" s="1431" t="s">
        <v>5731</v>
      </c>
      <c r="F575" s="1401" t="s">
        <v>5731</v>
      </c>
      <c r="G575" s="1432" t="s">
        <v>5731</v>
      </c>
      <c r="H575" s="1421" t="s">
        <v>5731</v>
      </c>
      <c r="I575" s="1404" t="s">
        <v>5731</v>
      </c>
      <c r="J575" s="1397" t="s">
        <v>5731</v>
      </c>
    </row>
    <row r="576" spans="1:10" ht="15.75" customHeight="1">
      <c r="A576" s="1394" t="s">
        <v>6643</v>
      </c>
      <c r="B576" s="1407">
        <v>8413797768084</v>
      </c>
      <c r="C576" s="1976" t="s">
        <v>9275</v>
      </c>
      <c r="D576" s="1417" t="s">
        <v>6644</v>
      </c>
      <c r="E576" s="1431" t="s">
        <v>5731</v>
      </c>
      <c r="F576" s="1401" t="s">
        <v>5731</v>
      </c>
      <c r="G576" s="1432" t="s">
        <v>5731</v>
      </c>
      <c r="H576" s="1421">
        <v>36.037848876786938</v>
      </c>
      <c r="I576" s="1404">
        <v>38.959836623553443</v>
      </c>
      <c r="J576" s="1397">
        <v>48.6997957794418</v>
      </c>
    </row>
    <row r="577" spans="1:10" ht="15.75" customHeight="1">
      <c r="A577" s="1394" t="s">
        <v>6645</v>
      </c>
      <c r="B577" s="1407">
        <v>8413797768091</v>
      </c>
      <c r="C577" s="1976" t="s">
        <v>9276</v>
      </c>
      <c r="D577" s="1417" t="s">
        <v>6646</v>
      </c>
      <c r="E577" s="1431" t="s">
        <v>5731</v>
      </c>
      <c r="F577" s="1401" t="s">
        <v>5731</v>
      </c>
      <c r="G577" s="1432" t="s">
        <v>5731</v>
      </c>
      <c r="H577" s="1421">
        <v>38.083049693669167</v>
      </c>
      <c r="I577" s="1404">
        <v>41.170864533696395</v>
      </c>
      <c r="J577" s="1397">
        <v>51.463580667120496</v>
      </c>
    </row>
    <row r="578" spans="1:10" ht="15.75" customHeight="1">
      <c r="A578" s="1394" t="s">
        <v>234</v>
      </c>
      <c r="B578" s="1407"/>
      <c r="C578" s="1976"/>
      <c r="D578" s="1417"/>
      <c r="E578" s="1431" t="s">
        <v>5731</v>
      </c>
      <c r="F578" s="1401" t="s">
        <v>5731</v>
      </c>
      <c r="G578" s="1432" t="s">
        <v>5731</v>
      </c>
      <c r="H578" s="1421" t="s">
        <v>5731</v>
      </c>
      <c r="I578" s="1404" t="s">
        <v>5731</v>
      </c>
      <c r="J578" s="1397" t="s">
        <v>5731</v>
      </c>
    </row>
    <row r="579" spans="1:10" ht="15.75" customHeight="1">
      <c r="A579" s="1394" t="s">
        <v>6647</v>
      </c>
      <c r="B579" s="1407">
        <v>8413797371161</v>
      </c>
      <c r="C579" s="1976" t="s">
        <v>9268</v>
      </c>
      <c r="D579" s="1417" t="s">
        <v>6648</v>
      </c>
      <c r="E579" s="1431" t="s">
        <v>5731</v>
      </c>
      <c r="F579" s="1401" t="s">
        <v>5731</v>
      </c>
      <c r="G579" s="1432" t="s">
        <v>5731</v>
      </c>
      <c r="H579" s="1421">
        <v>44.500748808713404</v>
      </c>
      <c r="I579" s="1404">
        <v>48.108917631041521</v>
      </c>
      <c r="J579" s="1397">
        <v>60.136147038801894</v>
      </c>
    </row>
    <row r="580" spans="1:10" ht="15.75" customHeight="1">
      <c r="A580" s="1394" t="s">
        <v>6649</v>
      </c>
      <c r="B580" s="1407">
        <v>8413797371185</v>
      </c>
      <c r="C580" s="1976" t="s">
        <v>9269</v>
      </c>
      <c r="D580" s="1417" t="s">
        <v>6650</v>
      </c>
      <c r="E580" s="1431" t="s">
        <v>5731</v>
      </c>
      <c r="F580" s="1401" t="s">
        <v>5731</v>
      </c>
      <c r="G580" s="1432" t="s">
        <v>5731</v>
      </c>
      <c r="H580" s="1421">
        <v>45.699659632403005</v>
      </c>
      <c r="I580" s="1404">
        <v>49.405037440435684</v>
      </c>
      <c r="J580" s="1397">
        <v>61.756296800544604</v>
      </c>
    </row>
    <row r="581" spans="1:10" ht="15.75" customHeight="1">
      <c r="A581" s="1394" t="s">
        <v>235</v>
      </c>
      <c r="B581" s="1407"/>
      <c r="C581" s="1976"/>
      <c r="D581" s="1417"/>
      <c r="E581" s="1431" t="s">
        <v>5731</v>
      </c>
      <c r="F581" s="1401" t="s">
        <v>5731</v>
      </c>
      <c r="G581" s="1432" t="s">
        <v>5731</v>
      </c>
      <c r="H581" s="1421" t="s">
        <v>5731</v>
      </c>
      <c r="I581" s="1404" t="s">
        <v>5731</v>
      </c>
      <c r="J581" s="1397" t="s">
        <v>5731</v>
      </c>
    </row>
    <row r="582" spans="1:10" ht="15.75" customHeight="1">
      <c r="A582" s="1394" t="s">
        <v>6651</v>
      </c>
      <c r="B582" s="1407">
        <v>8413797771169</v>
      </c>
      <c r="C582" s="1976" t="s">
        <v>9277</v>
      </c>
      <c r="D582" s="1417" t="s">
        <v>6652</v>
      </c>
      <c r="E582" s="1431" t="s">
        <v>5731</v>
      </c>
      <c r="F582" s="1401" t="s">
        <v>5731</v>
      </c>
      <c r="G582" s="1432" t="s">
        <v>5731</v>
      </c>
      <c r="H582" s="1421">
        <v>50.001633764465623</v>
      </c>
      <c r="I582" s="1404">
        <v>54.05582028590878</v>
      </c>
      <c r="J582" s="1397">
        <v>67.569775357385979</v>
      </c>
    </row>
    <row r="583" spans="1:10" ht="15.75" customHeight="1">
      <c r="A583" s="1394" t="s">
        <v>6653</v>
      </c>
      <c r="B583" s="1407">
        <v>8413797771183</v>
      </c>
      <c r="C583" s="1976" t="s">
        <v>9278</v>
      </c>
      <c r="D583" s="1417" t="s">
        <v>6654</v>
      </c>
      <c r="E583" s="1431" t="s">
        <v>5731</v>
      </c>
      <c r="F583" s="1401" t="s">
        <v>5731</v>
      </c>
      <c r="G583" s="1432" t="s">
        <v>5731</v>
      </c>
      <c r="H583" s="1421">
        <v>49.825323349217157</v>
      </c>
      <c r="I583" s="1404">
        <v>53.865214431586118</v>
      </c>
      <c r="J583" s="1397">
        <v>67.331518039482646</v>
      </c>
    </row>
    <row r="584" spans="1:10" ht="15.75" customHeight="1">
      <c r="A584" s="1394" t="s">
        <v>236</v>
      </c>
      <c r="B584" s="1407"/>
      <c r="C584" s="1976"/>
      <c r="D584" s="1417"/>
      <c r="E584" s="1431" t="s">
        <v>5731</v>
      </c>
      <c r="F584" s="1401" t="s">
        <v>5731</v>
      </c>
      <c r="G584" s="1432" t="s">
        <v>5731</v>
      </c>
      <c r="H584" s="1421" t="s">
        <v>5731</v>
      </c>
      <c r="I584" s="1404" t="s">
        <v>5731</v>
      </c>
      <c r="J584" s="1397" t="s">
        <v>5731</v>
      </c>
    </row>
    <row r="585" spans="1:10" ht="15.75" customHeight="1">
      <c r="A585" s="1394" t="s">
        <v>6655</v>
      </c>
      <c r="B585" s="1407">
        <v>8413797372588</v>
      </c>
      <c r="C585" s="1976" t="s">
        <v>9270</v>
      </c>
      <c r="D585" s="1417" t="s">
        <v>6656</v>
      </c>
      <c r="E585" s="1431" t="s">
        <v>5731</v>
      </c>
      <c r="F585" s="1401" t="s">
        <v>5731</v>
      </c>
      <c r="G585" s="1432" t="s">
        <v>5731</v>
      </c>
      <c r="H585" s="1421">
        <v>47.356977535738594</v>
      </c>
      <c r="I585" s="1404">
        <v>51.196732471068756</v>
      </c>
      <c r="J585" s="1397">
        <v>63.995915588835942</v>
      </c>
    </row>
    <row r="586" spans="1:10" ht="15.75" customHeight="1">
      <c r="A586" s="1394" t="s">
        <v>237</v>
      </c>
      <c r="B586" s="1407"/>
      <c r="C586" s="1976"/>
      <c r="D586" s="1417"/>
      <c r="E586" s="1431" t="s">
        <v>5731</v>
      </c>
      <c r="F586" s="1401" t="s">
        <v>5731</v>
      </c>
      <c r="G586" s="1432" t="s">
        <v>5731</v>
      </c>
      <c r="H586" s="1421" t="s">
        <v>5731</v>
      </c>
      <c r="I586" s="1404" t="s">
        <v>5731</v>
      </c>
      <c r="J586" s="1397" t="s">
        <v>5731</v>
      </c>
    </row>
    <row r="587" spans="1:10" ht="15.75" customHeight="1">
      <c r="A587" s="1394" t="s">
        <v>6657</v>
      </c>
      <c r="B587" s="1407">
        <v>8413797772586</v>
      </c>
      <c r="C587" s="1976"/>
      <c r="D587" s="1417" t="s">
        <v>6658</v>
      </c>
      <c r="E587" s="1431" t="s">
        <v>5731</v>
      </c>
      <c r="F587" s="1401" t="s">
        <v>5731</v>
      </c>
      <c r="G587" s="1432" t="s">
        <v>5731</v>
      </c>
      <c r="H587" s="1421">
        <v>51.48264125255276</v>
      </c>
      <c r="I587" s="1404">
        <v>55.656909462219197</v>
      </c>
      <c r="J587" s="1397">
        <v>69.571136827773998</v>
      </c>
    </row>
    <row r="588" spans="1:10" ht="15.75" customHeight="1">
      <c r="A588" s="1394" t="s">
        <v>6659</v>
      </c>
      <c r="B588" s="1407">
        <v>8413797772685</v>
      </c>
      <c r="C588" s="1976"/>
      <c r="D588" s="1417" t="s">
        <v>6660</v>
      </c>
      <c r="E588" s="1431" t="s">
        <v>5731</v>
      </c>
      <c r="F588" s="1401" t="s">
        <v>5731</v>
      </c>
      <c r="G588" s="1432" t="s">
        <v>5731</v>
      </c>
      <c r="H588" s="1421">
        <v>52.716814159292028</v>
      </c>
      <c r="I588" s="1404">
        <v>56.991150442477881</v>
      </c>
      <c r="J588" s="1397">
        <v>71.238938053097343</v>
      </c>
    </row>
    <row r="589" spans="1:10" ht="15.75" customHeight="1">
      <c r="A589" s="1394" t="s">
        <v>238</v>
      </c>
      <c r="B589" s="1407"/>
      <c r="C589" s="1976"/>
      <c r="D589" s="1417"/>
      <c r="E589" s="1431" t="s">
        <v>5731</v>
      </c>
      <c r="F589" s="1401" t="s">
        <v>5731</v>
      </c>
      <c r="G589" s="1432" t="s">
        <v>5731</v>
      </c>
      <c r="H589" s="1421" t="s">
        <v>5731</v>
      </c>
      <c r="I589" s="1404" t="s">
        <v>5731</v>
      </c>
      <c r="J589" s="1397" t="s">
        <v>5731</v>
      </c>
    </row>
    <row r="590" spans="1:10" ht="15.75" customHeight="1">
      <c r="A590" s="1394" t="s">
        <v>6661</v>
      </c>
      <c r="B590" s="1407">
        <v>8413797373141</v>
      </c>
      <c r="C590" s="1976"/>
      <c r="D590" s="1417" t="s">
        <v>6662</v>
      </c>
      <c r="E590" s="1431" t="s">
        <v>5731</v>
      </c>
      <c r="F590" s="1401" t="s">
        <v>5731</v>
      </c>
      <c r="G590" s="1432" t="s">
        <v>5731</v>
      </c>
      <c r="H590" s="1421">
        <v>36.67256637168142</v>
      </c>
      <c r="I590" s="1404">
        <v>39.646017699115049</v>
      </c>
      <c r="J590" s="1397">
        <v>49.557522123893811</v>
      </c>
    </row>
    <row r="591" spans="1:10" ht="15.75" customHeight="1">
      <c r="A591" s="1394" t="s">
        <v>6663</v>
      </c>
      <c r="B591" s="1407">
        <v>8413797373165</v>
      </c>
      <c r="C591" s="1976" t="s">
        <v>9271</v>
      </c>
      <c r="D591" s="1417" t="s">
        <v>6664</v>
      </c>
      <c r="E591" s="1431" t="s">
        <v>5731</v>
      </c>
      <c r="F591" s="1401" t="s">
        <v>5731</v>
      </c>
      <c r="G591" s="1432" t="s">
        <v>5731</v>
      </c>
      <c r="H591" s="1421">
        <v>38.753029271613343</v>
      </c>
      <c r="I591" s="1404">
        <v>41.895166780122537</v>
      </c>
      <c r="J591" s="1397">
        <v>52.368958475153171</v>
      </c>
    </row>
    <row r="592" spans="1:10" ht="15.75" customHeight="1">
      <c r="A592" s="1394" t="s">
        <v>6665</v>
      </c>
      <c r="B592" s="1407">
        <v>8413797373189</v>
      </c>
      <c r="C592" s="1976" t="s">
        <v>9272</v>
      </c>
      <c r="D592" s="1417" t="s">
        <v>6666</v>
      </c>
      <c r="E592" s="1431" t="s">
        <v>5731</v>
      </c>
      <c r="F592" s="1401" t="s">
        <v>5731</v>
      </c>
      <c r="G592" s="1432" t="s">
        <v>5731</v>
      </c>
      <c r="H592" s="1421">
        <v>40.410347174948946</v>
      </c>
      <c r="I592" s="1404">
        <v>43.686861810755616</v>
      </c>
      <c r="J592" s="1397">
        <v>54.608577263444516</v>
      </c>
    </row>
    <row r="593" spans="1:10" ht="15.75" customHeight="1">
      <c r="A593" s="1394" t="s">
        <v>6667</v>
      </c>
      <c r="B593" s="1407">
        <v>8413797373202</v>
      </c>
      <c r="C593" s="1976"/>
      <c r="D593" s="1417" t="s">
        <v>6668</v>
      </c>
      <c r="E593" s="1431" t="s">
        <v>5731</v>
      </c>
      <c r="F593" s="1401" t="s">
        <v>5731</v>
      </c>
      <c r="G593" s="1432" t="s">
        <v>5731</v>
      </c>
      <c r="H593" s="1421">
        <v>41.961878829135465</v>
      </c>
      <c r="I593" s="1404">
        <v>45.364193328795096</v>
      </c>
      <c r="J593" s="1397">
        <v>56.70524166099387</v>
      </c>
    </row>
    <row r="594" spans="1:10" ht="15.75" customHeight="1">
      <c r="A594" s="1394" t="s">
        <v>239</v>
      </c>
      <c r="B594" s="1407"/>
      <c r="C594" s="1976"/>
      <c r="D594" s="1417"/>
      <c r="E594" s="1431" t="s">
        <v>5731</v>
      </c>
      <c r="F594" s="1401" t="s">
        <v>5731</v>
      </c>
      <c r="G594" s="1432" t="s">
        <v>5731</v>
      </c>
      <c r="H594" s="1421" t="s">
        <v>5731</v>
      </c>
      <c r="I594" s="1404" t="s">
        <v>5731</v>
      </c>
      <c r="J594" s="1397" t="s">
        <v>5731</v>
      </c>
    </row>
    <row r="595" spans="1:10" ht="15.75" customHeight="1">
      <c r="A595" s="1394" t="s">
        <v>6669</v>
      </c>
      <c r="B595" s="1407">
        <v>8413797773149</v>
      </c>
      <c r="C595" s="1976"/>
      <c r="D595" s="1417" t="s">
        <v>6670</v>
      </c>
      <c r="E595" s="1431" t="s">
        <v>5731</v>
      </c>
      <c r="F595" s="1401" t="s">
        <v>5731</v>
      </c>
      <c r="G595" s="1432" t="s">
        <v>5731</v>
      </c>
      <c r="H595" s="1421">
        <v>41.186113002042205</v>
      </c>
      <c r="I595" s="1404">
        <v>44.525527569775356</v>
      </c>
      <c r="J595" s="1397">
        <v>55.656909462219197</v>
      </c>
    </row>
    <row r="596" spans="1:10" ht="15.75" customHeight="1">
      <c r="A596" s="1394" t="s">
        <v>6671</v>
      </c>
      <c r="B596" s="1407">
        <v>8413797773163</v>
      </c>
      <c r="C596" s="1976" t="s">
        <v>9279</v>
      </c>
      <c r="D596" s="1417" t="s">
        <v>6672</v>
      </c>
      <c r="E596" s="1431" t="s">
        <v>5731</v>
      </c>
      <c r="F596" s="1401" t="s">
        <v>5731</v>
      </c>
      <c r="G596" s="1432" t="s">
        <v>5731</v>
      </c>
      <c r="H596" s="1421">
        <v>42.843430905377815</v>
      </c>
      <c r="I596" s="1404">
        <v>46.317222600408449</v>
      </c>
      <c r="J596" s="1397">
        <v>57.896528250510556</v>
      </c>
    </row>
    <row r="597" spans="1:10" ht="15.75" customHeight="1">
      <c r="A597" s="1394" t="s">
        <v>6673</v>
      </c>
      <c r="B597" s="1407">
        <v>8413797773187</v>
      </c>
      <c r="C597" s="1976" t="s">
        <v>9280</v>
      </c>
      <c r="D597" s="1417" t="s">
        <v>6674</v>
      </c>
      <c r="E597" s="1431" t="s">
        <v>5731</v>
      </c>
      <c r="F597" s="1401" t="s">
        <v>5731</v>
      </c>
      <c r="G597" s="1432" t="s">
        <v>5731</v>
      </c>
      <c r="H597" s="1421">
        <v>44.500748808713404</v>
      </c>
      <c r="I597" s="1404">
        <v>48.108917631041521</v>
      </c>
      <c r="J597" s="1397">
        <v>60.136147038801894</v>
      </c>
    </row>
    <row r="598" spans="1:10" ht="15.75" customHeight="1">
      <c r="A598" s="1394" t="s">
        <v>6675</v>
      </c>
      <c r="B598" s="1407">
        <v>8413797773200</v>
      </c>
      <c r="C598" s="1976"/>
      <c r="D598" s="1417" t="s">
        <v>6676</v>
      </c>
      <c r="E598" s="1431" t="s">
        <v>5731</v>
      </c>
      <c r="F598" s="1401" t="s">
        <v>5731</v>
      </c>
      <c r="G598" s="1432" t="s">
        <v>5731</v>
      </c>
      <c r="H598" s="1421">
        <v>46.581211708645334</v>
      </c>
      <c r="I598" s="1404">
        <v>50.358066712049016</v>
      </c>
      <c r="J598" s="1397">
        <v>62.947583390061261</v>
      </c>
    </row>
    <row r="599" spans="1:10" ht="15.75" customHeight="1">
      <c r="A599" s="1394" t="s">
        <v>240</v>
      </c>
      <c r="B599" s="1407"/>
      <c r="C599" s="1976"/>
      <c r="D599" s="1417"/>
      <c r="E599" s="1431" t="s">
        <v>5731</v>
      </c>
      <c r="F599" s="1401" t="s">
        <v>5731</v>
      </c>
      <c r="G599" s="1432" t="s">
        <v>5731</v>
      </c>
      <c r="H599" s="1421" t="s">
        <v>5731</v>
      </c>
      <c r="I599" s="1404" t="s">
        <v>5731</v>
      </c>
      <c r="J599" s="1397" t="s">
        <v>5731</v>
      </c>
    </row>
    <row r="600" spans="1:10" ht="15.75" customHeight="1">
      <c r="A600" s="1394" t="s">
        <v>6677</v>
      </c>
      <c r="B600" s="1407">
        <v>8413797774184</v>
      </c>
      <c r="C600" s="1976" t="s">
        <v>9281</v>
      </c>
      <c r="D600" s="1417" t="s">
        <v>6678</v>
      </c>
      <c r="E600" s="1431" t="s">
        <v>5731</v>
      </c>
      <c r="F600" s="1401" t="s">
        <v>5731</v>
      </c>
      <c r="G600" s="1432" t="s">
        <v>5731</v>
      </c>
      <c r="H600" s="1421">
        <v>49.825323349217157</v>
      </c>
      <c r="I600" s="1404">
        <v>53.865214431586118</v>
      </c>
      <c r="J600" s="1397">
        <v>67.331518039482646</v>
      </c>
    </row>
    <row r="601" spans="1:10" ht="15.75" customHeight="1">
      <c r="A601" s="1394" t="s">
        <v>241</v>
      </c>
      <c r="B601" s="1407"/>
      <c r="C601" s="1976"/>
      <c r="D601" s="1417"/>
      <c r="E601" s="1431" t="s">
        <v>5731</v>
      </c>
      <c r="F601" s="1401" t="s">
        <v>5731</v>
      </c>
      <c r="G601" s="1432" t="s">
        <v>5731</v>
      </c>
      <c r="H601" s="1421" t="s">
        <v>5731</v>
      </c>
      <c r="I601" s="1404" t="s">
        <v>5731</v>
      </c>
      <c r="J601" s="1397" t="s">
        <v>5731</v>
      </c>
    </row>
    <row r="602" spans="1:10" ht="15.75" customHeight="1">
      <c r="A602" s="1394" t="s">
        <v>6679</v>
      </c>
      <c r="B602" s="1407">
        <v>8413797375206</v>
      </c>
      <c r="C602" s="1976" t="s">
        <v>9273</v>
      </c>
      <c r="D602" s="1417" t="s">
        <v>6680</v>
      </c>
      <c r="E602" s="1431" t="s">
        <v>5731</v>
      </c>
      <c r="F602" s="1401" t="s">
        <v>5731</v>
      </c>
      <c r="G602" s="1432" t="s">
        <v>5731</v>
      </c>
      <c r="H602" s="1421">
        <v>58.46453369639211</v>
      </c>
      <c r="I602" s="1404">
        <v>63.204901293396873</v>
      </c>
      <c r="J602" s="1397">
        <v>79.006126616746087</v>
      </c>
    </row>
    <row r="603" spans="1:10" ht="15.75" customHeight="1">
      <c r="A603" s="1394" t="s">
        <v>242</v>
      </c>
      <c r="B603" s="1407"/>
      <c r="C603" s="1976"/>
      <c r="D603" s="1417"/>
      <c r="E603" s="1431" t="s">
        <v>5731</v>
      </c>
      <c r="F603" s="1401" t="s">
        <v>5731</v>
      </c>
      <c r="G603" s="1432" t="s">
        <v>5731</v>
      </c>
      <c r="H603" s="1421" t="s">
        <v>5731</v>
      </c>
      <c r="I603" s="1404" t="s">
        <v>5731</v>
      </c>
      <c r="J603" s="1397" t="s">
        <v>5731</v>
      </c>
    </row>
    <row r="604" spans="1:10" ht="15.75" customHeight="1">
      <c r="A604" s="1394" t="s">
        <v>6681</v>
      </c>
      <c r="B604" s="1407">
        <v>8413797790504</v>
      </c>
      <c r="C604" s="1976"/>
      <c r="D604" s="1417" t="s">
        <v>6682</v>
      </c>
      <c r="E604" s="1431" t="s">
        <v>5731</v>
      </c>
      <c r="F604" s="1401" t="s">
        <v>5731</v>
      </c>
      <c r="G604" s="1432" t="s">
        <v>5731</v>
      </c>
      <c r="H604" s="1421">
        <v>41.186113002042205</v>
      </c>
      <c r="I604" s="1404">
        <v>44.525527569775356</v>
      </c>
      <c r="J604" s="1397">
        <v>55.656909462219197</v>
      </c>
    </row>
    <row r="605" spans="1:10" ht="15.75" customHeight="1">
      <c r="A605" s="1394" t="s">
        <v>243</v>
      </c>
      <c r="B605" s="1407"/>
      <c r="C605" s="1976"/>
      <c r="D605" s="1417"/>
      <c r="E605" s="1431" t="s">
        <v>5731</v>
      </c>
      <c r="F605" s="1401" t="s">
        <v>5731</v>
      </c>
      <c r="G605" s="1432" t="s">
        <v>5731</v>
      </c>
      <c r="H605" s="1421" t="s">
        <v>5731</v>
      </c>
      <c r="I605" s="1404" t="s">
        <v>5731</v>
      </c>
      <c r="J605" s="1397" t="s">
        <v>5731</v>
      </c>
    </row>
    <row r="606" spans="1:10" ht="15.75" customHeight="1">
      <c r="A606" s="1394" t="s">
        <v>6683</v>
      </c>
      <c r="B606" s="1407">
        <v>8413797382112</v>
      </c>
      <c r="C606" s="1976"/>
      <c r="D606" s="1417" t="s">
        <v>6684</v>
      </c>
      <c r="E606" s="1431" t="s">
        <v>5731</v>
      </c>
      <c r="F606" s="1401" t="s">
        <v>5731</v>
      </c>
      <c r="G606" s="1432" t="s">
        <v>5731</v>
      </c>
      <c r="H606" s="1421">
        <v>58.746630360789652</v>
      </c>
      <c r="I606" s="1404">
        <v>63.509870660313133</v>
      </c>
      <c r="J606" s="1397">
        <v>79.387338325391426</v>
      </c>
    </row>
    <row r="607" spans="1:10" ht="15.75" customHeight="1">
      <c r="A607" s="1394" t="s">
        <v>244</v>
      </c>
      <c r="B607" s="1407"/>
      <c r="C607" s="1976"/>
      <c r="D607" s="1417"/>
      <c r="E607" s="1431" t="s">
        <v>5731</v>
      </c>
      <c r="F607" s="1401" t="s">
        <v>5731</v>
      </c>
      <c r="G607" s="1432" t="s">
        <v>5731</v>
      </c>
      <c r="H607" s="1421" t="s">
        <v>5731</v>
      </c>
      <c r="I607" s="1404" t="s">
        <v>5731</v>
      </c>
      <c r="J607" s="1397" t="s">
        <v>5731</v>
      </c>
    </row>
    <row r="608" spans="1:10" ht="15.75" customHeight="1">
      <c r="A608" s="1394" t="s">
        <v>6685</v>
      </c>
      <c r="B608" s="1407">
        <v>8413797384161</v>
      </c>
      <c r="C608" s="1976"/>
      <c r="D608" s="1417" t="s">
        <v>6686</v>
      </c>
      <c r="E608" s="1431" t="s">
        <v>5731</v>
      </c>
      <c r="F608" s="1401" t="s">
        <v>5731</v>
      </c>
      <c r="G608" s="1432" t="s">
        <v>5731</v>
      </c>
      <c r="H608" s="1421">
        <v>57.653505786249156</v>
      </c>
      <c r="I608" s="1404">
        <v>62.328114363512604</v>
      </c>
      <c r="J608" s="1397">
        <v>77.91014295439075</v>
      </c>
    </row>
    <row r="609" spans="1:10" ht="15.75" customHeight="1">
      <c r="A609" s="1394" t="s">
        <v>6687</v>
      </c>
      <c r="B609" s="1407"/>
      <c r="C609" s="1976"/>
      <c r="D609" s="1417"/>
      <c r="E609" s="1431" t="s">
        <v>5731</v>
      </c>
      <c r="F609" s="1401" t="s">
        <v>5731</v>
      </c>
      <c r="G609" s="1432" t="s">
        <v>5731</v>
      </c>
      <c r="H609" s="1421" t="s">
        <v>5731</v>
      </c>
      <c r="I609" s="1404" t="s">
        <v>5731</v>
      </c>
      <c r="J609" s="1397" t="s">
        <v>5731</v>
      </c>
    </row>
    <row r="610" spans="1:10" ht="15.75" customHeight="1">
      <c r="A610" s="1394" t="s">
        <v>6688</v>
      </c>
      <c r="B610" s="1407"/>
      <c r="C610" s="1976"/>
      <c r="D610" s="1417"/>
      <c r="E610" s="1431" t="s">
        <v>5731</v>
      </c>
      <c r="F610" s="1401" t="s">
        <v>5731</v>
      </c>
      <c r="G610" s="1432" t="s">
        <v>5731</v>
      </c>
      <c r="H610" s="1421" t="s">
        <v>5731</v>
      </c>
      <c r="I610" s="1404" t="s">
        <v>5731</v>
      </c>
      <c r="J610" s="1397" t="s">
        <v>5731</v>
      </c>
    </row>
    <row r="611" spans="1:10" ht="15.75" customHeight="1">
      <c r="A611" s="1394" t="s">
        <v>6689</v>
      </c>
      <c r="B611" s="1407">
        <v>8413797839982</v>
      </c>
      <c r="C611" s="1976"/>
      <c r="D611" s="1417" t="s">
        <v>6690</v>
      </c>
      <c r="E611" s="1431" t="s">
        <v>5731</v>
      </c>
      <c r="F611" s="1401" t="s">
        <v>5731</v>
      </c>
      <c r="G611" s="1432" t="s">
        <v>5731</v>
      </c>
      <c r="H611" s="1421">
        <v>26.129203539823013</v>
      </c>
      <c r="I611" s="1404">
        <v>28.247787610619476</v>
      </c>
      <c r="J611" s="1397">
        <v>35.309734513274343</v>
      </c>
    </row>
    <row r="612" spans="1:10" ht="15.75" customHeight="1">
      <c r="A612" s="1394" t="s">
        <v>6691</v>
      </c>
      <c r="B612" s="1407">
        <v>8413797839999</v>
      </c>
      <c r="C612" s="1976"/>
      <c r="D612" s="1417" t="s">
        <v>6692</v>
      </c>
      <c r="E612" s="1431" t="s">
        <v>5731</v>
      </c>
      <c r="F612" s="1401" t="s">
        <v>5731</v>
      </c>
      <c r="G612" s="1432" t="s">
        <v>5731</v>
      </c>
      <c r="H612" s="1421">
        <v>26.129203539823013</v>
      </c>
      <c r="I612" s="1404">
        <v>28.247787610619476</v>
      </c>
      <c r="J612" s="1397">
        <v>35.309734513274343</v>
      </c>
    </row>
    <row r="613" spans="1:10" ht="15.75" customHeight="1">
      <c r="A613" s="1394" t="s">
        <v>6693</v>
      </c>
      <c r="B613" s="1407"/>
      <c r="C613" s="1976"/>
      <c r="D613" s="1417"/>
      <c r="E613" s="1431" t="s">
        <v>5731</v>
      </c>
      <c r="F613" s="1401" t="s">
        <v>5731</v>
      </c>
      <c r="G613" s="1432" t="s">
        <v>5731</v>
      </c>
      <c r="H613" s="1421" t="s">
        <v>5731</v>
      </c>
      <c r="I613" s="1404" t="s">
        <v>5731</v>
      </c>
      <c r="J613" s="1397" t="s">
        <v>5731</v>
      </c>
    </row>
    <row r="614" spans="1:10" ht="15.75" customHeight="1">
      <c r="A614" s="1394" t="s">
        <v>6694</v>
      </c>
      <c r="B614" s="1407">
        <v>8413797839937</v>
      </c>
      <c r="C614" s="1976"/>
      <c r="D614" s="1417" t="s">
        <v>6695</v>
      </c>
      <c r="E614" s="1431" t="s">
        <v>5731</v>
      </c>
      <c r="F614" s="1401" t="s">
        <v>5731</v>
      </c>
      <c r="G614" s="1432" t="s">
        <v>5731</v>
      </c>
      <c r="H614" s="1421">
        <v>12.094894486044931</v>
      </c>
      <c r="I614" s="1404">
        <v>13.075561606535061</v>
      </c>
      <c r="J614" s="1397">
        <v>16.344452008168826</v>
      </c>
    </row>
    <row r="615" spans="1:10" ht="15.75" customHeight="1">
      <c r="A615" s="1394" t="s">
        <v>6696</v>
      </c>
      <c r="B615" s="1407">
        <v>8413797839920</v>
      </c>
      <c r="C615" s="1976"/>
      <c r="D615" s="1417" t="s">
        <v>6697</v>
      </c>
      <c r="E615" s="1431" t="s">
        <v>5731</v>
      </c>
      <c r="F615" s="1401" t="s">
        <v>5731</v>
      </c>
      <c r="G615" s="1432" t="s">
        <v>5731</v>
      </c>
      <c r="H615" s="1421">
        <v>12.094894486044931</v>
      </c>
      <c r="I615" s="1404">
        <v>13.075561606535061</v>
      </c>
      <c r="J615" s="1397">
        <v>16.344452008168826</v>
      </c>
    </row>
    <row r="616" spans="1:10" ht="15.75" customHeight="1">
      <c r="A616" s="1394" t="s">
        <v>6687</v>
      </c>
      <c r="B616" s="1407"/>
      <c r="C616" s="1976"/>
      <c r="D616" s="1417"/>
      <c r="E616" s="1431" t="s">
        <v>5731</v>
      </c>
      <c r="F616" s="1401" t="s">
        <v>5731</v>
      </c>
      <c r="G616" s="1432" t="s">
        <v>5731</v>
      </c>
      <c r="H616" s="1421" t="s">
        <v>5731</v>
      </c>
      <c r="I616" s="1404" t="s">
        <v>5731</v>
      </c>
      <c r="J616" s="1397" t="s">
        <v>5731</v>
      </c>
    </row>
    <row r="617" spans="1:10" ht="15.75" customHeight="1">
      <c r="A617" s="1394" t="s">
        <v>6698</v>
      </c>
      <c r="B617" s="1407"/>
      <c r="C617" s="1976"/>
      <c r="D617" s="1417"/>
      <c r="E617" s="1431" t="s">
        <v>5731</v>
      </c>
      <c r="F617" s="1401" t="s">
        <v>5731</v>
      </c>
      <c r="G617" s="1432" t="s">
        <v>5731</v>
      </c>
      <c r="H617" s="1421" t="s">
        <v>5731</v>
      </c>
      <c r="I617" s="1404" t="s">
        <v>5731</v>
      </c>
      <c r="J617" s="1397" t="s">
        <v>5731</v>
      </c>
    </row>
    <row r="618" spans="1:10" ht="15.75" customHeight="1">
      <c r="A618" s="1394" t="s">
        <v>6699</v>
      </c>
      <c r="B618" s="1407">
        <v>8413797719413</v>
      </c>
      <c r="C618" s="1976"/>
      <c r="D618" s="1417" t="s">
        <v>6700</v>
      </c>
      <c r="E618" s="1431" t="s">
        <v>5731</v>
      </c>
      <c r="F618" s="1401" t="s">
        <v>5731</v>
      </c>
      <c r="G618" s="1432" t="s">
        <v>5731</v>
      </c>
      <c r="H618" s="1421">
        <v>17.807351940095302</v>
      </c>
      <c r="I618" s="1404">
        <v>19.251191286589517</v>
      </c>
      <c r="J618" s="1397">
        <v>24.063989108236896</v>
      </c>
    </row>
    <row r="619" spans="1:10" ht="15.75" customHeight="1">
      <c r="A619" s="1394" t="s">
        <v>6701</v>
      </c>
      <c r="B619" s="1407">
        <v>8413797719437</v>
      </c>
      <c r="C619" s="1976"/>
      <c r="D619" s="1417" t="s">
        <v>6702</v>
      </c>
      <c r="E619" s="1431" t="s">
        <v>5731</v>
      </c>
      <c r="F619" s="1401" t="s">
        <v>5731</v>
      </c>
      <c r="G619" s="1432" t="s">
        <v>5731</v>
      </c>
      <c r="H619" s="1421">
        <v>20.452008168822324</v>
      </c>
      <c r="I619" s="1404">
        <v>22.110279101429544</v>
      </c>
      <c r="J619" s="1397">
        <v>27.637848876786929</v>
      </c>
    </row>
    <row r="620" spans="1:10" ht="15.75" customHeight="1">
      <c r="A620" s="1394" t="s">
        <v>6703</v>
      </c>
      <c r="B620" s="1407">
        <v>8413797719444</v>
      </c>
      <c r="C620" s="1976"/>
      <c r="D620" s="1417" t="s">
        <v>6704</v>
      </c>
      <c r="E620" s="1431" t="s">
        <v>5731</v>
      </c>
      <c r="F620" s="1401" t="s">
        <v>5731</v>
      </c>
      <c r="G620" s="1432" t="s">
        <v>5731</v>
      </c>
      <c r="H620" s="1421">
        <v>23.801906058543228</v>
      </c>
      <c r="I620" s="1404">
        <v>25.731790333560244</v>
      </c>
      <c r="J620" s="1397">
        <v>32.164737916950308</v>
      </c>
    </row>
    <row r="621" spans="1:10" ht="15.75" customHeight="1">
      <c r="A621" s="1394" t="s">
        <v>6705</v>
      </c>
      <c r="B621" s="1407"/>
      <c r="C621" s="1976"/>
      <c r="D621" s="1417"/>
      <c r="E621" s="1431" t="s">
        <v>5731</v>
      </c>
      <c r="F621" s="1401" t="s">
        <v>5731</v>
      </c>
      <c r="G621" s="1432" t="s">
        <v>5731</v>
      </c>
      <c r="H621" s="1421" t="s">
        <v>5731</v>
      </c>
      <c r="I621" s="1404" t="s">
        <v>5731</v>
      </c>
      <c r="J621" s="1397" t="s">
        <v>5731</v>
      </c>
    </row>
    <row r="622" spans="1:10" ht="15.75" customHeight="1">
      <c r="A622" s="1394" t="s">
        <v>6706</v>
      </c>
      <c r="B622" s="1407"/>
      <c r="C622" s="1976"/>
      <c r="D622" s="1417"/>
      <c r="E622" s="1431" t="s">
        <v>5731</v>
      </c>
      <c r="F622" s="1401" t="s">
        <v>5731</v>
      </c>
      <c r="G622" s="1432" t="s">
        <v>5731</v>
      </c>
      <c r="H622" s="1421" t="s">
        <v>5731</v>
      </c>
      <c r="I622" s="1404" t="s">
        <v>5731</v>
      </c>
      <c r="J622" s="1397" t="s">
        <v>5731</v>
      </c>
    </row>
    <row r="623" spans="1:10" ht="15.75" customHeight="1">
      <c r="A623" s="1394" t="s">
        <v>6707</v>
      </c>
      <c r="B623" s="1407">
        <v>8413797659702</v>
      </c>
      <c r="C623" s="1976"/>
      <c r="D623" s="1417" t="s">
        <v>6708</v>
      </c>
      <c r="E623" s="1431" t="s">
        <v>5731</v>
      </c>
      <c r="F623" s="1401" t="s">
        <v>5731</v>
      </c>
      <c r="G623" s="1432" t="s">
        <v>5731</v>
      </c>
      <c r="H623" s="1421">
        <v>51.553165418652149</v>
      </c>
      <c r="I623" s="1404">
        <v>55.733151803948275</v>
      </c>
      <c r="J623" s="1397">
        <v>69.66643975493534</v>
      </c>
    </row>
    <row r="624" spans="1:10" ht="15.75" customHeight="1">
      <c r="A624" s="1394" t="s">
        <v>6709</v>
      </c>
      <c r="B624" s="1407">
        <v>8413797659764</v>
      </c>
      <c r="C624" s="1976"/>
      <c r="D624" s="1417" t="s">
        <v>6710</v>
      </c>
      <c r="E624" s="1431" t="s">
        <v>5731</v>
      </c>
      <c r="F624" s="1401" t="s">
        <v>5731</v>
      </c>
      <c r="G624" s="1432" t="s">
        <v>5731</v>
      </c>
      <c r="H624" s="1421">
        <v>40.621919673247099</v>
      </c>
      <c r="I624" s="1404">
        <v>43.915588835942813</v>
      </c>
      <c r="J624" s="1397">
        <v>54.894486044928513</v>
      </c>
    </row>
    <row r="625" spans="1:10" ht="15.75" customHeight="1">
      <c r="A625" s="1394" t="s">
        <v>6711</v>
      </c>
      <c r="B625" s="1407">
        <v>8413797659757</v>
      </c>
      <c r="C625" s="1976"/>
      <c r="D625" s="1417" t="s">
        <v>6712</v>
      </c>
      <c r="E625" s="1431" t="s">
        <v>5731</v>
      </c>
      <c r="F625" s="1401" t="s">
        <v>5731</v>
      </c>
      <c r="G625" s="1432" t="s">
        <v>5731</v>
      </c>
      <c r="H625" s="1421">
        <v>45.875970047651471</v>
      </c>
      <c r="I625" s="1404">
        <v>49.595643294758347</v>
      </c>
      <c r="J625" s="1397">
        <v>61.99455411844793</v>
      </c>
    </row>
    <row r="626" spans="1:10" ht="15.75" customHeight="1">
      <c r="A626" s="1394" t="s">
        <v>6713</v>
      </c>
      <c r="B626" s="1407"/>
      <c r="C626" s="1976"/>
      <c r="D626" s="1417"/>
      <c r="E626" s="1431" t="s">
        <v>5731</v>
      </c>
      <c r="F626" s="1401" t="s">
        <v>5731</v>
      </c>
      <c r="G626" s="1432" t="s">
        <v>5731</v>
      </c>
      <c r="H626" s="1421" t="s">
        <v>5731</v>
      </c>
      <c r="I626" s="1404" t="s">
        <v>5731</v>
      </c>
      <c r="J626" s="1397" t="s">
        <v>5731</v>
      </c>
    </row>
    <row r="627" spans="1:10" ht="15.75" customHeight="1">
      <c r="A627" s="1394" t="s">
        <v>6714</v>
      </c>
      <c r="B627" s="1407">
        <v>8413797659719</v>
      </c>
      <c r="C627" s="1976"/>
      <c r="D627" s="1417" t="s">
        <v>6708</v>
      </c>
      <c r="E627" s="1431" t="s">
        <v>5731</v>
      </c>
      <c r="F627" s="1401" t="s">
        <v>5731</v>
      </c>
      <c r="G627" s="1432" t="s">
        <v>5731</v>
      </c>
      <c r="H627" s="1421">
        <v>46.686997957794425</v>
      </c>
      <c r="I627" s="1404">
        <v>50.472430224642622</v>
      </c>
      <c r="J627" s="1397">
        <v>63.090537780803274</v>
      </c>
    </row>
    <row r="628" spans="1:10" ht="15.75" customHeight="1">
      <c r="A628" s="1394" t="s">
        <v>6715</v>
      </c>
      <c r="B628" s="1407">
        <v>8413797659733</v>
      </c>
      <c r="C628" s="1976"/>
      <c r="D628" s="1417" t="s">
        <v>6710</v>
      </c>
      <c r="E628" s="1431" t="s">
        <v>5731</v>
      </c>
      <c r="F628" s="1401" t="s">
        <v>5731</v>
      </c>
      <c r="G628" s="1432" t="s">
        <v>5731</v>
      </c>
      <c r="H628" s="1421">
        <v>36.566780122532336</v>
      </c>
      <c r="I628" s="1404">
        <v>39.531654186521443</v>
      </c>
      <c r="J628" s="1397">
        <v>49.414567733151806</v>
      </c>
    </row>
    <row r="629" spans="1:10" ht="15.75" customHeight="1">
      <c r="A629" s="1394" t="s">
        <v>6716</v>
      </c>
      <c r="B629" s="1407">
        <v>8413797659726</v>
      </c>
      <c r="C629" s="1976"/>
      <c r="D629" s="1417" t="s">
        <v>6712</v>
      </c>
      <c r="E629" s="1431" t="s">
        <v>5731</v>
      </c>
      <c r="F629" s="1401" t="s">
        <v>5731</v>
      </c>
      <c r="G629" s="1432" t="s">
        <v>5731</v>
      </c>
      <c r="H629" s="1421">
        <v>41.397685500340366</v>
      </c>
      <c r="I629" s="1404">
        <v>44.754254594962568</v>
      </c>
      <c r="J629" s="1397">
        <v>55.942818243703201</v>
      </c>
    </row>
    <row r="630" spans="1:10" ht="15.75" customHeight="1">
      <c r="A630" s="1394" t="s">
        <v>6717</v>
      </c>
      <c r="B630" s="1407"/>
      <c r="C630" s="1976"/>
      <c r="D630" s="1417"/>
      <c r="E630" s="1431" t="s">
        <v>5731</v>
      </c>
      <c r="F630" s="1401" t="s">
        <v>5731</v>
      </c>
      <c r="G630" s="1432" t="s">
        <v>5731</v>
      </c>
      <c r="H630" s="1421" t="s">
        <v>5731</v>
      </c>
      <c r="I630" s="1404" t="s">
        <v>5731</v>
      </c>
      <c r="J630" s="1397" t="s">
        <v>5731</v>
      </c>
    </row>
    <row r="631" spans="1:10" ht="15.75" customHeight="1">
      <c r="A631" s="1394" t="s">
        <v>6718</v>
      </c>
      <c r="B631" s="1407">
        <v>8413797106077</v>
      </c>
      <c r="C631" s="1976" t="s">
        <v>9236</v>
      </c>
      <c r="D631" s="1417" t="s">
        <v>6719</v>
      </c>
      <c r="E631" s="1431" t="s">
        <v>5731</v>
      </c>
      <c r="F631" s="1401" t="s">
        <v>5731</v>
      </c>
      <c r="G631" s="1432" t="s">
        <v>5731</v>
      </c>
      <c r="H631" s="1421">
        <v>35.438393464942145</v>
      </c>
      <c r="I631" s="1404">
        <v>38.311776718856379</v>
      </c>
      <c r="J631" s="1397">
        <v>47.889720898570467</v>
      </c>
    </row>
    <row r="632" spans="1:10" ht="15.75" customHeight="1">
      <c r="A632" s="1394" t="s">
        <v>6720</v>
      </c>
      <c r="B632" s="1407">
        <v>8413797249682</v>
      </c>
      <c r="C632" s="1976" t="s">
        <v>9237</v>
      </c>
      <c r="D632" s="1417" t="s">
        <v>6721</v>
      </c>
      <c r="E632" s="1431" t="s">
        <v>5731</v>
      </c>
      <c r="F632" s="1401" t="s">
        <v>5731</v>
      </c>
      <c r="G632" s="1432" t="s">
        <v>5731</v>
      </c>
      <c r="H632" s="1421">
        <v>18.512593601089176</v>
      </c>
      <c r="I632" s="1404">
        <v>20.013614703880194</v>
      </c>
      <c r="J632" s="1397">
        <v>25.017018379850239</v>
      </c>
    </row>
    <row r="633" spans="1:10" ht="15.75" customHeight="1">
      <c r="A633" s="1394" t="s">
        <v>6722</v>
      </c>
      <c r="B633" s="1407">
        <v>8413797249699</v>
      </c>
      <c r="C633" s="1976" t="s">
        <v>9238</v>
      </c>
      <c r="D633" s="1417" t="s">
        <v>6723</v>
      </c>
      <c r="E633" s="1431" t="s">
        <v>5731</v>
      </c>
      <c r="F633" s="1401" t="s">
        <v>5731</v>
      </c>
      <c r="G633" s="1432" t="s">
        <v>5731</v>
      </c>
      <c r="H633" s="1421">
        <v>22.708781484002728</v>
      </c>
      <c r="I633" s="1404">
        <v>24.550034036759705</v>
      </c>
      <c r="J633" s="1397">
        <v>30.687542545949629</v>
      </c>
    </row>
    <row r="634" spans="1:10" ht="15.75" customHeight="1">
      <c r="A634" s="1394" t="s">
        <v>6724</v>
      </c>
      <c r="B634" s="1407"/>
      <c r="C634" s="1976"/>
      <c r="D634" s="1417"/>
      <c r="E634" s="1431" t="s">
        <v>5731</v>
      </c>
      <c r="F634" s="1401" t="s">
        <v>5731</v>
      </c>
      <c r="G634" s="1432" t="s">
        <v>5731</v>
      </c>
      <c r="H634" s="1421" t="s">
        <v>5731</v>
      </c>
      <c r="I634" s="1404" t="s">
        <v>5731</v>
      </c>
      <c r="J634" s="1397" t="s">
        <v>5731</v>
      </c>
    </row>
    <row r="635" spans="1:10" ht="15.75" customHeight="1">
      <c r="A635" s="1394" t="s">
        <v>6725</v>
      </c>
      <c r="B635" s="1407">
        <v>8413797849240</v>
      </c>
      <c r="C635" s="1976" t="s">
        <v>9235</v>
      </c>
      <c r="D635" s="1417" t="s">
        <v>6724</v>
      </c>
      <c r="E635" s="1431" t="s">
        <v>5731</v>
      </c>
      <c r="F635" s="1401" t="s">
        <v>5731</v>
      </c>
      <c r="G635" s="1432" t="s">
        <v>5731</v>
      </c>
      <c r="H635" s="1421">
        <v>29.30279101429544</v>
      </c>
      <c r="I635" s="1404">
        <v>31.678692988427503</v>
      </c>
      <c r="J635" s="1397">
        <v>39.598366235534378</v>
      </c>
    </row>
    <row r="636" spans="1:10" ht="15.75" customHeight="1">
      <c r="A636" s="1394" t="s">
        <v>6726</v>
      </c>
      <c r="B636" s="1407">
        <v>8413797849257</v>
      </c>
      <c r="C636" s="1976"/>
      <c r="D636" s="1417" t="s">
        <v>6727</v>
      </c>
      <c r="E636" s="1431" t="s">
        <v>5731</v>
      </c>
      <c r="F636" s="1401" t="s">
        <v>5731</v>
      </c>
      <c r="G636" s="1432" t="s">
        <v>5731</v>
      </c>
      <c r="H636" s="1421">
        <v>11.98910823689585</v>
      </c>
      <c r="I636" s="1404">
        <v>12.96119809394146</v>
      </c>
      <c r="J636" s="1397">
        <v>16.201497617426824</v>
      </c>
    </row>
    <row r="637" spans="1:10" ht="15.75" customHeight="1">
      <c r="A637" s="1394" t="s">
        <v>6728</v>
      </c>
      <c r="B637" s="1407"/>
      <c r="C637" s="1976"/>
      <c r="D637" s="1417"/>
      <c r="E637" s="1431" t="s">
        <v>5731</v>
      </c>
      <c r="F637" s="1401" t="s">
        <v>5731</v>
      </c>
      <c r="G637" s="1432" t="s">
        <v>5731</v>
      </c>
      <c r="H637" s="1421" t="s">
        <v>5731</v>
      </c>
      <c r="I637" s="1404" t="s">
        <v>5731</v>
      </c>
      <c r="J637" s="1397" t="s">
        <v>5731</v>
      </c>
    </row>
    <row r="638" spans="1:10" ht="15.75" customHeight="1">
      <c r="A638" s="1394" t="s">
        <v>6729</v>
      </c>
      <c r="B638" s="1407">
        <v>8413797719048</v>
      </c>
      <c r="C638" s="1976"/>
      <c r="D638" s="1417" t="s">
        <v>6730</v>
      </c>
      <c r="E638" s="1431" t="s">
        <v>5731</v>
      </c>
      <c r="F638" s="1401" t="s">
        <v>5731</v>
      </c>
      <c r="G638" s="1432" t="s">
        <v>5731</v>
      </c>
      <c r="H638" s="1421">
        <v>30.748536419332883</v>
      </c>
      <c r="I638" s="1404">
        <v>33.241660993873388</v>
      </c>
      <c r="J638" s="1397">
        <v>41.552076242341734</v>
      </c>
    </row>
    <row r="639" spans="1:10" ht="15.75" customHeight="1">
      <c r="A639" s="1394" t="s">
        <v>6731</v>
      </c>
      <c r="B639" s="1407">
        <v>8413797728248</v>
      </c>
      <c r="C639" s="1976"/>
      <c r="D639" s="1417" t="s">
        <v>6732</v>
      </c>
      <c r="E639" s="1431" t="s">
        <v>5731</v>
      </c>
      <c r="F639" s="1401" t="s">
        <v>5731</v>
      </c>
      <c r="G639" s="1432" t="s">
        <v>5731</v>
      </c>
      <c r="H639" s="1421">
        <v>39.52879509870661</v>
      </c>
      <c r="I639" s="1404">
        <v>42.733832539142284</v>
      </c>
      <c r="J639" s="1397">
        <v>53.417290673927852</v>
      </c>
    </row>
    <row r="640" spans="1:10" ht="15.75" customHeight="1">
      <c r="A640" s="1394" t="s">
        <v>245</v>
      </c>
      <c r="B640" s="1407"/>
      <c r="C640" s="1976"/>
      <c r="D640" s="1417"/>
      <c r="E640" s="1431" t="s">
        <v>5731</v>
      </c>
      <c r="F640" s="1401" t="s">
        <v>5731</v>
      </c>
      <c r="G640" s="1432" t="s">
        <v>5731</v>
      </c>
      <c r="H640" s="1421" t="s">
        <v>5731</v>
      </c>
      <c r="I640" s="1404" t="s">
        <v>5731</v>
      </c>
      <c r="J640" s="1397" t="s">
        <v>5731</v>
      </c>
    </row>
    <row r="641" spans="1:10" ht="15.75" customHeight="1">
      <c r="A641" s="1394" t="s">
        <v>6733</v>
      </c>
      <c r="B641" s="1407"/>
      <c r="C641" s="1976"/>
      <c r="D641" s="1417"/>
      <c r="E641" s="1431" t="s">
        <v>5731</v>
      </c>
      <c r="F641" s="1401" t="s">
        <v>5731</v>
      </c>
      <c r="G641" s="1432" t="s">
        <v>5731</v>
      </c>
      <c r="H641" s="1421" t="s">
        <v>5731</v>
      </c>
      <c r="I641" s="1404" t="s">
        <v>5731</v>
      </c>
      <c r="J641" s="1397" t="s">
        <v>5731</v>
      </c>
    </row>
    <row r="642" spans="1:10" ht="15.75" customHeight="1">
      <c r="A642" s="1394" t="s">
        <v>6734</v>
      </c>
      <c r="B642" s="1407">
        <v>8413797659542</v>
      </c>
      <c r="C642" s="1976" t="s">
        <v>9298</v>
      </c>
      <c r="D642" s="1417" t="s">
        <v>6735</v>
      </c>
      <c r="E642" s="1431" t="s">
        <v>5731</v>
      </c>
      <c r="F642" s="1401" t="s">
        <v>5731</v>
      </c>
      <c r="G642" s="1432" t="s">
        <v>5731</v>
      </c>
      <c r="H642" s="1421">
        <v>14.81007488087134</v>
      </c>
      <c r="I642" s="1404">
        <v>16.010891763104155</v>
      </c>
      <c r="J642" s="1397">
        <v>20.013614703880194</v>
      </c>
    </row>
    <row r="643" spans="1:10" ht="15.75" customHeight="1">
      <c r="A643" s="1394" t="s">
        <v>6736</v>
      </c>
      <c r="B643" s="1407">
        <v>8413797659351</v>
      </c>
      <c r="C643" s="1976" t="s">
        <v>9299</v>
      </c>
      <c r="D643" s="1417" t="s">
        <v>6737</v>
      </c>
      <c r="E643" s="1431" t="s">
        <v>5731</v>
      </c>
      <c r="F643" s="1401" t="s">
        <v>5731</v>
      </c>
      <c r="G643" s="1432" t="s">
        <v>5731</v>
      </c>
      <c r="H643" s="1421">
        <v>17.525255275697752</v>
      </c>
      <c r="I643" s="1404">
        <v>18.946221919673249</v>
      </c>
      <c r="J643" s="1397">
        <v>23.682777399591558</v>
      </c>
    </row>
    <row r="644" spans="1:10" ht="15.75" customHeight="1">
      <c r="A644" s="1394" t="s">
        <v>6738</v>
      </c>
      <c r="B644" s="1407"/>
      <c r="C644" s="1976"/>
      <c r="D644" s="1417"/>
      <c r="E644" s="1431" t="s">
        <v>5731</v>
      </c>
      <c r="F644" s="1401" t="s">
        <v>5731</v>
      </c>
      <c r="G644" s="1432" t="s">
        <v>5731</v>
      </c>
      <c r="H644" s="1421" t="s">
        <v>5731</v>
      </c>
      <c r="I644" s="1404" t="s">
        <v>5731</v>
      </c>
      <c r="J644" s="1397" t="s">
        <v>5731</v>
      </c>
    </row>
    <row r="645" spans="1:10" ht="15.75" customHeight="1">
      <c r="A645" s="1394" t="s">
        <v>6739</v>
      </c>
      <c r="B645" s="1407">
        <v>8413797709056</v>
      </c>
      <c r="C645" s="1976"/>
      <c r="D645" s="1417" t="s">
        <v>6740</v>
      </c>
      <c r="E645" s="1431" t="s">
        <v>5731</v>
      </c>
      <c r="F645" s="1401" t="s">
        <v>5731</v>
      </c>
      <c r="G645" s="1432" t="s">
        <v>5731</v>
      </c>
      <c r="H645" s="1421">
        <v>117.56378488767871</v>
      </c>
      <c r="I645" s="1404">
        <v>127.09598366235535</v>
      </c>
      <c r="J645" s="1397">
        <v>158.86997957794421</v>
      </c>
    </row>
    <row r="646" spans="1:10" ht="15.75" customHeight="1">
      <c r="A646" s="1394" t="s">
        <v>6741</v>
      </c>
      <c r="B646" s="1407"/>
      <c r="C646" s="1976"/>
      <c r="D646" s="1417"/>
      <c r="E646" s="1431" t="s">
        <v>5731</v>
      </c>
      <c r="F646" s="1401" t="s">
        <v>5731</v>
      </c>
      <c r="G646" s="1432" t="s">
        <v>5731</v>
      </c>
      <c r="H646" s="1421" t="s">
        <v>5731</v>
      </c>
      <c r="I646" s="1404" t="s">
        <v>5731</v>
      </c>
      <c r="J646" s="1397" t="s">
        <v>5731</v>
      </c>
    </row>
    <row r="647" spans="1:10" ht="15.75" customHeight="1">
      <c r="A647" s="1394" t="s">
        <v>6742</v>
      </c>
      <c r="B647" s="1407">
        <v>8413797659191</v>
      </c>
      <c r="C647" s="1976"/>
      <c r="D647" s="1417" t="s">
        <v>6743</v>
      </c>
      <c r="E647" s="1431" t="s">
        <v>5731</v>
      </c>
      <c r="F647" s="1401" t="s">
        <v>5731</v>
      </c>
      <c r="G647" s="1432" t="s">
        <v>5731</v>
      </c>
      <c r="H647" s="1421">
        <v>11.777535738597685</v>
      </c>
      <c r="I647" s="1404">
        <v>12.732471068754256</v>
      </c>
      <c r="J647" s="1397">
        <v>15.915588835942819</v>
      </c>
    </row>
    <row r="648" spans="1:10" ht="15.75" customHeight="1">
      <c r="A648" s="1394" t="s">
        <v>6744</v>
      </c>
      <c r="B648" s="1407">
        <v>8413797709025</v>
      </c>
      <c r="C648" s="1976" t="s">
        <v>9300</v>
      </c>
      <c r="D648" s="1417" t="s">
        <v>6745</v>
      </c>
      <c r="E648" s="1431" t="s">
        <v>5731</v>
      </c>
      <c r="F648" s="1401" t="s">
        <v>5731</v>
      </c>
      <c r="G648" s="1432" t="s">
        <v>5731</v>
      </c>
      <c r="H648" s="1421">
        <v>13.716950306330839</v>
      </c>
      <c r="I648" s="1404">
        <v>14.829135466303608</v>
      </c>
      <c r="J648" s="1397">
        <v>18.536419332879511</v>
      </c>
    </row>
    <row r="649" spans="1:10" ht="15.75" customHeight="1">
      <c r="A649" s="1394" t="s">
        <v>6746</v>
      </c>
      <c r="B649" s="1407"/>
      <c r="C649" s="1976"/>
      <c r="D649" s="1417"/>
      <c r="E649" s="1431" t="s">
        <v>5731</v>
      </c>
      <c r="F649" s="1401" t="s">
        <v>5731</v>
      </c>
      <c r="G649" s="1432" t="s">
        <v>5731</v>
      </c>
      <c r="H649" s="1421" t="s">
        <v>5731</v>
      </c>
      <c r="I649" s="1404" t="s">
        <v>5731</v>
      </c>
      <c r="J649" s="1397" t="s">
        <v>5731</v>
      </c>
    </row>
    <row r="650" spans="1:10" ht="15.75" customHeight="1">
      <c r="A650" s="1394" t="s">
        <v>6747</v>
      </c>
      <c r="B650" s="1407">
        <v>8413797709049</v>
      </c>
      <c r="C650" s="1976" t="s">
        <v>9267</v>
      </c>
      <c r="D650" s="1417" t="s">
        <v>6746</v>
      </c>
      <c r="E650" s="1431" t="s">
        <v>5731</v>
      </c>
      <c r="F650" s="1401" t="s">
        <v>5731</v>
      </c>
      <c r="G650" s="1432" t="s">
        <v>5731</v>
      </c>
      <c r="H650" s="1421">
        <v>38.259360108917633</v>
      </c>
      <c r="I650" s="1404">
        <v>41.361470388019065</v>
      </c>
      <c r="J650" s="1397">
        <v>51.701837985023829</v>
      </c>
    </row>
    <row r="651" spans="1:10" ht="15.75" customHeight="1">
      <c r="A651" s="1394" t="s">
        <v>6748</v>
      </c>
      <c r="B651" s="1407"/>
      <c r="C651" s="1976"/>
      <c r="D651" s="1417"/>
      <c r="E651" s="1431" t="s">
        <v>5731</v>
      </c>
      <c r="F651" s="1401" t="s">
        <v>5731</v>
      </c>
      <c r="G651" s="1432" t="s">
        <v>5731</v>
      </c>
      <c r="H651" s="1421" t="s">
        <v>5731</v>
      </c>
      <c r="I651" s="1404" t="s">
        <v>5731</v>
      </c>
      <c r="J651" s="1397" t="s">
        <v>5731</v>
      </c>
    </row>
    <row r="652" spans="1:10" ht="15.75" customHeight="1">
      <c r="A652" s="1394" t="s">
        <v>6749</v>
      </c>
      <c r="B652" s="1407">
        <v>8413797654509</v>
      </c>
      <c r="C652" s="1976" t="s">
        <v>9266</v>
      </c>
      <c r="D652" s="1417" t="s">
        <v>6748</v>
      </c>
      <c r="E652" s="1431" t="s">
        <v>5731</v>
      </c>
      <c r="F652" s="1401" t="s">
        <v>5731</v>
      </c>
      <c r="G652" s="1432" t="s">
        <v>5731</v>
      </c>
      <c r="H652" s="1421">
        <v>22.356160653505789</v>
      </c>
      <c r="I652" s="1404">
        <v>24.168822328114366</v>
      </c>
      <c r="J652" s="1397">
        <v>30.21102791014296</v>
      </c>
    </row>
    <row r="653" spans="1:10" ht="15.75" customHeight="1">
      <c r="A653" s="1394" t="s">
        <v>6750</v>
      </c>
      <c r="B653" s="1407"/>
      <c r="C653" s="1976"/>
      <c r="D653" s="1417"/>
      <c r="E653" s="1431" t="s">
        <v>5731</v>
      </c>
      <c r="F653" s="1401" t="s">
        <v>5731</v>
      </c>
      <c r="G653" s="1432" t="s">
        <v>5731</v>
      </c>
      <c r="H653" s="1421" t="s">
        <v>5731</v>
      </c>
      <c r="I653" s="1404" t="s">
        <v>5731</v>
      </c>
      <c r="J653" s="1397" t="s">
        <v>5731</v>
      </c>
    </row>
    <row r="654" spans="1:10" ht="15.75" customHeight="1">
      <c r="A654" s="1394" t="s">
        <v>6751</v>
      </c>
      <c r="B654" s="1407">
        <v>8413797739091</v>
      </c>
      <c r="C654" s="1976" t="s">
        <v>9295</v>
      </c>
      <c r="D654" s="1417" t="s">
        <v>6752</v>
      </c>
      <c r="E654" s="1431" t="s">
        <v>5731</v>
      </c>
      <c r="F654" s="1401" t="s">
        <v>5731</v>
      </c>
      <c r="G654" s="1432" t="s">
        <v>5731</v>
      </c>
      <c r="H654" s="1421">
        <v>18.865214431586114</v>
      </c>
      <c r="I654" s="1404">
        <v>20.394826412525532</v>
      </c>
      <c r="J654" s="1397">
        <v>25.493533015656912</v>
      </c>
    </row>
    <row r="655" spans="1:10" ht="15.75" customHeight="1">
      <c r="A655" s="1394" t="s">
        <v>6753</v>
      </c>
      <c r="B655" s="1407">
        <v>8413797739145</v>
      </c>
      <c r="C655" s="1976" t="s">
        <v>9296</v>
      </c>
      <c r="D655" s="1417" t="s">
        <v>6754</v>
      </c>
      <c r="E655" s="1431" t="s">
        <v>5731</v>
      </c>
      <c r="F655" s="1401" t="s">
        <v>5731</v>
      </c>
      <c r="G655" s="1432" t="s">
        <v>5731</v>
      </c>
      <c r="H655" s="1421">
        <v>22.638257317903335</v>
      </c>
      <c r="I655" s="1404">
        <v>24.473791695030634</v>
      </c>
      <c r="J655" s="1397">
        <v>30.592239618788291</v>
      </c>
    </row>
    <row r="656" spans="1:10" ht="15.75" customHeight="1">
      <c r="A656" s="1394" t="s">
        <v>6755</v>
      </c>
      <c r="B656" s="1407">
        <v>8413797739114</v>
      </c>
      <c r="C656" s="1976" t="s">
        <v>9297</v>
      </c>
      <c r="D656" s="1417" t="s">
        <v>6756</v>
      </c>
      <c r="E656" s="1431" t="s">
        <v>5731</v>
      </c>
      <c r="F656" s="1401" t="s">
        <v>5731</v>
      </c>
      <c r="G656" s="1432" t="s">
        <v>5731</v>
      </c>
      <c r="H656" s="1421">
        <v>24.718720217835262</v>
      </c>
      <c r="I656" s="1404">
        <v>26.722940776038122</v>
      </c>
      <c r="J656" s="1397">
        <v>33.403675970047651</v>
      </c>
    </row>
    <row r="657" spans="1:10" ht="15.75" customHeight="1">
      <c r="A657" s="1394" t="s">
        <v>6757</v>
      </c>
      <c r="B657" s="1407">
        <v>8413797739121</v>
      </c>
      <c r="C657" s="1976" t="s">
        <v>9293</v>
      </c>
      <c r="D657" s="1417" t="s">
        <v>6758</v>
      </c>
      <c r="E657" s="1431" t="s">
        <v>5731</v>
      </c>
      <c r="F657" s="1401" t="s">
        <v>5731</v>
      </c>
      <c r="G657" s="1432" t="s">
        <v>5731</v>
      </c>
      <c r="H657" s="1421">
        <v>29.091218515997276</v>
      </c>
      <c r="I657" s="1404">
        <v>31.449965963240306</v>
      </c>
      <c r="J657" s="1397">
        <v>39.312457454050374</v>
      </c>
    </row>
    <row r="658" spans="1:10" ht="15.75" customHeight="1">
      <c r="A658" s="1394" t="s">
        <v>6759</v>
      </c>
      <c r="B658" s="1407">
        <v>8413797739138</v>
      </c>
      <c r="C658" s="1976" t="s">
        <v>9294</v>
      </c>
      <c r="D658" s="1417" t="s">
        <v>6760</v>
      </c>
      <c r="E658" s="1431" t="s">
        <v>5731</v>
      </c>
      <c r="F658" s="1401" t="s">
        <v>5731</v>
      </c>
      <c r="G658" s="1432" t="s">
        <v>5731</v>
      </c>
      <c r="H658" s="1421">
        <v>35.932062627637855</v>
      </c>
      <c r="I658" s="1404">
        <v>38.845473110959844</v>
      </c>
      <c r="J658" s="1397">
        <v>48.556841388699802</v>
      </c>
    </row>
    <row r="659" spans="1:10" ht="15.75" customHeight="1">
      <c r="A659" s="1394" t="s">
        <v>6761</v>
      </c>
      <c r="B659" s="1407"/>
      <c r="C659" s="1976"/>
      <c r="D659" s="1417"/>
      <c r="E659" s="1431" t="s">
        <v>5731</v>
      </c>
      <c r="F659" s="1401" t="s">
        <v>5731</v>
      </c>
      <c r="G659" s="1432" t="s">
        <v>5731</v>
      </c>
      <c r="H659" s="1421" t="s">
        <v>5731</v>
      </c>
      <c r="I659" s="1404" t="s">
        <v>5731</v>
      </c>
      <c r="J659" s="1397" t="s">
        <v>5731</v>
      </c>
    </row>
    <row r="660" spans="1:10" ht="15.75" customHeight="1">
      <c r="A660" s="1394" t="s">
        <v>6762</v>
      </c>
      <c r="B660" s="1407">
        <v>8413797659634</v>
      </c>
      <c r="C660" s="1976" t="s">
        <v>9403</v>
      </c>
      <c r="D660" s="1417" t="s">
        <v>6763</v>
      </c>
      <c r="E660" s="1431" t="s">
        <v>5731</v>
      </c>
      <c r="F660" s="1401" t="s">
        <v>5731</v>
      </c>
      <c r="G660" s="1432" t="s">
        <v>5731</v>
      </c>
      <c r="H660" s="1421">
        <v>14.915861130020428</v>
      </c>
      <c r="I660" s="1404">
        <v>16.125255275697757</v>
      </c>
      <c r="J660" s="1397">
        <v>20.156569094622199</v>
      </c>
    </row>
    <row r="661" spans="1:10" ht="15.75" customHeight="1">
      <c r="A661" s="1394" t="s">
        <v>6764</v>
      </c>
      <c r="B661" s="1407">
        <v>8413797729603</v>
      </c>
      <c r="C661" s="1976"/>
      <c r="D661" s="1417" t="s">
        <v>6765</v>
      </c>
      <c r="E661" s="1431" t="s">
        <v>5731</v>
      </c>
      <c r="F661" s="1401" t="s">
        <v>5731</v>
      </c>
      <c r="G661" s="1432" t="s">
        <v>5731</v>
      </c>
      <c r="H661" s="1421">
        <v>36.214159292035397</v>
      </c>
      <c r="I661" s="1404">
        <v>39.150442477876112</v>
      </c>
      <c r="J661" s="1397">
        <v>48.93805309734514</v>
      </c>
    </row>
    <row r="662" spans="1:10" ht="15.75" customHeight="1">
      <c r="A662" s="1394" t="s">
        <v>6766</v>
      </c>
      <c r="B662" s="1407">
        <v>8413797659573</v>
      </c>
      <c r="C662" s="1976"/>
      <c r="D662" s="1417" t="s">
        <v>6767</v>
      </c>
      <c r="E662" s="1431" t="s">
        <v>5731</v>
      </c>
      <c r="F662" s="1401" t="s">
        <v>5731</v>
      </c>
      <c r="G662" s="1432" t="s">
        <v>5731</v>
      </c>
      <c r="H662" s="1421">
        <v>17.137372362151126</v>
      </c>
      <c r="I662" s="1404">
        <v>18.526889040163379</v>
      </c>
      <c r="J662" s="1397">
        <v>23.158611300204225</v>
      </c>
    </row>
    <row r="663" spans="1:10" ht="15.75" customHeight="1">
      <c r="A663" s="1394" t="s">
        <v>6768</v>
      </c>
      <c r="B663" s="1407">
        <v>8413797659627</v>
      </c>
      <c r="C663" s="1976" t="s">
        <v>9404</v>
      </c>
      <c r="D663" s="1417" t="s">
        <v>6769</v>
      </c>
      <c r="E663" s="1431" t="s">
        <v>5731</v>
      </c>
      <c r="F663" s="1401" t="s">
        <v>5731</v>
      </c>
      <c r="G663" s="1432" t="s">
        <v>5731</v>
      </c>
      <c r="H663" s="1421">
        <v>25.565010211027914</v>
      </c>
      <c r="I663" s="1404">
        <v>27.637848876786933</v>
      </c>
      <c r="J663" s="1397">
        <v>34.547311095983666</v>
      </c>
    </row>
    <row r="664" spans="1:10" ht="15.75" customHeight="1">
      <c r="A664" s="1394" t="s">
        <v>6770</v>
      </c>
      <c r="B664" s="1407">
        <v>8413797729610</v>
      </c>
      <c r="C664" s="1976" t="s">
        <v>9407</v>
      </c>
      <c r="D664" s="1417" t="s">
        <v>6771</v>
      </c>
      <c r="E664" s="1431" t="s">
        <v>5731</v>
      </c>
      <c r="F664" s="1401" t="s">
        <v>5731</v>
      </c>
      <c r="G664" s="1432" t="s">
        <v>5731</v>
      </c>
      <c r="H664" s="1421">
        <v>72.322532334921732</v>
      </c>
      <c r="I664" s="1404">
        <v>78.186521443158625</v>
      </c>
      <c r="J664" s="1397">
        <v>97.733151803948275</v>
      </c>
    </row>
    <row r="665" spans="1:10" ht="15.75" customHeight="1">
      <c r="A665" s="1394" t="s">
        <v>6772</v>
      </c>
      <c r="B665" s="1407">
        <v>8413797659078</v>
      </c>
      <c r="C665" s="1976" t="s">
        <v>9406</v>
      </c>
      <c r="D665" s="1417" t="s">
        <v>6773</v>
      </c>
      <c r="E665" s="1431" t="s">
        <v>5731</v>
      </c>
      <c r="F665" s="1401" t="s">
        <v>5731</v>
      </c>
      <c r="G665" s="1432" t="s">
        <v>5731</v>
      </c>
      <c r="H665" s="1421">
        <v>26.658134785568418</v>
      </c>
      <c r="I665" s="1404">
        <v>28.81960517358748</v>
      </c>
      <c r="J665" s="1397">
        <v>36.024506466984349</v>
      </c>
    </row>
    <row r="666" spans="1:10" ht="15.75" customHeight="1">
      <c r="A666" s="1394" t="s">
        <v>6774</v>
      </c>
      <c r="B666" s="1407">
        <v>8413797719741</v>
      </c>
      <c r="C666" s="1976" t="s">
        <v>9290</v>
      </c>
      <c r="D666" s="1417" t="s">
        <v>6775</v>
      </c>
      <c r="E666" s="1431" t="s">
        <v>5731</v>
      </c>
      <c r="F666" s="1401" t="s">
        <v>5731</v>
      </c>
      <c r="G666" s="1432" t="s">
        <v>5731</v>
      </c>
      <c r="H666" s="1421">
        <v>19.182573179033358</v>
      </c>
      <c r="I666" s="1404">
        <v>20.737916950306335</v>
      </c>
      <c r="J666" s="1397">
        <v>25.922396187882917</v>
      </c>
    </row>
    <row r="667" spans="1:10" ht="15.75" customHeight="1">
      <c r="A667" s="1394" t="s">
        <v>6776</v>
      </c>
      <c r="B667" s="1407"/>
      <c r="C667" s="1976"/>
      <c r="D667" s="1417"/>
      <c r="E667" s="1431" t="s">
        <v>5731</v>
      </c>
      <c r="F667" s="1401" t="s">
        <v>5731</v>
      </c>
      <c r="G667" s="1432" t="s">
        <v>5731</v>
      </c>
      <c r="H667" s="1421" t="s">
        <v>5731</v>
      </c>
      <c r="I667" s="1404" t="s">
        <v>5731</v>
      </c>
      <c r="J667" s="1397" t="s">
        <v>5731</v>
      </c>
    </row>
    <row r="668" spans="1:10" ht="15.75" customHeight="1">
      <c r="A668" s="1394" t="s">
        <v>6777</v>
      </c>
      <c r="B668" s="1407"/>
      <c r="C668" s="1976"/>
      <c r="D668" s="1417"/>
      <c r="E668" s="1431" t="s">
        <v>5731</v>
      </c>
      <c r="F668" s="1401" t="s">
        <v>5731</v>
      </c>
      <c r="G668" s="1432" t="s">
        <v>5731</v>
      </c>
      <c r="H668" s="1421" t="s">
        <v>5731</v>
      </c>
      <c r="I668" s="1404" t="s">
        <v>5731</v>
      </c>
      <c r="J668" s="1397" t="s">
        <v>5731</v>
      </c>
    </row>
    <row r="669" spans="1:10" ht="15.75" customHeight="1">
      <c r="A669" s="1394" t="s">
        <v>6778</v>
      </c>
      <c r="B669" s="1407">
        <v>8413797669404</v>
      </c>
      <c r="C669" s="1976" t="s">
        <v>9405</v>
      </c>
      <c r="D669" s="1417" t="s">
        <v>246</v>
      </c>
      <c r="E669" s="1431">
        <v>419.27225782300894</v>
      </c>
      <c r="F669" s="1401">
        <v>440.50123290265492</v>
      </c>
      <c r="G669" s="1432">
        <v>530.72437699115051</v>
      </c>
      <c r="H669" s="1421">
        <v>420.64138869979587</v>
      </c>
      <c r="I669" s="1404">
        <v>454.74744724302258</v>
      </c>
      <c r="J669" s="1397">
        <v>568.43430905377818</v>
      </c>
    </row>
    <row r="670" spans="1:10" ht="15.75" customHeight="1">
      <c r="A670" s="1394" t="s">
        <v>6779</v>
      </c>
      <c r="B670" s="1407"/>
      <c r="C670" s="1976"/>
      <c r="D670" s="1417"/>
      <c r="E670" s="1431" t="s">
        <v>5731</v>
      </c>
      <c r="F670" s="1401" t="s">
        <v>5731</v>
      </c>
      <c r="G670" s="1432" t="s">
        <v>5731</v>
      </c>
      <c r="H670" s="1421" t="s">
        <v>5731</v>
      </c>
      <c r="I670" s="1404" t="s">
        <v>5731</v>
      </c>
      <c r="J670" s="1397" t="s">
        <v>5731</v>
      </c>
    </row>
    <row r="671" spans="1:10" ht="15.75" customHeight="1">
      <c r="A671" s="1394" t="s">
        <v>6780</v>
      </c>
      <c r="B671" s="1407">
        <v>8413797668100</v>
      </c>
      <c r="C671" s="1976" t="s">
        <v>9368</v>
      </c>
      <c r="D671" s="1417" t="s">
        <v>6781</v>
      </c>
      <c r="E671" s="1431" t="s">
        <v>5731</v>
      </c>
      <c r="F671" s="1401" t="s">
        <v>5731</v>
      </c>
      <c r="G671" s="1432" t="s">
        <v>5731</v>
      </c>
      <c r="H671" s="1421">
        <v>78.49339686861812</v>
      </c>
      <c r="I671" s="1404">
        <v>84.857726344452018</v>
      </c>
      <c r="J671" s="1397">
        <v>106.07215793056503</v>
      </c>
    </row>
    <row r="672" spans="1:10" ht="15.75" customHeight="1">
      <c r="A672" s="1394" t="s">
        <v>6782</v>
      </c>
      <c r="B672" s="1407">
        <v>8413797668117</v>
      </c>
      <c r="C672" s="1976" t="s">
        <v>9369</v>
      </c>
      <c r="D672" s="1417" t="s">
        <v>6783</v>
      </c>
      <c r="E672" s="1431" t="s">
        <v>5731</v>
      </c>
      <c r="F672" s="1401" t="s">
        <v>5731</v>
      </c>
      <c r="G672" s="1432" t="s">
        <v>5731</v>
      </c>
      <c r="H672" s="1421">
        <v>85.334240980258699</v>
      </c>
      <c r="I672" s="1404">
        <v>92.253233492171574</v>
      </c>
      <c r="J672" s="1397">
        <v>115.31654186521446</v>
      </c>
    </row>
    <row r="673" spans="1:10" ht="15.75" customHeight="1">
      <c r="A673" s="1394" t="s">
        <v>6784</v>
      </c>
      <c r="B673" s="1407">
        <v>8413797668124</v>
      </c>
      <c r="C673" s="1976" t="s">
        <v>9370</v>
      </c>
      <c r="D673" s="1417" t="s">
        <v>6785</v>
      </c>
      <c r="E673" s="1431" t="s">
        <v>5731</v>
      </c>
      <c r="F673" s="1401" t="s">
        <v>5731</v>
      </c>
      <c r="G673" s="1432" t="s">
        <v>5731</v>
      </c>
      <c r="H673" s="1421">
        <v>86.356841388699792</v>
      </c>
      <c r="I673" s="1404">
        <v>93.358747447243033</v>
      </c>
      <c r="J673" s="1397">
        <v>116.69843430905378</v>
      </c>
    </row>
    <row r="674" spans="1:10" ht="15.75" customHeight="1">
      <c r="A674" s="1394" t="s">
        <v>6786</v>
      </c>
      <c r="B674" s="1407">
        <v>8413797668131</v>
      </c>
      <c r="C674" s="1976" t="s">
        <v>9371</v>
      </c>
      <c r="D674" s="1417" t="s">
        <v>6787</v>
      </c>
      <c r="E674" s="1431" t="s">
        <v>5731</v>
      </c>
      <c r="F674" s="1401" t="s">
        <v>5731</v>
      </c>
      <c r="G674" s="1432" t="s">
        <v>5731</v>
      </c>
      <c r="H674" s="1421">
        <v>95.172362151123224</v>
      </c>
      <c r="I674" s="1404">
        <v>102.88904016337646</v>
      </c>
      <c r="J674" s="1397">
        <v>128.61130020422058</v>
      </c>
    </row>
    <row r="675" spans="1:10" ht="15.75" customHeight="1">
      <c r="A675" s="1394" t="s">
        <v>6788</v>
      </c>
      <c r="B675" s="1407"/>
      <c r="C675" s="1976"/>
      <c r="D675" s="1417"/>
      <c r="E675" s="1431" t="s">
        <v>5731</v>
      </c>
      <c r="F675" s="1401" t="s">
        <v>5731</v>
      </c>
      <c r="G675" s="1432" t="s">
        <v>5731</v>
      </c>
      <c r="H675" s="1421" t="s">
        <v>5731</v>
      </c>
      <c r="I675" s="1404" t="s">
        <v>5731</v>
      </c>
      <c r="J675" s="1397" t="s">
        <v>5731</v>
      </c>
    </row>
    <row r="676" spans="1:10" ht="15.75" customHeight="1">
      <c r="A676" s="1394" t="s">
        <v>6789</v>
      </c>
      <c r="B676" s="1407">
        <v>8413797609981</v>
      </c>
      <c r="C676" s="1976" t="s">
        <v>9421</v>
      </c>
      <c r="D676" s="1417" t="s">
        <v>6790</v>
      </c>
      <c r="E676" s="1431" t="s">
        <v>5731</v>
      </c>
      <c r="F676" s="1401" t="s">
        <v>5731</v>
      </c>
      <c r="G676" s="1432" t="s">
        <v>5731</v>
      </c>
      <c r="H676" s="1421">
        <v>83.994281824370319</v>
      </c>
      <c r="I676" s="1404">
        <v>90.804628999319263</v>
      </c>
      <c r="J676" s="1397">
        <v>113.50578624914908</v>
      </c>
    </row>
    <row r="677" spans="1:10" ht="15.75" customHeight="1">
      <c r="A677" s="1394" t="s">
        <v>6791</v>
      </c>
      <c r="B677" s="1407">
        <v>8413797729412</v>
      </c>
      <c r="C677" s="1976" t="s">
        <v>9351</v>
      </c>
      <c r="D677" s="1417" t="s">
        <v>6792</v>
      </c>
      <c r="E677" s="1431" t="s">
        <v>5731</v>
      </c>
      <c r="F677" s="1401" t="s">
        <v>5731</v>
      </c>
      <c r="G677" s="1432" t="s">
        <v>5731</v>
      </c>
      <c r="H677" s="1421">
        <v>13.399591558883596</v>
      </c>
      <c r="I677" s="1404">
        <v>14.486044928522807</v>
      </c>
      <c r="J677" s="1397">
        <v>18.107556160653505</v>
      </c>
    </row>
    <row r="678" spans="1:10" ht="15.75" customHeight="1">
      <c r="A678" s="1394" t="s">
        <v>6793</v>
      </c>
      <c r="B678" s="1407">
        <v>8413797709254</v>
      </c>
      <c r="C678" s="1976" t="s">
        <v>9416</v>
      </c>
      <c r="D678" s="1417" t="s">
        <v>6794</v>
      </c>
      <c r="E678" s="1431" t="s">
        <v>5731</v>
      </c>
      <c r="F678" s="1401" t="s">
        <v>5731</v>
      </c>
      <c r="G678" s="1432" t="s">
        <v>5731</v>
      </c>
      <c r="H678" s="1421">
        <v>67.985296119809405</v>
      </c>
      <c r="I678" s="1404">
        <v>73.49761742682098</v>
      </c>
      <c r="J678" s="1397">
        <v>91.872021783526222</v>
      </c>
    </row>
    <row r="679" spans="1:10" ht="15.75" customHeight="1">
      <c r="A679" s="1394" t="s">
        <v>6795</v>
      </c>
      <c r="B679" s="1407">
        <v>8413797729535</v>
      </c>
      <c r="C679" s="1976" t="s">
        <v>9373</v>
      </c>
      <c r="D679" s="1417" t="s">
        <v>6796</v>
      </c>
      <c r="E679" s="1431" t="s">
        <v>5731</v>
      </c>
      <c r="F679" s="1401" t="s">
        <v>5731</v>
      </c>
      <c r="G679" s="1432" t="s">
        <v>5731</v>
      </c>
      <c r="H679" s="1421">
        <v>81.525936010891755</v>
      </c>
      <c r="I679" s="1404">
        <v>88.136147038801923</v>
      </c>
      <c r="J679" s="1397">
        <v>110.17018379850238</v>
      </c>
    </row>
    <row r="680" spans="1:10" ht="15.75" customHeight="1">
      <c r="A680" s="1394" t="s">
        <v>6788</v>
      </c>
      <c r="B680" s="1407"/>
      <c r="C680" s="1976"/>
      <c r="D680" s="1417"/>
      <c r="E680" s="1431" t="s">
        <v>5731</v>
      </c>
      <c r="F680" s="1401" t="s">
        <v>5731</v>
      </c>
      <c r="G680" s="1432" t="s">
        <v>5731</v>
      </c>
      <c r="H680" s="1421" t="s">
        <v>5731</v>
      </c>
      <c r="I680" s="1404" t="s">
        <v>5731</v>
      </c>
      <c r="J680" s="1397" t="s">
        <v>5731</v>
      </c>
    </row>
    <row r="681" spans="1:10" ht="15.75" customHeight="1">
      <c r="A681" s="1394" t="s">
        <v>6797</v>
      </c>
      <c r="B681" s="1407">
        <v>8413797709285</v>
      </c>
      <c r="C681" s="1976"/>
      <c r="D681" s="1417" t="s">
        <v>6798</v>
      </c>
      <c r="E681" s="1431" t="s">
        <v>5731</v>
      </c>
      <c r="F681" s="1401" t="s">
        <v>5731</v>
      </c>
      <c r="G681" s="1432" t="s">
        <v>5731</v>
      </c>
      <c r="H681" s="1421">
        <v>65.305377808032659</v>
      </c>
      <c r="I681" s="1404">
        <v>70.6004084411164</v>
      </c>
      <c r="J681" s="1397">
        <v>88.250510551395507</v>
      </c>
    </row>
    <row r="682" spans="1:10" ht="15.75" customHeight="1">
      <c r="A682" s="1394" t="s">
        <v>6799</v>
      </c>
      <c r="B682" s="1407">
        <v>8413797759259</v>
      </c>
      <c r="C682" s="1976"/>
      <c r="D682" s="1417" t="s">
        <v>6800</v>
      </c>
      <c r="E682" s="1431" t="s">
        <v>5731</v>
      </c>
      <c r="F682" s="1401" t="s">
        <v>5731</v>
      </c>
      <c r="G682" s="1432" t="s">
        <v>5731</v>
      </c>
      <c r="H682" s="1421">
        <v>25.212389380530976</v>
      </c>
      <c r="I682" s="1404">
        <v>27.256637168141598</v>
      </c>
      <c r="J682" s="1397">
        <v>34.070796460176993</v>
      </c>
    </row>
    <row r="683" spans="1:10" ht="15.75" customHeight="1">
      <c r="A683" s="1394" t="s">
        <v>6801</v>
      </c>
      <c r="B683" s="1407">
        <v>8413797709261</v>
      </c>
      <c r="C683" s="1976"/>
      <c r="D683" s="1417" t="s">
        <v>6802</v>
      </c>
      <c r="E683" s="1431" t="s">
        <v>5731</v>
      </c>
      <c r="F683" s="1401" t="s">
        <v>5731</v>
      </c>
      <c r="G683" s="1432" t="s">
        <v>5731</v>
      </c>
      <c r="H683" s="1421">
        <v>37.624642614023145</v>
      </c>
      <c r="I683" s="1404">
        <v>40.675289312457451</v>
      </c>
      <c r="J683" s="1397">
        <v>50.844111640571818</v>
      </c>
    </row>
    <row r="684" spans="1:10" ht="15.75" customHeight="1">
      <c r="A684" s="1394" t="s">
        <v>6803</v>
      </c>
      <c r="B684" s="1407">
        <v>8413797709292</v>
      </c>
      <c r="C684" s="1976"/>
      <c r="D684" s="1417" t="s">
        <v>6804</v>
      </c>
      <c r="E684" s="1431" t="s">
        <v>5731</v>
      </c>
      <c r="F684" s="1401" t="s">
        <v>5731</v>
      </c>
      <c r="G684" s="1432" t="s">
        <v>5731</v>
      </c>
      <c r="H684" s="1421">
        <v>41.961878829135465</v>
      </c>
      <c r="I684" s="1404">
        <v>45.364193328795096</v>
      </c>
      <c r="J684" s="1397">
        <v>56.70524166099387</v>
      </c>
    </row>
    <row r="685" spans="1:10" ht="15.75" customHeight="1">
      <c r="A685" s="1394" t="s">
        <v>6805</v>
      </c>
      <c r="B685" s="1407">
        <v>8413797659429</v>
      </c>
      <c r="C685" s="1976"/>
      <c r="D685" s="1417" t="s">
        <v>6806</v>
      </c>
      <c r="E685" s="1431" t="s">
        <v>5731</v>
      </c>
      <c r="F685" s="1401" t="s">
        <v>5731</v>
      </c>
      <c r="G685" s="1432" t="s">
        <v>5731</v>
      </c>
      <c r="H685" s="1421">
        <v>11.601225323349217</v>
      </c>
      <c r="I685" s="1404">
        <v>12.541865214431589</v>
      </c>
      <c r="J685" s="1397">
        <v>15.677331518039484</v>
      </c>
    </row>
    <row r="686" spans="1:10" ht="15.75" customHeight="1">
      <c r="A686" s="1394" t="s">
        <v>6807</v>
      </c>
      <c r="B686" s="1407">
        <v>8413797809336</v>
      </c>
      <c r="C686" s="1976"/>
      <c r="D686" s="1417" t="s">
        <v>6808</v>
      </c>
      <c r="E686" s="1431" t="s">
        <v>5731</v>
      </c>
      <c r="F686" s="1401" t="s">
        <v>5731</v>
      </c>
      <c r="G686" s="1432" t="s">
        <v>5731</v>
      </c>
      <c r="H686" s="1421">
        <v>9.5207624234172918</v>
      </c>
      <c r="I686" s="1404">
        <v>10.292716133424099</v>
      </c>
      <c r="J686" s="1397">
        <v>12.865895166780124</v>
      </c>
    </row>
    <row r="687" spans="1:10" ht="15.75" customHeight="1">
      <c r="A687" s="1394" t="s">
        <v>6809</v>
      </c>
      <c r="B687" s="1407"/>
      <c r="C687" s="1976"/>
      <c r="D687" s="1417"/>
      <c r="E687" s="1431" t="s">
        <v>5731</v>
      </c>
      <c r="F687" s="1401" t="s">
        <v>5731</v>
      </c>
      <c r="G687" s="1432" t="s">
        <v>5731</v>
      </c>
      <c r="H687" s="1421" t="s">
        <v>5731</v>
      </c>
      <c r="I687" s="1404" t="s">
        <v>5731</v>
      </c>
      <c r="J687" s="1397" t="s">
        <v>5731</v>
      </c>
    </row>
    <row r="688" spans="1:10" ht="15.75" customHeight="1">
      <c r="A688" s="1394" t="s">
        <v>6810</v>
      </c>
      <c r="B688" s="1407"/>
      <c r="C688" s="1976"/>
      <c r="D688" s="1417"/>
      <c r="E688" s="1431" t="s">
        <v>5731</v>
      </c>
      <c r="F688" s="1401" t="s">
        <v>5731</v>
      </c>
      <c r="G688" s="1432" t="s">
        <v>5731</v>
      </c>
      <c r="H688" s="1421" t="s">
        <v>5731</v>
      </c>
      <c r="I688" s="1404" t="s">
        <v>5731</v>
      </c>
      <c r="J688" s="1397" t="s">
        <v>5731</v>
      </c>
    </row>
    <row r="689" spans="1:10" ht="15.75" customHeight="1">
      <c r="A689" s="1394" t="s">
        <v>6811</v>
      </c>
      <c r="B689" s="1407">
        <v>8413797659047</v>
      </c>
      <c r="C689" s="1976" t="s">
        <v>9115</v>
      </c>
      <c r="D689" s="1417" t="s">
        <v>6812</v>
      </c>
      <c r="E689" s="1431" t="s">
        <v>5731</v>
      </c>
      <c r="F689" s="1401" t="s">
        <v>5731</v>
      </c>
      <c r="G689" s="1432" t="s">
        <v>5731</v>
      </c>
      <c r="H689" s="1421">
        <v>21.439346494213751</v>
      </c>
      <c r="I689" s="1404">
        <v>23.177671885636489</v>
      </c>
      <c r="J689" s="1397">
        <v>28.972089857045614</v>
      </c>
    </row>
    <row r="690" spans="1:10" ht="15.75" customHeight="1">
      <c r="A690" s="1394" t="s">
        <v>6813</v>
      </c>
      <c r="B690" s="1407">
        <v>8413797659054</v>
      </c>
      <c r="C690" s="1976" t="s">
        <v>9116</v>
      </c>
      <c r="D690" s="1417" t="s">
        <v>6814</v>
      </c>
      <c r="E690" s="1431" t="s">
        <v>5731</v>
      </c>
      <c r="F690" s="1401" t="s">
        <v>5731</v>
      </c>
      <c r="G690" s="1432" t="s">
        <v>5731</v>
      </c>
      <c r="H690" s="1421">
        <v>30.395915588835944</v>
      </c>
      <c r="I690" s="1404">
        <v>32.86044928522805</v>
      </c>
      <c r="J690" s="1397">
        <v>41.075561606535054</v>
      </c>
    </row>
    <row r="691" spans="1:10" ht="15.75" customHeight="1">
      <c r="A691" s="1394" t="s">
        <v>6815</v>
      </c>
      <c r="B691" s="1407">
        <v>8413797659085</v>
      </c>
      <c r="C691" s="1976" t="s">
        <v>9117</v>
      </c>
      <c r="D691" s="1417" t="s">
        <v>6816</v>
      </c>
      <c r="E691" s="1431" t="s">
        <v>5731</v>
      </c>
      <c r="F691" s="1401" t="s">
        <v>5731</v>
      </c>
      <c r="G691" s="1432" t="s">
        <v>5731</v>
      </c>
      <c r="H691" s="1421">
        <v>41.785568413886999</v>
      </c>
      <c r="I691" s="1404">
        <v>45.173587474472434</v>
      </c>
      <c r="J691" s="1397">
        <v>56.466984343090544</v>
      </c>
    </row>
    <row r="692" spans="1:10" ht="15.75" customHeight="1">
      <c r="A692" s="1394" t="s">
        <v>6817</v>
      </c>
      <c r="B692" s="1407"/>
      <c r="C692" s="1976"/>
      <c r="D692" s="1417"/>
      <c r="E692" s="1431" t="s">
        <v>5731</v>
      </c>
      <c r="F692" s="1401" t="s">
        <v>5731</v>
      </c>
      <c r="G692" s="1432" t="s">
        <v>5731</v>
      </c>
      <c r="H692" s="1421" t="s">
        <v>5731</v>
      </c>
      <c r="I692" s="1404" t="s">
        <v>5731</v>
      </c>
      <c r="J692" s="1397" t="s">
        <v>5731</v>
      </c>
    </row>
    <row r="693" spans="1:10" ht="15.75" customHeight="1">
      <c r="A693" s="1394" t="s">
        <v>6818</v>
      </c>
      <c r="B693" s="1407">
        <v>8413797669107</v>
      </c>
      <c r="C693" s="1976" t="s">
        <v>9118</v>
      </c>
      <c r="D693" s="1417" t="s">
        <v>6816</v>
      </c>
      <c r="E693" s="1431" t="s">
        <v>5731</v>
      </c>
      <c r="F693" s="1401" t="s">
        <v>5731</v>
      </c>
      <c r="G693" s="1432" t="s">
        <v>5731</v>
      </c>
      <c r="H693" s="1421">
        <v>29.796460176991147</v>
      </c>
      <c r="I693" s="1404">
        <v>32.212389380530972</v>
      </c>
      <c r="J693" s="1397">
        <v>40.265486725663713</v>
      </c>
    </row>
    <row r="694" spans="1:10" ht="15.75" customHeight="1">
      <c r="A694" s="1394" t="s">
        <v>6819</v>
      </c>
      <c r="B694" s="1407">
        <v>8413797669053</v>
      </c>
      <c r="C694" s="1976" t="s">
        <v>9112</v>
      </c>
      <c r="D694" s="1417" t="s">
        <v>6820</v>
      </c>
      <c r="E694" s="1431" t="s">
        <v>5731</v>
      </c>
      <c r="F694" s="1401" t="s">
        <v>5731</v>
      </c>
      <c r="G694" s="1432" t="s">
        <v>5731</v>
      </c>
      <c r="H694" s="1421">
        <v>26.23498978897209</v>
      </c>
      <c r="I694" s="1404">
        <v>28.362151123213074</v>
      </c>
      <c r="J694" s="1397">
        <v>35.452688904016341</v>
      </c>
    </row>
    <row r="695" spans="1:10" ht="15.75" customHeight="1">
      <c r="A695" s="1394" t="s">
        <v>6821</v>
      </c>
      <c r="B695" s="1407">
        <v>8413797669060</v>
      </c>
      <c r="C695" s="1976" t="s">
        <v>9113</v>
      </c>
      <c r="D695" s="1417" t="s">
        <v>6822</v>
      </c>
      <c r="E695" s="1431" t="s">
        <v>5731</v>
      </c>
      <c r="F695" s="1401" t="s">
        <v>5731</v>
      </c>
      <c r="G695" s="1432" t="s">
        <v>5731</v>
      </c>
      <c r="H695" s="1421">
        <v>35.791014295439084</v>
      </c>
      <c r="I695" s="1404">
        <v>38.69298842750171</v>
      </c>
      <c r="J695" s="1397">
        <v>48.366235534377132</v>
      </c>
    </row>
    <row r="696" spans="1:10" ht="15.75" customHeight="1">
      <c r="A696" s="1394" t="s">
        <v>6823</v>
      </c>
      <c r="B696" s="1407">
        <v>8413797669077</v>
      </c>
      <c r="C696" s="1976" t="s">
        <v>9114</v>
      </c>
      <c r="D696" s="1417" t="s">
        <v>6824</v>
      </c>
      <c r="E696" s="1431" t="s">
        <v>5731</v>
      </c>
      <c r="F696" s="1401" t="s">
        <v>5731</v>
      </c>
      <c r="G696" s="1432" t="s">
        <v>5731</v>
      </c>
      <c r="H696" s="1421">
        <v>47.462763784887692</v>
      </c>
      <c r="I696" s="1404">
        <v>51.311095983662369</v>
      </c>
      <c r="J696" s="1397">
        <v>64.138869979577962</v>
      </c>
    </row>
    <row r="697" spans="1:10" ht="15.75" customHeight="1">
      <c r="A697" s="1394" t="s">
        <v>6825</v>
      </c>
      <c r="B697" s="1407"/>
      <c r="C697" s="1976"/>
      <c r="D697" s="1417"/>
      <c r="E697" s="1431" t="s">
        <v>5731</v>
      </c>
      <c r="F697" s="1401" t="s">
        <v>5731</v>
      </c>
      <c r="G697" s="1432" t="s">
        <v>5731</v>
      </c>
      <c r="H697" s="1421" t="s">
        <v>5731</v>
      </c>
      <c r="I697" s="1404" t="s">
        <v>5731</v>
      </c>
      <c r="J697" s="1397" t="s">
        <v>5731</v>
      </c>
    </row>
    <row r="698" spans="1:10" ht="15.75" customHeight="1">
      <c r="A698" s="1394" t="s">
        <v>6826</v>
      </c>
      <c r="B698" s="1407">
        <v>8413797659009</v>
      </c>
      <c r="C698" s="1976" t="s">
        <v>9121</v>
      </c>
      <c r="D698" s="1417" t="s">
        <v>6827</v>
      </c>
      <c r="E698" s="1431">
        <v>56.224881018379847</v>
      </c>
      <c r="F698" s="1401">
        <v>59.071710437031996</v>
      </c>
      <c r="G698" s="1432">
        <v>71.170735466303611</v>
      </c>
      <c r="H698" s="1421">
        <v>61.109189925119139</v>
      </c>
      <c r="I698" s="1404">
        <v>66.06398910823691</v>
      </c>
      <c r="J698" s="1397">
        <v>82.579986385296124</v>
      </c>
    </row>
    <row r="699" spans="1:10" ht="15.75" customHeight="1">
      <c r="A699" s="1394" t="s">
        <v>6828</v>
      </c>
      <c r="B699" s="1407">
        <v>8413797669008</v>
      </c>
      <c r="C699" s="1976" t="s">
        <v>9124</v>
      </c>
      <c r="D699" s="1417" t="s">
        <v>6829</v>
      </c>
      <c r="E699" s="1431">
        <v>114.65593163240301</v>
      </c>
      <c r="F699" s="1401">
        <v>120.46129525936013</v>
      </c>
      <c r="G699" s="1432">
        <v>145.13409067392786</v>
      </c>
      <c r="H699" s="1421">
        <v>124.61620149761747</v>
      </c>
      <c r="I699" s="1404">
        <v>134.7202178352621</v>
      </c>
      <c r="J699" s="1397">
        <v>168.40027229407764</v>
      </c>
    </row>
    <row r="700" spans="1:10" ht="15.75" customHeight="1">
      <c r="A700" s="1394" t="s">
        <v>6830</v>
      </c>
      <c r="B700" s="1407">
        <v>8413797669046</v>
      </c>
      <c r="C700" s="1976" t="s">
        <v>9127</v>
      </c>
      <c r="D700" s="1417" t="s">
        <v>6831</v>
      </c>
      <c r="E700" s="1431">
        <v>167.70133293941458</v>
      </c>
      <c r="F700" s="1401">
        <v>176.19253967052416</v>
      </c>
      <c r="G700" s="1432">
        <v>212.28016827773996</v>
      </c>
      <c r="H700" s="1421">
        <v>182.26970728386655</v>
      </c>
      <c r="I700" s="1404">
        <v>197.04833219877466</v>
      </c>
      <c r="J700" s="1397">
        <v>246.31041524846833</v>
      </c>
    </row>
    <row r="701" spans="1:10" ht="15.75" customHeight="1">
      <c r="A701" s="1394" t="s">
        <v>5915</v>
      </c>
      <c r="B701" s="1407">
        <v>8413797669299</v>
      </c>
      <c r="C701" s="1976" t="s">
        <v>9125</v>
      </c>
      <c r="D701" s="1417" t="s">
        <v>5916</v>
      </c>
      <c r="E701" s="1431">
        <v>67.580165701837998</v>
      </c>
      <c r="F701" s="1401">
        <v>71.001946243703202</v>
      </c>
      <c r="G701" s="1432">
        <v>85.54451354663037</v>
      </c>
      <c r="H701" s="1421">
        <v>73.450918992511916</v>
      </c>
      <c r="I701" s="1404">
        <v>79.406398910823697</v>
      </c>
      <c r="J701" s="1397">
        <v>99.257998638529614</v>
      </c>
    </row>
    <row r="702" spans="1:10" ht="15.75" customHeight="1">
      <c r="A702" s="1394" t="s">
        <v>5917</v>
      </c>
      <c r="B702" s="1407">
        <v>8413797669527</v>
      </c>
      <c r="C702" s="1976" t="s">
        <v>9123</v>
      </c>
      <c r="D702" s="1417" t="s">
        <v>5918</v>
      </c>
      <c r="E702" s="1431">
        <v>137.56116302246426</v>
      </c>
      <c r="F702" s="1401">
        <v>144.52628520081686</v>
      </c>
      <c r="G702" s="1432">
        <v>174.12805445881551</v>
      </c>
      <c r="H702" s="1421">
        <v>149.51123213070119</v>
      </c>
      <c r="I702" s="1404">
        <v>161.6337644656229</v>
      </c>
      <c r="J702" s="1397">
        <v>202.0422055820286</v>
      </c>
    </row>
    <row r="703" spans="1:10" ht="15.75" customHeight="1">
      <c r="A703" s="1394" t="s">
        <v>5919</v>
      </c>
      <c r="B703" s="1407">
        <v>8413797189193</v>
      </c>
      <c r="C703" s="1976" t="s">
        <v>9122</v>
      </c>
      <c r="D703" s="1417" t="s">
        <v>5920</v>
      </c>
      <c r="E703" s="1431">
        <v>202.28628571817563</v>
      </c>
      <c r="F703" s="1401">
        <v>212.52862929884276</v>
      </c>
      <c r="G703" s="1432">
        <v>256.05858951667801</v>
      </c>
      <c r="H703" s="1421">
        <v>219.85908781484002</v>
      </c>
      <c r="I703" s="1404">
        <v>237.68550034036764</v>
      </c>
      <c r="J703" s="1397">
        <v>297.10687542545952</v>
      </c>
    </row>
    <row r="704" spans="1:10" ht="15.75" customHeight="1">
      <c r="A704" s="1394" t="s">
        <v>6832</v>
      </c>
      <c r="B704" s="1407"/>
      <c r="C704" s="1976"/>
      <c r="D704" s="1417"/>
      <c r="E704" s="1431" t="s">
        <v>5731</v>
      </c>
      <c r="F704" s="1401" t="s">
        <v>5731</v>
      </c>
      <c r="G704" s="1432" t="s">
        <v>5731</v>
      </c>
      <c r="H704" s="1421" t="s">
        <v>5731</v>
      </c>
      <c r="I704" s="1404" t="s">
        <v>5731</v>
      </c>
      <c r="J704" s="1397" t="s">
        <v>5731</v>
      </c>
    </row>
    <row r="705" spans="1:10" ht="15.75" customHeight="1">
      <c r="A705" s="1394" t="s">
        <v>6833</v>
      </c>
      <c r="B705" s="1407">
        <v>8413797059724</v>
      </c>
      <c r="C705" s="1976" t="s">
        <v>9393</v>
      </c>
      <c r="D705" s="1417" t="s">
        <v>6834</v>
      </c>
      <c r="E705" s="1431" t="s">
        <v>5731</v>
      </c>
      <c r="F705" s="1401" t="s">
        <v>5731</v>
      </c>
      <c r="G705" s="1432" t="s">
        <v>5731</v>
      </c>
      <c r="H705" s="1421">
        <v>39.140912185159969</v>
      </c>
      <c r="I705" s="1404">
        <v>42.314499659632403</v>
      </c>
      <c r="J705" s="1397">
        <v>52.893124574540508</v>
      </c>
    </row>
    <row r="706" spans="1:10" ht="15.75" customHeight="1">
      <c r="A706" s="1394" t="s">
        <v>6835</v>
      </c>
      <c r="B706" s="1407">
        <v>8413797659405</v>
      </c>
      <c r="C706" s="1976"/>
      <c r="D706" s="1417" t="s">
        <v>6836</v>
      </c>
      <c r="E706" s="1431" t="s">
        <v>5731</v>
      </c>
      <c r="F706" s="1401" t="s">
        <v>5731</v>
      </c>
      <c r="G706" s="1432" t="s">
        <v>5731</v>
      </c>
      <c r="H706" s="1421">
        <v>36.460993873383259</v>
      </c>
      <c r="I706" s="1404">
        <v>39.417290673927845</v>
      </c>
      <c r="J706" s="1397">
        <v>49.271613342409808</v>
      </c>
    </row>
    <row r="707" spans="1:10" ht="15.75" customHeight="1">
      <c r="A707" s="1394" t="s">
        <v>6837</v>
      </c>
      <c r="B707" s="1407">
        <v>8413797659467</v>
      </c>
      <c r="C707" s="1976"/>
      <c r="D707" s="1417" t="s">
        <v>6838</v>
      </c>
      <c r="E707" s="1431" t="s">
        <v>5731</v>
      </c>
      <c r="F707" s="1401" t="s">
        <v>5731</v>
      </c>
      <c r="G707" s="1432" t="s">
        <v>5731</v>
      </c>
      <c r="H707" s="1421">
        <v>32.300068073519405</v>
      </c>
      <c r="I707" s="1404">
        <v>34.918992511912869</v>
      </c>
      <c r="J707" s="1397">
        <v>43.648740639891088</v>
      </c>
    </row>
    <row r="708" spans="1:10" ht="15.75" customHeight="1">
      <c r="A708" s="1394" t="s">
        <v>6839</v>
      </c>
      <c r="B708" s="1407"/>
      <c r="C708" s="1976"/>
      <c r="D708" s="1417"/>
      <c r="E708" s="1431" t="s">
        <v>5731</v>
      </c>
      <c r="F708" s="1401" t="s">
        <v>5731</v>
      </c>
      <c r="G708" s="1432" t="s">
        <v>5731</v>
      </c>
      <c r="H708" s="1421" t="s">
        <v>5731</v>
      </c>
      <c r="I708" s="1404" t="s">
        <v>5731</v>
      </c>
      <c r="J708" s="1397" t="s">
        <v>5731</v>
      </c>
    </row>
    <row r="709" spans="1:10" ht="15.75" customHeight="1">
      <c r="A709" s="1394" t="s">
        <v>6840</v>
      </c>
      <c r="B709" s="1407">
        <v>8413797669244</v>
      </c>
      <c r="C709" s="1976" t="s">
        <v>9374</v>
      </c>
      <c r="D709" s="1417" t="s">
        <v>6841</v>
      </c>
      <c r="E709" s="1431" t="s">
        <v>5731</v>
      </c>
      <c r="F709" s="1401" t="s">
        <v>5731</v>
      </c>
      <c r="G709" s="1432" t="s">
        <v>5731</v>
      </c>
      <c r="H709" s="1421">
        <v>431.25527569775358</v>
      </c>
      <c r="I709" s="1404">
        <v>466.22191967324721</v>
      </c>
      <c r="J709" s="1397">
        <v>582.77739959155895</v>
      </c>
    </row>
    <row r="710" spans="1:10" ht="15.75" customHeight="1">
      <c r="A710" s="1394" t="s">
        <v>6842</v>
      </c>
      <c r="B710" s="1407"/>
      <c r="C710" s="1976"/>
      <c r="D710" s="1417"/>
      <c r="E710" s="1431" t="s">
        <v>5731</v>
      </c>
      <c r="F710" s="1401" t="s">
        <v>5731</v>
      </c>
      <c r="G710" s="1432" t="s">
        <v>5731</v>
      </c>
      <c r="H710" s="1421" t="s">
        <v>5731</v>
      </c>
      <c r="I710" s="1404" t="s">
        <v>5731</v>
      </c>
      <c r="J710" s="1397" t="s">
        <v>5731</v>
      </c>
    </row>
    <row r="711" spans="1:10" ht="15.75" customHeight="1">
      <c r="A711" s="1394" t="s">
        <v>6843</v>
      </c>
      <c r="B711" s="1407">
        <v>8413797719543</v>
      </c>
      <c r="C711" s="1976" t="s">
        <v>9352</v>
      </c>
      <c r="D711" s="1417" t="s">
        <v>6844</v>
      </c>
      <c r="E711" s="1431" t="s">
        <v>5731</v>
      </c>
      <c r="F711" s="1401" t="s">
        <v>5731</v>
      </c>
      <c r="G711" s="1432" t="s">
        <v>5731</v>
      </c>
      <c r="H711" s="1421">
        <v>228.81565690946223</v>
      </c>
      <c r="I711" s="1404">
        <v>247.36827773995921</v>
      </c>
      <c r="J711" s="1397">
        <v>309.21034717494899</v>
      </c>
    </row>
    <row r="712" spans="1:10" ht="15.75" customHeight="1">
      <c r="A712" s="1394" t="s">
        <v>6845</v>
      </c>
      <c r="B712" s="1407">
        <v>8413797759655</v>
      </c>
      <c r="C712" s="1976" t="s">
        <v>9353</v>
      </c>
      <c r="D712" s="1417" t="s">
        <v>6846</v>
      </c>
      <c r="E712" s="1431" t="s">
        <v>5731</v>
      </c>
      <c r="F712" s="1401" t="s">
        <v>5731</v>
      </c>
      <c r="G712" s="1432" t="s">
        <v>5731</v>
      </c>
      <c r="H712" s="1421">
        <v>252.01810755616069</v>
      </c>
      <c r="I712" s="1404">
        <v>272.45200816882237</v>
      </c>
      <c r="J712" s="1397">
        <v>340.56501021102792</v>
      </c>
    </row>
    <row r="713" spans="1:10" ht="15.75" customHeight="1">
      <c r="A713" s="1394" t="s">
        <v>6847</v>
      </c>
      <c r="B713" s="1407"/>
      <c r="C713" s="1976"/>
      <c r="D713" s="1417"/>
      <c r="E713" s="1431" t="s">
        <v>5731</v>
      </c>
      <c r="F713" s="1401" t="s">
        <v>5731</v>
      </c>
      <c r="G713" s="1432" t="s">
        <v>5731</v>
      </c>
      <c r="H713" s="1421" t="s">
        <v>5731</v>
      </c>
      <c r="I713" s="1404" t="s">
        <v>5731</v>
      </c>
      <c r="J713" s="1397" t="s">
        <v>5731</v>
      </c>
    </row>
    <row r="714" spans="1:10" ht="15.75" customHeight="1">
      <c r="A714" s="1394" t="s">
        <v>6848</v>
      </c>
      <c r="B714" s="1407"/>
      <c r="C714" s="1976"/>
      <c r="D714" s="1417"/>
      <c r="E714" s="1431" t="s">
        <v>5731</v>
      </c>
      <c r="F714" s="1401" t="s">
        <v>5731</v>
      </c>
      <c r="G714" s="1432" t="s">
        <v>5731</v>
      </c>
      <c r="H714" s="1421" t="s">
        <v>5731</v>
      </c>
      <c r="I714" s="1404" t="s">
        <v>5731</v>
      </c>
      <c r="J714" s="1397" t="s">
        <v>5731</v>
      </c>
    </row>
    <row r="715" spans="1:10" ht="15.75" customHeight="1">
      <c r="A715" s="1394" t="s">
        <v>6849</v>
      </c>
      <c r="B715" s="1407">
        <v>8413797718966</v>
      </c>
      <c r="C715" s="1976"/>
      <c r="D715" s="1417" t="s">
        <v>6850</v>
      </c>
      <c r="E715" s="1431" t="s">
        <v>5731</v>
      </c>
      <c r="F715" s="1401" t="s">
        <v>5731</v>
      </c>
      <c r="G715" s="1432" t="s">
        <v>5731</v>
      </c>
      <c r="H715" s="1421">
        <v>40.762968005445877</v>
      </c>
      <c r="I715" s="1404">
        <v>44.068073519400961</v>
      </c>
      <c r="J715" s="1397">
        <v>55.085091899251189</v>
      </c>
    </row>
    <row r="716" spans="1:10" ht="15.75" customHeight="1">
      <c r="A716" s="1394" t="s">
        <v>6851</v>
      </c>
      <c r="B716" s="1407">
        <v>8413797718973</v>
      </c>
      <c r="C716" s="1976"/>
      <c r="D716" s="1417" t="s">
        <v>6852</v>
      </c>
      <c r="E716" s="1431" t="s">
        <v>5731</v>
      </c>
      <c r="F716" s="1401" t="s">
        <v>5731</v>
      </c>
      <c r="G716" s="1432" t="s">
        <v>5731</v>
      </c>
      <c r="H716" s="1421">
        <v>44.218652144315861</v>
      </c>
      <c r="I716" s="1404">
        <v>47.80394826412526</v>
      </c>
      <c r="J716" s="1397">
        <v>59.75493533015657</v>
      </c>
    </row>
    <row r="717" spans="1:10" ht="15.75" customHeight="1">
      <c r="A717" s="1394" t="s">
        <v>6853</v>
      </c>
      <c r="B717" s="1407"/>
      <c r="C717" s="1976"/>
      <c r="D717" s="1417"/>
      <c r="E717" s="1431" t="s">
        <v>5731</v>
      </c>
      <c r="F717" s="1401" t="s">
        <v>5731</v>
      </c>
      <c r="G717" s="1432" t="s">
        <v>5731</v>
      </c>
      <c r="H717" s="1421" t="s">
        <v>5731</v>
      </c>
      <c r="I717" s="1404" t="s">
        <v>5731</v>
      </c>
      <c r="J717" s="1397" t="s">
        <v>5731</v>
      </c>
    </row>
    <row r="718" spans="1:10" ht="15.75" customHeight="1">
      <c r="A718" s="1394" t="s">
        <v>6854</v>
      </c>
      <c r="B718" s="1407">
        <v>8413797718980</v>
      </c>
      <c r="C718" s="1976" t="s">
        <v>9120</v>
      </c>
      <c r="D718" s="1417" t="s">
        <v>6855</v>
      </c>
      <c r="E718" s="1431" t="s">
        <v>5731</v>
      </c>
      <c r="F718" s="1401" t="s">
        <v>5731</v>
      </c>
      <c r="G718" s="1432" t="s">
        <v>5731</v>
      </c>
      <c r="H718" s="1421">
        <v>41.785568413886999</v>
      </c>
      <c r="I718" s="1404">
        <v>45.173587474472434</v>
      </c>
      <c r="J718" s="1397">
        <v>56.466984343090544</v>
      </c>
    </row>
    <row r="719" spans="1:10" ht="15.75" customHeight="1">
      <c r="A719" s="1394" t="s">
        <v>6856</v>
      </c>
      <c r="B719" s="1407">
        <v>8413797718997</v>
      </c>
      <c r="C719" s="1976" t="s">
        <v>9119</v>
      </c>
      <c r="D719" s="1417" t="s">
        <v>6857</v>
      </c>
      <c r="E719" s="1431" t="s">
        <v>5731</v>
      </c>
      <c r="F719" s="1401" t="s">
        <v>5731</v>
      </c>
      <c r="G719" s="1432" t="s">
        <v>5731</v>
      </c>
      <c r="H719" s="1421">
        <v>46.15806671204902</v>
      </c>
      <c r="I719" s="1404">
        <v>49.900612661674622</v>
      </c>
      <c r="J719" s="1397">
        <v>62.375765827093268</v>
      </c>
    </row>
    <row r="720" spans="1:10" ht="15.75" customHeight="1">
      <c r="A720" s="1394" t="s">
        <v>6858</v>
      </c>
      <c r="B720" s="1407"/>
      <c r="C720" s="1976"/>
      <c r="D720" s="1417"/>
      <c r="E720" s="1431" t="s">
        <v>5731</v>
      </c>
      <c r="F720" s="1401" t="s">
        <v>5731</v>
      </c>
      <c r="G720" s="1432" t="s">
        <v>5731</v>
      </c>
      <c r="H720" s="1421" t="s">
        <v>5731</v>
      </c>
      <c r="I720" s="1404" t="s">
        <v>5731</v>
      </c>
      <c r="J720" s="1397" t="s">
        <v>5731</v>
      </c>
    </row>
    <row r="721" spans="1:10" ht="15.75" customHeight="1">
      <c r="A721" s="1394" t="s">
        <v>6859</v>
      </c>
      <c r="B721" s="1407">
        <v>8413797829860</v>
      </c>
      <c r="C721" s="1976"/>
      <c r="D721" s="1417" t="s">
        <v>6860</v>
      </c>
      <c r="E721" s="1431" t="s">
        <v>5731</v>
      </c>
      <c r="F721" s="1401" t="s">
        <v>5731</v>
      </c>
      <c r="G721" s="1432" t="s">
        <v>5731</v>
      </c>
      <c r="H721" s="1421">
        <v>64.917494894486055</v>
      </c>
      <c r="I721" s="1404">
        <v>70.181075561606548</v>
      </c>
      <c r="J721" s="1397">
        <v>87.726344452008178</v>
      </c>
    </row>
    <row r="722" spans="1:10" ht="15.75" customHeight="1">
      <c r="A722" s="1394" t="s">
        <v>6861</v>
      </c>
      <c r="B722" s="1407"/>
      <c r="C722" s="1976"/>
      <c r="D722" s="1417"/>
      <c r="E722" s="1431" t="s">
        <v>5731</v>
      </c>
      <c r="F722" s="1401" t="s">
        <v>5731</v>
      </c>
      <c r="G722" s="1432" t="s">
        <v>5731</v>
      </c>
      <c r="H722" s="1421" t="s">
        <v>5731</v>
      </c>
      <c r="I722" s="1404" t="s">
        <v>5731</v>
      </c>
      <c r="J722" s="1397" t="s">
        <v>5731</v>
      </c>
    </row>
    <row r="723" spans="1:10" ht="15.75" customHeight="1">
      <c r="A723" s="1394" t="s">
        <v>6862</v>
      </c>
      <c r="B723" s="1407">
        <v>8413797829808</v>
      </c>
      <c r="C723" s="1976"/>
      <c r="D723" s="1417" t="s">
        <v>6863</v>
      </c>
      <c r="E723" s="1431" t="s">
        <v>5731</v>
      </c>
      <c r="F723" s="1401" t="s">
        <v>5731</v>
      </c>
      <c r="G723" s="1432" t="s">
        <v>5731</v>
      </c>
      <c r="H723" s="1421">
        <v>36.284683458134786</v>
      </c>
      <c r="I723" s="1404">
        <v>39.226684819605175</v>
      </c>
      <c r="J723" s="1397">
        <v>49.033356024506467</v>
      </c>
    </row>
    <row r="724" spans="1:10" ht="15.75" customHeight="1">
      <c r="A724" s="1394" t="s">
        <v>6864</v>
      </c>
      <c r="B724" s="1407"/>
      <c r="C724" s="1976"/>
      <c r="D724" s="1417"/>
      <c r="E724" s="1431" t="s">
        <v>5731</v>
      </c>
      <c r="F724" s="1401" t="s">
        <v>5731</v>
      </c>
      <c r="G724" s="1432" t="s">
        <v>5731</v>
      </c>
      <c r="H724" s="1421" t="s">
        <v>5731</v>
      </c>
      <c r="I724" s="1404" t="s">
        <v>5731</v>
      </c>
      <c r="J724" s="1397" t="s">
        <v>5731</v>
      </c>
    </row>
    <row r="725" spans="1:10" ht="15.75" customHeight="1">
      <c r="A725" s="1394" t="s">
        <v>6865</v>
      </c>
      <c r="B725" s="1407">
        <v>8413797709162</v>
      </c>
      <c r="C725" s="1976"/>
      <c r="D725" s="1417" t="s">
        <v>6866</v>
      </c>
      <c r="E725" s="1431" t="s">
        <v>5731</v>
      </c>
      <c r="F725" s="1401" t="s">
        <v>5731</v>
      </c>
      <c r="G725" s="1432" t="s">
        <v>5731</v>
      </c>
      <c r="H725" s="1421">
        <v>36.460993873383259</v>
      </c>
      <c r="I725" s="1404">
        <v>39.417290673927845</v>
      </c>
      <c r="J725" s="1397">
        <v>49.271613342409808</v>
      </c>
    </row>
    <row r="726" spans="1:10" ht="15.75" customHeight="1">
      <c r="A726" s="1394" t="s">
        <v>6867</v>
      </c>
      <c r="B726" s="1407">
        <v>8413797709179</v>
      </c>
      <c r="C726" s="1976"/>
      <c r="D726" s="1417" t="s">
        <v>6868</v>
      </c>
      <c r="E726" s="1431" t="s">
        <v>5731</v>
      </c>
      <c r="F726" s="1401" t="s">
        <v>5731</v>
      </c>
      <c r="G726" s="1432" t="s">
        <v>5731</v>
      </c>
      <c r="H726" s="1421">
        <v>39.669843430905381</v>
      </c>
      <c r="I726" s="1404">
        <v>42.886317222600418</v>
      </c>
      <c r="J726" s="1397">
        <v>53.607896528250514</v>
      </c>
    </row>
    <row r="727" spans="1:10" ht="15.75" customHeight="1">
      <c r="A727" s="1394" t="s">
        <v>6869</v>
      </c>
      <c r="B727" s="1407">
        <v>8413797709186</v>
      </c>
      <c r="C727" s="1976"/>
      <c r="D727" s="1417" t="s">
        <v>6870</v>
      </c>
      <c r="E727" s="1431" t="s">
        <v>5731</v>
      </c>
      <c r="F727" s="1401" t="s">
        <v>5731</v>
      </c>
      <c r="G727" s="1432" t="s">
        <v>5731</v>
      </c>
      <c r="H727" s="1421">
        <v>42.20871341048332</v>
      </c>
      <c r="I727" s="1404">
        <v>45.631041524846836</v>
      </c>
      <c r="J727" s="1397">
        <v>57.038801906058545</v>
      </c>
    </row>
    <row r="728" spans="1:10" ht="15.75" customHeight="1">
      <c r="A728" s="1394" t="s">
        <v>6871</v>
      </c>
      <c r="B728" s="1407">
        <v>8413797709247</v>
      </c>
      <c r="C728" s="1976"/>
      <c r="D728" s="1417" t="s">
        <v>6872</v>
      </c>
      <c r="E728" s="1431" t="s">
        <v>5731</v>
      </c>
      <c r="F728" s="1401" t="s">
        <v>5731</v>
      </c>
      <c r="G728" s="1432" t="s">
        <v>5731</v>
      </c>
      <c r="H728" s="1421">
        <v>53.986249149081019</v>
      </c>
      <c r="I728" s="1404">
        <v>58.363512593601094</v>
      </c>
      <c r="J728" s="1397">
        <v>72.954390742001365</v>
      </c>
    </row>
    <row r="729" spans="1:10" ht="15.75" customHeight="1">
      <c r="A729" s="1394" t="s">
        <v>6873</v>
      </c>
      <c r="B729" s="1407"/>
      <c r="C729" s="1976"/>
      <c r="D729" s="1417"/>
      <c r="E729" s="1431" t="s">
        <v>5731</v>
      </c>
      <c r="F729" s="1401" t="s">
        <v>5731</v>
      </c>
      <c r="G729" s="1432" t="s">
        <v>5731</v>
      </c>
      <c r="H729" s="1421" t="s">
        <v>5731</v>
      </c>
      <c r="I729" s="1404" t="s">
        <v>5731</v>
      </c>
      <c r="J729" s="1397" t="s">
        <v>5731</v>
      </c>
    </row>
    <row r="730" spans="1:10" ht="15.75" customHeight="1">
      <c r="A730" s="1394" t="s">
        <v>6874</v>
      </c>
      <c r="B730" s="1407">
        <v>8413797829631</v>
      </c>
      <c r="C730" s="1976"/>
      <c r="D730" s="1417" t="s">
        <v>6875</v>
      </c>
      <c r="E730" s="1431" t="s">
        <v>5731</v>
      </c>
      <c r="F730" s="1401" t="s">
        <v>5731</v>
      </c>
      <c r="G730" s="1432" t="s">
        <v>5731</v>
      </c>
      <c r="H730" s="1421">
        <v>39.775629680054465</v>
      </c>
      <c r="I730" s="1404">
        <v>43.000680735194017</v>
      </c>
      <c r="J730" s="1397">
        <v>53.750850918992512</v>
      </c>
    </row>
    <row r="731" spans="1:10" ht="15.75" customHeight="1">
      <c r="A731" s="1394" t="s">
        <v>6876</v>
      </c>
      <c r="B731" s="1407">
        <v>8413797829648</v>
      </c>
      <c r="C731" s="1976"/>
      <c r="D731" s="1417" t="s">
        <v>6877</v>
      </c>
      <c r="E731" s="1431" t="s">
        <v>5731</v>
      </c>
      <c r="F731" s="1401" t="s">
        <v>5731</v>
      </c>
      <c r="G731" s="1432" t="s">
        <v>5731</v>
      </c>
      <c r="H731" s="1421">
        <v>36.919400953029282</v>
      </c>
      <c r="I731" s="1404">
        <v>39.912865895166789</v>
      </c>
      <c r="J731" s="1397">
        <v>49.891082368958486</v>
      </c>
    </row>
    <row r="732" spans="1:10" ht="15.75" customHeight="1">
      <c r="A732" s="1394" t="s">
        <v>6878</v>
      </c>
      <c r="B732" s="1407">
        <v>8413797829600</v>
      </c>
      <c r="C732" s="1976"/>
      <c r="D732" s="1417" t="s">
        <v>6879</v>
      </c>
      <c r="E732" s="1431" t="s">
        <v>5731</v>
      </c>
      <c r="F732" s="1401" t="s">
        <v>5731</v>
      </c>
      <c r="G732" s="1432" t="s">
        <v>5731</v>
      </c>
      <c r="H732" s="1421">
        <v>39.775629680054465</v>
      </c>
      <c r="I732" s="1404">
        <v>43.000680735194017</v>
      </c>
      <c r="J732" s="1397">
        <v>53.750850918992512</v>
      </c>
    </row>
    <row r="733" spans="1:10" ht="15.75" customHeight="1">
      <c r="A733" s="1394" t="s">
        <v>6880</v>
      </c>
      <c r="B733" s="1407">
        <v>8413797829617</v>
      </c>
      <c r="C733" s="1976"/>
      <c r="D733" s="1417" t="s">
        <v>6881</v>
      </c>
      <c r="E733" s="1431" t="s">
        <v>5731</v>
      </c>
      <c r="F733" s="1401" t="s">
        <v>5731</v>
      </c>
      <c r="G733" s="1432" t="s">
        <v>5731</v>
      </c>
      <c r="H733" s="1421">
        <v>36.919400953029282</v>
      </c>
      <c r="I733" s="1404">
        <v>39.912865895166789</v>
      </c>
      <c r="J733" s="1397">
        <v>49.891082368958486</v>
      </c>
    </row>
    <row r="734" spans="1:10" ht="15.75" customHeight="1">
      <c r="A734" s="1394" t="s">
        <v>6882</v>
      </c>
      <c r="B734" s="1407"/>
      <c r="C734" s="1976"/>
      <c r="D734" s="1417"/>
      <c r="E734" s="1431" t="s">
        <v>5731</v>
      </c>
      <c r="F734" s="1401" t="s">
        <v>5731</v>
      </c>
      <c r="G734" s="1432" t="s">
        <v>5731</v>
      </c>
      <c r="H734" s="1421" t="s">
        <v>5731</v>
      </c>
      <c r="I734" s="1404" t="s">
        <v>5731</v>
      </c>
      <c r="J734" s="1397" t="s">
        <v>5731</v>
      </c>
    </row>
    <row r="735" spans="1:10" ht="15.75" customHeight="1">
      <c r="A735" s="1394" t="s">
        <v>6883</v>
      </c>
      <c r="B735" s="1407">
        <v>8413797719710</v>
      </c>
      <c r="C735" s="1976" t="s">
        <v>9341</v>
      </c>
      <c r="D735" s="1417" t="s">
        <v>6884</v>
      </c>
      <c r="E735" s="1431" t="s">
        <v>5731</v>
      </c>
      <c r="F735" s="1401" t="s">
        <v>5731</v>
      </c>
      <c r="G735" s="1432" t="s">
        <v>5731</v>
      </c>
      <c r="H735" s="1421">
        <v>67.562151123213084</v>
      </c>
      <c r="I735" s="1404">
        <v>73.040163376446571</v>
      </c>
      <c r="J735" s="1397">
        <v>91.300204220558214</v>
      </c>
    </row>
    <row r="736" spans="1:10" ht="15.75" customHeight="1">
      <c r="A736" s="1394" t="s">
        <v>5867</v>
      </c>
      <c r="B736" s="1407">
        <v>8413797839425</v>
      </c>
      <c r="C736" s="1976" t="s">
        <v>9344</v>
      </c>
      <c r="D736" s="1417" t="s">
        <v>6885</v>
      </c>
      <c r="E736" s="1431" t="s">
        <v>5731</v>
      </c>
      <c r="F736" s="1401" t="s">
        <v>5731</v>
      </c>
      <c r="G736" s="1432" t="s">
        <v>5731</v>
      </c>
      <c r="H736" s="1421">
        <v>133.32593601089178</v>
      </c>
      <c r="I736" s="1404">
        <v>144.13614703880194</v>
      </c>
      <c r="J736" s="1397">
        <v>180.17018379850239</v>
      </c>
    </row>
    <row r="737" spans="1:10" ht="15.75" customHeight="1">
      <c r="A737" s="1394" t="s">
        <v>5869</v>
      </c>
      <c r="B737" s="1407">
        <v>8413797659252</v>
      </c>
      <c r="C737" s="1976" t="s">
        <v>9343</v>
      </c>
      <c r="D737" s="1417" t="s">
        <v>6886</v>
      </c>
      <c r="E737" s="1431" t="s">
        <v>5731</v>
      </c>
      <c r="F737" s="1401" t="s">
        <v>5731</v>
      </c>
      <c r="G737" s="1432" t="s">
        <v>5731</v>
      </c>
      <c r="H737" s="1421">
        <v>83.324302246426143</v>
      </c>
      <c r="I737" s="1404">
        <v>90.080326752893143</v>
      </c>
      <c r="J737" s="1397">
        <v>112.60040844111641</v>
      </c>
    </row>
    <row r="738" spans="1:10" ht="15.75" customHeight="1">
      <c r="A738" s="1394" t="s">
        <v>5871</v>
      </c>
      <c r="B738" s="1407">
        <v>8413797659528</v>
      </c>
      <c r="C738" s="1976" t="s">
        <v>9345</v>
      </c>
      <c r="D738" s="1417" t="s">
        <v>6887</v>
      </c>
      <c r="E738" s="1431" t="s">
        <v>5731</v>
      </c>
      <c r="F738" s="1401" t="s">
        <v>5731</v>
      </c>
      <c r="G738" s="1432" t="s">
        <v>5731</v>
      </c>
      <c r="H738" s="1421">
        <v>84.276378488767861</v>
      </c>
      <c r="I738" s="1404">
        <v>91.109598366235517</v>
      </c>
      <c r="J738" s="1397">
        <v>113.88699795779441</v>
      </c>
    </row>
    <row r="739" spans="1:10" ht="15.75" customHeight="1">
      <c r="A739" s="1394" t="s">
        <v>5873</v>
      </c>
      <c r="B739" s="1407">
        <v>8413797659269</v>
      </c>
      <c r="C739" s="1976" t="s">
        <v>9347</v>
      </c>
      <c r="D739" s="1417" t="s">
        <v>6888</v>
      </c>
      <c r="E739" s="1431" t="s">
        <v>5731</v>
      </c>
      <c r="F739" s="1401" t="s">
        <v>5731</v>
      </c>
      <c r="G739" s="1432" t="s">
        <v>5731</v>
      </c>
      <c r="H739" s="1421">
        <v>53.739414567733157</v>
      </c>
      <c r="I739" s="1404">
        <v>58.096664397549354</v>
      </c>
      <c r="J739" s="1397">
        <v>72.620830496936691</v>
      </c>
    </row>
    <row r="740" spans="1:10" ht="15.75" customHeight="1">
      <c r="A740" s="1394" t="s">
        <v>5875</v>
      </c>
      <c r="B740" s="1407">
        <v>8413797719703</v>
      </c>
      <c r="C740" s="1976" t="s">
        <v>9346</v>
      </c>
      <c r="D740" s="1417" t="s">
        <v>6889</v>
      </c>
      <c r="E740" s="1431" t="s">
        <v>5731</v>
      </c>
      <c r="F740" s="1401" t="s">
        <v>5731</v>
      </c>
      <c r="G740" s="1432" t="s">
        <v>5731</v>
      </c>
      <c r="H740" s="1421">
        <v>100.17957794417971</v>
      </c>
      <c r="I740" s="1404">
        <v>108.30224642614023</v>
      </c>
      <c r="J740" s="1397">
        <v>135.37780803267529</v>
      </c>
    </row>
    <row r="741" spans="1:10" ht="15.75" customHeight="1">
      <c r="A741" s="1394" t="s">
        <v>6890</v>
      </c>
      <c r="B741" s="1407"/>
      <c r="C741" s="1976"/>
      <c r="D741" s="1417"/>
      <c r="E741" s="1431" t="s">
        <v>5731</v>
      </c>
      <c r="F741" s="1401" t="s">
        <v>5731</v>
      </c>
      <c r="G741" s="1432" t="s">
        <v>5731</v>
      </c>
      <c r="H741" s="1421" t="s">
        <v>5731</v>
      </c>
      <c r="I741" s="1404" t="s">
        <v>5731</v>
      </c>
      <c r="J741" s="1397" t="s">
        <v>5731</v>
      </c>
    </row>
    <row r="742" spans="1:10" ht="15.75" customHeight="1">
      <c r="A742" s="1394" t="s">
        <v>6891</v>
      </c>
      <c r="B742" s="1407">
        <v>8413797659900</v>
      </c>
      <c r="C742" s="1976"/>
      <c r="D742" s="1417" t="s">
        <v>6892</v>
      </c>
      <c r="E742" s="1431">
        <v>125.64892866167462</v>
      </c>
      <c r="F742" s="1401">
        <v>132.0108997331518</v>
      </c>
      <c r="G742" s="1432">
        <v>159.04927678692991</v>
      </c>
      <c r="H742" s="1421">
        <v>129.3765827093261</v>
      </c>
      <c r="I742" s="1404">
        <v>139.86657590197416</v>
      </c>
      <c r="J742" s="1397">
        <v>174.83321987746768</v>
      </c>
    </row>
    <row r="743" spans="1:10" ht="15.75" customHeight="1">
      <c r="A743" s="1394" t="s">
        <v>6893</v>
      </c>
      <c r="B743" s="1407">
        <v>8413797659818</v>
      </c>
      <c r="C743" s="1976"/>
      <c r="D743" s="1417" t="s">
        <v>6894</v>
      </c>
      <c r="E743" s="1431" t="s">
        <v>5731</v>
      </c>
      <c r="F743" s="1401" t="s">
        <v>5731</v>
      </c>
      <c r="G743" s="1432" t="s">
        <v>5731</v>
      </c>
      <c r="H743" s="1421">
        <v>23.978216473791701</v>
      </c>
      <c r="I743" s="1404">
        <v>25.922396187882921</v>
      </c>
      <c r="J743" s="1397">
        <v>32.402995234853648</v>
      </c>
    </row>
    <row r="744" spans="1:10" ht="15.75" customHeight="1">
      <c r="A744" s="1394" t="s">
        <v>6895</v>
      </c>
      <c r="B744" s="1407">
        <v>8413797659801</v>
      </c>
      <c r="C744" s="1976"/>
      <c r="D744" s="1417" t="s">
        <v>6896</v>
      </c>
      <c r="E744" s="1431" t="s">
        <v>5731</v>
      </c>
      <c r="F744" s="1401" t="s">
        <v>5731</v>
      </c>
      <c r="G744" s="1432" t="s">
        <v>5731</v>
      </c>
      <c r="H744" s="1421">
        <v>23.519809394145678</v>
      </c>
      <c r="I744" s="1404">
        <v>25.42682096664398</v>
      </c>
      <c r="J744" s="1397">
        <v>31.783526208304973</v>
      </c>
    </row>
    <row r="745" spans="1:10" ht="15.75" customHeight="1">
      <c r="A745" s="1394" t="s">
        <v>6897</v>
      </c>
      <c r="B745" s="1407"/>
      <c r="C745" s="1976"/>
      <c r="D745" s="1417"/>
      <c r="E745" s="1431" t="s">
        <v>5731</v>
      </c>
      <c r="F745" s="1401" t="s">
        <v>5731</v>
      </c>
      <c r="G745" s="1432" t="s">
        <v>5731</v>
      </c>
      <c r="H745" s="1421" t="s">
        <v>5731</v>
      </c>
      <c r="I745" s="1404" t="s">
        <v>5731</v>
      </c>
      <c r="J745" s="1397" t="s">
        <v>5731</v>
      </c>
    </row>
    <row r="746" spans="1:10" ht="15.75" customHeight="1">
      <c r="A746" s="1394" t="s">
        <v>6898</v>
      </c>
      <c r="B746" s="1407"/>
      <c r="C746" s="1976"/>
      <c r="D746" s="1417"/>
      <c r="E746" s="1431" t="s">
        <v>5731</v>
      </c>
      <c r="F746" s="1401" t="s">
        <v>5731</v>
      </c>
      <c r="G746" s="1432" t="s">
        <v>5731</v>
      </c>
      <c r="H746" s="1421" t="s">
        <v>5731</v>
      </c>
      <c r="I746" s="1404" t="s">
        <v>5731</v>
      </c>
      <c r="J746" s="1397" t="s">
        <v>5731</v>
      </c>
    </row>
    <row r="747" spans="1:10" ht="15.75" customHeight="1">
      <c r="A747" s="1394" t="s">
        <v>251</v>
      </c>
      <c r="B747" s="1407"/>
      <c r="C747" s="1976"/>
      <c r="D747" s="1417"/>
      <c r="E747" s="1431" t="s">
        <v>5731</v>
      </c>
      <c r="F747" s="1401" t="s">
        <v>5731</v>
      </c>
      <c r="G747" s="1432" t="s">
        <v>5731</v>
      </c>
      <c r="H747" s="1421" t="s">
        <v>5731</v>
      </c>
      <c r="I747" s="1404" t="s">
        <v>5731</v>
      </c>
      <c r="J747" s="1397" t="s">
        <v>5731</v>
      </c>
    </row>
    <row r="748" spans="1:10" ht="15.75" customHeight="1">
      <c r="A748" s="1394" t="s">
        <v>6899</v>
      </c>
      <c r="B748" s="1407">
        <v>8413797769203</v>
      </c>
      <c r="C748" s="1976" t="s">
        <v>9096</v>
      </c>
      <c r="D748" s="1417" t="s">
        <v>6900</v>
      </c>
      <c r="E748" s="1431">
        <v>35.850255929203549</v>
      </c>
      <c r="F748" s="1401">
        <v>37.665458761061949</v>
      </c>
      <c r="G748" s="1432">
        <v>45.380070796460181</v>
      </c>
      <c r="H748" s="1421">
        <v>38.964601769911511</v>
      </c>
      <c r="I748" s="1404">
        <v>42.123893805309741</v>
      </c>
      <c r="J748" s="1397">
        <v>52.654867256637175</v>
      </c>
    </row>
    <row r="749" spans="1:10" ht="15.75" customHeight="1">
      <c r="A749" s="1394" t="s">
        <v>6901</v>
      </c>
      <c r="B749" s="1407">
        <v>8413797769227</v>
      </c>
      <c r="C749" s="1976" t="s">
        <v>9108</v>
      </c>
      <c r="D749" s="1417" t="s">
        <v>6902</v>
      </c>
      <c r="E749" s="1431">
        <v>44.480272288631731</v>
      </c>
      <c r="F749" s="1401">
        <v>46.732437974132068</v>
      </c>
      <c r="G749" s="1432">
        <v>56.304142137508521</v>
      </c>
      <c r="H749" s="1421">
        <v>48.344315861130021</v>
      </c>
      <c r="I749" s="1404">
        <v>52.264125255275701</v>
      </c>
      <c r="J749" s="1397">
        <v>65.330156569094626</v>
      </c>
    </row>
    <row r="750" spans="1:10" ht="15.75" customHeight="1">
      <c r="A750" s="1394" t="s">
        <v>6903</v>
      </c>
      <c r="B750" s="1407">
        <v>8413797769234</v>
      </c>
      <c r="C750" s="1976" t="s">
        <v>9097</v>
      </c>
      <c r="D750" s="1417" t="s">
        <v>6904</v>
      </c>
      <c r="E750" s="1431">
        <v>55.25157090265489</v>
      </c>
      <c r="F750" s="1401">
        <v>58.049118796460199</v>
      </c>
      <c r="G750" s="1432">
        <v>69.938697345132766</v>
      </c>
      <c r="H750" s="1421">
        <v>60.051327433628316</v>
      </c>
      <c r="I750" s="1404">
        <v>64.920353982300895</v>
      </c>
      <c r="J750" s="1397">
        <v>81.150442477876112</v>
      </c>
    </row>
    <row r="751" spans="1:10" ht="15.75" customHeight="1">
      <c r="A751" s="1394" t="s">
        <v>6905</v>
      </c>
      <c r="B751" s="1407">
        <v>8413797769241</v>
      </c>
      <c r="C751" s="1976" t="s">
        <v>9093</v>
      </c>
      <c r="D751" s="1417" t="s">
        <v>6906</v>
      </c>
      <c r="E751" s="1431">
        <v>65.373996106194696</v>
      </c>
      <c r="F751" s="1401">
        <v>68.68407185840708</v>
      </c>
      <c r="G751" s="1432">
        <v>82.751893805309734</v>
      </c>
      <c r="H751" s="1421">
        <v>71.053097345132755</v>
      </c>
      <c r="I751" s="1404">
        <v>76.814159292035413</v>
      </c>
      <c r="J751" s="1397">
        <v>96.017699115044252</v>
      </c>
    </row>
    <row r="752" spans="1:10" ht="15.75" customHeight="1">
      <c r="A752" s="1394" t="s">
        <v>6907</v>
      </c>
      <c r="B752" s="1407">
        <v>8413797769265</v>
      </c>
      <c r="C752" s="1976" t="s">
        <v>9094</v>
      </c>
      <c r="D752" s="1417" t="s">
        <v>6908</v>
      </c>
      <c r="E752" s="1431">
        <v>90.128516716133447</v>
      </c>
      <c r="F752" s="1401">
        <v>94.69198591695033</v>
      </c>
      <c r="G752" s="1432">
        <v>114.08673002042208</v>
      </c>
      <c r="H752" s="1421">
        <v>97.958066712049032</v>
      </c>
      <c r="I752" s="1404">
        <v>105.90061266167464</v>
      </c>
      <c r="J752" s="1397">
        <v>132.37576582709329</v>
      </c>
    </row>
    <row r="753" spans="1:10" ht="15.75" customHeight="1">
      <c r="A753" s="1394" t="s">
        <v>6909</v>
      </c>
      <c r="B753" s="1407">
        <v>8413797769272</v>
      </c>
      <c r="C753" s="1976" t="s">
        <v>9095</v>
      </c>
      <c r="D753" s="1417" t="s">
        <v>6910</v>
      </c>
      <c r="E753" s="1431">
        <v>116.37544617018378</v>
      </c>
      <c r="F753" s="1401">
        <v>122.2678738243703</v>
      </c>
      <c r="G753" s="1432">
        <v>147.31069135466302</v>
      </c>
      <c r="H753" s="1421">
        <v>126.48509189925119</v>
      </c>
      <c r="I753" s="1404">
        <v>136.7406398910824</v>
      </c>
      <c r="J753" s="1397">
        <v>170.92579986385297</v>
      </c>
    </row>
    <row r="754" spans="1:10" ht="15.75" customHeight="1">
      <c r="A754" s="1394" t="s">
        <v>252</v>
      </c>
      <c r="B754" s="1407"/>
      <c r="C754" s="1976"/>
      <c r="D754" s="1417"/>
      <c r="E754" s="1431" t="s">
        <v>5731</v>
      </c>
      <c r="F754" s="1401" t="s">
        <v>5731</v>
      </c>
      <c r="G754" s="1432" t="s">
        <v>5731</v>
      </c>
      <c r="H754" s="1421" t="s">
        <v>5731</v>
      </c>
      <c r="I754" s="1404" t="s">
        <v>5731</v>
      </c>
      <c r="J754" s="1397" t="s">
        <v>5731</v>
      </c>
    </row>
    <row r="755" spans="1:10" ht="15.75" customHeight="1">
      <c r="A755" s="1394" t="s">
        <v>6911</v>
      </c>
      <c r="B755" s="1407">
        <v>8413797769296</v>
      </c>
      <c r="C755" s="1976" t="s">
        <v>9105</v>
      </c>
      <c r="D755" s="1417" t="s">
        <v>6912</v>
      </c>
      <c r="E755" s="1431">
        <v>53.953824081688225</v>
      </c>
      <c r="F755" s="1401">
        <v>56.685663275697756</v>
      </c>
      <c r="G755" s="1432">
        <v>68.295979850238254</v>
      </c>
      <c r="H755" s="1421">
        <v>58.640844111640568</v>
      </c>
      <c r="I755" s="1404">
        <v>63.395507147719535</v>
      </c>
      <c r="J755" s="1397">
        <v>79.24438393464942</v>
      </c>
    </row>
    <row r="756" spans="1:10" ht="15.75" customHeight="1">
      <c r="A756" s="1394" t="s">
        <v>6913</v>
      </c>
      <c r="B756" s="1407">
        <v>8413797769302</v>
      </c>
      <c r="C756" s="1976" t="s">
        <v>9106</v>
      </c>
      <c r="D756" s="1417" t="s">
        <v>6914</v>
      </c>
      <c r="E756" s="1431">
        <v>58.268832261402316</v>
      </c>
      <c r="F756" s="1401">
        <v>61.219152882232805</v>
      </c>
      <c r="G756" s="1432">
        <v>73.758015520762427</v>
      </c>
      <c r="H756" s="1421">
        <v>63.330701157249841</v>
      </c>
      <c r="I756" s="1404">
        <v>68.465622872702525</v>
      </c>
      <c r="J756" s="1397">
        <v>85.582028590878153</v>
      </c>
    </row>
    <row r="757" spans="1:10" ht="15.75" customHeight="1">
      <c r="A757" s="1394" t="s">
        <v>6915</v>
      </c>
      <c r="B757" s="1407">
        <v>8413797769319</v>
      </c>
      <c r="C757" s="1976" t="s">
        <v>9107</v>
      </c>
      <c r="D757" s="1417" t="s">
        <v>6916</v>
      </c>
      <c r="E757" s="1431">
        <v>82.893578189244394</v>
      </c>
      <c r="F757" s="1401">
        <v>87.090721388699791</v>
      </c>
      <c r="G757" s="1432">
        <v>104.9285799863853</v>
      </c>
      <c r="H757" s="1421">
        <v>90.094622191967332</v>
      </c>
      <c r="I757" s="1404">
        <v>97.3995915588836</v>
      </c>
      <c r="J757" s="1397">
        <v>121.74948944860449</v>
      </c>
    </row>
    <row r="758" spans="1:10" ht="15.75" customHeight="1">
      <c r="A758" s="1394" t="s">
        <v>253</v>
      </c>
      <c r="B758" s="1407"/>
      <c r="C758" s="1976"/>
      <c r="D758" s="1417"/>
      <c r="E758" s="1431" t="s">
        <v>5731</v>
      </c>
      <c r="F758" s="1401" t="s">
        <v>5731</v>
      </c>
      <c r="G758" s="1432" t="s">
        <v>5731</v>
      </c>
      <c r="H758" s="1421" t="s">
        <v>5731</v>
      </c>
      <c r="I758" s="1404" t="s">
        <v>5731</v>
      </c>
      <c r="J758" s="1397" t="s">
        <v>5731</v>
      </c>
    </row>
    <row r="759" spans="1:10" ht="15.75" customHeight="1">
      <c r="A759" s="1394" t="s">
        <v>6917</v>
      </c>
      <c r="B759" s="1407">
        <v>8413797769326</v>
      </c>
      <c r="C759" s="1976" t="s">
        <v>9103</v>
      </c>
      <c r="D759" s="1417" t="s">
        <v>6918</v>
      </c>
      <c r="E759" s="1431">
        <v>86.20283258270932</v>
      </c>
      <c r="F759" s="1401">
        <v>90.567532966643967</v>
      </c>
      <c r="G759" s="1432">
        <v>109.11750959836623</v>
      </c>
      <c r="H759" s="1421">
        <v>93.69135466303608</v>
      </c>
      <c r="I759" s="1404">
        <v>101.28795098706604</v>
      </c>
      <c r="J759" s="1397">
        <v>126.60993873383255</v>
      </c>
    </row>
    <row r="760" spans="1:10" ht="15.75" customHeight="1">
      <c r="A760" s="1394" t="s">
        <v>6919</v>
      </c>
      <c r="B760" s="1407">
        <v>8413797769333</v>
      </c>
      <c r="C760" s="1976" t="s">
        <v>9104</v>
      </c>
      <c r="D760" s="1417" t="s">
        <v>6920</v>
      </c>
      <c r="E760" s="1431">
        <v>105.79880957930565</v>
      </c>
      <c r="F760" s="1401">
        <v>111.15571133015655</v>
      </c>
      <c r="G760" s="1432">
        <v>133.92254377127296</v>
      </c>
      <c r="H760" s="1421">
        <v>114.98965282505107</v>
      </c>
      <c r="I760" s="1404">
        <v>124.31313818924438</v>
      </c>
      <c r="J760" s="1397">
        <v>155.39142273655548</v>
      </c>
    </row>
    <row r="761" spans="1:10" ht="15.75" customHeight="1">
      <c r="A761" s="1394" t="s">
        <v>6921</v>
      </c>
      <c r="B761" s="1407">
        <v>8413797769340</v>
      </c>
      <c r="C761" s="1976" t="s">
        <v>9101</v>
      </c>
      <c r="D761" s="1417" t="s">
        <v>6922</v>
      </c>
      <c r="E761" s="1431">
        <v>130.32622449557522</v>
      </c>
      <c r="F761" s="1401">
        <v>136.92502067256635</v>
      </c>
      <c r="G761" s="1432">
        <v>164.96990442477875</v>
      </c>
      <c r="H761" s="1421">
        <v>141.64778761061947</v>
      </c>
      <c r="I761" s="1404">
        <v>153.13274336283189</v>
      </c>
      <c r="J761" s="1397">
        <v>191.41592920353983</v>
      </c>
    </row>
    <row r="762" spans="1:10" ht="15.75" customHeight="1">
      <c r="A762" s="1394" t="s">
        <v>6923</v>
      </c>
      <c r="B762" s="1407">
        <v>8413797769357</v>
      </c>
      <c r="C762" s="1976" t="s">
        <v>9102</v>
      </c>
      <c r="D762" s="1417" t="s">
        <v>6924</v>
      </c>
      <c r="E762" s="1431">
        <v>158.84421088631726</v>
      </c>
      <c r="F762" s="1401">
        <v>166.88695574132063</v>
      </c>
      <c r="G762" s="1432">
        <v>201.06862137508512</v>
      </c>
      <c r="H762" s="1421">
        <v>172.64315861130024</v>
      </c>
      <c r="I762" s="1404">
        <v>186.64125255275701</v>
      </c>
      <c r="J762" s="1397">
        <v>233.30156569094626</v>
      </c>
    </row>
    <row r="763" spans="1:10" ht="15.75" customHeight="1">
      <c r="A763" s="1394" t="s">
        <v>254</v>
      </c>
      <c r="B763" s="1407"/>
      <c r="C763" s="1976"/>
      <c r="D763" s="1417"/>
      <c r="E763" s="1431" t="s">
        <v>5731</v>
      </c>
      <c r="F763" s="1401" t="s">
        <v>5731</v>
      </c>
      <c r="G763" s="1432" t="s">
        <v>5731</v>
      </c>
      <c r="H763" s="1421" t="s">
        <v>5731</v>
      </c>
      <c r="I763" s="1404" t="s">
        <v>5731</v>
      </c>
      <c r="J763" s="1397" t="s">
        <v>5731</v>
      </c>
    </row>
    <row r="764" spans="1:10" ht="15.75" customHeight="1">
      <c r="A764" s="1394" t="s">
        <v>6925</v>
      </c>
      <c r="B764" s="1407">
        <v>8413797769371</v>
      </c>
      <c r="C764" s="1976" t="s">
        <v>9098</v>
      </c>
      <c r="D764" s="1417" t="s">
        <v>6926</v>
      </c>
      <c r="E764" s="1431">
        <v>69.851222638529606</v>
      </c>
      <c r="F764" s="1401">
        <v>73.387993405037449</v>
      </c>
      <c r="G764" s="1432">
        <v>88.419269162695713</v>
      </c>
      <c r="H764" s="1421">
        <v>75.919264805990466</v>
      </c>
      <c r="I764" s="1404">
        <v>82.074880871341051</v>
      </c>
      <c r="J764" s="1397">
        <v>102.59360108917632</v>
      </c>
    </row>
    <row r="765" spans="1:10" ht="15.75" customHeight="1">
      <c r="A765" s="1394" t="s">
        <v>6927</v>
      </c>
      <c r="B765" s="1407">
        <v>8413797769388</v>
      </c>
      <c r="C765" s="1976" t="s">
        <v>9099</v>
      </c>
      <c r="D765" s="1417" t="s">
        <v>6928</v>
      </c>
      <c r="E765" s="1431">
        <v>81.758049720898569</v>
      </c>
      <c r="F765" s="1401">
        <v>85.89769780803266</v>
      </c>
      <c r="G765" s="1432">
        <v>103.49120217835261</v>
      </c>
      <c r="H765" s="1421">
        <v>88.860449285228057</v>
      </c>
      <c r="I765" s="1404">
        <v>96.06535057862493</v>
      </c>
      <c r="J765" s="1397">
        <v>120.08168822328115</v>
      </c>
    </row>
    <row r="766" spans="1:10" ht="15.75" customHeight="1">
      <c r="A766" s="1394" t="s">
        <v>6929</v>
      </c>
      <c r="B766" s="1407">
        <v>8413797769395</v>
      </c>
      <c r="C766" s="1976" t="s">
        <v>9100</v>
      </c>
      <c r="D766" s="1417" t="s">
        <v>6930</v>
      </c>
      <c r="E766" s="1431">
        <v>107.09655640027229</v>
      </c>
      <c r="F766" s="1401">
        <v>112.51916685091898</v>
      </c>
      <c r="G766" s="1432">
        <v>135.56526126616745</v>
      </c>
      <c r="H766" s="1421">
        <v>116.40013614703878</v>
      </c>
      <c r="I766" s="1404">
        <v>125.83798502382571</v>
      </c>
      <c r="J766" s="1397">
        <v>157.29748127978215</v>
      </c>
    </row>
    <row r="767" spans="1:10" ht="15.75" customHeight="1">
      <c r="A767" s="1394" t="s">
        <v>6931</v>
      </c>
      <c r="B767" s="1407"/>
      <c r="C767" s="1976"/>
      <c r="D767" s="1417"/>
      <c r="E767" s="1431" t="s">
        <v>5731</v>
      </c>
      <c r="F767" s="1401" t="s">
        <v>5731</v>
      </c>
      <c r="G767" s="1432" t="s">
        <v>5731</v>
      </c>
      <c r="H767" s="1421" t="s">
        <v>5731</v>
      </c>
      <c r="I767" s="1404" t="s">
        <v>5731</v>
      </c>
      <c r="J767" s="1397" t="s">
        <v>5731</v>
      </c>
    </row>
    <row r="768" spans="1:10" ht="15.75" customHeight="1">
      <c r="A768" s="1394" t="s">
        <v>6932</v>
      </c>
      <c r="B768" s="1407">
        <v>8413797709650</v>
      </c>
      <c r="C768" s="1976" t="s">
        <v>9382</v>
      </c>
      <c r="D768" s="1417" t="s">
        <v>6933</v>
      </c>
      <c r="E768" s="1431" t="s">
        <v>5731</v>
      </c>
      <c r="F768" s="1401" t="s">
        <v>5731</v>
      </c>
      <c r="G768" s="1432" t="s">
        <v>5731</v>
      </c>
      <c r="H768" s="1421">
        <v>115.13070115724985</v>
      </c>
      <c r="I768" s="1404">
        <v>124.46562287270253</v>
      </c>
      <c r="J768" s="1397">
        <v>155.58202859087817</v>
      </c>
    </row>
    <row r="769" spans="1:10" ht="15.75" customHeight="1">
      <c r="A769" s="1394" t="s">
        <v>6934</v>
      </c>
      <c r="B769" s="1407"/>
      <c r="C769" s="1976"/>
      <c r="D769" s="1417"/>
      <c r="E769" s="1431" t="s">
        <v>5731</v>
      </c>
      <c r="F769" s="1401" t="s">
        <v>5731</v>
      </c>
      <c r="G769" s="1432" t="s">
        <v>5731</v>
      </c>
      <c r="H769" s="1421" t="s">
        <v>5731</v>
      </c>
      <c r="I769" s="1404" t="s">
        <v>5731</v>
      </c>
      <c r="J769" s="1397" t="s">
        <v>5731</v>
      </c>
    </row>
    <row r="770" spans="1:10" ht="15.75" customHeight="1">
      <c r="A770" s="1394" t="s">
        <v>6935</v>
      </c>
      <c r="B770" s="1407"/>
      <c r="C770" s="1976"/>
      <c r="D770" s="1417"/>
      <c r="E770" s="1431" t="s">
        <v>5731</v>
      </c>
      <c r="F770" s="1401" t="s">
        <v>5731</v>
      </c>
      <c r="G770" s="1432" t="s">
        <v>5731</v>
      </c>
      <c r="H770" s="1421" t="s">
        <v>5731</v>
      </c>
      <c r="I770" s="1404" t="s">
        <v>5731</v>
      </c>
      <c r="J770" s="1397" t="s">
        <v>5731</v>
      </c>
    </row>
    <row r="771" spans="1:10" ht="15.75" customHeight="1">
      <c r="A771" s="1394" t="s">
        <v>6936</v>
      </c>
      <c r="B771" s="1407">
        <v>8413797759013</v>
      </c>
      <c r="C771" s="1976" t="s">
        <v>9414</v>
      </c>
      <c r="D771" s="1417" t="s">
        <v>6937</v>
      </c>
      <c r="E771" s="1431" t="s">
        <v>5731</v>
      </c>
      <c r="F771" s="1401" t="s">
        <v>5731</v>
      </c>
      <c r="G771" s="1432" t="s">
        <v>5731</v>
      </c>
      <c r="H771" s="1421">
        <v>16.396868618107558</v>
      </c>
      <c r="I771" s="1404">
        <v>17.726344452008174</v>
      </c>
      <c r="J771" s="1397">
        <v>22.157930565010215</v>
      </c>
    </row>
    <row r="772" spans="1:10" ht="15.75" customHeight="1">
      <c r="A772" s="1394" t="s">
        <v>6938</v>
      </c>
      <c r="B772" s="1407">
        <v>8413797759020</v>
      </c>
      <c r="C772" s="1976" t="s">
        <v>9415</v>
      </c>
      <c r="D772" s="1417" t="s">
        <v>6939</v>
      </c>
      <c r="E772" s="1431" t="s">
        <v>5731</v>
      </c>
      <c r="F772" s="1401" t="s">
        <v>5731</v>
      </c>
      <c r="G772" s="1432" t="s">
        <v>5731</v>
      </c>
      <c r="H772" s="1421">
        <v>28.668073519400956</v>
      </c>
      <c r="I772" s="1404">
        <v>30.992511912865901</v>
      </c>
      <c r="J772" s="1397">
        <v>38.740639891082374</v>
      </c>
    </row>
    <row r="773" spans="1:10" ht="15.75" customHeight="1">
      <c r="A773" s="1394" t="s">
        <v>6940</v>
      </c>
      <c r="B773" s="1407"/>
      <c r="C773" s="1976"/>
      <c r="D773" s="1417"/>
      <c r="E773" s="1431" t="s">
        <v>5731</v>
      </c>
      <c r="F773" s="1401" t="s">
        <v>5731</v>
      </c>
      <c r="G773" s="1432" t="s">
        <v>5731</v>
      </c>
      <c r="H773" s="1421" t="s">
        <v>5731</v>
      </c>
      <c r="I773" s="1404" t="s">
        <v>5731</v>
      </c>
      <c r="J773" s="1397" t="s">
        <v>5731</v>
      </c>
    </row>
    <row r="774" spans="1:10" ht="15.75" customHeight="1">
      <c r="A774" s="1394" t="s">
        <v>6941</v>
      </c>
      <c r="B774" s="1407">
        <v>8413797759044</v>
      </c>
      <c r="C774" s="1976" t="s">
        <v>9411</v>
      </c>
      <c r="D774" s="1417" t="s">
        <v>6942</v>
      </c>
      <c r="E774" s="1431" t="s">
        <v>5731</v>
      </c>
      <c r="F774" s="1401" t="s">
        <v>5731</v>
      </c>
      <c r="G774" s="1432" t="s">
        <v>5731</v>
      </c>
      <c r="H774" s="1421">
        <v>21.933015656909468</v>
      </c>
      <c r="I774" s="1404">
        <v>23.711368277739965</v>
      </c>
      <c r="J774" s="1397">
        <v>29.639210347174956</v>
      </c>
    </row>
    <row r="775" spans="1:10" ht="15.75" customHeight="1">
      <c r="A775" s="1394" t="s">
        <v>6943</v>
      </c>
      <c r="B775" s="1407">
        <v>8413797759099</v>
      </c>
      <c r="C775" s="1976" t="s">
        <v>9412</v>
      </c>
      <c r="D775" s="1417" t="s">
        <v>6944</v>
      </c>
      <c r="E775" s="1431" t="s">
        <v>5731</v>
      </c>
      <c r="F775" s="1401" t="s">
        <v>5731</v>
      </c>
      <c r="G775" s="1432" t="s">
        <v>5731</v>
      </c>
      <c r="H775" s="1421">
        <v>25.177127297481277</v>
      </c>
      <c r="I775" s="1404">
        <v>27.218515997277059</v>
      </c>
      <c r="J775" s="1397">
        <v>34.023144996596322</v>
      </c>
    </row>
    <row r="776" spans="1:10" ht="15.75" customHeight="1">
      <c r="A776" s="1394" t="s">
        <v>6945</v>
      </c>
      <c r="B776" s="1407">
        <v>8413797759051</v>
      </c>
      <c r="C776" s="1976" t="s">
        <v>9413</v>
      </c>
      <c r="D776" s="1417" t="s">
        <v>6946</v>
      </c>
      <c r="E776" s="1431" t="s">
        <v>5731</v>
      </c>
      <c r="F776" s="1401" t="s">
        <v>5731</v>
      </c>
      <c r="G776" s="1432" t="s">
        <v>5731</v>
      </c>
      <c r="H776" s="1421">
        <v>33.922123893805313</v>
      </c>
      <c r="I776" s="1404">
        <v>36.67256637168142</v>
      </c>
      <c r="J776" s="1397">
        <v>45.840707964601769</v>
      </c>
    </row>
    <row r="777" spans="1:10" ht="15.75" customHeight="1">
      <c r="A777" s="1394" t="s">
        <v>6947</v>
      </c>
      <c r="B777" s="1407"/>
      <c r="C777" s="1976"/>
      <c r="D777" s="1417"/>
      <c r="E777" s="1431" t="s">
        <v>5731</v>
      </c>
      <c r="F777" s="1401" t="s">
        <v>5731</v>
      </c>
      <c r="G777" s="1432" t="s">
        <v>5731</v>
      </c>
      <c r="H777" s="1421" t="s">
        <v>5731</v>
      </c>
      <c r="I777" s="1404" t="s">
        <v>5731</v>
      </c>
      <c r="J777" s="1397" t="s">
        <v>5731</v>
      </c>
    </row>
    <row r="778" spans="1:10" ht="15.75" customHeight="1">
      <c r="A778" s="1394" t="s">
        <v>6948</v>
      </c>
      <c r="B778" s="1407">
        <v>8413797709643</v>
      </c>
      <c r="C778" s="1976"/>
      <c r="D778" s="1417" t="s">
        <v>6949</v>
      </c>
      <c r="E778" s="1431" t="s">
        <v>5731</v>
      </c>
      <c r="F778" s="1401" t="s">
        <v>5731</v>
      </c>
      <c r="G778" s="1432" t="s">
        <v>5731</v>
      </c>
      <c r="H778" s="1421">
        <v>50.953710006807363</v>
      </c>
      <c r="I778" s="1404">
        <v>55.085091899251204</v>
      </c>
      <c r="J778" s="1397">
        <v>68.856364874063999</v>
      </c>
    </row>
    <row r="779" spans="1:10" ht="15.75" customHeight="1">
      <c r="A779" s="1394" t="s">
        <v>6950</v>
      </c>
      <c r="B779" s="1407"/>
      <c r="C779" s="1976"/>
      <c r="D779" s="1417"/>
      <c r="E779" s="1431" t="s">
        <v>5731</v>
      </c>
      <c r="F779" s="1401" t="s">
        <v>5731</v>
      </c>
      <c r="G779" s="1432" t="s">
        <v>5731</v>
      </c>
      <c r="H779" s="1421" t="s">
        <v>5731</v>
      </c>
      <c r="I779" s="1404" t="s">
        <v>5731</v>
      </c>
      <c r="J779" s="1397" t="s">
        <v>5731</v>
      </c>
    </row>
    <row r="780" spans="1:10" ht="15.75" customHeight="1">
      <c r="A780" s="1394" t="s">
        <v>6951</v>
      </c>
      <c r="B780" s="1407">
        <v>8413797609936</v>
      </c>
      <c r="C780" s="1976" t="s">
        <v>9408</v>
      </c>
      <c r="D780" s="1417" t="s">
        <v>6952</v>
      </c>
      <c r="E780" s="1431" t="s">
        <v>5731</v>
      </c>
      <c r="F780" s="1401" t="s">
        <v>5731</v>
      </c>
      <c r="G780" s="1432" t="s">
        <v>5731</v>
      </c>
      <c r="H780" s="1421">
        <v>89.847787610619477</v>
      </c>
      <c r="I780" s="1404">
        <v>97.13274336283186</v>
      </c>
      <c r="J780" s="1397">
        <v>121.41592920353983</v>
      </c>
    </row>
    <row r="781" spans="1:10" ht="15.75" customHeight="1">
      <c r="A781" s="1394" t="s">
        <v>6953</v>
      </c>
      <c r="B781" s="1407">
        <v>8413797609943</v>
      </c>
      <c r="C781" s="1976" t="s">
        <v>9409</v>
      </c>
      <c r="D781" s="1417" t="s">
        <v>6954</v>
      </c>
      <c r="E781" s="1431" t="s">
        <v>5731</v>
      </c>
      <c r="F781" s="1401" t="s">
        <v>5731</v>
      </c>
      <c r="G781" s="1432" t="s">
        <v>5731</v>
      </c>
      <c r="H781" s="1421">
        <v>99.826957113682781</v>
      </c>
      <c r="I781" s="1404">
        <v>107.9210347174949</v>
      </c>
      <c r="J781" s="1397">
        <v>134.90129339686862</v>
      </c>
    </row>
    <row r="782" spans="1:10" ht="15.75" customHeight="1">
      <c r="A782" s="1394" t="s">
        <v>6955</v>
      </c>
      <c r="B782" s="1407"/>
      <c r="C782" s="1976"/>
      <c r="D782" s="1417"/>
      <c r="E782" s="1431" t="s">
        <v>5731</v>
      </c>
      <c r="F782" s="1401" t="s">
        <v>5731</v>
      </c>
      <c r="G782" s="1432" t="s">
        <v>5731</v>
      </c>
      <c r="H782" s="1421" t="s">
        <v>5731</v>
      </c>
      <c r="I782" s="1404" t="s">
        <v>5731</v>
      </c>
      <c r="J782" s="1397" t="s">
        <v>5731</v>
      </c>
    </row>
    <row r="783" spans="1:10" ht="15.75" customHeight="1">
      <c r="A783" s="1394" t="s">
        <v>6956</v>
      </c>
      <c r="B783" s="1407"/>
      <c r="C783" s="1976"/>
      <c r="D783" s="1417"/>
      <c r="E783" s="1431" t="s">
        <v>5731</v>
      </c>
      <c r="F783" s="1401" t="s">
        <v>5731</v>
      </c>
      <c r="G783" s="1432" t="s">
        <v>5731</v>
      </c>
      <c r="H783" s="1421" t="s">
        <v>5731</v>
      </c>
      <c r="I783" s="1404" t="s">
        <v>5731</v>
      </c>
      <c r="J783" s="1397" t="s">
        <v>5731</v>
      </c>
    </row>
    <row r="784" spans="1:10" ht="15.75" customHeight="1">
      <c r="A784" s="1394" t="s">
        <v>6957</v>
      </c>
      <c r="B784" s="1407">
        <v>8413797029116</v>
      </c>
      <c r="C784" s="1976"/>
      <c r="D784" s="1417" t="s">
        <v>6958</v>
      </c>
      <c r="E784" s="1431">
        <v>7.2619749189925136</v>
      </c>
      <c r="F784" s="1401">
        <v>7.6296698515997301</v>
      </c>
      <c r="G784" s="1432">
        <v>9.1923733151803972</v>
      </c>
      <c r="H784" s="1421">
        <v>8.3571136827773991</v>
      </c>
      <c r="I784" s="1404">
        <v>9.0347174948944868</v>
      </c>
      <c r="J784" s="1397">
        <v>11.293396868618109</v>
      </c>
    </row>
    <row r="785" spans="1:10" ht="15.75" customHeight="1">
      <c r="A785" s="1394" t="s">
        <v>6959</v>
      </c>
      <c r="B785" s="1407">
        <v>8413797020304</v>
      </c>
      <c r="C785" s="1976"/>
      <c r="D785" s="1417" t="s">
        <v>6960</v>
      </c>
      <c r="E785" s="1431">
        <v>15.933447079646019</v>
      </c>
      <c r="F785" s="1401">
        <v>16.740203893805312</v>
      </c>
      <c r="G785" s="1432">
        <v>20.168920353982301</v>
      </c>
      <c r="H785" s="1421">
        <v>18.33628318584071</v>
      </c>
      <c r="I785" s="1404">
        <v>19.823008849557525</v>
      </c>
      <c r="J785" s="1397">
        <v>24.778761061946906</v>
      </c>
    </row>
    <row r="786" spans="1:10" ht="15.75" customHeight="1">
      <c r="A786" s="1394" t="s">
        <v>6961</v>
      </c>
      <c r="B786" s="1407">
        <v>8413797029123</v>
      </c>
      <c r="C786" s="1976"/>
      <c r="D786" s="1417" t="s">
        <v>6962</v>
      </c>
      <c r="E786" s="1431">
        <v>7.2619749189925136</v>
      </c>
      <c r="F786" s="1401">
        <v>7.6296698515997301</v>
      </c>
      <c r="G786" s="1432">
        <v>9.1923733151803972</v>
      </c>
      <c r="H786" s="1421">
        <v>8.3571136827773991</v>
      </c>
      <c r="I786" s="1404">
        <v>9.0347174948944868</v>
      </c>
      <c r="J786" s="1397">
        <v>11.293396868618109</v>
      </c>
    </row>
    <row r="787" spans="1:10" ht="15.75" customHeight="1">
      <c r="A787" s="1394" t="s">
        <v>6963</v>
      </c>
      <c r="B787" s="1407">
        <v>8413797020311</v>
      </c>
      <c r="C787" s="1976"/>
      <c r="D787" s="1417" t="s">
        <v>6964</v>
      </c>
      <c r="E787" s="1431">
        <v>15.933447079646019</v>
      </c>
      <c r="F787" s="1401">
        <v>16.740203893805312</v>
      </c>
      <c r="G787" s="1432">
        <v>20.168920353982301</v>
      </c>
      <c r="H787" s="1421">
        <v>18.33628318584071</v>
      </c>
      <c r="I787" s="1404">
        <v>19.823008849557525</v>
      </c>
      <c r="J787" s="1397">
        <v>24.778761061946906</v>
      </c>
    </row>
    <row r="788" spans="1:10" ht="15.75" customHeight="1">
      <c r="A788" s="1394" t="s">
        <v>6965</v>
      </c>
      <c r="B788" s="1407">
        <v>8413797029017</v>
      </c>
      <c r="C788" s="1976"/>
      <c r="D788" s="1417" t="s">
        <v>6966</v>
      </c>
      <c r="E788" s="1431">
        <v>7.2619749189925136</v>
      </c>
      <c r="F788" s="1401">
        <v>7.6296698515997301</v>
      </c>
      <c r="G788" s="1432">
        <v>9.1923733151803972</v>
      </c>
      <c r="H788" s="1421">
        <v>8.3571136827773991</v>
      </c>
      <c r="I788" s="1404">
        <v>9.0347174948944868</v>
      </c>
      <c r="J788" s="1397">
        <v>11.293396868618109</v>
      </c>
    </row>
    <row r="789" spans="1:10" ht="15.75" customHeight="1">
      <c r="A789" s="1394" t="s">
        <v>6967</v>
      </c>
      <c r="B789" s="1407">
        <v>8413797020007</v>
      </c>
      <c r="C789" s="1976"/>
      <c r="D789" s="1417" t="s">
        <v>6968</v>
      </c>
      <c r="E789" s="1431">
        <v>15.933447079646019</v>
      </c>
      <c r="F789" s="1401">
        <v>16.740203893805312</v>
      </c>
      <c r="G789" s="1432">
        <v>20.168920353982301</v>
      </c>
      <c r="H789" s="1421">
        <v>18.33628318584071</v>
      </c>
      <c r="I789" s="1404">
        <v>19.823008849557525</v>
      </c>
      <c r="J789" s="1397">
        <v>24.778761061946906</v>
      </c>
    </row>
    <row r="790" spans="1:10" ht="15.75" customHeight="1">
      <c r="A790" s="1394" t="s">
        <v>6969</v>
      </c>
      <c r="B790" s="1407">
        <v>8413797029529</v>
      </c>
      <c r="C790" s="1976"/>
      <c r="D790" s="1417" t="s">
        <v>6970</v>
      </c>
      <c r="E790" s="1431">
        <v>8.1505710061266203</v>
      </c>
      <c r="F790" s="1401">
        <v>8.5632581456773345</v>
      </c>
      <c r="G790" s="1432">
        <v>10.317178488767873</v>
      </c>
      <c r="H790" s="1421">
        <v>9.3797140912185171</v>
      </c>
      <c r="I790" s="1404">
        <v>10.140231449965967</v>
      </c>
      <c r="J790" s="1397">
        <v>12.675289312457457</v>
      </c>
    </row>
    <row r="791" spans="1:10" ht="15.75" customHeight="1">
      <c r="A791" s="1394" t="s">
        <v>6971</v>
      </c>
      <c r="B791" s="1407">
        <v>8413797029727</v>
      </c>
      <c r="C791" s="1976"/>
      <c r="D791" s="1417" t="s">
        <v>6972</v>
      </c>
      <c r="E791" s="1431">
        <v>21.724642268209667</v>
      </c>
      <c r="F791" s="1401">
        <v>22.824624155207619</v>
      </c>
      <c r="G791" s="1432">
        <v>27.499547174948944</v>
      </c>
      <c r="H791" s="1421">
        <v>25.000816882232812</v>
      </c>
      <c r="I791" s="1404">
        <v>27.02791014295439</v>
      </c>
      <c r="J791" s="1397">
        <v>33.784887678692989</v>
      </c>
    </row>
    <row r="792" spans="1:10" ht="15.75" customHeight="1">
      <c r="A792" s="1394" t="s">
        <v>6973</v>
      </c>
      <c r="B792" s="1407">
        <v>8413797029024</v>
      </c>
      <c r="C792" s="1976"/>
      <c r="D792" s="1417" t="s">
        <v>6974</v>
      </c>
      <c r="E792" s="1431">
        <v>7.2619749189925136</v>
      </c>
      <c r="F792" s="1401">
        <v>7.6296698515997301</v>
      </c>
      <c r="G792" s="1432">
        <v>9.1923733151803972</v>
      </c>
      <c r="H792" s="1421">
        <v>8.3571136827773991</v>
      </c>
      <c r="I792" s="1404">
        <v>9.0347174948944868</v>
      </c>
      <c r="J792" s="1397">
        <v>11.293396868618109</v>
      </c>
    </row>
    <row r="793" spans="1:10" ht="15.75" customHeight="1">
      <c r="A793" s="1394" t="s">
        <v>6975</v>
      </c>
      <c r="B793" s="1407">
        <v>8413797020014</v>
      </c>
      <c r="C793" s="1976"/>
      <c r="D793" s="1417" t="s">
        <v>6976</v>
      </c>
      <c r="E793" s="1431">
        <v>23.501834442477875</v>
      </c>
      <c r="F793" s="1401">
        <v>24.691800743362826</v>
      </c>
      <c r="G793" s="1432">
        <v>29.749157522123891</v>
      </c>
      <c r="H793" s="1421">
        <v>27.046017699115051</v>
      </c>
      <c r="I793" s="1404">
        <v>29.238938053097353</v>
      </c>
      <c r="J793" s="1397">
        <v>36.548672566371685</v>
      </c>
    </row>
    <row r="794" spans="1:10" ht="15.75" customHeight="1">
      <c r="A794" s="1394" t="s">
        <v>6977</v>
      </c>
      <c r="B794" s="1407">
        <v>8413797029314</v>
      </c>
      <c r="C794" s="1976"/>
      <c r="D794" s="1417" t="s">
        <v>6978</v>
      </c>
      <c r="E794" s="1431">
        <v>287.87449098706605</v>
      </c>
      <c r="F794" s="1401">
        <v>302.45041458134784</v>
      </c>
      <c r="G794" s="1432">
        <v>364.39808985704565</v>
      </c>
      <c r="H794" s="1421">
        <v>331.28727025187209</v>
      </c>
      <c r="I794" s="1404">
        <v>358.14840027229411</v>
      </c>
      <c r="J794" s="1397">
        <v>447.68550034036764</v>
      </c>
    </row>
    <row r="795" spans="1:10" ht="15.75" customHeight="1">
      <c r="A795" s="1394" t="s">
        <v>6979</v>
      </c>
      <c r="B795" s="1407">
        <v>8413797029536</v>
      </c>
      <c r="C795" s="1976"/>
      <c r="D795" s="1417" t="s">
        <v>6980</v>
      </c>
      <c r="E795" s="1431">
        <v>8.1505710061266203</v>
      </c>
      <c r="F795" s="1401">
        <v>8.5632581456773345</v>
      </c>
      <c r="G795" s="1432">
        <v>10.317178488767873</v>
      </c>
      <c r="H795" s="1421">
        <v>9.3797140912185171</v>
      </c>
      <c r="I795" s="1404">
        <v>10.140231449965967</v>
      </c>
      <c r="J795" s="1397">
        <v>12.675289312457457</v>
      </c>
    </row>
    <row r="796" spans="1:10" ht="15.75" customHeight="1">
      <c r="A796" s="1394" t="s">
        <v>6981</v>
      </c>
      <c r="B796" s="1407">
        <v>8413797029734</v>
      </c>
      <c r="C796" s="1976"/>
      <c r="D796" s="1417" t="s">
        <v>6982</v>
      </c>
      <c r="E796" s="1431">
        <v>30.396114428863168</v>
      </c>
      <c r="F796" s="1401">
        <v>31.935158197413195</v>
      </c>
      <c r="G796" s="1432">
        <v>38.476094213750841</v>
      </c>
      <c r="H796" s="1421">
        <v>34.979986385296115</v>
      </c>
      <c r="I796" s="1404">
        <v>37.816201497617428</v>
      </c>
      <c r="J796" s="1397">
        <v>47.270251872021781</v>
      </c>
    </row>
    <row r="797" spans="1:10" ht="15.75" customHeight="1">
      <c r="A797" s="1394" t="s">
        <v>6983</v>
      </c>
      <c r="B797" s="1407">
        <v>8413797029543</v>
      </c>
      <c r="C797" s="1976"/>
      <c r="D797" s="1417" t="s">
        <v>6984</v>
      </c>
      <c r="E797" s="1431">
        <v>8.3650597168141623</v>
      </c>
      <c r="F797" s="1401">
        <v>8.7886070442477902</v>
      </c>
      <c r="G797" s="1432">
        <v>10.588683185840711</v>
      </c>
      <c r="H797" s="1421">
        <v>9.626548672566372</v>
      </c>
      <c r="I797" s="1404">
        <v>10.407079646017701</v>
      </c>
      <c r="J797" s="1397">
        <v>13.008849557522126</v>
      </c>
    </row>
    <row r="798" spans="1:10" ht="15.75" customHeight="1">
      <c r="A798" s="1394" t="s">
        <v>6985</v>
      </c>
      <c r="B798" s="1407">
        <v>8413797029741</v>
      </c>
      <c r="C798" s="1976"/>
      <c r="D798" s="1417" t="s">
        <v>6986</v>
      </c>
      <c r="E798" s="1431">
        <v>33.82793379986385</v>
      </c>
      <c r="F798" s="1401">
        <v>35.540740574540493</v>
      </c>
      <c r="G798" s="1432">
        <v>42.820169366916261</v>
      </c>
      <c r="H798" s="1421">
        <v>38.929339686861816</v>
      </c>
      <c r="I798" s="1404">
        <v>42.085772634445206</v>
      </c>
      <c r="J798" s="1397">
        <v>52.607215793056504</v>
      </c>
    </row>
    <row r="799" spans="1:10" ht="15.75" customHeight="1">
      <c r="A799" s="1394" t="s">
        <v>6987</v>
      </c>
      <c r="B799" s="1407">
        <v>8413797029031</v>
      </c>
      <c r="C799" s="1976"/>
      <c r="D799" s="1417" t="s">
        <v>6988</v>
      </c>
      <c r="E799" s="1431">
        <v>7.2619749189925136</v>
      </c>
      <c r="F799" s="1401">
        <v>7.6296698515997301</v>
      </c>
      <c r="G799" s="1432">
        <v>9.1923733151803972</v>
      </c>
      <c r="H799" s="1421">
        <v>8.3571136827773991</v>
      </c>
      <c r="I799" s="1404">
        <v>9.0347174948944868</v>
      </c>
      <c r="J799" s="1397">
        <v>11.293396868618109</v>
      </c>
    </row>
    <row r="800" spans="1:10" ht="15.75" customHeight="1">
      <c r="A800" s="1394" t="s">
        <v>6989</v>
      </c>
      <c r="B800" s="1407">
        <v>8413797020021</v>
      </c>
      <c r="C800" s="1976"/>
      <c r="D800" s="1417" t="s">
        <v>6990</v>
      </c>
      <c r="E800" s="1431">
        <v>42.836459648740643</v>
      </c>
      <c r="F800" s="1401">
        <v>45.005394314499661</v>
      </c>
      <c r="G800" s="1432">
        <v>54.223366643975496</v>
      </c>
      <c r="H800" s="1421">
        <v>49.296392103471746</v>
      </c>
      <c r="I800" s="1404">
        <v>53.29339686861811</v>
      </c>
      <c r="J800" s="1397">
        <v>66.616746085772633</v>
      </c>
    </row>
    <row r="801" spans="1:10" ht="15.75" customHeight="1">
      <c r="A801" s="1394" t="s">
        <v>6991</v>
      </c>
      <c r="B801" s="1407">
        <v>8413797020366</v>
      </c>
      <c r="C801" s="1976"/>
      <c r="D801" s="1417" t="s">
        <v>6992</v>
      </c>
      <c r="E801" s="1431">
        <v>7.782876073519402</v>
      </c>
      <c r="F801" s="1401">
        <v>8.176945748127979</v>
      </c>
      <c r="G801" s="1432">
        <v>9.8517418652144322</v>
      </c>
      <c r="H801" s="1421">
        <v>8.956569094622191</v>
      </c>
      <c r="I801" s="1404">
        <v>9.6827773995915596</v>
      </c>
      <c r="J801" s="1397">
        <v>12.103471749489449</v>
      </c>
    </row>
    <row r="802" spans="1:10" ht="15.75" customHeight="1">
      <c r="A802" s="1394" t="s">
        <v>6993</v>
      </c>
      <c r="B802" s="1407">
        <v>8413797029048</v>
      </c>
      <c r="C802" s="1976"/>
      <c r="D802" s="1417" t="s">
        <v>6994</v>
      </c>
      <c r="E802" s="1431">
        <v>8.3650597168141623</v>
      </c>
      <c r="F802" s="1401">
        <v>8.7886070442477902</v>
      </c>
      <c r="G802" s="1432">
        <v>10.588683185840711</v>
      </c>
      <c r="H802" s="1421">
        <v>9.626548672566372</v>
      </c>
      <c r="I802" s="1404">
        <v>10.407079646017701</v>
      </c>
      <c r="J802" s="1397">
        <v>13.008849557522126</v>
      </c>
    </row>
    <row r="803" spans="1:10" ht="15.75" customHeight="1">
      <c r="A803" s="1394" t="s">
        <v>6995</v>
      </c>
      <c r="B803" s="1407">
        <v>8413797029055</v>
      </c>
      <c r="C803" s="1976"/>
      <c r="D803" s="1417" t="s">
        <v>6996</v>
      </c>
      <c r="E803" s="1431">
        <v>7.936082295439074</v>
      </c>
      <c r="F803" s="1401">
        <v>8.3379092471068734</v>
      </c>
      <c r="G803" s="1432">
        <v>10.045673791695028</v>
      </c>
      <c r="H803" s="1421">
        <v>9.1328795098706586</v>
      </c>
      <c r="I803" s="1404">
        <v>9.873383253914227</v>
      </c>
      <c r="J803" s="1397">
        <v>12.341729067392784</v>
      </c>
    </row>
    <row r="804" spans="1:10" ht="15.75" customHeight="1">
      <c r="A804" s="1394" t="s">
        <v>6997</v>
      </c>
      <c r="B804" s="1407"/>
      <c r="C804" s="1976"/>
      <c r="D804" s="1417"/>
      <c r="E804" s="1431" t="s">
        <v>5731</v>
      </c>
      <c r="F804" s="1401" t="s">
        <v>5731</v>
      </c>
      <c r="G804" s="1432" t="s">
        <v>5731</v>
      </c>
      <c r="H804" s="1421" t="s">
        <v>5731</v>
      </c>
      <c r="I804" s="1404" t="s">
        <v>5731</v>
      </c>
      <c r="J804" s="1397" t="s">
        <v>5731</v>
      </c>
    </row>
    <row r="805" spans="1:10" ht="15.75" customHeight="1">
      <c r="A805" s="1394" t="s">
        <v>6998</v>
      </c>
      <c r="B805" s="1407">
        <v>8413797028591</v>
      </c>
      <c r="C805" s="1976"/>
      <c r="D805" s="1417" t="s">
        <v>6999</v>
      </c>
      <c r="E805" s="1431">
        <v>7.1394099414567762</v>
      </c>
      <c r="F805" s="1401">
        <v>7.5008990524166119</v>
      </c>
      <c r="G805" s="1432">
        <v>9.0372277739959177</v>
      </c>
      <c r="H805" s="1421">
        <v>8.2160653505786261</v>
      </c>
      <c r="I805" s="1404">
        <v>8.8822328114363547</v>
      </c>
      <c r="J805" s="1397">
        <v>11.102791014295441</v>
      </c>
    </row>
    <row r="806" spans="1:10" ht="15.75" customHeight="1">
      <c r="A806" s="1394" t="s">
        <v>7000</v>
      </c>
      <c r="B806" s="1407">
        <v>8413797028621</v>
      </c>
      <c r="C806" s="1976"/>
      <c r="D806" s="1417" t="s">
        <v>7001</v>
      </c>
      <c r="E806" s="1431">
        <v>16.11729454594963</v>
      </c>
      <c r="F806" s="1401">
        <v>16.933360092579989</v>
      </c>
      <c r="G806" s="1432">
        <v>20.401638665759023</v>
      </c>
      <c r="H806" s="1421">
        <v>18.54785568413887</v>
      </c>
      <c r="I806" s="1404">
        <v>20.051735874744725</v>
      </c>
      <c r="J806" s="1397">
        <v>25.064669843430906</v>
      </c>
    </row>
    <row r="807" spans="1:10" ht="15.75" customHeight="1">
      <c r="A807" s="1394" t="s">
        <v>7002</v>
      </c>
      <c r="B807" s="1407">
        <v>8413797028607</v>
      </c>
      <c r="C807" s="1976"/>
      <c r="D807" s="1417" t="s">
        <v>7003</v>
      </c>
      <c r="E807" s="1431">
        <v>7.1394099414567762</v>
      </c>
      <c r="F807" s="1401">
        <v>7.5008990524166119</v>
      </c>
      <c r="G807" s="1432">
        <v>9.0372277739959177</v>
      </c>
      <c r="H807" s="1421">
        <v>8.2160653505786261</v>
      </c>
      <c r="I807" s="1404">
        <v>8.8822328114363547</v>
      </c>
      <c r="J807" s="1397">
        <v>11.102791014295441</v>
      </c>
    </row>
    <row r="808" spans="1:10" ht="15.75" customHeight="1">
      <c r="A808" s="1394" t="s">
        <v>7004</v>
      </c>
      <c r="B808" s="1407">
        <v>8413797028614</v>
      </c>
      <c r="C808" s="1976"/>
      <c r="D808" s="1417" t="s">
        <v>7005</v>
      </c>
      <c r="E808" s="1431">
        <v>7.3232574077603845</v>
      </c>
      <c r="F808" s="1401">
        <v>7.6940552511912887</v>
      </c>
      <c r="G808" s="1432">
        <v>9.2699460857726379</v>
      </c>
      <c r="H808" s="1421">
        <v>8.4276378488767882</v>
      </c>
      <c r="I808" s="1404">
        <v>9.1109598366235556</v>
      </c>
      <c r="J808" s="1397">
        <v>11.388699795779443</v>
      </c>
    </row>
    <row r="809" spans="1:10" ht="15.75" customHeight="1">
      <c r="A809" s="1394" t="s">
        <v>7006</v>
      </c>
      <c r="B809" s="1407">
        <v>8413797028645</v>
      </c>
      <c r="C809" s="1976"/>
      <c r="D809" s="1417" t="s">
        <v>7007</v>
      </c>
      <c r="E809" s="1431">
        <v>18.415387874744727</v>
      </c>
      <c r="F809" s="1401">
        <v>19.347812577263447</v>
      </c>
      <c r="G809" s="1432">
        <v>23.310617562968009</v>
      </c>
      <c r="H809" s="1421">
        <v>21.1925119128659</v>
      </c>
      <c r="I809" s="1404">
        <v>22.910823689584756</v>
      </c>
      <c r="J809" s="1397">
        <v>28.638529611980942</v>
      </c>
    </row>
    <row r="810" spans="1:10" ht="15.75" customHeight="1">
      <c r="A810" s="1394" t="s">
        <v>7008</v>
      </c>
      <c r="B810" s="1407">
        <v>8413797029239</v>
      </c>
      <c r="C810" s="1976"/>
      <c r="D810" s="1417" t="s">
        <v>7009</v>
      </c>
      <c r="E810" s="1431">
        <v>10.019686913546632</v>
      </c>
      <c r="F810" s="1401">
        <v>10.527012833219878</v>
      </c>
      <c r="G810" s="1432">
        <v>12.683147991831179</v>
      </c>
      <c r="H810" s="1421">
        <v>11.53070115724983</v>
      </c>
      <c r="I810" s="1404">
        <v>12.46562287270252</v>
      </c>
      <c r="J810" s="1397">
        <v>15.582028590878148</v>
      </c>
    </row>
    <row r="811" spans="1:10" ht="15.75" customHeight="1">
      <c r="A811" s="1394" t="s">
        <v>7010</v>
      </c>
      <c r="B811" s="1407">
        <v>8413797020632</v>
      </c>
      <c r="C811" s="1976"/>
      <c r="D811" s="1417" t="s">
        <v>7011</v>
      </c>
      <c r="E811" s="1431">
        <v>34.532682420694357</v>
      </c>
      <c r="F811" s="1401">
        <v>36.281172669843436</v>
      </c>
      <c r="G811" s="1432">
        <v>43.712256228727028</v>
      </c>
      <c r="H811" s="1421">
        <v>39.74036759700477</v>
      </c>
      <c r="I811" s="1404">
        <v>42.962559564329482</v>
      </c>
      <c r="J811" s="1397">
        <v>53.703199455411848</v>
      </c>
    </row>
    <row r="812" spans="1:10" ht="15.75" customHeight="1">
      <c r="A812" s="1394" t="s">
        <v>7012</v>
      </c>
      <c r="B812" s="1407">
        <v>8413797029246</v>
      </c>
      <c r="C812" s="1976"/>
      <c r="D812" s="1417" t="s">
        <v>7013</v>
      </c>
      <c r="E812" s="1431">
        <v>10.019686913546632</v>
      </c>
      <c r="F812" s="1401">
        <v>10.527012833219878</v>
      </c>
      <c r="G812" s="1432">
        <v>12.683147991831179</v>
      </c>
      <c r="H812" s="1421">
        <v>11.53070115724983</v>
      </c>
      <c r="I812" s="1404">
        <v>12.46562287270252</v>
      </c>
      <c r="J812" s="1397">
        <v>15.582028590878148</v>
      </c>
    </row>
    <row r="813" spans="1:10" ht="15.75" customHeight="1">
      <c r="A813" s="1394" t="s">
        <v>7014</v>
      </c>
      <c r="B813" s="1407">
        <v>8413797029260</v>
      </c>
      <c r="C813" s="1976"/>
      <c r="D813" s="1417" t="s">
        <v>7015</v>
      </c>
      <c r="E813" s="1431">
        <v>10.755076778761063</v>
      </c>
      <c r="F813" s="1401">
        <v>11.299637628318585</v>
      </c>
      <c r="G813" s="1432">
        <v>13.614021238938054</v>
      </c>
      <c r="H813" s="1421">
        <v>12.376991150442477</v>
      </c>
      <c r="I813" s="1404">
        <v>13.380530973451327</v>
      </c>
      <c r="J813" s="1397">
        <v>16.725663716814157</v>
      </c>
    </row>
    <row r="814" spans="1:10" ht="15.75" customHeight="1">
      <c r="A814" s="1394" t="s">
        <v>6955</v>
      </c>
      <c r="B814" s="1407"/>
      <c r="C814" s="1976"/>
      <c r="D814" s="1417"/>
      <c r="E814" s="1431" t="s">
        <v>5731</v>
      </c>
      <c r="F814" s="1401" t="s">
        <v>5731</v>
      </c>
      <c r="G814" s="1432" t="s">
        <v>5731</v>
      </c>
      <c r="H814" s="1421" t="s">
        <v>5731</v>
      </c>
      <c r="I814" s="1404" t="s">
        <v>5731</v>
      </c>
      <c r="J814" s="1397" t="s">
        <v>5731</v>
      </c>
    </row>
    <row r="815" spans="1:10" ht="15.75" customHeight="1">
      <c r="A815" s="1394" t="s">
        <v>7016</v>
      </c>
      <c r="B815" s="1407"/>
      <c r="C815" s="1976"/>
      <c r="D815" s="1417"/>
      <c r="E815" s="1431" t="s">
        <v>5731</v>
      </c>
      <c r="F815" s="1401" t="s">
        <v>5731</v>
      </c>
      <c r="G815" s="1432" t="s">
        <v>5731</v>
      </c>
      <c r="H815" s="1421" t="s">
        <v>5731</v>
      </c>
      <c r="I815" s="1404" t="s">
        <v>5731</v>
      </c>
      <c r="J815" s="1397" t="s">
        <v>5731</v>
      </c>
    </row>
    <row r="816" spans="1:10" ht="15.75" customHeight="1">
      <c r="A816" s="1394" t="s">
        <v>7017</v>
      </c>
      <c r="B816" s="1407">
        <v>8413797023961</v>
      </c>
      <c r="C816" s="1976"/>
      <c r="D816" s="1417" t="s">
        <v>7018</v>
      </c>
      <c r="E816" s="1431">
        <v>8.2731359836623586</v>
      </c>
      <c r="F816" s="1401">
        <v>8.6920289448604535</v>
      </c>
      <c r="G816" s="1432">
        <v>10.472324029952352</v>
      </c>
      <c r="H816" s="1421">
        <v>9.5207624234172918</v>
      </c>
      <c r="I816" s="1404">
        <v>10.292716133424099</v>
      </c>
      <c r="J816" s="1397">
        <v>12.865895166780124</v>
      </c>
    </row>
    <row r="817" spans="1:10" ht="15.75" customHeight="1">
      <c r="A817" s="1394" t="s">
        <v>7019</v>
      </c>
      <c r="B817" s="1407">
        <v>8413797029505</v>
      </c>
      <c r="C817" s="1976"/>
      <c r="D817" s="1417" t="s">
        <v>7020</v>
      </c>
      <c r="E817" s="1431">
        <v>16.546271967324717</v>
      </c>
      <c r="F817" s="1401">
        <v>17.384057889720907</v>
      </c>
      <c r="G817" s="1432">
        <v>20.944648059904704</v>
      </c>
      <c r="H817" s="1421">
        <v>19.041524846834584</v>
      </c>
      <c r="I817" s="1404">
        <v>20.585432266848198</v>
      </c>
      <c r="J817" s="1397">
        <v>25.731790333560248</v>
      </c>
    </row>
    <row r="818" spans="1:10" ht="15.75" customHeight="1">
      <c r="A818" s="1394" t="s">
        <v>7021</v>
      </c>
      <c r="B818" s="1407">
        <v>8413797023978</v>
      </c>
      <c r="C818" s="1976"/>
      <c r="D818" s="1417" t="s">
        <v>7022</v>
      </c>
      <c r="E818" s="1431">
        <v>8.6408309162695698</v>
      </c>
      <c r="F818" s="1401">
        <v>9.0783413424097983</v>
      </c>
      <c r="G818" s="1432">
        <v>10.937760653505784</v>
      </c>
      <c r="H818" s="1421">
        <v>9.9439074200136162</v>
      </c>
      <c r="I818" s="1404">
        <v>10.750170183798504</v>
      </c>
      <c r="J818" s="1397">
        <v>13.437712729748128</v>
      </c>
    </row>
    <row r="819" spans="1:10" ht="15.75" customHeight="1">
      <c r="A819" s="1394" t="s">
        <v>7023</v>
      </c>
      <c r="B819" s="1407">
        <v>8413797029512</v>
      </c>
      <c r="C819" s="1976"/>
      <c r="D819" s="1417" t="s">
        <v>7024</v>
      </c>
      <c r="E819" s="1431">
        <v>17.312303076923079</v>
      </c>
      <c r="F819" s="1401">
        <v>18.188875384615386</v>
      </c>
      <c r="G819" s="1432">
        <v>21.914307692307695</v>
      </c>
      <c r="H819" s="1421">
        <v>19.923076923076923</v>
      </c>
      <c r="I819" s="1404">
        <v>21.53846153846154</v>
      </c>
      <c r="J819" s="1397">
        <v>26.923076923076927</v>
      </c>
    </row>
    <row r="820" spans="1:10" ht="15.75" customHeight="1">
      <c r="A820" s="1394" t="s">
        <v>7025</v>
      </c>
      <c r="B820" s="1407"/>
      <c r="C820" s="1976"/>
      <c r="D820" s="1417"/>
      <c r="E820" s="1431" t="s">
        <v>5731</v>
      </c>
      <c r="F820" s="1401" t="s">
        <v>5731</v>
      </c>
      <c r="G820" s="1432" t="s">
        <v>5731</v>
      </c>
      <c r="H820" s="1421" t="s">
        <v>5731</v>
      </c>
      <c r="I820" s="1404" t="s">
        <v>5731</v>
      </c>
      <c r="J820" s="1397" t="s">
        <v>5731</v>
      </c>
    </row>
    <row r="821" spans="1:10" ht="15.75" customHeight="1">
      <c r="A821" s="1394" t="s">
        <v>7026</v>
      </c>
      <c r="B821" s="1407">
        <v>8413797039016</v>
      </c>
      <c r="C821" s="1976" t="s">
        <v>9342</v>
      </c>
      <c r="D821" s="1417" t="s">
        <v>7027</v>
      </c>
      <c r="E821" s="1431">
        <v>78.315415793056516</v>
      </c>
      <c r="F821" s="1401">
        <v>82.280753301565696</v>
      </c>
      <c r="G821" s="1432">
        <v>99.133437712729759</v>
      </c>
      <c r="H821" s="1421">
        <v>83.571136827773998</v>
      </c>
      <c r="I821" s="1404">
        <v>90.347174948944868</v>
      </c>
      <c r="J821" s="1397">
        <v>112.93396868618109</v>
      </c>
    </row>
    <row r="822" spans="1:10" ht="15.75" customHeight="1">
      <c r="A822" s="1394" t="s">
        <v>7028</v>
      </c>
      <c r="B822" s="1407"/>
      <c r="C822" s="1976"/>
      <c r="D822" s="1417"/>
      <c r="E822" s="1431" t="s">
        <v>5731</v>
      </c>
      <c r="F822" s="1401" t="s">
        <v>5731</v>
      </c>
      <c r="G822" s="1432" t="s">
        <v>5731</v>
      </c>
      <c r="H822" s="1421" t="s">
        <v>5731</v>
      </c>
      <c r="I822" s="1404" t="s">
        <v>5731</v>
      </c>
      <c r="J822" s="1397" t="s">
        <v>5731</v>
      </c>
    </row>
    <row r="823" spans="1:10" ht="15.75" customHeight="1">
      <c r="A823" s="1394" t="s">
        <v>7029</v>
      </c>
      <c r="B823" s="1407">
        <v>8413797021233</v>
      </c>
      <c r="C823" s="1976"/>
      <c r="D823" s="1417" t="s">
        <v>7030</v>
      </c>
      <c r="E823" s="1431">
        <v>271.57154654867259</v>
      </c>
      <c r="F823" s="1401">
        <v>285.32200460176995</v>
      </c>
      <c r="G823" s="1432">
        <v>343.76145132743363</v>
      </c>
      <c r="H823" s="1421">
        <v>279.62831858407083</v>
      </c>
      <c r="I823" s="1404">
        <v>302.30088495575228</v>
      </c>
      <c r="J823" s="1397">
        <v>377.87610619469029</v>
      </c>
    </row>
    <row r="824" spans="1:10" ht="15.75" customHeight="1">
      <c r="A824" s="1394" t="s">
        <v>7031</v>
      </c>
      <c r="B824" s="1407">
        <v>8413797021240</v>
      </c>
      <c r="C824" s="1976"/>
      <c r="D824" s="1417" t="s">
        <v>7032</v>
      </c>
      <c r="E824" s="1431">
        <v>232.77071902791016</v>
      </c>
      <c r="F824" s="1401">
        <v>244.55657821919678</v>
      </c>
      <c r="G824" s="1432">
        <v>294.64647978216476</v>
      </c>
      <c r="H824" s="1421">
        <v>239.67637848876782</v>
      </c>
      <c r="I824" s="1404">
        <v>259.1095983662355</v>
      </c>
      <c r="J824" s="1397">
        <v>323.88699795779439</v>
      </c>
    </row>
    <row r="825" spans="1:10" ht="15.75" customHeight="1">
      <c r="A825" s="1394" t="s">
        <v>7033</v>
      </c>
      <c r="B825" s="1407">
        <v>8413797021257</v>
      </c>
      <c r="C825" s="1976"/>
      <c r="D825" s="1417" t="s">
        <v>7034</v>
      </c>
      <c r="E825" s="1431">
        <v>310.37237406943501</v>
      </c>
      <c r="F825" s="1401">
        <v>326.08743098434303</v>
      </c>
      <c r="G825" s="1432">
        <v>392.87642287270251</v>
      </c>
      <c r="H825" s="1421">
        <v>319.58025867937374</v>
      </c>
      <c r="I825" s="1404">
        <v>345.49217154526889</v>
      </c>
      <c r="J825" s="1397">
        <v>431.86521443158614</v>
      </c>
    </row>
    <row r="826" spans="1:10" ht="15.75" customHeight="1">
      <c r="A826" s="1394" t="s">
        <v>7035</v>
      </c>
      <c r="B826" s="1407">
        <v>8413797021271</v>
      </c>
      <c r="C826" s="1976"/>
      <c r="D826" s="1417" t="s">
        <v>7036</v>
      </c>
      <c r="E826" s="1431">
        <v>271.57154654867259</v>
      </c>
      <c r="F826" s="1401">
        <v>285.32200460176995</v>
      </c>
      <c r="G826" s="1432">
        <v>343.76145132743363</v>
      </c>
      <c r="H826" s="1421">
        <v>279.62831858407083</v>
      </c>
      <c r="I826" s="1404">
        <v>302.30088495575228</v>
      </c>
      <c r="J826" s="1397">
        <v>377.87610619469029</v>
      </c>
    </row>
    <row r="827" spans="1:10" ht="15.75" customHeight="1">
      <c r="A827" s="1394" t="s">
        <v>7037</v>
      </c>
      <c r="B827" s="1407">
        <v>8413797021301</v>
      </c>
      <c r="C827" s="1976"/>
      <c r="D827" s="1417" t="s">
        <v>7038</v>
      </c>
      <c r="E827" s="1431">
        <v>232.77071902791016</v>
      </c>
      <c r="F827" s="1401">
        <v>244.55657821919678</v>
      </c>
      <c r="G827" s="1432">
        <v>294.64647978216476</v>
      </c>
      <c r="H827" s="1421">
        <v>239.67637848876782</v>
      </c>
      <c r="I827" s="1404">
        <v>259.1095983662355</v>
      </c>
      <c r="J827" s="1397">
        <v>323.88699795779439</v>
      </c>
    </row>
    <row r="828" spans="1:10" ht="15.75" customHeight="1">
      <c r="A828" s="1394" t="s">
        <v>7039</v>
      </c>
      <c r="B828" s="1407">
        <v>8413797021325</v>
      </c>
      <c r="C828" s="1976"/>
      <c r="D828" s="1417" t="s">
        <v>7040</v>
      </c>
      <c r="E828" s="1431">
        <v>119.00518590878148</v>
      </c>
      <c r="F828" s="1401">
        <v>125.03076494213751</v>
      </c>
      <c r="G828" s="1432">
        <v>150.6394758339006</v>
      </c>
      <c r="H828" s="1421">
        <v>122.53573859768552</v>
      </c>
      <c r="I828" s="1404">
        <v>132.47106875425462</v>
      </c>
      <c r="J828" s="1397">
        <v>165.58883594281826</v>
      </c>
    </row>
    <row r="829" spans="1:10" ht="15.75" customHeight="1">
      <c r="A829" s="1394" t="s">
        <v>7041</v>
      </c>
      <c r="B829" s="1407">
        <v>8413797021356</v>
      </c>
      <c r="C829" s="1976"/>
      <c r="D829" s="1417" t="s">
        <v>7042</v>
      </c>
      <c r="E829" s="1431">
        <v>128.04615542818246</v>
      </c>
      <c r="F829" s="1401">
        <v>134.5295050701157</v>
      </c>
      <c r="G829" s="1432">
        <v>162.0837410483322</v>
      </c>
      <c r="H829" s="1421">
        <v>131.84492852280465</v>
      </c>
      <c r="I829" s="1404">
        <v>142.5350578624915</v>
      </c>
      <c r="J829" s="1397">
        <v>178.16882232811437</v>
      </c>
    </row>
    <row r="830" spans="1:10" ht="15.75" customHeight="1">
      <c r="A830" s="1394" t="s">
        <v>7043</v>
      </c>
      <c r="B830" s="1407">
        <v>8413797022797</v>
      </c>
      <c r="C830" s="1976"/>
      <c r="D830" s="1417" t="s">
        <v>7044</v>
      </c>
      <c r="E830" s="1431">
        <v>709.57912288631735</v>
      </c>
      <c r="F830" s="1401">
        <v>745.50717974132067</v>
      </c>
      <c r="G830" s="1432">
        <v>898.20142137508515</v>
      </c>
      <c r="H830" s="1421">
        <v>730.63036078965285</v>
      </c>
      <c r="I830" s="1404">
        <v>789.87066031313816</v>
      </c>
      <c r="J830" s="1397">
        <v>987.33832539142281</v>
      </c>
    </row>
    <row r="831" spans="1:10" ht="15.75" customHeight="1">
      <c r="A831" s="1394" t="s">
        <v>7045</v>
      </c>
      <c r="B831" s="1407"/>
      <c r="C831" s="1976"/>
      <c r="D831" s="1417"/>
      <c r="E831" s="1431" t="s">
        <v>5731</v>
      </c>
      <c r="F831" s="1401" t="s">
        <v>5731</v>
      </c>
      <c r="G831" s="1432" t="s">
        <v>5731</v>
      </c>
      <c r="H831" s="1421" t="s">
        <v>5731</v>
      </c>
      <c r="I831" s="1404" t="s">
        <v>5731</v>
      </c>
      <c r="J831" s="1397" t="s">
        <v>5731</v>
      </c>
    </row>
    <row r="832" spans="1:10" ht="15.75" customHeight="1">
      <c r="A832" s="1394" t="s">
        <v>7046</v>
      </c>
      <c r="B832" s="1407">
        <v>8413797359374</v>
      </c>
      <c r="C832" s="1976"/>
      <c r="D832" s="1417" t="s">
        <v>7047</v>
      </c>
      <c r="E832" s="1431">
        <v>18.860587131381894</v>
      </c>
      <c r="F832" s="1401">
        <v>19.81555356841389</v>
      </c>
      <c r="G832" s="1432">
        <v>23.874160925799867</v>
      </c>
      <c r="H832" s="1421">
        <v>23.061402314499659</v>
      </c>
      <c r="I832" s="1404">
        <v>24.93124574540504</v>
      </c>
      <c r="J832" s="1397">
        <v>31.164057181756295</v>
      </c>
    </row>
    <row r="833" spans="1:10" ht="15.75" customHeight="1">
      <c r="A833" s="1394" t="s">
        <v>7048</v>
      </c>
      <c r="B833" s="1407">
        <v>8413797359381</v>
      </c>
      <c r="C833" s="1976"/>
      <c r="D833" s="1417" t="s">
        <v>7049</v>
      </c>
      <c r="E833" s="1431">
        <v>52.803876204220565</v>
      </c>
      <c r="F833" s="1401">
        <v>55.477490189244385</v>
      </c>
      <c r="G833" s="1432">
        <v>66.84034962559565</v>
      </c>
      <c r="H833" s="1421">
        <v>64.564874063989095</v>
      </c>
      <c r="I833" s="1404">
        <v>69.799863852961209</v>
      </c>
      <c r="J833" s="1397">
        <v>87.249829816201498</v>
      </c>
    </row>
    <row r="834" spans="1:10" ht="15.75" customHeight="1">
      <c r="A834" s="1394" t="s">
        <v>7050</v>
      </c>
      <c r="B834" s="1407">
        <v>8413797359398</v>
      </c>
      <c r="C834" s="1976"/>
      <c r="D834" s="1417" t="s">
        <v>7051</v>
      </c>
      <c r="E834" s="1431">
        <v>378.9132329040163</v>
      </c>
      <c r="F834" s="1401">
        <v>398.09871305105509</v>
      </c>
      <c r="G834" s="1432">
        <v>479.63700367596999</v>
      </c>
      <c r="H834" s="1421">
        <v>463.30850918992519</v>
      </c>
      <c r="I834" s="1404">
        <v>500.87406398910832</v>
      </c>
      <c r="J834" s="1397">
        <v>626.09257998638532</v>
      </c>
    </row>
    <row r="835" spans="1:10" ht="15.75" customHeight="1">
      <c r="A835" s="1394" t="s">
        <v>7052</v>
      </c>
      <c r="B835" s="1407">
        <v>8413797359404</v>
      </c>
      <c r="C835" s="1976"/>
      <c r="D835" s="1417" t="s">
        <v>7053</v>
      </c>
      <c r="E835" s="1431">
        <v>18.860587131381894</v>
      </c>
      <c r="F835" s="1401">
        <v>19.81555356841389</v>
      </c>
      <c r="G835" s="1432">
        <v>23.874160925799867</v>
      </c>
      <c r="H835" s="1421">
        <v>23.061402314499659</v>
      </c>
      <c r="I835" s="1404">
        <v>24.93124574540504</v>
      </c>
      <c r="J835" s="1397">
        <v>31.164057181756295</v>
      </c>
    </row>
    <row r="836" spans="1:10" ht="15.75" customHeight="1">
      <c r="A836" s="1394" t="s">
        <v>7054</v>
      </c>
      <c r="B836" s="1407">
        <v>8413797359411</v>
      </c>
      <c r="C836" s="1976"/>
      <c r="D836" s="1417" t="s">
        <v>7055</v>
      </c>
      <c r="E836" s="1431">
        <v>52.803876204220565</v>
      </c>
      <c r="F836" s="1401">
        <v>55.477490189244385</v>
      </c>
      <c r="G836" s="1432">
        <v>66.84034962559565</v>
      </c>
      <c r="H836" s="1421">
        <v>64.564874063989095</v>
      </c>
      <c r="I836" s="1404">
        <v>69.799863852961209</v>
      </c>
      <c r="J836" s="1397">
        <v>87.249829816201498</v>
      </c>
    </row>
    <row r="837" spans="1:10" ht="15.75" customHeight="1">
      <c r="A837" s="1394" t="s">
        <v>7056</v>
      </c>
      <c r="B837" s="1407">
        <v>8413797359428</v>
      </c>
      <c r="C837" s="1976"/>
      <c r="D837" s="1417" t="s">
        <v>7057</v>
      </c>
      <c r="E837" s="1431">
        <v>378.9132329040163</v>
      </c>
      <c r="F837" s="1401">
        <v>398.09871305105509</v>
      </c>
      <c r="G837" s="1432">
        <v>479.63700367596999</v>
      </c>
      <c r="H837" s="1421">
        <v>463.30850918992519</v>
      </c>
      <c r="I837" s="1404">
        <v>500.87406398910832</v>
      </c>
      <c r="J837" s="1397">
        <v>626.09257998638532</v>
      </c>
    </row>
    <row r="838" spans="1:10" ht="15.75" customHeight="1">
      <c r="A838" s="1394" t="s">
        <v>7045</v>
      </c>
      <c r="B838" s="1407"/>
      <c r="C838" s="1976"/>
      <c r="D838" s="1417"/>
      <c r="E838" s="1431" t="s">
        <v>5731</v>
      </c>
      <c r="F838" s="1401" t="s">
        <v>5731</v>
      </c>
      <c r="G838" s="1432" t="s">
        <v>5731</v>
      </c>
      <c r="H838" s="1421" t="s">
        <v>5731</v>
      </c>
      <c r="I838" s="1404" t="s">
        <v>5731</v>
      </c>
      <c r="J838" s="1397" t="s">
        <v>5731</v>
      </c>
    </row>
    <row r="839" spans="1:10" ht="15.75" customHeight="1">
      <c r="A839" s="1394" t="s">
        <v>7058</v>
      </c>
      <c r="B839" s="1407">
        <v>8413797359435</v>
      </c>
      <c r="C839" s="1976"/>
      <c r="D839" s="1417" t="s">
        <v>7059</v>
      </c>
      <c r="E839" s="1431">
        <v>18.860587131381894</v>
      </c>
      <c r="F839" s="1401">
        <v>19.81555356841389</v>
      </c>
      <c r="G839" s="1432">
        <v>23.874160925799867</v>
      </c>
      <c r="H839" s="1421">
        <v>23.061402314499659</v>
      </c>
      <c r="I839" s="1404">
        <v>24.93124574540504</v>
      </c>
      <c r="J839" s="1397">
        <v>31.164057181756295</v>
      </c>
    </row>
    <row r="840" spans="1:10" ht="15.75" customHeight="1">
      <c r="A840" s="1394" t="s">
        <v>7060</v>
      </c>
      <c r="B840" s="1407">
        <v>8413797359442</v>
      </c>
      <c r="C840" s="1976"/>
      <c r="D840" s="1417" t="s">
        <v>7061</v>
      </c>
      <c r="E840" s="1431">
        <v>52.803876204220565</v>
      </c>
      <c r="F840" s="1401">
        <v>55.477490189244385</v>
      </c>
      <c r="G840" s="1432">
        <v>66.84034962559565</v>
      </c>
      <c r="H840" s="1421">
        <v>64.564874063989095</v>
      </c>
      <c r="I840" s="1404">
        <v>69.799863852961209</v>
      </c>
      <c r="J840" s="1397">
        <v>87.249829816201498</v>
      </c>
    </row>
    <row r="841" spans="1:10" ht="15.75" customHeight="1">
      <c r="A841" s="1394" t="s">
        <v>7062</v>
      </c>
      <c r="B841" s="1407">
        <v>8413797359459</v>
      </c>
      <c r="C841" s="1976"/>
      <c r="D841" s="1417" t="s">
        <v>7063</v>
      </c>
      <c r="E841" s="1431">
        <v>378.9132329040163</v>
      </c>
      <c r="F841" s="1401">
        <v>398.09871305105509</v>
      </c>
      <c r="G841" s="1432">
        <v>479.63700367596999</v>
      </c>
      <c r="H841" s="1421">
        <v>463.30850918992519</v>
      </c>
      <c r="I841" s="1404">
        <v>500.87406398910832</v>
      </c>
      <c r="J841" s="1397">
        <v>626.09257998638532</v>
      </c>
    </row>
    <row r="842" spans="1:10" ht="15.75" customHeight="1">
      <c r="A842" s="1394" t="s">
        <v>7064</v>
      </c>
      <c r="B842" s="1407">
        <v>8413797359466</v>
      </c>
      <c r="C842" s="1976"/>
      <c r="D842" s="1417" t="s">
        <v>7065</v>
      </c>
      <c r="E842" s="1431">
        <v>18.860587131381894</v>
      </c>
      <c r="F842" s="1401">
        <v>19.81555356841389</v>
      </c>
      <c r="G842" s="1432">
        <v>23.874160925799867</v>
      </c>
      <c r="H842" s="1421">
        <v>23.061402314499659</v>
      </c>
      <c r="I842" s="1404">
        <v>24.93124574540504</v>
      </c>
      <c r="J842" s="1397">
        <v>31.164057181756295</v>
      </c>
    </row>
    <row r="843" spans="1:10" ht="15.75" customHeight="1">
      <c r="A843" s="1394" t="s">
        <v>7066</v>
      </c>
      <c r="B843" s="1407">
        <v>8413797359473</v>
      </c>
      <c r="C843" s="1976"/>
      <c r="D843" s="1417" t="s">
        <v>7067</v>
      </c>
      <c r="E843" s="1431">
        <v>52.803876204220565</v>
      </c>
      <c r="F843" s="1401">
        <v>55.477490189244385</v>
      </c>
      <c r="G843" s="1432">
        <v>66.84034962559565</v>
      </c>
      <c r="H843" s="1421">
        <v>64.564874063989095</v>
      </c>
      <c r="I843" s="1404">
        <v>69.799863852961209</v>
      </c>
      <c r="J843" s="1397">
        <v>87.249829816201498</v>
      </c>
    </row>
    <row r="844" spans="1:10" ht="15.75" customHeight="1">
      <c r="A844" s="1394" t="s">
        <v>7068</v>
      </c>
      <c r="B844" s="1407">
        <v>8413797359480</v>
      </c>
      <c r="C844" s="1976"/>
      <c r="D844" s="1417" t="s">
        <v>7069</v>
      </c>
      <c r="E844" s="1431">
        <v>378.9132329040163</v>
      </c>
      <c r="F844" s="1401">
        <v>398.09871305105509</v>
      </c>
      <c r="G844" s="1432">
        <v>479.63700367596999</v>
      </c>
      <c r="H844" s="1421">
        <v>463.30850918992519</v>
      </c>
      <c r="I844" s="1404">
        <v>500.87406398910832</v>
      </c>
      <c r="J844" s="1397">
        <v>626.09257998638532</v>
      </c>
    </row>
    <row r="845" spans="1:10" ht="15.75" customHeight="1">
      <c r="A845" s="1394" t="s">
        <v>7070</v>
      </c>
      <c r="B845" s="1407">
        <v>8413797359497</v>
      </c>
      <c r="C845" s="1976"/>
      <c r="D845" s="1417" t="s">
        <v>7071</v>
      </c>
      <c r="E845" s="1431">
        <v>58.946544490129355</v>
      </c>
      <c r="F845" s="1401">
        <v>61.931179654186522</v>
      </c>
      <c r="G845" s="1432">
        <v>74.615879101429556</v>
      </c>
      <c r="H845" s="1421">
        <v>72.075697753573877</v>
      </c>
      <c r="I845" s="1404">
        <v>77.919673247106886</v>
      </c>
      <c r="J845" s="1397">
        <v>97.3995915588836</v>
      </c>
    </row>
    <row r="846" spans="1:10" ht="15.75" customHeight="1">
      <c r="A846" s="1394" t="s">
        <v>7072</v>
      </c>
      <c r="B846" s="1407">
        <v>8413797359503</v>
      </c>
      <c r="C846" s="1976"/>
      <c r="D846" s="1417" t="s">
        <v>7073</v>
      </c>
      <c r="E846" s="1431">
        <v>157.17155942818243</v>
      </c>
      <c r="F846" s="1401">
        <v>165.12961307011571</v>
      </c>
      <c r="G846" s="1432">
        <v>198.95134104833221</v>
      </c>
      <c r="H846" s="1421">
        <v>192.17835262083054</v>
      </c>
      <c r="I846" s="1404">
        <v>207.7603812117087</v>
      </c>
      <c r="J846" s="1397">
        <v>259.70047651463585</v>
      </c>
    </row>
    <row r="847" spans="1:10" ht="15.75" customHeight="1">
      <c r="A847" s="1394" t="s">
        <v>7074</v>
      </c>
      <c r="B847" s="1407">
        <v>8413797359510</v>
      </c>
      <c r="C847" s="1976"/>
      <c r="D847" s="1417" t="s">
        <v>7075</v>
      </c>
      <c r="E847" s="1431">
        <v>550.10045799863872</v>
      </c>
      <c r="F847" s="1401">
        <v>577.95364574540508</v>
      </c>
      <c r="G847" s="1432">
        <v>696.32969366916279</v>
      </c>
      <c r="H847" s="1421">
        <v>672.62423417290677</v>
      </c>
      <c r="I847" s="1404">
        <v>727.16133424098041</v>
      </c>
      <c r="J847" s="1397">
        <v>908.95166780122543</v>
      </c>
    </row>
    <row r="848" spans="1:10" ht="15.75" customHeight="1">
      <c r="A848" s="1394" t="s">
        <v>7076</v>
      </c>
      <c r="B848" s="1407">
        <v>8413797359527</v>
      </c>
      <c r="C848" s="1976"/>
      <c r="D848" s="1417" t="s">
        <v>7077</v>
      </c>
      <c r="E848" s="1431">
        <v>18.860587131381894</v>
      </c>
      <c r="F848" s="1401">
        <v>19.81555356841389</v>
      </c>
      <c r="G848" s="1432">
        <v>23.874160925799867</v>
      </c>
      <c r="H848" s="1421">
        <v>23.061402314499659</v>
      </c>
      <c r="I848" s="1404">
        <v>24.93124574540504</v>
      </c>
      <c r="J848" s="1397">
        <v>31.164057181756295</v>
      </c>
    </row>
    <row r="849" spans="1:11" ht="15.75" customHeight="1">
      <c r="A849" s="1394" t="s">
        <v>7078</v>
      </c>
      <c r="B849" s="1407">
        <v>8413797359534</v>
      </c>
      <c r="C849" s="1976"/>
      <c r="D849" s="1417" t="s">
        <v>7079</v>
      </c>
      <c r="E849" s="1431">
        <v>52.803876204220565</v>
      </c>
      <c r="F849" s="1401">
        <v>55.477490189244385</v>
      </c>
      <c r="G849" s="1432">
        <v>66.84034962559565</v>
      </c>
      <c r="H849" s="1421">
        <v>64.564874063989095</v>
      </c>
      <c r="I849" s="1404">
        <v>69.799863852961209</v>
      </c>
      <c r="J849" s="1397">
        <v>87.249829816201498</v>
      </c>
    </row>
    <row r="850" spans="1:11" ht="15.75" customHeight="1">
      <c r="A850" s="1394" t="s">
        <v>7080</v>
      </c>
      <c r="B850" s="1407">
        <v>8413797359541</v>
      </c>
      <c r="C850" s="1976"/>
      <c r="D850" s="1417" t="s">
        <v>7081</v>
      </c>
      <c r="E850" s="1431">
        <v>378.9132329040163</v>
      </c>
      <c r="F850" s="1401">
        <v>398.09871305105509</v>
      </c>
      <c r="G850" s="1432">
        <v>479.63700367596999</v>
      </c>
      <c r="H850" s="1421">
        <v>463.30850918992519</v>
      </c>
      <c r="I850" s="1404">
        <v>500.87406398910832</v>
      </c>
      <c r="J850" s="1397">
        <v>626.09257998638532</v>
      </c>
    </row>
    <row r="851" spans="1:11" ht="15.75" customHeight="1">
      <c r="A851" s="1394" t="s">
        <v>7082</v>
      </c>
      <c r="B851" s="1407">
        <v>8413797359558</v>
      </c>
      <c r="C851" s="1976"/>
      <c r="D851" s="1417" t="s">
        <v>7083</v>
      </c>
      <c r="E851" s="1431">
        <v>18.860587131381894</v>
      </c>
      <c r="F851" s="1401">
        <v>19.81555356841389</v>
      </c>
      <c r="G851" s="1432">
        <v>23.874160925799867</v>
      </c>
      <c r="H851" s="1421">
        <v>23.061402314499659</v>
      </c>
      <c r="I851" s="1404">
        <v>24.93124574540504</v>
      </c>
      <c r="J851" s="1397">
        <v>31.164057181756295</v>
      </c>
    </row>
    <row r="852" spans="1:11" ht="15.75" customHeight="1">
      <c r="A852" s="1394" t="s">
        <v>7084</v>
      </c>
      <c r="B852" s="1407">
        <v>8413797359565</v>
      </c>
      <c r="C852" s="1976"/>
      <c r="D852" s="1417" t="s">
        <v>7085</v>
      </c>
      <c r="E852" s="1431">
        <v>52.803876204220565</v>
      </c>
      <c r="F852" s="1401">
        <v>55.477490189244385</v>
      </c>
      <c r="G852" s="1432">
        <v>66.84034962559565</v>
      </c>
      <c r="H852" s="1421">
        <v>64.564874063989095</v>
      </c>
      <c r="I852" s="1404">
        <v>69.799863852961209</v>
      </c>
      <c r="J852" s="1397">
        <v>87.249829816201498</v>
      </c>
    </row>
    <row r="853" spans="1:11" ht="15.75" customHeight="1">
      <c r="A853" s="1394" t="s">
        <v>7086</v>
      </c>
      <c r="B853" s="1407">
        <v>8413797359572</v>
      </c>
      <c r="C853" s="1976"/>
      <c r="D853" s="1417" t="s">
        <v>7087</v>
      </c>
      <c r="E853" s="1431">
        <v>378.9132329040163</v>
      </c>
      <c r="F853" s="1401">
        <v>398.09871305105509</v>
      </c>
      <c r="G853" s="1432">
        <v>479.63700367596999</v>
      </c>
      <c r="H853" s="1421">
        <v>463.30850918992519</v>
      </c>
      <c r="I853" s="1404">
        <v>500.87406398910832</v>
      </c>
      <c r="J853" s="1397">
        <v>626.09257998638532</v>
      </c>
    </row>
    <row r="854" spans="1:11" ht="15.75" customHeight="1">
      <c r="A854" s="1394" t="s">
        <v>7088</v>
      </c>
      <c r="B854" s="1407">
        <v>8413797359640</v>
      </c>
      <c r="C854" s="1976"/>
      <c r="D854" s="1417" t="s">
        <v>7089</v>
      </c>
      <c r="E854" s="1431">
        <v>111.89461478556841</v>
      </c>
      <c r="F854" s="1401">
        <v>117.56016490129338</v>
      </c>
      <c r="G854" s="1432">
        <v>141.63875289312458</v>
      </c>
      <c r="H854" s="1421">
        <v>136.81688223281145</v>
      </c>
      <c r="I854" s="1404">
        <v>147.91014295439075</v>
      </c>
      <c r="J854" s="1397">
        <v>184.88767869298843</v>
      </c>
    </row>
    <row r="855" spans="1:11" ht="15.75" customHeight="1">
      <c r="A855" s="1394" t="s">
        <v>7090</v>
      </c>
      <c r="B855" s="1407">
        <v>8413797359657</v>
      </c>
      <c r="C855" s="1976"/>
      <c r="D855" s="1417" t="s">
        <v>7091</v>
      </c>
      <c r="E855" s="1431">
        <v>111.89461478556841</v>
      </c>
      <c r="F855" s="1401">
        <v>117.56016490129338</v>
      </c>
      <c r="G855" s="1432">
        <v>141.63875289312458</v>
      </c>
      <c r="H855" s="1421">
        <v>136.81688223281145</v>
      </c>
      <c r="I855" s="1404">
        <v>147.91014295439075</v>
      </c>
      <c r="J855" s="1397">
        <v>184.88767869298843</v>
      </c>
    </row>
    <row r="856" spans="1:11" ht="15.75" customHeight="1">
      <c r="A856" s="1394" t="s">
        <v>7092</v>
      </c>
      <c r="B856" s="1407"/>
      <c r="C856" s="1976"/>
      <c r="D856" s="1417"/>
      <c r="E856" s="1431" t="s">
        <v>5731</v>
      </c>
      <c r="F856" s="1401" t="s">
        <v>5731</v>
      </c>
      <c r="G856" s="1432" t="s">
        <v>5731</v>
      </c>
      <c r="H856" s="1421" t="s">
        <v>5731</v>
      </c>
      <c r="I856" s="1404" t="s">
        <v>5731</v>
      </c>
      <c r="J856" s="1397" t="s">
        <v>5731</v>
      </c>
    </row>
    <row r="857" spans="1:11" ht="15.75" customHeight="1">
      <c r="A857" s="1394" t="s">
        <v>7093</v>
      </c>
      <c r="B857" s="1407"/>
      <c r="C857" s="1976"/>
      <c r="D857" s="1417"/>
      <c r="E857" s="1431" t="s">
        <v>5731</v>
      </c>
      <c r="F857" s="1401" t="s">
        <v>5731</v>
      </c>
      <c r="G857" s="1432" t="s">
        <v>5731</v>
      </c>
      <c r="H857" s="1421" t="s">
        <v>5731</v>
      </c>
      <c r="I857" s="1404" t="s">
        <v>5731</v>
      </c>
      <c r="J857" s="1397" t="s">
        <v>5731</v>
      </c>
    </row>
    <row r="858" spans="1:11" ht="15.75" customHeight="1">
      <c r="A858" s="1394" t="s">
        <v>7094</v>
      </c>
      <c r="B858" s="1407">
        <v>8424775105258</v>
      </c>
      <c r="C858" s="1976"/>
      <c r="D858" s="1417" t="s">
        <v>7095</v>
      </c>
      <c r="E858" s="1431" t="s">
        <v>5731</v>
      </c>
      <c r="F858" s="1401" t="s">
        <v>5731</v>
      </c>
      <c r="G858" s="1432" t="s">
        <v>5731</v>
      </c>
      <c r="H858" s="1421">
        <v>907.8928522804631</v>
      </c>
      <c r="I858" s="1404">
        <v>981.5057862491492</v>
      </c>
      <c r="J858" s="1397">
        <v>1226.8822328114366</v>
      </c>
    </row>
    <row r="859" spans="1:11" ht="15.75" customHeight="1">
      <c r="A859" s="1385" t="s">
        <v>7096</v>
      </c>
      <c r="B859" s="1407">
        <v>8424775105159</v>
      </c>
      <c r="C859" s="2114" t="s">
        <v>11798</v>
      </c>
      <c r="D859" s="1417" t="s">
        <v>7097</v>
      </c>
      <c r="E859" s="1431" t="s">
        <v>5731</v>
      </c>
      <c r="F859" s="1401" t="s">
        <v>5731</v>
      </c>
      <c r="G859" s="1432" t="s">
        <v>5731</v>
      </c>
      <c r="H859" s="1404" t="s">
        <v>5731</v>
      </c>
      <c r="I859" s="1404" t="s">
        <v>5731</v>
      </c>
      <c r="J859" s="1397">
        <v>339</v>
      </c>
      <c r="K859" s="2115"/>
    </row>
    <row r="860" spans="1:11" ht="15.75" customHeight="1">
      <c r="A860" s="1385" t="s">
        <v>7098</v>
      </c>
      <c r="B860" s="1407">
        <v>8424775105180</v>
      </c>
      <c r="C860" s="2114" t="s">
        <v>11799</v>
      </c>
      <c r="D860" s="1417" t="s">
        <v>7099</v>
      </c>
      <c r="E860" s="1431" t="s">
        <v>5731</v>
      </c>
      <c r="F860" s="1401" t="s">
        <v>5731</v>
      </c>
      <c r="G860" s="1432" t="s">
        <v>5731</v>
      </c>
      <c r="H860" s="1404" t="s">
        <v>5731</v>
      </c>
      <c r="I860" s="1404" t="s">
        <v>5731</v>
      </c>
      <c r="J860" s="1397">
        <v>578</v>
      </c>
      <c r="K860" s="2115"/>
    </row>
    <row r="861" spans="1:11" ht="15.75" customHeight="1">
      <c r="A861" s="1394" t="s">
        <v>7100</v>
      </c>
      <c r="B861" s="1407"/>
      <c r="C861" s="1976"/>
      <c r="D861" s="1417"/>
      <c r="E861" s="1431" t="s">
        <v>5731</v>
      </c>
      <c r="F861" s="1401" t="s">
        <v>5731</v>
      </c>
      <c r="G861" s="1432" t="s">
        <v>5731</v>
      </c>
      <c r="H861" s="1421" t="s">
        <v>5731</v>
      </c>
      <c r="I861" s="1404" t="s">
        <v>5731</v>
      </c>
      <c r="J861" s="1397" t="s">
        <v>5731</v>
      </c>
      <c r="K861" s="2115"/>
    </row>
    <row r="862" spans="1:11" ht="15.75" customHeight="1">
      <c r="A862" s="1385" t="s">
        <v>7101</v>
      </c>
      <c r="B862" s="1407">
        <v>8413797887655</v>
      </c>
      <c r="C862" s="2114" t="s">
        <v>11800</v>
      </c>
      <c r="D862" s="1417" t="s">
        <v>7102</v>
      </c>
      <c r="E862" s="1431" t="s">
        <v>5731</v>
      </c>
      <c r="F862" s="1401" t="s">
        <v>5731</v>
      </c>
      <c r="G862" s="1432" t="s">
        <v>5731</v>
      </c>
      <c r="H862" s="1404" t="s">
        <v>5731</v>
      </c>
      <c r="I862" s="1404" t="s">
        <v>5731</v>
      </c>
      <c r="J862" s="1397">
        <v>139</v>
      </c>
      <c r="K862" s="2115"/>
    </row>
    <row r="863" spans="1:11" ht="15.75" customHeight="1">
      <c r="A863" s="1385" t="s">
        <v>7103</v>
      </c>
      <c r="B863" s="1407">
        <v>8424775405211</v>
      </c>
      <c r="C863" s="2114" t="s">
        <v>11801</v>
      </c>
      <c r="D863" s="1417" t="s">
        <v>7104</v>
      </c>
      <c r="E863" s="1431" t="s">
        <v>5731</v>
      </c>
      <c r="F863" s="1401" t="s">
        <v>5731</v>
      </c>
      <c r="G863" s="1432" t="s">
        <v>5731</v>
      </c>
      <c r="H863" s="1404" t="s">
        <v>5731</v>
      </c>
      <c r="I863" s="1404" t="s">
        <v>5731</v>
      </c>
      <c r="J863" s="1397">
        <v>189</v>
      </c>
      <c r="K863" s="2115"/>
    </row>
    <row r="864" spans="1:11" ht="15.75" customHeight="1">
      <c r="A864" s="1394" t="s">
        <v>7105</v>
      </c>
      <c r="B864" s="1407"/>
      <c r="C864" s="1976"/>
      <c r="D864" s="1417"/>
      <c r="E864" s="1431" t="s">
        <v>5731</v>
      </c>
      <c r="F864" s="1401" t="s">
        <v>5731</v>
      </c>
      <c r="G864" s="1432" t="s">
        <v>5731</v>
      </c>
      <c r="H864" s="1421" t="s">
        <v>5731</v>
      </c>
      <c r="I864" s="1404" t="s">
        <v>5731</v>
      </c>
      <c r="J864" s="1397" t="s">
        <v>5731</v>
      </c>
      <c r="K864" s="2115"/>
    </row>
    <row r="865" spans="1:11" ht="15.75" customHeight="1">
      <c r="A865" s="1394" t="s">
        <v>7106</v>
      </c>
      <c r="B865" s="1407">
        <v>8413797887150</v>
      </c>
      <c r="C865" s="1976"/>
      <c r="D865" s="1417" t="s">
        <v>7107</v>
      </c>
      <c r="E865" s="1431" t="s">
        <v>5731</v>
      </c>
      <c r="F865" s="1401" t="s">
        <v>5731</v>
      </c>
      <c r="G865" s="1432" t="s">
        <v>5731</v>
      </c>
      <c r="H865" s="1421">
        <v>61.497072838665765</v>
      </c>
      <c r="I865" s="1404">
        <v>66.483321987746777</v>
      </c>
      <c r="J865" s="1397">
        <v>83.104152484683468</v>
      </c>
      <c r="K865" s="2115"/>
    </row>
    <row r="866" spans="1:11" ht="15.75" customHeight="1">
      <c r="A866" s="1394" t="s">
        <v>7108</v>
      </c>
      <c r="B866" s="1407">
        <v>8424775309014</v>
      </c>
      <c r="C866" s="1976"/>
      <c r="D866" s="1417" t="s">
        <v>7109</v>
      </c>
      <c r="E866" s="1431" t="s">
        <v>5731</v>
      </c>
      <c r="F866" s="1401" t="s">
        <v>5731</v>
      </c>
      <c r="G866" s="1432" t="s">
        <v>5731</v>
      </c>
      <c r="H866" s="1421">
        <v>166.0844111640572</v>
      </c>
      <c r="I866" s="1404">
        <v>179.55071477195375</v>
      </c>
      <c r="J866" s="1397">
        <v>224.43839346494215</v>
      </c>
      <c r="K866" s="2115"/>
    </row>
    <row r="867" spans="1:11" ht="15.75" customHeight="1">
      <c r="A867" s="1385" t="s">
        <v>7110</v>
      </c>
      <c r="B867" s="1407">
        <v>8424775309021</v>
      </c>
      <c r="C867" s="2114" t="s">
        <v>11797</v>
      </c>
      <c r="D867" s="1417" t="s">
        <v>7111</v>
      </c>
      <c r="E867" s="1431" t="s">
        <v>5731</v>
      </c>
      <c r="F867" s="1401" t="s">
        <v>5731</v>
      </c>
      <c r="G867" s="1432" t="s">
        <v>5731</v>
      </c>
      <c r="H867" s="1404" t="s">
        <v>5731</v>
      </c>
      <c r="I867" s="1404" t="s">
        <v>5731</v>
      </c>
      <c r="J867" s="1397">
        <v>659</v>
      </c>
      <c r="K867" s="2115"/>
    </row>
    <row r="868" spans="1:11" ht="15.75" customHeight="1">
      <c r="A868" s="1394" t="s">
        <v>7112</v>
      </c>
      <c r="B868" s="1407">
        <v>8413797885224</v>
      </c>
      <c r="C868" s="1976"/>
      <c r="D868" s="1417" t="s">
        <v>7113</v>
      </c>
      <c r="E868" s="1431" t="s">
        <v>5731</v>
      </c>
      <c r="F868" s="1401" t="s">
        <v>5731</v>
      </c>
      <c r="G868" s="1432" t="s">
        <v>5731</v>
      </c>
      <c r="H868" s="1421">
        <v>1243.9052416609941</v>
      </c>
      <c r="I868" s="1404">
        <v>1344.7624234172908</v>
      </c>
      <c r="J868" s="1397">
        <v>1680.9530292716136</v>
      </c>
    </row>
    <row r="869" spans="1:11" ht="15.75" customHeight="1">
      <c r="A869" s="1394" t="s">
        <v>7114</v>
      </c>
      <c r="B869" s="1407">
        <v>8424775309038</v>
      </c>
      <c r="C869" s="1976"/>
      <c r="D869" s="1417" t="s">
        <v>7115</v>
      </c>
      <c r="E869" s="1431" t="s">
        <v>5731</v>
      </c>
      <c r="F869" s="1401" t="s">
        <v>5731</v>
      </c>
      <c r="G869" s="1432" t="s">
        <v>5731</v>
      </c>
      <c r="H869" s="1421">
        <v>185.44329475833899</v>
      </c>
      <c r="I869" s="1404">
        <v>200.4792375765827</v>
      </c>
      <c r="J869" s="1397">
        <v>250.59904697072838</v>
      </c>
    </row>
    <row r="870" spans="1:11" ht="15.75" customHeight="1">
      <c r="A870" s="1394" t="s">
        <v>7116</v>
      </c>
      <c r="B870" s="1407">
        <v>8424775309045</v>
      </c>
      <c r="C870" s="1976"/>
      <c r="D870" s="1417" t="s">
        <v>7117</v>
      </c>
      <c r="E870" s="1431" t="s">
        <v>5731</v>
      </c>
      <c r="F870" s="1401" t="s">
        <v>5731</v>
      </c>
      <c r="G870" s="1432" t="s">
        <v>5731</v>
      </c>
      <c r="H870" s="1421">
        <v>94.04397549353304</v>
      </c>
      <c r="I870" s="1404">
        <v>101.66916269571139</v>
      </c>
      <c r="J870" s="1397">
        <v>127.08645336963923</v>
      </c>
    </row>
    <row r="871" spans="1:11" ht="15.75" customHeight="1">
      <c r="A871" s="1394" t="s">
        <v>7118</v>
      </c>
      <c r="B871" s="1407">
        <v>8424775309052</v>
      </c>
      <c r="C871" s="1976"/>
      <c r="D871" s="1417" t="s">
        <v>7119</v>
      </c>
      <c r="E871" s="1431" t="s">
        <v>5731</v>
      </c>
      <c r="F871" s="1401" t="s">
        <v>5731</v>
      </c>
      <c r="G871" s="1432" t="s">
        <v>5731</v>
      </c>
      <c r="H871" s="1421">
        <v>939.27610619469021</v>
      </c>
      <c r="I871" s="1404">
        <v>1015.4336283185841</v>
      </c>
      <c r="J871" s="1397">
        <v>1269.2920353982302</v>
      </c>
    </row>
    <row r="872" spans="1:11" ht="15.75" customHeight="1">
      <c r="A872" s="1394" t="s">
        <v>7120</v>
      </c>
      <c r="B872" s="1407">
        <v>8413797885231</v>
      </c>
      <c r="C872" s="1976"/>
      <c r="D872" s="1417" t="s">
        <v>7121</v>
      </c>
      <c r="E872" s="1431" t="s">
        <v>5731</v>
      </c>
      <c r="F872" s="1401" t="s">
        <v>5731</v>
      </c>
      <c r="G872" s="1432" t="s">
        <v>5731</v>
      </c>
      <c r="H872" s="1421">
        <v>969.42518720217856</v>
      </c>
      <c r="I872" s="1404">
        <v>1048.0272294077606</v>
      </c>
      <c r="J872" s="1397">
        <v>1310.0340367597007</v>
      </c>
    </row>
    <row r="873" spans="1:11" ht="15.75" customHeight="1">
      <c r="A873" s="1394" t="s">
        <v>7122</v>
      </c>
      <c r="B873" s="1407">
        <v>8424775309069</v>
      </c>
      <c r="C873" s="1976"/>
      <c r="D873" s="1417" t="s">
        <v>7123</v>
      </c>
      <c r="E873" s="1431" t="s">
        <v>5731</v>
      </c>
      <c r="F873" s="1401" t="s">
        <v>5731</v>
      </c>
      <c r="G873" s="1432" t="s">
        <v>5731</v>
      </c>
      <c r="H873" s="1421">
        <v>75.460857726344457</v>
      </c>
      <c r="I873" s="1404">
        <v>81.579305650102128</v>
      </c>
      <c r="J873" s="1397">
        <v>101.97413206262765</v>
      </c>
    </row>
    <row r="874" spans="1:11" ht="15.75" customHeight="1">
      <c r="A874" s="1394" t="s">
        <v>7124</v>
      </c>
      <c r="B874" s="1407">
        <v>8424775885204</v>
      </c>
      <c r="C874" s="1976"/>
      <c r="D874" s="1417" t="s">
        <v>7125</v>
      </c>
      <c r="E874" s="1431" t="s">
        <v>5731</v>
      </c>
      <c r="F874" s="1401" t="s">
        <v>5731</v>
      </c>
      <c r="G874" s="1432" t="s">
        <v>5731</v>
      </c>
      <c r="H874" s="1421">
        <v>1631.717631041525</v>
      </c>
      <c r="I874" s="1404">
        <v>1764.0190605854327</v>
      </c>
      <c r="J874" s="1397">
        <v>2205.0238257317906</v>
      </c>
    </row>
    <row r="875" spans="1:11" ht="15.75" customHeight="1">
      <c r="A875" s="1394" t="s">
        <v>7126</v>
      </c>
      <c r="B875" s="1407">
        <v>8424775002069</v>
      </c>
      <c r="C875" s="1976"/>
      <c r="D875" s="1417" t="s">
        <v>7127</v>
      </c>
      <c r="E875" s="1431" t="s">
        <v>5731</v>
      </c>
      <c r="F875" s="1401" t="s">
        <v>5731</v>
      </c>
      <c r="G875" s="1432" t="s">
        <v>5731</v>
      </c>
      <c r="H875" s="1421">
        <v>663.27978216473798</v>
      </c>
      <c r="I875" s="1404">
        <v>717.05922396187907</v>
      </c>
      <c r="J875" s="1397">
        <v>896.32402995234872</v>
      </c>
    </row>
    <row r="876" spans="1:11" ht="15.75" customHeight="1">
      <c r="A876" s="1394" t="s">
        <v>7128</v>
      </c>
      <c r="B876" s="1407"/>
      <c r="C876" s="1976"/>
      <c r="D876" s="1417"/>
      <c r="E876" s="1431" t="s">
        <v>5731</v>
      </c>
      <c r="F876" s="1401" t="s">
        <v>5731</v>
      </c>
      <c r="G876" s="1432" t="s">
        <v>5731</v>
      </c>
      <c r="H876" s="1421" t="s">
        <v>5731</v>
      </c>
      <c r="I876" s="1404" t="s">
        <v>5731</v>
      </c>
      <c r="J876" s="1397" t="s">
        <v>5731</v>
      </c>
    </row>
    <row r="877" spans="1:11" ht="15.75" customHeight="1">
      <c r="A877" s="1394" t="s">
        <v>7129</v>
      </c>
      <c r="B877" s="1407">
        <v>8424775889417</v>
      </c>
      <c r="C877" s="1976"/>
      <c r="D877" s="1417" t="s">
        <v>7130</v>
      </c>
      <c r="E877" s="1431" t="s">
        <v>5731</v>
      </c>
      <c r="F877" s="1401" t="s">
        <v>5731</v>
      </c>
      <c r="G877" s="1432" t="s">
        <v>5731</v>
      </c>
      <c r="H877" s="1421">
        <v>22.250374404356702</v>
      </c>
      <c r="I877" s="1404">
        <v>24.054458815520761</v>
      </c>
      <c r="J877" s="1397">
        <v>30.068073519400947</v>
      </c>
    </row>
    <row r="878" spans="1:11" ht="15.75" customHeight="1">
      <c r="A878" s="1394" t="s">
        <v>7131</v>
      </c>
      <c r="B878" s="1407">
        <v>8424775201028</v>
      </c>
      <c r="C878" s="1976" t="s">
        <v>9306</v>
      </c>
      <c r="D878" s="1417" t="s">
        <v>7132</v>
      </c>
      <c r="E878" s="1431" t="s">
        <v>5731</v>
      </c>
      <c r="F878" s="1401" t="s">
        <v>5731</v>
      </c>
      <c r="G878" s="1432" t="s">
        <v>5731</v>
      </c>
      <c r="H878" s="1421">
        <v>32.511640571817566</v>
      </c>
      <c r="I878" s="1404">
        <v>35.14771953710008</v>
      </c>
      <c r="J878" s="1397">
        <v>43.934649421375092</v>
      </c>
    </row>
    <row r="879" spans="1:11" ht="15.75" customHeight="1">
      <c r="A879" s="1394" t="s">
        <v>6486</v>
      </c>
      <c r="B879" s="1407">
        <v>8424775101014</v>
      </c>
      <c r="C879" s="1976" t="s">
        <v>9307</v>
      </c>
      <c r="D879" s="1417" t="s">
        <v>6487</v>
      </c>
      <c r="E879" s="1431" t="s">
        <v>5731</v>
      </c>
      <c r="F879" s="1401" t="s">
        <v>5731</v>
      </c>
      <c r="G879" s="1432" t="s">
        <v>5731</v>
      </c>
      <c r="H879" s="1421">
        <v>33.428454731109596</v>
      </c>
      <c r="I879" s="1404">
        <v>36.138869979577947</v>
      </c>
      <c r="J879" s="1397">
        <v>45.173587474472434</v>
      </c>
    </row>
    <row r="880" spans="1:11" ht="15.75" customHeight="1">
      <c r="A880" s="1394" t="s">
        <v>7133</v>
      </c>
      <c r="B880" s="1407">
        <v>8424775201042</v>
      </c>
      <c r="C880" s="1976" t="s">
        <v>9305</v>
      </c>
      <c r="D880" s="1417" t="s">
        <v>7134</v>
      </c>
      <c r="E880" s="1431" t="s">
        <v>5731</v>
      </c>
      <c r="F880" s="1401" t="s">
        <v>5731</v>
      </c>
      <c r="G880" s="1432" t="s">
        <v>5731</v>
      </c>
      <c r="H880" s="1421">
        <v>54.550442477876111</v>
      </c>
      <c r="I880" s="1404">
        <v>58.973451327433636</v>
      </c>
      <c r="J880" s="1397">
        <v>73.716814159292042</v>
      </c>
    </row>
    <row r="881" spans="1:10" ht="15.75" customHeight="1">
      <c r="A881" s="1394" t="s">
        <v>7135</v>
      </c>
      <c r="B881" s="1407">
        <v>8424775101076</v>
      </c>
      <c r="C881" s="1976" t="s">
        <v>9308</v>
      </c>
      <c r="D881" s="1417" t="s">
        <v>7136</v>
      </c>
      <c r="E881" s="1431" t="s">
        <v>5731</v>
      </c>
      <c r="F881" s="1401" t="s">
        <v>5731</v>
      </c>
      <c r="G881" s="1432" t="s">
        <v>5731</v>
      </c>
      <c r="H881" s="1421">
        <v>60.932879509870659</v>
      </c>
      <c r="I881" s="1404">
        <v>65.873383253914227</v>
      </c>
      <c r="J881" s="1397">
        <v>82.341729067392791</v>
      </c>
    </row>
    <row r="882" spans="1:10" ht="15.75" customHeight="1">
      <c r="A882" s="1394" t="s">
        <v>7137</v>
      </c>
      <c r="B882" s="1407">
        <v>8424775101083</v>
      </c>
      <c r="C882" s="1976" t="s">
        <v>9304</v>
      </c>
      <c r="D882" s="1417" t="s">
        <v>7138</v>
      </c>
      <c r="E882" s="1431" t="s">
        <v>5731</v>
      </c>
      <c r="F882" s="1401" t="s">
        <v>5731</v>
      </c>
      <c r="G882" s="1432" t="s">
        <v>5731</v>
      </c>
      <c r="H882" s="1421">
        <v>92.386657590197416</v>
      </c>
      <c r="I882" s="1404">
        <v>99.877467665078314</v>
      </c>
      <c r="J882" s="1397">
        <v>124.84683458134788</v>
      </c>
    </row>
    <row r="883" spans="1:10" ht="15.75" customHeight="1">
      <c r="A883" s="1394" t="s">
        <v>7139</v>
      </c>
      <c r="B883" s="1407"/>
      <c r="C883" s="1976"/>
      <c r="D883" s="1417"/>
      <c r="E883" s="1431" t="s">
        <v>5731</v>
      </c>
      <c r="F883" s="1401" t="s">
        <v>5731</v>
      </c>
      <c r="G883" s="1432" t="s">
        <v>5731</v>
      </c>
      <c r="H883" s="1421" t="s">
        <v>5731</v>
      </c>
      <c r="I883" s="1404" t="s">
        <v>5731</v>
      </c>
      <c r="J883" s="1397" t="s">
        <v>5731</v>
      </c>
    </row>
    <row r="884" spans="1:10" ht="15.75" customHeight="1">
      <c r="A884" s="1394" t="s">
        <v>7140</v>
      </c>
      <c r="B884" s="1407">
        <v>8424775202025</v>
      </c>
      <c r="C884" s="1976"/>
      <c r="D884" s="1417" t="s">
        <v>7141</v>
      </c>
      <c r="E884" s="1431" t="s">
        <v>5731</v>
      </c>
      <c r="F884" s="1401" t="s">
        <v>5731</v>
      </c>
      <c r="G884" s="1432" t="s">
        <v>5731</v>
      </c>
      <c r="H884" s="1421">
        <v>19.993601089176309</v>
      </c>
      <c r="I884" s="1404">
        <v>21.614703880190607</v>
      </c>
      <c r="J884" s="1397">
        <v>27.018379850238258</v>
      </c>
    </row>
    <row r="885" spans="1:10" ht="15.75" customHeight="1">
      <c r="A885" s="1394" t="s">
        <v>7142</v>
      </c>
      <c r="B885" s="1407">
        <v>8424775202032</v>
      </c>
      <c r="C885" s="1976" t="s">
        <v>9309</v>
      </c>
      <c r="D885" s="1417" t="s">
        <v>7143</v>
      </c>
      <c r="E885" s="1431" t="s">
        <v>5731</v>
      </c>
      <c r="F885" s="1401" t="s">
        <v>5731</v>
      </c>
      <c r="G885" s="1432" t="s">
        <v>5731</v>
      </c>
      <c r="H885" s="1421">
        <v>21.650918992511915</v>
      </c>
      <c r="I885" s="1404">
        <v>23.406398910823693</v>
      </c>
      <c r="J885" s="1397">
        <v>29.257998638529614</v>
      </c>
    </row>
    <row r="886" spans="1:10" ht="15.75" customHeight="1">
      <c r="A886" s="1394" t="s">
        <v>7144</v>
      </c>
      <c r="B886" s="1407"/>
      <c r="C886" s="1976"/>
      <c r="D886" s="1417"/>
      <c r="E886" s="1431" t="s">
        <v>5731</v>
      </c>
      <c r="F886" s="1401" t="s">
        <v>5731</v>
      </c>
      <c r="G886" s="1432" t="s">
        <v>5731</v>
      </c>
      <c r="H886" s="1421" t="s">
        <v>5731</v>
      </c>
      <c r="I886" s="1404" t="s">
        <v>5731</v>
      </c>
      <c r="J886" s="1397" t="s">
        <v>5731</v>
      </c>
    </row>
    <row r="887" spans="1:10" ht="15.75" customHeight="1">
      <c r="A887" s="1394" t="s">
        <v>7145</v>
      </c>
      <c r="B887" s="1407">
        <v>8424775204012</v>
      </c>
      <c r="C887" s="1976" t="s">
        <v>9301</v>
      </c>
      <c r="D887" s="1417" t="s">
        <v>7146</v>
      </c>
      <c r="E887" s="1431" t="s">
        <v>5731</v>
      </c>
      <c r="F887" s="1401" t="s">
        <v>5731</v>
      </c>
      <c r="G887" s="1432" t="s">
        <v>5731</v>
      </c>
      <c r="H887" s="1421">
        <v>29.620149761742681</v>
      </c>
      <c r="I887" s="1404">
        <v>32.02178352620831</v>
      </c>
      <c r="J887" s="1397">
        <v>40.027229407760387</v>
      </c>
    </row>
    <row r="888" spans="1:10" ht="15.75" customHeight="1">
      <c r="A888" s="1394" t="s">
        <v>7147</v>
      </c>
      <c r="B888" s="1407">
        <v>8424775203015</v>
      </c>
      <c r="C888" s="1976" t="s">
        <v>9302</v>
      </c>
      <c r="D888" s="1417" t="s">
        <v>7148</v>
      </c>
      <c r="E888" s="1431" t="s">
        <v>5731</v>
      </c>
      <c r="F888" s="1401" t="s">
        <v>5731</v>
      </c>
      <c r="G888" s="1432" t="s">
        <v>5731</v>
      </c>
      <c r="H888" s="1421">
        <v>37.518856364874068</v>
      </c>
      <c r="I888" s="1404">
        <v>40.560925799863867</v>
      </c>
      <c r="J888" s="1397">
        <v>50.701157249829826</v>
      </c>
    </row>
    <row r="889" spans="1:10" ht="15.75" customHeight="1">
      <c r="A889" s="1394" t="s">
        <v>6489</v>
      </c>
      <c r="B889" s="1407">
        <v>8424775203022</v>
      </c>
      <c r="C889" s="1976" t="s">
        <v>9303</v>
      </c>
      <c r="D889" s="1417" t="s">
        <v>6490</v>
      </c>
      <c r="E889" s="1431" t="s">
        <v>5731</v>
      </c>
      <c r="F889" s="1401" t="s">
        <v>5731</v>
      </c>
      <c r="G889" s="1432" t="s">
        <v>5731</v>
      </c>
      <c r="H889" s="1421">
        <v>38.294622191967328</v>
      </c>
      <c r="I889" s="1404">
        <v>41.3995915588836</v>
      </c>
      <c r="J889" s="1397">
        <v>51.7494894486045</v>
      </c>
    </row>
    <row r="890" spans="1:10" ht="15.75" customHeight="1">
      <c r="A890" s="1394" t="s">
        <v>7149</v>
      </c>
      <c r="B890" s="1407"/>
      <c r="C890" s="1976"/>
      <c r="D890" s="1417"/>
      <c r="E890" s="1431" t="s">
        <v>5731</v>
      </c>
      <c r="F890" s="1401" t="s">
        <v>5731</v>
      </c>
      <c r="G890" s="1432" t="s">
        <v>5731</v>
      </c>
      <c r="H890" s="1421" t="s">
        <v>5731</v>
      </c>
      <c r="I890" s="1404" t="s">
        <v>5731</v>
      </c>
      <c r="J890" s="1397" t="s">
        <v>5731</v>
      </c>
    </row>
    <row r="891" spans="1:10" ht="15.75" customHeight="1">
      <c r="A891" s="1394" t="s">
        <v>7150</v>
      </c>
      <c r="B891" s="1407">
        <v>8424775205019</v>
      </c>
      <c r="C891" s="1976" t="s">
        <v>9310</v>
      </c>
      <c r="D891" s="1417" t="s">
        <v>7151</v>
      </c>
      <c r="E891" s="1431" t="s">
        <v>5731</v>
      </c>
      <c r="F891" s="1401" t="s">
        <v>5731</v>
      </c>
      <c r="G891" s="1432" t="s">
        <v>5731</v>
      </c>
      <c r="H891" s="1421">
        <v>30.924846834581352</v>
      </c>
      <c r="I891" s="1404">
        <v>33.432266848196058</v>
      </c>
      <c r="J891" s="1397">
        <v>41.790333560245067</v>
      </c>
    </row>
    <row r="892" spans="1:10" ht="15.75" customHeight="1">
      <c r="A892" s="1394" t="s">
        <v>7152</v>
      </c>
      <c r="B892" s="1407">
        <v>8424775102011</v>
      </c>
      <c r="C892" s="1976" t="s">
        <v>9311</v>
      </c>
      <c r="D892" s="1417" t="s">
        <v>7153</v>
      </c>
      <c r="E892" s="1431" t="s">
        <v>5731</v>
      </c>
      <c r="F892" s="1401" t="s">
        <v>5731</v>
      </c>
      <c r="G892" s="1432" t="s">
        <v>5731</v>
      </c>
      <c r="H892" s="1421">
        <v>80.644383934649426</v>
      </c>
      <c r="I892" s="1404">
        <v>87.183117767188577</v>
      </c>
      <c r="J892" s="1397">
        <v>108.97889720898571</v>
      </c>
    </row>
    <row r="893" spans="1:10" ht="15.75" customHeight="1">
      <c r="A893" s="1394" t="s">
        <v>7154</v>
      </c>
      <c r="B893" s="1407">
        <v>8424775102028</v>
      </c>
      <c r="C893" s="1976" t="s">
        <v>9312</v>
      </c>
      <c r="D893" s="1417" t="s">
        <v>7155</v>
      </c>
      <c r="E893" s="1431" t="s">
        <v>5731</v>
      </c>
      <c r="F893" s="1401" t="s">
        <v>5731</v>
      </c>
      <c r="G893" s="1432" t="s">
        <v>5731</v>
      </c>
      <c r="H893" s="1421">
        <v>92.739278420694347</v>
      </c>
      <c r="I893" s="1404">
        <v>100.25867937372364</v>
      </c>
      <c r="J893" s="1397">
        <v>125.32334921715453</v>
      </c>
    </row>
    <row r="894" spans="1:10" ht="15.75" customHeight="1">
      <c r="A894" s="1394" t="s">
        <v>7156</v>
      </c>
      <c r="B894" s="1407"/>
      <c r="C894" s="1976"/>
      <c r="D894" s="1417"/>
      <c r="E894" s="1431" t="s">
        <v>5731</v>
      </c>
      <c r="F894" s="1401" t="s">
        <v>5731</v>
      </c>
      <c r="G894" s="1432" t="s">
        <v>5731</v>
      </c>
      <c r="H894" s="1421" t="s">
        <v>5731</v>
      </c>
      <c r="I894" s="1404" t="s">
        <v>5731</v>
      </c>
      <c r="J894" s="1397" t="s">
        <v>5731</v>
      </c>
    </row>
    <row r="895" spans="1:10" ht="15.75" customHeight="1">
      <c r="A895" s="1394" t="s">
        <v>7157</v>
      </c>
      <c r="B895" s="1407">
        <v>8424775206016</v>
      </c>
      <c r="C895" s="1976"/>
      <c r="D895" s="1417" t="s">
        <v>7158</v>
      </c>
      <c r="E895" s="1431" t="s">
        <v>5731</v>
      </c>
      <c r="F895" s="1401" t="s">
        <v>5731</v>
      </c>
      <c r="G895" s="1432" t="s">
        <v>5731</v>
      </c>
      <c r="H895" s="1421">
        <v>24.36609938733833</v>
      </c>
      <c r="I895" s="1404">
        <v>26.341729067392791</v>
      </c>
      <c r="J895" s="1397">
        <v>32.927161334240985</v>
      </c>
    </row>
    <row r="896" spans="1:10" ht="15.75" customHeight="1">
      <c r="A896" s="1394" t="s">
        <v>7159</v>
      </c>
      <c r="B896" s="1407">
        <v>8424775206023</v>
      </c>
      <c r="C896" s="1976" t="s">
        <v>9313</v>
      </c>
      <c r="D896" s="1417" t="s">
        <v>7160</v>
      </c>
      <c r="E896" s="1431" t="s">
        <v>5731</v>
      </c>
      <c r="F896" s="1401" t="s">
        <v>5731</v>
      </c>
      <c r="G896" s="1432" t="s">
        <v>5731</v>
      </c>
      <c r="H896" s="1421">
        <v>30.008032675289314</v>
      </c>
      <c r="I896" s="1404">
        <v>32.441116405718184</v>
      </c>
      <c r="J896" s="1397">
        <v>40.551395507147724</v>
      </c>
    </row>
    <row r="897" spans="1:10" ht="15.75" customHeight="1">
      <c r="A897" s="1394" t="s">
        <v>7161</v>
      </c>
      <c r="B897" s="1407">
        <v>8424775206030</v>
      </c>
      <c r="C897" s="1976" t="s">
        <v>9314</v>
      </c>
      <c r="D897" s="1417" t="s">
        <v>7162</v>
      </c>
      <c r="E897" s="1431" t="s">
        <v>5731</v>
      </c>
      <c r="F897" s="1401" t="s">
        <v>5731</v>
      </c>
      <c r="G897" s="1432" t="s">
        <v>5731</v>
      </c>
      <c r="H897" s="1421">
        <v>36.743090537780802</v>
      </c>
      <c r="I897" s="1404">
        <v>39.72226004084412</v>
      </c>
      <c r="J897" s="1397">
        <v>49.652825051055146</v>
      </c>
    </row>
    <row r="898" spans="1:10" ht="15.75" customHeight="1">
      <c r="A898" s="1394" t="s">
        <v>7163</v>
      </c>
      <c r="B898" s="1407"/>
      <c r="C898" s="1976"/>
      <c r="D898" s="1417"/>
      <c r="E898" s="1431" t="s">
        <v>5731</v>
      </c>
      <c r="F898" s="1401" t="s">
        <v>5731</v>
      </c>
      <c r="G898" s="1432" t="s">
        <v>5731</v>
      </c>
      <c r="H898" s="1421" t="s">
        <v>5731</v>
      </c>
      <c r="I898" s="1404" t="s">
        <v>5731</v>
      </c>
      <c r="J898" s="1397" t="s">
        <v>5731</v>
      </c>
    </row>
    <row r="899" spans="1:10" ht="15.75" customHeight="1">
      <c r="A899" s="1394" t="s">
        <v>7164</v>
      </c>
      <c r="B899" s="1407">
        <v>8424775602016</v>
      </c>
      <c r="C899" s="1976"/>
      <c r="D899" s="1417" t="s">
        <v>7165</v>
      </c>
      <c r="E899" s="1431" t="s">
        <v>5731</v>
      </c>
      <c r="F899" s="1401" t="s">
        <v>5731</v>
      </c>
      <c r="G899" s="1432" t="s">
        <v>5731</v>
      </c>
      <c r="H899" s="1421">
        <v>15.515316541865216</v>
      </c>
      <c r="I899" s="1404">
        <v>16.773315180394832</v>
      </c>
      <c r="J899" s="1397">
        <v>20.966643975493536</v>
      </c>
    </row>
    <row r="900" spans="1:10" ht="15.75" customHeight="1">
      <c r="A900" s="1394" t="s">
        <v>7166</v>
      </c>
      <c r="B900" s="1407">
        <v>8424775206009</v>
      </c>
      <c r="C900" s="1976"/>
      <c r="D900" s="1417" t="s">
        <v>7167</v>
      </c>
      <c r="E900" s="1431" t="s">
        <v>5731</v>
      </c>
      <c r="F900" s="1401" t="s">
        <v>5731</v>
      </c>
      <c r="G900" s="1432" t="s">
        <v>5731</v>
      </c>
      <c r="H900" s="1421">
        <v>21.968277739959159</v>
      </c>
      <c r="I900" s="1404">
        <v>23.749489448604496</v>
      </c>
      <c r="J900" s="1397">
        <v>29.686861810755619</v>
      </c>
    </row>
    <row r="901" spans="1:10" ht="15.75" customHeight="1">
      <c r="A901" s="1394" t="s">
        <v>7168</v>
      </c>
      <c r="B901" s="1407">
        <v>8424775206047</v>
      </c>
      <c r="C901" s="1976"/>
      <c r="D901" s="1417" t="s">
        <v>7169</v>
      </c>
      <c r="E901" s="1431" t="s">
        <v>5731</v>
      </c>
      <c r="F901" s="1401" t="s">
        <v>5731</v>
      </c>
      <c r="G901" s="1432" t="s">
        <v>5731</v>
      </c>
      <c r="H901" s="1421">
        <v>51.094758339006134</v>
      </c>
      <c r="I901" s="1404">
        <v>55.237576582709337</v>
      </c>
      <c r="J901" s="1397">
        <v>69.046970728386668</v>
      </c>
    </row>
    <row r="902" spans="1:10" ht="15.75" customHeight="1">
      <c r="A902" s="1394" t="s">
        <v>7170</v>
      </c>
      <c r="B902" s="1407"/>
      <c r="C902" s="1976"/>
      <c r="D902" s="1417"/>
      <c r="E902" s="1431" t="s">
        <v>5731</v>
      </c>
      <c r="F902" s="1401" t="s">
        <v>5731</v>
      </c>
      <c r="G902" s="1432" t="s">
        <v>5731</v>
      </c>
      <c r="H902" s="1421" t="s">
        <v>5731</v>
      </c>
      <c r="I902" s="1404" t="s">
        <v>5731</v>
      </c>
      <c r="J902" s="1397" t="s">
        <v>5731</v>
      </c>
    </row>
    <row r="903" spans="1:10" ht="15.75" customHeight="1">
      <c r="A903" s="1394" t="s">
        <v>7171</v>
      </c>
      <c r="B903" s="1407">
        <v>8424775207327</v>
      </c>
      <c r="C903" s="1976" t="s">
        <v>9130</v>
      </c>
      <c r="D903" s="1417" t="s">
        <v>7172</v>
      </c>
      <c r="E903" s="1431" t="s">
        <v>5731</v>
      </c>
      <c r="F903" s="1401" t="s">
        <v>5731</v>
      </c>
      <c r="G903" s="1432" t="s">
        <v>5731</v>
      </c>
      <c r="H903" s="1421">
        <v>26.517086453369643</v>
      </c>
      <c r="I903" s="1404">
        <v>28.667120490129342</v>
      </c>
      <c r="J903" s="1397">
        <v>35.833900612661679</v>
      </c>
    </row>
    <row r="904" spans="1:10" ht="15.75" customHeight="1">
      <c r="A904" s="1394" t="s">
        <v>7173</v>
      </c>
      <c r="B904" s="1407">
        <v>8424775207372</v>
      </c>
      <c r="C904" s="1976" t="s">
        <v>9131</v>
      </c>
      <c r="D904" s="1417" t="s">
        <v>7174</v>
      </c>
      <c r="E904" s="1431" t="s">
        <v>5731</v>
      </c>
      <c r="F904" s="1401" t="s">
        <v>5731</v>
      </c>
      <c r="G904" s="1432" t="s">
        <v>5731</v>
      </c>
      <c r="H904" s="1421">
        <v>23.590333560245071</v>
      </c>
      <c r="I904" s="1404">
        <v>25.503063308373047</v>
      </c>
      <c r="J904" s="1397">
        <v>31.878829135466312</v>
      </c>
    </row>
    <row r="905" spans="1:10" ht="15.75" customHeight="1">
      <c r="A905" s="1394" t="s">
        <v>7175</v>
      </c>
      <c r="B905" s="1407">
        <v>8424775207426</v>
      </c>
      <c r="C905" s="1976" t="s">
        <v>9128</v>
      </c>
      <c r="D905" s="1417" t="s">
        <v>7176</v>
      </c>
      <c r="E905" s="1431" t="s">
        <v>5731</v>
      </c>
      <c r="F905" s="1401" t="s">
        <v>5731</v>
      </c>
      <c r="G905" s="1432" t="s">
        <v>5731</v>
      </c>
      <c r="H905" s="1421">
        <v>28.209666439754937</v>
      </c>
      <c r="I905" s="1404">
        <v>30.49693669162696</v>
      </c>
      <c r="J905" s="1397">
        <v>38.121170864533703</v>
      </c>
    </row>
    <row r="906" spans="1:10" ht="15.75" customHeight="1">
      <c r="A906" s="1394" t="s">
        <v>7177</v>
      </c>
      <c r="B906" s="1407">
        <v>8424775207273</v>
      </c>
      <c r="C906" s="1976" t="s">
        <v>9129</v>
      </c>
      <c r="D906" s="1417" t="s">
        <v>7178</v>
      </c>
      <c r="E906" s="1431" t="s">
        <v>5731</v>
      </c>
      <c r="F906" s="1401" t="s">
        <v>5731</v>
      </c>
      <c r="G906" s="1432" t="s">
        <v>5731</v>
      </c>
      <c r="H906" s="1421">
        <v>32.264805990469711</v>
      </c>
      <c r="I906" s="1404">
        <v>34.880871341048341</v>
      </c>
      <c r="J906" s="1397">
        <v>43.601089176310424</v>
      </c>
    </row>
    <row r="907" spans="1:10" ht="15.75" customHeight="1">
      <c r="A907" s="1394" t="s">
        <v>7179</v>
      </c>
      <c r="B907" s="1407">
        <v>8424775207518</v>
      </c>
      <c r="C907" s="1976" t="s">
        <v>9133</v>
      </c>
      <c r="D907" s="1417" t="s">
        <v>7180</v>
      </c>
      <c r="E907" s="1431" t="s">
        <v>5731</v>
      </c>
      <c r="F907" s="1401" t="s">
        <v>5731</v>
      </c>
      <c r="G907" s="1432" t="s">
        <v>5731</v>
      </c>
      <c r="H907" s="1421">
        <v>26.517086453369643</v>
      </c>
      <c r="I907" s="1404">
        <v>28.667120490129342</v>
      </c>
      <c r="J907" s="1397">
        <v>35.833900612661679</v>
      </c>
    </row>
    <row r="908" spans="1:10" ht="15.75" customHeight="1">
      <c r="A908" s="1394" t="s">
        <v>7181</v>
      </c>
      <c r="B908" s="1407"/>
      <c r="C908" s="1976"/>
      <c r="D908" s="1417"/>
      <c r="E908" s="1431" t="s">
        <v>5731</v>
      </c>
      <c r="F908" s="1401" t="s">
        <v>5731</v>
      </c>
      <c r="G908" s="1432" t="s">
        <v>5731</v>
      </c>
      <c r="H908" s="1421" t="s">
        <v>5731</v>
      </c>
      <c r="I908" s="1404" t="s">
        <v>5731</v>
      </c>
      <c r="J908" s="1397" t="s">
        <v>5731</v>
      </c>
    </row>
    <row r="909" spans="1:10" ht="15.75" customHeight="1">
      <c r="A909" s="1394" t="s">
        <v>7182</v>
      </c>
      <c r="B909" s="1407">
        <v>8424775207037</v>
      </c>
      <c r="C909" s="1976" t="s">
        <v>9135</v>
      </c>
      <c r="D909" s="1417" t="s">
        <v>7183</v>
      </c>
      <c r="E909" s="1431" t="s">
        <v>5731</v>
      </c>
      <c r="F909" s="1401" t="s">
        <v>5731</v>
      </c>
      <c r="G909" s="1432" t="s">
        <v>5731</v>
      </c>
      <c r="H909" s="1421">
        <v>22.567733151803949</v>
      </c>
      <c r="I909" s="1404">
        <v>24.397549353301571</v>
      </c>
      <c r="J909" s="1397">
        <v>30.49693669162696</v>
      </c>
    </row>
    <row r="910" spans="1:10" ht="15.75" customHeight="1">
      <c r="A910" s="1394" t="s">
        <v>7184</v>
      </c>
      <c r="B910" s="1407">
        <v>8424775889158</v>
      </c>
      <c r="C910" s="1976" t="s">
        <v>9132</v>
      </c>
      <c r="D910" s="1417" t="s">
        <v>7185</v>
      </c>
      <c r="E910" s="1431" t="s">
        <v>5731</v>
      </c>
      <c r="F910" s="1401" t="s">
        <v>5731</v>
      </c>
      <c r="G910" s="1432" t="s">
        <v>5731</v>
      </c>
      <c r="H910" s="1421">
        <v>23.837168141592922</v>
      </c>
      <c r="I910" s="1404">
        <v>25.769911504424783</v>
      </c>
      <c r="J910" s="1397">
        <v>32.212389380530979</v>
      </c>
    </row>
    <row r="911" spans="1:10" ht="15.75" customHeight="1">
      <c r="A911" s="1394" t="s">
        <v>7186</v>
      </c>
      <c r="B911" s="1407"/>
      <c r="C911" s="1976"/>
      <c r="D911" s="1417"/>
      <c r="E911" s="1431" t="s">
        <v>5731</v>
      </c>
      <c r="F911" s="1401" t="s">
        <v>5731</v>
      </c>
      <c r="G911" s="1432" t="s">
        <v>5731</v>
      </c>
      <c r="H911" s="1421" t="s">
        <v>5731</v>
      </c>
      <c r="I911" s="1404" t="s">
        <v>5731</v>
      </c>
      <c r="J911" s="1397" t="s">
        <v>5731</v>
      </c>
    </row>
    <row r="912" spans="1:10" ht="15.75" customHeight="1">
      <c r="A912" s="1394" t="s">
        <v>7187</v>
      </c>
      <c r="B912" s="1407">
        <v>8424775401213</v>
      </c>
      <c r="C912" s="1976" t="s">
        <v>9134</v>
      </c>
      <c r="D912" s="1417" t="s">
        <v>7188</v>
      </c>
      <c r="E912" s="1431" t="s">
        <v>5731</v>
      </c>
      <c r="F912" s="1401" t="s">
        <v>5731</v>
      </c>
      <c r="G912" s="1432" t="s">
        <v>5731</v>
      </c>
      <c r="H912" s="1421">
        <v>14.704288631722262</v>
      </c>
      <c r="I912" s="1404">
        <v>15.896528250510553</v>
      </c>
      <c r="J912" s="1397">
        <v>19.870660313138192</v>
      </c>
    </row>
    <row r="913" spans="1:10" ht="15.75" customHeight="1">
      <c r="A913" s="1394" t="s">
        <v>7189</v>
      </c>
      <c r="B913" s="1407">
        <v>8424775401404</v>
      </c>
      <c r="C913" s="1976" t="s">
        <v>9137</v>
      </c>
      <c r="D913" s="1417" t="s">
        <v>7190</v>
      </c>
      <c r="E913" s="1431" t="s">
        <v>5731</v>
      </c>
      <c r="F913" s="1401" t="s">
        <v>5731</v>
      </c>
      <c r="G913" s="1432" t="s">
        <v>5731</v>
      </c>
      <c r="H913" s="1421">
        <v>14.633764465622876</v>
      </c>
      <c r="I913" s="1404">
        <v>15.820285908781491</v>
      </c>
      <c r="J913" s="1397">
        <v>19.775357385976861</v>
      </c>
    </row>
    <row r="914" spans="1:10" ht="15.75" customHeight="1">
      <c r="A914" s="1394" t="s">
        <v>7191</v>
      </c>
      <c r="B914" s="1407">
        <v>8424775401305</v>
      </c>
      <c r="C914" s="1976" t="s">
        <v>9136</v>
      </c>
      <c r="D914" s="1417" t="s">
        <v>7192</v>
      </c>
      <c r="E914" s="1431" t="s">
        <v>5731</v>
      </c>
      <c r="F914" s="1401" t="s">
        <v>5731</v>
      </c>
      <c r="G914" s="1432" t="s">
        <v>5731</v>
      </c>
      <c r="H914" s="1421">
        <v>16.361606535057863</v>
      </c>
      <c r="I914" s="1404">
        <v>17.688223281143635</v>
      </c>
      <c r="J914" s="1397">
        <v>22.110279101429544</v>
      </c>
    </row>
    <row r="915" spans="1:10" ht="15.75" customHeight="1">
      <c r="A915" s="1394" t="s">
        <v>7193</v>
      </c>
      <c r="B915" s="1407">
        <v>8424775401046</v>
      </c>
      <c r="C915" s="1976" t="s">
        <v>9138</v>
      </c>
      <c r="D915" s="1417" t="s">
        <v>7194</v>
      </c>
      <c r="E915" s="1431" t="s">
        <v>5731</v>
      </c>
      <c r="F915" s="1401" t="s">
        <v>5731</v>
      </c>
      <c r="G915" s="1432" t="s">
        <v>5731</v>
      </c>
      <c r="H915" s="1421">
        <v>16.996324029952351</v>
      </c>
      <c r="I915" s="1404">
        <v>18.374404356705245</v>
      </c>
      <c r="J915" s="1397">
        <v>22.968005445881555</v>
      </c>
    </row>
    <row r="916" spans="1:10" ht="15.75" customHeight="1">
      <c r="A916" s="1394" t="s">
        <v>7195</v>
      </c>
      <c r="B916" s="1407"/>
      <c r="C916" s="1976"/>
      <c r="D916" s="1417"/>
      <c r="E916" s="1431" t="s">
        <v>5731</v>
      </c>
      <c r="F916" s="1401" t="s">
        <v>5731</v>
      </c>
      <c r="G916" s="1432" t="s">
        <v>5731</v>
      </c>
      <c r="H916" s="1421" t="s">
        <v>5731</v>
      </c>
      <c r="I916" s="1404" t="s">
        <v>5731</v>
      </c>
      <c r="J916" s="1397" t="s">
        <v>5731</v>
      </c>
    </row>
    <row r="917" spans="1:10" ht="15.75" customHeight="1">
      <c r="A917" s="1394" t="s">
        <v>177</v>
      </c>
      <c r="B917" s="1407">
        <v>8413797887785</v>
      </c>
      <c r="C917" s="1976" t="s">
        <v>9143</v>
      </c>
      <c r="D917" s="1417" t="s">
        <v>7196</v>
      </c>
      <c r="E917" s="1431">
        <v>19.109321938733832</v>
      </c>
      <c r="F917" s="1401">
        <v>20.076882543226684</v>
      </c>
      <c r="G917" s="1432">
        <v>24.189015112321307</v>
      </c>
      <c r="H917" s="1421">
        <v>20.769366916269568</v>
      </c>
      <c r="I917" s="1404">
        <v>22.453369639210347</v>
      </c>
      <c r="J917" s="1397">
        <v>28.066712049012935</v>
      </c>
    </row>
    <row r="918" spans="1:10" ht="15.75" customHeight="1">
      <c r="A918" s="1394" t="s">
        <v>7197</v>
      </c>
      <c r="B918" s="1407"/>
      <c r="C918" s="1976"/>
      <c r="D918" s="1417"/>
      <c r="E918" s="1431" t="s">
        <v>5731</v>
      </c>
      <c r="F918" s="1401" t="s">
        <v>5731</v>
      </c>
      <c r="G918" s="1432" t="s">
        <v>5731</v>
      </c>
      <c r="H918" s="1421" t="s">
        <v>5731</v>
      </c>
      <c r="I918" s="1404" t="s">
        <v>5731</v>
      </c>
      <c r="J918" s="1397" t="s">
        <v>5731</v>
      </c>
    </row>
    <row r="919" spans="1:10" ht="15.75" customHeight="1">
      <c r="A919" s="1394" t="s">
        <v>7198</v>
      </c>
      <c r="B919" s="1407">
        <v>8424775401084</v>
      </c>
      <c r="C919" s="1976" t="s">
        <v>9141</v>
      </c>
      <c r="D919" s="1417" t="s">
        <v>7199</v>
      </c>
      <c r="E919" s="1431">
        <f>G919*0.78</f>
        <v>11.544</v>
      </c>
      <c r="F919" s="1401">
        <f>G919*0.83</f>
        <v>12.284000000000001</v>
      </c>
      <c r="G919" s="1432">
        <v>14.8</v>
      </c>
      <c r="H919" s="1421">
        <v>15</v>
      </c>
      <c r="I919" s="1404">
        <f>J919*0.8</f>
        <v>16.32</v>
      </c>
      <c r="J919" s="1397">
        <v>20.399999999999999</v>
      </c>
    </row>
    <row r="920" spans="1:10" ht="15.75" customHeight="1">
      <c r="A920" s="1394" t="s">
        <v>7200</v>
      </c>
      <c r="B920" s="1407">
        <v>8424775401015</v>
      </c>
      <c r="C920" s="1976"/>
      <c r="D920" s="1417" t="s">
        <v>7201</v>
      </c>
      <c r="E920" s="1431">
        <v>19.109321938733832</v>
      </c>
      <c r="F920" s="1401">
        <v>20.076882543226684</v>
      </c>
      <c r="G920" s="1432">
        <v>24.189015112321307</v>
      </c>
      <c r="H920" s="1421">
        <v>20.769366916269568</v>
      </c>
      <c r="I920" s="1404">
        <v>22.453369639210347</v>
      </c>
      <c r="J920" s="1397">
        <v>28.066712049012935</v>
      </c>
    </row>
    <row r="921" spans="1:10" ht="15.75" customHeight="1">
      <c r="A921" s="1394" t="s">
        <v>7202</v>
      </c>
      <c r="B921" s="1407">
        <v>8424775401152</v>
      </c>
      <c r="C921" s="1976"/>
      <c r="D921" s="1417" t="s">
        <v>7203</v>
      </c>
      <c r="E921" s="1431">
        <v>23.943428846834585</v>
      </c>
      <c r="F921" s="1401">
        <v>25.155754358066712</v>
      </c>
      <c r="G921" s="1432">
        <v>30.308137780803268</v>
      </c>
      <c r="H921" s="1421">
        <v>26.02341729067393</v>
      </c>
      <c r="I921" s="1404">
        <v>28.133424098025873</v>
      </c>
      <c r="J921" s="1397">
        <v>35.166780122532337</v>
      </c>
    </row>
    <row r="922" spans="1:10" ht="15.75" customHeight="1">
      <c r="A922" s="1394" t="s">
        <v>7204</v>
      </c>
      <c r="B922" s="1407"/>
      <c r="C922" s="1976"/>
      <c r="D922" s="1417"/>
      <c r="E922" s="1431" t="s">
        <v>5731</v>
      </c>
      <c r="F922" s="1401" t="s">
        <v>5731</v>
      </c>
      <c r="G922" s="1432" t="s">
        <v>5731</v>
      </c>
      <c r="H922" s="1421" t="s">
        <v>5731</v>
      </c>
      <c r="I922" s="1404" t="s">
        <v>5731</v>
      </c>
      <c r="J922" s="1397" t="s">
        <v>5731</v>
      </c>
    </row>
    <row r="923" spans="1:10" ht="15.75" customHeight="1">
      <c r="A923" s="1394" t="s">
        <v>7205</v>
      </c>
      <c r="B923" s="1407"/>
      <c r="C923" s="1976"/>
      <c r="D923" s="1417"/>
      <c r="E923" s="1431" t="s">
        <v>5731</v>
      </c>
      <c r="F923" s="1401" t="s">
        <v>5731</v>
      </c>
      <c r="G923" s="1432" t="s">
        <v>5731</v>
      </c>
      <c r="H923" s="1421" t="s">
        <v>5731</v>
      </c>
      <c r="I923" s="1404" t="s">
        <v>5731</v>
      </c>
      <c r="J923" s="1397" t="s">
        <v>5731</v>
      </c>
    </row>
    <row r="924" spans="1:10" ht="15.75" customHeight="1">
      <c r="A924" s="1394" t="s">
        <v>7206</v>
      </c>
      <c r="B924" s="1407">
        <v>8413797669572</v>
      </c>
      <c r="C924" s="1976"/>
      <c r="D924" s="1417" t="s">
        <v>7207</v>
      </c>
      <c r="E924" s="1431">
        <v>88.834374747447256</v>
      </c>
      <c r="F924" s="1401">
        <v>93.332317772634454</v>
      </c>
      <c r="G924" s="1432">
        <v>112.44857562968006</v>
      </c>
      <c r="H924" s="1421">
        <v>91.469843430905399</v>
      </c>
      <c r="I924" s="1404">
        <v>98.886317222600425</v>
      </c>
      <c r="J924" s="1397">
        <v>123.60789652825054</v>
      </c>
    </row>
    <row r="925" spans="1:10" ht="15.75" customHeight="1">
      <c r="A925" s="1394" t="s">
        <v>7208</v>
      </c>
      <c r="B925" s="1407">
        <v>8413797819946</v>
      </c>
      <c r="C925" s="1976" t="s">
        <v>9359</v>
      </c>
      <c r="D925" s="1417" t="s">
        <v>7209</v>
      </c>
      <c r="E925" s="1431">
        <v>43.013097410483326</v>
      </c>
      <c r="F925" s="1401">
        <v>45.190975760381214</v>
      </c>
      <c r="G925" s="1432">
        <v>54.446958747447248</v>
      </c>
      <c r="H925" s="1421">
        <v>44.28917631041525</v>
      </c>
      <c r="I925" s="1404">
        <v>47.880190605854324</v>
      </c>
      <c r="J925" s="1397">
        <v>59.850238257317898</v>
      </c>
    </row>
    <row r="926" spans="1:10" ht="15.75" customHeight="1">
      <c r="A926" s="1394" t="s">
        <v>7210</v>
      </c>
      <c r="B926" s="1407">
        <v>8413797819892</v>
      </c>
      <c r="C926" s="1976" t="s">
        <v>9360</v>
      </c>
      <c r="D926" s="1417" t="s">
        <v>7211</v>
      </c>
      <c r="E926" s="1431">
        <v>136.57343349761749</v>
      </c>
      <c r="F926" s="1401">
        <v>143.48854405445886</v>
      </c>
      <c r="G926" s="1432">
        <v>172.87776392103478</v>
      </c>
      <c r="H926" s="1421">
        <v>140.62518720217838</v>
      </c>
      <c r="I926" s="1404">
        <v>152.02722940776042</v>
      </c>
      <c r="J926" s="1397">
        <v>190.03403675970051</v>
      </c>
    </row>
    <row r="927" spans="1:10" ht="15.75" customHeight="1">
      <c r="A927" s="1394" t="s">
        <v>7212</v>
      </c>
      <c r="B927" s="1407">
        <v>8413797819984</v>
      </c>
      <c r="C927" s="1976" t="s">
        <v>9357</v>
      </c>
      <c r="D927" s="1417" t="s">
        <v>7213</v>
      </c>
      <c r="E927" s="1431">
        <v>82.361862477876144</v>
      </c>
      <c r="F927" s="1401">
        <v>86.532083362831884</v>
      </c>
      <c r="G927" s="1432">
        <v>104.25552212389384</v>
      </c>
      <c r="H927" s="1421">
        <v>84.805309734513273</v>
      </c>
      <c r="I927" s="1404">
        <v>91.681415929203553</v>
      </c>
      <c r="J927" s="1397">
        <v>114.60176991150443</v>
      </c>
    </row>
    <row r="928" spans="1:10" ht="15.75" customHeight="1">
      <c r="A928" s="1394" t="s">
        <v>7214</v>
      </c>
      <c r="B928" s="1407">
        <v>8413797659436</v>
      </c>
      <c r="C928" s="1976" t="s">
        <v>9392</v>
      </c>
      <c r="D928" s="1417" t="s">
        <v>7215</v>
      </c>
      <c r="E928" s="1431" t="s">
        <v>5731</v>
      </c>
      <c r="F928" s="1401" t="s">
        <v>5731</v>
      </c>
      <c r="G928" s="1432" t="s">
        <v>5731</v>
      </c>
      <c r="H928" s="1421">
        <v>93.338733832539162</v>
      </c>
      <c r="I928" s="1404">
        <v>100.90673927842072</v>
      </c>
      <c r="J928" s="1397">
        <v>126.1334240980259</v>
      </c>
    </row>
    <row r="929" spans="1:10" ht="15.75" customHeight="1">
      <c r="A929" s="1394" t="s">
        <v>7216</v>
      </c>
      <c r="B929" s="1407">
        <v>8413797819991</v>
      </c>
      <c r="C929" s="1976" t="s">
        <v>9419</v>
      </c>
      <c r="D929" s="1417" t="s">
        <v>7217</v>
      </c>
      <c r="E929" s="1431">
        <v>602.69705519673255</v>
      </c>
      <c r="F929" s="1401">
        <v>633.21336178897207</v>
      </c>
      <c r="G929" s="1432">
        <v>762.90766480599052</v>
      </c>
      <c r="H929" s="1421">
        <v>620.57739959155901</v>
      </c>
      <c r="I929" s="1404">
        <v>670.89448604492873</v>
      </c>
      <c r="J929" s="1397">
        <v>838.61810755616079</v>
      </c>
    </row>
    <row r="930" spans="1:10" ht="15.75" customHeight="1">
      <c r="A930" s="1394" t="s">
        <v>7218</v>
      </c>
      <c r="B930" s="1407"/>
      <c r="C930" s="1976"/>
      <c r="D930" s="1417"/>
      <c r="E930" s="1431" t="s">
        <v>5731</v>
      </c>
      <c r="F930" s="1401" t="s">
        <v>5731</v>
      </c>
      <c r="G930" s="1432" t="s">
        <v>5731</v>
      </c>
      <c r="H930" s="1421" t="s">
        <v>5731</v>
      </c>
      <c r="I930" s="1404" t="s">
        <v>5731</v>
      </c>
      <c r="J930" s="1397" t="s">
        <v>5731</v>
      </c>
    </row>
    <row r="931" spans="1:10" ht="15.75" customHeight="1">
      <c r="A931" s="1394" t="s">
        <v>7219</v>
      </c>
      <c r="B931" s="1407">
        <v>8413797809183</v>
      </c>
      <c r="C931" s="1976" t="s">
        <v>9383</v>
      </c>
      <c r="D931" s="1417" t="s">
        <v>7220</v>
      </c>
      <c r="E931" s="1431" t="s">
        <v>5731</v>
      </c>
      <c r="F931" s="1401" t="s">
        <v>5731</v>
      </c>
      <c r="G931" s="1432" t="s">
        <v>5731</v>
      </c>
      <c r="H931" s="1421">
        <v>23.061402314499659</v>
      </c>
      <c r="I931" s="1404">
        <v>24.93124574540504</v>
      </c>
      <c r="J931" s="1397">
        <v>31.164057181756295</v>
      </c>
    </row>
    <row r="932" spans="1:10" ht="15.75" customHeight="1">
      <c r="A932" s="1394" t="s">
        <v>7221</v>
      </c>
      <c r="B932" s="1407">
        <v>8413797809039</v>
      </c>
      <c r="C932" s="1976" t="s">
        <v>9337</v>
      </c>
      <c r="D932" s="1417" t="s">
        <v>7222</v>
      </c>
      <c r="E932" s="1431" t="s">
        <v>5731</v>
      </c>
      <c r="F932" s="1401" t="s">
        <v>5731</v>
      </c>
      <c r="G932" s="1432" t="s">
        <v>5731</v>
      </c>
      <c r="H932" s="1421">
        <v>28.244928522804631</v>
      </c>
      <c r="I932" s="1404">
        <v>30.535057862491492</v>
      </c>
      <c r="J932" s="1397">
        <v>38.168822328114366</v>
      </c>
    </row>
    <row r="933" spans="1:10" ht="15.75" customHeight="1">
      <c r="A933" s="1394" t="s">
        <v>7223</v>
      </c>
      <c r="B933" s="1407">
        <v>8413797809138</v>
      </c>
      <c r="C933" s="1976" t="s">
        <v>9401</v>
      </c>
      <c r="D933" s="1417" t="s">
        <v>7224</v>
      </c>
      <c r="E933" s="1431" t="s">
        <v>5731</v>
      </c>
      <c r="F933" s="1401" t="s">
        <v>5731</v>
      </c>
      <c r="G933" s="1432" t="s">
        <v>5731</v>
      </c>
      <c r="H933" s="1421">
        <v>67.280054458815528</v>
      </c>
      <c r="I933" s="1404">
        <v>72.735194009530304</v>
      </c>
      <c r="J933" s="1397">
        <v>90.918992511912876</v>
      </c>
    </row>
    <row r="934" spans="1:10" ht="15.75" customHeight="1">
      <c r="A934" s="1394" t="s">
        <v>7225</v>
      </c>
      <c r="B934" s="1407">
        <v>8413797809145</v>
      </c>
      <c r="C934" s="1976" t="s">
        <v>9402</v>
      </c>
      <c r="D934" s="1417" t="s">
        <v>7226</v>
      </c>
      <c r="E934" s="1431" t="s">
        <v>5731</v>
      </c>
      <c r="F934" s="1401" t="s">
        <v>5731</v>
      </c>
      <c r="G934" s="1432" t="s">
        <v>5731</v>
      </c>
      <c r="H934" s="1421">
        <v>67.280054458815528</v>
      </c>
      <c r="I934" s="1404">
        <v>72.735194009530304</v>
      </c>
      <c r="J934" s="1397">
        <v>90.918992511912876</v>
      </c>
    </row>
    <row r="935" spans="1:10" ht="15.75" customHeight="1">
      <c r="A935" s="1394" t="s">
        <v>7227</v>
      </c>
      <c r="B935" s="1407"/>
      <c r="C935" s="1976"/>
      <c r="D935" s="1417"/>
      <c r="E935" s="1431" t="s">
        <v>5731</v>
      </c>
      <c r="F935" s="1401" t="s">
        <v>5731</v>
      </c>
      <c r="G935" s="1432" t="s">
        <v>5731</v>
      </c>
      <c r="H935" s="1421" t="s">
        <v>5731</v>
      </c>
      <c r="I935" s="1404" t="s">
        <v>5731</v>
      </c>
      <c r="J935" s="1397" t="s">
        <v>5731</v>
      </c>
    </row>
    <row r="936" spans="1:10" ht="15.75" customHeight="1">
      <c r="A936" s="1394" t="s">
        <v>7228</v>
      </c>
      <c r="B936" s="1407">
        <v>8413797209075</v>
      </c>
      <c r="C936" s="1976"/>
      <c r="D936" s="1417" t="s">
        <v>7229</v>
      </c>
      <c r="E936" s="1431" t="s">
        <v>5731</v>
      </c>
      <c r="F936" s="1401" t="s">
        <v>5731</v>
      </c>
      <c r="G936" s="1432" t="s">
        <v>5731</v>
      </c>
      <c r="H936" s="1421">
        <v>5.5008849557522144</v>
      </c>
      <c r="I936" s="1404">
        <v>5.9469026548672588</v>
      </c>
      <c r="J936" s="1397">
        <v>7.4336283185840735</v>
      </c>
    </row>
    <row r="937" spans="1:10" ht="15.75" customHeight="1">
      <c r="A937" s="1394" t="s">
        <v>7230</v>
      </c>
      <c r="B937" s="1407"/>
      <c r="C937" s="1976"/>
      <c r="D937" s="1417"/>
      <c r="E937" s="1431" t="s">
        <v>5731</v>
      </c>
      <c r="F937" s="1401" t="s">
        <v>5731</v>
      </c>
      <c r="G937" s="1432" t="s">
        <v>5731</v>
      </c>
      <c r="H937" s="1421" t="s">
        <v>5731</v>
      </c>
      <c r="I937" s="1404" t="s">
        <v>5731</v>
      </c>
      <c r="J937" s="1397" t="s">
        <v>5731</v>
      </c>
    </row>
    <row r="938" spans="1:10" ht="15.75" customHeight="1">
      <c r="A938" s="1394" t="s">
        <v>7231</v>
      </c>
      <c r="B938" s="1407">
        <v>8413797059854</v>
      </c>
      <c r="C938" s="1976"/>
      <c r="D938" s="1417" t="s">
        <v>7232</v>
      </c>
      <c r="E938" s="1431" t="s">
        <v>5731</v>
      </c>
      <c r="F938" s="1401" t="s">
        <v>5731</v>
      </c>
      <c r="G938" s="1432" t="s">
        <v>5731</v>
      </c>
      <c r="H938" s="1421">
        <v>92.492443839346492</v>
      </c>
      <c r="I938" s="1404">
        <v>99.991831177671898</v>
      </c>
      <c r="J938" s="1397">
        <v>124.98978897208985</v>
      </c>
    </row>
    <row r="939" spans="1:10" ht="15.75" customHeight="1">
      <c r="A939" s="1394" t="s">
        <v>7233</v>
      </c>
      <c r="B939" s="1407"/>
      <c r="C939" s="1976"/>
      <c r="D939" s="1417"/>
      <c r="E939" s="1431" t="s">
        <v>5731</v>
      </c>
      <c r="F939" s="1401" t="s">
        <v>5731</v>
      </c>
      <c r="G939" s="1432" t="s">
        <v>5731</v>
      </c>
      <c r="H939" s="1421" t="s">
        <v>5731</v>
      </c>
      <c r="I939" s="1404" t="s">
        <v>5731</v>
      </c>
      <c r="J939" s="1397" t="s">
        <v>5731</v>
      </c>
    </row>
    <row r="940" spans="1:10" ht="15.75" customHeight="1">
      <c r="A940" s="1394" t="s">
        <v>7234</v>
      </c>
      <c r="B940" s="1407"/>
      <c r="C940" s="1976"/>
      <c r="D940" s="1417"/>
      <c r="E940" s="1431" t="s">
        <v>5731</v>
      </c>
      <c r="F940" s="1401" t="s">
        <v>5731</v>
      </c>
      <c r="G940" s="1432" t="s">
        <v>5731</v>
      </c>
      <c r="H940" s="1421" t="s">
        <v>5731</v>
      </c>
      <c r="I940" s="1404" t="s">
        <v>5731</v>
      </c>
      <c r="J940" s="1397" t="s">
        <v>5731</v>
      </c>
    </row>
    <row r="941" spans="1:10" ht="15.75" customHeight="1">
      <c r="A941" s="1394" t="s">
        <v>7235</v>
      </c>
      <c r="B941" s="1407">
        <v>8413797229721</v>
      </c>
      <c r="C941" s="1976"/>
      <c r="D941" s="1417" t="s">
        <v>7236</v>
      </c>
      <c r="E941" s="1431" t="s">
        <v>5731</v>
      </c>
      <c r="F941" s="1401" t="s">
        <v>5731</v>
      </c>
      <c r="G941" s="1432" t="s">
        <v>5731</v>
      </c>
      <c r="H941" s="1421">
        <v>3227.0095302927157</v>
      </c>
      <c r="I941" s="1404">
        <v>3488.6589516678009</v>
      </c>
      <c r="J941" s="1397">
        <v>4360.8236895847513</v>
      </c>
    </row>
    <row r="942" spans="1:10" ht="15.75" customHeight="1">
      <c r="A942" s="1394" t="s">
        <v>7237</v>
      </c>
      <c r="B942" s="1407"/>
      <c r="C942" s="1976"/>
      <c r="D942" s="1417"/>
      <c r="E942" s="1431" t="s">
        <v>5731</v>
      </c>
      <c r="F942" s="1401" t="s">
        <v>5731</v>
      </c>
      <c r="G942" s="1432" t="s">
        <v>5731</v>
      </c>
      <c r="H942" s="1421" t="s">
        <v>5731</v>
      </c>
      <c r="I942" s="1404" t="s">
        <v>5731</v>
      </c>
      <c r="J942" s="1397" t="s">
        <v>5731</v>
      </c>
    </row>
    <row r="943" spans="1:10" ht="15.75" customHeight="1">
      <c r="A943" s="1394" t="s">
        <v>7238</v>
      </c>
      <c r="B943" s="1407"/>
      <c r="C943" s="1976"/>
      <c r="D943" s="1417"/>
      <c r="E943" s="1431" t="s">
        <v>5731</v>
      </c>
      <c r="F943" s="1401" t="s">
        <v>5731</v>
      </c>
      <c r="G943" s="1432" t="s">
        <v>5731</v>
      </c>
      <c r="H943" s="1421" t="s">
        <v>5731</v>
      </c>
      <c r="I943" s="1404" t="s">
        <v>5731</v>
      </c>
      <c r="J943" s="1397" t="s">
        <v>5731</v>
      </c>
    </row>
    <row r="944" spans="1:10" ht="15.75" customHeight="1">
      <c r="A944" s="1394" t="s">
        <v>7239</v>
      </c>
      <c r="B944" s="1407">
        <v>8413797209051</v>
      </c>
      <c r="C944" s="1976" t="s">
        <v>9327</v>
      </c>
      <c r="D944" s="1417" t="s">
        <v>7240</v>
      </c>
      <c r="E944" s="1431" t="s">
        <v>5731</v>
      </c>
      <c r="F944" s="1401" t="s">
        <v>5731</v>
      </c>
      <c r="G944" s="1432" t="s">
        <v>5731</v>
      </c>
      <c r="H944" s="1421">
        <v>6.0298162014976189</v>
      </c>
      <c r="I944" s="1404">
        <v>6.5187202178352637</v>
      </c>
      <c r="J944" s="1397">
        <v>8.1484002722940794</v>
      </c>
    </row>
    <row r="945" spans="1:10" ht="15.75" customHeight="1">
      <c r="A945" s="1394" t="s">
        <v>7241</v>
      </c>
      <c r="B945" s="1407">
        <v>8413797209174</v>
      </c>
      <c r="C945" s="1976" t="s">
        <v>9328</v>
      </c>
      <c r="D945" s="1417" t="s">
        <v>7242</v>
      </c>
      <c r="E945" s="1431" t="s">
        <v>5731</v>
      </c>
      <c r="F945" s="1401" t="s">
        <v>5731</v>
      </c>
      <c r="G945" s="1432" t="s">
        <v>5731</v>
      </c>
      <c r="H945" s="1421">
        <v>8.1808032675289315</v>
      </c>
      <c r="I945" s="1404">
        <v>8.8441116405718176</v>
      </c>
      <c r="J945" s="1397">
        <v>11.055139550714772</v>
      </c>
    </row>
    <row r="946" spans="1:10" ht="15.75" customHeight="1">
      <c r="A946" s="1394" t="s">
        <v>7243</v>
      </c>
      <c r="B946" s="1407">
        <v>8413797209280</v>
      </c>
      <c r="C946" s="1976" t="s">
        <v>9332</v>
      </c>
      <c r="D946" s="1417" t="s">
        <v>7244</v>
      </c>
      <c r="E946" s="1431" t="s">
        <v>5731</v>
      </c>
      <c r="F946" s="1401" t="s">
        <v>5731</v>
      </c>
      <c r="G946" s="1432" t="s">
        <v>5731</v>
      </c>
      <c r="H946" s="1421">
        <v>9.4149761742682099</v>
      </c>
      <c r="I946" s="1404">
        <v>10.178352620830498</v>
      </c>
      <c r="J946" s="1397">
        <v>12.722940776038122</v>
      </c>
    </row>
    <row r="947" spans="1:10" ht="15.75" customHeight="1">
      <c r="A947" s="1394" t="s">
        <v>7245</v>
      </c>
      <c r="B947" s="1407">
        <v>8413797209327</v>
      </c>
      <c r="C947" s="1976" t="s">
        <v>9331</v>
      </c>
      <c r="D947" s="1417" t="s">
        <v>7246</v>
      </c>
      <c r="E947" s="1431" t="s">
        <v>5731</v>
      </c>
      <c r="F947" s="1401" t="s">
        <v>5731</v>
      </c>
      <c r="G947" s="1432" t="s">
        <v>5731</v>
      </c>
      <c r="H947" s="1421">
        <v>10.719673247106876</v>
      </c>
      <c r="I947" s="1404">
        <v>11.588835942818244</v>
      </c>
      <c r="J947" s="1397">
        <v>14.486044928522807</v>
      </c>
    </row>
    <row r="948" spans="1:10" ht="15.75" customHeight="1">
      <c r="A948" s="1394" t="s">
        <v>7247</v>
      </c>
      <c r="B948" s="1407">
        <v>8413797209068</v>
      </c>
      <c r="C948" s="1976" t="s">
        <v>9326</v>
      </c>
      <c r="D948" s="1417" t="s">
        <v>7248</v>
      </c>
      <c r="E948" s="1431" t="s">
        <v>5731</v>
      </c>
      <c r="F948" s="1401" t="s">
        <v>5731</v>
      </c>
      <c r="G948" s="1432" t="s">
        <v>5731</v>
      </c>
      <c r="H948" s="1421">
        <v>9.9086453369639216</v>
      </c>
      <c r="I948" s="1404">
        <v>10.712049012933969</v>
      </c>
      <c r="J948" s="1397">
        <v>13.390061266167461</v>
      </c>
    </row>
    <row r="949" spans="1:10" ht="15.75" customHeight="1">
      <c r="A949" s="1394" t="s">
        <v>7249</v>
      </c>
      <c r="B949" s="1407">
        <v>8413797209181</v>
      </c>
      <c r="C949" s="1976" t="s">
        <v>9325</v>
      </c>
      <c r="D949" s="1417" t="s">
        <v>7250</v>
      </c>
      <c r="E949" s="1431" t="s">
        <v>5731</v>
      </c>
      <c r="F949" s="1401" t="s">
        <v>5731</v>
      </c>
      <c r="G949" s="1432" t="s">
        <v>5731</v>
      </c>
      <c r="H949" s="1421">
        <v>12.659087814840028</v>
      </c>
      <c r="I949" s="1404">
        <v>13.685500340367598</v>
      </c>
      <c r="J949" s="1397">
        <v>17.106875425459496</v>
      </c>
    </row>
    <row r="950" spans="1:10" ht="15.75" customHeight="1">
      <c r="A950" s="1394" t="s">
        <v>7251</v>
      </c>
      <c r="B950" s="1407">
        <v>8413797209921</v>
      </c>
      <c r="C950" s="1976" t="s">
        <v>9330</v>
      </c>
      <c r="D950" s="1417" t="s">
        <v>7252</v>
      </c>
      <c r="E950" s="1431" t="s">
        <v>5731</v>
      </c>
      <c r="F950" s="1401" t="s">
        <v>5731</v>
      </c>
      <c r="G950" s="1432" t="s">
        <v>5731</v>
      </c>
      <c r="H950" s="1421">
        <v>9.4502382573179045</v>
      </c>
      <c r="I950" s="1404">
        <v>10.216473791695032</v>
      </c>
      <c r="J950" s="1397">
        <v>12.770592239618791</v>
      </c>
    </row>
    <row r="951" spans="1:10" ht="15.75" customHeight="1">
      <c r="A951" s="1394" t="s">
        <v>7253</v>
      </c>
      <c r="B951" s="1407">
        <v>8413797229288</v>
      </c>
      <c r="C951" s="1976" t="s">
        <v>9318</v>
      </c>
      <c r="D951" s="1417" t="s">
        <v>7254</v>
      </c>
      <c r="E951" s="1431" t="s">
        <v>5731</v>
      </c>
      <c r="F951" s="1401" t="s">
        <v>5731</v>
      </c>
      <c r="G951" s="1432" t="s">
        <v>5731</v>
      </c>
      <c r="H951" s="1421">
        <v>19.605718175629683</v>
      </c>
      <c r="I951" s="1404">
        <v>21.195371000680741</v>
      </c>
      <c r="J951" s="1397">
        <v>26.494213750850921</v>
      </c>
    </row>
    <row r="952" spans="1:10" ht="15.75" customHeight="1">
      <c r="A952" s="1394" t="s">
        <v>7255</v>
      </c>
      <c r="B952" s="1407">
        <v>8413797229295</v>
      </c>
      <c r="C952" s="1976" t="s">
        <v>9324</v>
      </c>
      <c r="D952" s="1417" t="s">
        <v>7256</v>
      </c>
      <c r="E952" s="1431" t="s">
        <v>5731</v>
      </c>
      <c r="F952" s="1401" t="s">
        <v>5731</v>
      </c>
      <c r="G952" s="1432" t="s">
        <v>5731</v>
      </c>
      <c r="H952" s="1421">
        <v>19.499931926480599</v>
      </c>
      <c r="I952" s="1404">
        <v>21.081007488087138</v>
      </c>
      <c r="J952" s="1397">
        <v>26.351259360108923</v>
      </c>
    </row>
    <row r="953" spans="1:10" ht="15.75" customHeight="1">
      <c r="A953" s="1394" t="s">
        <v>7257</v>
      </c>
      <c r="B953" s="1407"/>
      <c r="C953" s="1976"/>
      <c r="D953" s="1417"/>
      <c r="E953" s="1431" t="s">
        <v>5731</v>
      </c>
      <c r="F953" s="1401" t="s">
        <v>5731</v>
      </c>
      <c r="G953" s="1432" t="s">
        <v>5731</v>
      </c>
      <c r="H953" s="1421" t="s">
        <v>5731</v>
      </c>
      <c r="I953" s="1404" t="s">
        <v>5731</v>
      </c>
      <c r="J953" s="1397" t="s">
        <v>5731</v>
      </c>
    </row>
    <row r="954" spans="1:10" ht="15.75" customHeight="1">
      <c r="A954" s="1394" t="s">
        <v>7258</v>
      </c>
      <c r="B954" s="1407">
        <v>8413797249668</v>
      </c>
      <c r="C954" s="1976" t="s">
        <v>9329</v>
      </c>
      <c r="D954" s="1417" t="s">
        <v>7259</v>
      </c>
      <c r="E954" s="1431" t="s">
        <v>5731</v>
      </c>
      <c r="F954" s="1401" t="s">
        <v>5731</v>
      </c>
      <c r="G954" s="1432" t="s">
        <v>5731</v>
      </c>
      <c r="H954" s="1421">
        <v>4.1609257998638531</v>
      </c>
      <c r="I954" s="1404">
        <v>4.4982981620149767</v>
      </c>
      <c r="J954" s="1397">
        <v>5.6228727025187206</v>
      </c>
    </row>
    <row r="955" spans="1:10" ht="15.75" customHeight="1">
      <c r="A955" s="1394" t="s">
        <v>7260</v>
      </c>
      <c r="B955" s="1407">
        <v>8413797249675</v>
      </c>
      <c r="C955" s="1976" t="s">
        <v>9323</v>
      </c>
      <c r="D955" s="1417" t="s">
        <v>7261</v>
      </c>
      <c r="E955" s="1431" t="s">
        <v>5731</v>
      </c>
      <c r="F955" s="1401" t="s">
        <v>5731</v>
      </c>
      <c r="G955" s="1432" t="s">
        <v>5731</v>
      </c>
      <c r="H955" s="1421">
        <v>6.3471749489448612</v>
      </c>
      <c r="I955" s="1404">
        <v>6.8618107556160659</v>
      </c>
      <c r="J955" s="1397">
        <v>8.5772634445200833</v>
      </c>
    </row>
    <row r="956" spans="1:10" ht="15.75" customHeight="1">
      <c r="A956" s="1394" t="s">
        <v>7262</v>
      </c>
      <c r="B956" s="1407"/>
      <c r="C956" s="1976"/>
      <c r="D956" s="1417"/>
      <c r="E956" s="1431" t="s">
        <v>5731</v>
      </c>
      <c r="F956" s="1401" t="s">
        <v>5731</v>
      </c>
      <c r="G956" s="1432" t="s">
        <v>5731</v>
      </c>
      <c r="H956" s="1421" t="s">
        <v>5731</v>
      </c>
      <c r="I956" s="1404" t="s">
        <v>5731</v>
      </c>
      <c r="J956" s="1397" t="s">
        <v>5731</v>
      </c>
    </row>
    <row r="957" spans="1:10" ht="15.75" customHeight="1">
      <c r="A957" s="1394" t="s">
        <v>7263</v>
      </c>
      <c r="B957" s="1407">
        <v>8413797209242</v>
      </c>
      <c r="C957" s="1976" t="s">
        <v>9233</v>
      </c>
      <c r="D957" s="1417" t="s">
        <v>7262</v>
      </c>
      <c r="E957" s="1431" t="s">
        <v>5731</v>
      </c>
      <c r="F957" s="1401" t="s">
        <v>5731</v>
      </c>
      <c r="G957" s="1432" t="s">
        <v>5731</v>
      </c>
      <c r="H957" s="1421">
        <v>25.74132062627638</v>
      </c>
      <c r="I957" s="1404">
        <v>27.828454731109598</v>
      </c>
      <c r="J957" s="1397">
        <v>34.785568413886999</v>
      </c>
    </row>
    <row r="958" spans="1:10" ht="15.75" customHeight="1">
      <c r="A958" s="1394" t="s">
        <v>7264</v>
      </c>
      <c r="B958" s="1407">
        <v>8413797209082</v>
      </c>
      <c r="C958" s="1976" t="s">
        <v>9231</v>
      </c>
      <c r="D958" s="1417" t="s">
        <v>7265</v>
      </c>
      <c r="E958" s="1431" t="s">
        <v>5731</v>
      </c>
      <c r="F958" s="1401" t="s">
        <v>5731</v>
      </c>
      <c r="G958" s="1432" t="s">
        <v>5731</v>
      </c>
      <c r="H958" s="1421">
        <v>31.665350578624921</v>
      </c>
      <c r="I958" s="1404">
        <v>34.232811436351263</v>
      </c>
      <c r="J958" s="1397">
        <v>42.791014295439076</v>
      </c>
    </row>
    <row r="959" spans="1:10" ht="15.75" customHeight="1">
      <c r="A959" s="1394" t="s">
        <v>7266</v>
      </c>
      <c r="B959" s="1407"/>
      <c r="C959" s="1976"/>
      <c r="D959" s="1417"/>
      <c r="E959" s="1431" t="s">
        <v>5731</v>
      </c>
      <c r="F959" s="1401" t="s">
        <v>5731</v>
      </c>
      <c r="G959" s="1432" t="s">
        <v>5731</v>
      </c>
      <c r="H959" s="1421" t="s">
        <v>5731</v>
      </c>
      <c r="I959" s="1404" t="s">
        <v>5731</v>
      </c>
      <c r="J959" s="1397" t="s">
        <v>5731</v>
      </c>
    </row>
    <row r="960" spans="1:10" ht="15.75" customHeight="1">
      <c r="A960" s="1394" t="s">
        <v>7267</v>
      </c>
      <c r="B960" s="1407">
        <v>8413797249743</v>
      </c>
      <c r="C960" s="1976" t="s">
        <v>9234</v>
      </c>
      <c r="D960" s="1417" t="s">
        <v>7266</v>
      </c>
      <c r="E960" s="1431" t="s">
        <v>5731</v>
      </c>
      <c r="F960" s="1401" t="s">
        <v>5731</v>
      </c>
      <c r="G960" s="1432" t="s">
        <v>5731</v>
      </c>
      <c r="H960" s="1421">
        <v>19.147311095983664</v>
      </c>
      <c r="I960" s="1404">
        <v>20.6997957794418</v>
      </c>
      <c r="J960" s="1397">
        <v>25.87474472430225</v>
      </c>
    </row>
    <row r="961" spans="1:10" ht="15.75" customHeight="1">
      <c r="A961" s="1394" t="s">
        <v>7268</v>
      </c>
      <c r="B961" s="1407">
        <v>8413797249880</v>
      </c>
      <c r="C961" s="1976" t="s">
        <v>9232</v>
      </c>
      <c r="D961" s="1417" t="s">
        <v>7269</v>
      </c>
      <c r="E961" s="1431" t="s">
        <v>5731</v>
      </c>
      <c r="F961" s="1401" t="s">
        <v>5731</v>
      </c>
      <c r="G961" s="1432" t="s">
        <v>5731</v>
      </c>
      <c r="H961" s="1421">
        <v>23.414023144996598</v>
      </c>
      <c r="I961" s="1404">
        <v>25.312457454050374</v>
      </c>
      <c r="J961" s="1397">
        <v>31.640571817562968</v>
      </c>
    </row>
    <row r="962" spans="1:10" ht="15.75" customHeight="1">
      <c r="A962" s="1394" t="s">
        <v>7270</v>
      </c>
      <c r="B962" s="1407"/>
      <c r="C962" s="1976"/>
      <c r="D962" s="1417"/>
      <c r="E962" s="1431" t="s">
        <v>5731</v>
      </c>
      <c r="F962" s="1401" t="s">
        <v>5731</v>
      </c>
      <c r="G962" s="1432" t="s">
        <v>5731</v>
      </c>
      <c r="H962" s="1421" t="s">
        <v>5731</v>
      </c>
      <c r="I962" s="1404" t="s">
        <v>5731</v>
      </c>
      <c r="J962" s="1397" t="s">
        <v>5731</v>
      </c>
    </row>
    <row r="963" spans="1:10" ht="15.75" customHeight="1">
      <c r="A963" s="1394" t="s">
        <v>7271</v>
      </c>
      <c r="B963" s="1407">
        <v>8413797229004</v>
      </c>
      <c r="C963" s="1976" t="s">
        <v>9282</v>
      </c>
      <c r="D963" s="1417" t="s">
        <v>7272</v>
      </c>
      <c r="E963" s="1431" t="s">
        <v>5731</v>
      </c>
      <c r="F963" s="1401" t="s">
        <v>5731</v>
      </c>
      <c r="G963" s="1432" t="s">
        <v>5731</v>
      </c>
      <c r="H963" s="1421">
        <v>29.831722260040856</v>
      </c>
      <c r="I963" s="1404">
        <v>32.250510551395514</v>
      </c>
      <c r="J963" s="1397">
        <v>40.313138189244398</v>
      </c>
    </row>
    <row r="964" spans="1:10" ht="15.75" customHeight="1">
      <c r="A964" s="1394" t="s">
        <v>7273</v>
      </c>
      <c r="B964" s="1407">
        <v>8413797229165</v>
      </c>
      <c r="C964" s="1976" t="s">
        <v>9286</v>
      </c>
      <c r="D964" s="1417" t="s">
        <v>7274</v>
      </c>
      <c r="E964" s="1431" t="s">
        <v>5731</v>
      </c>
      <c r="F964" s="1401" t="s">
        <v>5731</v>
      </c>
      <c r="G964" s="1432" t="s">
        <v>5731</v>
      </c>
      <c r="H964" s="1421">
        <v>34.063172226004092</v>
      </c>
      <c r="I964" s="1404">
        <v>36.825051055139554</v>
      </c>
      <c r="J964" s="1397">
        <v>46.031313818924446</v>
      </c>
    </row>
    <row r="965" spans="1:10" ht="15.75" customHeight="1">
      <c r="A965" s="1394" t="s">
        <v>7275</v>
      </c>
      <c r="B965" s="1407">
        <v>8413797229103</v>
      </c>
      <c r="C965" s="1976" t="s">
        <v>9283</v>
      </c>
      <c r="D965" s="1417" t="s">
        <v>7276</v>
      </c>
      <c r="E965" s="1431" t="s">
        <v>5731</v>
      </c>
      <c r="F965" s="1401" t="s">
        <v>5731</v>
      </c>
      <c r="G965" s="1432" t="s">
        <v>5731</v>
      </c>
      <c r="H965" s="1421">
        <v>19.076786929884278</v>
      </c>
      <c r="I965" s="1404">
        <v>20.623553437712733</v>
      </c>
      <c r="J965" s="1397">
        <v>25.779441797140915</v>
      </c>
    </row>
    <row r="966" spans="1:10" ht="15.75" customHeight="1">
      <c r="A966" s="1394" t="s">
        <v>7277</v>
      </c>
      <c r="B966" s="1407">
        <v>8413797229189</v>
      </c>
      <c r="C966" s="1976" t="s">
        <v>9285</v>
      </c>
      <c r="D966" s="1417" t="s">
        <v>7278</v>
      </c>
      <c r="E966" s="1431" t="s">
        <v>5731</v>
      </c>
      <c r="F966" s="1401" t="s">
        <v>5731</v>
      </c>
      <c r="G966" s="1432" t="s">
        <v>5731</v>
      </c>
      <c r="H966" s="1421">
        <v>20.346221919673248</v>
      </c>
      <c r="I966" s="1404">
        <v>21.995915588835945</v>
      </c>
      <c r="J966" s="1397">
        <v>27.494894486044931</v>
      </c>
    </row>
    <row r="967" spans="1:10" ht="15.75" customHeight="1">
      <c r="A967" s="1394" t="s">
        <v>7279</v>
      </c>
      <c r="B967" s="1407">
        <v>8413797229325</v>
      </c>
      <c r="C967" s="1976" t="s">
        <v>9284</v>
      </c>
      <c r="D967" s="1417" t="s">
        <v>7280</v>
      </c>
      <c r="E967" s="1431" t="s">
        <v>5731</v>
      </c>
      <c r="F967" s="1401" t="s">
        <v>5731</v>
      </c>
      <c r="G967" s="1432" t="s">
        <v>5731</v>
      </c>
      <c r="H967" s="1421">
        <v>58.429271613342408</v>
      </c>
      <c r="I967" s="1404">
        <v>63.166780122532337</v>
      </c>
      <c r="J967" s="1397">
        <v>78.958475153165423</v>
      </c>
    </row>
    <row r="968" spans="1:10" ht="15.75" customHeight="1">
      <c r="A968" s="1394" t="s">
        <v>7281</v>
      </c>
      <c r="B968" s="1407">
        <v>8413797229226</v>
      </c>
      <c r="C968" s="1976"/>
      <c r="D968" s="1417" t="s">
        <v>7282</v>
      </c>
      <c r="E968" s="1431" t="s">
        <v>5731</v>
      </c>
      <c r="F968" s="1401" t="s">
        <v>5731</v>
      </c>
      <c r="G968" s="1432" t="s">
        <v>5731</v>
      </c>
      <c r="H968" s="1421">
        <v>23.378761061946904</v>
      </c>
      <c r="I968" s="1404">
        <v>25.274336283185843</v>
      </c>
      <c r="J968" s="1397">
        <v>31.592920353982304</v>
      </c>
    </row>
    <row r="969" spans="1:10" ht="15.75" customHeight="1">
      <c r="A969" s="1394" t="s">
        <v>7283</v>
      </c>
      <c r="B969" s="1407">
        <v>8413797229141</v>
      </c>
      <c r="C969" s="1976"/>
      <c r="D969" s="1417" t="s">
        <v>7284</v>
      </c>
      <c r="E969" s="1431" t="s">
        <v>5731</v>
      </c>
      <c r="F969" s="1401" t="s">
        <v>5731</v>
      </c>
      <c r="G969" s="1432" t="s">
        <v>5731</v>
      </c>
      <c r="H969" s="1421">
        <v>25.74132062627638</v>
      </c>
      <c r="I969" s="1404">
        <v>27.828454731109598</v>
      </c>
      <c r="J969" s="1397">
        <v>34.785568413886999</v>
      </c>
    </row>
    <row r="970" spans="1:10" ht="15.75" customHeight="1">
      <c r="A970" s="1394" t="s">
        <v>7285</v>
      </c>
      <c r="B970" s="1407"/>
      <c r="C970" s="1976"/>
      <c r="D970" s="1417"/>
      <c r="E970" s="1431" t="s">
        <v>5731</v>
      </c>
      <c r="F970" s="1401" t="s">
        <v>5731</v>
      </c>
      <c r="G970" s="1432" t="s">
        <v>5731</v>
      </c>
      <c r="H970" s="1421" t="s">
        <v>5731</v>
      </c>
      <c r="I970" s="1404" t="s">
        <v>5731</v>
      </c>
      <c r="J970" s="1397" t="s">
        <v>5731</v>
      </c>
    </row>
    <row r="971" spans="1:10" ht="15.75" customHeight="1">
      <c r="A971" s="1394" t="s">
        <v>7286</v>
      </c>
      <c r="B971" s="1407">
        <v>8413797229127</v>
      </c>
      <c r="C971" s="1976" t="s">
        <v>9265</v>
      </c>
      <c r="D971" s="1417" t="s">
        <v>7285</v>
      </c>
      <c r="E971" s="1431" t="s">
        <v>5731</v>
      </c>
      <c r="F971" s="1401" t="s">
        <v>5731</v>
      </c>
      <c r="G971" s="1432" t="s">
        <v>5731</v>
      </c>
      <c r="H971" s="1421">
        <v>13.540639891082368</v>
      </c>
      <c r="I971" s="1404">
        <v>14.638529611980941</v>
      </c>
      <c r="J971" s="1397">
        <v>18.298162014976175</v>
      </c>
    </row>
    <row r="972" spans="1:10" ht="15.75" customHeight="1">
      <c r="A972" s="1394" t="s">
        <v>7287</v>
      </c>
      <c r="B972" s="1407"/>
      <c r="C972" s="1976"/>
      <c r="D972" s="1417"/>
      <c r="E972" s="1431" t="s">
        <v>5731</v>
      </c>
      <c r="F972" s="1401" t="s">
        <v>5731</v>
      </c>
      <c r="G972" s="1432" t="s">
        <v>5731</v>
      </c>
      <c r="H972" s="1421" t="s">
        <v>5731</v>
      </c>
      <c r="I972" s="1404" t="s">
        <v>5731</v>
      </c>
      <c r="J972" s="1397" t="s">
        <v>5731</v>
      </c>
    </row>
    <row r="973" spans="1:10" ht="15.75" customHeight="1">
      <c r="A973" s="1394" t="s">
        <v>7288</v>
      </c>
      <c r="B973" s="1407">
        <v>8413797229240</v>
      </c>
      <c r="C973" s="1976" t="s">
        <v>9289</v>
      </c>
      <c r="D973" s="1417" t="s">
        <v>7289</v>
      </c>
      <c r="E973" s="1431" t="s">
        <v>5731</v>
      </c>
      <c r="F973" s="1401" t="s">
        <v>5731</v>
      </c>
      <c r="G973" s="1432" t="s">
        <v>5731</v>
      </c>
      <c r="H973" s="1421">
        <v>32.793737236215115</v>
      </c>
      <c r="I973" s="1404">
        <v>35.452688904016348</v>
      </c>
      <c r="J973" s="1397">
        <v>44.31586113002043</v>
      </c>
    </row>
    <row r="974" spans="1:10" ht="15.75" customHeight="1">
      <c r="A974" s="1394" t="s">
        <v>7290</v>
      </c>
      <c r="B974" s="1407"/>
      <c r="C974" s="1976"/>
      <c r="D974" s="1417"/>
      <c r="E974" s="1431" t="s">
        <v>5731</v>
      </c>
      <c r="F974" s="1401" t="s">
        <v>5731</v>
      </c>
      <c r="G974" s="1432" t="s">
        <v>5731</v>
      </c>
      <c r="H974" s="1421" t="s">
        <v>5731</v>
      </c>
      <c r="I974" s="1404" t="s">
        <v>5731</v>
      </c>
      <c r="J974" s="1397" t="s">
        <v>5731</v>
      </c>
    </row>
    <row r="975" spans="1:10" ht="15.75" customHeight="1">
      <c r="A975" s="1394" t="s">
        <v>7291</v>
      </c>
      <c r="B975" s="1407">
        <v>8413797729856</v>
      </c>
      <c r="C975" s="1976"/>
      <c r="D975" s="1417" t="s">
        <v>7292</v>
      </c>
      <c r="E975" s="1431" t="s">
        <v>5731</v>
      </c>
      <c r="F975" s="1401" t="s">
        <v>5731</v>
      </c>
      <c r="G975" s="1432" t="s">
        <v>5731</v>
      </c>
      <c r="H975" s="1421">
        <v>31.559564329475844</v>
      </c>
      <c r="I975" s="1404">
        <v>34.118447923757664</v>
      </c>
      <c r="J975" s="1397">
        <v>42.648059904697078</v>
      </c>
    </row>
    <row r="976" spans="1:10" ht="15.75" customHeight="1">
      <c r="A976" s="1394" t="s">
        <v>7293</v>
      </c>
      <c r="B976" s="1407">
        <v>8413797729863</v>
      </c>
      <c r="C976" s="1976" t="s">
        <v>9288</v>
      </c>
      <c r="D976" s="1417" t="s">
        <v>7294</v>
      </c>
      <c r="E976" s="1431" t="s">
        <v>5731</v>
      </c>
      <c r="F976" s="1401" t="s">
        <v>5731</v>
      </c>
      <c r="G976" s="1432" t="s">
        <v>5731</v>
      </c>
      <c r="H976" s="1421">
        <v>33.604765146358069</v>
      </c>
      <c r="I976" s="1404">
        <v>36.329475833900617</v>
      </c>
      <c r="J976" s="1397">
        <v>45.411844792375767</v>
      </c>
    </row>
    <row r="977" spans="1:10" ht="15.75" customHeight="1">
      <c r="A977" s="1394" t="s">
        <v>7295</v>
      </c>
      <c r="B977" s="1407">
        <v>8413797729887</v>
      </c>
      <c r="C977" s="1976"/>
      <c r="D977" s="1417" t="s">
        <v>7296</v>
      </c>
      <c r="E977" s="1431" t="s">
        <v>5731</v>
      </c>
      <c r="F977" s="1401" t="s">
        <v>5731</v>
      </c>
      <c r="G977" s="1432" t="s">
        <v>5731</v>
      </c>
      <c r="H977" s="1421">
        <v>37.130973451327435</v>
      </c>
      <c r="I977" s="1404">
        <v>40.141592920353986</v>
      </c>
      <c r="J977" s="1397">
        <v>50.176991150442483</v>
      </c>
    </row>
    <row r="978" spans="1:10" ht="15.75" customHeight="1">
      <c r="A978" s="1394" t="s">
        <v>7297</v>
      </c>
      <c r="B978" s="1407"/>
      <c r="C978" s="1976"/>
      <c r="D978" s="1417"/>
      <c r="E978" s="1431" t="s">
        <v>5731</v>
      </c>
      <c r="F978" s="1401" t="s">
        <v>5731</v>
      </c>
      <c r="G978" s="1432" t="s">
        <v>5731</v>
      </c>
      <c r="H978" s="1421" t="s">
        <v>5731</v>
      </c>
      <c r="I978" s="1404" t="s">
        <v>5731</v>
      </c>
      <c r="J978" s="1397" t="s">
        <v>5731</v>
      </c>
    </row>
    <row r="979" spans="1:10" ht="15.75" customHeight="1">
      <c r="A979" s="1394" t="s">
        <v>7298</v>
      </c>
      <c r="B979" s="1407">
        <v>8413797249712</v>
      </c>
      <c r="C979" s="1976" t="s">
        <v>9287</v>
      </c>
      <c r="D979" s="1417" t="s">
        <v>7299</v>
      </c>
      <c r="E979" s="1431" t="s">
        <v>5731</v>
      </c>
      <c r="F979" s="1401" t="s">
        <v>5731</v>
      </c>
      <c r="G979" s="1432" t="s">
        <v>5731</v>
      </c>
      <c r="H979" s="1421">
        <v>26.799183117767193</v>
      </c>
      <c r="I979" s="1404">
        <v>28.972089857045614</v>
      </c>
      <c r="J979" s="1397">
        <v>36.215112321307011</v>
      </c>
    </row>
    <row r="980" spans="1:10" ht="15.75" customHeight="1">
      <c r="A980" s="1394" t="s">
        <v>7300</v>
      </c>
      <c r="B980" s="1407">
        <v>8413797249736</v>
      </c>
      <c r="C980" s="1976"/>
      <c r="D980" s="1417" t="s">
        <v>7301</v>
      </c>
      <c r="E980" s="1431" t="s">
        <v>5731</v>
      </c>
      <c r="F980" s="1401" t="s">
        <v>5731</v>
      </c>
      <c r="G980" s="1432" t="s">
        <v>5731</v>
      </c>
      <c r="H980" s="1421">
        <v>31.982709326072161</v>
      </c>
      <c r="I980" s="1404">
        <v>34.575901974132073</v>
      </c>
      <c r="J980" s="1397">
        <v>43.219877467665086</v>
      </c>
    </row>
    <row r="981" spans="1:10" ht="15.75" customHeight="1">
      <c r="A981" s="1394" t="s">
        <v>7302</v>
      </c>
      <c r="B981" s="1407"/>
      <c r="C981" s="1976"/>
      <c r="D981" s="1417"/>
      <c r="E981" s="1431" t="s">
        <v>5731</v>
      </c>
      <c r="F981" s="1401" t="s">
        <v>5731</v>
      </c>
      <c r="G981" s="1432" t="s">
        <v>5731</v>
      </c>
      <c r="H981" s="1421" t="s">
        <v>5731</v>
      </c>
      <c r="I981" s="1404" t="s">
        <v>5731</v>
      </c>
      <c r="J981" s="1397" t="s">
        <v>5731</v>
      </c>
    </row>
    <row r="982" spans="1:10" ht="15.75" customHeight="1">
      <c r="A982" s="1394" t="s">
        <v>7303</v>
      </c>
      <c r="B982" s="1407">
        <v>8413797209143</v>
      </c>
      <c r="C982" s="1976"/>
      <c r="D982" s="1417" t="s">
        <v>7304</v>
      </c>
      <c r="E982" s="1431" t="s">
        <v>5731</v>
      </c>
      <c r="F982" s="1401" t="s">
        <v>5731</v>
      </c>
      <c r="G982" s="1432" t="s">
        <v>5731</v>
      </c>
      <c r="H982" s="1421">
        <v>135.82954390742</v>
      </c>
      <c r="I982" s="1404">
        <v>146.84275017018382</v>
      </c>
      <c r="J982" s="1397">
        <v>183.55343771272976</v>
      </c>
    </row>
    <row r="983" spans="1:10" ht="15.75" customHeight="1">
      <c r="A983" s="1394" t="s">
        <v>7305</v>
      </c>
      <c r="B983" s="1407">
        <v>8413797209198</v>
      </c>
      <c r="C983" s="1976"/>
      <c r="D983" s="1417" t="s">
        <v>7306</v>
      </c>
      <c r="E983" s="1431" t="s">
        <v>5731</v>
      </c>
      <c r="F983" s="1401" t="s">
        <v>5731</v>
      </c>
      <c r="G983" s="1432" t="s">
        <v>5731</v>
      </c>
      <c r="H983" s="1421">
        <v>49.12008168822328</v>
      </c>
      <c r="I983" s="1404">
        <v>53.102791014295441</v>
      </c>
      <c r="J983" s="1397">
        <v>66.3784887678693</v>
      </c>
    </row>
    <row r="984" spans="1:10" ht="15.75" customHeight="1">
      <c r="A984" s="1394" t="s">
        <v>7307</v>
      </c>
      <c r="B984" s="1407"/>
      <c r="C984" s="1976"/>
      <c r="D984" s="1417"/>
      <c r="E984" s="1431" t="s">
        <v>5731</v>
      </c>
      <c r="F984" s="1401" t="s">
        <v>5731</v>
      </c>
      <c r="G984" s="1432" t="s">
        <v>5731</v>
      </c>
      <c r="H984" s="1421" t="s">
        <v>5731</v>
      </c>
      <c r="I984" s="1404" t="s">
        <v>5731</v>
      </c>
      <c r="J984" s="1397" t="s">
        <v>5731</v>
      </c>
    </row>
    <row r="985" spans="1:10" ht="15.75" customHeight="1">
      <c r="A985" s="1394" t="s">
        <v>7308</v>
      </c>
      <c r="B985" s="1407">
        <v>8413797209006</v>
      </c>
      <c r="C985" s="1976"/>
      <c r="D985" s="1417" t="s">
        <v>7309</v>
      </c>
      <c r="E985" s="1431" t="s">
        <v>5731</v>
      </c>
      <c r="F985" s="1401" t="s">
        <v>5731</v>
      </c>
      <c r="G985" s="1432" t="s">
        <v>5731</v>
      </c>
      <c r="H985" s="1421">
        <v>60.615520762423429</v>
      </c>
      <c r="I985" s="1404">
        <v>65.530292716133431</v>
      </c>
      <c r="J985" s="1397">
        <v>81.912865895166789</v>
      </c>
    </row>
    <row r="986" spans="1:10" ht="15.75" customHeight="1">
      <c r="A986" s="1394" t="s">
        <v>7310</v>
      </c>
      <c r="B986" s="1407">
        <v>8413797209440</v>
      </c>
      <c r="C986" s="1976"/>
      <c r="D986" s="1417" t="s">
        <v>7311</v>
      </c>
      <c r="E986" s="1431" t="s">
        <v>5731</v>
      </c>
      <c r="F986" s="1401" t="s">
        <v>5731</v>
      </c>
      <c r="G986" s="1432" t="s">
        <v>5731</v>
      </c>
      <c r="H986" s="1421">
        <v>60.615520762423429</v>
      </c>
      <c r="I986" s="1404">
        <v>65.530292716133431</v>
      </c>
      <c r="J986" s="1397">
        <v>81.912865895166789</v>
      </c>
    </row>
    <row r="987" spans="1:10" ht="15.75" customHeight="1">
      <c r="A987" s="1394" t="s">
        <v>7312</v>
      </c>
      <c r="B987" s="1407">
        <v>8413797209716</v>
      </c>
      <c r="C987" s="1976"/>
      <c r="D987" s="1417" t="s">
        <v>7313</v>
      </c>
      <c r="E987" s="1431" t="s">
        <v>5731</v>
      </c>
      <c r="F987" s="1401" t="s">
        <v>5731</v>
      </c>
      <c r="G987" s="1432" t="s">
        <v>5731</v>
      </c>
      <c r="H987" s="1421">
        <v>23.837168141592922</v>
      </c>
      <c r="I987" s="1404">
        <v>25.769911504424783</v>
      </c>
      <c r="J987" s="1397">
        <v>32.212389380530979</v>
      </c>
    </row>
    <row r="988" spans="1:10" ht="15.75" customHeight="1">
      <c r="A988" s="1394" t="s">
        <v>7314</v>
      </c>
      <c r="B988" s="1407">
        <v>8413797209730</v>
      </c>
      <c r="C988" s="1976"/>
      <c r="D988" s="1417" t="s">
        <v>7315</v>
      </c>
      <c r="E988" s="1431" t="s">
        <v>5731</v>
      </c>
      <c r="F988" s="1401" t="s">
        <v>5731</v>
      </c>
      <c r="G988" s="1432" t="s">
        <v>5731</v>
      </c>
      <c r="H988" s="1421">
        <v>23.837168141592922</v>
      </c>
      <c r="I988" s="1404">
        <v>25.769911504424783</v>
      </c>
      <c r="J988" s="1397">
        <v>32.212389380530979</v>
      </c>
    </row>
    <row r="989" spans="1:10" ht="15.75" customHeight="1">
      <c r="A989" s="1394" t="s">
        <v>7316</v>
      </c>
      <c r="B989" s="1407">
        <v>8413797209747</v>
      </c>
      <c r="C989" s="1976"/>
      <c r="D989" s="1417" t="s">
        <v>7317</v>
      </c>
      <c r="E989" s="1431" t="s">
        <v>5731</v>
      </c>
      <c r="F989" s="1401" t="s">
        <v>5731</v>
      </c>
      <c r="G989" s="1432" t="s">
        <v>5731</v>
      </c>
      <c r="H989" s="1421">
        <v>23.837168141592922</v>
      </c>
      <c r="I989" s="1404">
        <v>25.769911504424783</v>
      </c>
      <c r="J989" s="1397">
        <v>32.212389380530979</v>
      </c>
    </row>
    <row r="990" spans="1:10" ht="15.75" customHeight="1">
      <c r="A990" s="1394" t="s">
        <v>7318</v>
      </c>
      <c r="B990" s="1407">
        <v>8413797209020</v>
      </c>
      <c r="C990" s="1976"/>
      <c r="D990" s="1417" t="s">
        <v>7319</v>
      </c>
      <c r="E990" s="1431" t="s">
        <v>5731</v>
      </c>
      <c r="F990" s="1401" t="s">
        <v>5731</v>
      </c>
      <c r="G990" s="1432" t="s">
        <v>5731</v>
      </c>
      <c r="H990" s="1421">
        <v>23.837168141592922</v>
      </c>
      <c r="I990" s="1404">
        <v>25.769911504424783</v>
      </c>
      <c r="J990" s="1397">
        <v>32.212389380530979</v>
      </c>
    </row>
    <row r="991" spans="1:10" ht="15.75" customHeight="1">
      <c r="A991" s="1394" t="s">
        <v>7320</v>
      </c>
      <c r="B991" s="1407"/>
      <c r="C991" s="1976"/>
      <c r="D991" s="1417"/>
      <c r="E991" s="1431" t="s">
        <v>5731</v>
      </c>
      <c r="F991" s="1401" t="s">
        <v>5731</v>
      </c>
      <c r="G991" s="1432" t="s">
        <v>5731</v>
      </c>
      <c r="H991" s="1421" t="s">
        <v>5731</v>
      </c>
      <c r="I991" s="1404" t="s">
        <v>5731</v>
      </c>
      <c r="J991" s="1397" t="s">
        <v>5731</v>
      </c>
    </row>
    <row r="992" spans="1:10" ht="15.75" customHeight="1">
      <c r="A992" s="1394" t="s">
        <v>7321</v>
      </c>
      <c r="B992" s="1407">
        <v>8413797249750</v>
      </c>
      <c r="C992" s="1976"/>
      <c r="D992" s="1417" t="s">
        <v>7320</v>
      </c>
      <c r="E992" s="1431" t="s">
        <v>5731</v>
      </c>
      <c r="F992" s="1401" t="s">
        <v>5731</v>
      </c>
      <c r="G992" s="1432" t="s">
        <v>5731</v>
      </c>
      <c r="H992" s="1421">
        <v>21.933015656909468</v>
      </c>
      <c r="I992" s="1404">
        <v>23.711368277739965</v>
      </c>
      <c r="J992" s="1397">
        <v>29.639210347174956</v>
      </c>
    </row>
    <row r="993" spans="1:10" ht="15.75" customHeight="1">
      <c r="A993" s="1394" t="s">
        <v>7322</v>
      </c>
      <c r="B993" s="1407"/>
      <c r="C993" s="1976"/>
      <c r="D993" s="1417"/>
      <c r="E993" s="1431" t="s">
        <v>5731</v>
      </c>
      <c r="F993" s="1401" t="s">
        <v>5731</v>
      </c>
      <c r="G993" s="1432" t="s">
        <v>5731</v>
      </c>
      <c r="H993" s="1421" t="s">
        <v>5731</v>
      </c>
      <c r="I993" s="1404" t="s">
        <v>5731</v>
      </c>
      <c r="J993" s="1397" t="s">
        <v>5731</v>
      </c>
    </row>
    <row r="994" spans="1:10" ht="15.75" customHeight="1">
      <c r="A994" s="1394" t="s">
        <v>7323</v>
      </c>
      <c r="B994" s="1407">
        <v>8413797249484</v>
      </c>
      <c r="C994" s="1976" t="s">
        <v>7324</v>
      </c>
      <c r="D994" s="1417" t="s">
        <v>7324</v>
      </c>
      <c r="E994" s="1431">
        <f>G994*0.79</f>
        <v>49.604100000000003</v>
      </c>
      <c r="F994" s="1401">
        <f>G994*0.83</f>
        <v>52.115699999999997</v>
      </c>
      <c r="G994" s="1432">
        <v>62.79</v>
      </c>
      <c r="H994" s="1421" t="s">
        <v>5731</v>
      </c>
      <c r="I994" s="1404" t="s">
        <v>5731</v>
      </c>
      <c r="J994" s="1397" t="s">
        <v>5731</v>
      </c>
    </row>
    <row r="995" spans="1:10" ht="15.75" customHeight="1">
      <c r="A995" s="1394" t="s">
        <v>7325</v>
      </c>
      <c r="B995" s="1407">
        <v>8413797689105</v>
      </c>
      <c r="C995" s="1976" t="s">
        <v>7326</v>
      </c>
      <c r="D995" s="1417" t="s">
        <v>7326</v>
      </c>
      <c r="E995" s="1431">
        <f>G995*0.79</f>
        <v>99.216100000000012</v>
      </c>
      <c r="F995" s="1401">
        <f>G995*0.83</f>
        <v>104.2397</v>
      </c>
      <c r="G995" s="1432">
        <v>125.59</v>
      </c>
      <c r="H995" s="1421" t="s">
        <v>5731</v>
      </c>
      <c r="I995" s="1404" t="s">
        <v>5731</v>
      </c>
      <c r="J995" s="1397" t="s">
        <v>5731</v>
      </c>
    </row>
    <row r="996" spans="1:10" ht="15.75" customHeight="1">
      <c r="A996" s="1394" t="s">
        <v>7327</v>
      </c>
      <c r="B996" s="1407">
        <v>8413797219951</v>
      </c>
      <c r="C996" s="1976" t="s">
        <v>9145</v>
      </c>
      <c r="D996" s="1417" t="s">
        <v>7328</v>
      </c>
      <c r="E996" s="1431" t="s">
        <v>5731</v>
      </c>
      <c r="F996" s="1401" t="s">
        <v>5731</v>
      </c>
      <c r="G996" s="1432" t="s">
        <v>5731</v>
      </c>
      <c r="H996" s="1421">
        <v>171.65582028590879</v>
      </c>
      <c r="I996" s="1404">
        <v>185.57385976855005</v>
      </c>
      <c r="J996" s="1397">
        <v>231.96732471068756</v>
      </c>
    </row>
    <row r="997" spans="1:10" ht="15.75" customHeight="1">
      <c r="A997" s="1394" t="s">
        <v>7329</v>
      </c>
      <c r="B997" s="1407">
        <v>8413797219982</v>
      </c>
      <c r="C997" s="1976" t="s">
        <v>9144</v>
      </c>
      <c r="D997" s="1417" t="s">
        <v>7330</v>
      </c>
      <c r="E997" s="1431" t="s">
        <v>5731</v>
      </c>
      <c r="F997" s="1401" t="s">
        <v>5731</v>
      </c>
      <c r="G997" s="1432" t="s">
        <v>5731</v>
      </c>
      <c r="H997" s="1421">
        <v>135.93533015656911</v>
      </c>
      <c r="I997" s="1404">
        <v>146.95711368277742</v>
      </c>
      <c r="J997" s="1397">
        <v>183.69639210347177</v>
      </c>
    </row>
    <row r="998" spans="1:10" ht="15.75" customHeight="1">
      <c r="A998" s="1394" t="s">
        <v>7331</v>
      </c>
      <c r="B998" s="1407">
        <v>8413797219456</v>
      </c>
      <c r="C998" s="1976"/>
      <c r="D998" s="1417" t="s">
        <v>7332</v>
      </c>
      <c r="E998" s="1431" t="s">
        <v>5731</v>
      </c>
      <c r="F998" s="1401" t="s">
        <v>5731</v>
      </c>
      <c r="G998" s="1432" t="s">
        <v>5731</v>
      </c>
      <c r="H998" s="1421">
        <v>91.152484683458155</v>
      </c>
      <c r="I998" s="1404">
        <v>98.543226684819629</v>
      </c>
      <c r="J998" s="1397">
        <v>123.17903335602453</v>
      </c>
    </row>
    <row r="999" spans="1:10" ht="15.75" customHeight="1">
      <c r="A999" s="1394" t="s">
        <v>7333</v>
      </c>
      <c r="B999" s="1407">
        <v>8413797259490</v>
      </c>
      <c r="C999" s="1976"/>
      <c r="D999" s="1417" t="s">
        <v>7334</v>
      </c>
      <c r="E999" s="1431" t="s">
        <v>5731</v>
      </c>
      <c r="F999" s="1401" t="s">
        <v>5731</v>
      </c>
      <c r="G999" s="1432" t="s">
        <v>5731</v>
      </c>
      <c r="H999" s="1421">
        <v>89.988835942818241</v>
      </c>
      <c r="I999" s="1404">
        <v>97.285228046289987</v>
      </c>
      <c r="J999" s="1397">
        <v>121.60653505786249</v>
      </c>
    </row>
    <row r="1000" spans="1:10" ht="15.75" customHeight="1">
      <c r="A1000" s="1394" t="s">
        <v>7335</v>
      </c>
      <c r="B1000" s="1407">
        <v>8413797699159</v>
      </c>
      <c r="C1000" s="1976" t="s">
        <v>9315</v>
      </c>
      <c r="D1000" s="1417" t="s">
        <v>7336</v>
      </c>
      <c r="E1000" s="1431" t="s">
        <v>5731</v>
      </c>
      <c r="F1000" s="1401" t="s">
        <v>5731</v>
      </c>
      <c r="G1000" s="1432" t="s">
        <v>5731</v>
      </c>
      <c r="H1000" s="1421">
        <v>200.32389380530975</v>
      </c>
      <c r="I1000" s="1404">
        <v>216.56637168141597</v>
      </c>
      <c r="J1000" s="1397">
        <v>270.70796460176996</v>
      </c>
    </row>
    <row r="1001" spans="1:10" ht="15.75" customHeight="1">
      <c r="A1001" s="1394" t="s">
        <v>7337</v>
      </c>
      <c r="B1001" s="1407">
        <v>8413797689020</v>
      </c>
      <c r="C1001" s="1976" t="s">
        <v>9316</v>
      </c>
      <c r="D1001" s="1417" t="s">
        <v>7338</v>
      </c>
      <c r="E1001" s="1431" t="s">
        <v>5731</v>
      </c>
      <c r="F1001" s="1401" t="s">
        <v>5731</v>
      </c>
      <c r="G1001" s="1432" t="s">
        <v>5731</v>
      </c>
      <c r="H1001" s="1421">
        <v>139.3204901293397</v>
      </c>
      <c r="I1001" s="1404">
        <v>150.61674608577266</v>
      </c>
      <c r="J1001" s="1397">
        <v>188.2709326072158</v>
      </c>
    </row>
    <row r="1002" spans="1:10" ht="15.75" customHeight="1">
      <c r="A1002" s="1394" t="s">
        <v>7339</v>
      </c>
      <c r="B1002" s="1407">
        <v>8413797699494</v>
      </c>
      <c r="C1002" s="1976" t="s">
        <v>9317</v>
      </c>
      <c r="D1002" s="1417" t="s">
        <v>7340</v>
      </c>
      <c r="E1002" s="1431" t="s">
        <v>5731</v>
      </c>
      <c r="F1002" s="1401" t="s">
        <v>5731</v>
      </c>
      <c r="G1002" s="1432" t="s">
        <v>5731</v>
      </c>
      <c r="H1002" s="1421">
        <v>231.07243022464269</v>
      </c>
      <c r="I1002" s="1404">
        <v>249.80803267528938</v>
      </c>
      <c r="J1002" s="1397">
        <v>312.2600408441117</v>
      </c>
    </row>
    <row r="1003" spans="1:10" ht="15.75" customHeight="1">
      <c r="A1003" s="1394" t="s">
        <v>255</v>
      </c>
      <c r="B1003" s="1407"/>
      <c r="C1003" s="1976"/>
      <c r="D1003" s="1417"/>
      <c r="E1003" s="1431" t="s">
        <v>5731</v>
      </c>
      <c r="F1003" s="1401" t="s">
        <v>5731</v>
      </c>
      <c r="G1003" s="1432" t="s">
        <v>5731</v>
      </c>
      <c r="H1003" s="1421" t="s">
        <v>5731</v>
      </c>
      <c r="I1003" s="1404" t="s">
        <v>5731</v>
      </c>
      <c r="J1003" s="1397" t="s">
        <v>5731</v>
      </c>
    </row>
    <row r="1004" spans="1:10" ht="15.75" customHeight="1">
      <c r="A1004" s="1394" t="s">
        <v>7341</v>
      </c>
      <c r="B1004" s="1407">
        <v>8413797629699</v>
      </c>
      <c r="C1004" s="1976" t="s">
        <v>9376</v>
      </c>
      <c r="D1004" s="1417" t="s">
        <v>7342</v>
      </c>
      <c r="E1004" s="1431" t="s">
        <v>5731</v>
      </c>
      <c r="F1004" s="1401" t="s">
        <v>5731</v>
      </c>
      <c r="G1004" s="1432" t="s">
        <v>5731</v>
      </c>
      <c r="H1004" s="1421">
        <v>7167.5473110959838</v>
      </c>
      <c r="I1004" s="1404">
        <v>7748.6997957794429</v>
      </c>
      <c r="J1004" s="1397">
        <v>9685.8747447243022</v>
      </c>
    </row>
    <row r="1005" spans="1:10" ht="15.75" customHeight="1">
      <c r="A1005" s="1394" t="s">
        <v>7343</v>
      </c>
      <c r="B1005" s="1407"/>
      <c r="C1005" s="1976"/>
      <c r="D1005" s="1417"/>
      <c r="E1005" s="1431" t="s">
        <v>5731</v>
      </c>
      <c r="F1005" s="1401" t="s">
        <v>5731</v>
      </c>
      <c r="G1005" s="1432" t="s">
        <v>5731</v>
      </c>
      <c r="H1005" s="1421" t="s">
        <v>5731</v>
      </c>
      <c r="I1005" s="1404" t="s">
        <v>5731</v>
      </c>
      <c r="J1005" s="1397" t="s">
        <v>5731</v>
      </c>
    </row>
    <row r="1006" spans="1:10" ht="15.75" customHeight="1">
      <c r="A1006" s="1394" t="s">
        <v>7344</v>
      </c>
      <c r="B1006" s="1407">
        <v>8413797609707</v>
      </c>
      <c r="C1006" s="1976" t="s">
        <v>9391</v>
      </c>
      <c r="D1006" s="1417" t="s">
        <v>7345</v>
      </c>
      <c r="E1006" s="1431" t="s">
        <v>5731</v>
      </c>
      <c r="F1006" s="1401" t="s">
        <v>5731</v>
      </c>
      <c r="G1006" s="1432" t="s">
        <v>5731</v>
      </c>
      <c r="H1006" s="1421">
        <v>407.8765146358067</v>
      </c>
      <c r="I1006" s="1404">
        <v>440.94758339006131</v>
      </c>
      <c r="J1006" s="1397">
        <v>551.18447923757662</v>
      </c>
    </row>
    <row r="1007" spans="1:10" ht="15.75" customHeight="1">
      <c r="A1007" s="1394" t="s">
        <v>7346</v>
      </c>
      <c r="B1007" s="1407">
        <v>8413797609790</v>
      </c>
      <c r="C1007" s="1976" t="s">
        <v>9390</v>
      </c>
      <c r="D1007" s="1417" t="s">
        <v>7347</v>
      </c>
      <c r="E1007" s="1431" t="s">
        <v>5731</v>
      </c>
      <c r="F1007" s="1401" t="s">
        <v>5731</v>
      </c>
      <c r="G1007" s="1432" t="s">
        <v>5731</v>
      </c>
      <c r="H1007" s="1421">
        <v>471.87719537100071</v>
      </c>
      <c r="I1007" s="1404">
        <v>510.13750850918996</v>
      </c>
      <c r="J1007" s="1397">
        <v>637.67188563648745</v>
      </c>
    </row>
    <row r="1008" spans="1:10" ht="15.75" customHeight="1">
      <c r="A1008" s="1394" t="s">
        <v>7348</v>
      </c>
      <c r="B1008" s="1407">
        <v>8413797619218</v>
      </c>
      <c r="C1008" s="1976" t="s">
        <v>9389</v>
      </c>
      <c r="D1008" s="1417" t="s">
        <v>7349</v>
      </c>
      <c r="E1008" s="1431" t="s">
        <v>5731</v>
      </c>
      <c r="F1008" s="1401" t="s">
        <v>5731</v>
      </c>
      <c r="G1008" s="1432" t="s">
        <v>5731</v>
      </c>
      <c r="H1008" s="1421">
        <v>795.75942818243709</v>
      </c>
      <c r="I1008" s="1404">
        <v>860.28046289993199</v>
      </c>
      <c r="J1008" s="1397">
        <v>1075.350578624915</v>
      </c>
    </row>
    <row r="1009" spans="1:10" ht="15.75" customHeight="1">
      <c r="A1009" s="1394" t="s">
        <v>7350</v>
      </c>
      <c r="B1009" s="1407">
        <v>8413797619690</v>
      </c>
      <c r="C1009" s="1976" t="s">
        <v>9420</v>
      </c>
      <c r="D1009" s="1417" t="s">
        <v>7351</v>
      </c>
      <c r="E1009" s="1431" t="s">
        <v>5731</v>
      </c>
      <c r="F1009" s="1401" t="s">
        <v>5731</v>
      </c>
      <c r="G1009" s="1432" t="s">
        <v>5731</v>
      </c>
      <c r="H1009" s="1421">
        <v>751.78761061946898</v>
      </c>
      <c r="I1009" s="1404">
        <v>812.74336283185846</v>
      </c>
      <c r="J1009" s="1397">
        <v>1015.929203539823</v>
      </c>
    </row>
    <row r="1010" spans="1:10" ht="15.75" customHeight="1">
      <c r="A1010" s="1394" t="s">
        <v>7352</v>
      </c>
      <c r="B1010" s="1407">
        <v>8413797619027</v>
      </c>
      <c r="C1010" s="1976" t="s">
        <v>9399</v>
      </c>
      <c r="D1010" s="1417" t="s">
        <v>7353</v>
      </c>
      <c r="E1010" s="1431" t="s">
        <v>5731</v>
      </c>
      <c r="F1010" s="1401" t="s">
        <v>5731</v>
      </c>
      <c r="G1010" s="1432" t="s">
        <v>5731</v>
      </c>
      <c r="H1010" s="1421">
        <v>61.990742001361475</v>
      </c>
      <c r="I1010" s="1404">
        <v>67.017018379850242</v>
      </c>
      <c r="J1010" s="1397">
        <v>83.771272974812803</v>
      </c>
    </row>
    <row r="1011" spans="1:10" ht="15.75" customHeight="1">
      <c r="A1011" s="1394" t="s">
        <v>7354</v>
      </c>
      <c r="B1011" s="1407">
        <v>8413797619034</v>
      </c>
      <c r="C1011" s="1976" t="s">
        <v>9396</v>
      </c>
      <c r="D1011" s="1417" t="s">
        <v>7355</v>
      </c>
      <c r="E1011" s="1431" t="s">
        <v>5731</v>
      </c>
      <c r="F1011" s="1401" t="s">
        <v>5731</v>
      </c>
      <c r="G1011" s="1432" t="s">
        <v>5731</v>
      </c>
      <c r="H1011" s="1421">
        <v>61.990742001361475</v>
      </c>
      <c r="I1011" s="1404">
        <v>67.017018379850242</v>
      </c>
      <c r="J1011" s="1397">
        <v>83.771272974812803</v>
      </c>
    </row>
    <row r="1012" spans="1:10" ht="15.75" customHeight="1">
      <c r="A1012" s="1394" t="s">
        <v>7356</v>
      </c>
      <c r="B1012" s="1407">
        <v>8413797619041</v>
      </c>
      <c r="C1012" s="1976" t="s">
        <v>9397</v>
      </c>
      <c r="D1012" s="1417" t="s">
        <v>7357</v>
      </c>
      <c r="E1012" s="1431" t="s">
        <v>5731</v>
      </c>
      <c r="F1012" s="1401" t="s">
        <v>5731</v>
      </c>
      <c r="G1012" s="1432" t="s">
        <v>5731</v>
      </c>
      <c r="H1012" s="1421">
        <v>61.990742001361475</v>
      </c>
      <c r="I1012" s="1404">
        <v>67.017018379850242</v>
      </c>
      <c r="J1012" s="1397">
        <v>83.771272974812803</v>
      </c>
    </row>
    <row r="1013" spans="1:10" ht="15.75" customHeight="1">
      <c r="A1013" s="1394" t="s">
        <v>7358</v>
      </c>
      <c r="B1013" s="1407">
        <v>8413797619058</v>
      </c>
      <c r="C1013" s="1976" t="s">
        <v>9398</v>
      </c>
      <c r="D1013" s="1417" t="s">
        <v>7359</v>
      </c>
      <c r="E1013" s="1431" t="s">
        <v>5731</v>
      </c>
      <c r="F1013" s="1401" t="s">
        <v>5731</v>
      </c>
      <c r="G1013" s="1432" t="s">
        <v>5731</v>
      </c>
      <c r="H1013" s="1421">
        <v>61.990742001361475</v>
      </c>
      <c r="I1013" s="1404">
        <v>67.017018379850242</v>
      </c>
      <c r="J1013" s="1397">
        <v>83.771272974812803</v>
      </c>
    </row>
    <row r="1014" spans="1:10" ht="15.75" customHeight="1">
      <c r="A1014" s="1394" t="s">
        <v>7360</v>
      </c>
      <c r="B1014" s="1407">
        <v>8413797619065</v>
      </c>
      <c r="C1014" s="1976" t="s">
        <v>9400</v>
      </c>
      <c r="D1014" s="1417" t="s">
        <v>7361</v>
      </c>
      <c r="E1014" s="1431" t="s">
        <v>5731</v>
      </c>
      <c r="F1014" s="1401" t="s">
        <v>5731</v>
      </c>
      <c r="G1014" s="1432" t="s">
        <v>5731</v>
      </c>
      <c r="H1014" s="1421">
        <v>61.990742001361475</v>
      </c>
      <c r="I1014" s="1404">
        <v>67.017018379850242</v>
      </c>
      <c r="J1014" s="1397">
        <v>83.771272974812803</v>
      </c>
    </row>
    <row r="1015" spans="1:10" ht="15.75" customHeight="1">
      <c r="A1015" s="1394" t="s">
        <v>7362</v>
      </c>
      <c r="B1015" s="1407">
        <v>8413797609745</v>
      </c>
      <c r="C1015" s="1976"/>
      <c r="D1015" s="1417" t="s">
        <v>7363</v>
      </c>
      <c r="E1015" s="1431" t="s">
        <v>5731</v>
      </c>
      <c r="F1015" s="1401" t="s">
        <v>5731</v>
      </c>
      <c r="G1015" s="1432" t="s">
        <v>5731</v>
      </c>
      <c r="H1015" s="1421">
        <v>499.84002722940778</v>
      </c>
      <c r="I1015" s="1404">
        <v>540.36759700476523</v>
      </c>
      <c r="J1015" s="1397">
        <v>675.45949625595642</v>
      </c>
    </row>
    <row r="1016" spans="1:10" ht="15.75" customHeight="1">
      <c r="A1016" s="1394" t="s">
        <v>7364</v>
      </c>
      <c r="B1016" s="1407">
        <v>8413797609752</v>
      </c>
      <c r="C1016" s="1976"/>
      <c r="D1016" s="1417" t="s">
        <v>7365</v>
      </c>
      <c r="E1016" s="1431" t="s">
        <v>5731</v>
      </c>
      <c r="F1016" s="1401" t="s">
        <v>5731</v>
      </c>
      <c r="G1016" s="1432" t="s">
        <v>5731</v>
      </c>
      <c r="H1016" s="1421">
        <v>57.19509870660314</v>
      </c>
      <c r="I1016" s="1404">
        <v>61.832539142273667</v>
      </c>
      <c r="J1016" s="1397">
        <v>77.290673927842079</v>
      </c>
    </row>
    <row r="1017" spans="1:10" ht="15.75" customHeight="1">
      <c r="A1017" s="1394" t="s">
        <v>7366</v>
      </c>
      <c r="B1017" s="1407">
        <v>8413797609769</v>
      </c>
      <c r="C1017" s="1976"/>
      <c r="D1017" s="1417" t="s">
        <v>7367</v>
      </c>
      <c r="E1017" s="1431" t="s">
        <v>5731</v>
      </c>
      <c r="F1017" s="1401" t="s">
        <v>5731</v>
      </c>
      <c r="G1017" s="1432" t="s">
        <v>5731</v>
      </c>
      <c r="H1017" s="1421">
        <v>57.582981620149759</v>
      </c>
      <c r="I1017" s="1404">
        <v>62.251872021783527</v>
      </c>
      <c r="J1017" s="1397">
        <v>77.814840027229408</v>
      </c>
    </row>
    <row r="1018" spans="1:10" ht="15.75" customHeight="1">
      <c r="A1018" s="1394" t="s">
        <v>7368</v>
      </c>
      <c r="B1018" s="1407">
        <v>8413797609776</v>
      </c>
      <c r="C1018" s="1976"/>
      <c r="D1018" s="1417" t="s">
        <v>7369</v>
      </c>
      <c r="E1018" s="1431" t="s">
        <v>5731</v>
      </c>
      <c r="F1018" s="1401" t="s">
        <v>5731</v>
      </c>
      <c r="G1018" s="1432" t="s">
        <v>5731</v>
      </c>
      <c r="H1018" s="1421">
        <v>44.218652144315861</v>
      </c>
      <c r="I1018" s="1404">
        <v>47.80394826412526</v>
      </c>
      <c r="J1018" s="1397">
        <v>59.75493533015657</v>
      </c>
    </row>
    <row r="1019" spans="1:10" ht="15.75" customHeight="1">
      <c r="A1019" s="1394" t="s">
        <v>7370</v>
      </c>
      <c r="B1019" s="1407">
        <v>8413797609783</v>
      </c>
      <c r="C1019" s="1976"/>
      <c r="D1019" s="1417" t="s">
        <v>7371</v>
      </c>
      <c r="E1019" s="1431" t="s">
        <v>5731</v>
      </c>
      <c r="F1019" s="1401" t="s">
        <v>5731</v>
      </c>
      <c r="G1019" s="1432" t="s">
        <v>5731</v>
      </c>
      <c r="H1019" s="1421">
        <v>44.394962559564334</v>
      </c>
      <c r="I1019" s="1404">
        <v>47.994554118447937</v>
      </c>
      <c r="J1019" s="1397">
        <v>59.99319264805991</v>
      </c>
    </row>
    <row r="1020" spans="1:10" ht="15.75" customHeight="1">
      <c r="A1020" s="1394" t="s">
        <v>7372</v>
      </c>
      <c r="B1020" s="1407">
        <v>8413797619164</v>
      </c>
      <c r="C1020" s="1976" t="s">
        <v>9418</v>
      </c>
      <c r="D1020" s="1417" t="s">
        <v>7373</v>
      </c>
      <c r="E1020" s="1431" t="s">
        <v>5731</v>
      </c>
      <c r="F1020" s="1401" t="s">
        <v>5731</v>
      </c>
      <c r="G1020" s="1432" t="s">
        <v>5731</v>
      </c>
      <c r="H1020" s="1421">
        <v>293.90946221919671</v>
      </c>
      <c r="I1020" s="1404">
        <v>317.73995915588841</v>
      </c>
      <c r="J1020" s="1397">
        <v>397.17494894486043</v>
      </c>
    </row>
    <row r="1021" spans="1:10" ht="15.75" customHeight="1">
      <c r="A1021" s="1394" t="s">
        <v>7374</v>
      </c>
      <c r="B1021" s="1407">
        <v>8413797619140</v>
      </c>
      <c r="C1021" s="1976"/>
      <c r="D1021" s="1417" t="s">
        <v>7375</v>
      </c>
      <c r="E1021" s="1431" t="s">
        <v>5731</v>
      </c>
      <c r="F1021" s="1401" t="s">
        <v>5731</v>
      </c>
      <c r="G1021" s="1432" t="s">
        <v>5731</v>
      </c>
      <c r="H1021" s="1421">
        <v>293.90946221919671</v>
      </c>
      <c r="I1021" s="1404">
        <v>317.73995915588841</v>
      </c>
      <c r="J1021" s="1397">
        <v>397.17494894486043</v>
      </c>
    </row>
    <row r="1022" spans="1:10" ht="15.75" customHeight="1">
      <c r="A1022" s="1394" t="s">
        <v>7376</v>
      </c>
      <c r="B1022" s="1407">
        <v>8413797609653</v>
      </c>
      <c r="C1022" s="1976"/>
      <c r="D1022" s="1417" t="s">
        <v>7377</v>
      </c>
      <c r="E1022" s="1431" t="s">
        <v>5731</v>
      </c>
      <c r="F1022" s="1401" t="s">
        <v>5731</v>
      </c>
      <c r="G1022" s="1432" t="s">
        <v>5731</v>
      </c>
      <c r="H1022" s="1421">
        <v>426.95330156569094</v>
      </c>
      <c r="I1022" s="1404">
        <v>461.57113682777401</v>
      </c>
      <c r="J1022" s="1397">
        <v>576.96392103471749</v>
      </c>
    </row>
    <row r="1023" spans="1:10" ht="15.75" customHeight="1">
      <c r="A1023" s="1394">
        <v>0</v>
      </c>
      <c r="B1023" s="1407"/>
      <c r="C1023" s="1976"/>
      <c r="D1023" s="1417"/>
      <c r="E1023" s="1431" t="s">
        <v>5731</v>
      </c>
      <c r="F1023" s="1401" t="s">
        <v>5731</v>
      </c>
      <c r="G1023" s="1432" t="s">
        <v>5731</v>
      </c>
      <c r="H1023" s="1421" t="s">
        <v>5731</v>
      </c>
      <c r="I1023" s="1404" t="s">
        <v>5731</v>
      </c>
      <c r="J1023" s="1397" t="s">
        <v>5731</v>
      </c>
    </row>
    <row r="1024" spans="1:10" ht="47.1" customHeight="1">
      <c r="A1024" s="1587" t="s">
        <v>7378</v>
      </c>
      <c r="B1024" s="1588"/>
      <c r="C1024" s="1978"/>
      <c r="D1024" s="1589"/>
      <c r="E1024" s="1590" t="s">
        <v>5731</v>
      </c>
      <c r="F1024" s="1591" t="s">
        <v>5731</v>
      </c>
      <c r="G1024" s="1592" t="s">
        <v>5731</v>
      </c>
      <c r="H1024" s="1422" t="s">
        <v>5731</v>
      </c>
      <c r="I1024" s="1412" t="s">
        <v>5731</v>
      </c>
      <c r="J1024" s="1412" t="s">
        <v>5731</v>
      </c>
    </row>
    <row r="1025" spans="1:10" ht="15.75" customHeight="1">
      <c r="A1025" s="1394" t="s">
        <v>7379</v>
      </c>
      <c r="B1025" s="1407"/>
      <c r="C1025" s="1976"/>
      <c r="D1025" s="1417"/>
      <c r="E1025" s="1429" t="s">
        <v>5731</v>
      </c>
      <c r="F1025" s="1410" t="s">
        <v>5731</v>
      </c>
      <c r="G1025" s="1430" t="s">
        <v>5731</v>
      </c>
      <c r="H1025" s="1423" t="s">
        <v>5731</v>
      </c>
      <c r="I1025" s="1413" t="s">
        <v>5731</v>
      </c>
      <c r="J1025" s="1414" t="s">
        <v>5731</v>
      </c>
    </row>
    <row r="1026" spans="1:10" ht="15.75" customHeight="1">
      <c r="A1026" s="1394" t="s">
        <v>7380</v>
      </c>
      <c r="B1026" s="1407"/>
      <c r="C1026" s="1976"/>
      <c r="D1026" s="1417"/>
      <c r="E1026" s="1429" t="s">
        <v>5731</v>
      </c>
      <c r="F1026" s="1410" t="s">
        <v>5731</v>
      </c>
      <c r="G1026" s="1430" t="s">
        <v>5731</v>
      </c>
      <c r="H1026" s="1423" t="s">
        <v>5731</v>
      </c>
      <c r="I1026" s="1413" t="s">
        <v>5731</v>
      </c>
      <c r="J1026" s="1414" t="s">
        <v>5731</v>
      </c>
    </row>
    <row r="1027" spans="1:10" ht="15.75" customHeight="1">
      <c r="A1027" s="1394" t="s">
        <v>7381</v>
      </c>
      <c r="B1027" s="1407">
        <v>8413797699555</v>
      </c>
      <c r="C1027" s="1976"/>
      <c r="D1027" s="1417" t="s">
        <v>7382</v>
      </c>
      <c r="E1027" s="1429" t="s">
        <v>5731</v>
      </c>
      <c r="F1027" s="1410" t="s">
        <v>5731</v>
      </c>
      <c r="G1027" s="1430" t="s">
        <v>5731</v>
      </c>
      <c r="H1027" s="1423">
        <v>774.32008168822335</v>
      </c>
      <c r="I1027" s="1413">
        <v>837.10279101429569</v>
      </c>
      <c r="J1027" s="1414">
        <v>1046.3784887678694</v>
      </c>
    </row>
    <row r="1028" spans="1:10" ht="15.75" customHeight="1">
      <c r="A1028" s="1394" t="s">
        <v>7383</v>
      </c>
      <c r="B1028" s="1407"/>
      <c r="C1028" s="1976"/>
      <c r="D1028" s="1417"/>
      <c r="E1028" s="1429" t="s">
        <v>5731</v>
      </c>
      <c r="F1028" s="1410" t="s">
        <v>5731</v>
      </c>
      <c r="G1028" s="1430" t="s">
        <v>5731</v>
      </c>
      <c r="H1028" s="1423" t="s">
        <v>5731</v>
      </c>
      <c r="I1028" s="1413" t="s">
        <v>5731</v>
      </c>
      <c r="J1028" s="1414" t="s">
        <v>5731</v>
      </c>
    </row>
    <row r="1029" spans="1:10" ht="15.75" customHeight="1">
      <c r="A1029" s="1394" t="s">
        <v>7384</v>
      </c>
      <c r="B1029" s="1407">
        <v>8413797699579</v>
      </c>
      <c r="C1029" s="1976"/>
      <c r="D1029" s="1417" t="s">
        <v>7385</v>
      </c>
      <c r="E1029" s="1429" t="s">
        <v>5731</v>
      </c>
      <c r="F1029" s="1410" t="s">
        <v>5731</v>
      </c>
      <c r="G1029" s="1430" t="s">
        <v>5731</v>
      </c>
      <c r="H1029" s="1423">
        <v>1272.0796460176994</v>
      </c>
      <c r="I1029" s="1413">
        <v>1375.2212389380534</v>
      </c>
      <c r="J1029" s="1414">
        <v>1719.0265486725666</v>
      </c>
    </row>
    <row r="1030" spans="1:10" ht="15.75" customHeight="1">
      <c r="A1030" s="1394" t="s">
        <v>7386</v>
      </c>
      <c r="B1030" s="1407"/>
      <c r="C1030" s="1976"/>
      <c r="D1030" s="1417"/>
      <c r="E1030" s="1429" t="s">
        <v>5731</v>
      </c>
      <c r="F1030" s="1410" t="s">
        <v>5731</v>
      </c>
      <c r="G1030" s="1430" t="s">
        <v>5731</v>
      </c>
      <c r="H1030" s="1423" t="s">
        <v>5731</v>
      </c>
      <c r="I1030" s="1413" t="s">
        <v>5731</v>
      </c>
      <c r="J1030" s="1414" t="s">
        <v>5731</v>
      </c>
    </row>
    <row r="1031" spans="1:10" ht="15.75" customHeight="1">
      <c r="A1031" s="1394" t="s">
        <v>7387</v>
      </c>
      <c r="B1031" s="1407">
        <v>8413797699791</v>
      </c>
      <c r="C1031" s="1976"/>
      <c r="D1031" s="1417" t="s">
        <v>7388</v>
      </c>
      <c r="E1031" s="1429" t="s">
        <v>5731</v>
      </c>
      <c r="F1031" s="1410" t="s">
        <v>5731</v>
      </c>
      <c r="G1031" s="1430" t="s">
        <v>5731</v>
      </c>
      <c r="H1031" s="1423">
        <v>965.33478556841374</v>
      </c>
      <c r="I1031" s="1413">
        <v>1043.6051735874746</v>
      </c>
      <c r="J1031" s="1414">
        <v>1304.506466984343</v>
      </c>
    </row>
    <row r="1032" spans="1:10" ht="15.75" customHeight="1">
      <c r="A1032" s="1394" t="s">
        <v>256</v>
      </c>
      <c r="B1032" s="1407"/>
      <c r="C1032" s="1976"/>
      <c r="D1032" s="1417"/>
      <c r="E1032" s="1429" t="s">
        <v>5731</v>
      </c>
      <c r="F1032" s="1410" t="s">
        <v>5731</v>
      </c>
      <c r="G1032" s="1430" t="s">
        <v>5731</v>
      </c>
      <c r="H1032" s="1423" t="s">
        <v>5731</v>
      </c>
      <c r="I1032" s="1413" t="s">
        <v>5731</v>
      </c>
      <c r="J1032" s="1414" t="s">
        <v>5731</v>
      </c>
    </row>
    <row r="1033" spans="1:10" ht="15.75" customHeight="1">
      <c r="A1033" s="1394" t="s">
        <v>7389</v>
      </c>
      <c r="B1033" s="1407">
        <v>8413797039177</v>
      </c>
      <c r="C1033" s="1976"/>
      <c r="D1033" s="1417" t="s">
        <v>7390</v>
      </c>
      <c r="E1033" s="1429" t="s">
        <v>5731</v>
      </c>
      <c r="F1033" s="1410" t="s">
        <v>5731</v>
      </c>
      <c r="G1033" s="1430" t="s">
        <v>5731</v>
      </c>
      <c r="H1033" s="1423">
        <v>2683.7618788291361</v>
      </c>
      <c r="I1033" s="1413">
        <v>2901.3641933287954</v>
      </c>
      <c r="J1033" s="1414">
        <v>3626.7052416609945</v>
      </c>
    </row>
    <row r="1034" spans="1:10" ht="15.75" customHeight="1">
      <c r="A1034" s="1394" t="s">
        <v>7391</v>
      </c>
      <c r="B1034" s="1407">
        <v>8413797039184</v>
      </c>
      <c r="C1034" s="1976"/>
      <c r="D1034" s="1417" t="s">
        <v>7392</v>
      </c>
      <c r="E1034" s="1429" t="s">
        <v>5731</v>
      </c>
      <c r="F1034" s="1410" t="s">
        <v>5731</v>
      </c>
      <c r="G1034" s="1430" t="s">
        <v>5731</v>
      </c>
      <c r="H1034" s="1423">
        <v>2683.7618788291361</v>
      </c>
      <c r="I1034" s="1413">
        <v>2901.3641933287954</v>
      </c>
      <c r="J1034" s="1414">
        <v>3626.7052416609945</v>
      </c>
    </row>
    <row r="1035" spans="1:10" ht="15.75" customHeight="1">
      <c r="A1035" s="1394" t="s">
        <v>7393</v>
      </c>
      <c r="B1035" s="1407">
        <v>8413797039191</v>
      </c>
      <c r="C1035" s="1976"/>
      <c r="D1035" s="1417" t="s">
        <v>7394</v>
      </c>
      <c r="E1035" s="1429" t="s">
        <v>5731</v>
      </c>
      <c r="F1035" s="1410" t="s">
        <v>5731</v>
      </c>
      <c r="G1035" s="1430" t="s">
        <v>5731</v>
      </c>
      <c r="H1035" s="1423">
        <v>2683.7618788291361</v>
      </c>
      <c r="I1035" s="1413">
        <v>2901.3641933287954</v>
      </c>
      <c r="J1035" s="1414">
        <v>3626.7052416609945</v>
      </c>
    </row>
    <row r="1036" spans="1:10" ht="15.75" customHeight="1">
      <c r="A1036" s="1394" t="s">
        <v>7395</v>
      </c>
      <c r="B1036" s="1407"/>
      <c r="C1036" s="1976"/>
      <c r="D1036" s="1417"/>
      <c r="E1036" s="1429" t="s">
        <v>5731</v>
      </c>
      <c r="F1036" s="1410" t="s">
        <v>5731</v>
      </c>
      <c r="G1036" s="1430" t="s">
        <v>5731</v>
      </c>
      <c r="H1036" s="1423" t="s">
        <v>5731</v>
      </c>
      <c r="I1036" s="1413" t="s">
        <v>5731</v>
      </c>
      <c r="J1036" s="1414" t="s">
        <v>5731</v>
      </c>
    </row>
    <row r="1037" spans="1:10" ht="15.75" customHeight="1">
      <c r="A1037" s="1394" t="s">
        <v>7396</v>
      </c>
      <c r="B1037" s="1407">
        <v>8413797699647</v>
      </c>
      <c r="C1037" s="1976"/>
      <c r="D1037" s="1417" t="s">
        <v>7397</v>
      </c>
      <c r="E1037" s="1429" t="s">
        <v>5731</v>
      </c>
      <c r="F1037" s="1410" t="s">
        <v>5731</v>
      </c>
      <c r="G1037" s="1430" t="s">
        <v>5731</v>
      </c>
      <c r="H1037" s="1423">
        <v>1291.6148400272295</v>
      </c>
      <c r="I1037" s="1413">
        <v>1396.3403675970048</v>
      </c>
      <c r="J1037" s="1414">
        <v>1745.4254594962561</v>
      </c>
    </row>
    <row r="1038" spans="1:10" ht="15.75" customHeight="1">
      <c r="A1038" s="1394" t="s">
        <v>7398</v>
      </c>
      <c r="B1038" s="1407"/>
      <c r="C1038" s="1976"/>
      <c r="D1038" s="1417"/>
      <c r="E1038" s="1429" t="s">
        <v>5731</v>
      </c>
      <c r="F1038" s="1410" t="s">
        <v>5731</v>
      </c>
      <c r="G1038" s="1430" t="s">
        <v>5731</v>
      </c>
      <c r="H1038" s="1423" t="s">
        <v>5731</v>
      </c>
      <c r="I1038" s="1413" t="s">
        <v>5731</v>
      </c>
      <c r="J1038" s="1414" t="s">
        <v>5731</v>
      </c>
    </row>
    <row r="1039" spans="1:10" ht="15.75" customHeight="1">
      <c r="A1039" s="1394" t="s">
        <v>7399</v>
      </c>
      <c r="B1039" s="1407">
        <v>8413797699487</v>
      </c>
      <c r="C1039" s="1976"/>
      <c r="D1039" s="1417" t="s">
        <v>7400</v>
      </c>
      <c r="E1039" s="1429" t="s">
        <v>5731</v>
      </c>
      <c r="F1039" s="1410" t="s">
        <v>5731</v>
      </c>
      <c r="G1039" s="1430" t="s">
        <v>5731</v>
      </c>
      <c r="H1039" s="1423">
        <v>1025.7034717494898</v>
      </c>
      <c r="I1039" s="1413">
        <v>1108.8686181075564</v>
      </c>
      <c r="J1039" s="1414">
        <v>1386.0857726344454</v>
      </c>
    </row>
    <row r="1040" spans="1:10" ht="15.75" customHeight="1">
      <c r="A1040" s="1394" t="s">
        <v>7401</v>
      </c>
      <c r="B1040" s="1407"/>
      <c r="C1040" s="1976"/>
      <c r="D1040" s="1417"/>
      <c r="E1040" s="1429" t="s">
        <v>5731</v>
      </c>
      <c r="F1040" s="1410" t="s">
        <v>5731</v>
      </c>
      <c r="G1040" s="1430" t="s">
        <v>5731</v>
      </c>
      <c r="H1040" s="1423" t="s">
        <v>5731</v>
      </c>
      <c r="I1040" s="1413" t="s">
        <v>5731</v>
      </c>
      <c r="J1040" s="1414" t="s">
        <v>5731</v>
      </c>
    </row>
    <row r="1041" spans="1:10" ht="15.75" customHeight="1">
      <c r="A1041" s="1394" t="s">
        <v>7402</v>
      </c>
      <c r="B1041" s="1407">
        <v>8413797903119</v>
      </c>
      <c r="C1041" s="1976"/>
      <c r="D1041" s="1417" t="s">
        <v>7403</v>
      </c>
      <c r="E1041" s="1429" t="s">
        <v>5731</v>
      </c>
      <c r="F1041" s="1410" t="s">
        <v>5731</v>
      </c>
      <c r="G1041" s="1430" t="s">
        <v>5731</v>
      </c>
      <c r="H1041" s="1423">
        <v>1282.023553437713</v>
      </c>
      <c r="I1041" s="1413">
        <v>1385.971409121852</v>
      </c>
      <c r="J1041" s="1414">
        <v>1732.4642614023148</v>
      </c>
    </row>
    <row r="1042" spans="1:10" ht="15.75" customHeight="1">
      <c r="A1042" s="1394" t="s">
        <v>7404</v>
      </c>
      <c r="B1042" s="1407">
        <v>8413797903126</v>
      </c>
      <c r="C1042" s="1976"/>
      <c r="D1042" s="1417" t="s">
        <v>7405</v>
      </c>
      <c r="E1042" s="1429" t="s">
        <v>5731</v>
      </c>
      <c r="F1042" s="1410" t="s">
        <v>5731</v>
      </c>
      <c r="G1042" s="1430" t="s">
        <v>5731</v>
      </c>
      <c r="H1042" s="1423">
        <v>1124.4373042886318</v>
      </c>
      <c r="I1042" s="1413">
        <v>1215.6078965282506</v>
      </c>
      <c r="J1042" s="1414">
        <v>1519.5098706603133</v>
      </c>
    </row>
    <row r="1043" spans="1:10" ht="15.75" customHeight="1">
      <c r="A1043" s="1394" t="s">
        <v>7406</v>
      </c>
      <c r="B1043" s="1407">
        <v>8413797905700</v>
      </c>
      <c r="C1043" s="1976"/>
      <c r="D1043" s="1417" t="s">
        <v>7407</v>
      </c>
      <c r="E1043" s="1429" t="s">
        <v>5731</v>
      </c>
      <c r="F1043" s="1410" t="s">
        <v>5731</v>
      </c>
      <c r="G1043" s="1430" t="s">
        <v>5731</v>
      </c>
      <c r="H1043" s="1423">
        <v>125.10987066031315</v>
      </c>
      <c r="I1043" s="1413">
        <v>135.25391422736558</v>
      </c>
      <c r="J1043" s="1414">
        <v>169.06739278420696</v>
      </c>
    </row>
    <row r="1044" spans="1:10" ht="15.75" customHeight="1">
      <c r="A1044" s="1394" t="s">
        <v>7408</v>
      </c>
      <c r="B1044" s="1407">
        <v>8413797906066</v>
      </c>
      <c r="C1044" s="1976"/>
      <c r="D1044" s="1417" t="s">
        <v>7409</v>
      </c>
      <c r="E1044" s="1429" t="s">
        <v>5731</v>
      </c>
      <c r="F1044" s="1410" t="s">
        <v>5731</v>
      </c>
      <c r="G1044" s="1430" t="s">
        <v>5731</v>
      </c>
      <c r="H1044" s="1423">
        <v>226.59414567733154</v>
      </c>
      <c r="I1044" s="1413">
        <v>244.96664397549358</v>
      </c>
      <c r="J1044" s="1414">
        <v>306.20830496936696</v>
      </c>
    </row>
    <row r="1045" spans="1:10" ht="15.75" customHeight="1">
      <c r="A1045" s="1394" t="s">
        <v>7410</v>
      </c>
      <c r="B1045" s="1407">
        <v>8413797905717</v>
      </c>
      <c r="C1045" s="1976"/>
      <c r="D1045" s="1417" t="s">
        <v>7411</v>
      </c>
      <c r="E1045" s="1429" t="s">
        <v>5731</v>
      </c>
      <c r="F1045" s="1410" t="s">
        <v>5731</v>
      </c>
      <c r="G1045" s="1430" t="s">
        <v>5731</v>
      </c>
      <c r="H1045" s="1423">
        <v>97.92280462899933</v>
      </c>
      <c r="I1045" s="1413">
        <v>105.8624914908101</v>
      </c>
      <c r="J1045" s="1414">
        <v>132.32811436351261</v>
      </c>
    </row>
    <row r="1046" spans="1:10" ht="15.75" customHeight="1">
      <c r="A1046" s="1394" t="s">
        <v>7412</v>
      </c>
      <c r="B1046" s="1407">
        <v>8413797906073</v>
      </c>
      <c r="C1046" s="1976"/>
      <c r="D1046" s="1417" t="s">
        <v>7413</v>
      </c>
      <c r="E1046" s="1429" t="s">
        <v>5731</v>
      </c>
      <c r="F1046" s="1410" t="s">
        <v>5731</v>
      </c>
      <c r="G1046" s="1430" t="s">
        <v>5731</v>
      </c>
      <c r="H1046" s="1423">
        <v>218.20176991150444</v>
      </c>
      <c r="I1046" s="1413">
        <v>235.89380530973455</v>
      </c>
      <c r="J1046" s="1414">
        <v>294.86725663716817</v>
      </c>
    </row>
    <row r="1047" spans="1:10" ht="15.75" customHeight="1">
      <c r="A1047" s="1394" t="s">
        <v>7414</v>
      </c>
      <c r="B1047" s="1407">
        <v>8413797903010</v>
      </c>
      <c r="C1047" s="1976"/>
      <c r="D1047" s="1417" t="s">
        <v>7415</v>
      </c>
      <c r="E1047" s="1429" t="s">
        <v>5731</v>
      </c>
      <c r="F1047" s="1410" t="s">
        <v>5731</v>
      </c>
      <c r="G1047" s="1430" t="s">
        <v>5731</v>
      </c>
      <c r="H1047" s="1423">
        <v>564.54594962559577</v>
      </c>
      <c r="I1047" s="1413">
        <v>610.31994554118455</v>
      </c>
      <c r="J1047" s="1414">
        <v>762.89993192648069</v>
      </c>
    </row>
    <row r="1048" spans="1:10" ht="15.75" customHeight="1">
      <c r="A1048" s="1394" t="s">
        <v>7416</v>
      </c>
      <c r="B1048" s="1407">
        <v>8413797903058</v>
      </c>
      <c r="C1048" s="1976"/>
      <c r="D1048" s="1417" t="s">
        <v>7417</v>
      </c>
      <c r="E1048" s="1429" t="s">
        <v>5731</v>
      </c>
      <c r="F1048" s="1410" t="s">
        <v>5731</v>
      </c>
      <c r="G1048" s="1430" t="s">
        <v>5731</v>
      </c>
      <c r="H1048" s="1423">
        <v>472.37086453369642</v>
      </c>
      <c r="I1048" s="1413">
        <v>510.67120490129349</v>
      </c>
      <c r="J1048" s="1414">
        <v>638.33900612661682</v>
      </c>
    </row>
    <row r="1049" spans="1:10" ht="15.75" customHeight="1">
      <c r="A1049" s="1394" t="s">
        <v>7418</v>
      </c>
      <c r="B1049" s="1407">
        <v>8413797901764</v>
      </c>
      <c r="C1049" s="1976"/>
      <c r="D1049" s="1417" t="s">
        <v>7419</v>
      </c>
      <c r="E1049" s="1429" t="s">
        <v>5731</v>
      </c>
      <c r="F1049" s="1410" t="s">
        <v>5731</v>
      </c>
      <c r="G1049" s="1430" t="s">
        <v>5731</v>
      </c>
      <c r="H1049" s="1423">
        <v>106.70306330837306</v>
      </c>
      <c r="I1049" s="1413">
        <v>115.35466303607899</v>
      </c>
      <c r="J1049" s="1414">
        <v>144.19332879509872</v>
      </c>
    </row>
    <row r="1050" spans="1:10" ht="15.75" customHeight="1">
      <c r="A1050" s="1394" t="s">
        <v>7420</v>
      </c>
      <c r="B1050" s="1407">
        <v>8413797901771</v>
      </c>
      <c r="C1050" s="1976"/>
      <c r="D1050" s="1417" t="s">
        <v>7421</v>
      </c>
      <c r="E1050" s="1429" t="s">
        <v>5731</v>
      </c>
      <c r="F1050" s="1410" t="s">
        <v>5731</v>
      </c>
      <c r="G1050" s="1430" t="s">
        <v>5731</v>
      </c>
      <c r="H1050" s="1423">
        <v>106.70306330837306</v>
      </c>
      <c r="I1050" s="1413">
        <v>115.35466303607899</v>
      </c>
      <c r="J1050" s="1414">
        <v>144.19332879509872</v>
      </c>
    </row>
    <row r="1051" spans="1:10" ht="15.75" customHeight="1">
      <c r="A1051" s="1394" t="s">
        <v>7422</v>
      </c>
      <c r="B1051" s="1407"/>
      <c r="C1051" s="1976"/>
      <c r="D1051" s="1417"/>
      <c r="E1051" s="1429" t="s">
        <v>5731</v>
      </c>
      <c r="F1051" s="1410" t="s">
        <v>5731</v>
      </c>
      <c r="G1051" s="1430" t="s">
        <v>5731</v>
      </c>
      <c r="H1051" s="1423" t="s">
        <v>5731</v>
      </c>
      <c r="I1051" s="1413" t="s">
        <v>5731</v>
      </c>
      <c r="J1051" s="1414" t="s">
        <v>5731</v>
      </c>
    </row>
    <row r="1052" spans="1:10" ht="15.75" customHeight="1">
      <c r="A1052" s="1394" t="s">
        <v>7423</v>
      </c>
      <c r="B1052" s="1407">
        <v>8413797149074</v>
      </c>
      <c r="C1052" s="1976"/>
      <c r="D1052" s="1417" t="s">
        <v>33</v>
      </c>
      <c r="E1052" s="1429" t="s">
        <v>5731</v>
      </c>
      <c r="F1052" s="1410" t="s">
        <v>5731</v>
      </c>
      <c r="G1052" s="1430" t="s">
        <v>5731</v>
      </c>
      <c r="H1052" s="1423">
        <v>1211.323076923077</v>
      </c>
      <c r="I1052" s="1413">
        <v>1309.5384615384617</v>
      </c>
      <c r="J1052" s="1414">
        <v>1636.9230769230771</v>
      </c>
    </row>
    <row r="1053" spans="1:10" ht="15.75" customHeight="1">
      <c r="A1053" s="1394" t="s">
        <v>7424</v>
      </c>
      <c r="B1053" s="1407">
        <v>8413797149081</v>
      </c>
      <c r="C1053" s="1976" t="s">
        <v>9174</v>
      </c>
      <c r="D1053" s="1417" t="s">
        <v>34</v>
      </c>
      <c r="E1053" s="1429" t="s">
        <v>5731</v>
      </c>
      <c r="F1053" s="1410" t="s">
        <v>5731</v>
      </c>
      <c r="G1053" s="1430" t="s">
        <v>5731</v>
      </c>
      <c r="H1053" s="1423">
        <v>1249.5824370319947</v>
      </c>
      <c r="I1053" s="1413">
        <v>1350.8999319264806</v>
      </c>
      <c r="J1053" s="1414">
        <v>1688.6249149081009</v>
      </c>
    </row>
    <row r="1054" spans="1:10" ht="15.75" customHeight="1">
      <c r="A1054" s="1394" t="s">
        <v>7425</v>
      </c>
      <c r="B1054" s="1407">
        <v>8413797149098</v>
      </c>
      <c r="C1054" s="1976" t="s">
        <v>9153</v>
      </c>
      <c r="D1054" s="1417" t="s">
        <v>37</v>
      </c>
      <c r="E1054" s="1429" t="s">
        <v>5731</v>
      </c>
      <c r="F1054" s="1410" t="s">
        <v>5731</v>
      </c>
      <c r="G1054" s="1430" t="s">
        <v>5731</v>
      </c>
      <c r="H1054" s="1423">
        <v>1430.3358747447244</v>
      </c>
      <c r="I1054" s="1413">
        <v>1546.3090537780806</v>
      </c>
      <c r="J1054" s="1414">
        <v>1932.8863172226006</v>
      </c>
    </row>
    <row r="1055" spans="1:10" ht="15.75" customHeight="1">
      <c r="A1055" s="1394">
        <v>0</v>
      </c>
      <c r="B1055" s="1407"/>
      <c r="C1055" s="1976"/>
      <c r="D1055" s="1417"/>
      <c r="E1055" s="1429" t="s">
        <v>5731</v>
      </c>
      <c r="F1055" s="1410" t="s">
        <v>5731</v>
      </c>
      <c r="G1055" s="1430" t="s">
        <v>5731</v>
      </c>
      <c r="H1055" s="1423" t="s">
        <v>5731</v>
      </c>
      <c r="I1055" s="1413" t="s">
        <v>5731</v>
      </c>
      <c r="J1055" s="1414" t="s">
        <v>5731</v>
      </c>
    </row>
    <row r="1056" spans="1:10" ht="15.75" customHeight="1">
      <c r="A1056" s="1394" t="s">
        <v>7426</v>
      </c>
      <c r="B1056" s="1407">
        <v>8413797189209</v>
      </c>
      <c r="C1056" s="1976"/>
      <c r="D1056" s="1417" t="s">
        <v>7427</v>
      </c>
      <c r="E1056" s="1429" t="s">
        <v>5731</v>
      </c>
      <c r="F1056" s="1410" t="s">
        <v>5731</v>
      </c>
      <c r="G1056" s="1430" t="s">
        <v>5731</v>
      </c>
      <c r="H1056" s="1423">
        <v>762.40149761742691</v>
      </c>
      <c r="I1056" s="1413">
        <v>824.21783526208321</v>
      </c>
      <c r="J1056" s="1414">
        <v>1030.2722940776039</v>
      </c>
    </row>
    <row r="1057" spans="1:10" ht="15.75" customHeight="1">
      <c r="A1057" s="1394" t="s">
        <v>7428</v>
      </c>
      <c r="B1057" s="1407">
        <v>8413797189216</v>
      </c>
      <c r="C1057" s="1976"/>
      <c r="D1057" s="1417" t="s">
        <v>7429</v>
      </c>
      <c r="E1057" s="1429" t="s">
        <v>5731</v>
      </c>
      <c r="F1057" s="1410" t="s">
        <v>5731</v>
      </c>
      <c r="G1057" s="1430" t="s">
        <v>5731</v>
      </c>
      <c r="H1057" s="1423">
        <v>852.35507147719545</v>
      </c>
      <c r="I1057" s="1413">
        <v>921.46494213750873</v>
      </c>
      <c r="J1057" s="1414">
        <v>1151.8311776718858</v>
      </c>
    </row>
    <row r="1058" spans="1:10" ht="15.75" customHeight="1">
      <c r="A1058" s="1394" t="s">
        <v>7430</v>
      </c>
      <c r="B1058" s="1407"/>
      <c r="C1058" s="1976"/>
      <c r="D1058" s="1417"/>
      <c r="E1058" s="1429" t="s">
        <v>5731</v>
      </c>
      <c r="F1058" s="1410" t="s">
        <v>5731</v>
      </c>
      <c r="G1058" s="1430" t="s">
        <v>5731</v>
      </c>
      <c r="H1058" s="1423" t="s">
        <v>5731</v>
      </c>
      <c r="I1058" s="1413" t="s">
        <v>5731</v>
      </c>
      <c r="J1058" s="1414" t="s">
        <v>5731</v>
      </c>
    </row>
    <row r="1059" spans="1:10" ht="15.75" customHeight="1">
      <c r="A1059" s="1394" t="s">
        <v>7431</v>
      </c>
      <c r="B1059" s="1407">
        <v>8413797129557</v>
      </c>
      <c r="C1059" s="1976"/>
      <c r="D1059" s="1417" t="s">
        <v>7432</v>
      </c>
      <c r="E1059" s="1429" t="s">
        <v>5731</v>
      </c>
      <c r="F1059" s="1410" t="s">
        <v>5731</v>
      </c>
      <c r="G1059" s="1430" t="s">
        <v>5731</v>
      </c>
      <c r="H1059" s="1423">
        <v>860.218515997277</v>
      </c>
      <c r="I1059" s="1413">
        <v>929.96596324029952</v>
      </c>
      <c r="J1059" s="1414">
        <v>1162.4574540503745</v>
      </c>
    </row>
    <row r="1060" spans="1:10" ht="15.75" customHeight="1">
      <c r="A1060" s="1394" t="s">
        <v>7433</v>
      </c>
      <c r="B1060" s="1407">
        <v>8413797129571</v>
      </c>
      <c r="C1060" s="1976"/>
      <c r="D1060" s="1417" t="s">
        <v>7434</v>
      </c>
      <c r="E1060" s="1429" t="s">
        <v>5731</v>
      </c>
      <c r="F1060" s="1410" t="s">
        <v>5731</v>
      </c>
      <c r="G1060" s="1430" t="s">
        <v>5731</v>
      </c>
      <c r="H1060" s="1423">
        <v>929.89639210347173</v>
      </c>
      <c r="I1060" s="1413">
        <v>1005.2933968686181</v>
      </c>
      <c r="J1060" s="1414">
        <v>1256.6167460857725</v>
      </c>
    </row>
    <row r="1061" spans="1:10" ht="15.75" customHeight="1">
      <c r="A1061" s="1394" t="s">
        <v>7435</v>
      </c>
      <c r="B1061" s="1407">
        <v>8413797119015</v>
      </c>
      <c r="C1061" s="1976"/>
      <c r="D1061" s="1417" t="s">
        <v>7436</v>
      </c>
      <c r="E1061" s="1429" t="s">
        <v>5731</v>
      </c>
      <c r="F1061" s="1410" t="s">
        <v>5731</v>
      </c>
      <c r="G1061" s="1430" t="s">
        <v>5731</v>
      </c>
      <c r="H1061" s="1423">
        <v>1268.3771272974814</v>
      </c>
      <c r="I1061" s="1413">
        <v>1371.2185159972773</v>
      </c>
      <c r="J1061" s="1414">
        <v>1714.0231449965966</v>
      </c>
    </row>
    <row r="1062" spans="1:10" ht="15.75" customHeight="1">
      <c r="A1062" s="1394" t="s">
        <v>7437</v>
      </c>
      <c r="B1062" s="1407">
        <v>8413797119749</v>
      </c>
      <c r="C1062" s="1976"/>
      <c r="D1062" s="1417" t="s">
        <v>7438</v>
      </c>
      <c r="E1062" s="1429" t="s">
        <v>5731</v>
      </c>
      <c r="F1062" s="1410" t="s">
        <v>5731</v>
      </c>
      <c r="G1062" s="1430" t="s">
        <v>5731</v>
      </c>
      <c r="H1062" s="1423">
        <v>1729.6051735874746</v>
      </c>
      <c r="I1062" s="1413">
        <v>1869.843430905378</v>
      </c>
      <c r="J1062" s="1414">
        <v>2337.3042886317226</v>
      </c>
    </row>
    <row r="1063" spans="1:10" ht="15.75" customHeight="1">
      <c r="A1063" s="1394" t="s">
        <v>7439</v>
      </c>
      <c r="B1063" s="1407">
        <v>8413797149852</v>
      </c>
      <c r="C1063" s="1976"/>
      <c r="D1063" s="1417" t="s">
        <v>7440</v>
      </c>
      <c r="E1063" s="1429" t="s">
        <v>5731</v>
      </c>
      <c r="F1063" s="1410" t="s">
        <v>5731</v>
      </c>
      <c r="G1063" s="1430" t="s">
        <v>5731</v>
      </c>
      <c r="H1063" s="1423">
        <v>681.96868618107555</v>
      </c>
      <c r="I1063" s="1413">
        <v>737.26344452008175</v>
      </c>
      <c r="J1063" s="1414">
        <v>921.57930565010213</v>
      </c>
    </row>
    <row r="1064" spans="1:10" ht="15.75" customHeight="1">
      <c r="A1064" s="1394" t="s">
        <v>7441</v>
      </c>
      <c r="B1064" s="1407">
        <v>8413797149869</v>
      </c>
      <c r="C1064" s="1976"/>
      <c r="D1064" s="1417" t="s">
        <v>7442</v>
      </c>
      <c r="E1064" s="1429" t="s">
        <v>5731</v>
      </c>
      <c r="F1064" s="1410" t="s">
        <v>5731</v>
      </c>
      <c r="G1064" s="1430" t="s">
        <v>5731</v>
      </c>
      <c r="H1064" s="1423">
        <v>895.05745405037453</v>
      </c>
      <c r="I1064" s="1413">
        <v>967.62968005445907</v>
      </c>
      <c r="J1064" s="1414">
        <v>1209.5371000680736</v>
      </c>
    </row>
    <row r="1065" spans="1:10" ht="15.75" customHeight="1">
      <c r="A1065" s="1394" t="s">
        <v>7443</v>
      </c>
      <c r="B1065" s="1407">
        <v>8413797149876</v>
      </c>
      <c r="C1065" s="1976"/>
      <c r="D1065" s="1417" t="s">
        <v>7444</v>
      </c>
      <c r="E1065" s="1429" t="s">
        <v>5731</v>
      </c>
      <c r="F1065" s="1410" t="s">
        <v>5731</v>
      </c>
      <c r="G1065" s="1430" t="s">
        <v>5731</v>
      </c>
      <c r="H1065" s="1423">
        <v>1065.5496255956434</v>
      </c>
      <c r="I1065" s="1413">
        <v>1151.9455411844795</v>
      </c>
      <c r="J1065" s="1414">
        <v>1439.9319264805993</v>
      </c>
    </row>
    <row r="1066" spans="1:10" ht="15.75" customHeight="1">
      <c r="A1066" s="1394" t="s">
        <v>7445</v>
      </c>
      <c r="B1066" s="1407">
        <v>8413797139402</v>
      </c>
      <c r="C1066" s="1976"/>
      <c r="D1066" s="1417" t="s">
        <v>7446</v>
      </c>
      <c r="E1066" s="1429" t="s">
        <v>5731</v>
      </c>
      <c r="F1066" s="1410" t="s">
        <v>5731</v>
      </c>
      <c r="G1066" s="1430" t="s">
        <v>5731</v>
      </c>
      <c r="H1066" s="1423">
        <v>473.99292035398224</v>
      </c>
      <c r="I1066" s="1413">
        <v>512.42477876106193</v>
      </c>
      <c r="J1066" s="1414">
        <v>640.53097345132744</v>
      </c>
    </row>
    <row r="1067" spans="1:10" ht="15.75" customHeight="1">
      <c r="A1067" s="1394" t="s">
        <v>7447</v>
      </c>
      <c r="B1067" s="1407">
        <v>8413797159035</v>
      </c>
      <c r="C1067" s="1976"/>
      <c r="D1067" s="1417" t="s">
        <v>7448</v>
      </c>
      <c r="E1067" s="1429" t="s">
        <v>5731</v>
      </c>
      <c r="F1067" s="1410" t="s">
        <v>5731</v>
      </c>
      <c r="G1067" s="1430" t="s">
        <v>5731</v>
      </c>
      <c r="H1067" s="1423">
        <v>294.68522804628998</v>
      </c>
      <c r="I1067" s="1413">
        <v>318.57862491490812</v>
      </c>
      <c r="J1067" s="1414">
        <v>398.22328114363512</v>
      </c>
    </row>
    <row r="1068" spans="1:10" s="249" customFormat="1" ht="15.75" customHeight="1">
      <c r="A1068" s="249" t="s">
        <v>8714</v>
      </c>
      <c r="B1068" s="1407"/>
      <c r="C1068" s="1979" t="s">
        <v>8715</v>
      </c>
      <c r="D1068" s="249" t="s">
        <v>8715</v>
      </c>
      <c r="E1068" s="1866">
        <f>G1068*0.79</f>
        <v>221.12021000000001</v>
      </c>
      <c r="F1068" s="1867">
        <f>G1068*0.83</f>
        <v>232.31617</v>
      </c>
      <c r="G1068" s="1868">
        <v>279.899</v>
      </c>
      <c r="H1068" s="1423" t="s">
        <v>5731</v>
      </c>
      <c r="I1068" s="1413" t="s">
        <v>5731</v>
      </c>
      <c r="J1068" s="1414" t="s">
        <v>5731</v>
      </c>
    </row>
    <row r="1069" spans="1:10" ht="15.75" customHeight="1">
      <c r="A1069" s="1394" t="s">
        <v>7449</v>
      </c>
      <c r="B1069" s="1407">
        <v>8413797149463</v>
      </c>
      <c r="C1069" s="1976"/>
      <c r="D1069" s="1417" t="s">
        <v>7450</v>
      </c>
      <c r="E1069" s="1429" t="s">
        <v>5731</v>
      </c>
      <c r="F1069" s="1410" t="s">
        <v>5731</v>
      </c>
      <c r="G1069" s="1430" t="s">
        <v>5731</v>
      </c>
      <c r="H1069" s="1423">
        <v>226.73519400953032</v>
      </c>
      <c r="I1069" s="1413">
        <v>245.11912865895172</v>
      </c>
      <c r="J1069" s="1414">
        <v>306.39891082368962</v>
      </c>
    </row>
    <row r="1070" spans="1:10" ht="15.75" customHeight="1">
      <c r="A1070" s="1394" t="s">
        <v>7451</v>
      </c>
      <c r="B1070" s="1407">
        <v>8413797149470</v>
      </c>
      <c r="C1070" s="1976"/>
      <c r="D1070" s="1417" t="s">
        <v>7452</v>
      </c>
      <c r="E1070" s="1429" t="s">
        <v>5731</v>
      </c>
      <c r="F1070" s="1410" t="s">
        <v>5731</v>
      </c>
      <c r="G1070" s="1430" t="s">
        <v>5731</v>
      </c>
      <c r="H1070" s="1423">
        <v>268.13287950987075</v>
      </c>
      <c r="I1070" s="1413">
        <v>289.87338325391431</v>
      </c>
      <c r="J1070" s="1414">
        <v>362.34172906739286</v>
      </c>
    </row>
    <row r="1071" spans="1:10" ht="15.75" customHeight="1">
      <c r="A1071" s="1394" t="s">
        <v>7453</v>
      </c>
      <c r="B1071" s="1407">
        <v>8413797149432</v>
      </c>
      <c r="C1071" s="1976"/>
      <c r="D1071" s="1417" t="s">
        <v>7454</v>
      </c>
      <c r="E1071" s="1429" t="s">
        <v>5731</v>
      </c>
      <c r="F1071" s="1410" t="s">
        <v>5731</v>
      </c>
      <c r="G1071" s="1430" t="s">
        <v>5731</v>
      </c>
      <c r="H1071" s="1423">
        <v>181.17658270932608</v>
      </c>
      <c r="I1071" s="1413">
        <v>195.86657590197419</v>
      </c>
      <c r="J1071" s="1414">
        <v>244.83321987746768</v>
      </c>
    </row>
    <row r="1072" spans="1:10" ht="15.75" customHeight="1">
      <c r="A1072" s="1394" t="s">
        <v>7455</v>
      </c>
      <c r="B1072" s="1407">
        <v>8413797129816</v>
      </c>
      <c r="C1072" s="1976"/>
      <c r="D1072" s="1417" t="s">
        <v>7456</v>
      </c>
      <c r="E1072" s="1429" t="s">
        <v>5731</v>
      </c>
      <c r="F1072" s="1410" t="s">
        <v>5731</v>
      </c>
      <c r="G1072" s="1430" t="s">
        <v>5731</v>
      </c>
      <c r="H1072" s="1423">
        <v>183.08073519400955</v>
      </c>
      <c r="I1072" s="1413">
        <v>197.92511912865899</v>
      </c>
      <c r="J1072" s="1414">
        <v>247.40639891082373</v>
      </c>
    </row>
    <row r="1073" spans="1:10" ht="15.75" customHeight="1">
      <c r="A1073" s="1394" t="s">
        <v>7457</v>
      </c>
      <c r="B1073" s="1407">
        <v>8413797249842</v>
      </c>
      <c r="C1073" s="1976"/>
      <c r="D1073" s="1417" t="s">
        <v>7458</v>
      </c>
      <c r="E1073" s="1429" t="s">
        <v>5731</v>
      </c>
      <c r="F1073" s="1410" t="s">
        <v>5731</v>
      </c>
      <c r="G1073" s="1430" t="s">
        <v>5731</v>
      </c>
      <c r="H1073" s="1423">
        <v>159.13778080326756</v>
      </c>
      <c r="I1073" s="1413">
        <v>172.04084411164061</v>
      </c>
      <c r="J1073" s="1414">
        <v>215.05105513955075</v>
      </c>
    </row>
    <row r="1074" spans="1:10" ht="15.75" customHeight="1">
      <c r="A1074" s="1394" t="s">
        <v>7459</v>
      </c>
      <c r="B1074" s="1407">
        <v>8413797259551</v>
      </c>
      <c r="C1074" s="1976"/>
      <c r="D1074" s="1417" t="s">
        <v>7460</v>
      </c>
      <c r="E1074" s="1429" t="s">
        <v>5731</v>
      </c>
      <c r="F1074" s="1410" t="s">
        <v>5731</v>
      </c>
      <c r="G1074" s="1430" t="s">
        <v>5731</v>
      </c>
      <c r="H1074" s="1423">
        <v>110.68767869298843</v>
      </c>
      <c r="I1074" s="1413">
        <v>119.6623553437713</v>
      </c>
      <c r="J1074" s="1414">
        <v>149.57794417971411</v>
      </c>
    </row>
    <row r="1075" spans="1:10" ht="15.75" customHeight="1">
      <c r="A1075" s="1394" t="s">
        <v>7461</v>
      </c>
      <c r="B1075" s="1407">
        <v>8413797519570</v>
      </c>
      <c r="C1075" s="1976"/>
      <c r="D1075" s="1417" t="s">
        <v>7462</v>
      </c>
      <c r="E1075" s="1429" t="s">
        <v>5731</v>
      </c>
      <c r="F1075" s="1410" t="s">
        <v>5731</v>
      </c>
      <c r="G1075" s="1430" t="s">
        <v>5731</v>
      </c>
      <c r="H1075" s="1423">
        <v>847.20680735194003</v>
      </c>
      <c r="I1075" s="1413">
        <v>915.89925119128668</v>
      </c>
      <c r="J1075" s="1414">
        <v>1144.8740639891082</v>
      </c>
    </row>
    <row r="1076" spans="1:10" ht="15.75" customHeight="1">
      <c r="A1076" s="1394" t="s">
        <v>7463</v>
      </c>
      <c r="B1076" s="1407">
        <v>8413797519594</v>
      </c>
      <c r="C1076" s="1976"/>
      <c r="D1076" s="1417" t="s">
        <v>7464</v>
      </c>
      <c r="E1076" s="1429" t="s">
        <v>5731</v>
      </c>
      <c r="F1076" s="1410" t="s">
        <v>5731</v>
      </c>
      <c r="G1076" s="1430" t="s">
        <v>5731</v>
      </c>
      <c r="H1076" s="1423">
        <v>863.63893805309738</v>
      </c>
      <c r="I1076" s="1413">
        <v>933.66371681415944</v>
      </c>
      <c r="J1076" s="1414">
        <v>1167.0796460176991</v>
      </c>
    </row>
    <row r="1077" spans="1:10" ht="15.75" customHeight="1">
      <c r="A1077" s="1394" t="s">
        <v>7465</v>
      </c>
      <c r="B1077" s="1407">
        <v>8413797519617</v>
      </c>
      <c r="C1077" s="1976"/>
      <c r="D1077" s="1417" t="s">
        <v>7466</v>
      </c>
      <c r="E1077" s="1429" t="s">
        <v>5731</v>
      </c>
      <c r="F1077" s="1410" t="s">
        <v>5731</v>
      </c>
      <c r="G1077" s="1430" t="s">
        <v>5731</v>
      </c>
      <c r="H1077" s="1423">
        <v>863.63893805309738</v>
      </c>
      <c r="I1077" s="1413">
        <v>933.66371681415944</v>
      </c>
      <c r="J1077" s="1414">
        <v>1167.0796460176991</v>
      </c>
    </row>
    <row r="1078" spans="1:10" ht="15.75" customHeight="1">
      <c r="A1078" s="1394" t="s">
        <v>7467</v>
      </c>
      <c r="B1078" s="1407">
        <v>8413797519037</v>
      </c>
      <c r="C1078" s="1976"/>
      <c r="D1078" s="1417" t="s">
        <v>7468</v>
      </c>
      <c r="E1078" s="1429" t="s">
        <v>5731</v>
      </c>
      <c r="F1078" s="1410" t="s">
        <v>5731</v>
      </c>
      <c r="G1078" s="1430" t="s">
        <v>5731</v>
      </c>
      <c r="H1078" s="1423">
        <v>1706.5437712729749</v>
      </c>
      <c r="I1078" s="1413">
        <v>1844.912185159973</v>
      </c>
      <c r="J1078" s="1414">
        <v>2306.140231449966</v>
      </c>
    </row>
    <row r="1079" spans="1:10" ht="15.75" customHeight="1">
      <c r="A1079" s="1394" t="s">
        <v>7469</v>
      </c>
      <c r="B1079" s="1407">
        <v>8413797519020</v>
      </c>
      <c r="C1079" s="1976"/>
      <c r="D1079" s="1417" t="s">
        <v>7470</v>
      </c>
      <c r="E1079" s="1429" t="s">
        <v>5731</v>
      </c>
      <c r="F1079" s="1410" t="s">
        <v>5731</v>
      </c>
      <c r="G1079" s="1430" t="s">
        <v>5731</v>
      </c>
      <c r="H1079" s="1423">
        <v>1706.5437712729749</v>
      </c>
      <c r="I1079" s="1413">
        <v>1844.912185159973</v>
      </c>
      <c r="J1079" s="1414">
        <v>2306.140231449966</v>
      </c>
    </row>
    <row r="1080" spans="1:10" ht="15.75" customHeight="1">
      <c r="A1080" s="1394" t="s">
        <v>7471</v>
      </c>
      <c r="B1080" s="1407">
        <v>8413797519044</v>
      </c>
      <c r="C1080" s="1976"/>
      <c r="D1080" s="1417" t="s">
        <v>7472</v>
      </c>
      <c r="E1080" s="1429" t="s">
        <v>5731</v>
      </c>
      <c r="F1080" s="1410" t="s">
        <v>5731</v>
      </c>
      <c r="G1080" s="1430" t="s">
        <v>5731</v>
      </c>
      <c r="H1080" s="1423">
        <v>1706.5437712729749</v>
      </c>
      <c r="I1080" s="1413">
        <v>1844.912185159973</v>
      </c>
      <c r="J1080" s="1414">
        <v>2306.140231449966</v>
      </c>
    </row>
    <row r="1081" spans="1:10" ht="15.75" customHeight="1">
      <c r="A1081" s="1394" t="s">
        <v>7473</v>
      </c>
      <c r="B1081" s="1407">
        <v>8413797529067</v>
      </c>
      <c r="C1081" s="1976"/>
      <c r="D1081" s="1417" t="s">
        <v>7474</v>
      </c>
      <c r="E1081" s="1429" t="s">
        <v>5731</v>
      </c>
      <c r="F1081" s="1410" t="s">
        <v>5731</v>
      </c>
      <c r="G1081" s="1430" t="s">
        <v>5731</v>
      </c>
      <c r="H1081" s="1423">
        <v>7418.0491490810082</v>
      </c>
      <c r="I1081" s="1413">
        <v>8019.51259360109</v>
      </c>
      <c r="J1081" s="1414">
        <v>10024.390742001362</v>
      </c>
    </row>
    <row r="1082" spans="1:10" ht="15.75" customHeight="1">
      <c r="A1082" s="1394" t="s">
        <v>7475</v>
      </c>
      <c r="B1082" s="1407">
        <v>8413797529166</v>
      </c>
      <c r="C1082" s="1976"/>
      <c r="D1082" s="1417" t="s">
        <v>7476</v>
      </c>
      <c r="E1082" s="1429" t="s">
        <v>5731</v>
      </c>
      <c r="F1082" s="1410" t="s">
        <v>5731</v>
      </c>
      <c r="G1082" s="1430" t="s">
        <v>5731</v>
      </c>
      <c r="H1082" s="1423">
        <v>7962.2841388699799</v>
      </c>
      <c r="I1082" s="1413">
        <v>8607.874744724304</v>
      </c>
      <c r="J1082" s="1414">
        <v>10759.843430905379</v>
      </c>
    </row>
    <row r="1083" spans="1:10" ht="15.75" customHeight="1">
      <c r="A1083" s="1394" t="s">
        <v>7477</v>
      </c>
      <c r="B1083" s="1407">
        <v>8413797529173</v>
      </c>
      <c r="C1083" s="1976"/>
      <c r="D1083" s="1417" t="s">
        <v>7478</v>
      </c>
      <c r="E1083" s="1429" t="s">
        <v>5731</v>
      </c>
      <c r="F1083" s="1410" t="s">
        <v>5731</v>
      </c>
      <c r="G1083" s="1430" t="s">
        <v>5731</v>
      </c>
      <c r="H1083" s="1423">
        <v>7962.2841388699799</v>
      </c>
      <c r="I1083" s="1413">
        <v>8607.874744724304</v>
      </c>
      <c r="J1083" s="1414">
        <v>10759.843430905379</v>
      </c>
    </row>
    <row r="1084" spans="1:10" ht="15.75" customHeight="1">
      <c r="A1084" s="1394" t="s">
        <v>7479</v>
      </c>
      <c r="B1084" s="1407">
        <v>8413797529180</v>
      </c>
      <c r="C1084" s="1976"/>
      <c r="D1084" s="1417" t="s">
        <v>7480</v>
      </c>
      <c r="E1084" s="1429" t="s">
        <v>5731</v>
      </c>
      <c r="F1084" s="1410" t="s">
        <v>5731</v>
      </c>
      <c r="G1084" s="1430" t="s">
        <v>5731</v>
      </c>
      <c r="H1084" s="1423">
        <v>7962.2841388699799</v>
      </c>
      <c r="I1084" s="1413">
        <v>8607.874744724304</v>
      </c>
      <c r="J1084" s="1414">
        <v>10759.843430905379</v>
      </c>
    </row>
    <row r="1085" spans="1:10" ht="15.75" customHeight="1">
      <c r="A1085" s="1394" t="s">
        <v>7481</v>
      </c>
      <c r="B1085" s="1407">
        <v>8413797529227</v>
      </c>
      <c r="C1085" s="1976"/>
      <c r="D1085" s="1417" t="s">
        <v>7482</v>
      </c>
      <c r="E1085" s="1429" t="s">
        <v>5731</v>
      </c>
      <c r="F1085" s="1410" t="s">
        <v>5731</v>
      </c>
      <c r="G1085" s="1430" t="s">
        <v>5731</v>
      </c>
      <c r="H1085" s="1423">
        <v>6349.6785568413889</v>
      </c>
      <c r="I1085" s="1413">
        <v>6864.5173587474483</v>
      </c>
      <c r="J1085" s="1414">
        <v>8580.6466984343097</v>
      </c>
    </row>
    <row r="1086" spans="1:10" ht="15.75" customHeight="1">
      <c r="A1086" s="1394" t="s">
        <v>7483</v>
      </c>
      <c r="B1086" s="1407">
        <v>8413797529340</v>
      </c>
      <c r="C1086" s="1976"/>
      <c r="D1086" s="1417" t="s">
        <v>7484</v>
      </c>
      <c r="E1086" s="1429" t="s">
        <v>5731</v>
      </c>
      <c r="F1086" s="1410" t="s">
        <v>5731</v>
      </c>
      <c r="G1086" s="1430" t="s">
        <v>5731</v>
      </c>
      <c r="H1086" s="1423">
        <v>6988.6980258679387</v>
      </c>
      <c r="I1086" s="1413">
        <v>7555.3492171545286</v>
      </c>
      <c r="J1086" s="1414">
        <v>9444.18652144316</v>
      </c>
    </row>
    <row r="1087" spans="1:10" ht="15.75" customHeight="1">
      <c r="A1087" s="1394" t="s">
        <v>7485</v>
      </c>
      <c r="B1087" s="1407">
        <v>8413797529425</v>
      </c>
      <c r="C1087" s="1976"/>
      <c r="D1087" s="1417" t="s">
        <v>7486</v>
      </c>
      <c r="E1087" s="1429" t="s">
        <v>5731</v>
      </c>
      <c r="F1087" s="1410" t="s">
        <v>5731</v>
      </c>
      <c r="G1087" s="1430" t="s">
        <v>5731</v>
      </c>
      <c r="H1087" s="1423">
        <v>7156.0166099387343</v>
      </c>
      <c r="I1087" s="1413">
        <v>7736.2341729067402</v>
      </c>
      <c r="J1087" s="1414">
        <v>9670.2927161334246</v>
      </c>
    </row>
    <row r="1088" spans="1:10" ht="15.75" customHeight="1">
      <c r="A1088" s="1394" t="s">
        <v>7487</v>
      </c>
      <c r="B1088" s="1407">
        <v>8413797529449</v>
      </c>
      <c r="C1088" s="1976"/>
      <c r="D1088" s="1417" t="s">
        <v>7488</v>
      </c>
      <c r="E1088" s="1429" t="s">
        <v>5731</v>
      </c>
      <c r="F1088" s="1410" t="s">
        <v>5731</v>
      </c>
      <c r="G1088" s="1430" t="s">
        <v>5731</v>
      </c>
      <c r="H1088" s="1423">
        <v>7351.0159292035396</v>
      </c>
      <c r="I1088" s="1413">
        <v>7947.0442477876095</v>
      </c>
      <c r="J1088" s="1414">
        <v>9933.8053097345128</v>
      </c>
    </row>
    <row r="1089" spans="1:10" ht="15.75" customHeight="1">
      <c r="A1089" s="1394" t="s">
        <v>7489</v>
      </c>
      <c r="B1089" s="1407">
        <v>8413797529616</v>
      </c>
      <c r="C1089" s="1976"/>
      <c r="D1089" s="1417" t="s">
        <v>7490</v>
      </c>
      <c r="E1089" s="1429" t="s">
        <v>5731</v>
      </c>
      <c r="F1089" s="1410" t="s">
        <v>5731</v>
      </c>
      <c r="G1089" s="1430" t="s">
        <v>5731</v>
      </c>
      <c r="H1089" s="1423">
        <v>5803.7862491490814</v>
      </c>
      <c r="I1089" s="1413">
        <v>6274.3635125936007</v>
      </c>
      <c r="J1089" s="1414">
        <v>7842.9543907420011</v>
      </c>
    </row>
    <row r="1090" spans="1:10" ht="15.75" customHeight="1">
      <c r="A1090" s="1394" t="s">
        <v>7491</v>
      </c>
      <c r="B1090" s="1407">
        <v>8413797529623</v>
      </c>
      <c r="C1090" s="1976"/>
      <c r="D1090" s="1417" t="s">
        <v>7492</v>
      </c>
      <c r="E1090" s="1429" t="s">
        <v>5731</v>
      </c>
      <c r="F1090" s="1410" t="s">
        <v>5731</v>
      </c>
      <c r="G1090" s="1430" t="s">
        <v>5731</v>
      </c>
      <c r="H1090" s="1423">
        <v>5803.7862491490814</v>
      </c>
      <c r="I1090" s="1413">
        <v>6274.3635125936007</v>
      </c>
      <c r="J1090" s="1414">
        <v>7842.9543907420011</v>
      </c>
    </row>
    <row r="1091" spans="1:10" ht="15.75" customHeight="1">
      <c r="A1091" s="1394" t="s">
        <v>7493</v>
      </c>
      <c r="B1091" s="1407">
        <v>8413797529715</v>
      </c>
      <c r="C1091" s="1976"/>
      <c r="D1091" s="1417" t="s">
        <v>7494</v>
      </c>
      <c r="E1091" s="1429" t="s">
        <v>5731</v>
      </c>
      <c r="F1091" s="1410" t="s">
        <v>5731</v>
      </c>
      <c r="G1091" s="1430" t="s">
        <v>5731</v>
      </c>
      <c r="H1091" s="1423">
        <v>6341.8856364874073</v>
      </c>
      <c r="I1091" s="1413">
        <v>6856.0925799863862</v>
      </c>
      <c r="J1091" s="1414">
        <v>8570.115724982983</v>
      </c>
    </row>
    <row r="1092" spans="1:10" ht="15.75" customHeight="1">
      <c r="A1092" s="1394" t="s">
        <v>7495</v>
      </c>
      <c r="B1092" s="1407">
        <v>8413797529722</v>
      </c>
      <c r="C1092" s="1976"/>
      <c r="D1092" s="1417" t="s">
        <v>7496</v>
      </c>
      <c r="E1092" s="1429" t="s">
        <v>5731</v>
      </c>
      <c r="F1092" s="1410" t="s">
        <v>5731</v>
      </c>
      <c r="G1092" s="1430" t="s">
        <v>5731</v>
      </c>
      <c r="H1092" s="1423">
        <v>6341.8856364874073</v>
      </c>
      <c r="I1092" s="1413">
        <v>6856.0925799863862</v>
      </c>
      <c r="J1092" s="1414">
        <v>8570.115724982983</v>
      </c>
    </row>
    <row r="1093" spans="1:10" ht="15.75" customHeight="1">
      <c r="A1093" s="1394" t="s">
        <v>7497</v>
      </c>
      <c r="B1093" s="1407">
        <v>8413797549348</v>
      </c>
      <c r="C1093" s="1976"/>
      <c r="D1093" s="1417" t="s">
        <v>7498</v>
      </c>
      <c r="E1093" s="1429" t="s">
        <v>5731</v>
      </c>
      <c r="F1093" s="1410" t="s">
        <v>5731</v>
      </c>
      <c r="G1093" s="1430" t="s">
        <v>5731</v>
      </c>
      <c r="H1093" s="1423">
        <v>3324.5797140912191</v>
      </c>
      <c r="I1093" s="1413">
        <v>3594.1402314499669</v>
      </c>
      <c r="J1093" s="1414">
        <v>4492.6752893124585</v>
      </c>
    </row>
    <row r="1094" spans="1:10" ht="15.75" customHeight="1">
      <c r="A1094" s="1394" t="s">
        <v>7499</v>
      </c>
      <c r="B1094" s="1407">
        <v>8413797549355</v>
      </c>
      <c r="C1094" s="1976"/>
      <c r="D1094" s="1417" t="s">
        <v>7500</v>
      </c>
      <c r="E1094" s="1429" t="s">
        <v>5731</v>
      </c>
      <c r="F1094" s="1410" t="s">
        <v>5731</v>
      </c>
      <c r="G1094" s="1430" t="s">
        <v>5731</v>
      </c>
      <c r="H1094" s="1423">
        <v>3324.5797140912191</v>
      </c>
      <c r="I1094" s="1413">
        <v>3594.1402314499669</v>
      </c>
      <c r="J1094" s="1414">
        <v>4492.6752893124585</v>
      </c>
    </row>
    <row r="1095" spans="1:10" ht="15.75" customHeight="1">
      <c r="A1095" s="1394" t="s">
        <v>7501</v>
      </c>
      <c r="B1095" s="1407">
        <v>8413797559415</v>
      </c>
      <c r="C1095" s="1976"/>
      <c r="D1095" s="1417" t="s">
        <v>7502</v>
      </c>
      <c r="E1095" s="1429" t="s">
        <v>5731</v>
      </c>
      <c r="F1095" s="1410" t="s">
        <v>5731</v>
      </c>
      <c r="G1095" s="1430" t="s">
        <v>5731</v>
      </c>
      <c r="H1095" s="1423">
        <v>4233.3541184479236</v>
      </c>
      <c r="I1095" s="1413">
        <v>4576.5990469707294</v>
      </c>
      <c r="J1095" s="1414">
        <v>5720.7488087134107</v>
      </c>
    </row>
    <row r="1096" spans="1:10" ht="15.75" customHeight="1">
      <c r="A1096" s="1394" t="s">
        <v>7503</v>
      </c>
      <c r="B1096" s="1407">
        <v>8413797559422</v>
      </c>
      <c r="C1096" s="1976"/>
      <c r="D1096" s="1417" t="s">
        <v>7504</v>
      </c>
      <c r="E1096" s="1429" t="s">
        <v>5731</v>
      </c>
      <c r="F1096" s="1410" t="s">
        <v>5731</v>
      </c>
      <c r="G1096" s="1430" t="s">
        <v>5731</v>
      </c>
      <c r="H1096" s="1423">
        <v>4233.3541184479236</v>
      </c>
      <c r="I1096" s="1413">
        <v>4576.5990469707294</v>
      </c>
      <c r="J1096" s="1414">
        <v>5720.7488087134107</v>
      </c>
    </row>
    <row r="1097" spans="1:10" ht="15.75" customHeight="1">
      <c r="A1097" s="1394" t="s">
        <v>7505</v>
      </c>
      <c r="B1097" s="1407">
        <v>8413797559439</v>
      </c>
      <c r="C1097" s="1976"/>
      <c r="D1097" s="1417" t="s">
        <v>7506</v>
      </c>
      <c r="E1097" s="1429" t="s">
        <v>5731</v>
      </c>
      <c r="F1097" s="1410" t="s">
        <v>5731</v>
      </c>
      <c r="G1097" s="1430" t="s">
        <v>5731</v>
      </c>
      <c r="H1097" s="1423">
        <v>4233.3541184479236</v>
      </c>
      <c r="I1097" s="1413">
        <v>4576.5990469707294</v>
      </c>
      <c r="J1097" s="1414">
        <v>5720.7488087134107</v>
      </c>
    </row>
    <row r="1098" spans="1:10" ht="15.75" customHeight="1">
      <c r="A1098" s="1394" t="s">
        <v>7507</v>
      </c>
      <c r="B1098" s="1407">
        <v>8413797549133</v>
      </c>
      <c r="C1098" s="1976"/>
      <c r="D1098" s="1417" t="s">
        <v>7508</v>
      </c>
      <c r="E1098" s="1429" t="s">
        <v>5731</v>
      </c>
      <c r="F1098" s="1410" t="s">
        <v>5731</v>
      </c>
      <c r="G1098" s="1430" t="s">
        <v>5731</v>
      </c>
      <c r="H1098" s="1423">
        <v>2837.4692988427505</v>
      </c>
      <c r="I1098" s="1413">
        <v>3067.5343771272978</v>
      </c>
      <c r="J1098" s="1414">
        <v>3834.4179714091224</v>
      </c>
    </row>
    <row r="1099" spans="1:10" ht="15.75" customHeight="1">
      <c r="A1099" s="1394" t="s">
        <v>7509</v>
      </c>
      <c r="B1099" s="1407">
        <v>8413797549140</v>
      </c>
      <c r="C1099" s="1976"/>
      <c r="D1099" s="1417" t="s">
        <v>7510</v>
      </c>
      <c r="E1099" s="1429" t="s">
        <v>5731</v>
      </c>
      <c r="F1099" s="1410" t="s">
        <v>5731</v>
      </c>
      <c r="G1099" s="1430" t="s">
        <v>5731</v>
      </c>
      <c r="H1099" s="1423">
        <v>2837.4692988427505</v>
      </c>
      <c r="I1099" s="1413">
        <v>3067.5343771272978</v>
      </c>
      <c r="J1099" s="1414">
        <v>3834.4179714091224</v>
      </c>
    </row>
    <row r="1100" spans="1:10" ht="15.75" customHeight="1">
      <c r="A1100" s="1394" t="s">
        <v>7511</v>
      </c>
      <c r="B1100" s="1407">
        <v>8413797559057</v>
      </c>
      <c r="C1100" s="1976"/>
      <c r="D1100" s="1417" t="s">
        <v>7512</v>
      </c>
      <c r="E1100" s="1429" t="s">
        <v>5731</v>
      </c>
      <c r="F1100" s="1410" t="s">
        <v>5731</v>
      </c>
      <c r="G1100" s="1430" t="s">
        <v>5731</v>
      </c>
      <c r="H1100" s="1423">
        <v>1179.4814159292036</v>
      </c>
      <c r="I1100" s="1413">
        <v>1275.1150442477876</v>
      </c>
      <c r="J1100" s="1414">
        <v>1593.8938053097347</v>
      </c>
    </row>
    <row r="1101" spans="1:10" ht="15.75" customHeight="1">
      <c r="A1101" s="1394" t="s">
        <v>7513</v>
      </c>
      <c r="B1101" s="1407">
        <v>8413797559064</v>
      </c>
      <c r="C1101" s="1976"/>
      <c r="D1101" s="1417" t="s">
        <v>7514</v>
      </c>
      <c r="E1101" s="1429" t="s">
        <v>5731</v>
      </c>
      <c r="F1101" s="1410" t="s">
        <v>5731</v>
      </c>
      <c r="G1101" s="1430" t="s">
        <v>5731</v>
      </c>
      <c r="H1101" s="1423">
        <v>1179.4814159292036</v>
      </c>
      <c r="I1101" s="1413">
        <v>1275.1150442477876</v>
      </c>
      <c r="J1101" s="1414">
        <v>1593.8938053097347</v>
      </c>
    </row>
    <row r="1102" spans="1:10" ht="15.75" customHeight="1">
      <c r="A1102" s="1394" t="s">
        <v>7515</v>
      </c>
      <c r="B1102" s="1407">
        <v>8413797559071</v>
      </c>
      <c r="C1102" s="1976"/>
      <c r="D1102" s="1417" t="s">
        <v>7516</v>
      </c>
      <c r="E1102" s="1429" t="s">
        <v>5731</v>
      </c>
      <c r="F1102" s="1410" t="s">
        <v>5731</v>
      </c>
      <c r="G1102" s="1430" t="s">
        <v>5731</v>
      </c>
      <c r="H1102" s="1423">
        <v>1274.6185159972774</v>
      </c>
      <c r="I1102" s="1413">
        <v>1377.9659632403</v>
      </c>
      <c r="J1102" s="1414">
        <v>1722.457454050375</v>
      </c>
    </row>
    <row r="1103" spans="1:10" ht="15.75" customHeight="1">
      <c r="A1103" s="1394" t="s">
        <v>7517</v>
      </c>
      <c r="B1103" s="1407">
        <v>8413797559385</v>
      </c>
      <c r="C1103" s="1976"/>
      <c r="D1103" s="1417" t="s">
        <v>7518</v>
      </c>
      <c r="E1103" s="1429" t="s">
        <v>5731</v>
      </c>
      <c r="F1103" s="1410" t="s">
        <v>5731</v>
      </c>
      <c r="G1103" s="1430" t="s">
        <v>5731</v>
      </c>
      <c r="H1103" s="1423">
        <v>1179.4814159292036</v>
      </c>
      <c r="I1103" s="1413">
        <v>1275.1150442477876</v>
      </c>
      <c r="J1103" s="1414">
        <v>1593.8938053097347</v>
      </c>
    </row>
    <row r="1104" spans="1:10" ht="15.75" customHeight="1">
      <c r="A1104" s="1394" t="s">
        <v>7519</v>
      </c>
      <c r="B1104" s="1407">
        <v>8413797559392</v>
      </c>
      <c r="C1104" s="1976"/>
      <c r="D1104" s="1417" t="s">
        <v>7520</v>
      </c>
      <c r="E1104" s="1429" t="s">
        <v>5731</v>
      </c>
      <c r="F1104" s="1410" t="s">
        <v>5731</v>
      </c>
      <c r="G1104" s="1430" t="s">
        <v>5731</v>
      </c>
      <c r="H1104" s="1423">
        <v>1179.4814159292036</v>
      </c>
      <c r="I1104" s="1413">
        <v>1275.1150442477876</v>
      </c>
      <c r="J1104" s="1414">
        <v>1593.8938053097347</v>
      </c>
    </row>
    <row r="1105" spans="1:10" ht="15.75" customHeight="1">
      <c r="A1105" s="1394" t="s">
        <v>7521</v>
      </c>
      <c r="B1105" s="1407">
        <v>8413797549768</v>
      </c>
      <c r="C1105" s="1976"/>
      <c r="D1105" s="1417" t="s">
        <v>7522</v>
      </c>
      <c r="E1105" s="1429" t="s">
        <v>5731</v>
      </c>
      <c r="F1105" s="1410" t="s">
        <v>5731</v>
      </c>
      <c r="G1105" s="1430" t="s">
        <v>5731</v>
      </c>
      <c r="H1105" s="1423">
        <v>1619.0232811436356</v>
      </c>
      <c r="I1105" s="1413">
        <v>1750.2954390742004</v>
      </c>
      <c r="J1105" s="1414">
        <v>2187.8692988427506</v>
      </c>
    </row>
    <row r="1106" spans="1:10" ht="15.75" customHeight="1">
      <c r="A1106" s="1394" t="s">
        <v>7523</v>
      </c>
      <c r="B1106" s="1407">
        <v>8413797549775</v>
      </c>
      <c r="C1106" s="1976"/>
      <c r="D1106" s="1417" t="s">
        <v>7524</v>
      </c>
      <c r="E1106" s="1429" t="s">
        <v>5731</v>
      </c>
      <c r="F1106" s="1410" t="s">
        <v>5731</v>
      </c>
      <c r="G1106" s="1430" t="s">
        <v>5731</v>
      </c>
      <c r="H1106" s="1423">
        <v>1619.0232811436356</v>
      </c>
      <c r="I1106" s="1413">
        <v>1750.2954390742004</v>
      </c>
      <c r="J1106" s="1414">
        <v>2187.8692988427506</v>
      </c>
    </row>
    <row r="1107" spans="1:10" ht="15.75" customHeight="1">
      <c r="A1107" s="1394" t="s">
        <v>7525</v>
      </c>
      <c r="B1107" s="1407">
        <v>8413797549744</v>
      </c>
      <c r="C1107" s="1976"/>
      <c r="D1107" s="1417" t="s">
        <v>7526</v>
      </c>
      <c r="E1107" s="1429" t="s">
        <v>5731</v>
      </c>
      <c r="F1107" s="1410" t="s">
        <v>5731</v>
      </c>
      <c r="G1107" s="1430" t="s">
        <v>5731</v>
      </c>
      <c r="H1107" s="1423">
        <v>1619.0232811436356</v>
      </c>
      <c r="I1107" s="1413">
        <v>1750.2954390742004</v>
      </c>
      <c r="J1107" s="1414">
        <v>2187.8692988427506</v>
      </c>
    </row>
    <row r="1108" spans="1:10" ht="15.75" customHeight="1">
      <c r="A1108" s="1394" t="s">
        <v>7527</v>
      </c>
      <c r="B1108" s="1407">
        <v>8413797459159</v>
      </c>
      <c r="C1108" s="1976"/>
      <c r="D1108" s="1417" t="s">
        <v>7528</v>
      </c>
      <c r="E1108" s="1429" t="s">
        <v>5731</v>
      </c>
      <c r="F1108" s="1410" t="s">
        <v>5731</v>
      </c>
      <c r="G1108" s="1430" t="s">
        <v>5731</v>
      </c>
      <c r="H1108" s="1423">
        <v>1079.7955071477199</v>
      </c>
      <c r="I1108" s="1413">
        <v>1167.3464942137512</v>
      </c>
      <c r="J1108" s="1414">
        <v>1459.1831177671888</v>
      </c>
    </row>
    <row r="1109" spans="1:10" ht="15.75" customHeight="1">
      <c r="A1109" s="1394" t="s">
        <v>7529</v>
      </c>
      <c r="B1109" s="1407">
        <v>8413797459111</v>
      </c>
      <c r="C1109" s="1976"/>
      <c r="D1109" s="1417" t="s">
        <v>7530</v>
      </c>
      <c r="E1109" s="1429" t="s">
        <v>5731</v>
      </c>
      <c r="F1109" s="1410" t="s">
        <v>5731</v>
      </c>
      <c r="G1109" s="1430" t="s">
        <v>5731</v>
      </c>
      <c r="H1109" s="1423">
        <v>1079.7955071477199</v>
      </c>
      <c r="I1109" s="1413">
        <v>1167.3464942137512</v>
      </c>
      <c r="J1109" s="1414">
        <v>1459.1831177671888</v>
      </c>
    </row>
    <row r="1110" spans="1:10" ht="15.75" customHeight="1">
      <c r="A1110" s="1394" t="s">
        <v>7531</v>
      </c>
      <c r="B1110" s="1407">
        <v>8413797459166</v>
      </c>
      <c r="C1110" s="1976"/>
      <c r="D1110" s="1417" t="s">
        <v>7532</v>
      </c>
      <c r="E1110" s="1429" t="s">
        <v>5731</v>
      </c>
      <c r="F1110" s="1410" t="s">
        <v>5731</v>
      </c>
      <c r="G1110" s="1430" t="s">
        <v>5731</v>
      </c>
      <c r="H1110" s="1423">
        <v>1079.7955071477199</v>
      </c>
      <c r="I1110" s="1413">
        <v>1167.3464942137512</v>
      </c>
      <c r="J1110" s="1414">
        <v>1459.1831177671888</v>
      </c>
    </row>
    <row r="1111" spans="1:10" ht="15.75" customHeight="1">
      <c r="A1111" s="1394" t="s">
        <v>7533</v>
      </c>
      <c r="B1111" s="1407">
        <v>8413797259261</v>
      </c>
      <c r="C1111" s="1976"/>
      <c r="D1111" s="1417" t="s">
        <v>7534</v>
      </c>
      <c r="E1111" s="1429" t="s">
        <v>5731</v>
      </c>
      <c r="F1111" s="1410" t="s">
        <v>5731</v>
      </c>
      <c r="G1111" s="1430" t="s">
        <v>5731</v>
      </c>
      <c r="H1111" s="1423">
        <v>436.54458815520758</v>
      </c>
      <c r="I1111" s="1413">
        <v>471.9400953029272</v>
      </c>
      <c r="J1111" s="1414">
        <v>589.92511912865893</v>
      </c>
    </row>
    <row r="1112" spans="1:10" ht="15.75" customHeight="1">
      <c r="A1112" s="1394" t="s">
        <v>7535</v>
      </c>
      <c r="B1112" s="1407">
        <v>8413797259278</v>
      </c>
      <c r="C1112" s="1976"/>
      <c r="D1112" s="1417" t="s">
        <v>7536</v>
      </c>
      <c r="E1112" s="1429" t="s">
        <v>5731</v>
      </c>
      <c r="F1112" s="1410" t="s">
        <v>5731</v>
      </c>
      <c r="G1112" s="1430" t="s">
        <v>5731</v>
      </c>
      <c r="H1112" s="1423">
        <v>436.54458815520758</v>
      </c>
      <c r="I1112" s="1413">
        <v>471.9400953029272</v>
      </c>
      <c r="J1112" s="1414">
        <v>589.92511912865893</v>
      </c>
    </row>
    <row r="1113" spans="1:10" ht="15.75" customHeight="1">
      <c r="A1113" s="1394" t="s">
        <v>7537</v>
      </c>
      <c r="B1113" s="1407">
        <v>8413797259636</v>
      </c>
      <c r="C1113" s="1976"/>
      <c r="D1113" s="1417" t="s">
        <v>7538</v>
      </c>
      <c r="E1113" s="1429" t="s">
        <v>5731</v>
      </c>
      <c r="F1113" s="1410" t="s">
        <v>5731</v>
      </c>
      <c r="G1113" s="1430" t="s">
        <v>5731</v>
      </c>
      <c r="H1113" s="1423">
        <v>436.54458815520758</v>
      </c>
      <c r="I1113" s="1413">
        <v>471.9400953029272</v>
      </c>
      <c r="J1113" s="1414">
        <v>589.92511912865893</v>
      </c>
    </row>
    <row r="1114" spans="1:10" ht="15.75" customHeight="1">
      <c r="A1114" s="1394" t="s">
        <v>7539</v>
      </c>
      <c r="B1114" s="1407">
        <v>8413797259452</v>
      </c>
      <c r="C1114" s="1976" t="s">
        <v>9161</v>
      </c>
      <c r="D1114" s="1417" t="s">
        <v>5966</v>
      </c>
      <c r="E1114" s="1429" t="s">
        <v>5731</v>
      </c>
      <c r="F1114" s="1410" t="s">
        <v>5731</v>
      </c>
      <c r="G1114" s="1430" t="s">
        <v>5731</v>
      </c>
      <c r="H1114" s="1423">
        <v>636.16324029952352</v>
      </c>
      <c r="I1114" s="1413">
        <v>687.74404356705247</v>
      </c>
      <c r="J1114" s="1414">
        <v>859.68005445881556</v>
      </c>
    </row>
    <row r="1115" spans="1:10" ht="15.75" customHeight="1">
      <c r="A1115" s="1394" t="s">
        <v>7540</v>
      </c>
      <c r="B1115" s="1407">
        <v>8413797249569</v>
      </c>
      <c r="C1115" s="1976"/>
      <c r="D1115" s="1417" t="s">
        <v>7541</v>
      </c>
      <c r="E1115" s="1429" t="s">
        <v>5731</v>
      </c>
      <c r="F1115" s="1410" t="s">
        <v>5731</v>
      </c>
      <c r="G1115" s="1430" t="s">
        <v>5731</v>
      </c>
      <c r="H1115" s="1423">
        <v>636.16324029952352</v>
      </c>
      <c r="I1115" s="1413">
        <v>687.74404356705247</v>
      </c>
      <c r="J1115" s="1414">
        <v>859.68005445881556</v>
      </c>
    </row>
    <row r="1116" spans="1:10" ht="15.75" customHeight="1">
      <c r="A1116" s="1394" t="s">
        <v>7542</v>
      </c>
      <c r="B1116" s="1407">
        <v>8413797588521</v>
      </c>
      <c r="C1116" s="1976"/>
      <c r="D1116" s="1417" t="s">
        <v>7543</v>
      </c>
      <c r="E1116" s="1429" t="s">
        <v>5731</v>
      </c>
      <c r="F1116" s="1410" t="s">
        <v>5731</v>
      </c>
      <c r="G1116" s="1430" t="s">
        <v>5731</v>
      </c>
      <c r="H1116" s="1423">
        <v>99.509598366235537</v>
      </c>
      <c r="I1116" s="1413">
        <v>107.57794417971411</v>
      </c>
      <c r="J1116" s="1414">
        <v>134.47243022464264</v>
      </c>
    </row>
    <row r="1117" spans="1:10" ht="15.75" customHeight="1">
      <c r="A1117" s="1394" t="s">
        <v>7544</v>
      </c>
      <c r="B1117" s="1407">
        <v>8413797588538</v>
      </c>
      <c r="C1117" s="1976"/>
      <c r="D1117" s="1417" t="s">
        <v>7545</v>
      </c>
      <c r="E1117" s="1429" t="s">
        <v>5731</v>
      </c>
      <c r="F1117" s="1410" t="s">
        <v>5731</v>
      </c>
      <c r="G1117" s="1430" t="s">
        <v>5731</v>
      </c>
      <c r="H1117" s="1423">
        <v>99.509598366235537</v>
      </c>
      <c r="I1117" s="1413">
        <v>107.57794417971411</v>
      </c>
      <c r="J1117" s="1414">
        <v>134.47243022464264</v>
      </c>
    </row>
    <row r="1118" spans="1:10" ht="15.75" customHeight="1">
      <c r="A1118" s="1394" t="s">
        <v>7546</v>
      </c>
      <c r="B1118" s="1407">
        <v>8413797588545</v>
      </c>
      <c r="C1118" s="1976"/>
      <c r="D1118" s="1417" t="s">
        <v>7547</v>
      </c>
      <c r="E1118" s="1429" t="s">
        <v>5731</v>
      </c>
      <c r="F1118" s="1410" t="s">
        <v>5731</v>
      </c>
      <c r="G1118" s="1430" t="s">
        <v>5731</v>
      </c>
      <c r="H1118" s="1423">
        <v>99.509598366235537</v>
      </c>
      <c r="I1118" s="1413">
        <v>107.57794417971411</v>
      </c>
      <c r="J1118" s="1414">
        <v>134.47243022464264</v>
      </c>
    </row>
    <row r="1119" spans="1:10" ht="15.75" customHeight="1">
      <c r="A1119" s="1394" t="s">
        <v>7548</v>
      </c>
      <c r="B1119" s="1407">
        <v>8413797588569</v>
      </c>
      <c r="C1119" s="1976"/>
      <c r="D1119" s="1417" t="s">
        <v>7549</v>
      </c>
      <c r="E1119" s="1429" t="s">
        <v>5731</v>
      </c>
      <c r="F1119" s="1410" t="s">
        <v>5731</v>
      </c>
      <c r="G1119" s="1430" t="s">
        <v>5731</v>
      </c>
      <c r="H1119" s="1423">
        <v>79.586521443158617</v>
      </c>
      <c r="I1119" s="1413">
        <v>86.039482641252562</v>
      </c>
      <c r="J1119" s="1414">
        <v>107.5493533015657</v>
      </c>
    </row>
    <row r="1120" spans="1:10" ht="15.75" customHeight="1">
      <c r="A1120" s="1394" t="s">
        <v>7550</v>
      </c>
      <c r="B1120" s="1407">
        <v>8413797588637</v>
      </c>
      <c r="C1120" s="1976"/>
      <c r="D1120" s="1417" t="s">
        <v>7551</v>
      </c>
      <c r="E1120" s="1429" t="s">
        <v>5731</v>
      </c>
      <c r="F1120" s="1410" t="s">
        <v>5731</v>
      </c>
      <c r="G1120" s="1430" t="s">
        <v>5731</v>
      </c>
      <c r="H1120" s="1423">
        <v>79.586521443158617</v>
      </c>
      <c r="I1120" s="1413">
        <v>86.039482641252562</v>
      </c>
      <c r="J1120" s="1414">
        <v>107.5493533015657</v>
      </c>
    </row>
    <row r="1121" spans="1:10" s="249" customFormat="1" ht="15.75" customHeight="1">
      <c r="A1121" s="1394" t="s">
        <v>8716</v>
      </c>
      <c r="B1121" s="1407"/>
      <c r="C1121" s="1976" t="s">
        <v>8717</v>
      </c>
      <c r="D1121" s="1417" t="s">
        <v>8717</v>
      </c>
      <c r="E1121" s="1866">
        <f>G1121*0.79</f>
        <v>72.4114</v>
      </c>
      <c r="F1121" s="1867">
        <f>G1121*0.83</f>
        <v>76.077799999999996</v>
      </c>
      <c r="G1121" s="1868">
        <v>91.66</v>
      </c>
      <c r="H1121" s="1423" t="s">
        <v>5731</v>
      </c>
      <c r="I1121" s="1413" t="s">
        <v>5731</v>
      </c>
      <c r="J1121" s="1414" t="s">
        <v>5731</v>
      </c>
    </row>
    <row r="1122" spans="1:10" ht="15.75" customHeight="1">
      <c r="A1122" s="1394" t="s">
        <v>7552</v>
      </c>
      <c r="B1122" s="1407"/>
      <c r="C1122" s="1976"/>
      <c r="D1122" s="1417"/>
      <c r="E1122" s="1429" t="s">
        <v>5731</v>
      </c>
      <c r="F1122" s="1410" t="s">
        <v>5731</v>
      </c>
      <c r="G1122" s="1430" t="s">
        <v>5731</v>
      </c>
      <c r="H1122" s="1423" t="s">
        <v>5731</v>
      </c>
      <c r="I1122" s="1413" t="s">
        <v>5731</v>
      </c>
      <c r="J1122" s="1414" t="s">
        <v>5731</v>
      </c>
    </row>
    <row r="1123" spans="1:10" ht="15.75" customHeight="1">
      <c r="A1123" s="1394" t="s">
        <v>7553</v>
      </c>
      <c r="B1123" s="1407"/>
      <c r="C1123" s="1976"/>
      <c r="D1123" s="1417"/>
      <c r="E1123" s="1429" t="s">
        <v>5731</v>
      </c>
      <c r="F1123" s="1410" t="s">
        <v>5731</v>
      </c>
      <c r="G1123" s="1430" t="s">
        <v>5731</v>
      </c>
      <c r="H1123" s="1423" t="s">
        <v>5731</v>
      </c>
      <c r="I1123" s="1413" t="s">
        <v>5731</v>
      </c>
      <c r="J1123" s="1414" t="s">
        <v>5731</v>
      </c>
    </row>
    <row r="1124" spans="1:10" ht="15.75" customHeight="1">
      <c r="A1124" s="1394" t="s">
        <v>7554</v>
      </c>
      <c r="B1124" s="1407">
        <v>8413797049954</v>
      </c>
      <c r="C1124" s="1976" t="s">
        <v>9014</v>
      </c>
      <c r="D1124" s="1417" t="s">
        <v>7553</v>
      </c>
      <c r="E1124" s="1429" t="s">
        <v>5731</v>
      </c>
      <c r="F1124" s="1410" t="s">
        <v>5731</v>
      </c>
      <c r="G1124" s="1430" t="s">
        <v>5731</v>
      </c>
      <c r="H1124" s="1423">
        <v>289.92484683458133</v>
      </c>
      <c r="I1124" s="1413">
        <v>313.43226684819609</v>
      </c>
      <c r="J1124" s="1414">
        <v>391.79033356024507</v>
      </c>
    </row>
    <row r="1125" spans="1:10" ht="15.75" customHeight="1">
      <c r="A1125" s="1394" t="s">
        <v>7555</v>
      </c>
      <c r="B1125" s="1407"/>
      <c r="C1125" s="1976"/>
      <c r="D1125" s="1417"/>
      <c r="E1125" s="1429" t="s">
        <v>5731</v>
      </c>
      <c r="F1125" s="1410" t="s">
        <v>5731</v>
      </c>
      <c r="G1125" s="1430" t="s">
        <v>5731</v>
      </c>
      <c r="H1125" s="1423" t="s">
        <v>5731</v>
      </c>
      <c r="I1125" s="1413" t="s">
        <v>5731</v>
      </c>
      <c r="J1125" s="1414" t="s">
        <v>5731</v>
      </c>
    </row>
    <row r="1126" spans="1:10" ht="15.75" customHeight="1">
      <c r="A1126" s="1394" t="s">
        <v>7556</v>
      </c>
      <c r="B1126" s="1407">
        <v>8413797049626</v>
      </c>
      <c r="C1126" s="1976" t="s">
        <v>9001</v>
      </c>
      <c r="D1126" s="1417" t="s">
        <v>7557</v>
      </c>
      <c r="E1126" s="1429" t="s">
        <v>5731</v>
      </c>
      <c r="F1126" s="1410" t="s">
        <v>5731</v>
      </c>
      <c r="G1126" s="1430" t="s">
        <v>5731</v>
      </c>
      <c r="H1126" s="1423">
        <v>38.858815520762427</v>
      </c>
      <c r="I1126" s="1413">
        <v>42.009530292716136</v>
      </c>
      <c r="J1126" s="1414">
        <v>52.511912865895169</v>
      </c>
    </row>
    <row r="1127" spans="1:10" ht="15.75" customHeight="1">
      <c r="A1127" s="1394" t="s">
        <v>7558</v>
      </c>
      <c r="B1127" s="1407">
        <v>8413797049640</v>
      </c>
      <c r="C1127" s="1976" t="s">
        <v>9002</v>
      </c>
      <c r="D1127" s="1417" t="s">
        <v>7559</v>
      </c>
      <c r="E1127" s="1429" t="s">
        <v>5731</v>
      </c>
      <c r="F1127" s="1410" t="s">
        <v>5731</v>
      </c>
      <c r="G1127" s="1430" t="s">
        <v>5731</v>
      </c>
      <c r="H1127" s="1423">
        <v>40.974540503744038</v>
      </c>
      <c r="I1127" s="1413">
        <v>44.296800544588152</v>
      </c>
      <c r="J1127" s="1414">
        <v>55.371000680735186</v>
      </c>
    </row>
    <row r="1128" spans="1:10" ht="15.75" customHeight="1">
      <c r="A1128" s="1394" t="s">
        <v>7560</v>
      </c>
      <c r="B1128" s="1407">
        <v>8413797049657</v>
      </c>
      <c r="C1128" s="1976" t="s">
        <v>9003</v>
      </c>
      <c r="D1128" s="1417" t="s">
        <v>7561</v>
      </c>
      <c r="E1128" s="1429" t="s">
        <v>5731</v>
      </c>
      <c r="F1128" s="1410" t="s">
        <v>5731</v>
      </c>
      <c r="G1128" s="1430" t="s">
        <v>5731</v>
      </c>
      <c r="H1128" s="1423">
        <v>46.228590878148403</v>
      </c>
      <c r="I1128" s="1413">
        <v>49.976855003403685</v>
      </c>
      <c r="J1128" s="1414">
        <v>62.471068754254603</v>
      </c>
    </row>
    <row r="1129" spans="1:10" ht="15.75" customHeight="1">
      <c r="A1129" s="1394" t="s">
        <v>7562</v>
      </c>
      <c r="B1129" s="1407">
        <v>8413797049688</v>
      </c>
      <c r="C1129" s="1976" t="s">
        <v>9004</v>
      </c>
      <c r="D1129" s="1417" t="s">
        <v>7563</v>
      </c>
      <c r="E1129" s="1429" t="s">
        <v>5731</v>
      </c>
      <c r="F1129" s="1410" t="s">
        <v>5731</v>
      </c>
      <c r="G1129" s="1430" t="s">
        <v>5731</v>
      </c>
      <c r="H1129" s="1423">
        <v>74.156160653505793</v>
      </c>
      <c r="I1129" s="1413">
        <v>80.168822328114373</v>
      </c>
      <c r="J1129" s="1414">
        <v>100.21102791014297</v>
      </c>
    </row>
    <row r="1130" spans="1:10" ht="15.75" customHeight="1">
      <c r="A1130" s="1394" t="s">
        <v>7564</v>
      </c>
      <c r="B1130" s="1407"/>
      <c r="C1130" s="1976"/>
      <c r="D1130" s="1417"/>
      <c r="E1130" s="1429" t="s">
        <v>5731</v>
      </c>
      <c r="F1130" s="1410" t="s">
        <v>5731</v>
      </c>
      <c r="G1130" s="1430" t="s">
        <v>5731</v>
      </c>
      <c r="H1130" s="1423" t="s">
        <v>5731</v>
      </c>
      <c r="I1130" s="1413" t="s">
        <v>5731</v>
      </c>
      <c r="J1130" s="1414" t="s">
        <v>5731</v>
      </c>
    </row>
    <row r="1131" spans="1:10" ht="15.75" customHeight="1">
      <c r="A1131" s="1394" t="s">
        <v>7565</v>
      </c>
      <c r="B1131" s="1407">
        <v>8413797049923</v>
      </c>
      <c r="C1131" s="1976" t="s">
        <v>9333</v>
      </c>
      <c r="D1131" s="1417" t="s">
        <v>7566</v>
      </c>
      <c r="E1131" s="1429" t="s">
        <v>5731</v>
      </c>
      <c r="F1131" s="1410" t="s">
        <v>5731</v>
      </c>
      <c r="G1131" s="1430" t="s">
        <v>5731</v>
      </c>
      <c r="H1131" s="1423">
        <v>24.436623553437709</v>
      </c>
      <c r="I1131" s="1413">
        <v>26.417971409121851</v>
      </c>
      <c r="J1131" s="1414">
        <v>33.022464261402313</v>
      </c>
    </row>
    <row r="1132" spans="1:10" ht="15.75" customHeight="1">
      <c r="A1132" s="1394" t="s">
        <v>7567</v>
      </c>
      <c r="B1132" s="1407">
        <v>8413797049206</v>
      </c>
      <c r="C1132" s="1976"/>
      <c r="D1132" s="1417" t="s">
        <v>7568</v>
      </c>
      <c r="E1132" s="1429" t="s">
        <v>5731</v>
      </c>
      <c r="F1132" s="1410" t="s">
        <v>5731</v>
      </c>
      <c r="G1132" s="1430" t="s">
        <v>5731</v>
      </c>
      <c r="H1132" s="1423">
        <v>12.306466984343091</v>
      </c>
      <c r="I1132" s="1413">
        <v>13.304288631722262</v>
      </c>
      <c r="J1132" s="1414">
        <v>16.630360789652826</v>
      </c>
    </row>
    <row r="1133" spans="1:10" ht="15.75" customHeight="1">
      <c r="A1133" s="1394" t="s">
        <v>7569</v>
      </c>
      <c r="B1133" s="1407">
        <v>8413797049091</v>
      </c>
      <c r="C1133" s="1976"/>
      <c r="D1133" s="1417" t="s">
        <v>7570</v>
      </c>
      <c r="E1133" s="1429" t="s">
        <v>5731</v>
      </c>
      <c r="F1133" s="1410" t="s">
        <v>5731</v>
      </c>
      <c r="G1133" s="1430" t="s">
        <v>5731</v>
      </c>
      <c r="H1133" s="1423">
        <v>48.979033356024516</v>
      </c>
      <c r="I1133" s="1413">
        <v>52.950306330837321</v>
      </c>
      <c r="J1133" s="1414">
        <v>66.187882913546645</v>
      </c>
    </row>
    <row r="1134" spans="1:10" ht="15.75" customHeight="1">
      <c r="A1134" s="1394" t="s">
        <v>7571</v>
      </c>
      <c r="B1134" s="1407">
        <v>8413797269710</v>
      </c>
      <c r="C1134" s="1976"/>
      <c r="D1134" s="1417" t="s">
        <v>7572</v>
      </c>
      <c r="E1134" s="1429" t="s">
        <v>5731</v>
      </c>
      <c r="F1134" s="1410" t="s">
        <v>5731</v>
      </c>
      <c r="G1134" s="1430" t="s">
        <v>5731</v>
      </c>
      <c r="H1134" s="1423">
        <v>480.44588155207629</v>
      </c>
      <c r="I1134" s="1413">
        <v>519.4009530292717</v>
      </c>
      <c r="J1134" s="1414">
        <v>649.25119128658957</v>
      </c>
    </row>
    <row r="1135" spans="1:10" ht="15.75" customHeight="1">
      <c r="A1135" s="1394" t="s">
        <v>7573</v>
      </c>
      <c r="B1135" s="1407">
        <v>8413797269727</v>
      </c>
      <c r="C1135" s="1976"/>
      <c r="D1135" s="1417" t="s">
        <v>7574</v>
      </c>
      <c r="E1135" s="1429" t="s">
        <v>5731</v>
      </c>
      <c r="F1135" s="1410" t="s">
        <v>5731</v>
      </c>
      <c r="G1135" s="1430" t="s">
        <v>5731</v>
      </c>
      <c r="H1135" s="1423">
        <v>480.44588155207629</v>
      </c>
      <c r="I1135" s="1413">
        <v>519.4009530292717</v>
      </c>
      <c r="J1135" s="1414">
        <v>649.25119128658957</v>
      </c>
    </row>
    <row r="1136" spans="1:10" ht="15.75" customHeight="1">
      <c r="A1136" s="1394" t="s">
        <v>7575</v>
      </c>
      <c r="B1136" s="1407">
        <v>8413797269734</v>
      </c>
      <c r="C1136" s="1976"/>
      <c r="D1136" s="1417" t="s">
        <v>7576</v>
      </c>
      <c r="E1136" s="1429" t="s">
        <v>5731</v>
      </c>
      <c r="F1136" s="1410" t="s">
        <v>5731</v>
      </c>
      <c r="G1136" s="1430" t="s">
        <v>5731</v>
      </c>
      <c r="H1136" s="1423">
        <v>491.97658270932612</v>
      </c>
      <c r="I1136" s="1413">
        <v>531.86657590197422</v>
      </c>
      <c r="J1136" s="1414">
        <v>664.83321987746774</v>
      </c>
    </row>
    <row r="1137" spans="1:10" ht="15.75" customHeight="1">
      <c r="A1137" s="1394" t="s">
        <v>7577</v>
      </c>
      <c r="B1137" s="1407">
        <v>8413797259421</v>
      </c>
      <c r="C1137" s="1976"/>
      <c r="D1137" s="1417" t="s">
        <v>7578</v>
      </c>
      <c r="E1137" s="1429" t="s">
        <v>5731</v>
      </c>
      <c r="F1137" s="1410" t="s">
        <v>5731</v>
      </c>
      <c r="G1137" s="1430" t="s">
        <v>5731</v>
      </c>
      <c r="H1137" s="1423">
        <v>459.92334921715462</v>
      </c>
      <c r="I1137" s="1413">
        <v>497.21443158611316</v>
      </c>
      <c r="J1137" s="1414">
        <v>621.51803948264137</v>
      </c>
    </row>
    <row r="1138" spans="1:10" ht="15.75" customHeight="1">
      <c r="A1138" s="1394" t="s">
        <v>7579</v>
      </c>
      <c r="B1138" s="1407">
        <v>8413797259445</v>
      </c>
      <c r="C1138" s="1976"/>
      <c r="D1138" s="1417" t="s">
        <v>7580</v>
      </c>
      <c r="E1138" s="1429" t="s">
        <v>5731</v>
      </c>
      <c r="F1138" s="1410" t="s">
        <v>5731</v>
      </c>
      <c r="G1138" s="1430" t="s">
        <v>5731</v>
      </c>
      <c r="H1138" s="1423">
        <v>459.92334921715462</v>
      </c>
      <c r="I1138" s="1413">
        <v>497.21443158611316</v>
      </c>
      <c r="J1138" s="1414">
        <v>621.51803948264137</v>
      </c>
    </row>
    <row r="1139" spans="1:10" ht="15.75" customHeight="1">
      <c r="A1139" s="1394" t="s">
        <v>7581</v>
      </c>
      <c r="B1139" s="1407">
        <v>8413797249491</v>
      </c>
      <c r="C1139" s="1976"/>
      <c r="D1139" s="1417" t="s">
        <v>7582</v>
      </c>
      <c r="E1139" s="1429" t="s">
        <v>5731</v>
      </c>
      <c r="F1139" s="1410" t="s">
        <v>5731</v>
      </c>
      <c r="G1139" s="1430" t="s">
        <v>5731</v>
      </c>
      <c r="H1139" s="1423">
        <v>471.4187882913547</v>
      </c>
      <c r="I1139" s="1413">
        <v>509.64193328795108</v>
      </c>
      <c r="J1139" s="1414">
        <v>637.05241660993875</v>
      </c>
    </row>
    <row r="1140" spans="1:10" ht="15.75" customHeight="1">
      <c r="A1140" s="1394" t="s">
        <v>7583</v>
      </c>
      <c r="B1140" s="1407"/>
      <c r="C1140" s="1976"/>
      <c r="D1140" s="1417"/>
      <c r="E1140" s="1429" t="s">
        <v>5731</v>
      </c>
      <c r="F1140" s="1410" t="s">
        <v>5731</v>
      </c>
      <c r="G1140" s="1430" t="s">
        <v>5731</v>
      </c>
      <c r="H1140" s="1423" t="s">
        <v>5731</v>
      </c>
      <c r="I1140" s="1413" t="s">
        <v>5731</v>
      </c>
      <c r="J1140" s="1414" t="s">
        <v>5731</v>
      </c>
    </row>
    <row r="1141" spans="1:10" ht="15.75" customHeight="1">
      <c r="A1141" s="1394" t="s">
        <v>7584</v>
      </c>
      <c r="B1141" s="1407">
        <v>8413797249941</v>
      </c>
      <c r="C1141" s="1976"/>
      <c r="D1141" s="1417" t="s">
        <v>7585</v>
      </c>
      <c r="E1141" s="1429" t="s">
        <v>5731</v>
      </c>
      <c r="F1141" s="1410" t="s">
        <v>5731</v>
      </c>
      <c r="G1141" s="1430" t="s">
        <v>5731</v>
      </c>
      <c r="H1141" s="1423">
        <v>566.16800544588159</v>
      </c>
      <c r="I1141" s="1413">
        <v>612.07351940095305</v>
      </c>
      <c r="J1141" s="1414">
        <v>765.09189925119131</v>
      </c>
    </row>
    <row r="1142" spans="1:10" ht="15.75" customHeight="1">
      <c r="A1142" s="1394" t="s">
        <v>7586</v>
      </c>
      <c r="B1142" s="1407">
        <v>8413797249958</v>
      </c>
      <c r="C1142" s="1976"/>
      <c r="D1142" s="1417" t="s">
        <v>7587</v>
      </c>
      <c r="E1142" s="1429" t="s">
        <v>5731</v>
      </c>
      <c r="F1142" s="1410" t="s">
        <v>5731</v>
      </c>
      <c r="G1142" s="1430" t="s">
        <v>5731</v>
      </c>
      <c r="H1142" s="1423">
        <v>566.16800544588159</v>
      </c>
      <c r="I1142" s="1413">
        <v>612.07351940095305</v>
      </c>
      <c r="J1142" s="1414">
        <v>765.09189925119131</v>
      </c>
    </row>
    <row r="1143" spans="1:10" ht="15.75" customHeight="1">
      <c r="A1143" s="1394" t="s">
        <v>7588</v>
      </c>
      <c r="B1143" s="1407">
        <v>8413797249965</v>
      </c>
      <c r="C1143" s="1976"/>
      <c r="D1143" s="1417" t="s">
        <v>7589</v>
      </c>
      <c r="E1143" s="1429" t="s">
        <v>5731</v>
      </c>
      <c r="F1143" s="1410" t="s">
        <v>5731</v>
      </c>
      <c r="G1143" s="1430" t="s">
        <v>5731</v>
      </c>
      <c r="H1143" s="1423">
        <v>566.16800544588159</v>
      </c>
      <c r="I1143" s="1413">
        <v>612.07351940095305</v>
      </c>
      <c r="J1143" s="1414">
        <v>765.09189925119131</v>
      </c>
    </row>
    <row r="1144" spans="1:10" ht="15.75" customHeight="1">
      <c r="A1144" s="1394" t="s">
        <v>7590</v>
      </c>
      <c r="B1144" s="1407">
        <v>8413797249989</v>
      </c>
      <c r="C1144" s="1976"/>
      <c r="D1144" s="1417" t="s">
        <v>7591</v>
      </c>
      <c r="E1144" s="1429" t="s">
        <v>5731</v>
      </c>
      <c r="F1144" s="1410" t="s">
        <v>5731</v>
      </c>
      <c r="G1144" s="1430" t="s">
        <v>5731</v>
      </c>
      <c r="H1144" s="1423">
        <v>636.90374404356714</v>
      </c>
      <c r="I1144" s="1413">
        <v>688.54458815520775</v>
      </c>
      <c r="J1144" s="1414">
        <v>860.68073519400957</v>
      </c>
    </row>
    <row r="1145" spans="1:10" ht="15.75" customHeight="1">
      <c r="A1145" s="1394" t="s">
        <v>7592</v>
      </c>
      <c r="B1145" s="1407">
        <v>8413797769418</v>
      </c>
      <c r="C1145" s="1976"/>
      <c r="D1145" s="1417" t="s">
        <v>7593</v>
      </c>
      <c r="E1145" s="1429" t="s">
        <v>5731</v>
      </c>
      <c r="F1145" s="1410" t="s">
        <v>5731</v>
      </c>
      <c r="G1145" s="1430" t="s">
        <v>5731</v>
      </c>
      <c r="H1145" s="1423">
        <v>48.732198774676661</v>
      </c>
      <c r="I1145" s="1413">
        <v>52.683458134785582</v>
      </c>
      <c r="J1145" s="1414">
        <v>65.85432266848197</v>
      </c>
    </row>
    <row r="1146" spans="1:10" ht="15.75" customHeight="1">
      <c r="A1146" s="1394" t="s">
        <v>7594</v>
      </c>
      <c r="B1146" s="1407">
        <v>8413797769746</v>
      </c>
      <c r="C1146" s="1976"/>
      <c r="D1146" s="1417" t="s">
        <v>7595</v>
      </c>
      <c r="E1146" s="1429" t="s">
        <v>5731</v>
      </c>
      <c r="F1146" s="1410" t="s">
        <v>5731</v>
      </c>
      <c r="G1146" s="1430" t="s">
        <v>5731</v>
      </c>
      <c r="H1146" s="1423">
        <v>44.430224642614029</v>
      </c>
      <c r="I1146" s="1413">
        <v>48.032675289312465</v>
      </c>
      <c r="J1146" s="1414">
        <v>60.040844111640574</v>
      </c>
    </row>
    <row r="1147" spans="1:10" ht="15.75" customHeight="1">
      <c r="A1147" s="1394" t="s">
        <v>7596</v>
      </c>
      <c r="B1147" s="1407">
        <v>8413797769708</v>
      </c>
      <c r="C1147" s="1976"/>
      <c r="D1147" s="1417" t="s">
        <v>7597</v>
      </c>
      <c r="E1147" s="1429" t="s">
        <v>5731</v>
      </c>
      <c r="F1147" s="1410" t="s">
        <v>5731</v>
      </c>
      <c r="G1147" s="1430" t="s">
        <v>5731</v>
      </c>
      <c r="H1147" s="1423">
        <v>52.928386657590202</v>
      </c>
      <c r="I1147" s="1413">
        <v>57.219877467665079</v>
      </c>
      <c r="J1147" s="1414">
        <v>71.524846834581354</v>
      </c>
    </row>
    <row r="1148" spans="1:10" ht="15.75" customHeight="1">
      <c r="A1148" s="1394" t="s">
        <v>7598</v>
      </c>
      <c r="B1148" s="1407">
        <v>8413797769463</v>
      </c>
      <c r="C1148" s="1976"/>
      <c r="D1148" s="1417" t="s">
        <v>7599</v>
      </c>
      <c r="E1148" s="1429" t="s">
        <v>5731</v>
      </c>
      <c r="F1148" s="1410" t="s">
        <v>5731</v>
      </c>
      <c r="G1148" s="1430" t="s">
        <v>5731</v>
      </c>
      <c r="H1148" s="1423">
        <v>44.430224642614029</v>
      </c>
      <c r="I1148" s="1413">
        <v>48.032675289312465</v>
      </c>
      <c r="J1148" s="1414">
        <v>60.040844111640574</v>
      </c>
    </row>
    <row r="1149" spans="1:10" ht="15.75" customHeight="1">
      <c r="A1149" s="1394" t="s">
        <v>7600</v>
      </c>
      <c r="B1149" s="1407">
        <v>8413797769173</v>
      </c>
      <c r="C1149" s="1976"/>
      <c r="D1149" s="1417" t="s">
        <v>7601</v>
      </c>
      <c r="E1149" s="1429" t="s">
        <v>5731</v>
      </c>
      <c r="F1149" s="1410" t="s">
        <v>5731</v>
      </c>
      <c r="G1149" s="1430" t="s">
        <v>5731</v>
      </c>
      <c r="H1149" s="1423">
        <v>55.678829135466309</v>
      </c>
      <c r="I1149" s="1413">
        <v>60.193328795098722</v>
      </c>
      <c r="J1149" s="1414">
        <v>75.241660993873396</v>
      </c>
    </row>
    <row r="1150" spans="1:10" ht="15.75" customHeight="1">
      <c r="A1150" s="1394" t="s">
        <v>7602</v>
      </c>
      <c r="B1150" s="1407"/>
      <c r="C1150" s="1976"/>
      <c r="D1150" s="1417"/>
      <c r="E1150" s="1429" t="s">
        <v>5731</v>
      </c>
      <c r="F1150" s="1410" t="s">
        <v>5731</v>
      </c>
      <c r="G1150" s="1430" t="s">
        <v>5731</v>
      </c>
      <c r="H1150" s="1423" t="s">
        <v>5731</v>
      </c>
      <c r="I1150" s="1413" t="s">
        <v>5731</v>
      </c>
      <c r="J1150" s="1414" t="s">
        <v>5731</v>
      </c>
    </row>
    <row r="1151" spans="1:10" ht="15.75" customHeight="1">
      <c r="A1151" s="1394" t="s">
        <v>7603</v>
      </c>
      <c r="B1151" s="1407">
        <v>8413797602029</v>
      </c>
      <c r="C1151" s="1976"/>
      <c r="D1151" s="1417" t="s">
        <v>7604</v>
      </c>
      <c r="E1151" s="1429" t="s">
        <v>5731</v>
      </c>
      <c r="F1151" s="1410" t="s">
        <v>5731</v>
      </c>
      <c r="G1151" s="1430" t="s">
        <v>5731</v>
      </c>
      <c r="H1151" s="1423">
        <v>59.804492852280475</v>
      </c>
      <c r="I1151" s="1413">
        <v>64.65350578624917</v>
      </c>
      <c r="J1151" s="1414">
        <v>80.816882232811452</v>
      </c>
    </row>
    <row r="1152" spans="1:10" ht="15.75" customHeight="1">
      <c r="A1152" s="1394" t="s">
        <v>7605</v>
      </c>
      <c r="B1152" s="1407">
        <v>8413797602654</v>
      </c>
      <c r="C1152" s="1976"/>
      <c r="D1152" s="1417" t="s">
        <v>7606</v>
      </c>
      <c r="E1152" s="1429" t="s">
        <v>5731</v>
      </c>
      <c r="F1152" s="1410" t="s">
        <v>5731</v>
      </c>
      <c r="G1152" s="1430" t="s">
        <v>5731</v>
      </c>
      <c r="H1152" s="1423">
        <v>41.009802586793739</v>
      </c>
      <c r="I1152" s="1413">
        <v>44.334921715452694</v>
      </c>
      <c r="J1152" s="1414">
        <v>55.418652144315864</v>
      </c>
    </row>
    <row r="1153" spans="1:10" ht="15.75" customHeight="1">
      <c r="A1153" s="1394" t="s">
        <v>7607</v>
      </c>
      <c r="B1153" s="1407">
        <v>8413797669411</v>
      </c>
      <c r="C1153" s="1976"/>
      <c r="D1153" s="1417" t="s">
        <v>7608</v>
      </c>
      <c r="E1153" s="1429" t="s">
        <v>5731</v>
      </c>
      <c r="F1153" s="1410" t="s">
        <v>5731</v>
      </c>
      <c r="G1153" s="1430" t="s">
        <v>5731</v>
      </c>
      <c r="H1153" s="1423">
        <v>420.64138869979587</v>
      </c>
      <c r="I1153" s="1413">
        <v>454.74744724302258</v>
      </c>
      <c r="J1153" s="1414">
        <v>568.43430905377818</v>
      </c>
    </row>
    <row r="1154" spans="1:10" ht="15.75" customHeight="1">
      <c r="A1154" s="1394" t="s">
        <v>7609</v>
      </c>
      <c r="B1154" s="1407">
        <v>8413797669428</v>
      </c>
      <c r="C1154" s="1976"/>
      <c r="D1154" s="1417" t="s">
        <v>7610</v>
      </c>
      <c r="E1154" s="1429" t="s">
        <v>5731</v>
      </c>
      <c r="F1154" s="1410" t="s">
        <v>5731</v>
      </c>
      <c r="G1154" s="1430" t="s">
        <v>5731</v>
      </c>
      <c r="H1154" s="1423">
        <v>420.64138869979587</v>
      </c>
      <c r="I1154" s="1413">
        <v>454.74744724302258</v>
      </c>
      <c r="J1154" s="1414">
        <v>568.43430905377818</v>
      </c>
    </row>
    <row r="1155" spans="1:10" ht="15.75" customHeight="1">
      <c r="A1155" s="1394" t="s">
        <v>7611</v>
      </c>
      <c r="B1155" s="1407">
        <v>8413797609912</v>
      </c>
      <c r="C1155" s="1976"/>
      <c r="D1155" s="1417" t="s">
        <v>7612</v>
      </c>
      <c r="E1155" s="1429" t="s">
        <v>5731</v>
      </c>
      <c r="F1155" s="1410" t="s">
        <v>5731</v>
      </c>
      <c r="G1155" s="1430" t="s">
        <v>5731</v>
      </c>
      <c r="H1155" s="1423">
        <v>75.989788972089869</v>
      </c>
      <c r="I1155" s="1413">
        <v>82.151123213070136</v>
      </c>
      <c r="J1155" s="1414">
        <v>102.68890401633766</v>
      </c>
    </row>
    <row r="1156" spans="1:10" ht="15.75" customHeight="1">
      <c r="A1156" s="1394" t="s">
        <v>7613</v>
      </c>
      <c r="B1156" s="1407"/>
      <c r="C1156" s="1976"/>
      <c r="D1156" s="1417"/>
      <c r="E1156" s="1429" t="s">
        <v>5731</v>
      </c>
      <c r="F1156" s="1410" t="s">
        <v>5731</v>
      </c>
      <c r="G1156" s="1430" t="s">
        <v>5731</v>
      </c>
      <c r="H1156" s="1423" t="s">
        <v>5731</v>
      </c>
      <c r="I1156" s="1413" t="s">
        <v>5731</v>
      </c>
      <c r="J1156" s="1414" t="s">
        <v>5731</v>
      </c>
    </row>
    <row r="1157" spans="1:10" ht="15.75" customHeight="1">
      <c r="A1157" s="1394" t="s">
        <v>7614</v>
      </c>
      <c r="B1157" s="1407">
        <v>8413797029802</v>
      </c>
      <c r="C1157" s="1976"/>
      <c r="D1157" s="1417" t="s">
        <v>7615</v>
      </c>
      <c r="E1157" s="1429" t="s">
        <v>5731</v>
      </c>
      <c r="F1157" s="1410" t="s">
        <v>5731</v>
      </c>
      <c r="G1157" s="1430" t="s">
        <v>5731</v>
      </c>
      <c r="H1157" s="1423">
        <v>49.014295439074189</v>
      </c>
      <c r="I1157" s="1413">
        <v>52.988427501701835</v>
      </c>
      <c r="J1157" s="1414">
        <v>66.235534377127294</v>
      </c>
    </row>
    <row r="1158" spans="1:10" ht="15.75" customHeight="1">
      <c r="A1158" s="1394" t="s">
        <v>7616</v>
      </c>
      <c r="B1158" s="1407">
        <v>8413797029475</v>
      </c>
      <c r="C1158" s="1976"/>
      <c r="D1158" s="1417" t="s">
        <v>7617</v>
      </c>
      <c r="E1158" s="1429" t="s">
        <v>5731</v>
      </c>
      <c r="F1158" s="1410" t="s">
        <v>5731</v>
      </c>
      <c r="G1158" s="1430" t="s">
        <v>5731</v>
      </c>
      <c r="H1158" s="1423">
        <v>176.87460857726344</v>
      </c>
      <c r="I1158" s="1413">
        <v>191.21579305650104</v>
      </c>
      <c r="J1158" s="1414">
        <v>239.01974132062628</v>
      </c>
    </row>
    <row r="1159" spans="1:10" ht="15.75" customHeight="1">
      <c r="A1159" s="1394" t="s">
        <v>7618</v>
      </c>
      <c r="B1159" s="1407">
        <v>8413797029819</v>
      </c>
      <c r="C1159" s="1976"/>
      <c r="D1159" s="1417" t="s">
        <v>7619</v>
      </c>
      <c r="E1159" s="1429" t="s">
        <v>5731</v>
      </c>
      <c r="F1159" s="1410" t="s">
        <v>5731</v>
      </c>
      <c r="G1159" s="1430" t="s">
        <v>5731</v>
      </c>
      <c r="H1159" s="1423">
        <v>58.817154526889048</v>
      </c>
      <c r="I1159" s="1413">
        <v>63.586113002042211</v>
      </c>
      <c r="J1159" s="1414">
        <v>79.482641252552767</v>
      </c>
    </row>
    <row r="1160" spans="1:10" ht="15.75" customHeight="1">
      <c r="A1160" s="1394" t="s">
        <v>7620</v>
      </c>
      <c r="B1160" s="1407">
        <v>8413797029482</v>
      </c>
      <c r="C1160" s="1976"/>
      <c r="D1160" s="1417" t="s">
        <v>7621</v>
      </c>
      <c r="E1160" s="1429" t="s">
        <v>5731</v>
      </c>
      <c r="F1160" s="1410" t="s">
        <v>5731</v>
      </c>
      <c r="G1160" s="1430" t="s">
        <v>5731</v>
      </c>
      <c r="H1160" s="1423">
        <v>111.74554118447924</v>
      </c>
      <c r="I1160" s="1413">
        <v>120.80599046970728</v>
      </c>
      <c r="J1160" s="1414">
        <v>151.00748808713411</v>
      </c>
    </row>
    <row r="1161" spans="1:10" ht="15.75" customHeight="1">
      <c r="A1161" s="1394" t="s">
        <v>7622</v>
      </c>
      <c r="B1161" s="1407">
        <v>8413797029499</v>
      </c>
      <c r="C1161" s="1976"/>
      <c r="D1161" s="1417" t="s">
        <v>7623</v>
      </c>
      <c r="E1161" s="1429" t="s">
        <v>5731</v>
      </c>
      <c r="F1161" s="1410" t="s">
        <v>5731</v>
      </c>
      <c r="G1161" s="1430" t="s">
        <v>5731</v>
      </c>
      <c r="H1161" s="1423">
        <v>212.27773995915592</v>
      </c>
      <c r="I1161" s="1413">
        <v>229.48944860449288</v>
      </c>
      <c r="J1161" s="1414">
        <v>286.86181075561609</v>
      </c>
    </row>
    <row r="1162" spans="1:10" ht="15.75" customHeight="1">
      <c r="A1162" s="1394" t="s">
        <v>7624</v>
      </c>
      <c r="B1162" s="1407">
        <v>8413797029826</v>
      </c>
      <c r="C1162" s="1976"/>
      <c r="D1162" s="1417" t="s">
        <v>7625</v>
      </c>
      <c r="E1162" s="1429" t="s">
        <v>5731</v>
      </c>
      <c r="F1162" s="1410" t="s">
        <v>5731</v>
      </c>
      <c r="G1162" s="1430" t="s">
        <v>5731</v>
      </c>
      <c r="H1162" s="1423">
        <v>101.34322668481963</v>
      </c>
      <c r="I1162" s="1413">
        <v>109.56024506466986</v>
      </c>
      <c r="J1162" s="1414">
        <v>136.95030633083732</v>
      </c>
    </row>
    <row r="1163" spans="1:10" ht="15.75" customHeight="1">
      <c r="A1163" s="1394" t="s">
        <v>7626</v>
      </c>
      <c r="B1163" s="1407">
        <v>8413797029925</v>
      </c>
      <c r="C1163" s="1976"/>
      <c r="D1163" s="1417" t="s">
        <v>7627</v>
      </c>
      <c r="E1163" s="1429" t="s">
        <v>5731</v>
      </c>
      <c r="F1163" s="1410" t="s">
        <v>5731</v>
      </c>
      <c r="G1163" s="1430" t="s">
        <v>5731</v>
      </c>
      <c r="H1163" s="1423">
        <v>211.39618788291358</v>
      </c>
      <c r="I1163" s="1413">
        <v>228.53641933287955</v>
      </c>
      <c r="J1163" s="1414">
        <v>285.67052416609943</v>
      </c>
    </row>
    <row r="1164" spans="1:10" ht="15.75" customHeight="1">
      <c r="A1164" s="1394" t="s">
        <v>7628</v>
      </c>
      <c r="B1164" s="1407"/>
      <c r="C1164" s="1976"/>
      <c r="D1164" s="1417"/>
      <c r="E1164" s="1429" t="s">
        <v>5731</v>
      </c>
      <c r="F1164" s="1410" t="s">
        <v>5731</v>
      </c>
      <c r="G1164" s="1430" t="s">
        <v>5731</v>
      </c>
      <c r="H1164" s="1423" t="s">
        <v>5731</v>
      </c>
      <c r="I1164" s="1413" t="s">
        <v>5731</v>
      </c>
      <c r="J1164" s="1414" t="s">
        <v>5731</v>
      </c>
    </row>
    <row r="1165" spans="1:10" ht="15.75" customHeight="1">
      <c r="A1165" s="1394" t="s">
        <v>7629</v>
      </c>
      <c r="B1165" s="1407">
        <v>8413797028904</v>
      </c>
      <c r="C1165" s="1976"/>
      <c r="D1165" s="1417" t="s">
        <v>7630</v>
      </c>
      <c r="E1165" s="1429" t="s">
        <v>5731</v>
      </c>
      <c r="F1165" s="1410" t="s">
        <v>5731</v>
      </c>
      <c r="G1165" s="1430" t="s">
        <v>5731</v>
      </c>
      <c r="H1165" s="1423">
        <v>41.573995915588846</v>
      </c>
      <c r="I1165" s="1413">
        <v>44.944860449285237</v>
      </c>
      <c r="J1165" s="1414">
        <v>56.181075561606548</v>
      </c>
    </row>
    <row r="1166" spans="1:10" ht="15.75" customHeight="1">
      <c r="A1166" s="1394" t="s">
        <v>7631</v>
      </c>
      <c r="B1166" s="1407">
        <v>8413797028911</v>
      </c>
      <c r="C1166" s="1976"/>
      <c r="D1166" s="1417" t="s">
        <v>7632</v>
      </c>
      <c r="E1166" s="1429" t="s">
        <v>5731</v>
      </c>
      <c r="F1166" s="1410" t="s">
        <v>5731</v>
      </c>
      <c r="G1166" s="1430" t="s">
        <v>5731</v>
      </c>
      <c r="H1166" s="1423">
        <v>79.586521443158617</v>
      </c>
      <c r="I1166" s="1413">
        <v>86.039482641252562</v>
      </c>
      <c r="J1166" s="1414">
        <v>107.5493533015657</v>
      </c>
    </row>
    <row r="1167" spans="1:10" ht="15.75" customHeight="1">
      <c r="A1167" s="1394" t="s">
        <v>7633</v>
      </c>
      <c r="B1167" s="1407">
        <v>8413797028928</v>
      </c>
      <c r="C1167" s="1976"/>
      <c r="D1167" s="1417" t="s">
        <v>7634</v>
      </c>
      <c r="E1167" s="1429" t="s">
        <v>5731</v>
      </c>
      <c r="F1167" s="1410" t="s">
        <v>5731</v>
      </c>
      <c r="G1167" s="1430" t="s">
        <v>5731</v>
      </c>
      <c r="H1167" s="1423">
        <v>153.21375085091904</v>
      </c>
      <c r="I1167" s="1413">
        <v>165.63648740639894</v>
      </c>
      <c r="J1167" s="1414">
        <v>207.04560925799868</v>
      </c>
    </row>
    <row r="1168" spans="1:10" ht="15.75" customHeight="1">
      <c r="A1168" s="1394" t="s">
        <v>7635</v>
      </c>
      <c r="B1168" s="1407">
        <v>8413797028935</v>
      </c>
      <c r="C1168" s="1976"/>
      <c r="D1168" s="1417" t="s">
        <v>7636</v>
      </c>
      <c r="E1168" s="1429" t="s">
        <v>5731</v>
      </c>
      <c r="F1168" s="1410" t="s">
        <v>5731</v>
      </c>
      <c r="G1168" s="1430" t="s">
        <v>5731</v>
      </c>
      <c r="H1168" s="1423">
        <v>46.828046289993196</v>
      </c>
      <c r="I1168" s="1413">
        <v>50.624914908100749</v>
      </c>
      <c r="J1168" s="1414">
        <v>63.281143635125936</v>
      </c>
    </row>
    <row r="1169" spans="1:10" ht="15.75" customHeight="1">
      <c r="A1169" s="1394" t="s">
        <v>7637</v>
      </c>
      <c r="B1169" s="1407">
        <v>8413797028942</v>
      </c>
      <c r="C1169" s="1976"/>
      <c r="D1169" s="1417" t="s">
        <v>7638</v>
      </c>
      <c r="E1169" s="1429" t="s">
        <v>5731</v>
      </c>
      <c r="F1169" s="1410" t="s">
        <v>5731</v>
      </c>
      <c r="G1169" s="1430" t="s">
        <v>5731</v>
      </c>
      <c r="H1169" s="1423">
        <v>89.7420013614704</v>
      </c>
      <c r="I1169" s="1413">
        <v>97.018379850238276</v>
      </c>
      <c r="J1169" s="1414">
        <v>121.27297481279784</v>
      </c>
    </row>
    <row r="1170" spans="1:10" ht="15.75" customHeight="1">
      <c r="A1170" s="1394" t="s">
        <v>7639</v>
      </c>
      <c r="B1170" s="1407">
        <v>8413797028959</v>
      </c>
      <c r="C1170" s="1976"/>
      <c r="D1170" s="1417" t="s">
        <v>7640</v>
      </c>
      <c r="E1170" s="1429" t="s">
        <v>5731</v>
      </c>
      <c r="F1170" s="1410" t="s">
        <v>5731</v>
      </c>
      <c r="G1170" s="1430" t="s">
        <v>5731</v>
      </c>
      <c r="H1170" s="1423">
        <v>175.56991150442479</v>
      </c>
      <c r="I1170" s="1413">
        <v>189.80530973451332</v>
      </c>
      <c r="J1170" s="1414">
        <v>237.25663716814162</v>
      </c>
    </row>
    <row r="1171" spans="1:10" ht="15.75" customHeight="1">
      <c r="A1171" s="1394" t="s">
        <v>7641</v>
      </c>
      <c r="B1171" s="1407">
        <v>8413797029895</v>
      </c>
      <c r="C1171" s="1976"/>
      <c r="D1171" s="1417" t="s">
        <v>7642</v>
      </c>
      <c r="E1171" s="1429" t="s">
        <v>5731</v>
      </c>
      <c r="F1171" s="1410" t="s">
        <v>5731</v>
      </c>
      <c r="G1171" s="1430" t="s">
        <v>5731</v>
      </c>
      <c r="H1171" s="1423">
        <v>50.742137508509209</v>
      </c>
      <c r="I1171" s="1413">
        <v>54.856364874064006</v>
      </c>
      <c r="J1171" s="1414">
        <v>68.570456092580002</v>
      </c>
    </row>
    <row r="1172" spans="1:10" ht="15.75" customHeight="1">
      <c r="A1172" s="1394" t="s">
        <v>7643</v>
      </c>
      <c r="B1172" s="1407">
        <v>8413797039009</v>
      </c>
      <c r="C1172" s="1976"/>
      <c r="D1172" s="1417" t="s">
        <v>7644</v>
      </c>
      <c r="E1172" s="1429" t="s">
        <v>5731</v>
      </c>
      <c r="F1172" s="1410" t="s">
        <v>5731</v>
      </c>
      <c r="G1172" s="1430" t="s">
        <v>5731</v>
      </c>
      <c r="H1172" s="1423">
        <v>122.99414567733153</v>
      </c>
      <c r="I1172" s="1413">
        <v>132.96664397549355</v>
      </c>
      <c r="J1172" s="1414">
        <v>166.20830496936694</v>
      </c>
    </row>
    <row r="1173" spans="1:10" ht="15.75" customHeight="1">
      <c r="A1173" s="1394" t="s">
        <v>7645</v>
      </c>
      <c r="B1173" s="1407">
        <v>8413797029413</v>
      </c>
      <c r="C1173" s="1976"/>
      <c r="D1173" s="1417" t="s">
        <v>7646</v>
      </c>
      <c r="E1173" s="1429" t="s">
        <v>5731</v>
      </c>
      <c r="F1173" s="1410" t="s">
        <v>5731</v>
      </c>
      <c r="G1173" s="1430" t="s">
        <v>5731</v>
      </c>
      <c r="H1173" s="1423">
        <v>143.41089176310416</v>
      </c>
      <c r="I1173" s="1413">
        <v>155.03880190605858</v>
      </c>
      <c r="J1173" s="1414">
        <v>193.79850238257322</v>
      </c>
    </row>
    <row r="1174" spans="1:10" ht="15.75" customHeight="1">
      <c r="A1174" s="1394" t="s">
        <v>7647</v>
      </c>
      <c r="B1174" s="1407"/>
      <c r="C1174" s="1976"/>
      <c r="D1174" s="1417"/>
      <c r="E1174" s="1429" t="s">
        <v>5731</v>
      </c>
      <c r="F1174" s="1410" t="s">
        <v>5731</v>
      </c>
      <c r="G1174" s="1430" t="s">
        <v>5731</v>
      </c>
      <c r="H1174" s="1423" t="s">
        <v>5731</v>
      </c>
      <c r="I1174" s="1413" t="s">
        <v>5731</v>
      </c>
      <c r="J1174" s="1414" t="s">
        <v>5731</v>
      </c>
    </row>
    <row r="1175" spans="1:10" ht="15.75" customHeight="1">
      <c r="A1175" s="1394" t="s">
        <v>7648</v>
      </c>
      <c r="B1175" s="1407">
        <v>8413797028430</v>
      </c>
      <c r="C1175" s="1976"/>
      <c r="D1175" s="1417" t="s">
        <v>7649</v>
      </c>
      <c r="E1175" s="1429" t="s">
        <v>5731</v>
      </c>
      <c r="F1175" s="1410" t="s">
        <v>5731</v>
      </c>
      <c r="G1175" s="1430" t="s">
        <v>5731</v>
      </c>
      <c r="H1175" s="1423">
        <v>35.614703880190604</v>
      </c>
      <c r="I1175" s="1413">
        <v>38.502382573179034</v>
      </c>
      <c r="J1175" s="1414">
        <v>48.127978216473792</v>
      </c>
    </row>
    <row r="1176" spans="1:10" ht="15.75" customHeight="1">
      <c r="A1176" s="1394" t="s">
        <v>7650</v>
      </c>
      <c r="B1176" s="1407">
        <v>8413797028447</v>
      </c>
      <c r="C1176" s="1976"/>
      <c r="D1176" s="1417" t="s">
        <v>7651</v>
      </c>
      <c r="E1176" s="1429" t="s">
        <v>5731</v>
      </c>
      <c r="F1176" s="1410" t="s">
        <v>5731</v>
      </c>
      <c r="G1176" s="1430" t="s">
        <v>5731</v>
      </c>
      <c r="H1176" s="1423">
        <v>68.161606535057871</v>
      </c>
      <c r="I1176" s="1413">
        <v>73.68822328114365</v>
      </c>
      <c r="J1176" s="1414">
        <v>92.110279101429541</v>
      </c>
    </row>
    <row r="1177" spans="1:10" ht="15.75" customHeight="1">
      <c r="A1177" s="1394" t="s">
        <v>7652</v>
      </c>
      <c r="B1177" s="1407">
        <v>8413797028454</v>
      </c>
      <c r="C1177" s="1976"/>
      <c r="D1177" s="1417" t="s">
        <v>7653</v>
      </c>
      <c r="E1177" s="1429" t="s">
        <v>5731</v>
      </c>
      <c r="F1177" s="1410" t="s">
        <v>5731</v>
      </c>
      <c r="G1177" s="1430" t="s">
        <v>5731</v>
      </c>
      <c r="H1177" s="1423">
        <v>123.91095983662358</v>
      </c>
      <c r="I1177" s="1413">
        <v>133.95779441797146</v>
      </c>
      <c r="J1177" s="1414">
        <v>167.44724302246431</v>
      </c>
    </row>
    <row r="1178" spans="1:10" ht="15.75" customHeight="1">
      <c r="A1178" s="1394" t="s">
        <v>7654</v>
      </c>
      <c r="B1178" s="1407">
        <v>8413797028577</v>
      </c>
      <c r="C1178" s="1976"/>
      <c r="D1178" s="1417" t="s">
        <v>7655</v>
      </c>
      <c r="E1178" s="1429" t="s">
        <v>5731</v>
      </c>
      <c r="F1178" s="1410" t="s">
        <v>5731</v>
      </c>
      <c r="G1178" s="1430" t="s">
        <v>5731</v>
      </c>
      <c r="H1178" s="1423">
        <v>341.12539142273658</v>
      </c>
      <c r="I1178" s="1413">
        <v>368.78420694349904</v>
      </c>
      <c r="J1178" s="1414">
        <v>460.98025867937378</v>
      </c>
    </row>
    <row r="1179" spans="1:10" ht="15.75" customHeight="1">
      <c r="A1179" s="1394" t="s">
        <v>7656</v>
      </c>
      <c r="B1179" s="1407">
        <v>8413797039290</v>
      </c>
      <c r="C1179" s="1976"/>
      <c r="D1179" s="1417" t="s">
        <v>7657</v>
      </c>
      <c r="E1179" s="1429" t="s">
        <v>5731</v>
      </c>
      <c r="F1179" s="1410" t="s">
        <v>5731</v>
      </c>
      <c r="G1179" s="1430" t="s">
        <v>5731</v>
      </c>
      <c r="H1179" s="1423">
        <v>27.292852280462906</v>
      </c>
      <c r="I1179" s="1413">
        <v>29.505786249149082</v>
      </c>
      <c r="J1179" s="1414">
        <v>36.882232811436353</v>
      </c>
    </row>
    <row r="1180" spans="1:10" ht="15.75" customHeight="1">
      <c r="A1180" s="1394" t="s">
        <v>7658</v>
      </c>
      <c r="B1180" s="1407">
        <v>8413797039306</v>
      </c>
      <c r="C1180" s="1976"/>
      <c r="D1180" s="1417" t="s">
        <v>7659</v>
      </c>
      <c r="E1180" s="1429" t="s">
        <v>5731</v>
      </c>
      <c r="F1180" s="1410" t="s">
        <v>5731</v>
      </c>
      <c r="G1180" s="1430" t="s">
        <v>5731</v>
      </c>
      <c r="H1180" s="1423">
        <v>52.85786249149082</v>
      </c>
      <c r="I1180" s="1413">
        <v>57.143635125936022</v>
      </c>
      <c r="J1180" s="1414">
        <v>71.429543907420026</v>
      </c>
    </row>
    <row r="1181" spans="1:10" ht="15.75" customHeight="1">
      <c r="A1181" s="1394" t="s">
        <v>7660</v>
      </c>
      <c r="B1181" s="1407">
        <v>8413797039313</v>
      </c>
      <c r="C1181" s="1976"/>
      <c r="D1181" s="1417" t="s">
        <v>7661</v>
      </c>
      <c r="E1181" s="1429" t="s">
        <v>5731</v>
      </c>
      <c r="F1181" s="1410" t="s">
        <v>5731</v>
      </c>
      <c r="G1181" s="1430" t="s">
        <v>5731</v>
      </c>
      <c r="H1181" s="1423">
        <v>99.791695030633093</v>
      </c>
      <c r="I1181" s="1413">
        <v>107.88291354663039</v>
      </c>
      <c r="J1181" s="1414">
        <v>134.85364193328797</v>
      </c>
    </row>
    <row r="1182" spans="1:10" ht="15.75" customHeight="1">
      <c r="A1182" s="1394" t="s">
        <v>7662</v>
      </c>
      <c r="B1182" s="1407">
        <v>8413797039320</v>
      </c>
      <c r="C1182" s="1976"/>
      <c r="D1182" s="1417" t="s">
        <v>7663</v>
      </c>
      <c r="E1182" s="1429" t="s">
        <v>5731</v>
      </c>
      <c r="F1182" s="1410" t="s">
        <v>5731</v>
      </c>
      <c r="G1182" s="1430" t="s">
        <v>5731</v>
      </c>
      <c r="H1182" s="1423">
        <v>527.76759700476521</v>
      </c>
      <c r="I1182" s="1413">
        <v>570.55956432947596</v>
      </c>
      <c r="J1182" s="1414">
        <v>713.19945541184484</v>
      </c>
    </row>
    <row r="1183" spans="1:10" ht="15.75" customHeight="1">
      <c r="A1183" s="1394" t="s">
        <v>7664</v>
      </c>
      <c r="B1183" s="1407">
        <v>8413797028508</v>
      </c>
      <c r="C1183" s="1976"/>
      <c r="D1183" s="1417" t="s">
        <v>7665</v>
      </c>
      <c r="E1183" s="1429" t="s">
        <v>5731</v>
      </c>
      <c r="F1183" s="1410" t="s">
        <v>5731</v>
      </c>
      <c r="G1183" s="1430" t="s">
        <v>5731</v>
      </c>
      <c r="H1183" s="1423">
        <v>27.292852280462906</v>
      </c>
      <c r="I1183" s="1413">
        <v>29.505786249149082</v>
      </c>
      <c r="J1183" s="1414">
        <v>36.882232811436353</v>
      </c>
    </row>
    <row r="1184" spans="1:10" ht="15.75" customHeight="1">
      <c r="A1184" s="1394" t="s">
        <v>7666</v>
      </c>
      <c r="B1184" s="1407">
        <v>8413797028515</v>
      </c>
      <c r="C1184" s="1976"/>
      <c r="D1184" s="1417" t="s">
        <v>7667</v>
      </c>
      <c r="E1184" s="1429" t="s">
        <v>5731</v>
      </c>
      <c r="F1184" s="1410" t="s">
        <v>5731</v>
      </c>
      <c r="G1184" s="1430" t="s">
        <v>5731</v>
      </c>
      <c r="H1184" s="1423">
        <v>52.85786249149082</v>
      </c>
      <c r="I1184" s="1413">
        <v>57.143635125936022</v>
      </c>
      <c r="J1184" s="1414">
        <v>71.429543907420026</v>
      </c>
    </row>
    <row r="1185" spans="1:10" ht="15.75" customHeight="1">
      <c r="A1185" s="1394" t="s">
        <v>7668</v>
      </c>
      <c r="B1185" s="1407">
        <v>8413797028393</v>
      </c>
      <c r="C1185" s="1976"/>
      <c r="D1185" s="1417" t="s">
        <v>7669</v>
      </c>
      <c r="E1185" s="1429" t="s">
        <v>5731</v>
      </c>
      <c r="F1185" s="1410" t="s">
        <v>5731</v>
      </c>
      <c r="G1185" s="1430" t="s">
        <v>5731</v>
      </c>
      <c r="H1185" s="1423">
        <v>99.791695030633093</v>
      </c>
      <c r="I1185" s="1413">
        <v>107.88291354663039</v>
      </c>
      <c r="J1185" s="1414">
        <v>134.85364193328797</v>
      </c>
    </row>
    <row r="1186" spans="1:10" ht="15.75" customHeight="1">
      <c r="A1186" s="1394" t="s">
        <v>7670</v>
      </c>
      <c r="B1186" s="1407">
        <v>8413797028706</v>
      </c>
      <c r="C1186" s="1976"/>
      <c r="D1186" s="1417" t="s">
        <v>7671</v>
      </c>
      <c r="E1186" s="1429" t="s">
        <v>5731</v>
      </c>
      <c r="F1186" s="1410" t="s">
        <v>5731</v>
      </c>
      <c r="G1186" s="1430" t="s">
        <v>5731</v>
      </c>
      <c r="H1186" s="1423">
        <v>527.76759700476521</v>
      </c>
      <c r="I1186" s="1413">
        <v>570.55956432947596</v>
      </c>
      <c r="J1186" s="1414">
        <v>713.19945541184484</v>
      </c>
    </row>
    <row r="1187" spans="1:10" ht="15.75" customHeight="1">
      <c r="A1187" s="1394" t="s">
        <v>7672</v>
      </c>
      <c r="B1187" s="1407">
        <v>8413797028409</v>
      </c>
      <c r="C1187" s="1976"/>
      <c r="D1187" s="1417" t="s">
        <v>7673</v>
      </c>
      <c r="E1187" s="1429" t="s">
        <v>5731</v>
      </c>
      <c r="F1187" s="1410" t="s">
        <v>5731</v>
      </c>
      <c r="G1187" s="1430" t="s">
        <v>5731</v>
      </c>
      <c r="H1187" s="1423">
        <v>27.292852280462906</v>
      </c>
      <c r="I1187" s="1413">
        <v>29.505786249149082</v>
      </c>
      <c r="J1187" s="1414">
        <v>36.882232811436353</v>
      </c>
    </row>
    <row r="1188" spans="1:10" ht="15.75" customHeight="1">
      <c r="A1188" s="1394" t="s">
        <v>7674</v>
      </c>
      <c r="B1188" s="1407">
        <v>8413797028416</v>
      </c>
      <c r="C1188" s="1976"/>
      <c r="D1188" s="1417" t="s">
        <v>7675</v>
      </c>
      <c r="E1188" s="1429" t="s">
        <v>5731</v>
      </c>
      <c r="F1188" s="1410" t="s">
        <v>5731</v>
      </c>
      <c r="G1188" s="1430" t="s">
        <v>5731</v>
      </c>
      <c r="H1188" s="1423">
        <v>52.85786249149082</v>
      </c>
      <c r="I1188" s="1413">
        <v>57.143635125936022</v>
      </c>
      <c r="J1188" s="1414">
        <v>71.429543907420026</v>
      </c>
    </row>
    <row r="1189" spans="1:10" ht="15.75" customHeight="1">
      <c r="A1189" s="1394" t="s">
        <v>7676</v>
      </c>
      <c r="B1189" s="1407">
        <v>8413797028423</v>
      </c>
      <c r="C1189" s="1976"/>
      <c r="D1189" s="1417" t="s">
        <v>7677</v>
      </c>
      <c r="E1189" s="1429" t="s">
        <v>5731</v>
      </c>
      <c r="F1189" s="1410" t="s">
        <v>5731</v>
      </c>
      <c r="G1189" s="1430" t="s">
        <v>5731</v>
      </c>
      <c r="H1189" s="1423">
        <v>99.791695030633093</v>
      </c>
      <c r="I1189" s="1413">
        <v>107.88291354663039</v>
      </c>
      <c r="J1189" s="1414">
        <v>134.85364193328797</v>
      </c>
    </row>
    <row r="1190" spans="1:10" ht="15.75" customHeight="1">
      <c r="A1190" s="1394" t="s">
        <v>7678</v>
      </c>
      <c r="B1190" s="1407">
        <v>8413797028553</v>
      </c>
      <c r="C1190" s="1976"/>
      <c r="D1190" s="1417" t="s">
        <v>7679</v>
      </c>
      <c r="E1190" s="1429" t="s">
        <v>5731</v>
      </c>
      <c r="F1190" s="1410" t="s">
        <v>5731</v>
      </c>
      <c r="G1190" s="1430" t="s">
        <v>5731</v>
      </c>
      <c r="H1190" s="1423">
        <v>527.76759700476521</v>
      </c>
      <c r="I1190" s="1413">
        <v>570.55956432947596</v>
      </c>
      <c r="J1190" s="1414">
        <v>713.19945541184484</v>
      </c>
    </row>
    <row r="1191" spans="1:10" ht="15.75" customHeight="1">
      <c r="A1191" s="1394" t="s">
        <v>7680</v>
      </c>
      <c r="B1191" s="1407">
        <v>8413797028522</v>
      </c>
      <c r="C1191" s="1976"/>
      <c r="D1191" s="1417" t="s">
        <v>7681</v>
      </c>
      <c r="E1191" s="1429" t="s">
        <v>5731</v>
      </c>
      <c r="F1191" s="1410" t="s">
        <v>5731</v>
      </c>
      <c r="G1191" s="1430" t="s">
        <v>5731</v>
      </c>
      <c r="H1191" s="1423">
        <v>27.292852280462906</v>
      </c>
      <c r="I1191" s="1413">
        <v>29.505786249149082</v>
      </c>
      <c r="J1191" s="1414">
        <v>36.882232811436353</v>
      </c>
    </row>
    <row r="1192" spans="1:10" ht="15.75" customHeight="1">
      <c r="A1192" s="1394" t="s">
        <v>7682</v>
      </c>
      <c r="B1192" s="1407">
        <v>8413797028539</v>
      </c>
      <c r="C1192" s="1976"/>
      <c r="D1192" s="1417" t="s">
        <v>7683</v>
      </c>
      <c r="E1192" s="1429" t="s">
        <v>5731</v>
      </c>
      <c r="F1192" s="1410" t="s">
        <v>5731</v>
      </c>
      <c r="G1192" s="1430" t="s">
        <v>5731</v>
      </c>
      <c r="H1192" s="1423">
        <v>52.85786249149082</v>
      </c>
      <c r="I1192" s="1413">
        <v>57.143635125936022</v>
      </c>
      <c r="J1192" s="1414">
        <v>71.429543907420026</v>
      </c>
    </row>
    <row r="1193" spans="1:10" ht="15.75" customHeight="1">
      <c r="A1193" s="1394" t="s">
        <v>7684</v>
      </c>
      <c r="B1193" s="1407">
        <v>8413797028546</v>
      </c>
      <c r="C1193" s="1976"/>
      <c r="D1193" s="1417" t="s">
        <v>7685</v>
      </c>
      <c r="E1193" s="1429" t="s">
        <v>5731</v>
      </c>
      <c r="F1193" s="1410" t="s">
        <v>5731</v>
      </c>
      <c r="G1193" s="1430" t="s">
        <v>5731</v>
      </c>
      <c r="H1193" s="1423">
        <v>99.791695030633093</v>
      </c>
      <c r="I1193" s="1413">
        <v>107.88291354663039</v>
      </c>
      <c r="J1193" s="1414">
        <v>134.85364193328797</v>
      </c>
    </row>
    <row r="1194" spans="1:10" ht="15.75" customHeight="1">
      <c r="A1194" s="1394" t="s">
        <v>7686</v>
      </c>
      <c r="B1194" s="1407">
        <v>8413797028560</v>
      </c>
      <c r="C1194" s="1976"/>
      <c r="D1194" s="1417" t="s">
        <v>7687</v>
      </c>
      <c r="E1194" s="1429" t="s">
        <v>5731</v>
      </c>
      <c r="F1194" s="1410" t="s">
        <v>5731</v>
      </c>
      <c r="G1194" s="1430" t="s">
        <v>5731</v>
      </c>
      <c r="H1194" s="1423">
        <v>527.76759700476521</v>
      </c>
      <c r="I1194" s="1413">
        <v>570.55956432947596</v>
      </c>
      <c r="J1194" s="1414">
        <v>713.19945541184484</v>
      </c>
    </row>
    <row r="1195" spans="1:10" ht="15.75" customHeight="1">
      <c r="A1195" s="1394" t="s">
        <v>7688</v>
      </c>
      <c r="B1195" s="1407">
        <v>8413797028669</v>
      </c>
      <c r="C1195" s="1976"/>
      <c r="D1195" s="1417" t="s">
        <v>7689</v>
      </c>
      <c r="E1195" s="1429" t="s">
        <v>5731</v>
      </c>
      <c r="F1195" s="1410" t="s">
        <v>5731</v>
      </c>
      <c r="G1195" s="1430" t="s">
        <v>5731</v>
      </c>
      <c r="H1195" s="1423">
        <v>28.632811436351258</v>
      </c>
      <c r="I1195" s="1413">
        <v>30.954390742001362</v>
      </c>
      <c r="J1195" s="1414">
        <v>38.692988427501703</v>
      </c>
    </row>
    <row r="1196" spans="1:10" ht="15.75" customHeight="1">
      <c r="A1196" s="1394" t="s">
        <v>7690</v>
      </c>
      <c r="B1196" s="1407">
        <v>8413797028676</v>
      </c>
      <c r="C1196" s="1976"/>
      <c r="D1196" s="1417" t="s">
        <v>7691</v>
      </c>
      <c r="E1196" s="1429" t="s">
        <v>5731</v>
      </c>
      <c r="F1196" s="1410" t="s">
        <v>5731</v>
      </c>
      <c r="G1196" s="1430" t="s">
        <v>5731</v>
      </c>
      <c r="H1196" s="1423">
        <v>55.537780803267538</v>
      </c>
      <c r="I1196" s="1413">
        <v>60.040844111640588</v>
      </c>
      <c r="J1196" s="1414">
        <v>75.051055139550726</v>
      </c>
    </row>
    <row r="1197" spans="1:10" ht="15.75" customHeight="1">
      <c r="A1197" s="1394" t="s">
        <v>7692</v>
      </c>
      <c r="B1197" s="1407">
        <v>8413797028683</v>
      </c>
      <c r="C1197" s="1976"/>
      <c r="D1197" s="1417" t="s">
        <v>7693</v>
      </c>
      <c r="E1197" s="1429" t="s">
        <v>5731</v>
      </c>
      <c r="F1197" s="1410" t="s">
        <v>5731</v>
      </c>
      <c r="G1197" s="1430" t="s">
        <v>5731</v>
      </c>
      <c r="H1197" s="1423">
        <v>104.76364874063991</v>
      </c>
      <c r="I1197" s="1413">
        <v>113.25799863852964</v>
      </c>
      <c r="J1197" s="1414">
        <v>141.57249829816203</v>
      </c>
    </row>
    <row r="1198" spans="1:10" ht="15.75" customHeight="1">
      <c r="A1198" s="1394" t="s">
        <v>7694</v>
      </c>
      <c r="B1198" s="1407">
        <v>8413797028690</v>
      </c>
      <c r="C1198" s="1976"/>
      <c r="D1198" s="1417" t="s">
        <v>7695</v>
      </c>
      <c r="E1198" s="1429" t="s">
        <v>5731</v>
      </c>
      <c r="F1198" s="1410" t="s">
        <v>5731</v>
      </c>
      <c r="G1198" s="1430" t="s">
        <v>5731</v>
      </c>
      <c r="H1198" s="1423">
        <v>553.50891763104153</v>
      </c>
      <c r="I1198" s="1413">
        <v>598.38801906058541</v>
      </c>
      <c r="J1198" s="1414">
        <v>747.98502382573179</v>
      </c>
    </row>
    <row r="1199" spans="1:10" ht="15.75" customHeight="1">
      <c r="A1199" s="1394" t="s">
        <v>7696</v>
      </c>
      <c r="B1199" s="1407">
        <v>8413797028461</v>
      </c>
      <c r="C1199" s="1976"/>
      <c r="D1199" s="1417" t="s">
        <v>7697</v>
      </c>
      <c r="E1199" s="1429" t="s">
        <v>5731</v>
      </c>
      <c r="F1199" s="1410" t="s">
        <v>5731</v>
      </c>
      <c r="G1199" s="1430" t="s">
        <v>5731</v>
      </c>
      <c r="H1199" s="1423">
        <v>31.841660993873386</v>
      </c>
      <c r="I1199" s="1413">
        <v>34.423417290673939</v>
      </c>
      <c r="J1199" s="1414">
        <v>43.029271613342416</v>
      </c>
    </row>
    <row r="1200" spans="1:10" ht="15.75" customHeight="1">
      <c r="A1200" s="1394" t="s">
        <v>7698</v>
      </c>
      <c r="B1200" s="1407">
        <v>8413797028584</v>
      </c>
      <c r="C1200" s="1976"/>
      <c r="D1200" s="1417" t="s">
        <v>7699</v>
      </c>
      <c r="E1200" s="1429" t="s">
        <v>5731</v>
      </c>
      <c r="F1200" s="1410" t="s">
        <v>5731</v>
      </c>
      <c r="G1200" s="1430" t="s">
        <v>5731</v>
      </c>
      <c r="H1200" s="1423">
        <v>31.841660993873386</v>
      </c>
      <c r="I1200" s="1413">
        <v>34.423417290673939</v>
      </c>
      <c r="J1200" s="1414">
        <v>43.029271613342416</v>
      </c>
    </row>
    <row r="1201" spans="1:10" ht="15.75" customHeight="1">
      <c r="A1201" s="1394" t="s">
        <v>7700</v>
      </c>
      <c r="B1201" s="1407">
        <v>8413797039337</v>
      </c>
      <c r="C1201" s="1976"/>
      <c r="D1201" s="1417" t="s">
        <v>7701</v>
      </c>
      <c r="E1201" s="1429" t="s">
        <v>5731</v>
      </c>
      <c r="F1201" s="1410" t="s">
        <v>5731</v>
      </c>
      <c r="G1201" s="1430" t="s">
        <v>5731</v>
      </c>
      <c r="H1201" s="1423">
        <v>141.25990469707287</v>
      </c>
      <c r="I1201" s="1413">
        <v>152.71341048332204</v>
      </c>
      <c r="J1201" s="1414">
        <v>190.89176310415252</v>
      </c>
    </row>
    <row r="1202" spans="1:10" ht="15.75" customHeight="1">
      <c r="A1202" s="1394" t="s">
        <v>7702</v>
      </c>
      <c r="B1202" s="1407">
        <v>8413797039139</v>
      </c>
      <c r="C1202" s="1976"/>
      <c r="D1202" s="1417" t="s">
        <v>7703</v>
      </c>
      <c r="E1202" s="1429" t="s">
        <v>5731</v>
      </c>
      <c r="F1202" s="1410" t="s">
        <v>5731</v>
      </c>
      <c r="G1202" s="1430" t="s">
        <v>5731</v>
      </c>
      <c r="H1202" s="1423">
        <v>141.25990469707287</v>
      </c>
      <c r="I1202" s="1413">
        <v>152.71341048332204</v>
      </c>
      <c r="J1202" s="1414">
        <v>190.89176310415252</v>
      </c>
    </row>
    <row r="1203" spans="1:10" ht="15.75" customHeight="1">
      <c r="A1203" s="1394" t="s">
        <v>7704</v>
      </c>
      <c r="B1203" s="1407">
        <v>8413797039146</v>
      </c>
      <c r="C1203" s="1976"/>
      <c r="D1203" s="1417" t="s">
        <v>7705</v>
      </c>
      <c r="E1203" s="1429" t="s">
        <v>5731</v>
      </c>
      <c r="F1203" s="1410" t="s">
        <v>5731</v>
      </c>
      <c r="G1203" s="1430" t="s">
        <v>5731</v>
      </c>
      <c r="H1203" s="1423">
        <v>141.25990469707287</v>
      </c>
      <c r="I1203" s="1413">
        <v>152.71341048332204</v>
      </c>
      <c r="J1203" s="1414">
        <v>190.89176310415252</v>
      </c>
    </row>
    <row r="1204" spans="1:10" ht="15.75" customHeight="1">
      <c r="A1204" s="1394" t="s">
        <v>7706</v>
      </c>
      <c r="B1204" s="1407">
        <v>8413797039153</v>
      </c>
      <c r="C1204" s="1976"/>
      <c r="D1204" s="1417" t="s">
        <v>7707</v>
      </c>
      <c r="E1204" s="1429" t="s">
        <v>5731</v>
      </c>
      <c r="F1204" s="1410" t="s">
        <v>5731</v>
      </c>
      <c r="G1204" s="1430" t="s">
        <v>5731</v>
      </c>
      <c r="H1204" s="1423">
        <v>141.25990469707287</v>
      </c>
      <c r="I1204" s="1413">
        <v>152.71341048332204</v>
      </c>
      <c r="J1204" s="1414">
        <v>190.89176310415252</v>
      </c>
    </row>
    <row r="1205" spans="1:10" ht="15.75" customHeight="1">
      <c r="A1205" s="1394" t="s">
        <v>7708</v>
      </c>
      <c r="B1205" s="1407">
        <v>8413797229509</v>
      </c>
      <c r="C1205" s="1976"/>
      <c r="D1205" s="1417" t="s">
        <v>7709</v>
      </c>
      <c r="E1205" s="1429" t="s">
        <v>5731</v>
      </c>
      <c r="F1205" s="1410" t="s">
        <v>5731</v>
      </c>
      <c r="G1205" s="1430" t="s">
        <v>5731</v>
      </c>
      <c r="H1205" s="1423">
        <v>99.791695030633093</v>
      </c>
      <c r="I1205" s="1413">
        <v>107.88291354663039</v>
      </c>
      <c r="J1205" s="1414">
        <v>134.85364193328797</v>
      </c>
    </row>
    <row r="1206" spans="1:10" ht="15.75" customHeight="1">
      <c r="A1206" s="1394" t="s">
        <v>7710</v>
      </c>
      <c r="B1206" s="1407">
        <v>8413797229066</v>
      </c>
      <c r="C1206" s="1976"/>
      <c r="D1206" s="1417" t="s">
        <v>7711</v>
      </c>
      <c r="E1206" s="1429" t="s">
        <v>5731</v>
      </c>
      <c r="F1206" s="1410" t="s">
        <v>5731</v>
      </c>
      <c r="G1206" s="1430" t="s">
        <v>5731</v>
      </c>
      <c r="H1206" s="1423">
        <v>2309.8074880871341</v>
      </c>
      <c r="I1206" s="1413">
        <v>2497.0891763104155</v>
      </c>
      <c r="J1206" s="1414">
        <v>3121.3614703880189</v>
      </c>
    </row>
    <row r="1207" spans="1:10" ht="15.75" customHeight="1">
      <c r="A1207" s="1394" t="s">
        <v>7712</v>
      </c>
      <c r="B1207" s="1407">
        <v>8413797229516</v>
      </c>
      <c r="C1207" s="1976"/>
      <c r="D1207" s="1417" t="s">
        <v>7713</v>
      </c>
      <c r="E1207" s="1429" t="s">
        <v>5731</v>
      </c>
      <c r="F1207" s="1410" t="s">
        <v>5731</v>
      </c>
      <c r="G1207" s="1430" t="s">
        <v>5731</v>
      </c>
      <c r="H1207" s="1423">
        <v>109.73560245064671</v>
      </c>
      <c r="I1207" s="1413">
        <v>118.63308373042887</v>
      </c>
      <c r="J1207" s="1414">
        <v>148.29135466303609</v>
      </c>
    </row>
    <row r="1208" spans="1:10" ht="15.75" customHeight="1">
      <c r="A1208" s="1394" t="s">
        <v>7714</v>
      </c>
      <c r="B1208" s="1407">
        <v>8413797229707</v>
      </c>
      <c r="C1208" s="1976"/>
      <c r="D1208" s="1417" t="s">
        <v>7715</v>
      </c>
      <c r="E1208" s="1429" t="s">
        <v>5731</v>
      </c>
      <c r="F1208" s="1410" t="s">
        <v>5731</v>
      </c>
      <c r="G1208" s="1430" t="s">
        <v>5731</v>
      </c>
      <c r="H1208" s="1423">
        <v>2356.0713410483322</v>
      </c>
      <c r="I1208" s="1413">
        <v>2547.1041524846837</v>
      </c>
      <c r="J1208" s="1414">
        <v>3183.8801906058543</v>
      </c>
    </row>
    <row r="1209" spans="1:10" ht="15.75" customHeight="1">
      <c r="A1209" s="1394" t="s">
        <v>7716</v>
      </c>
      <c r="B1209" s="1407">
        <v>8413797229677</v>
      </c>
      <c r="C1209" s="1976"/>
      <c r="D1209" s="1417" t="s">
        <v>7717</v>
      </c>
      <c r="E1209" s="1429" t="s">
        <v>5731</v>
      </c>
      <c r="F1209" s="1410" t="s">
        <v>5731</v>
      </c>
      <c r="G1209" s="1430" t="s">
        <v>5731</v>
      </c>
      <c r="H1209" s="1423">
        <v>1154.2337644656227</v>
      </c>
      <c r="I1209" s="1413">
        <v>1247.8202859087817</v>
      </c>
      <c r="J1209" s="1414">
        <v>1559.7753573859768</v>
      </c>
    </row>
    <row r="1210" spans="1:10" ht="15.75" customHeight="1">
      <c r="A1210" s="1394" t="s">
        <v>7718</v>
      </c>
      <c r="B1210" s="1407">
        <v>8413797229875</v>
      </c>
      <c r="C1210" s="1976"/>
      <c r="D1210" s="1417" t="s">
        <v>7719</v>
      </c>
      <c r="E1210" s="1429" t="s">
        <v>5731</v>
      </c>
      <c r="F1210" s="1410" t="s">
        <v>5731</v>
      </c>
      <c r="G1210" s="1430" t="s">
        <v>5731</v>
      </c>
      <c r="H1210" s="1423">
        <v>1131.8070796460179</v>
      </c>
      <c r="I1210" s="1413">
        <v>1223.5752212389382</v>
      </c>
      <c r="J1210" s="1414">
        <v>1529.4690265486727</v>
      </c>
    </row>
    <row r="1211" spans="1:10" ht="15.75" customHeight="1">
      <c r="A1211" s="1394" t="s">
        <v>7720</v>
      </c>
      <c r="B1211" s="1407">
        <v>8413797229899</v>
      </c>
      <c r="C1211" s="1976"/>
      <c r="D1211" s="1417" t="s">
        <v>7721</v>
      </c>
      <c r="E1211" s="1429" t="s">
        <v>5731</v>
      </c>
      <c r="F1211" s="1410" t="s">
        <v>5731</v>
      </c>
      <c r="G1211" s="1430" t="s">
        <v>5731</v>
      </c>
      <c r="H1211" s="1423">
        <v>741.03267528931246</v>
      </c>
      <c r="I1211" s="1413">
        <v>801.11640571817577</v>
      </c>
      <c r="J1211" s="1414">
        <v>1001.3955071477196</v>
      </c>
    </row>
    <row r="1212" spans="1:10" ht="15.75" customHeight="1">
      <c r="A1212" s="1394" t="s">
        <v>7722</v>
      </c>
      <c r="B1212" s="1407">
        <v>8413797229578</v>
      </c>
      <c r="C1212" s="1976"/>
      <c r="D1212" s="1417" t="s">
        <v>7723</v>
      </c>
      <c r="E1212" s="1429" t="s">
        <v>5731</v>
      </c>
      <c r="F1212" s="1410" t="s">
        <v>5731</v>
      </c>
      <c r="G1212" s="1430" t="s">
        <v>5731</v>
      </c>
      <c r="H1212" s="1423">
        <v>143.55194009530294</v>
      </c>
      <c r="I1212" s="1413">
        <v>155.19128658951672</v>
      </c>
      <c r="J1212" s="1414">
        <v>193.98910823689587</v>
      </c>
    </row>
    <row r="1213" spans="1:10" ht="15.75" customHeight="1">
      <c r="A1213" s="1394" t="s">
        <v>7724</v>
      </c>
      <c r="B1213" s="1407">
        <v>8413797229653</v>
      </c>
      <c r="C1213" s="1976"/>
      <c r="D1213" s="1417" t="s">
        <v>7725</v>
      </c>
      <c r="E1213" s="1429" t="s">
        <v>5731</v>
      </c>
      <c r="F1213" s="1410" t="s">
        <v>5731</v>
      </c>
      <c r="G1213" s="1430" t="s">
        <v>5731</v>
      </c>
      <c r="H1213" s="1423">
        <v>552.62736555479921</v>
      </c>
      <c r="I1213" s="1413">
        <v>597.43498978897219</v>
      </c>
      <c r="J1213" s="1414">
        <v>746.79373723621518</v>
      </c>
    </row>
    <row r="1214" spans="1:10" ht="15.75" customHeight="1">
      <c r="A1214" s="1394" t="s">
        <v>7726</v>
      </c>
      <c r="B1214" s="1407">
        <v>8424775401022</v>
      </c>
      <c r="C1214" s="1976"/>
      <c r="D1214" s="1417" t="s">
        <v>7727</v>
      </c>
      <c r="E1214" s="1429" t="s">
        <v>5731</v>
      </c>
      <c r="F1214" s="1410" t="s">
        <v>5731</v>
      </c>
      <c r="G1214" s="1430" t="s">
        <v>5731</v>
      </c>
      <c r="H1214" s="1423">
        <v>29.126480599046971</v>
      </c>
      <c r="I1214" s="1413">
        <v>31.488087134104838</v>
      </c>
      <c r="J1214" s="1414">
        <v>39.360108917631045</v>
      </c>
    </row>
    <row r="1215" spans="1:10" ht="15.75" customHeight="1">
      <c r="A1215" s="1394" t="s">
        <v>7728</v>
      </c>
      <c r="B1215" s="1407">
        <v>8424775406010</v>
      </c>
      <c r="C1215" s="1976" t="s">
        <v>9142</v>
      </c>
      <c r="D1215" s="1417" t="s">
        <v>7729</v>
      </c>
      <c r="E1215" s="1429" t="s">
        <v>5731</v>
      </c>
      <c r="F1215" s="1410" t="s">
        <v>5731</v>
      </c>
      <c r="G1215" s="1430" t="s">
        <v>5731</v>
      </c>
      <c r="H1215" s="1423">
        <v>29.126480599046971</v>
      </c>
      <c r="I1215" s="1413">
        <v>31.488087134104838</v>
      </c>
      <c r="J1215" s="1414">
        <v>39.360108917631045</v>
      </c>
    </row>
    <row r="1216" spans="1:10" ht="15.75" customHeight="1">
      <c r="A1216" s="1394" t="s">
        <v>7730</v>
      </c>
      <c r="B1216" s="1407">
        <v>8424775407017</v>
      </c>
      <c r="C1216" s="1976" t="s">
        <v>9140</v>
      </c>
      <c r="D1216" s="1417" t="s">
        <v>7731</v>
      </c>
      <c r="E1216" s="1429" t="s">
        <v>5731</v>
      </c>
      <c r="F1216" s="1410" t="s">
        <v>5731</v>
      </c>
      <c r="G1216" s="1430" t="s">
        <v>5731</v>
      </c>
      <c r="H1216" s="1423">
        <v>29.126480599046971</v>
      </c>
      <c r="I1216" s="1413">
        <v>31.488087134104838</v>
      </c>
      <c r="J1216" s="1414">
        <v>39.360108917631045</v>
      </c>
    </row>
    <row r="1217" spans="1:10" ht="15.75" customHeight="1">
      <c r="A1217" s="1394" t="s">
        <v>7732</v>
      </c>
      <c r="B1217" s="1407">
        <v>8424775404016</v>
      </c>
      <c r="C1217" s="1976" t="s">
        <v>9139</v>
      </c>
      <c r="D1217" s="1417" t="s">
        <v>7733</v>
      </c>
      <c r="E1217" s="1429" t="s">
        <v>5731</v>
      </c>
      <c r="F1217" s="1410" t="s">
        <v>5731</v>
      </c>
      <c r="G1217" s="1430" t="s">
        <v>5731</v>
      </c>
      <c r="H1217" s="1423">
        <v>29.126480599046971</v>
      </c>
      <c r="I1217" s="1413">
        <v>31.488087134104838</v>
      </c>
      <c r="J1217" s="1414">
        <v>39.360108917631045</v>
      </c>
    </row>
    <row r="1218" spans="1:10" ht="15.75" customHeight="1">
      <c r="A1218" s="1394" t="s">
        <v>7734</v>
      </c>
      <c r="B1218" s="1407">
        <v>8424775403033</v>
      </c>
      <c r="C1218" s="1976" t="s">
        <v>11848</v>
      </c>
      <c r="D1218" s="1417" t="s">
        <v>7735</v>
      </c>
      <c r="E1218" s="1429" t="s">
        <v>5731</v>
      </c>
      <c r="F1218" s="1410" t="s">
        <v>5731</v>
      </c>
      <c r="G1218" s="1430" t="s">
        <v>5731</v>
      </c>
      <c r="H1218" s="1423">
        <v>29.126480599046971</v>
      </c>
      <c r="I1218" s="1413">
        <v>31.488087134104838</v>
      </c>
      <c r="J1218" s="1414">
        <v>39.360108917631045</v>
      </c>
    </row>
    <row r="1219" spans="1:10" ht="15.75" customHeight="1">
      <c r="A1219" s="1394" t="s">
        <v>7736</v>
      </c>
      <c r="B1219" s="1407">
        <v>8424775405013</v>
      </c>
      <c r="C1219" s="1976" t="s">
        <v>11849</v>
      </c>
      <c r="D1219" s="1417" t="s">
        <v>7737</v>
      </c>
      <c r="E1219" s="1429" t="s">
        <v>5731</v>
      </c>
      <c r="F1219" s="1410" t="s">
        <v>5731</v>
      </c>
      <c r="G1219" s="1430" t="s">
        <v>5731</v>
      </c>
      <c r="H1219" s="1423">
        <v>29.126480599046971</v>
      </c>
      <c r="I1219" s="1413">
        <v>31.488087134104838</v>
      </c>
      <c r="J1219" s="1414">
        <v>39.360108917631045</v>
      </c>
    </row>
    <row r="1220" spans="1:10" ht="15.75" customHeight="1">
      <c r="A1220" s="1394" t="s">
        <v>7738</v>
      </c>
      <c r="B1220" s="1407">
        <v>8424775403132</v>
      </c>
      <c r="C1220" s="1976"/>
      <c r="D1220" s="1417" t="s">
        <v>7739</v>
      </c>
      <c r="E1220" s="1429" t="s">
        <v>5731</v>
      </c>
      <c r="F1220" s="1410" t="s">
        <v>5731</v>
      </c>
      <c r="G1220" s="1430" t="s">
        <v>5731</v>
      </c>
      <c r="H1220" s="1423">
        <v>29.126480599046971</v>
      </c>
      <c r="I1220" s="1413">
        <v>31.488087134104838</v>
      </c>
      <c r="J1220" s="1414">
        <v>39.360108917631045</v>
      </c>
    </row>
    <row r="1221" spans="1:10" ht="15.75" customHeight="1" thickBot="1">
      <c r="A1221" s="1394" t="s">
        <v>7740</v>
      </c>
      <c r="B1221" s="1407">
        <v>8424775403163</v>
      </c>
      <c r="C1221" s="1976"/>
      <c r="D1221" s="1417" t="s">
        <v>7741</v>
      </c>
      <c r="E1221" s="1593" t="s">
        <v>5731</v>
      </c>
      <c r="F1221" s="1594" t="s">
        <v>5731</v>
      </c>
      <c r="G1221" s="1595" t="s">
        <v>5731</v>
      </c>
      <c r="H1221" s="1423">
        <v>29.126480599046971</v>
      </c>
      <c r="I1221" s="1413">
        <v>31.488087134104838</v>
      </c>
      <c r="J1221" s="1414">
        <v>39.360108917631045</v>
      </c>
    </row>
    <row r="1222" spans="1:10" ht="47.1" customHeight="1">
      <c r="A1222" s="1587" t="s">
        <v>9427</v>
      </c>
      <c r="B1222" s="1588"/>
      <c r="C1222" s="1978"/>
      <c r="D1222" s="1589"/>
      <c r="E1222" s="1590" t="s">
        <v>5731</v>
      </c>
      <c r="F1222" s="1591" t="s">
        <v>5731</v>
      </c>
      <c r="G1222" s="1592" t="s">
        <v>5731</v>
      </c>
      <c r="H1222" s="1422" t="s">
        <v>5731</v>
      </c>
      <c r="I1222" s="1412" t="s">
        <v>5731</v>
      </c>
      <c r="J1222" s="1412" t="s">
        <v>5731</v>
      </c>
    </row>
    <row r="1223" spans="1:10" ht="15.75" customHeight="1">
      <c r="A1223" s="249" t="s">
        <v>8927</v>
      </c>
      <c r="C1223" s="1979" t="s">
        <v>8986</v>
      </c>
      <c r="H1223" s="1399">
        <f>J1223*0.74</f>
        <v>35.224000000000004</v>
      </c>
      <c r="I1223" s="1399">
        <f>J1223*0.78</f>
        <v>37.128</v>
      </c>
      <c r="J1223" s="1399">
        <v>47.6</v>
      </c>
    </row>
    <row r="1224" spans="1:10" ht="15.75" customHeight="1">
      <c r="A1224" s="249" t="s">
        <v>8928</v>
      </c>
      <c r="C1224" s="1979" t="s">
        <v>9026</v>
      </c>
      <c r="H1224" s="1399">
        <f t="shared" ref="H1224:H1244" si="0">J1224*0.74</f>
        <v>85.396000000000001</v>
      </c>
      <c r="I1224" s="1399">
        <f t="shared" ref="I1224:I1244" si="1">J1224*0.78</f>
        <v>90.012</v>
      </c>
      <c r="J1224" s="1399">
        <v>115.4</v>
      </c>
    </row>
    <row r="1225" spans="1:10" ht="15.75" customHeight="1">
      <c r="A1225" s="249" t="s">
        <v>8929</v>
      </c>
      <c r="C1225" s="1979" t="s">
        <v>9053</v>
      </c>
      <c r="H1225" s="1399">
        <f t="shared" si="0"/>
        <v>75.183999999999997</v>
      </c>
      <c r="I1225" s="1399">
        <f t="shared" si="1"/>
        <v>79.248000000000005</v>
      </c>
      <c r="J1225" s="1399">
        <v>101.6</v>
      </c>
    </row>
    <row r="1226" spans="1:10" ht="15.75" customHeight="1">
      <c r="A1226" s="249" t="s">
        <v>8930</v>
      </c>
      <c r="C1226" s="1979" t="s">
        <v>9060</v>
      </c>
      <c r="H1226" s="1399">
        <f t="shared" si="0"/>
        <v>75.628</v>
      </c>
      <c r="I1226" s="1399">
        <f t="shared" si="1"/>
        <v>79.716000000000008</v>
      </c>
      <c r="J1226" s="1399">
        <v>102.2</v>
      </c>
    </row>
    <row r="1227" spans="1:10" ht="15.75" customHeight="1">
      <c r="A1227" s="249" t="s">
        <v>8931</v>
      </c>
      <c r="C1227" s="1979" t="s">
        <v>9062</v>
      </c>
      <c r="H1227" s="1399">
        <f t="shared" si="0"/>
        <v>89.391999999999996</v>
      </c>
      <c r="I1227" s="1399">
        <f t="shared" si="1"/>
        <v>94.224000000000004</v>
      </c>
      <c r="J1227" s="1399">
        <v>120.8</v>
      </c>
    </row>
    <row r="1228" spans="1:10" ht="15.75" customHeight="1">
      <c r="A1228" s="249" t="s">
        <v>8932</v>
      </c>
      <c r="C1228" s="1979" t="s">
        <v>9065</v>
      </c>
      <c r="H1228" s="1399">
        <f t="shared" si="0"/>
        <v>138.38</v>
      </c>
      <c r="I1228" s="1399">
        <f t="shared" si="1"/>
        <v>145.86000000000001</v>
      </c>
      <c r="J1228" s="1399">
        <v>187</v>
      </c>
    </row>
    <row r="1229" spans="1:10" ht="15.75" customHeight="1">
      <c r="A1229" s="249" t="s">
        <v>8933</v>
      </c>
      <c r="C1229" s="1979" t="s">
        <v>9069</v>
      </c>
      <c r="H1229" s="1399">
        <f t="shared" si="0"/>
        <v>190.77200000000002</v>
      </c>
      <c r="I1229" s="1399">
        <f t="shared" si="1"/>
        <v>201.084</v>
      </c>
      <c r="J1229" s="1399">
        <v>257.8</v>
      </c>
    </row>
    <row r="1230" spans="1:10" ht="15.75" customHeight="1">
      <c r="A1230" s="249" t="s">
        <v>8934</v>
      </c>
      <c r="C1230" s="1979" t="s">
        <v>9070</v>
      </c>
      <c r="H1230" s="1399">
        <f t="shared" si="0"/>
        <v>209.56799999999998</v>
      </c>
      <c r="I1230" s="1399">
        <f t="shared" si="1"/>
        <v>220.89599999999999</v>
      </c>
      <c r="J1230" s="1399">
        <v>283.2</v>
      </c>
    </row>
    <row r="1231" spans="1:10" ht="15.75" customHeight="1">
      <c r="A1231" s="249" t="s">
        <v>8935</v>
      </c>
      <c r="C1231" s="1979" t="s">
        <v>9109</v>
      </c>
      <c r="H1231" s="1399">
        <f t="shared" si="0"/>
        <v>23.975999999999999</v>
      </c>
      <c r="I1231" s="1399">
        <f t="shared" si="1"/>
        <v>25.271999999999998</v>
      </c>
      <c r="J1231" s="1399">
        <v>32.4</v>
      </c>
    </row>
    <row r="1232" spans="1:10" ht="15.75" customHeight="1">
      <c r="A1232" s="249" t="s">
        <v>8936</v>
      </c>
      <c r="C1232" s="1979" t="s">
        <v>9110</v>
      </c>
      <c r="H1232" s="1399">
        <f t="shared" si="0"/>
        <v>33.595999999999997</v>
      </c>
      <c r="I1232" s="1399">
        <f t="shared" si="1"/>
        <v>35.411999999999999</v>
      </c>
      <c r="J1232" s="1399">
        <v>45.4</v>
      </c>
    </row>
    <row r="1233" spans="1:15" ht="15.75" customHeight="1">
      <c r="A1233" s="249" t="s">
        <v>8937</v>
      </c>
      <c r="C1233" s="1979" t="s">
        <v>9111</v>
      </c>
      <c r="H1233" s="1399">
        <f t="shared" si="0"/>
        <v>44.695999999999998</v>
      </c>
      <c r="I1233" s="1399">
        <f t="shared" si="1"/>
        <v>47.112000000000002</v>
      </c>
      <c r="J1233" s="1399">
        <v>60.4</v>
      </c>
    </row>
    <row r="1234" spans="1:15" s="249" customFormat="1" ht="15.75" customHeight="1">
      <c r="A1234" s="249" t="s">
        <v>8938</v>
      </c>
      <c r="B1234" s="1408"/>
      <c r="C1234" s="1979" t="s">
        <v>9168</v>
      </c>
      <c r="D1234" s="1409"/>
      <c r="E1234" s="1398"/>
      <c r="F1234" s="1398"/>
      <c r="G1234" s="1398"/>
      <c r="H1234" s="1399">
        <f t="shared" si="0"/>
        <v>370</v>
      </c>
      <c r="I1234" s="1399">
        <f t="shared" si="1"/>
        <v>390</v>
      </c>
      <c r="J1234" s="1399">
        <v>500</v>
      </c>
      <c r="K1234"/>
      <c r="L1234"/>
      <c r="M1234"/>
      <c r="N1234"/>
      <c r="O1234"/>
    </row>
    <row r="1235" spans="1:15" s="249" customFormat="1" ht="15.75" customHeight="1">
      <c r="A1235" s="249" t="s">
        <v>8939</v>
      </c>
      <c r="B1235" s="1408"/>
      <c r="C1235" s="1979" t="s">
        <v>9180</v>
      </c>
      <c r="D1235" s="1409"/>
      <c r="E1235" s="1398"/>
      <c r="F1235" s="1398"/>
      <c r="G1235" s="1398"/>
      <c r="H1235" s="1399">
        <f t="shared" si="0"/>
        <v>4886.1459999999997</v>
      </c>
      <c r="I1235" s="1399">
        <f t="shared" si="1"/>
        <v>5150.2619999999997</v>
      </c>
      <c r="J1235" s="1399">
        <v>6602.9</v>
      </c>
      <c r="K1235"/>
      <c r="L1235"/>
      <c r="M1235"/>
      <c r="N1235"/>
      <c r="O1235"/>
    </row>
    <row r="1236" spans="1:15" s="249" customFormat="1" ht="15.75" customHeight="1">
      <c r="A1236" s="249" t="s">
        <v>8940</v>
      </c>
      <c r="B1236" s="1408"/>
      <c r="C1236" s="1979" t="s">
        <v>9183</v>
      </c>
      <c r="D1236" s="1409"/>
      <c r="E1236" s="1398"/>
      <c r="F1236" s="1398"/>
      <c r="G1236" s="1398"/>
      <c r="H1236" s="1399">
        <f t="shared" si="0"/>
        <v>6095.9719999999998</v>
      </c>
      <c r="I1236" s="1399">
        <f t="shared" si="1"/>
        <v>6425.4839999999995</v>
      </c>
      <c r="J1236" s="1399">
        <v>8237.7999999999993</v>
      </c>
      <c r="K1236"/>
      <c r="L1236"/>
      <c r="M1236"/>
      <c r="N1236"/>
      <c r="O1236"/>
    </row>
    <row r="1237" spans="1:15" s="249" customFormat="1" ht="15.75" customHeight="1">
      <c r="A1237" s="249" t="s">
        <v>8941</v>
      </c>
      <c r="B1237" s="1408"/>
      <c r="C1237" s="1979" t="s">
        <v>9212</v>
      </c>
      <c r="D1237" s="1409"/>
      <c r="E1237" s="1398"/>
      <c r="F1237" s="1398"/>
      <c r="G1237" s="1398"/>
      <c r="H1237" s="1399">
        <f t="shared" si="0"/>
        <v>62.448599999999999</v>
      </c>
      <c r="I1237" s="1399">
        <f t="shared" si="1"/>
        <v>65.824200000000005</v>
      </c>
      <c r="J1237" s="1399">
        <v>84.39</v>
      </c>
      <c r="K1237"/>
      <c r="L1237"/>
      <c r="M1237"/>
      <c r="N1237"/>
      <c r="O1237"/>
    </row>
    <row r="1238" spans="1:15" s="249" customFormat="1" ht="15.75" customHeight="1">
      <c r="A1238" s="249" t="s">
        <v>8942</v>
      </c>
      <c r="B1238" s="1408"/>
      <c r="C1238" s="1979" t="s">
        <v>9213</v>
      </c>
      <c r="D1238" s="1409"/>
      <c r="E1238" s="1398"/>
      <c r="F1238" s="1398"/>
      <c r="G1238" s="1398"/>
      <c r="H1238" s="1399">
        <f t="shared" si="0"/>
        <v>83.102000000000004</v>
      </c>
      <c r="I1238" s="1399">
        <f t="shared" si="1"/>
        <v>87.593999999999994</v>
      </c>
      <c r="J1238" s="1399">
        <v>112.3</v>
      </c>
      <c r="K1238"/>
      <c r="L1238"/>
      <c r="M1238"/>
      <c r="N1238"/>
      <c r="O1238"/>
    </row>
    <row r="1239" spans="1:15" s="249" customFormat="1" ht="15.75" customHeight="1">
      <c r="A1239" s="249" t="s">
        <v>8943</v>
      </c>
      <c r="B1239" s="1408"/>
      <c r="C1239" s="1979" t="s">
        <v>9292</v>
      </c>
      <c r="D1239" s="1409"/>
      <c r="E1239" s="1398"/>
      <c r="F1239" s="1398"/>
      <c r="G1239" s="1398"/>
      <c r="H1239" s="1399">
        <f t="shared" si="0"/>
        <v>21.83</v>
      </c>
      <c r="I1239" s="1399">
        <f t="shared" si="1"/>
        <v>23.01</v>
      </c>
      <c r="J1239" s="1399">
        <v>29.5</v>
      </c>
      <c r="K1239"/>
      <c r="L1239"/>
      <c r="M1239"/>
      <c r="N1239"/>
      <c r="O1239"/>
    </row>
    <row r="1240" spans="1:15" s="249" customFormat="1" ht="15.75" customHeight="1">
      <c r="A1240" s="249" t="s">
        <v>8944</v>
      </c>
      <c r="B1240" s="1408"/>
      <c r="C1240" s="1979" t="s">
        <v>9349</v>
      </c>
      <c r="D1240" s="1409"/>
      <c r="E1240" s="1398"/>
      <c r="F1240" s="1398"/>
      <c r="G1240" s="1398"/>
      <c r="H1240" s="1399">
        <f t="shared" si="0"/>
        <v>28.416</v>
      </c>
      <c r="I1240" s="1399">
        <f t="shared" si="1"/>
        <v>29.951999999999998</v>
      </c>
      <c r="J1240" s="1399">
        <v>38.4</v>
      </c>
      <c r="K1240"/>
      <c r="L1240"/>
      <c r="M1240"/>
      <c r="N1240"/>
      <c r="O1240"/>
    </row>
    <row r="1241" spans="1:15" s="249" customFormat="1" ht="15.75" customHeight="1">
      <c r="A1241" s="249" t="s">
        <v>8945</v>
      </c>
      <c r="B1241" s="1408"/>
      <c r="C1241" s="1979" t="s">
        <v>9358</v>
      </c>
      <c r="D1241" s="1409"/>
      <c r="E1241" s="1398"/>
      <c r="F1241" s="1398"/>
      <c r="G1241" s="1398"/>
      <c r="H1241" s="1399">
        <f t="shared" si="0"/>
        <v>68.819999999999993</v>
      </c>
      <c r="I1241" s="1399">
        <f t="shared" si="1"/>
        <v>72.540000000000006</v>
      </c>
      <c r="J1241" s="1399">
        <v>93</v>
      </c>
      <c r="K1241"/>
      <c r="L1241"/>
      <c r="M1241"/>
      <c r="N1241"/>
      <c r="O1241"/>
    </row>
    <row r="1242" spans="1:15" s="249" customFormat="1" ht="15.75" customHeight="1">
      <c r="A1242" s="249" t="s">
        <v>8946</v>
      </c>
      <c r="B1242" s="1408"/>
      <c r="C1242" s="1979" t="s">
        <v>9379</v>
      </c>
      <c r="D1242" s="1409"/>
      <c r="E1242" s="1398"/>
      <c r="F1242" s="1398"/>
      <c r="G1242" s="1398"/>
      <c r="H1242" s="1399">
        <f t="shared" si="0"/>
        <v>511.71</v>
      </c>
      <c r="I1242" s="1399">
        <f t="shared" si="1"/>
        <v>539.37</v>
      </c>
      <c r="J1242" s="1399">
        <v>691.5</v>
      </c>
      <c r="K1242"/>
      <c r="L1242"/>
      <c r="M1242"/>
      <c r="N1242"/>
      <c r="O1242"/>
    </row>
    <row r="1243" spans="1:15" s="249" customFormat="1" ht="15.75" customHeight="1">
      <c r="A1243" s="249" t="s">
        <v>8947</v>
      </c>
      <c r="B1243" s="1408"/>
      <c r="C1243" s="1979" t="s">
        <v>9380</v>
      </c>
      <c r="D1243" s="1409"/>
      <c r="E1243" s="1398"/>
      <c r="F1243" s="1398"/>
      <c r="G1243" s="1398"/>
      <c r="H1243" s="1399">
        <f t="shared" si="0"/>
        <v>550.18999999999994</v>
      </c>
      <c r="I1243" s="1399">
        <f t="shared" si="1"/>
        <v>579.93000000000006</v>
      </c>
      <c r="J1243" s="1399">
        <v>743.5</v>
      </c>
      <c r="K1243"/>
      <c r="L1243"/>
      <c r="M1243"/>
      <c r="N1243"/>
      <c r="O1243"/>
    </row>
    <row r="1244" spans="1:15" s="249" customFormat="1" ht="15.75" customHeight="1">
      <c r="A1244" s="249" t="s">
        <v>8948</v>
      </c>
      <c r="B1244" s="1408"/>
      <c r="C1244" s="1979" t="s">
        <v>9423</v>
      </c>
      <c r="D1244" s="1409"/>
      <c r="E1244" s="1398"/>
      <c r="F1244" s="1398"/>
      <c r="G1244" s="1398"/>
      <c r="H1244" s="1399">
        <f t="shared" si="0"/>
        <v>1089.058</v>
      </c>
      <c r="I1244" s="1399">
        <f t="shared" si="1"/>
        <v>1147.9260000000002</v>
      </c>
      <c r="J1244" s="1399">
        <v>1471.7</v>
      </c>
      <c r="K1244"/>
      <c r="L1244"/>
      <c r="M1244"/>
      <c r="N1244"/>
      <c r="O1244"/>
    </row>
    <row r="1245" spans="1:15" s="249" customFormat="1" ht="15.75" customHeight="1">
      <c r="B1245" s="1408"/>
      <c r="C1245" s="1979"/>
      <c r="D1245" s="1409"/>
      <c r="E1245" s="1398"/>
      <c r="F1245" s="1398"/>
      <c r="G1245" s="1398"/>
      <c r="H1245" s="1399"/>
      <c r="I1245" s="1399"/>
      <c r="J1245" s="1399"/>
      <c r="K1245"/>
      <c r="L1245"/>
      <c r="M1245"/>
      <c r="N1245"/>
      <c r="O1245"/>
    </row>
    <row r="1246" spans="1:15" s="249" customFormat="1" ht="15.75" customHeight="1">
      <c r="B1246" s="1408"/>
      <c r="C1246" s="1979"/>
      <c r="D1246" s="1409"/>
      <c r="E1246" s="1398"/>
      <c r="F1246" s="1398"/>
      <c r="G1246" s="1398"/>
      <c r="H1246" s="1399"/>
      <c r="I1246" s="1399"/>
      <c r="J1246" s="1399"/>
      <c r="K1246"/>
      <c r="L1246"/>
      <c r="M1246"/>
      <c r="N1246"/>
      <c r="O1246"/>
    </row>
    <row r="1247" spans="1:15" s="249" customFormat="1" ht="15.75" customHeight="1">
      <c r="B1247" s="1408"/>
      <c r="C1247" s="1979"/>
      <c r="D1247" s="1409"/>
      <c r="E1247" s="1398"/>
      <c r="F1247" s="1398"/>
      <c r="G1247" s="1398"/>
      <c r="H1247" s="1399"/>
      <c r="I1247" s="1399"/>
      <c r="J1247" s="1399"/>
      <c r="K1247"/>
      <c r="L1247"/>
      <c r="M1247"/>
      <c r="N1247"/>
      <c r="O1247"/>
    </row>
    <row r="1248" spans="1:15" s="249" customFormat="1" ht="15.75" customHeight="1">
      <c r="B1248" s="1408"/>
      <c r="C1248" s="1979"/>
      <c r="D1248" s="1409"/>
      <c r="E1248" s="1398"/>
      <c r="F1248" s="1398"/>
      <c r="G1248" s="1398"/>
      <c r="H1248" s="1399"/>
      <c r="I1248" s="1399"/>
      <c r="J1248" s="1399"/>
      <c r="K1248"/>
      <c r="L1248"/>
      <c r="M1248"/>
      <c r="N1248"/>
      <c r="O1248"/>
    </row>
    <row r="1249" spans="2:15" s="249" customFormat="1" ht="15.75" customHeight="1">
      <c r="B1249" s="1408"/>
      <c r="C1249" s="1979"/>
      <c r="D1249" s="1409"/>
      <c r="E1249" s="1398"/>
      <c r="F1249" s="1398"/>
      <c r="G1249" s="1398"/>
      <c r="H1249" s="1399"/>
      <c r="I1249" s="1399"/>
      <c r="J1249" s="1399"/>
      <c r="K1249"/>
      <c r="L1249"/>
      <c r="M1249"/>
      <c r="N1249"/>
      <c r="O1249"/>
    </row>
    <row r="1250" spans="2:15" s="249" customFormat="1" ht="15.75" customHeight="1">
      <c r="B1250" s="1408"/>
      <c r="C1250" s="1979"/>
      <c r="D1250" s="1409"/>
      <c r="E1250" s="1398"/>
      <c r="F1250" s="1398"/>
      <c r="G1250" s="1398"/>
      <c r="H1250" s="1399"/>
      <c r="I1250" s="1399"/>
      <c r="J1250" s="1399"/>
      <c r="K1250"/>
      <c r="L1250"/>
      <c r="M1250"/>
      <c r="N1250"/>
      <c r="O1250"/>
    </row>
    <row r="1251" spans="2:15" s="249" customFormat="1" ht="15.75" customHeight="1">
      <c r="B1251" s="1408"/>
      <c r="C1251" s="1979"/>
      <c r="D1251" s="1409"/>
      <c r="E1251" s="1398"/>
      <c r="F1251" s="1398"/>
      <c r="G1251" s="1398"/>
      <c r="H1251" s="1399"/>
      <c r="I1251" s="1399"/>
      <c r="J1251" s="1399"/>
      <c r="K1251"/>
      <c r="L1251"/>
      <c r="M1251"/>
      <c r="N1251"/>
      <c r="O1251"/>
    </row>
    <row r="1252" spans="2:15" s="249" customFormat="1" ht="15.75" customHeight="1">
      <c r="B1252" s="1408"/>
      <c r="C1252" s="1979"/>
      <c r="D1252" s="1409"/>
      <c r="E1252" s="1398"/>
      <c r="F1252" s="1398"/>
      <c r="G1252" s="1398"/>
      <c r="H1252" s="1399"/>
      <c r="I1252" s="1399"/>
      <c r="J1252" s="1399"/>
      <c r="K1252"/>
      <c r="L1252"/>
      <c r="M1252"/>
      <c r="N1252"/>
      <c r="O1252"/>
    </row>
    <row r="1253" spans="2:15" s="249" customFormat="1" ht="15.75" customHeight="1">
      <c r="B1253" s="1408"/>
      <c r="C1253" s="1979"/>
      <c r="D1253" s="1409"/>
      <c r="E1253" s="1398"/>
      <c r="F1253" s="1398"/>
      <c r="G1253" s="1398"/>
      <c r="H1253" s="1399"/>
      <c r="I1253" s="1399"/>
      <c r="J1253" s="1399"/>
      <c r="K1253"/>
      <c r="L1253"/>
      <c r="M1253"/>
      <c r="N1253"/>
      <c r="O1253"/>
    </row>
    <row r="1254" spans="2:15" s="249" customFormat="1" ht="15.75" customHeight="1">
      <c r="B1254" s="1408"/>
      <c r="C1254" s="1979"/>
      <c r="D1254" s="1409"/>
      <c r="E1254" s="1398"/>
      <c r="F1254" s="1398"/>
      <c r="G1254" s="1398"/>
      <c r="H1254" s="1399"/>
      <c r="I1254" s="1399"/>
      <c r="J1254" s="1399"/>
      <c r="K1254"/>
      <c r="L1254"/>
      <c r="M1254"/>
      <c r="N1254"/>
      <c r="O1254"/>
    </row>
    <row r="1255" spans="2:15" s="249" customFormat="1" ht="15.75" customHeight="1">
      <c r="B1255" s="1408"/>
      <c r="C1255" s="1979"/>
      <c r="D1255" s="1409"/>
      <c r="E1255" s="1398"/>
      <c r="F1255" s="1398"/>
      <c r="G1255" s="1398"/>
      <c r="H1255" s="1399"/>
      <c r="I1255" s="1399"/>
      <c r="J1255" s="1399"/>
      <c r="K1255"/>
      <c r="L1255"/>
      <c r="M1255"/>
      <c r="N1255"/>
      <c r="O1255"/>
    </row>
    <row r="1256" spans="2:15" s="249" customFormat="1" ht="15.75" customHeight="1">
      <c r="B1256" s="1408"/>
      <c r="C1256" s="1979"/>
      <c r="D1256" s="1409"/>
      <c r="E1256" s="1398"/>
      <c r="F1256" s="1398"/>
      <c r="G1256" s="1398"/>
      <c r="H1256" s="1399"/>
      <c r="I1256" s="1399"/>
      <c r="J1256" s="1399"/>
      <c r="K1256"/>
      <c r="L1256"/>
      <c r="M1256"/>
      <c r="N1256"/>
      <c r="O1256"/>
    </row>
    <row r="1257" spans="2:15" s="249" customFormat="1" ht="15.75" customHeight="1">
      <c r="B1257" s="1408"/>
      <c r="C1257" s="1979"/>
      <c r="D1257" s="1409"/>
      <c r="E1257" s="1398"/>
      <c r="F1257" s="1398"/>
      <c r="G1257" s="1398"/>
      <c r="H1257" s="1399"/>
      <c r="I1257" s="1399"/>
      <c r="J1257" s="1399"/>
      <c r="K1257"/>
      <c r="L1257"/>
      <c r="M1257"/>
      <c r="N1257"/>
      <c r="O1257"/>
    </row>
    <row r="1258" spans="2:15" s="249" customFormat="1" ht="15.75" customHeight="1">
      <c r="B1258" s="1408"/>
      <c r="C1258" s="1979"/>
      <c r="D1258" s="1409"/>
      <c r="E1258" s="1398"/>
      <c r="F1258" s="1398"/>
      <c r="G1258" s="1398"/>
      <c r="H1258" s="1399"/>
      <c r="I1258" s="1399"/>
      <c r="J1258" s="1399"/>
      <c r="K1258"/>
      <c r="L1258"/>
      <c r="M1258"/>
      <c r="N1258"/>
      <c r="O1258"/>
    </row>
    <row r="1259" spans="2:15" s="249" customFormat="1" ht="15.75" customHeight="1">
      <c r="B1259" s="1408"/>
      <c r="C1259" s="1979"/>
      <c r="D1259" s="1409"/>
      <c r="E1259" s="1398"/>
      <c r="F1259" s="1398"/>
      <c r="G1259" s="1398"/>
      <c r="H1259" s="1399"/>
      <c r="I1259" s="1399"/>
      <c r="J1259" s="1399"/>
      <c r="K1259"/>
      <c r="L1259"/>
      <c r="M1259"/>
      <c r="N1259"/>
      <c r="O1259"/>
    </row>
    <row r="1260" spans="2:15" s="249" customFormat="1" ht="15.75" customHeight="1">
      <c r="B1260" s="1408"/>
      <c r="C1260" s="1979"/>
      <c r="D1260" s="1409"/>
      <c r="E1260" s="1398"/>
      <c r="F1260" s="1398"/>
      <c r="G1260" s="1398"/>
      <c r="H1260" s="1399"/>
      <c r="I1260" s="1399"/>
      <c r="J1260" s="1399"/>
      <c r="K1260"/>
      <c r="L1260"/>
      <c r="M1260"/>
      <c r="N1260"/>
      <c r="O1260"/>
    </row>
    <row r="1261" spans="2:15" s="249" customFormat="1" ht="15.75" customHeight="1">
      <c r="B1261" s="1408"/>
      <c r="C1261" s="1979"/>
      <c r="D1261" s="1409"/>
      <c r="E1261" s="1398"/>
      <c r="F1261" s="1398"/>
      <c r="G1261" s="1398"/>
      <c r="H1261" s="1399"/>
      <c r="I1261" s="1399"/>
      <c r="J1261" s="1399"/>
      <c r="K1261"/>
      <c r="L1261"/>
      <c r="M1261"/>
      <c r="N1261"/>
      <c r="O1261"/>
    </row>
    <row r="1262" spans="2:15" s="249" customFormat="1" ht="15.75" customHeight="1">
      <c r="B1262" s="1408"/>
      <c r="C1262" s="1979"/>
      <c r="D1262" s="1409"/>
      <c r="E1262" s="1398"/>
      <c r="F1262" s="1398"/>
      <c r="G1262" s="1398"/>
      <c r="H1262" s="1399"/>
      <c r="I1262" s="1399"/>
      <c r="J1262" s="1399"/>
      <c r="K1262"/>
      <c r="L1262"/>
      <c r="M1262"/>
      <c r="N1262"/>
      <c r="O1262"/>
    </row>
    <row r="1263" spans="2:15" s="249" customFormat="1" ht="15.75" customHeight="1">
      <c r="B1263" s="1408"/>
      <c r="C1263" s="1979"/>
      <c r="D1263" s="1409"/>
      <c r="E1263" s="1398"/>
      <c r="F1263" s="1398"/>
      <c r="G1263" s="1398"/>
      <c r="H1263" s="1399"/>
      <c r="I1263" s="1399"/>
      <c r="J1263" s="1399"/>
      <c r="K1263"/>
      <c r="L1263"/>
      <c r="M1263"/>
      <c r="N1263"/>
      <c r="O1263"/>
    </row>
    <row r="1264" spans="2:15" s="249" customFormat="1" ht="15.75" customHeight="1">
      <c r="B1264" s="1408"/>
      <c r="C1264" s="1979"/>
      <c r="D1264" s="1409"/>
      <c r="E1264" s="1398"/>
      <c r="F1264" s="1398"/>
      <c r="G1264" s="1398"/>
      <c r="H1264" s="1399"/>
      <c r="I1264" s="1399"/>
      <c r="J1264" s="1399"/>
      <c r="K1264"/>
      <c r="L1264"/>
      <c r="M1264"/>
      <c r="N1264"/>
      <c r="O1264"/>
    </row>
    <row r="1265" spans="2:15" s="249" customFormat="1" ht="15.75" customHeight="1">
      <c r="B1265" s="1408"/>
      <c r="C1265" s="1979"/>
      <c r="D1265" s="1409"/>
      <c r="E1265" s="1398"/>
      <c r="F1265" s="1398"/>
      <c r="G1265" s="1398"/>
      <c r="H1265" s="1399"/>
      <c r="I1265" s="1399"/>
      <c r="J1265" s="1399"/>
      <c r="K1265"/>
      <c r="L1265"/>
      <c r="M1265"/>
      <c r="N1265"/>
      <c r="O1265"/>
    </row>
    <row r="1266" spans="2:15" s="249" customFormat="1" ht="15.75" customHeight="1">
      <c r="B1266" s="1408"/>
      <c r="C1266" s="1979"/>
      <c r="D1266" s="1409"/>
      <c r="E1266" s="1398"/>
      <c r="F1266" s="1398"/>
      <c r="G1266" s="1398"/>
      <c r="H1266" s="1399"/>
      <c r="I1266" s="1399"/>
      <c r="J1266" s="1399"/>
      <c r="K1266"/>
      <c r="L1266"/>
      <c r="M1266"/>
      <c r="N1266"/>
      <c r="O1266"/>
    </row>
    <row r="1267" spans="2:15" s="249" customFormat="1" ht="15.75" customHeight="1">
      <c r="B1267" s="1408"/>
      <c r="C1267" s="1979"/>
      <c r="D1267" s="1409"/>
      <c r="E1267" s="1398"/>
      <c r="F1267" s="1398"/>
      <c r="G1267" s="1398"/>
      <c r="H1267" s="1399"/>
      <c r="I1267" s="1399"/>
      <c r="J1267" s="1399"/>
      <c r="K1267"/>
      <c r="L1267"/>
      <c r="M1267"/>
      <c r="N1267"/>
      <c r="O1267"/>
    </row>
    <row r="1268" spans="2:15" s="249" customFormat="1" ht="15.75" customHeight="1">
      <c r="B1268" s="1408"/>
      <c r="C1268" s="1979"/>
      <c r="D1268" s="1409"/>
      <c r="E1268" s="1398"/>
      <c r="F1268" s="1398"/>
      <c r="G1268" s="1398"/>
      <c r="H1268" s="1399"/>
      <c r="I1268" s="1399"/>
      <c r="J1268" s="1399"/>
      <c r="K1268"/>
      <c r="L1268"/>
      <c r="M1268"/>
      <c r="N1268"/>
      <c r="O1268"/>
    </row>
    <row r="1269" spans="2:15" s="249" customFormat="1" ht="15.75" customHeight="1">
      <c r="B1269" s="1408"/>
      <c r="C1269" s="1979"/>
      <c r="D1269" s="1409"/>
      <c r="E1269" s="1398"/>
      <c r="F1269" s="1398"/>
      <c r="G1269" s="1398"/>
      <c r="H1269" s="1399"/>
      <c r="I1269" s="1399"/>
      <c r="J1269" s="1399"/>
      <c r="K1269"/>
      <c r="L1269"/>
      <c r="M1269"/>
      <c r="N1269"/>
      <c r="O1269"/>
    </row>
    <row r="1270" spans="2:15" s="249" customFormat="1" ht="15.75" customHeight="1">
      <c r="B1270" s="1408"/>
      <c r="C1270" s="1979"/>
      <c r="D1270" s="1409"/>
      <c r="E1270" s="1398"/>
      <c r="F1270" s="1398"/>
      <c r="G1270" s="1398"/>
      <c r="H1270" s="1399"/>
      <c r="I1270" s="1399"/>
      <c r="J1270" s="1399"/>
      <c r="K1270"/>
      <c r="L1270"/>
      <c r="M1270"/>
      <c r="N1270"/>
      <c r="O1270"/>
    </row>
    <row r="1271" spans="2:15" s="249" customFormat="1" ht="15.75" customHeight="1">
      <c r="B1271" s="1408"/>
      <c r="C1271" s="1979"/>
      <c r="D1271" s="1409"/>
      <c r="E1271" s="1398"/>
      <c r="F1271" s="1398"/>
      <c r="G1271" s="1398"/>
      <c r="H1271" s="1399"/>
      <c r="I1271" s="1399"/>
      <c r="J1271" s="1399"/>
      <c r="K1271"/>
      <c r="L1271"/>
      <c r="M1271"/>
      <c r="N1271"/>
      <c r="O1271"/>
    </row>
    <row r="1272" spans="2:15" s="249" customFormat="1" ht="15.75" customHeight="1">
      <c r="B1272" s="1408"/>
      <c r="C1272" s="1979"/>
      <c r="D1272" s="1409"/>
      <c r="E1272" s="1398"/>
      <c r="F1272" s="1398"/>
      <c r="G1272" s="1398"/>
      <c r="H1272" s="1399"/>
      <c r="I1272" s="1399"/>
      <c r="J1272" s="1399"/>
      <c r="K1272"/>
      <c r="L1272"/>
      <c r="M1272"/>
      <c r="N1272"/>
      <c r="O1272"/>
    </row>
    <row r="1273" spans="2:15" s="249" customFormat="1" ht="15.75" customHeight="1">
      <c r="B1273" s="1408"/>
      <c r="C1273" s="1979"/>
      <c r="D1273" s="1409"/>
      <c r="E1273" s="1398"/>
      <c r="F1273" s="1398"/>
      <c r="G1273" s="1398"/>
      <c r="H1273" s="1399"/>
      <c r="I1273" s="1399"/>
      <c r="J1273" s="1399"/>
      <c r="K1273"/>
      <c r="L1273"/>
      <c r="M1273"/>
      <c r="N1273"/>
      <c r="O1273"/>
    </row>
    <row r="1274" spans="2:15" s="249" customFormat="1" ht="15.75" customHeight="1">
      <c r="B1274" s="1408"/>
      <c r="C1274" s="1979"/>
      <c r="D1274" s="1409"/>
      <c r="E1274" s="1398"/>
      <c r="F1274" s="1398"/>
      <c r="G1274" s="1398"/>
      <c r="H1274" s="1399"/>
      <c r="I1274" s="1399"/>
      <c r="J1274" s="1399"/>
      <c r="K1274"/>
      <c r="L1274"/>
      <c r="M1274"/>
      <c r="N1274"/>
      <c r="O1274"/>
    </row>
    <row r="1275" spans="2:15" s="249" customFormat="1" ht="15.75" customHeight="1">
      <c r="B1275" s="1408"/>
      <c r="C1275" s="1979"/>
      <c r="D1275" s="1409"/>
      <c r="E1275" s="1398"/>
      <c r="F1275" s="1398"/>
      <c r="G1275" s="1398"/>
      <c r="H1275" s="1399"/>
      <c r="I1275" s="1399"/>
      <c r="J1275" s="1399"/>
      <c r="K1275"/>
      <c r="L1275"/>
      <c r="M1275"/>
      <c r="N1275"/>
      <c r="O1275"/>
    </row>
    <row r="1276" spans="2:15" s="249" customFormat="1" ht="15.75" customHeight="1">
      <c r="B1276" s="1408"/>
      <c r="C1276" s="1979"/>
      <c r="D1276" s="1409"/>
      <c r="E1276" s="1398"/>
      <c r="F1276" s="1398"/>
      <c r="G1276" s="1398"/>
      <c r="H1276" s="1399"/>
      <c r="I1276" s="1399"/>
      <c r="J1276" s="1399"/>
      <c r="K1276"/>
      <c r="L1276"/>
      <c r="M1276"/>
      <c r="N1276"/>
      <c r="O1276"/>
    </row>
    <row r="1277" spans="2:15" s="249" customFormat="1" ht="15.75" customHeight="1">
      <c r="B1277" s="1408"/>
      <c r="C1277" s="1979"/>
      <c r="D1277" s="1409"/>
      <c r="E1277" s="1398"/>
      <c r="F1277" s="1398"/>
      <c r="G1277" s="1398"/>
      <c r="H1277" s="1399"/>
      <c r="I1277" s="1399"/>
      <c r="J1277" s="1399"/>
      <c r="K1277"/>
      <c r="L1277"/>
      <c r="M1277"/>
      <c r="N1277"/>
      <c r="O1277"/>
    </row>
    <row r="1278" spans="2:15" s="249" customFormat="1" ht="15.75" customHeight="1">
      <c r="B1278" s="1408"/>
      <c r="C1278" s="1979"/>
      <c r="D1278" s="1409"/>
      <c r="E1278" s="1398"/>
      <c r="F1278" s="1398"/>
      <c r="G1278" s="1398"/>
      <c r="H1278" s="1399"/>
      <c r="I1278" s="1399"/>
      <c r="J1278" s="1399"/>
      <c r="K1278"/>
      <c r="L1278"/>
      <c r="M1278"/>
      <c r="N1278"/>
      <c r="O1278"/>
    </row>
    <row r="1279" spans="2:15" s="249" customFormat="1" ht="15.75" customHeight="1">
      <c r="B1279" s="1408"/>
      <c r="C1279" s="1979"/>
      <c r="D1279" s="1409"/>
      <c r="E1279" s="1398"/>
      <c r="F1279" s="1398"/>
      <c r="G1279" s="1398"/>
      <c r="H1279" s="1399"/>
      <c r="I1279" s="1399"/>
      <c r="J1279" s="1399"/>
      <c r="K1279"/>
      <c r="L1279"/>
      <c r="M1279"/>
      <c r="N1279"/>
      <c r="O1279"/>
    </row>
    <row r="1280" spans="2:15" s="249" customFormat="1" ht="15.75" customHeight="1">
      <c r="B1280" s="1408"/>
      <c r="C1280" s="1979"/>
      <c r="D1280" s="1409"/>
      <c r="E1280" s="1398"/>
      <c r="F1280" s="1398"/>
      <c r="G1280" s="1398"/>
      <c r="H1280" s="1399"/>
      <c r="I1280" s="1399"/>
      <c r="J1280" s="1399"/>
      <c r="K1280"/>
      <c r="L1280"/>
      <c r="M1280"/>
      <c r="N1280"/>
      <c r="O1280"/>
    </row>
    <row r="1281" spans="2:15" s="249" customFormat="1" ht="15.75" customHeight="1">
      <c r="B1281" s="1408"/>
      <c r="C1281" s="1979"/>
      <c r="D1281" s="1409"/>
      <c r="E1281" s="1398"/>
      <c r="F1281" s="1398"/>
      <c r="G1281" s="1398"/>
      <c r="H1281" s="1399"/>
      <c r="I1281" s="1399"/>
      <c r="J1281" s="1399"/>
      <c r="K1281"/>
      <c r="L1281"/>
      <c r="M1281"/>
      <c r="N1281"/>
      <c r="O1281"/>
    </row>
    <row r="1282" spans="2:15" s="249" customFormat="1" ht="15.75" customHeight="1">
      <c r="B1282" s="1408"/>
      <c r="C1282" s="1979"/>
      <c r="D1282" s="1409"/>
      <c r="E1282" s="1398"/>
      <c r="F1282" s="1398"/>
      <c r="G1282" s="1398"/>
      <c r="H1282" s="1399"/>
      <c r="I1282" s="1399"/>
      <c r="J1282" s="1399"/>
      <c r="K1282"/>
      <c r="L1282"/>
      <c r="M1282"/>
      <c r="N1282"/>
      <c r="O1282"/>
    </row>
    <row r="1283" spans="2:15" s="249" customFormat="1" ht="15.75" customHeight="1">
      <c r="B1283" s="1408"/>
      <c r="C1283" s="1979"/>
      <c r="D1283" s="1409"/>
      <c r="E1283" s="1398"/>
      <c r="F1283" s="1398"/>
      <c r="G1283" s="1398"/>
      <c r="H1283" s="1399"/>
      <c r="I1283" s="1399"/>
      <c r="J1283" s="1399"/>
      <c r="K1283"/>
      <c r="L1283"/>
      <c r="M1283"/>
      <c r="N1283"/>
      <c r="O1283"/>
    </row>
    <row r="1284" spans="2:15" s="249" customFormat="1" ht="15.75" customHeight="1">
      <c r="B1284" s="1408"/>
      <c r="C1284" s="1979"/>
      <c r="D1284" s="1409"/>
      <c r="E1284" s="1398"/>
      <c r="F1284" s="1398"/>
      <c r="G1284" s="1398"/>
      <c r="H1284" s="1399"/>
      <c r="I1284" s="1399"/>
      <c r="J1284" s="1399"/>
      <c r="K1284"/>
      <c r="L1284"/>
      <c r="M1284"/>
      <c r="N1284"/>
      <c r="O1284"/>
    </row>
    <row r="1285" spans="2:15" s="249" customFormat="1" ht="15.75" customHeight="1">
      <c r="B1285" s="1408"/>
      <c r="C1285" s="1979"/>
      <c r="D1285" s="1409"/>
      <c r="E1285" s="1398"/>
      <c r="F1285" s="1398"/>
      <c r="G1285" s="1398"/>
      <c r="H1285" s="1399"/>
      <c r="I1285" s="1399"/>
      <c r="J1285" s="1399"/>
      <c r="K1285"/>
      <c r="L1285"/>
      <c r="M1285"/>
      <c r="N1285"/>
      <c r="O1285"/>
    </row>
    <row r="1286" spans="2:15" s="249" customFormat="1" ht="15.75" customHeight="1">
      <c r="B1286" s="1408"/>
      <c r="C1286" s="1979"/>
      <c r="D1286" s="1409"/>
      <c r="E1286" s="1398"/>
      <c r="F1286" s="1398"/>
      <c r="G1286" s="1398"/>
      <c r="H1286" s="1399"/>
      <c r="I1286" s="1399"/>
      <c r="J1286" s="1399"/>
      <c r="K1286"/>
      <c r="L1286"/>
      <c r="M1286"/>
      <c r="N1286"/>
      <c r="O1286"/>
    </row>
    <row r="1287" spans="2:15" s="249" customFormat="1" ht="15.75" customHeight="1">
      <c r="B1287" s="1408"/>
      <c r="C1287" s="1979"/>
      <c r="D1287" s="1409"/>
      <c r="E1287" s="1398"/>
      <c r="F1287" s="1398"/>
      <c r="G1287" s="1398"/>
      <c r="H1287" s="1399"/>
      <c r="I1287" s="1399"/>
      <c r="J1287" s="1399"/>
      <c r="K1287"/>
      <c r="L1287"/>
      <c r="M1287"/>
      <c r="N1287"/>
      <c r="O1287"/>
    </row>
    <row r="1288" spans="2:15" s="249" customFormat="1" ht="15.75" customHeight="1">
      <c r="B1288" s="1408"/>
      <c r="C1288" s="1979"/>
      <c r="D1288" s="1409"/>
      <c r="E1288" s="1398"/>
      <c r="F1288" s="1398"/>
      <c r="G1288" s="1398"/>
      <c r="H1288" s="1399"/>
      <c r="I1288" s="1399"/>
      <c r="J1288" s="1399"/>
      <c r="K1288"/>
      <c r="L1288"/>
      <c r="M1288"/>
      <c r="N1288"/>
      <c r="O1288"/>
    </row>
    <row r="1289" spans="2:15" s="249" customFormat="1" ht="15.75" customHeight="1">
      <c r="B1289" s="1408"/>
      <c r="C1289" s="1979"/>
      <c r="D1289" s="1409"/>
      <c r="E1289" s="1398"/>
      <c r="F1289" s="1398"/>
      <c r="G1289" s="1398"/>
      <c r="H1289" s="1399"/>
      <c r="I1289" s="1399"/>
      <c r="J1289" s="1399"/>
      <c r="K1289"/>
      <c r="L1289"/>
      <c r="M1289"/>
      <c r="N1289"/>
      <c r="O1289"/>
    </row>
    <row r="1290" spans="2:15" s="249" customFormat="1" ht="15.75" customHeight="1">
      <c r="B1290" s="1408"/>
      <c r="C1290" s="1979"/>
      <c r="D1290" s="1409"/>
      <c r="E1290" s="1398"/>
      <c r="F1290" s="1398"/>
      <c r="G1290" s="1398"/>
      <c r="H1290" s="1399"/>
      <c r="I1290" s="1399"/>
      <c r="J1290" s="1399"/>
      <c r="K1290"/>
      <c r="L1290"/>
      <c r="M1290"/>
      <c r="N1290"/>
      <c r="O1290"/>
    </row>
    <row r="1291" spans="2:15" s="249" customFormat="1" ht="15.75" customHeight="1">
      <c r="B1291" s="1408"/>
      <c r="C1291" s="1979"/>
      <c r="D1291" s="1409"/>
      <c r="E1291" s="1398"/>
      <c r="F1291" s="1398"/>
      <c r="G1291" s="1398"/>
      <c r="H1291" s="1399"/>
      <c r="I1291" s="1399"/>
      <c r="J1291" s="1399"/>
      <c r="K1291"/>
      <c r="L1291"/>
      <c r="M1291"/>
      <c r="N1291"/>
      <c r="O1291"/>
    </row>
    <row r="1292" spans="2:15" s="249" customFormat="1" ht="15.75" customHeight="1">
      <c r="B1292" s="1408"/>
      <c r="C1292" s="1979"/>
      <c r="D1292" s="1409"/>
      <c r="E1292" s="1398"/>
      <c r="F1292" s="1398"/>
      <c r="G1292" s="1398"/>
      <c r="H1292" s="1399"/>
      <c r="I1292" s="1399"/>
      <c r="J1292" s="1399"/>
      <c r="K1292"/>
      <c r="L1292"/>
      <c r="M1292"/>
      <c r="N1292"/>
      <c r="O1292"/>
    </row>
    <row r="1293" spans="2:15" s="249" customFormat="1" ht="15.75" customHeight="1">
      <c r="B1293" s="1408"/>
      <c r="C1293" s="1979"/>
      <c r="D1293" s="1409"/>
      <c r="E1293" s="1398"/>
      <c r="F1293" s="1398"/>
      <c r="G1293" s="1398"/>
      <c r="H1293" s="1399"/>
      <c r="I1293" s="1399"/>
      <c r="J1293" s="1399"/>
      <c r="K1293"/>
      <c r="L1293"/>
      <c r="M1293"/>
      <c r="N1293"/>
      <c r="O1293"/>
    </row>
    <row r="1294" spans="2:15" s="249" customFormat="1" ht="15.75" customHeight="1">
      <c r="B1294" s="1408"/>
      <c r="C1294" s="1979"/>
      <c r="D1294" s="1409"/>
      <c r="E1294" s="1398"/>
      <c r="F1294" s="1398"/>
      <c r="G1294" s="1398"/>
      <c r="H1294" s="1399"/>
      <c r="I1294" s="1399"/>
      <c r="J1294" s="1399"/>
      <c r="K1294"/>
      <c r="L1294"/>
      <c r="M1294"/>
      <c r="N1294"/>
      <c r="O1294"/>
    </row>
    <row r="1295" spans="2:15" s="249" customFormat="1" ht="15.75" customHeight="1">
      <c r="B1295" s="1408"/>
      <c r="C1295" s="1979"/>
      <c r="D1295" s="1409"/>
      <c r="E1295" s="1398"/>
      <c r="F1295" s="1398"/>
      <c r="G1295" s="1398"/>
      <c r="H1295" s="1399"/>
      <c r="I1295" s="1399"/>
      <c r="J1295" s="1399"/>
      <c r="K1295"/>
      <c r="L1295"/>
      <c r="M1295"/>
      <c r="N1295"/>
      <c r="O1295"/>
    </row>
    <row r="1296" spans="2:15" s="249" customFormat="1" ht="15.75" customHeight="1">
      <c r="B1296" s="1408"/>
      <c r="C1296" s="1979"/>
      <c r="D1296" s="1409"/>
      <c r="E1296" s="1398"/>
      <c r="F1296" s="1398"/>
      <c r="G1296" s="1398"/>
      <c r="H1296" s="1399"/>
      <c r="I1296" s="1399"/>
      <c r="J1296" s="1399"/>
      <c r="K1296"/>
      <c r="L1296"/>
      <c r="M1296"/>
      <c r="N1296"/>
      <c r="O1296"/>
    </row>
    <row r="1297" spans="2:15" s="249" customFormat="1" ht="15.75" customHeight="1">
      <c r="B1297" s="1408"/>
      <c r="C1297" s="1979"/>
      <c r="D1297" s="1409"/>
      <c r="E1297" s="1398"/>
      <c r="F1297" s="1398"/>
      <c r="G1297" s="1398"/>
      <c r="H1297" s="1399"/>
      <c r="I1297" s="1399"/>
      <c r="J1297" s="1399"/>
      <c r="K1297"/>
      <c r="L1297"/>
      <c r="M1297"/>
      <c r="N1297"/>
      <c r="O1297"/>
    </row>
    <row r="1298" spans="2:15" s="249" customFormat="1" ht="15.75" customHeight="1">
      <c r="B1298" s="1408"/>
      <c r="C1298" s="1979"/>
      <c r="D1298" s="1409"/>
      <c r="E1298" s="1398"/>
      <c r="F1298" s="1398"/>
      <c r="G1298" s="1398"/>
      <c r="H1298" s="1399"/>
      <c r="I1298" s="1399"/>
      <c r="J1298" s="1399"/>
      <c r="K1298"/>
      <c r="L1298"/>
      <c r="M1298"/>
      <c r="N1298"/>
      <c r="O1298"/>
    </row>
    <row r="1299" spans="2:15" s="249" customFormat="1" ht="15.75" customHeight="1">
      <c r="B1299" s="1408"/>
      <c r="C1299" s="1979"/>
      <c r="D1299" s="1409"/>
      <c r="E1299" s="1398"/>
      <c r="F1299" s="1398"/>
      <c r="G1299" s="1398"/>
      <c r="H1299" s="1399"/>
      <c r="I1299" s="1399"/>
      <c r="J1299" s="1399"/>
      <c r="K1299"/>
      <c r="L1299"/>
      <c r="M1299"/>
      <c r="N1299"/>
      <c r="O1299"/>
    </row>
    <row r="1300" spans="2:15" s="249" customFormat="1" ht="15.75" customHeight="1">
      <c r="B1300" s="1408"/>
      <c r="C1300" s="1979"/>
      <c r="D1300" s="1409"/>
      <c r="E1300" s="1398"/>
      <c r="F1300" s="1398"/>
      <c r="G1300" s="1398"/>
      <c r="H1300" s="1399"/>
      <c r="I1300" s="1399"/>
      <c r="J1300" s="1399"/>
      <c r="K1300"/>
      <c r="L1300"/>
      <c r="M1300"/>
      <c r="N1300"/>
      <c r="O1300"/>
    </row>
    <row r="1301" spans="2:15" s="249" customFormat="1" ht="15.75" customHeight="1">
      <c r="B1301" s="1408"/>
      <c r="C1301" s="1979"/>
      <c r="D1301" s="1409"/>
      <c r="E1301" s="1398"/>
      <c r="F1301" s="1398"/>
      <c r="G1301" s="1398"/>
      <c r="H1301" s="1399"/>
      <c r="I1301" s="1399"/>
      <c r="J1301" s="1399"/>
      <c r="K1301"/>
      <c r="L1301"/>
      <c r="M1301"/>
      <c r="N1301"/>
      <c r="O1301"/>
    </row>
    <row r="1302" spans="2:15" s="249" customFormat="1" ht="15.75" customHeight="1">
      <c r="B1302" s="1408"/>
      <c r="C1302" s="1979"/>
      <c r="D1302" s="1409"/>
      <c r="E1302" s="1398"/>
      <c r="F1302" s="1398"/>
      <c r="G1302" s="1398"/>
      <c r="H1302" s="1399"/>
      <c r="I1302" s="1399"/>
      <c r="J1302" s="1399"/>
      <c r="K1302"/>
      <c r="L1302"/>
      <c r="M1302"/>
      <c r="N1302"/>
      <c r="O1302"/>
    </row>
    <row r="1303" spans="2:15" s="249" customFormat="1" ht="15.75" customHeight="1">
      <c r="B1303" s="1408"/>
      <c r="C1303" s="1979"/>
      <c r="D1303" s="1409"/>
      <c r="E1303" s="1398"/>
      <c r="F1303" s="1398"/>
      <c r="G1303" s="1398"/>
      <c r="H1303" s="1399"/>
      <c r="I1303" s="1399"/>
      <c r="J1303" s="1399"/>
      <c r="K1303"/>
      <c r="L1303"/>
      <c r="M1303"/>
      <c r="N1303"/>
      <c r="O1303"/>
    </row>
    <row r="1304" spans="2:15" s="249" customFormat="1" ht="15.75" customHeight="1">
      <c r="B1304" s="1408"/>
      <c r="C1304" s="1979"/>
      <c r="D1304" s="1409"/>
      <c r="E1304" s="1398"/>
      <c r="F1304" s="1398"/>
      <c r="G1304" s="1398"/>
      <c r="H1304" s="1399"/>
      <c r="I1304" s="1399"/>
      <c r="J1304" s="1399"/>
      <c r="K1304"/>
      <c r="L1304"/>
      <c r="M1304"/>
      <c r="N1304"/>
      <c r="O1304"/>
    </row>
    <row r="1305" spans="2:15" s="249" customFormat="1" ht="15.75" customHeight="1">
      <c r="B1305" s="1408"/>
      <c r="C1305" s="1979"/>
      <c r="D1305" s="1409"/>
      <c r="E1305" s="1398"/>
      <c r="F1305" s="1398"/>
      <c r="G1305" s="1398"/>
      <c r="H1305" s="1399"/>
      <c r="I1305" s="1399"/>
      <c r="J1305" s="1399"/>
      <c r="K1305"/>
      <c r="L1305"/>
      <c r="M1305"/>
      <c r="N1305"/>
      <c r="O1305"/>
    </row>
    <row r="1306" spans="2:15" s="249" customFormat="1" ht="15.75" customHeight="1">
      <c r="B1306" s="1408"/>
      <c r="C1306" s="1979"/>
      <c r="D1306" s="1409"/>
      <c r="E1306" s="1398"/>
      <c r="F1306" s="1398"/>
      <c r="G1306" s="1398"/>
      <c r="H1306" s="1399"/>
      <c r="I1306" s="1399"/>
      <c r="J1306" s="1399"/>
      <c r="K1306"/>
      <c r="L1306"/>
      <c r="M1306"/>
      <c r="N1306"/>
      <c r="O1306"/>
    </row>
    <row r="1307" spans="2:15" s="249" customFormat="1" ht="15.75" customHeight="1">
      <c r="B1307" s="1408"/>
      <c r="C1307" s="1979"/>
      <c r="D1307" s="1409"/>
      <c r="E1307" s="1398"/>
      <c r="F1307" s="1398"/>
      <c r="G1307" s="1398"/>
      <c r="H1307" s="1399"/>
      <c r="I1307" s="1399"/>
      <c r="J1307" s="1399"/>
      <c r="K1307"/>
      <c r="L1307"/>
      <c r="M1307"/>
      <c r="N1307"/>
      <c r="O1307"/>
    </row>
    <row r="1308" spans="2:15" s="249" customFormat="1" ht="15.75" customHeight="1">
      <c r="B1308" s="1408"/>
      <c r="C1308" s="1979"/>
      <c r="D1308" s="1409"/>
      <c r="E1308" s="1398"/>
      <c r="F1308" s="1398"/>
      <c r="G1308" s="1398"/>
      <c r="H1308" s="1399"/>
      <c r="I1308" s="1399"/>
      <c r="J1308" s="1399"/>
      <c r="K1308"/>
      <c r="L1308"/>
      <c r="M1308"/>
      <c r="N1308"/>
      <c r="O1308"/>
    </row>
    <row r="1309" spans="2:15" s="249" customFormat="1" ht="15.75" customHeight="1">
      <c r="B1309" s="1408"/>
      <c r="C1309" s="1979"/>
      <c r="D1309" s="1409"/>
      <c r="E1309" s="1398"/>
      <c r="F1309" s="1398"/>
      <c r="G1309" s="1398"/>
      <c r="H1309" s="1399"/>
      <c r="I1309" s="1399"/>
      <c r="J1309" s="1399"/>
      <c r="K1309"/>
      <c r="L1309"/>
      <c r="M1309"/>
      <c r="N1309"/>
      <c r="O1309"/>
    </row>
    <row r="1310" spans="2:15" s="249" customFormat="1" ht="15.75" customHeight="1">
      <c r="B1310" s="1408"/>
      <c r="C1310" s="1979"/>
      <c r="D1310" s="1409"/>
      <c r="E1310" s="1398"/>
      <c r="F1310" s="1398"/>
      <c r="G1310" s="1398"/>
      <c r="H1310" s="1399"/>
      <c r="I1310" s="1399"/>
      <c r="J1310" s="1399"/>
      <c r="K1310"/>
      <c r="L1310"/>
      <c r="M1310"/>
      <c r="N1310"/>
      <c r="O1310"/>
    </row>
    <row r="1311" spans="2:15" s="249" customFormat="1" ht="15.75" customHeight="1">
      <c r="B1311" s="1408"/>
      <c r="C1311" s="1979"/>
      <c r="D1311" s="1409"/>
      <c r="E1311" s="1398"/>
      <c r="F1311" s="1398"/>
      <c r="G1311" s="1398"/>
      <c r="H1311" s="1399"/>
      <c r="I1311" s="1399"/>
      <c r="J1311" s="1399"/>
      <c r="K1311"/>
      <c r="L1311"/>
      <c r="M1311"/>
      <c r="N1311"/>
      <c r="O1311"/>
    </row>
    <row r="1312" spans="2:15" s="249" customFormat="1" ht="15.75" customHeight="1">
      <c r="B1312" s="1408"/>
      <c r="C1312" s="1979"/>
      <c r="D1312" s="1409"/>
      <c r="E1312" s="1398"/>
      <c r="F1312" s="1398"/>
      <c r="G1312" s="1398"/>
      <c r="H1312" s="1399"/>
      <c r="I1312" s="1399"/>
      <c r="J1312" s="1399"/>
      <c r="K1312"/>
      <c r="L1312"/>
      <c r="M1312"/>
      <c r="N1312"/>
      <c r="O1312"/>
    </row>
    <row r="1313" spans="2:15" s="249" customFormat="1" ht="15.75" customHeight="1">
      <c r="B1313" s="1408"/>
      <c r="C1313" s="1979"/>
      <c r="D1313" s="1409"/>
      <c r="E1313" s="1398"/>
      <c r="F1313" s="1398"/>
      <c r="G1313" s="1398"/>
      <c r="H1313" s="1399"/>
      <c r="I1313" s="1399"/>
      <c r="J1313" s="1399"/>
      <c r="K1313"/>
      <c r="L1313"/>
      <c r="M1313"/>
      <c r="N1313"/>
      <c r="O1313"/>
    </row>
    <row r="1314" spans="2:15" s="249" customFormat="1" ht="15.75" customHeight="1">
      <c r="B1314" s="1408"/>
      <c r="C1314" s="1979"/>
      <c r="D1314" s="1409"/>
      <c r="E1314" s="1398"/>
      <c r="F1314" s="1398"/>
      <c r="G1314" s="1398"/>
      <c r="H1314" s="1399"/>
      <c r="I1314" s="1399"/>
      <c r="J1314" s="1399"/>
      <c r="K1314"/>
      <c r="L1314"/>
      <c r="M1314"/>
      <c r="N1314"/>
      <c r="O1314"/>
    </row>
    <row r="1315" spans="2:15" s="249" customFormat="1" ht="15.75" customHeight="1">
      <c r="B1315" s="1408"/>
      <c r="C1315" s="1979"/>
      <c r="D1315" s="1409"/>
      <c r="E1315" s="1398"/>
      <c r="F1315" s="1398"/>
      <c r="G1315" s="1398"/>
      <c r="H1315" s="1399"/>
      <c r="I1315" s="1399"/>
      <c r="J1315" s="1399"/>
      <c r="K1315"/>
      <c r="L1315"/>
      <c r="M1315"/>
      <c r="N1315"/>
      <c r="O1315"/>
    </row>
    <row r="1316" spans="2:15" s="249" customFormat="1" ht="15.75" customHeight="1">
      <c r="B1316" s="1408"/>
      <c r="C1316" s="1979"/>
      <c r="D1316" s="1409"/>
      <c r="E1316" s="1398"/>
      <c r="F1316" s="1398"/>
      <c r="G1316" s="1398"/>
      <c r="H1316" s="1399"/>
      <c r="I1316" s="1399"/>
      <c r="J1316" s="1399"/>
      <c r="K1316"/>
      <c r="L1316"/>
      <c r="M1316"/>
      <c r="N1316"/>
      <c r="O1316"/>
    </row>
    <row r="1317" spans="2:15" s="249" customFormat="1" ht="15.75" customHeight="1">
      <c r="B1317" s="1408"/>
      <c r="C1317" s="1979"/>
      <c r="D1317" s="1409"/>
      <c r="E1317" s="1398"/>
      <c r="F1317" s="1398"/>
      <c r="G1317" s="1398"/>
      <c r="H1317" s="1399"/>
      <c r="I1317" s="1399"/>
      <c r="J1317" s="1399"/>
      <c r="K1317"/>
      <c r="L1317"/>
      <c r="M1317"/>
      <c r="N1317"/>
      <c r="O1317"/>
    </row>
    <row r="1318" spans="2:15" s="249" customFormat="1" ht="15.75" customHeight="1">
      <c r="B1318" s="1408"/>
      <c r="C1318" s="1979"/>
      <c r="D1318" s="1409"/>
      <c r="E1318" s="1398"/>
      <c r="F1318" s="1398"/>
      <c r="G1318" s="1398"/>
      <c r="H1318" s="1399"/>
      <c r="I1318" s="1399"/>
      <c r="J1318" s="1399"/>
      <c r="K1318"/>
      <c r="L1318"/>
      <c r="M1318"/>
      <c r="N1318"/>
      <c r="O1318"/>
    </row>
    <row r="1319" spans="2:15" s="249" customFormat="1" ht="15.75" customHeight="1">
      <c r="B1319" s="1408"/>
      <c r="C1319" s="1979"/>
      <c r="D1319" s="1409"/>
      <c r="E1319" s="1398"/>
      <c r="F1319" s="1398"/>
      <c r="G1319" s="1398"/>
      <c r="H1319" s="1399"/>
      <c r="I1319" s="1399"/>
      <c r="J1319" s="1399"/>
      <c r="K1319"/>
      <c r="L1319"/>
      <c r="M1319"/>
      <c r="N1319"/>
      <c r="O1319"/>
    </row>
    <row r="1320" spans="2:15" s="249" customFormat="1" ht="15.75" customHeight="1">
      <c r="B1320" s="1408"/>
      <c r="C1320" s="1979"/>
      <c r="D1320" s="1409"/>
      <c r="E1320" s="1398"/>
      <c r="F1320" s="1398"/>
      <c r="G1320" s="1398"/>
      <c r="H1320" s="1399"/>
      <c r="I1320" s="1399"/>
      <c r="J1320" s="1399"/>
      <c r="K1320"/>
      <c r="L1320"/>
      <c r="M1320"/>
      <c r="N1320"/>
      <c r="O1320"/>
    </row>
    <row r="1321" spans="2:15" s="249" customFormat="1" ht="15.75" customHeight="1">
      <c r="B1321" s="1408"/>
      <c r="C1321" s="1979"/>
      <c r="D1321" s="1409"/>
      <c r="E1321" s="1398"/>
      <c r="F1321" s="1398"/>
      <c r="G1321" s="1398"/>
      <c r="H1321" s="1399"/>
      <c r="I1321" s="1399"/>
      <c r="J1321" s="1399"/>
      <c r="K1321"/>
      <c r="L1321"/>
      <c r="M1321"/>
      <c r="N1321"/>
      <c r="O1321"/>
    </row>
    <row r="1322" spans="2:15" s="249" customFormat="1" ht="15.75" customHeight="1">
      <c r="B1322" s="1408"/>
      <c r="C1322" s="1979"/>
      <c r="D1322" s="1409"/>
      <c r="E1322" s="1398"/>
      <c r="F1322" s="1398"/>
      <c r="G1322" s="1398"/>
      <c r="H1322" s="1399"/>
      <c r="I1322" s="1399"/>
      <c r="J1322" s="1399"/>
      <c r="K1322"/>
      <c r="L1322"/>
      <c r="M1322"/>
      <c r="N1322"/>
      <c r="O1322"/>
    </row>
    <row r="1323" spans="2:15" s="249" customFormat="1" ht="15.75" customHeight="1">
      <c r="B1323" s="1408"/>
      <c r="C1323" s="1979"/>
      <c r="D1323" s="1409"/>
      <c r="E1323" s="1398"/>
      <c r="F1323" s="1398"/>
      <c r="G1323" s="1398"/>
      <c r="H1323" s="1399"/>
      <c r="I1323" s="1399"/>
      <c r="J1323" s="1399"/>
      <c r="K1323"/>
      <c r="L1323"/>
      <c r="M1323"/>
      <c r="N1323"/>
      <c r="O1323"/>
    </row>
    <row r="1324" spans="2:15" s="249" customFormat="1" ht="15.75" customHeight="1">
      <c r="B1324" s="1408"/>
      <c r="C1324" s="1979"/>
      <c r="D1324" s="1409"/>
      <c r="E1324" s="1398"/>
      <c r="F1324" s="1398"/>
      <c r="G1324" s="1398"/>
      <c r="H1324" s="1399"/>
      <c r="I1324" s="1399"/>
      <c r="J1324" s="1399"/>
      <c r="K1324"/>
      <c r="L1324"/>
      <c r="M1324"/>
      <c r="N1324"/>
      <c r="O1324"/>
    </row>
    <row r="1325" spans="2:15" s="249" customFormat="1" ht="15.75" customHeight="1">
      <c r="B1325" s="1408"/>
      <c r="C1325" s="1979"/>
      <c r="D1325" s="1409"/>
      <c r="E1325" s="1398"/>
      <c r="F1325" s="1398"/>
      <c r="G1325" s="1398"/>
      <c r="H1325" s="1399"/>
      <c r="I1325" s="1399"/>
      <c r="J1325" s="1399"/>
      <c r="K1325"/>
      <c r="L1325"/>
      <c r="M1325"/>
      <c r="N1325"/>
      <c r="O1325"/>
    </row>
    <row r="1326" spans="2:15" s="249" customFormat="1" ht="15.75" customHeight="1">
      <c r="B1326" s="1408"/>
      <c r="C1326" s="1979"/>
      <c r="D1326" s="1409"/>
      <c r="E1326" s="1398"/>
      <c r="F1326" s="1398"/>
      <c r="G1326" s="1398"/>
      <c r="H1326" s="1399"/>
      <c r="I1326" s="1399"/>
      <c r="J1326" s="1399"/>
      <c r="K1326"/>
      <c r="L1326"/>
      <c r="M1326"/>
      <c r="N1326"/>
      <c r="O1326"/>
    </row>
    <row r="1327" spans="2:15" s="249" customFormat="1" ht="15.75" customHeight="1">
      <c r="B1327" s="1408"/>
      <c r="C1327" s="1979"/>
      <c r="D1327" s="1409"/>
      <c r="E1327" s="1398"/>
      <c r="F1327" s="1398"/>
      <c r="G1327" s="1398"/>
      <c r="H1327" s="1399"/>
      <c r="I1327" s="1399"/>
      <c r="J1327" s="1399"/>
      <c r="K1327"/>
      <c r="L1327"/>
      <c r="M1327"/>
      <c r="N1327"/>
      <c r="O1327"/>
    </row>
    <row r="1328" spans="2:15" s="249" customFormat="1" ht="15.75" customHeight="1">
      <c r="B1328" s="1408"/>
      <c r="C1328" s="1979"/>
      <c r="D1328" s="1409"/>
      <c r="E1328" s="1398"/>
      <c r="F1328" s="1398"/>
      <c r="G1328" s="1398"/>
      <c r="H1328" s="1399"/>
      <c r="I1328" s="1399"/>
      <c r="J1328" s="1399"/>
      <c r="K1328"/>
      <c r="L1328"/>
      <c r="M1328"/>
      <c r="N1328"/>
      <c r="O1328"/>
    </row>
    <row r="1329" spans="2:15" s="249" customFormat="1" ht="15.75" customHeight="1">
      <c r="B1329" s="1408"/>
      <c r="C1329" s="1979"/>
      <c r="D1329" s="1409"/>
      <c r="E1329" s="1398"/>
      <c r="F1329" s="1398"/>
      <c r="G1329" s="1398"/>
      <c r="H1329" s="1399"/>
      <c r="I1329" s="1399"/>
      <c r="J1329" s="1399"/>
      <c r="K1329"/>
      <c r="L1329"/>
      <c r="M1329"/>
      <c r="N1329"/>
      <c r="O1329"/>
    </row>
    <row r="1330" spans="2:15" s="249" customFormat="1" ht="15.75" customHeight="1">
      <c r="B1330" s="1408"/>
      <c r="C1330" s="1979"/>
      <c r="D1330" s="1409"/>
      <c r="E1330" s="1398"/>
      <c r="F1330" s="1398"/>
      <c r="G1330" s="1398"/>
      <c r="H1330" s="1399"/>
      <c r="I1330" s="1399"/>
      <c r="J1330" s="1399"/>
      <c r="K1330"/>
      <c r="L1330"/>
      <c r="M1330"/>
      <c r="N1330"/>
      <c r="O1330"/>
    </row>
    <row r="1331" spans="2:15" s="249" customFormat="1" ht="15.75" customHeight="1">
      <c r="B1331" s="1408"/>
      <c r="C1331" s="1979"/>
      <c r="D1331" s="1409"/>
      <c r="E1331" s="1398"/>
      <c r="F1331" s="1398"/>
      <c r="G1331" s="1398"/>
      <c r="H1331" s="1399"/>
      <c r="I1331" s="1399"/>
      <c r="J1331" s="1399"/>
      <c r="K1331"/>
      <c r="L1331"/>
      <c r="M1331"/>
      <c r="N1331"/>
      <c r="O1331"/>
    </row>
    <row r="1332" spans="2:15" s="249" customFormat="1" ht="15.75" customHeight="1">
      <c r="B1332" s="1408"/>
      <c r="C1332" s="1979"/>
      <c r="D1332" s="1409"/>
      <c r="E1332" s="1398"/>
      <c r="F1332" s="1398"/>
      <c r="G1332" s="1398"/>
      <c r="H1332" s="1399"/>
      <c r="I1332" s="1399"/>
      <c r="J1332" s="1399"/>
      <c r="K1332"/>
      <c r="L1332"/>
      <c r="M1332"/>
      <c r="N1332"/>
      <c r="O1332"/>
    </row>
    <row r="1333" spans="2:15" s="249" customFormat="1" ht="15.75" customHeight="1">
      <c r="B1333" s="1408"/>
      <c r="C1333" s="1979"/>
      <c r="D1333" s="1409"/>
      <c r="E1333" s="1398"/>
      <c r="F1333" s="1398"/>
      <c r="G1333" s="1398"/>
      <c r="H1333" s="1399"/>
      <c r="I1333" s="1399"/>
      <c r="J1333" s="1399"/>
      <c r="K1333"/>
      <c r="L1333"/>
      <c r="M1333"/>
      <c r="N1333"/>
      <c r="O1333"/>
    </row>
    <row r="1334" spans="2:15" s="249" customFormat="1" ht="15.75" customHeight="1">
      <c r="B1334" s="1408"/>
      <c r="C1334" s="1979"/>
      <c r="D1334" s="1409"/>
      <c r="E1334" s="1398"/>
      <c r="F1334" s="1398"/>
      <c r="G1334" s="1398"/>
      <c r="H1334" s="1399"/>
      <c r="I1334" s="1399"/>
      <c r="J1334" s="1399"/>
      <c r="K1334"/>
      <c r="L1334"/>
      <c r="M1334"/>
      <c r="N1334"/>
      <c r="O1334"/>
    </row>
    <row r="1335" spans="2:15" s="249" customFormat="1" ht="15.75" customHeight="1">
      <c r="B1335" s="1408"/>
      <c r="C1335" s="1979"/>
      <c r="D1335" s="1409"/>
      <c r="E1335" s="1398"/>
      <c r="F1335" s="1398"/>
      <c r="G1335" s="1398"/>
      <c r="H1335" s="1399"/>
      <c r="I1335" s="1399"/>
      <c r="J1335" s="1399"/>
      <c r="K1335"/>
      <c r="L1335"/>
      <c r="M1335"/>
      <c r="N1335"/>
      <c r="O1335"/>
    </row>
    <row r="1336" spans="2:15" s="249" customFormat="1" ht="15.75" customHeight="1">
      <c r="B1336" s="1408"/>
      <c r="C1336" s="1979"/>
      <c r="D1336" s="1409"/>
      <c r="E1336" s="1398"/>
      <c r="F1336" s="1398"/>
      <c r="G1336" s="1398"/>
      <c r="H1336" s="1399"/>
      <c r="I1336" s="1399"/>
      <c r="J1336" s="1399"/>
      <c r="K1336"/>
      <c r="L1336"/>
      <c r="M1336"/>
      <c r="N1336"/>
      <c r="O1336"/>
    </row>
    <row r="1337" spans="2:15" s="249" customFormat="1" ht="15.75" customHeight="1">
      <c r="B1337" s="1408"/>
      <c r="C1337" s="1979"/>
      <c r="D1337" s="1409"/>
      <c r="E1337" s="1398"/>
      <c r="F1337" s="1398"/>
      <c r="G1337" s="1398"/>
      <c r="H1337" s="1399"/>
      <c r="I1337" s="1399"/>
      <c r="J1337" s="1399"/>
      <c r="K1337"/>
      <c r="L1337"/>
      <c r="M1337"/>
      <c r="N1337"/>
      <c r="O1337"/>
    </row>
    <row r="1338" spans="2:15" s="249" customFormat="1" ht="15.75" customHeight="1">
      <c r="B1338" s="1408"/>
      <c r="C1338" s="1979"/>
      <c r="D1338" s="1409"/>
      <c r="E1338" s="1398"/>
      <c r="F1338" s="1398"/>
      <c r="G1338" s="1398"/>
      <c r="H1338" s="1399"/>
      <c r="I1338" s="1399"/>
      <c r="J1338" s="1399"/>
      <c r="K1338"/>
      <c r="L1338"/>
      <c r="M1338"/>
      <c r="N1338"/>
      <c r="O1338"/>
    </row>
    <row r="1339" spans="2:15" s="249" customFormat="1" ht="15.75" customHeight="1">
      <c r="B1339" s="1408"/>
      <c r="C1339" s="1979"/>
      <c r="D1339" s="1409"/>
      <c r="E1339" s="1398"/>
      <c r="F1339" s="1398"/>
      <c r="G1339" s="1398"/>
      <c r="H1339" s="1399"/>
      <c r="I1339" s="1399"/>
      <c r="J1339" s="1399"/>
      <c r="K1339"/>
      <c r="L1339"/>
      <c r="M1339"/>
      <c r="N1339"/>
      <c r="O1339"/>
    </row>
    <row r="1340" spans="2:15" s="249" customFormat="1" ht="15.75" customHeight="1">
      <c r="B1340" s="1408"/>
      <c r="C1340" s="1979"/>
      <c r="D1340" s="1409"/>
      <c r="E1340" s="1398"/>
      <c r="F1340" s="1398"/>
      <c r="G1340" s="1398"/>
      <c r="H1340" s="1399"/>
      <c r="I1340" s="1399"/>
      <c r="J1340" s="1399"/>
      <c r="K1340"/>
      <c r="L1340"/>
      <c r="M1340"/>
      <c r="N1340"/>
      <c r="O1340"/>
    </row>
    <row r="1341" spans="2:15" s="249" customFormat="1" ht="15.75" customHeight="1">
      <c r="B1341" s="1408"/>
      <c r="C1341" s="1979"/>
      <c r="D1341" s="1409"/>
      <c r="E1341" s="1398"/>
      <c r="F1341" s="1398"/>
      <c r="G1341" s="1398"/>
      <c r="H1341" s="1399"/>
      <c r="I1341" s="1399"/>
      <c r="J1341" s="1399"/>
      <c r="K1341"/>
      <c r="L1341"/>
      <c r="M1341"/>
      <c r="N1341"/>
      <c r="O1341"/>
    </row>
    <row r="1342" spans="2:15" s="249" customFormat="1" ht="15.75" customHeight="1">
      <c r="B1342" s="1408"/>
      <c r="C1342" s="1979"/>
      <c r="D1342" s="1409"/>
      <c r="E1342" s="1398"/>
      <c r="F1342" s="1398"/>
      <c r="G1342" s="1398"/>
      <c r="H1342" s="1399"/>
      <c r="I1342" s="1399"/>
      <c r="J1342" s="1399"/>
      <c r="K1342"/>
      <c r="L1342"/>
      <c r="M1342"/>
      <c r="N1342"/>
      <c r="O1342"/>
    </row>
    <row r="1343" spans="2:15" s="249" customFormat="1" ht="15.75" customHeight="1">
      <c r="B1343" s="1408"/>
      <c r="C1343" s="1979"/>
      <c r="D1343" s="1409"/>
      <c r="E1343" s="1398"/>
      <c r="F1343" s="1398"/>
      <c r="G1343" s="1398"/>
      <c r="H1343" s="1399"/>
      <c r="I1343" s="1399"/>
      <c r="J1343" s="1399"/>
      <c r="K1343"/>
      <c r="L1343"/>
      <c r="M1343"/>
      <c r="N1343"/>
      <c r="O1343"/>
    </row>
    <row r="1344" spans="2:15" s="249" customFormat="1" ht="15.75" customHeight="1">
      <c r="B1344" s="1408"/>
      <c r="C1344" s="1979"/>
      <c r="D1344" s="1409"/>
      <c r="E1344" s="1398"/>
      <c r="F1344" s="1398"/>
      <c r="G1344" s="1398"/>
      <c r="H1344" s="1399"/>
      <c r="I1344" s="1399"/>
      <c r="J1344" s="1399"/>
      <c r="K1344"/>
      <c r="L1344"/>
      <c r="M1344"/>
      <c r="N1344"/>
      <c r="O1344"/>
    </row>
    <row r="1345" spans="2:15" s="249" customFormat="1" ht="15.75" customHeight="1">
      <c r="B1345" s="1408"/>
      <c r="C1345" s="1979"/>
      <c r="D1345" s="1409"/>
      <c r="E1345" s="1398"/>
      <c r="F1345" s="1398"/>
      <c r="G1345" s="1398"/>
      <c r="H1345" s="1399"/>
      <c r="I1345" s="1399"/>
      <c r="J1345" s="1399"/>
      <c r="K1345"/>
      <c r="L1345"/>
      <c r="M1345"/>
      <c r="N1345"/>
      <c r="O1345"/>
    </row>
    <row r="1346" spans="2:15" s="249" customFormat="1" ht="15.75" customHeight="1">
      <c r="B1346" s="1408"/>
      <c r="C1346" s="1979"/>
      <c r="D1346" s="1409"/>
      <c r="E1346" s="1398"/>
      <c r="F1346" s="1398"/>
      <c r="G1346" s="1398"/>
      <c r="H1346" s="1399"/>
      <c r="I1346" s="1399"/>
      <c r="J1346" s="1399"/>
      <c r="K1346"/>
      <c r="L1346"/>
      <c r="M1346"/>
      <c r="N1346"/>
      <c r="O1346"/>
    </row>
    <row r="1347" spans="2:15" s="249" customFormat="1" ht="15.75" customHeight="1">
      <c r="B1347" s="1408"/>
      <c r="C1347" s="1979"/>
      <c r="D1347" s="1409"/>
      <c r="E1347" s="1398"/>
      <c r="F1347" s="1398"/>
      <c r="G1347" s="1398"/>
      <c r="H1347" s="1399"/>
      <c r="I1347" s="1399"/>
      <c r="J1347" s="1399"/>
      <c r="K1347"/>
      <c r="L1347"/>
      <c r="M1347"/>
      <c r="N1347"/>
      <c r="O1347"/>
    </row>
    <row r="1348" spans="2:15" s="249" customFormat="1" ht="15.75" customHeight="1">
      <c r="B1348" s="1408"/>
      <c r="C1348" s="1979"/>
      <c r="D1348" s="1409"/>
      <c r="E1348" s="1398"/>
      <c r="F1348" s="1398"/>
      <c r="G1348" s="1398"/>
      <c r="H1348" s="1399"/>
      <c r="I1348" s="1399"/>
      <c r="J1348" s="1399"/>
      <c r="K1348"/>
      <c r="L1348"/>
      <c r="M1348"/>
      <c r="N1348"/>
      <c r="O1348"/>
    </row>
    <row r="1349" spans="2:15" s="249" customFormat="1" ht="15.75" customHeight="1">
      <c r="B1349" s="1408"/>
      <c r="C1349" s="1979"/>
      <c r="D1349" s="1409"/>
      <c r="E1349" s="1398"/>
      <c r="F1349" s="1398"/>
      <c r="G1349" s="1398"/>
      <c r="H1349" s="1399"/>
      <c r="I1349" s="1399"/>
      <c r="J1349" s="1399"/>
      <c r="K1349"/>
      <c r="L1349"/>
      <c r="M1349"/>
      <c r="N1349"/>
      <c r="O1349"/>
    </row>
    <row r="1350" spans="2:15" s="249" customFormat="1" ht="15.75" customHeight="1">
      <c r="B1350" s="1408"/>
      <c r="C1350" s="1979"/>
      <c r="D1350" s="1409"/>
      <c r="E1350" s="1398"/>
      <c r="F1350" s="1398"/>
      <c r="G1350" s="1398"/>
      <c r="H1350" s="1399"/>
      <c r="I1350" s="1399"/>
      <c r="J1350" s="1399"/>
      <c r="K1350"/>
      <c r="L1350"/>
      <c r="M1350"/>
      <c r="N1350"/>
      <c r="O1350"/>
    </row>
    <row r="1351" spans="2:15" s="249" customFormat="1" ht="15.75" customHeight="1">
      <c r="B1351" s="1408"/>
      <c r="C1351" s="1979"/>
      <c r="D1351" s="1409"/>
      <c r="E1351" s="1398"/>
      <c r="F1351" s="1398"/>
      <c r="G1351" s="1398"/>
      <c r="H1351" s="1399"/>
      <c r="I1351" s="1399"/>
      <c r="J1351" s="1399"/>
      <c r="K1351"/>
      <c r="L1351"/>
      <c r="M1351"/>
      <c r="N1351"/>
      <c r="O1351"/>
    </row>
    <row r="1352" spans="2:15" s="249" customFormat="1" ht="15.75" customHeight="1">
      <c r="B1352" s="1408"/>
      <c r="C1352" s="1979"/>
      <c r="D1352" s="1409"/>
      <c r="E1352" s="1398"/>
      <c r="F1352" s="1398"/>
      <c r="G1352" s="1398"/>
      <c r="H1352" s="1399"/>
      <c r="I1352" s="1399"/>
      <c r="J1352" s="1399"/>
      <c r="K1352"/>
      <c r="L1352"/>
      <c r="M1352"/>
      <c r="N1352"/>
      <c r="O1352"/>
    </row>
    <row r="1353" spans="2:15" s="249" customFormat="1" ht="15.75" customHeight="1">
      <c r="B1353" s="1408"/>
      <c r="C1353" s="1979"/>
      <c r="D1353" s="1409"/>
      <c r="E1353" s="1398"/>
      <c r="F1353" s="1398"/>
      <c r="G1353" s="1398"/>
      <c r="H1353" s="1399"/>
      <c r="I1353" s="1399"/>
      <c r="J1353" s="1399"/>
      <c r="K1353"/>
      <c r="L1353"/>
      <c r="M1353"/>
      <c r="N1353"/>
      <c r="O1353"/>
    </row>
    <row r="1354" spans="2:15" s="249" customFormat="1" ht="15.75" customHeight="1">
      <c r="B1354" s="1408"/>
      <c r="C1354" s="1979"/>
      <c r="D1354" s="1409"/>
      <c r="E1354" s="1398"/>
      <c r="F1354" s="1398"/>
      <c r="G1354" s="1398"/>
      <c r="H1354" s="1399"/>
      <c r="I1354" s="1399"/>
      <c r="J1354" s="1399"/>
      <c r="K1354"/>
      <c r="L1354"/>
      <c r="M1354"/>
      <c r="N1354"/>
      <c r="O1354"/>
    </row>
    <row r="1355" spans="2:15" s="249" customFormat="1" ht="15.75" customHeight="1">
      <c r="B1355" s="1408"/>
      <c r="C1355" s="1979"/>
      <c r="D1355" s="1409"/>
      <c r="E1355" s="1398"/>
      <c r="F1355" s="1398"/>
      <c r="G1355" s="1398"/>
      <c r="H1355" s="1399"/>
      <c r="I1355" s="1399"/>
      <c r="J1355" s="1399"/>
      <c r="K1355"/>
      <c r="L1355"/>
      <c r="M1355"/>
      <c r="N1355"/>
      <c r="O1355"/>
    </row>
    <row r="1356" spans="2:15" s="249" customFormat="1" ht="15.75" customHeight="1">
      <c r="B1356" s="1408"/>
      <c r="C1356" s="1979"/>
      <c r="D1356" s="1409"/>
      <c r="E1356" s="1398"/>
      <c r="F1356" s="1398"/>
      <c r="G1356" s="1398"/>
      <c r="H1356" s="1399"/>
      <c r="I1356" s="1399"/>
      <c r="J1356" s="1399"/>
      <c r="K1356"/>
      <c r="L1356"/>
      <c r="M1356"/>
      <c r="N1356"/>
      <c r="O1356"/>
    </row>
    <row r="1357" spans="2:15" s="249" customFormat="1" ht="15.75" customHeight="1">
      <c r="B1357" s="1408"/>
      <c r="C1357" s="1979"/>
      <c r="D1357" s="1409"/>
      <c r="E1357" s="1398"/>
      <c r="F1357" s="1398"/>
      <c r="G1357" s="1398"/>
      <c r="H1357" s="1399"/>
      <c r="I1357" s="1399"/>
      <c r="J1357" s="1399"/>
      <c r="K1357"/>
      <c r="L1357"/>
      <c r="M1357"/>
      <c r="N1357"/>
      <c r="O1357"/>
    </row>
    <row r="1358" spans="2:15" s="249" customFormat="1" ht="15.75" customHeight="1">
      <c r="B1358" s="1408"/>
      <c r="C1358" s="1979"/>
      <c r="D1358" s="1409"/>
      <c r="E1358" s="1398"/>
      <c r="F1358" s="1398"/>
      <c r="G1358" s="1398"/>
      <c r="H1358" s="1399"/>
      <c r="I1358" s="1399"/>
      <c r="J1358" s="1399"/>
      <c r="K1358"/>
      <c r="L1358"/>
      <c r="M1358"/>
      <c r="N1358"/>
      <c r="O1358"/>
    </row>
    <row r="1359" spans="2:15" s="249" customFormat="1" ht="15.75" customHeight="1">
      <c r="B1359" s="1408"/>
      <c r="C1359" s="1979"/>
      <c r="D1359" s="1409"/>
      <c r="E1359" s="1398"/>
      <c r="F1359" s="1398"/>
      <c r="G1359" s="1398"/>
      <c r="H1359" s="1399"/>
      <c r="I1359" s="1399"/>
      <c r="J1359" s="1399"/>
      <c r="K1359"/>
      <c r="L1359"/>
      <c r="M1359"/>
      <c r="N1359"/>
      <c r="O1359"/>
    </row>
    <row r="1360" spans="2:15" s="249" customFormat="1" ht="15.75" customHeight="1">
      <c r="B1360" s="1408"/>
      <c r="C1360" s="1979"/>
      <c r="D1360" s="1409"/>
      <c r="E1360" s="1398"/>
      <c r="F1360" s="1398"/>
      <c r="G1360" s="1398"/>
      <c r="H1360" s="1399"/>
      <c r="I1360" s="1399"/>
      <c r="J1360" s="1399"/>
      <c r="K1360"/>
      <c r="L1360"/>
      <c r="M1360"/>
      <c r="N1360"/>
      <c r="O1360"/>
    </row>
    <row r="1361" spans="2:15" s="249" customFormat="1" ht="15.75" customHeight="1">
      <c r="B1361" s="1408"/>
      <c r="C1361" s="1979"/>
      <c r="D1361" s="1409"/>
      <c r="E1361" s="1398"/>
      <c r="F1361" s="1398"/>
      <c r="G1361" s="1398"/>
      <c r="H1361" s="1399"/>
      <c r="I1361" s="1399"/>
      <c r="J1361" s="1399"/>
      <c r="K1361"/>
      <c r="L1361"/>
      <c r="M1361"/>
      <c r="N1361"/>
      <c r="O1361"/>
    </row>
    <row r="1362" spans="2:15" s="249" customFormat="1" ht="15.75" customHeight="1">
      <c r="B1362" s="1408"/>
      <c r="C1362" s="1979"/>
      <c r="D1362" s="1409"/>
      <c r="E1362" s="1398"/>
      <c r="F1362" s="1398"/>
      <c r="G1362" s="1398"/>
      <c r="H1362" s="1399"/>
      <c r="I1362" s="1399"/>
      <c r="J1362" s="1399"/>
      <c r="K1362"/>
      <c r="L1362"/>
      <c r="M1362"/>
      <c r="N1362"/>
      <c r="O1362"/>
    </row>
    <row r="1363" spans="2:15" s="249" customFormat="1" ht="15.75" customHeight="1">
      <c r="B1363" s="1408"/>
      <c r="C1363" s="1979"/>
      <c r="D1363" s="1409"/>
      <c r="E1363" s="1398"/>
      <c r="F1363" s="1398"/>
      <c r="G1363" s="1398"/>
      <c r="H1363" s="1399"/>
      <c r="I1363" s="1399"/>
      <c r="J1363" s="1399"/>
      <c r="K1363"/>
      <c r="L1363"/>
      <c r="M1363"/>
      <c r="N1363"/>
      <c r="O1363"/>
    </row>
    <row r="1364" spans="2:15" s="249" customFormat="1" ht="15.75" customHeight="1">
      <c r="B1364" s="1408"/>
      <c r="C1364" s="1979"/>
      <c r="D1364" s="1409"/>
      <c r="E1364" s="1398"/>
      <c r="F1364" s="1398"/>
      <c r="G1364" s="1398"/>
      <c r="H1364" s="1399"/>
      <c r="I1364" s="1399"/>
      <c r="J1364" s="1399"/>
      <c r="K1364"/>
      <c r="L1364"/>
      <c r="M1364"/>
      <c r="N1364"/>
      <c r="O1364"/>
    </row>
    <row r="1365" spans="2:15" s="249" customFormat="1" ht="15.75" customHeight="1">
      <c r="B1365" s="1408"/>
      <c r="C1365" s="1979"/>
      <c r="D1365" s="1409"/>
      <c r="E1365" s="1398"/>
      <c r="F1365" s="1398"/>
      <c r="G1365" s="1398"/>
      <c r="H1365" s="1399"/>
      <c r="I1365" s="1399"/>
      <c r="J1365" s="1399"/>
      <c r="K1365"/>
      <c r="L1365"/>
      <c r="M1365"/>
      <c r="N1365"/>
      <c r="O1365"/>
    </row>
    <row r="1366" spans="2:15" s="249" customFormat="1" ht="15.75" customHeight="1">
      <c r="B1366" s="1408"/>
      <c r="C1366" s="1979"/>
      <c r="D1366" s="1409"/>
      <c r="E1366" s="1398"/>
      <c r="F1366" s="1398"/>
      <c r="G1366" s="1398"/>
      <c r="H1366" s="1399"/>
      <c r="I1366" s="1399"/>
      <c r="J1366" s="1399"/>
      <c r="K1366"/>
      <c r="L1366"/>
      <c r="M1366"/>
      <c r="N1366"/>
      <c r="O1366"/>
    </row>
    <row r="1367" spans="2:15" s="249" customFormat="1" ht="15.75" customHeight="1">
      <c r="B1367" s="1408"/>
      <c r="C1367" s="1979"/>
      <c r="D1367" s="1409"/>
      <c r="E1367" s="1398"/>
      <c r="F1367" s="1398"/>
      <c r="G1367" s="1398"/>
      <c r="H1367" s="1399"/>
      <c r="I1367" s="1399"/>
      <c r="J1367" s="1399"/>
      <c r="K1367"/>
      <c r="L1367"/>
      <c r="M1367"/>
      <c r="N1367"/>
      <c r="O1367"/>
    </row>
    <row r="1368" spans="2:15" s="249" customFormat="1" ht="15.75" customHeight="1">
      <c r="B1368" s="1408"/>
      <c r="C1368" s="1979"/>
      <c r="D1368" s="1409"/>
      <c r="E1368" s="1398"/>
      <c r="F1368" s="1398"/>
      <c r="G1368" s="1398"/>
      <c r="H1368" s="1399"/>
      <c r="I1368" s="1399"/>
      <c r="J1368" s="1399"/>
      <c r="K1368"/>
      <c r="L1368"/>
      <c r="M1368"/>
      <c r="N1368"/>
      <c r="O1368"/>
    </row>
    <row r="1369" spans="2:15" s="249" customFormat="1" ht="15.75" customHeight="1">
      <c r="B1369" s="1408"/>
      <c r="C1369" s="1979"/>
      <c r="D1369" s="1409"/>
      <c r="E1369" s="1398"/>
      <c r="F1369" s="1398"/>
      <c r="G1369" s="1398"/>
      <c r="H1369" s="1399"/>
      <c r="I1369" s="1399"/>
      <c r="J1369" s="1399"/>
      <c r="K1369"/>
      <c r="L1369"/>
      <c r="M1369"/>
      <c r="N1369"/>
      <c r="O1369"/>
    </row>
    <row r="1370" spans="2:15" s="249" customFormat="1" ht="15.75" customHeight="1">
      <c r="B1370" s="1408"/>
      <c r="C1370" s="1979"/>
      <c r="D1370" s="1409"/>
      <c r="E1370" s="1398"/>
      <c r="F1370" s="1398"/>
      <c r="G1370" s="1398"/>
      <c r="H1370" s="1399"/>
      <c r="I1370" s="1399"/>
      <c r="J1370" s="1399"/>
      <c r="K1370"/>
      <c r="L1370"/>
      <c r="M1370"/>
      <c r="N1370"/>
      <c r="O1370"/>
    </row>
    <row r="1371" spans="2:15" s="249" customFormat="1" ht="15.75" customHeight="1">
      <c r="B1371" s="1408"/>
      <c r="C1371" s="1979"/>
      <c r="D1371" s="1409"/>
      <c r="E1371" s="1398"/>
      <c r="F1371" s="1398"/>
      <c r="G1371" s="1398"/>
      <c r="H1371" s="1399"/>
      <c r="I1371" s="1399"/>
      <c r="J1371" s="1399"/>
      <c r="K1371"/>
      <c r="L1371"/>
      <c r="M1371"/>
      <c r="N1371"/>
      <c r="O1371"/>
    </row>
    <row r="1372" spans="2:15" s="249" customFormat="1" ht="15.75" customHeight="1">
      <c r="B1372" s="1408"/>
      <c r="C1372" s="1979"/>
      <c r="D1372" s="1409"/>
      <c r="E1372" s="1398"/>
      <c r="F1372" s="1398"/>
      <c r="G1372" s="1398"/>
      <c r="H1372" s="1399"/>
      <c r="I1372" s="1399"/>
      <c r="J1372" s="1399"/>
      <c r="K1372"/>
      <c r="L1372"/>
      <c r="M1372"/>
      <c r="N1372"/>
      <c r="O1372"/>
    </row>
    <row r="1373" spans="2:15" s="249" customFormat="1" ht="15.75" customHeight="1">
      <c r="B1373" s="1408"/>
      <c r="C1373" s="1979"/>
      <c r="D1373" s="1409"/>
      <c r="E1373" s="1398"/>
      <c r="F1373" s="1398"/>
      <c r="G1373" s="1398"/>
      <c r="H1373" s="1399"/>
      <c r="I1373" s="1399"/>
      <c r="J1373" s="1399"/>
      <c r="K1373"/>
      <c r="L1373"/>
      <c r="M1373"/>
      <c r="N1373"/>
      <c r="O1373"/>
    </row>
    <row r="1374" spans="2:15" s="249" customFormat="1" ht="15.75" customHeight="1">
      <c r="B1374" s="1408"/>
      <c r="C1374" s="1979"/>
      <c r="D1374" s="1409"/>
      <c r="E1374" s="1398"/>
      <c r="F1374" s="1398"/>
      <c r="G1374" s="1398"/>
      <c r="H1374" s="1399"/>
      <c r="I1374" s="1399"/>
      <c r="J1374" s="1399"/>
      <c r="K1374"/>
      <c r="L1374"/>
      <c r="M1374"/>
      <c r="N1374"/>
      <c r="O1374"/>
    </row>
    <row r="1375" spans="2:15" s="249" customFormat="1" ht="15.75" customHeight="1">
      <c r="B1375" s="1408"/>
      <c r="C1375" s="1979"/>
      <c r="D1375" s="1409"/>
      <c r="E1375" s="1398"/>
      <c r="F1375" s="1398"/>
      <c r="G1375" s="1398"/>
      <c r="H1375" s="1399"/>
      <c r="I1375" s="1399"/>
      <c r="J1375" s="1399"/>
      <c r="K1375"/>
      <c r="L1375"/>
      <c r="M1375"/>
      <c r="N1375"/>
      <c r="O1375"/>
    </row>
    <row r="1376" spans="2:15" s="249" customFormat="1" ht="15.75" customHeight="1">
      <c r="B1376" s="1408"/>
      <c r="C1376" s="1979"/>
      <c r="D1376" s="1409"/>
      <c r="E1376" s="1398"/>
      <c r="F1376" s="1398"/>
      <c r="G1376" s="1398"/>
      <c r="H1376" s="1399"/>
      <c r="I1376" s="1399"/>
      <c r="J1376" s="1399"/>
      <c r="K1376"/>
      <c r="L1376"/>
      <c r="M1376"/>
      <c r="N1376"/>
      <c r="O1376"/>
    </row>
    <row r="1377" spans="2:15" s="249" customFormat="1" ht="15.75" customHeight="1">
      <c r="B1377" s="1408"/>
      <c r="C1377" s="1979"/>
      <c r="D1377" s="1409"/>
      <c r="E1377" s="1398"/>
      <c r="F1377" s="1398"/>
      <c r="G1377" s="1398"/>
      <c r="H1377" s="1399"/>
      <c r="I1377" s="1399"/>
      <c r="J1377" s="1399"/>
      <c r="K1377"/>
      <c r="L1377"/>
      <c r="M1377"/>
      <c r="N1377"/>
      <c r="O1377"/>
    </row>
    <row r="1378" spans="2:15" s="249" customFormat="1" ht="15.75" customHeight="1">
      <c r="B1378" s="1408"/>
      <c r="C1378" s="1979"/>
      <c r="D1378" s="1409"/>
      <c r="E1378" s="1398"/>
      <c r="F1378" s="1398"/>
      <c r="G1378" s="1398"/>
      <c r="H1378" s="1399"/>
      <c r="I1378" s="1399"/>
      <c r="J1378" s="1399"/>
      <c r="K1378"/>
      <c r="L1378"/>
      <c r="M1378"/>
      <c r="N1378"/>
      <c r="O1378"/>
    </row>
    <row r="1379" spans="2:15" s="249" customFormat="1" ht="15.75" customHeight="1">
      <c r="B1379" s="1408"/>
      <c r="C1379" s="1979"/>
      <c r="D1379" s="1409"/>
      <c r="E1379" s="1398"/>
      <c r="F1379" s="1398"/>
      <c r="G1379" s="1398"/>
      <c r="H1379" s="1399"/>
      <c r="I1379" s="1399"/>
      <c r="J1379" s="1399"/>
      <c r="K1379"/>
      <c r="L1379"/>
      <c r="M1379"/>
      <c r="N1379"/>
      <c r="O1379"/>
    </row>
    <row r="1380" spans="2:15" s="249" customFormat="1" ht="15.75" customHeight="1">
      <c r="B1380" s="1408"/>
      <c r="C1380" s="1979"/>
      <c r="D1380" s="1409"/>
      <c r="E1380" s="1398"/>
      <c r="F1380" s="1398"/>
      <c r="G1380" s="1398"/>
      <c r="H1380" s="1399"/>
      <c r="I1380" s="1399"/>
      <c r="J1380" s="1399"/>
      <c r="K1380"/>
      <c r="L1380"/>
      <c r="M1380"/>
      <c r="N1380"/>
      <c r="O1380"/>
    </row>
    <row r="1381" spans="2:15" s="249" customFormat="1" ht="15.75" customHeight="1">
      <c r="B1381" s="1408"/>
      <c r="C1381" s="1979"/>
      <c r="D1381" s="1409"/>
      <c r="E1381" s="1398"/>
      <c r="F1381" s="1398"/>
      <c r="G1381" s="1398"/>
      <c r="H1381" s="1399"/>
      <c r="I1381" s="1399"/>
      <c r="J1381" s="1399"/>
      <c r="K1381"/>
      <c r="L1381"/>
      <c r="M1381"/>
      <c r="N1381"/>
      <c r="O1381"/>
    </row>
    <row r="1382" spans="2:15" s="249" customFormat="1" ht="15.75" customHeight="1">
      <c r="B1382" s="1408"/>
      <c r="C1382" s="1979"/>
      <c r="D1382" s="1409"/>
      <c r="E1382" s="1398"/>
      <c r="F1382" s="1398"/>
      <c r="G1382" s="1398"/>
      <c r="H1382" s="1399"/>
      <c r="I1382" s="1399"/>
      <c r="J1382" s="1399"/>
      <c r="K1382"/>
      <c r="L1382"/>
      <c r="M1382"/>
      <c r="N1382"/>
      <c r="O1382"/>
    </row>
    <row r="1383" spans="2:15" s="249" customFormat="1" ht="15.75" customHeight="1">
      <c r="B1383" s="1408"/>
      <c r="C1383" s="1979"/>
      <c r="D1383" s="1409"/>
      <c r="E1383" s="1398"/>
      <c r="F1383" s="1398"/>
      <c r="G1383" s="1398"/>
      <c r="H1383" s="1399"/>
      <c r="I1383" s="1399"/>
      <c r="J1383" s="1399"/>
      <c r="K1383"/>
      <c r="L1383"/>
      <c r="M1383"/>
      <c r="N1383"/>
      <c r="O1383"/>
    </row>
    <row r="1384" spans="2:15" s="249" customFormat="1" ht="15.75" customHeight="1">
      <c r="B1384" s="1408"/>
      <c r="C1384" s="1979"/>
      <c r="D1384" s="1409"/>
      <c r="E1384" s="1398"/>
      <c r="F1384" s="1398"/>
      <c r="G1384" s="1398"/>
      <c r="H1384" s="1399"/>
      <c r="I1384" s="1399"/>
      <c r="J1384" s="1399"/>
      <c r="K1384"/>
      <c r="L1384"/>
      <c r="M1384"/>
      <c r="N1384"/>
      <c r="O1384"/>
    </row>
    <row r="1385" spans="2:15" s="249" customFormat="1" ht="15.75" customHeight="1">
      <c r="B1385" s="1408"/>
      <c r="C1385" s="1979"/>
      <c r="D1385" s="1409"/>
      <c r="E1385" s="1398"/>
      <c r="F1385" s="1398"/>
      <c r="G1385" s="1398"/>
      <c r="H1385" s="1399"/>
      <c r="I1385" s="1399"/>
      <c r="J1385" s="1399"/>
      <c r="K1385"/>
      <c r="L1385"/>
      <c r="M1385"/>
      <c r="N1385"/>
      <c r="O1385"/>
    </row>
    <row r="1386" spans="2:15" s="249" customFormat="1" ht="15.75" customHeight="1">
      <c r="B1386" s="1408"/>
      <c r="C1386" s="1979"/>
      <c r="D1386" s="1409"/>
      <c r="E1386" s="1398"/>
      <c r="F1386" s="1398"/>
      <c r="G1386" s="1398"/>
      <c r="H1386" s="1399"/>
      <c r="I1386" s="1399"/>
      <c r="J1386" s="1399"/>
      <c r="K1386"/>
      <c r="L1386"/>
      <c r="M1386"/>
      <c r="N1386"/>
      <c r="O1386"/>
    </row>
    <row r="1387" spans="2:15" s="249" customFormat="1" ht="15.75" customHeight="1">
      <c r="B1387" s="1408"/>
      <c r="C1387" s="1979"/>
      <c r="D1387" s="1409"/>
      <c r="E1387" s="1398"/>
      <c r="F1387" s="1398"/>
      <c r="G1387" s="1398"/>
      <c r="H1387" s="1399"/>
      <c r="I1387" s="1399"/>
      <c r="J1387" s="1399"/>
      <c r="K1387"/>
      <c r="L1387"/>
      <c r="M1387"/>
      <c r="N1387"/>
      <c r="O1387"/>
    </row>
    <row r="1388" spans="2:15" s="249" customFormat="1" ht="15.75" customHeight="1">
      <c r="B1388" s="1408"/>
      <c r="C1388" s="1979"/>
      <c r="D1388" s="1409"/>
      <c r="E1388" s="1398"/>
      <c r="F1388" s="1398"/>
      <c r="G1388" s="1398"/>
      <c r="H1388" s="1399"/>
      <c r="I1388" s="1399"/>
      <c r="J1388" s="1399"/>
      <c r="K1388"/>
      <c r="L1388"/>
      <c r="M1388"/>
      <c r="N1388"/>
      <c r="O1388"/>
    </row>
    <row r="1389" spans="2:15" s="249" customFormat="1" ht="15.75" customHeight="1">
      <c r="B1389" s="1408"/>
      <c r="C1389" s="1979"/>
      <c r="D1389" s="1409"/>
      <c r="E1389" s="1398"/>
      <c r="F1389" s="1398"/>
      <c r="G1389" s="1398"/>
      <c r="H1389" s="1399"/>
      <c r="I1389" s="1399"/>
      <c r="J1389" s="1399"/>
      <c r="K1389"/>
      <c r="L1389"/>
      <c r="M1389"/>
      <c r="N1389"/>
      <c r="O1389"/>
    </row>
    <row r="1390" spans="2:15" s="249" customFormat="1" ht="15.75" customHeight="1">
      <c r="B1390" s="1408"/>
      <c r="C1390" s="1979"/>
      <c r="D1390" s="1409"/>
      <c r="E1390" s="1398"/>
      <c r="F1390" s="1398"/>
      <c r="G1390" s="1398"/>
      <c r="H1390" s="1399"/>
      <c r="I1390" s="1399"/>
      <c r="J1390" s="1399"/>
      <c r="K1390"/>
      <c r="L1390"/>
      <c r="M1390"/>
      <c r="N1390"/>
      <c r="O1390"/>
    </row>
    <row r="1391" spans="2:15" s="249" customFormat="1" ht="15.75" customHeight="1">
      <c r="B1391" s="1408"/>
      <c r="C1391" s="1979"/>
      <c r="D1391" s="1409"/>
      <c r="E1391" s="1398"/>
      <c r="F1391" s="1398"/>
      <c r="G1391" s="1398"/>
      <c r="H1391" s="1399"/>
      <c r="I1391" s="1399"/>
      <c r="J1391" s="1399"/>
      <c r="K1391"/>
      <c r="L1391"/>
      <c r="M1391"/>
      <c r="N1391"/>
      <c r="O1391"/>
    </row>
    <row r="1392" spans="2:15" s="249" customFormat="1" ht="15.75" customHeight="1">
      <c r="B1392" s="1408"/>
      <c r="C1392" s="1979"/>
      <c r="D1392" s="1409"/>
      <c r="E1392" s="1398"/>
      <c r="F1392" s="1398"/>
      <c r="G1392" s="1398"/>
      <c r="H1392" s="1399"/>
      <c r="I1392" s="1399"/>
      <c r="J1392" s="1399"/>
      <c r="K1392"/>
      <c r="L1392"/>
      <c r="M1392"/>
      <c r="N1392"/>
      <c r="O1392"/>
    </row>
    <row r="1393" spans="2:15" s="249" customFormat="1" ht="15.75" customHeight="1">
      <c r="B1393" s="1408"/>
      <c r="C1393" s="1979"/>
      <c r="D1393" s="1409"/>
      <c r="E1393" s="1398"/>
      <c r="F1393" s="1398"/>
      <c r="G1393" s="1398"/>
      <c r="H1393" s="1399"/>
      <c r="I1393" s="1399"/>
      <c r="J1393" s="1399"/>
      <c r="K1393"/>
      <c r="L1393"/>
      <c r="M1393"/>
      <c r="N1393"/>
      <c r="O1393"/>
    </row>
    <row r="1394" spans="2:15" s="249" customFormat="1" ht="15.75" customHeight="1">
      <c r="B1394" s="1408"/>
      <c r="C1394" s="1979"/>
      <c r="D1394" s="1409"/>
      <c r="E1394" s="1398"/>
      <c r="F1394" s="1398"/>
      <c r="G1394" s="1398"/>
      <c r="H1394" s="1399"/>
      <c r="I1394" s="1399"/>
      <c r="J1394" s="1399"/>
      <c r="K1394"/>
      <c r="L1394"/>
      <c r="M1394"/>
      <c r="N1394"/>
      <c r="O1394"/>
    </row>
    <row r="1395" spans="2:15" s="249" customFormat="1" ht="15.75" customHeight="1">
      <c r="B1395" s="1408"/>
      <c r="C1395" s="1979"/>
      <c r="D1395" s="1409"/>
      <c r="E1395" s="1398"/>
      <c r="F1395" s="1398"/>
      <c r="G1395" s="1398"/>
      <c r="H1395" s="1399"/>
      <c r="I1395" s="1399"/>
      <c r="J1395" s="1399"/>
      <c r="K1395"/>
      <c r="L1395"/>
      <c r="M1395"/>
      <c r="N1395"/>
      <c r="O1395"/>
    </row>
    <row r="1396" spans="2:15" s="249" customFormat="1" ht="15.75" customHeight="1">
      <c r="B1396" s="1408"/>
      <c r="C1396" s="1979"/>
      <c r="D1396" s="1409"/>
      <c r="E1396" s="1398"/>
      <c r="F1396" s="1398"/>
      <c r="G1396" s="1398"/>
      <c r="H1396" s="1399"/>
      <c r="I1396" s="1399"/>
      <c r="J1396" s="1399"/>
      <c r="K1396"/>
      <c r="L1396"/>
      <c r="M1396"/>
      <c r="N1396"/>
      <c r="O1396"/>
    </row>
    <row r="1397" spans="2:15" s="249" customFormat="1" ht="15.75" customHeight="1">
      <c r="B1397" s="1408"/>
      <c r="C1397" s="1979"/>
      <c r="D1397" s="1409"/>
      <c r="E1397" s="1398"/>
      <c r="F1397" s="1398"/>
      <c r="G1397" s="1398"/>
      <c r="H1397" s="1399"/>
      <c r="I1397" s="1399"/>
      <c r="J1397" s="1399"/>
      <c r="K1397"/>
      <c r="L1397"/>
      <c r="M1397"/>
      <c r="N1397"/>
      <c r="O1397"/>
    </row>
    <row r="1398" spans="2:15" s="249" customFormat="1" ht="15.75" customHeight="1">
      <c r="B1398" s="1408"/>
      <c r="C1398" s="1979"/>
      <c r="D1398" s="1409"/>
      <c r="E1398" s="1398"/>
      <c r="F1398" s="1398"/>
      <c r="G1398" s="1398"/>
      <c r="H1398" s="1399"/>
      <c r="I1398" s="1399"/>
      <c r="J1398" s="1399"/>
      <c r="K1398"/>
      <c r="L1398"/>
      <c r="M1398"/>
      <c r="N1398"/>
      <c r="O1398"/>
    </row>
    <row r="1399" spans="2:15" s="249" customFormat="1" ht="15.75" customHeight="1">
      <c r="B1399" s="1408"/>
      <c r="C1399" s="1979"/>
      <c r="D1399" s="1409"/>
      <c r="E1399" s="1398"/>
      <c r="F1399" s="1398"/>
      <c r="G1399" s="1398"/>
      <c r="H1399" s="1399"/>
      <c r="I1399" s="1399"/>
      <c r="J1399" s="1399"/>
      <c r="K1399"/>
      <c r="L1399"/>
      <c r="M1399"/>
      <c r="N1399"/>
      <c r="O1399"/>
    </row>
    <row r="1400" spans="2:15" s="249" customFormat="1" ht="15.75" customHeight="1">
      <c r="B1400" s="1408"/>
      <c r="C1400" s="1979"/>
      <c r="D1400" s="1409"/>
      <c r="E1400" s="1398"/>
      <c r="F1400" s="1398"/>
      <c r="G1400" s="1398"/>
      <c r="H1400" s="1399"/>
      <c r="I1400" s="1399"/>
      <c r="J1400" s="1399"/>
      <c r="K1400"/>
      <c r="L1400"/>
      <c r="M1400"/>
      <c r="N1400"/>
      <c r="O1400"/>
    </row>
    <row r="1401" spans="2:15" s="249" customFormat="1" ht="15.75" customHeight="1">
      <c r="B1401" s="1408"/>
      <c r="C1401" s="1979"/>
      <c r="D1401" s="1409"/>
      <c r="E1401" s="1398"/>
      <c r="F1401" s="1398"/>
      <c r="G1401" s="1398"/>
      <c r="H1401" s="1399"/>
      <c r="I1401" s="1399"/>
      <c r="J1401" s="1399"/>
      <c r="K1401"/>
      <c r="L1401"/>
      <c r="M1401"/>
      <c r="N1401"/>
      <c r="O1401"/>
    </row>
    <row r="1402" spans="2:15" s="249" customFormat="1" ht="15.75" customHeight="1">
      <c r="B1402" s="1408"/>
      <c r="C1402" s="1979"/>
      <c r="D1402" s="1409"/>
      <c r="E1402" s="1398"/>
      <c r="F1402" s="1398"/>
      <c r="G1402" s="1398"/>
      <c r="H1402" s="1399"/>
      <c r="I1402" s="1399"/>
      <c r="J1402" s="1399"/>
      <c r="K1402"/>
      <c r="L1402"/>
      <c r="M1402"/>
      <c r="N1402"/>
      <c r="O1402"/>
    </row>
    <row r="1403" spans="2:15" s="249" customFormat="1" ht="15.75" customHeight="1">
      <c r="B1403" s="1408"/>
      <c r="C1403" s="1979"/>
      <c r="D1403" s="1409"/>
      <c r="E1403" s="1398"/>
      <c r="F1403" s="1398"/>
      <c r="G1403" s="1398"/>
      <c r="H1403" s="1399"/>
      <c r="I1403" s="1399"/>
      <c r="J1403" s="1399"/>
      <c r="K1403"/>
      <c r="L1403"/>
      <c r="M1403"/>
      <c r="N1403"/>
      <c r="O1403"/>
    </row>
    <row r="1404" spans="2:15" s="249" customFormat="1" ht="15.75" customHeight="1">
      <c r="B1404" s="1408"/>
      <c r="C1404" s="1979"/>
      <c r="D1404" s="1409"/>
      <c r="E1404" s="1398"/>
      <c r="F1404" s="1398"/>
      <c r="G1404" s="1398"/>
      <c r="H1404" s="1399"/>
      <c r="I1404" s="1399"/>
      <c r="J1404" s="1399"/>
      <c r="K1404"/>
      <c r="L1404"/>
      <c r="M1404"/>
      <c r="N1404"/>
      <c r="O1404"/>
    </row>
    <row r="1405" spans="2:15" s="249" customFormat="1" ht="15.75" customHeight="1">
      <c r="B1405" s="1408"/>
      <c r="C1405" s="1979"/>
      <c r="D1405" s="1409"/>
      <c r="E1405" s="1398"/>
      <c r="F1405" s="1398"/>
      <c r="G1405" s="1398"/>
      <c r="H1405" s="1399"/>
      <c r="I1405" s="1399"/>
      <c r="J1405" s="1399"/>
      <c r="K1405"/>
      <c r="L1405"/>
      <c r="M1405"/>
      <c r="N1405"/>
      <c r="O1405"/>
    </row>
    <row r="1406" spans="2:15" s="249" customFormat="1" ht="15.75" customHeight="1">
      <c r="B1406" s="1408"/>
      <c r="C1406" s="1979"/>
      <c r="D1406" s="1409"/>
      <c r="E1406" s="1398"/>
      <c r="F1406" s="1398"/>
      <c r="G1406" s="1398"/>
      <c r="H1406" s="1399"/>
      <c r="I1406" s="1399"/>
      <c r="J1406" s="1399"/>
      <c r="K1406"/>
      <c r="L1406"/>
      <c r="M1406"/>
      <c r="N1406"/>
      <c r="O1406"/>
    </row>
    <row r="1407" spans="2:15" s="249" customFormat="1" ht="15.75" customHeight="1">
      <c r="B1407" s="1408"/>
      <c r="C1407" s="1979"/>
      <c r="D1407" s="1409"/>
      <c r="E1407" s="1398"/>
      <c r="F1407" s="1398"/>
      <c r="G1407" s="1398"/>
      <c r="H1407" s="1399"/>
      <c r="I1407" s="1399"/>
      <c r="J1407" s="1399"/>
      <c r="K1407"/>
      <c r="L1407"/>
      <c r="M1407"/>
      <c r="N1407"/>
      <c r="O1407"/>
    </row>
    <row r="1408" spans="2:15" s="249" customFormat="1" ht="15.75" customHeight="1">
      <c r="B1408" s="1408"/>
      <c r="C1408" s="1979"/>
      <c r="D1408" s="1409"/>
      <c r="E1408" s="1398"/>
      <c r="F1408" s="1398"/>
      <c r="G1408" s="1398"/>
      <c r="H1408" s="1399"/>
      <c r="I1408" s="1399"/>
      <c r="J1408" s="1399"/>
      <c r="K1408"/>
      <c r="L1408"/>
      <c r="M1408"/>
      <c r="N1408"/>
      <c r="O1408"/>
    </row>
    <row r="1409" spans="2:15" s="249" customFormat="1" ht="15.75" customHeight="1">
      <c r="B1409" s="1408"/>
      <c r="C1409" s="1979"/>
      <c r="D1409" s="1409"/>
      <c r="E1409" s="1398"/>
      <c r="F1409" s="1398"/>
      <c r="G1409" s="1398"/>
      <c r="H1409" s="1399"/>
      <c r="I1409" s="1399"/>
      <c r="J1409" s="1399"/>
      <c r="K1409"/>
      <c r="L1409"/>
      <c r="M1409"/>
      <c r="N1409"/>
      <c r="O1409"/>
    </row>
    <row r="1410" spans="2:15" s="249" customFormat="1" ht="15.75" customHeight="1">
      <c r="B1410" s="1408"/>
      <c r="C1410" s="1979"/>
      <c r="D1410" s="1409"/>
      <c r="E1410" s="1398"/>
      <c r="F1410" s="1398"/>
      <c r="G1410" s="1398"/>
      <c r="H1410" s="1399"/>
      <c r="I1410" s="1399"/>
      <c r="J1410" s="1399"/>
      <c r="K1410"/>
      <c r="L1410"/>
      <c r="M1410"/>
      <c r="N1410"/>
      <c r="O1410"/>
    </row>
    <row r="1411" spans="2:15" s="249" customFormat="1" ht="15.75" customHeight="1">
      <c r="B1411" s="1408"/>
      <c r="C1411" s="1979"/>
      <c r="D1411" s="1409"/>
      <c r="E1411" s="1398"/>
      <c r="F1411" s="1398"/>
      <c r="G1411" s="1398"/>
      <c r="H1411" s="1399"/>
      <c r="I1411" s="1399"/>
      <c r="J1411" s="1399"/>
      <c r="K1411"/>
      <c r="L1411"/>
      <c r="M1411"/>
      <c r="N1411"/>
      <c r="O1411"/>
    </row>
    <row r="1412" spans="2:15" s="249" customFormat="1" ht="15.75" customHeight="1">
      <c r="B1412" s="1408"/>
      <c r="C1412" s="1979"/>
      <c r="D1412" s="1409"/>
      <c r="E1412" s="1398"/>
      <c r="F1412" s="1398"/>
      <c r="G1412" s="1398"/>
      <c r="H1412" s="1399"/>
      <c r="I1412" s="1399"/>
      <c r="J1412" s="1399"/>
      <c r="K1412"/>
      <c r="L1412"/>
      <c r="M1412"/>
      <c r="N1412"/>
      <c r="O1412"/>
    </row>
    <row r="1413" spans="2:15" s="249" customFormat="1" ht="15.75" customHeight="1">
      <c r="B1413" s="1408"/>
      <c r="C1413" s="1979"/>
      <c r="D1413" s="1409"/>
      <c r="E1413" s="1398"/>
      <c r="F1413" s="1398"/>
      <c r="G1413" s="1398"/>
      <c r="H1413" s="1399"/>
      <c r="I1413" s="1399"/>
      <c r="J1413" s="1399"/>
      <c r="K1413"/>
      <c r="L1413"/>
      <c r="M1413"/>
      <c r="N1413"/>
      <c r="O1413"/>
    </row>
    <row r="1414" spans="2:15" s="249" customFormat="1" ht="15.75" customHeight="1">
      <c r="B1414" s="1408"/>
      <c r="C1414" s="1979"/>
      <c r="D1414" s="1409"/>
      <c r="E1414" s="1398"/>
      <c r="F1414" s="1398"/>
      <c r="G1414" s="1398"/>
      <c r="H1414" s="1399"/>
      <c r="I1414" s="1399"/>
      <c r="J1414" s="1399"/>
      <c r="K1414"/>
      <c r="L1414"/>
      <c r="M1414"/>
      <c r="N1414"/>
      <c r="O1414"/>
    </row>
    <row r="1415" spans="2:15" s="249" customFormat="1" ht="15.75" customHeight="1">
      <c r="B1415" s="1408"/>
      <c r="C1415" s="1979"/>
      <c r="D1415" s="1409"/>
      <c r="E1415" s="1398"/>
      <c r="F1415" s="1398"/>
      <c r="G1415" s="1398"/>
      <c r="H1415" s="1399"/>
      <c r="I1415" s="1399"/>
      <c r="J1415" s="1399"/>
      <c r="K1415"/>
      <c r="L1415"/>
      <c r="M1415"/>
      <c r="N1415"/>
      <c r="O1415"/>
    </row>
    <row r="1416" spans="2:15" s="249" customFormat="1" ht="15.75" customHeight="1">
      <c r="B1416" s="1408"/>
      <c r="C1416" s="1979"/>
      <c r="D1416" s="1409"/>
      <c r="E1416" s="1398"/>
      <c r="F1416" s="1398"/>
      <c r="G1416" s="1398"/>
      <c r="H1416" s="1399"/>
      <c r="I1416" s="1399"/>
      <c r="J1416" s="1399"/>
      <c r="K1416"/>
      <c r="L1416"/>
      <c r="M1416"/>
      <c r="N1416"/>
      <c r="O1416"/>
    </row>
    <row r="1417" spans="2:15" s="249" customFormat="1" ht="15.75" customHeight="1">
      <c r="B1417" s="1408"/>
      <c r="C1417" s="1979"/>
      <c r="D1417" s="1409"/>
      <c r="E1417" s="1398"/>
      <c r="F1417" s="1398"/>
      <c r="G1417" s="1398"/>
      <c r="H1417" s="1399"/>
      <c r="I1417" s="1399"/>
      <c r="J1417" s="1399"/>
      <c r="K1417"/>
      <c r="L1417"/>
      <c r="M1417"/>
      <c r="N1417"/>
      <c r="O1417"/>
    </row>
    <row r="1418" spans="2:15" s="249" customFormat="1" ht="15.75" customHeight="1">
      <c r="B1418" s="1408"/>
      <c r="C1418" s="1979"/>
      <c r="D1418" s="1409"/>
      <c r="E1418" s="1398"/>
      <c r="F1418" s="1398"/>
      <c r="G1418" s="1398"/>
      <c r="H1418" s="1399"/>
      <c r="I1418" s="1399"/>
      <c r="J1418" s="1399"/>
      <c r="K1418"/>
      <c r="L1418"/>
      <c r="M1418"/>
      <c r="N1418"/>
      <c r="O1418"/>
    </row>
    <row r="1419" spans="2:15" s="249" customFormat="1" ht="15.75" customHeight="1">
      <c r="B1419" s="1408"/>
      <c r="C1419" s="1979"/>
      <c r="D1419" s="1409"/>
      <c r="E1419" s="1398"/>
      <c r="F1419" s="1398"/>
      <c r="G1419" s="1398"/>
      <c r="H1419" s="1399"/>
      <c r="I1419" s="1399"/>
      <c r="J1419" s="1399"/>
      <c r="K1419"/>
      <c r="L1419"/>
      <c r="M1419"/>
      <c r="N1419"/>
      <c r="O1419"/>
    </row>
    <row r="1420" spans="2:15" s="249" customFormat="1" ht="15.75" customHeight="1">
      <c r="B1420" s="1408"/>
      <c r="C1420" s="1979"/>
      <c r="D1420" s="1409"/>
      <c r="E1420" s="1398"/>
      <c r="F1420" s="1398"/>
      <c r="G1420" s="1398"/>
      <c r="H1420" s="1399"/>
      <c r="I1420" s="1399"/>
      <c r="J1420" s="1399"/>
      <c r="K1420"/>
      <c r="L1420"/>
      <c r="M1420"/>
      <c r="N1420"/>
      <c r="O1420"/>
    </row>
    <row r="1421" spans="2:15" s="249" customFormat="1" ht="15.75" customHeight="1">
      <c r="B1421" s="1408"/>
      <c r="C1421" s="1979"/>
      <c r="D1421" s="1409"/>
      <c r="E1421" s="1398"/>
      <c r="F1421" s="1398"/>
      <c r="G1421" s="1398"/>
      <c r="H1421" s="1399"/>
      <c r="I1421" s="1399"/>
      <c r="J1421" s="1399"/>
      <c r="K1421"/>
      <c r="L1421"/>
      <c r="M1421"/>
      <c r="N1421"/>
      <c r="O1421"/>
    </row>
    <row r="1422" spans="2:15" s="249" customFormat="1" ht="15.75" customHeight="1">
      <c r="B1422" s="1408"/>
      <c r="C1422" s="1979"/>
      <c r="D1422" s="1409"/>
      <c r="E1422" s="1398"/>
      <c r="F1422" s="1398"/>
      <c r="G1422" s="1398"/>
      <c r="H1422" s="1399"/>
      <c r="I1422" s="1399"/>
      <c r="J1422" s="1399"/>
      <c r="K1422"/>
      <c r="L1422"/>
      <c r="M1422"/>
      <c r="N1422"/>
      <c r="O1422"/>
    </row>
    <row r="1423" spans="2:15" s="249" customFormat="1" ht="15.75" customHeight="1">
      <c r="B1423" s="1408"/>
      <c r="C1423" s="1979"/>
      <c r="D1423" s="1409"/>
      <c r="E1423" s="1398"/>
      <c r="F1423" s="1398"/>
      <c r="G1423" s="1398"/>
      <c r="H1423" s="1399"/>
      <c r="I1423" s="1399"/>
      <c r="J1423" s="1399"/>
      <c r="K1423"/>
      <c r="L1423"/>
      <c r="M1423"/>
      <c r="N1423"/>
      <c r="O1423"/>
    </row>
    <row r="1424" spans="2:15" s="249" customFormat="1" ht="15.75" customHeight="1">
      <c r="B1424" s="1408"/>
      <c r="C1424" s="1979"/>
      <c r="D1424" s="1409"/>
      <c r="E1424" s="1398"/>
      <c r="F1424" s="1398"/>
      <c r="G1424" s="1398"/>
      <c r="H1424" s="1399"/>
      <c r="I1424" s="1399"/>
      <c r="J1424" s="1399"/>
      <c r="K1424"/>
      <c r="L1424"/>
      <c r="M1424"/>
      <c r="N1424"/>
      <c r="O1424"/>
    </row>
    <row r="1425" spans="2:15" s="249" customFormat="1" ht="15.75" customHeight="1">
      <c r="B1425" s="1408"/>
      <c r="C1425" s="1979"/>
      <c r="D1425" s="1409"/>
      <c r="E1425" s="1398"/>
      <c r="F1425" s="1398"/>
      <c r="G1425" s="1398"/>
      <c r="H1425" s="1399"/>
      <c r="I1425" s="1399"/>
      <c r="J1425" s="1399"/>
      <c r="K1425"/>
      <c r="L1425"/>
      <c r="M1425"/>
      <c r="N1425"/>
      <c r="O1425"/>
    </row>
    <row r="1426" spans="2:15" s="249" customFormat="1" ht="15.75" customHeight="1">
      <c r="B1426" s="1408"/>
      <c r="C1426" s="1979"/>
      <c r="D1426" s="1409"/>
      <c r="E1426" s="1398"/>
      <c r="F1426" s="1398"/>
      <c r="G1426" s="1398"/>
      <c r="H1426" s="1399"/>
      <c r="I1426" s="1399"/>
      <c r="J1426" s="1399"/>
      <c r="K1426"/>
      <c r="L1426"/>
      <c r="M1426"/>
      <c r="N1426"/>
      <c r="O1426"/>
    </row>
    <row r="1427" spans="2:15" s="249" customFormat="1" ht="15.75" customHeight="1">
      <c r="B1427" s="1408"/>
      <c r="C1427" s="1979"/>
      <c r="D1427" s="1409"/>
      <c r="E1427" s="1398"/>
      <c r="F1427" s="1398"/>
      <c r="G1427" s="1398"/>
      <c r="H1427" s="1399"/>
      <c r="I1427" s="1399"/>
      <c r="J1427" s="1399"/>
      <c r="K1427"/>
      <c r="L1427"/>
      <c r="M1427"/>
      <c r="N1427"/>
      <c r="O1427"/>
    </row>
    <row r="1428" spans="2:15" s="249" customFormat="1" ht="15.75" customHeight="1">
      <c r="B1428" s="1408"/>
      <c r="C1428" s="1979"/>
      <c r="D1428" s="1409"/>
      <c r="E1428" s="1398"/>
      <c r="F1428" s="1398"/>
      <c r="G1428" s="1398"/>
      <c r="H1428" s="1399"/>
      <c r="I1428" s="1399"/>
      <c r="J1428" s="1399"/>
      <c r="K1428"/>
      <c r="L1428"/>
      <c r="M1428"/>
      <c r="N1428"/>
      <c r="O1428"/>
    </row>
    <row r="1429" spans="2:15" s="249" customFormat="1" ht="15.75" customHeight="1">
      <c r="B1429" s="1408"/>
      <c r="C1429" s="1979"/>
      <c r="D1429" s="1409"/>
      <c r="E1429" s="1398"/>
      <c r="F1429" s="1398"/>
      <c r="G1429" s="1398"/>
      <c r="H1429" s="1399"/>
      <c r="I1429" s="1399"/>
      <c r="J1429" s="1399"/>
      <c r="K1429"/>
      <c r="L1429"/>
      <c r="M1429"/>
      <c r="N1429"/>
      <c r="O1429"/>
    </row>
    <row r="1430" spans="2:15" s="249" customFormat="1" ht="15.75" customHeight="1">
      <c r="B1430" s="1408"/>
      <c r="C1430" s="1979"/>
      <c r="D1430" s="1409"/>
      <c r="E1430" s="1398"/>
      <c r="F1430" s="1398"/>
      <c r="G1430" s="1398"/>
      <c r="H1430" s="1399"/>
      <c r="I1430" s="1399"/>
      <c r="J1430" s="1399"/>
      <c r="K1430"/>
      <c r="L1430"/>
      <c r="M1430"/>
      <c r="N1430"/>
      <c r="O1430"/>
    </row>
    <row r="1431" spans="2:15" s="249" customFormat="1" ht="15.75" customHeight="1">
      <c r="B1431" s="1408"/>
      <c r="C1431" s="1979"/>
      <c r="D1431" s="1409"/>
      <c r="E1431" s="1398"/>
      <c r="F1431" s="1398"/>
      <c r="G1431" s="1398"/>
      <c r="H1431" s="1399"/>
      <c r="I1431" s="1399"/>
      <c r="J1431" s="1399"/>
      <c r="K1431"/>
      <c r="L1431"/>
      <c r="M1431"/>
      <c r="N1431"/>
      <c r="O1431"/>
    </row>
    <row r="1432" spans="2:15" s="249" customFormat="1" ht="15.75" customHeight="1">
      <c r="B1432" s="1408"/>
      <c r="C1432" s="1979"/>
      <c r="D1432" s="1409"/>
      <c r="E1432" s="1398"/>
      <c r="F1432" s="1398"/>
      <c r="G1432" s="1398"/>
      <c r="H1432" s="1399"/>
      <c r="I1432" s="1399"/>
      <c r="J1432" s="1399"/>
      <c r="K1432"/>
      <c r="L1432"/>
      <c r="M1432"/>
      <c r="N1432"/>
      <c r="O1432"/>
    </row>
    <row r="1433" spans="2:15" s="249" customFormat="1" ht="15.75" customHeight="1">
      <c r="B1433" s="1408"/>
      <c r="C1433" s="1979"/>
      <c r="D1433" s="1409"/>
      <c r="E1433" s="1398"/>
      <c r="F1433" s="1398"/>
      <c r="G1433" s="1398"/>
      <c r="H1433" s="1399"/>
      <c r="I1433" s="1399"/>
      <c r="J1433" s="1399"/>
      <c r="K1433"/>
      <c r="L1433"/>
      <c r="M1433"/>
      <c r="N1433"/>
      <c r="O1433"/>
    </row>
    <row r="1434" spans="2:15" s="249" customFormat="1" ht="15.75" customHeight="1">
      <c r="B1434" s="1408"/>
      <c r="C1434" s="1979"/>
      <c r="D1434" s="1409"/>
      <c r="E1434" s="1398"/>
      <c r="F1434" s="1398"/>
      <c r="G1434" s="1398"/>
      <c r="H1434" s="1399"/>
      <c r="I1434" s="1399"/>
      <c r="J1434" s="1399"/>
      <c r="K1434"/>
      <c r="L1434"/>
      <c r="M1434"/>
      <c r="N1434"/>
      <c r="O1434"/>
    </row>
    <row r="1435" spans="2:15" s="249" customFormat="1" ht="15.75" customHeight="1">
      <c r="B1435" s="1408"/>
      <c r="C1435" s="1979"/>
      <c r="D1435" s="1409"/>
      <c r="E1435" s="1398"/>
      <c r="F1435" s="1398"/>
      <c r="G1435" s="1398"/>
      <c r="H1435" s="1399"/>
      <c r="I1435" s="1399"/>
      <c r="J1435" s="1399"/>
      <c r="K1435"/>
      <c r="L1435"/>
      <c r="M1435"/>
      <c r="N1435"/>
      <c r="O1435"/>
    </row>
    <row r="1436" spans="2:15" s="249" customFormat="1" ht="15.75" customHeight="1">
      <c r="B1436" s="1408"/>
      <c r="C1436" s="1979"/>
      <c r="D1436" s="1409"/>
      <c r="E1436" s="1398"/>
      <c r="F1436" s="1398"/>
      <c r="G1436" s="1398"/>
      <c r="H1436" s="1399"/>
      <c r="I1436" s="1399"/>
      <c r="J1436" s="1399"/>
      <c r="K1436"/>
      <c r="L1436"/>
      <c r="M1436"/>
      <c r="N1436"/>
      <c r="O1436"/>
    </row>
    <row r="1437" spans="2:15" s="249" customFormat="1" ht="15.75" customHeight="1">
      <c r="B1437" s="1408"/>
      <c r="C1437" s="1979"/>
      <c r="D1437" s="1409"/>
      <c r="E1437" s="1398"/>
      <c r="F1437" s="1398"/>
      <c r="G1437" s="1398"/>
      <c r="H1437" s="1399"/>
      <c r="I1437" s="1399"/>
      <c r="J1437" s="1399"/>
      <c r="K1437"/>
      <c r="L1437"/>
      <c r="M1437"/>
      <c r="N1437"/>
      <c r="O1437"/>
    </row>
    <row r="1438" spans="2:15" s="249" customFormat="1" ht="15.75" customHeight="1">
      <c r="B1438" s="1408"/>
      <c r="C1438" s="1979"/>
      <c r="D1438" s="1409"/>
      <c r="E1438" s="1398"/>
      <c r="F1438" s="1398"/>
      <c r="G1438" s="1398"/>
      <c r="H1438" s="1399"/>
      <c r="I1438" s="1399"/>
      <c r="J1438" s="1399"/>
      <c r="K1438"/>
      <c r="L1438"/>
      <c r="M1438"/>
      <c r="N1438"/>
      <c r="O1438"/>
    </row>
    <row r="1439" spans="2:15" s="249" customFormat="1" ht="15.75" customHeight="1">
      <c r="B1439" s="1408"/>
      <c r="C1439" s="1979"/>
      <c r="D1439" s="1409"/>
      <c r="E1439" s="1398"/>
      <c r="F1439" s="1398"/>
      <c r="G1439" s="1398"/>
      <c r="H1439" s="1399"/>
      <c r="I1439" s="1399"/>
      <c r="J1439" s="1399"/>
      <c r="K1439"/>
      <c r="L1439"/>
      <c r="M1439"/>
      <c r="N1439"/>
      <c r="O1439"/>
    </row>
    <row r="1440" spans="2:15" s="249" customFormat="1" ht="15.75" customHeight="1">
      <c r="B1440" s="1408"/>
      <c r="C1440" s="1979"/>
      <c r="D1440" s="1409"/>
      <c r="E1440" s="1398"/>
      <c r="F1440" s="1398"/>
      <c r="G1440" s="1398"/>
      <c r="H1440" s="1399"/>
      <c r="I1440" s="1399"/>
      <c r="J1440" s="1399"/>
      <c r="K1440"/>
      <c r="L1440"/>
      <c r="M1440"/>
      <c r="N1440"/>
      <c r="O1440"/>
    </row>
    <row r="1441" spans="2:15" s="249" customFormat="1" ht="15.75" customHeight="1">
      <c r="B1441" s="1408"/>
      <c r="C1441" s="1979"/>
      <c r="D1441" s="1409"/>
      <c r="E1441" s="1398"/>
      <c r="F1441" s="1398"/>
      <c r="G1441" s="1398"/>
      <c r="H1441" s="1399"/>
      <c r="I1441" s="1399"/>
      <c r="J1441" s="1399"/>
      <c r="K1441"/>
      <c r="L1441"/>
      <c r="M1441"/>
      <c r="N1441"/>
      <c r="O1441"/>
    </row>
    <row r="1442" spans="2:15" s="249" customFormat="1" ht="15.75" customHeight="1">
      <c r="B1442" s="1408"/>
      <c r="C1442" s="1979"/>
      <c r="D1442" s="1409"/>
      <c r="E1442" s="1398"/>
      <c r="F1442" s="1398"/>
      <c r="G1442" s="1398"/>
      <c r="H1442" s="1399"/>
      <c r="I1442" s="1399"/>
      <c r="J1442" s="1399"/>
      <c r="K1442"/>
      <c r="L1442"/>
      <c r="M1442"/>
      <c r="N1442"/>
      <c r="O1442"/>
    </row>
    <row r="1443" spans="2:15" s="249" customFormat="1" ht="15.75" customHeight="1">
      <c r="B1443" s="1408"/>
      <c r="C1443" s="1979"/>
      <c r="D1443" s="1409"/>
      <c r="E1443" s="1398"/>
      <c r="F1443" s="1398"/>
      <c r="G1443" s="1398"/>
      <c r="H1443" s="1399"/>
      <c r="I1443" s="1399"/>
      <c r="J1443" s="1399"/>
      <c r="K1443"/>
      <c r="L1443"/>
      <c r="M1443"/>
      <c r="N1443"/>
      <c r="O1443"/>
    </row>
    <row r="1444" spans="2:15" s="249" customFormat="1" ht="15.75" customHeight="1">
      <c r="B1444" s="1408"/>
      <c r="C1444" s="1979"/>
      <c r="D1444" s="1409"/>
      <c r="E1444" s="1398"/>
      <c r="F1444" s="1398"/>
      <c r="G1444" s="1398"/>
      <c r="H1444" s="1399"/>
      <c r="I1444" s="1399"/>
      <c r="J1444" s="1399"/>
      <c r="K1444"/>
      <c r="L1444"/>
      <c r="M1444"/>
      <c r="N1444"/>
      <c r="O1444"/>
    </row>
    <row r="1445" spans="2:15" s="249" customFormat="1" ht="15.75" customHeight="1">
      <c r="B1445" s="1408"/>
      <c r="C1445" s="1979"/>
      <c r="D1445" s="1409"/>
      <c r="E1445" s="1398"/>
      <c r="F1445" s="1398"/>
      <c r="G1445" s="1398"/>
      <c r="H1445" s="1399"/>
      <c r="I1445" s="1399"/>
      <c r="J1445" s="1399"/>
      <c r="K1445"/>
      <c r="L1445"/>
      <c r="M1445"/>
      <c r="N1445"/>
      <c r="O1445"/>
    </row>
    <row r="1446" spans="2:15" s="249" customFormat="1" ht="15.75" customHeight="1">
      <c r="B1446" s="1408"/>
      <c r="C1446" s="1979"/>
      <c r="D1446" s="1409"/>
      <c r="E1446" s="1398"/>
      <c r="F1446" s="1398"/>
      <c r="G1446" s="1398"/>
      <c r="H1446" s="1399"/>
      <c r="I1446" s="1399"/>
      <c r="J1446" s="1399"/>
      <c r="K1446"/>
      <c r="L1446"/>
      <c r="M1446"/>
      <c r="N1446"/>
      <c r="O1446"/>
    </row>
    <row r="1447" spans="2:15" s="249" customFormat="1" ht="15.75" customHeight="1">
      <c r="B1447" s="1408"/>
      <c r="C1447" s="1979"/>
      <c r="D1447" s="1409"/>
      <c r="E1447" s="1398"/>
      <c r="F1447" s="1398"/>
      <c r="G1447" s="1398"/>
      <c r="H1447" s="1399"/>
      <c r="I1447" s="1399"/>
      <c r="J1447" s="1399"/>
      <c r="K1447"/>
      <c r="L1447"/>
      <c r="M1447"/>
      <c r="N1447"/>
      <c r="O1447"/>
    </row>
    <row r="1448" spans="2:15" s="249" customFormat="1" ht="15.75" customHeight="1">
      <c r="B1448" s="1408"/>
      <c r="C1448" s="1979"/>
      <c r="D1448" s="1409"/>
      <c r="E1448" s="1398"/>
      <c r="F1448" s="1398"/>
      <c r="G1448" s="1398"/>
      <c r="H1448" s="1399"/>
      <c r="I1448" s="1399"/>
      <c r="J1448" s="1399"/>
      <c r="K1448"/>
      <c r="L1448"/>
      <c r="M1448"/>
      <c r="N1448"/>
      <c r="O1448"/>
    </row>
    <row r="1449" spans="2:15" s="249" customFormat="1" ht="15.75" customHeight="1">
      <c r="B1449" s="1408"/>
      <c r="C1449" s="1979"/>
      <c r="D1449" s="1409"/>
      <c r="E1449" s="1398"/>
      <c r="F1449" s="1398"/>
      <c r="G1449" s="1398"/>
      <c r="H1449" s="1399"/>
      <c r="I1449" s="1399"/>
      <c r="J1449" s="1399"/>
      <c r="K1449"/>
      <c r="L1449"/>
      <c r="M1449"/>
      <c r="N1449"/>
      <c r="O1449"/>
    </row>
    <row r="1450" spans="2:15" s="249" customFormat="1" ht="15.75" customHeight="1">
      <c r="B1450" s="1408"/>
      <c r="C1450" s="1979"/>
      <c r="D1450" s="1409"/>
      <c r="E1450" s="1398"/>
      <c r="F1450" s="1398"/>
      <c r="G1450" s="1398"/>
      <c r="H1450" s="1399"/>
      <c r="I1450" s="1399"/>
      <c r="J1450" s="1399"/>
      <c r="K1450"/>
      <c r="L1450"/>
      <c r="M1450"/>
      <c r="N1450"/>
      <c r="O1450"/>
    </row>
    <row r="1451" spans="2:15" s="249" customFormat="1" ht="15.75" customHeight="1">
      <c r="B1451" s="1408"/>
      <c r="C1451" s="1979"/>
      <c r="D1451" s="1409"/>
      <c r="E1451" s="1398"/>
      <c r="F1451" s="1398"/>
      <c r="G1451" s="1398"/>
      <c r="H1451" s="1399"/>
      <c r="I1451" s="1399"/>
      <c r="J1451" s="1399"/>
      <c r="K1451"/>
      <c r="L1451"/>
      <c r="M1451"/>
      <c r="N1451"/>
      <c r="O1451"/>
    </row>
    <row r="1452" spans="2:15" s="249" customFormat="1" ht="15.75" customHeight="1">
      <c r="B1452" s="1408"/>
      <c r="C1452" s="1979"/>
      <c r="D1452" s="1409"/>
      <c r="E1452" s="1398"/>
      <c r="F1452" s="1398"/>
      <c r="G1452" s="1398"/>
      <c r="H1452" s="1399"/>
      <c r="I1452" s="1399"/>
      <c r="J1452" s="1399"/>
      <c r="K1452"/>
      <c r="L1452"/>
      <c r="M1452"/>
      <c r="N1452"/>
      <c r="O1452"/>
    </row>
    <row r="1453" spans="2:15" s="249" customFormat="1" ht="15.75" customHeight="1">
      <c r="B1453" s="1408"/>
      <c r="C1453" s="1979"/>
      <c r="D1453" s="1409"/>
      <c r="E1453" s="1398"/>
      <c r="F1453" s="1398"/>
      <c r="G1453" s="1398"/>
      <c r="H1453" s="1399"/>
      <c r="I1453" s="1399"/>
      <c r="J1453" s="1399"/>
      <c r="K1453"/>
      <c r="L1453"/>
      <c r="M1453"/>
      <c r="N1453"/>
      <c r="O1453"/>
    </row>
    <row r="1454" spans="2:15" s="249" customFormat="1" ht="15.75" customHeight="1">
      <c r="B1454" s="1408"/>
      <c r="C1454" s="1979"/>
      <c r="D1454" s="1409"/>
      <c r="E1454" s="1398"/>
      <c r="F1454" s="1398"/>
      <c r="G1454" s="1398"/>
      <c r="H1454" s="1399"/>
      <c r="I1454" s="1399"/>
      <c r="J1454" s="1399"/>
      <c r="K1454"/>
      <c r="L1454"/>
      <c r="M1454"/>
      <c r="N1454"/>
      <c r="O1454"/>
    </row>
    <row r="1455" spans="2:15" s="249" customFormat="1" ht="15.75" customHeight="1">
      <c r="B1455" s="1408"/>
      <c r="C1455" s="1979"/>
      <c r="D1455" s="1409"/>
      <c r="E1455" s="1398"/>
      <c r="F1455" s="1398"/>
      <c r="G1455" s="1398"/>
      <c r="H1455" s="1399"/>
      <c r="I1455" s="1399"/>
      <c r="J1455" s="1399"/>
      <c r="K1455"/>
      <c r="L1455"/>
      <c r="M1455"/>
      <c r="N1455"/>
      <c r="O1455"/>
    </row>
    <row r="1456" spans="2:15" s="249" customFormat="1" ht="15.75" customHeight="1">
      <c r="B1456" s="1408"/>
      <c r="C1456" s="1979"/>
      <c r="D1456" s="1409"/>
      <c r="E1456" s="1398"/>
      <c r="F1456" s="1398"/>
      <c r="G1456" s="1398"/>
      <c r="H1456" s="1399"/>
      <c r="I1456" s="1399"/>
      <c r="J1456" s="1399"/>
      <c r="K1456"/>
      <c r="L1456"/>
      <c r="M1456"/>
      <c r="N1456"/>
      <c r="O1456"/>
    </row>
    <row r="1457" spans="2:15" s="249" customFormat="1" ht="15.75" customHeight="1">
      <c r="B1457" s="1408"/>
      <c r="C1457" s="1979"/>
      <c r="D1457" s="1409"/>
      <c r="E1457" s="1398"/>
      <c r="F1457" s="1398"/>
      <c r="G1457" s="1398"/>
      <c r="H1457" s="1399"/>
      <c r="I1457" s="1399"/>
      <c r="J1457" s="1399"/>
      <c r="K1457"/>
      <c r="L1457"/>
      <c r="M1457"/>
      <c r="N1457"/>
      <c r="O1457"/>
    </row>
    <row r="1458" spans="2:15" s="249" customFormat="1" ht="15.75" customHeight="1">
      <c r="B1458" s="1408"/>
      <c r="C1458" s="1979"/>
      <c r="D1458" s="1409"/>
      <c r="E1458" s="1398"/>
      <c r="F1458" s="1398"/>
      <c r="G1458" s="1398"/>
      <c r="H1458" s="1399"/>
      <c r="I1458" s="1399"/>
      <c r="J1458" s="1399"/>
      <c r="K1458"/>
      <c r="L1458"/>
      <c r="M1458"/>
      <c r="N1458"/>
      <c r="O1458"/>
    </row>
    <row r="1459" spans="2:15" s="249" customFormat="1" ht="15.75" customHeight="1">
      <c r="B1459" s="1408"/>
      <c r="C1459" s="1979"/>
      <c r="D1459" s="1409"/>
      <c r="E1459" s="1398"/>
      <c r="F1459" s="1398"/>
      <c r="G1459" s="1398"/>
      <c r="H1459" s="1399"/>
      <c r="I1459" s="1399"/>
      <c r="J1459" s="1399"/>
      <c r="K1459"/>
      <c r="L1459"/>
      <c r="M1459"/>
      <c r="N1459"/>
      <c r="O1459"/>
    </row>
    <row r="1460" spans="2:15" s="249" customFormat="1" ht="15.75" customHeight="1">
      <c r="B1460" s="1408"/>
      <c r="C1460" s="1979"/>
      <c r="D1460" s="1409"/>
      <c r="E1460" s="1398"/>
      <c r="F1460" s="1398"/>
      <c r="G1460" s="1398"/>
      <c r="H1460" s="1399"/>
      <c r="I1460" s="1399"/>
      <c r="J1460" s="1399"/>
      <c r="K1460"/>
      <c r="L1460"/>
      <c r="M1460"/>
      <c r="N1460"/>
      <c r="O1460"/>
    </row>
    <row r="1461" spans="2:15" s="249" customFormat="1" ht="15.75" customHeight="1">
      <c r="B1461" s="1408"/>
      <c r="C1461" s="1979"/>
      <c r="D1461" s="1409"/>
      <c r="E1461" s="1398"/>
      <c r="F1461" s="1398"/>
      <c r="G1461" s="1398"/>
      <c r="H1461" s="1399"/>
      <c r="I1461" s="1399"/>
      <c r="J1461" s="1399"/>
      <c r="K1461"/>
      <c r="L1461"/>
      <c r="M1461"/>
      <c r="N1461"/>
      <c r="O1461"/>
    </row>
    <row r="1462" spans="2:15" s="249" customFormat="1" ht="15.75" customHeight="1">
      <c r="B1462" s="1408"/>
      <c r="C1462" s="1979"/>
      <c r="D1462" s="1409"/>
      <c r="E1462" s="1398"/>
      <c r="F1462" s="1398"/>
      <c r="G1462" s="1398"/>
      <c r="H1462" s="1399"/>
      <c r="I1462" s="1399"/>
      <c r="J1462" s="1399"/>
      <c r="K1462"/>
      <c r="L1462"/>
      <c r="M1462"/>
      <c r="N1462"/>
      <c r="O1462"/>
    </row>
    <row r="1463" spans="2:15" s="249" customFormat="1" ht="15.75" customHeight="1">
      <c r="B1463" s="1408"/>
      <c r="C1463" s="1979"/>
      <c r="D1463" s="1409"/>
      <c r="E1463" s="1398"/>
      <c r="F1463" s="1398"/>
      <c r="G1463" s="1398"/>
      <c r="H1463" s="1399"/>
      <c r="I1463" s="1399"/>
      <c r="J1463" s="1399"/>
      <c r="K1463"/>
      <c r="L1463"/>
      <c r="M1463"/>
      <c r="N1463"/>
      <c r="O1463"/>
    </row>
    <row r="1464" spans="2:15" s="249" customFormat="1" ht="15.75" customHeight="1">
      <c r="B1464" s="1408"/>
      <c r="C1464" s="1979"/>
      <c r="D1464" s="1409"/>
      <c r="E1464" s="1398"/>
      <c r="F1464" s="1398"/>
      <c r="G1464" s="1398"/>
      <c r="H1464" s="1399"/>
      <c r="I1464" s="1399"/>
      <c r="J1464" s="1399"/>
      <c r="K1464"/>
      <c r="L1464"/>
      <c r="M1464"/>
      <c r="N1464"/>
      <c r="O1464"/>
    </row>
    <row r="1465" spans="2:15" s="249" customFormat="1" ht="15.75" customHeight="1">
      <c r="B1465" s="1408"/>
      <c r="C1465" s="1979"/>
      <c r="D1465" s="1409"/>
      <c r="E1465" s="1398"/>
      <c r="F1465" s="1398"/>
      <c r="G1465" s="1398"/>
      <c r="H1465" s="1399"/>
      <c r="I1465" s="1399"/>
      <c r="J1465" s="1399"/>
      <c r="K1465"/>
      <c r="L1465"/>
      <c r="M1465"/>
      <c r="N1465"/>
      <c r="O1465"/>
    </row>
    <row r="1466" spans="2:15" s="249" customFormat="1" ht="15.75" customHeight="1">
      <c r="B1466" s="1408"/>
      <c r="C1466" s="1979"/>
      <c r="D1466" s="1409"/>
      <c r="E1466" s="1398"/>
      <c r="F1466" s="1398"/>
      <c r="G1466" s="1398"/>
      <c r="H1466" s="1399"/>
      <c r="I1466" s="1399"/>
      <c r="J1466" s="1399"/>
      <c r="K1466"/>
      <c r="L1466"/>
      <c r="M1466"/>
      <c r="N1466"/>
      <c r="O1466"/>
    </row>
    <row r="1467" spans="2:15" s="249" customFormat="1" ht="15.75" customHeight="1">
      <c r="B1467" s="1408"/>
      <c r="C1467" s="1979"/>
      <c r="D1467" s="1409"/>
      <c r="E1467" s="1398"/>
      <c r="F1467" s="1398"/>
      <c r="G1467" s="1398"/>
      <c r="H1467" s="1399"/>
      <c r="I1467" s="1399"/>
      <c r="J1467" s="1399"/>
      <c r="K1467"/>
      <c r="L1467"/>
      <c r="M1467"/>
      <c r="N1467"/>
      <c r="O1467"/>
    </row>
    <row r="1468" spans="2:15" s="249" customFormat="1" ht="15.75" customHeight="1">
      <c r="B1468" s="1408"/>
      <c r="C1468" s="1979"/>
      <c r="D1468" s="1409"/>
      <c r="E1468" s="1398"/>
      <c r="F1468" s="1398"/>
      <c r="G1468" s="1398"/>
      <c r="H1468" s="1399"/>
      <c r="I1468" s="1399"/>
      <c r="J1468" s="1399"/>
      <c r="K1468"/>
      <c r="L1468"/>
      <c r="M1468"/>
      <c r="N1468"/>
      <c r="O1468"/>
    </row>
    <row r="1469" spans="2:15" s="249" customFormat="1" ht="15.75" customHeight="1">
      <c r="B1469" s="1408"/>
      <c r="C1469" s="1979"/>
      <c r="D1469" s="1409"/>
      <c r="E1469" s="1398"/>
      <c r="F1469" s="1398"/>
      <c r="G1469" s="1398"/>
      <c r="H1469" s="1399"/>
      <c r="I1469" s="1399"/>
      <c r="J1469" s="1399"/>
      <c r="K1469"/>
      <c r="L1469"/>
      <c r="M1469"/>
      <c r="N1469"/>
      <c r="O1469"/>
    </row>
    <row r="1470" spans="2:15" s="249" customFormat="1" ht="15.75" customHeight="1">
      <c r="B1470" s="1408"/>
      <c r="C1470" s="1979"/>
      <c r="D1470" s="1409"/>
      <c r="E1470" s="1398"/>
      <c r="F1470" s="1398"/>
      <c r="G1470" s="1398"/>
      <c r="H1470" s="1399"/>
      <c r="I1470" s="1399"/>
      <c r="J1470" s="1399"/>
      <c r="K1470"/>
      <c r="L1470"/>
      <c r="M1470"/>
      <c r="N1470"/>
      <c r="O1470"/>
    </row>
    <row r="1471" spans="2:15" s="249" customFormat="1" ht="15.75" customHeight="1">
      <c r="B1471" s="1408"/>
      <c r="C1471" s="1979"/>
      <c r="D1471" s="1409"/>
      <c r="E1471" s="1398"/>
      <c r="F1471" s="1398"/>
      <c r="G1471" s="1398"/>
      <c r="H1471" s="1399"/>
      <c r="I1471" s="1399"/>
      <c r="J1471" s="1399"/>
      <c r="K1471"/>
      <c r="L1471"/>
      <c r="M1471"/>
      <c r="N1471"/>
      <c r="O1471"/>
    </row>
    <row r="1472" spans="2:15" s="249" customFormat="1" ht="15.75" customHeight="1">
      <c r="B1472" s="1408"/>
      <c r="C1472" s="1979"/>
      <c r="D1472" s="1409"/>
      <c r="E1472" s="1398"/>
      <c r="F1472" s="1398"/>
      <c r="G1472" s="1398"/>
      <c r="H1472" s="1399"/>
      <c r="I1472" s="1399"/>
      <c r="J1472" s="1399"/>
      <c r="K1472"/>
      <c r="L1472"/>
      <c r="M1472"/>
      <c r="N1472"/>
      <c r="O1472"/>
    </row>
    <row r="1473" spans="2:15" s="249" customFormat="1" ht="15.75" customHeight="1">
      <c r="B1473" s="1408"/>
      <c r="C1473" s="1979"/>
      <c r="D1473" s="1409"/>
      <c r="E1473" s="1398"/>
      <c r="F1473" s="1398"/>
      <c r="G1473" s="1398"/>
      <c r="H1473" s="1399"/>
      <c r="I1473" s="1399"/>
      <c r="J1473" s="1399"/>
      <c r="K1473"/>
      <c r="L1473"/>
      <c r="M1473"/>
      <c r="N1473"/>
      <c r="O1473"/>
    </row>
    <row r="1474" spans="2:15" s="249" customFormat="1" ht="15.75" customHeight="1">
      <c r="B1474" s="1408"/>
      <c r="C1474" s="1979"/>
      <c r="D1474" s="1409"/>
      <c r="E1474" s="1398"/>
      <c r="F1474" s="1398"/>
      <c r="G1474" s="1398"/>
      <c r="H1474" s="1399"/>
      <c r="I1474" s="1399"/>
      <c r="J1474" s="1399"/>
      <c r="K1474"/>
      <c r="L1474"/>
      <c r="M1474"/>
      <c r="N1474"/>
      <c r="O1474"/>
    </row>
    <row r="1475" spans="2:15" s="249" customFormat="1" ht="15.75" customHeight="1">
      <c r="B1475" s="1408"/>
      <c r="C1475" s="1979"/>
      <c r="D1475" s="1409"/>
      <c r="E1475" s="1398"/>
      <c r="F1475" s="1398"/>
      <c r="G1475" s="1398"/>
      <c r="H1475" s="1399"/>
      <c r="I1475" s="1399"/>
      <c r="J1475" s="1399"/>
      <c r="K1475"/>
      <c r="L1475"/>
      <c r="M1475"/>
      <c r="N1475"/>
      <c r="O1475"/>
    </row>
    <row r="1476" spans="2:15" s="249" customFormat="1" ht="15.75" customHeight="1">
      <c r="B1476" s="1408"/>
      <c r="C1476" s="1979"/>
      <c r="D1476" s="1409"/>
      <c r="E1476" s="1398"/>
      <c r="F1476" s="1398"/>
      <c r="G1476" s="1398"/>
      <c r="H1476" s="1399"/>
      <c r="I1476" s="1399"/>
      <c r="J1476" s="1399"/>
      <c r="K1476"/>
      <c r="L1476"/>
      <c r="M1476"/>
      <c r="N1476"/>
      <c r="O1476"/>
    </row>
    <row r="1477" spans="2:15" s="249" customFormat="1" ht="15.75" customHeight="1">
      <c r="B1477" s="1408"/>
      <c r="C1477" s="1979"/>
      <c r="D1477" s="1409"/>
      <c r="E1477" s="1398"/>
      <c r="F1477" s="1398"/>
      <c r="G1477" s="1398"/>
      <c r="H1477" s="1399"/>
      <c r="I1477" s="1399"/>
      <c r="J1477" s="1399"/>
      <c r="K1477"/>
      <c r="L1477"/>
      <c r="M1477"/>
      <c r="N1477"/>
      <c r="O1477"/>
    </row>
    <row r="1478" spans="2:15" s="249" customFormat="1" ht="15.75" customHeight="1">
      <c r="B1478" s="1408"/>
      <c r="C1478" s="1979"/>
      <c r="D1478" s="1409"/>
      <c r="E1478" s="1398"/>
      <c r="F1478" s="1398"/>
      <c r="G1478" s="1398"/>
      <c r="H1478" s="1399"/>
      <c r="I1478" s="1399"/>
      <c r="J1478" s="1399"/>
      <c r="K1478"/>
      <c r="L1478"/>
      <c r="M1478"/>
      <c r="N1478"/>
      <c r="O1478"/>
    </row>
    <row r="1479" spans="2:15" s="249" customFormat="1" ht="15.75" customHeight="1">
      <c r="B1479" s="1408"/>
      <c r="C1479" s="1979"/>
      <c r="D1479" s="1409"/>
      <c r="E1479" s="1398"/>
      <c r="F1479" s="1398"/>
      <c r="G1479" s="1398"/>
      <c r="H1479" s="1399"/>
      <c r="I1479" s="1399"/>
      <c r="J1479" s="1399"/>
      <c r="K1479"/>
      <c r="L1479"/>
      <c r="M1479"/>
      <c r="N1479"/>
      <c r="O1479"/>
    </row>
    <row r="1480" spans="2:15" s="249" customFormat="1" ht="15.75" customHeight="1">
      <c r="B1480" s="1408"/>
      <c r="C1480" s="1979"/>
      <c r="D1480" s="1409"/>
      <c r="E1480" s="1398"/>
      <c r="F1480" s="1398"/>
      <c r="G1480" s="1398"/>
      <c r="H1480" s="1399"/>
      <c r="I1480" s="1399"/>
      <c r="J1480" s="1399"/>
      <c r="K1480"/>
      <c r="L1480"/>
      <c r="M1480"/>
      <c r="N1480"/>
      <c r="O1480"/>
    </row>
    <row r="1481" spans="2:15" s="249" customFormat="1" ht="15.75" customHeight="1">
      <c r="B1481" s="1408"/>
      <c r="C1481" s="1979"/>
      <c r="D1481" s="1409"/>
      <c r="E1481" s="1398"/>
      <c r="F1481" s="1398"/>
      <c r="G1481" s="1398"/>
      <c r="H1481" s="1399"/>
      <c r="I1481" s="1399"/>
      <c r="J1481" s="1399"/>
      <c r="K1481"/>
      <c r="L1481"/>
      <c r="M1481"/>
      <c r="N1481"/>
      <c r="O1481"/>
    </row>
    <row r="1482" spans="2:15" s="249" customFormat="1" ht="15.75" customHeight="1">
      <c r="B1482" s="1408"/>
      <c r="C1482" s="1979"/>
      <c r="D1482" s="1409"/>
      <c r="E1482" s="1398"/>
      <c r="F1482" s="1398"/>
      <c r="G1482" s="1398"/>
      <c r="H1482" s="1399"/>
      <c r="I1482" s="1399"/>
      <c r="J1482" s="1399"/>
      <c r="K1482"/>
      <c r="L1482"/>
      <c r="M1482"/>
      <c r="N1482"/>
      <c r="O1482"/>
    </row>
    <row r="1483" spans="2:15" s="249" customFormat="1" ht="15.75" customHeight="1">
      <c r="B1483" s="1408"/>
      <c r="C1483" s="1979"/>
      <c r="D1483" s="1409"/>
      <c r="E1483" s="1398"/>
      <c r="F1483" s="1398"/>
      <c r="G1483" s="1398"/>
      <c r="H1483" s="1399"/>
      <c r="I1483" s="1399"/>
      <c r="J1483" s="1399"/>
      <c r="K1483"/>
      <c r="L1483"/>
      <c r="M1483"/>
      <c r="N1483"/>
      <c r="O1483"/>
    </row>
    <row r="1484" spans="2:15" s="249" customFormat="1" ht="15.75" customHeight="1">
      <c r="B1484" s="1408"/>
      <c r="C1484" s="1979"/>
      <c r="D1484" s="1409"/>
      <c r="E1484" s="1398"/>
      <c r="F1484" s="1398"/>
      <c r="G1484" s="1398"/>
      <c r="H1484" s="1399"/>
      <c r="I1484" s="1399"/>
      <c r="J1484" s="1399"/>
      <c r="K1484"/>
      <c r="L1484"/>
      <c r="M1484"/>
      <c r="N1484"/>
      <c r="O1484"/>
    </row>
    <row r="1485" spans="2:15" s="249" customFormat="1" ht="15.75" customHeight="1">
      <c r="B1485" s="1408"/>
      <c r="C1485" s="1979"/>
      <c r="D1485" s="1409"/>
      <c r="E1485" s="1398"/>
      <c r="F1485" s="1398"/>
      <c r="G1485" s="1398"/>
      <c r="H1485" s="1399"/>
      <c r="I1485" s="1399"/>
      <c r="J1485" s="1399"/>
      <c r="K1485"/>
      <c r="L1485"/>
      <c r="M1485"/>
      <c r="N1485"/>
      <c r="O1485"/>
    </row>
    <row r="1486" spans="2:15" s="249" customFormat="1" ht="15.75" customHeight="1">
      <c r="B1486" s="1408"/>
      <c r="C1486" s="1979"/>
      <c r="D1486" s="1409"/>
      <c r="E1486" s="1398"/>
      <c r="F1486" s="1398"/>
      <c r="G1486" s="1398"/>
      <c r="H1486" s="1399"/>
      <c r="I1486" s="1399"/>
      <c r="J1486" s="1399"/>
      <c r="K1486"/>
      <c r="L1486"/>
      <c r="M1486"/>
      <c r="N1486"/>
      <c r="O1486"/>
    </row>
    <row r="1487" spans="2:15" s="249" customFormat="1" ht="15.75" customHeight="1">
      <c r="B1487" s="1408"/>
      <c r="C1487" s="1979"/>
      <c r="D1487" s="1409"/>
      <c r="E1487" s="1398"/>
      <c r="F1487" s="1398"/>
      <c r="G1487" s="1398"/>
      <c r="H1487" s="1399"/>
      <c r="I1487" s="1399"/>
      <c r="J1487" s="1399"/>
      <c r="K1487"/>
      <c r="L1487"/>
      <c r="M1487"/>
      <c r="N1487"/>
      <c r="O1487"/>
    </row>
    <row r="1488" spans="2:15" s="249" customFormat="1" ht="15.75" customHeight="1">
      <c r="B1488" s="1408"/>
      <c r="C1488" s="1979"/>
      <c r="D1488" s="1409"/>
      <c r="E1488" s="1398"/>
      <c r="F1488" s="1398"/>
      <c r="G1488" s="1398"/>
      <c r="H1488" s="1399"/>
      <c r="I1488" s="1399"/>
      <c r="J1488" s="1399"/>
      <c r="K1488"/>
      <c r="L1488"/>
      <c r="M1488"/>
      <c r="N1488"/>
      <c r="O1488"/>
    </row>
    <row r="1489" spans="2:15" s="249" customFormat="1" ht="15.75" customHeight="1">
      <c r="B1489" s="1408"/>
      <c r="C1489" s="1979"/>
      <c r="D1489" s="1409"/>
      <c r="E1489" s="1398"/>
      <c r="F1489" s="1398"/>
      <c r="G1489" s="1398"/>
      <c r="H1489" s="1399"/>
      <c r="I1489" s="1399"/>
      <c r="J1489" s="1399"/>
      <c r="K1489"/>
      <c r="L1489"/>
      <c r="M1489"/>
      <c r="N1489"/>
      <c r="O1489"/>
    </row>
    <row r="1490" spans="2:15" s="249" customFormat="1" ht="15.75" customHeight="1">
      <c r="B1490" s="1408"/>
      <c r="C1490" s="1979"/>
      <c r="D1490" s="1409"/>
      <c r="E1490" s="1398"/>
      <c r="F1490" s="1398"/>
      <c r="G1490" s="1398"/>
      <c r="H1490" s="1399"/>
      <c r="I1490" s="1399"/>
      <c r="J1490" s="1399"/>
      <c r="K1490"/>
      <c r="L1490"/>
      <c r="M1490"/>
      <c r="N1490"/>
      <c r="O1490"/>
    </row>
    <row r="1491" spans="2:15" s="249" customFormat="1" ht="15.75" customHeight="1">
      <c r="B1491" s="1408"/>
      <c r="C1491" s="1979"/>
      <c r="D1491" s="1409"/>
      <c r="E1491" s="1398"/>
      <c r="F1491" s="1398"/>
      <c r="G1491" s="1398"/>
      <c r="H1491" s="1399"/>
      <c r="I1491" s="1399"/>
      <c r="J1491" s="1399"/>
      <c r="K1491"/>
      <c r="L1491"/>
      <c r="M1491"/>
      <c r="N1491"/>
      <c r="O1491"/>
    </row>
    <row r="1492" spans="2:15" s="249" customFormat="1" ht="15.75" customHeight="1">
      <c r="B1492" s="1408"/>
      <c r="C1492" s="1979"/>
      <c r="D1492" s="1409"/>
      <c r="E1492" s="1398"/>
      <c r="F1492" s="1398"/>
      <c r="G1492" s="1398"/>
      <c r="H1492" s="1399"/>
      <c r="I1492" s="1399"/>
      <c r="J1492" s="1399"/>
      <c r="K1492"/>
      <c r="L1492"/>
      <c r="M1492"/>
      <c r="N1492"/>
      <c r="O1492"/>
    </row>
    <row r="1493" spans="2:15" s="249" customFormat="1" ht="15.75" customHeight="1">
      <c r="B1493" s="1408"/>
      <c r="C1493" s="1979"/>
      <c r="D1493" s="1409"/>
      <c r="E1493" s="1398"/>
      <c r="F1493" s="1398"/>
      <c r="G1493" s="1398"/>
      <c r="H1493" s="1399"/>
      <c r="I1493" s="1399"/>
      <c r="J1493" s="1399"/>
      <c r="K1493"/>
      <c r="L1493"/>
      <c r="M1493"/>
      <c r="N1493"/>
      <c r="O1493"/>
    </row>
    <row r="1494" spans="2:15" s="249" customFormat="1" ht="15.75" customHeight="1">
      <c r="B1494" s="1408"/>
      <c r="C1494" s="1979"/>
      <c r="D1494" s="1409"/>
      <c r="E1494" s="1398"/>
      <c r="F1494" s="1398"/>
      <c r="G1494" s="1398"/>
      <c r="H1494" s="1399"/>
      <c r="I1494" s="1399"/>
      <c r="J1494" s="1399"/>
      <c r="K1494"/>
      <c r="L1494"/>
      <c r="M1494"/>
      <c r="N1494"/>
      <c r="O1494"/>
    </row>
    <row r="1495" spans="2:15" s="249" customFormat="1" ht="15.75" customHeight="1">
      <c r="B1495" s="1408"/>
      <c r="C1495" s="1979"/>
      <c r="D1495" s="1409"/>
      <c r="E1495" s="1398"/>
      <c r="F1495" s="1398"/>
      <c r="G1495" s="1398"/>
      <c r="H1495" s="1399"/>
      <c r="I1495" s="1399"/>
      <c r="J1495" s="1399"/>
      <c r="K1495"/>
      <c r="L1495"/>
      <c r="M1495"/>
      <c r="N1495"/>
      <c r="O1495"/>
    </row>
    <row r="1496" spans="2:15" s="249" customFormat="1" ht="15.75" customHeight="1">
      <c r="B1496" s="1408"/>
      <c r="C1496" s="1979"/>
      <c r="D1496" s="1409"/>
      <c r="E1496" s="1398"/>
      <c r="F1496" s="1398"/>
      <c r="G1496" s="1398"/>
      <c r="H1496" s="1399"/>
      <c r="I1496" s="1399"/>
      <c r="J1496" s="1399"/>
      <c r="K1496"/>
      <c r="L1496"/>
      <c r="M1496"/>
      <c r="N1496"/>
      <c r="O1496"/>
    </row>
    <row r="1497" spans="2:15" s="249" customFormat="1" ht="15.75" customHeight="1">
      <c r="B1497" s="1408"/>
      <c r="C1497" s="1979"/>
      <c r="D1497" s="1409"/>
      <c r="E1497" s="1398"/>
      <c r="F1497" s="1398"/>
      <c r="G1497" s="1398"/>
      <c r="H1497" s="1399"/>
      <c r="I1497" s="1399"/>
      <c r="J1497" s="1399"/>
      <c r="K1497"/>
      <c r="L1497"/>
      <c r="M1497"/>
      <c r="N1497"/>
      <c r="O1497"/>
    </row>
    <row r="1498" spans="2:15" s="249" customFormat="1" ht="15.75" customHeight="1">
      <c r="B1498" s="1408"/>
      <c r="C1498" s="1979"/>
      <c r="D1498" s="1409"/>
      <c r="E1498" s="1398"/>
      <c r="F1498" s="1398"/>
      <c r="G1498" s="1398"/>
      <c r="H1498" s="1399"/>
      <c r="I1498" s="1399"/>
      <c r="J1498" s="1399"/>
      <c r="K1498"/>
      <c r="L1498"/>
      <c r="M1498"/>
      <c r="N1498"/>
      <c r="O1498"/>
    </row>
    <row r="1499" spans="2:15" s="249" customFormat="1" ht="15.75" customHeight="1">
      <c r="B1499" s="1408"/>
      <c r="C1499" s="1979"/>
      <c r="D1499" s="1409"/>
      <c r="E1499" s="1398"/>
      <c r="F1499" s="1398"/>
      <c r="G1499" s="1398"/>
      <c r="H1499" s="1399"/>
      <c r="I1499" s="1399"/>
      <c r="J1499" s="1399"/>
      <c r="K1499"/>
      <c r="L1499"/>
      <c r="M1499"/>
      <c r="N1499"/>
      <c r="O1499"/>
    </row>
    <row r="1500" spans="2:15" s="249" customFormat="1" ht="15.75" customHeight="1">
      <c r="B1500" s="1408"/>
      <c r="C1500" s="1979"/>
      <c r="D1500" s="1409"/>
      <c r="E1500" s="1398"/>
      <c r="F1500" s="1398"/>
      <c r="G1500" s="1398"/>
      <c r="H1500" s="1399"/>
      <c r="I1500" s="1399"/>
      <c r="J1500" s="1399"/>
      <c r="K1500"/>
      <c r="L1500"/>
      <c r="M1500"/>
      <c r="N1500"/>
      <c r="O1500"/>
    </row>
    <row r="1501" spans="2:15" s="249" customFormat="1" ht="15.75" customHeight="1">
      <c r="B1501" s="1408"/>
      <c r="C1501" s="1979"/>
      <c r="D1501" s="1409"/>
      <c r="E1501" s="1398"/>
      <c r="F1501" s="1398"/>
      <c r="G1501" s="1398"/>
      <c r="H1501" s="1399"/>
      <c r="I1501" s="1399"/>
      <c r="J1501" s="1399"/>
      <c r="K1501"/>
      <c r="L1501"/>
      <c r="M1501"/>
      <c r="N1501"/>
      <c r="O1501"/>
    </row>
    <row r="1502" spans="2:15" s="249" customFormat="1" ht="15.75" customHeight="1">
      <c r="B1502" s="1408"/>
      <c r="C1502" s="1979"/>
      <c r="D1502" s="1409"/>
      <c r="E1502" s="1398"/>
      <c r="F1502" s="1398"/>
      <c r="G1502" s="1398"/>
      <c r="H1502" s="1399"/>
      <c r="I1502" s="1399"/>
      <c r="J1502" s="1399"/>
      <c r="K1502"/>
      <c r="L1502"/>
      <c r="M1502"/>
      <c r="N1502"/>
      <c r="O1502"/>
    </row>
    <row r="1503" spans="2:15" s="249" customFormat="1" ht="15.75" customHeight="1">
      <c r="B1503" s="1408"/>
      <c r="C1503" s="1979"/>
      <c r="D1503" s="1409"/>
      <c r="E1503" s="1398"/>
      <c r="F1503" s="1398"/>
      <c r="G1503" s="1398"/>
      <c r="H1503" s="1399"/>
      <c r="I1503" s="1399"/>
      <c r="J1503" s="1399"/>
      <c r="K1503"/>
      <c r="L1503"/>
      <c r="M1503"/>
      <c r="N1503"/>
      <c r="O1503"/>
    </row>
    <row r="1504" spans="2:15" s="249" customFormat="1" ht="15.75" customHeight="1">
      <c r="B1504" s="1408"/>
      <c r="C1504" s="1979"/>
      <c r="D1504" s="1409"/>
      <c r="E1504" s="1398"/>
      <c r="F1504" s="1398"/>
      <c r="G1504" s="1398"/>
      <c r="H1504" s="1399"/>
      <c r="I1504" s="1399"/>
      <c r="J1504" s="1399"/>
      <c r="K1504"/>
      <c r="L1504"/>
      <c r="M1504"/>
      <c r="N1504"/>
      <c r="O1504"/>
    </row>
    <row r="1505" spans="2:15" s="249" customFormat="1" ht="15.75" customHeight="1">
      <c r="B1505" s="1408"/>
      <c r="C1505" s="1979"/>
      <c r="D1505" s="1409"/>
      <c r="E1505" s="1398"/>
      <c r="F1505" s="1398"/>
      <c r="G1505" s="1398"/>
      <c r="H1505" s="1399"/>
      <c r="I1505" s="1399"/>
      <c r="J1505" s="1399"/>
      <c r="K1505"/>
      <c r="L1505"/>
      <c r="M1505"/>
      <c r="N1505"/>
      <c r="O1505"/>
    </row>
    <row r="1506" spans="2:15" s="249" customFormat="1" ht="15.75" customHeight="1">
      <c r="B1506" s="1408"/>
      <c r="C1506" s="1979"/>
      <c r="D1506" s="1409"/>
      <c r="E1506" s="1398"/>
      <c r="F1506" s="1398"/>
      <c r="G1506" s="1398"/>
      <c r="H1506" s="1399"/>
      <c r="I1506" s="1399"/>
      <c r="J1506" s="1399"/>
      <c r="K1506"/>
      <c r="L1506"/>
      <c r="M1506"/>
      <c r="N1506"/>
      <c r="O1506"/>
    </row>
    <row r="1507" spans="2:15" s="249" customFormat="1" ht="15.75" customHeight="1">
      <c r="B1507" s="1408"/>
      <c r="C1507" s="1979"/>
      <c r="D1507" s="1409"/>
      <c r="E1507" s="1398"/>
      <c r="F1507" s="1398"/>
      <c r="G1507" s="1398"/>
      <c r="H1507" s="1399"/>
      <c r="I1507" s="1399"/>
      <c r="J1507" s="1399"/>
      <c r="K1507"/>
      <c r="L1507"/>
      <c r="M1507"/>
      <c r="N1507"/>
      <c r="O1507"/>
    </row>
    <row r="1508" spans="2:15" s="249" customFormat="1" ht="15.75" customHeight="1">
      <c r="B1508" s="1408"/>
      <c r="C1508" s="1979"/>
      <c r="D1508" s="1409"/>
      <c r="E1508" s="1398"/>
      <c r="F1508" s="1398"/>
      <c r="G1508" s="1398"/>
      <c r="H1508" s="1399"/>
      <c r="I1508" s="1399"/>
      <c r="J1508" s="1399"/>
      <c r="K1508"/>
      <c r="L1508"/>
      <c r="M1508"/>
      <c r="N1508"/>
      <c r="O1508"/>
    </row>
    <row r="1509" spans="2:15" s="249" customFormat="1" ht="15.75" customHeight="1">
      <c r="B1509" s="1408"/>
      <c r="C1509" s="1979"/>
      <c r="D1509" s="1409"/>
      <c r="E1509" s="1398"/>
      <c r="F1509" s="1398"/>
      <c r="G1509" s="1398"/>
      <c r="H1509" s="1399"/>
      <c r="I1509" s="1399"/>
      <c r="J1509" s="1399"/>
      <c r="K1509"/>
      <c r="L1509"/>
      <c r="M1509"/>
      <c r="N1509"/>
      <c r="O1509"/>
    </row>
    <row r="1510" spans="2:15" s="249" customFormat="1" ht="15.75" customHeight="1">
      <c r="B1510" s="1408"/>
      <c r="C1510" s="1979"/>
      <c r="D1510" s="1409"/>
      <c r="E1510" s="1398"/>
      <c r="F1510" s="1398"/>
      <c r="G1510" s="1398"/>
      <c r="H1510" s="1399"/>
      <c r="I1510" s="1399"/>
      <c r="J1510" s="1399"/>
      <c r="K1510"/>
      <c r="L1510"/>
      <c r="M1510"/>
      <c r="N1510"/>
      <c r="O1510"/>
    </row>
    <row r="1511" spans="2:15" s="249" customFormat="1" ht="15.75" customHeight="1">
      <c r="B1511" s="1408"/>
      <c r="C1511" s="1979"/>
      <c r="D1511" s="1409"/>
      <c r="E1511" s="1398"/>
      <c r="F1511" s="1398"/>
      <c r="G1511" s="1398"/>
      <c r="H1511" s="1399"/>
      <c r="I1511" s="1399"/>
      <c r="J1511" s="1399"/>
      <c r="K1511"/>
      <c r="L1511"/>
      <c r="M1511"/>
      <c r="N1511"/>
      <c r="O1511"/>
    </row>
    <row r="1512" spans="2:15" s="249" customFormat="1" ht="15.75" customHeight="1">
      <c r="B1512" s="1408"/>
      <c r="C1512" s="1979"/>
      <c r="D1512" s="1409"/>
      <c r="E1512" s="1398"/>
      <c r="F1512" s="1398"/>
      <c r="G1512" s="1398"/>
      <c r="H1512" s="1399"/>
      <c r="I1512" s="1399"/>
      <c r="J1512" s="1399"/>
      <c r="K1512"/>
      <c r="L1512"/>
      <c r="M1512"/>
      <c r="N1512"/>
      <c r="O1512"/>
    </row>
    <row r="1513" spans="2:15" s="249" customFormat="1" ht="15.75" customHeight="1">
      <c r="B1513" s="1408"/>
      <c r="C1513" s="1979"/>
      <c r="D1513" s="1409"/>
      <c r="E1513" s="1398"/>
      <c r="F1513" s="1398"/>
      <c r="G1513" s="1398"/>
      <c r="H1513" s="1399"/>
      <c r="I1513" s="1399"/>
      <c r="J1513" s="1399"/>
      <c r="K1513"/>
      <c r="L1513"/>
      <c r="M1513"/>
      <c r="N1513"/>
      <c r="O1513"/>
    </row>
    <row r="1514" spans="2:15" s="249" customFormat="1" ht="15.75" customHeight="1">
      <c r="B1514" s="1408"/>
      <c r="C1514" s="1979"/>
      <c r="D1514" s="1409"/>
      <c r="E1514" s="1398"/>
      <c r="F1514" s="1398"/>
      <c r="G1514" s="1398"/>
      <c r="H1514" s="1399"/>
      <c r="I1514" s="1399"/>
      <c r="J1514" s="1399"/>
      <c r="K1514"/>
      <c r="L1514"/>
      <c r="M1514"/>
      <c r="N1514"/>
      <c r="O1514"/>
    </row>
    <row r="1515" spans="2:15" s="249" customFormat="1" ht="15.75" customHeight="1">
      <c r="B1515" s="1408"/>
      <c r="C1515" s="1979"/>
      <c r="D1515" s="1409"/>
      <c r="E1515" s="1398"/>
      <c r="F1515" s="1398"/>
      <c r="G1515" s="1398"/>
      <c r="H1515" s="1399"/>
      <c r="I1515" s="1399"/>
      <c r="J1515" s="1399"/>
      <c r="K1515"/>
      <c r="L1515"/>
      <c r="M1515"/>
      <c r="N1515"/>
      <c r="O1515"/>
    </row>
    <row r="1516" spans="2:15" s="249" customFormat="1" ht="15.75" customHeight="1">
      <c r="B1516" s="1408"/>
      <c r="C1516" s="1979"/>
      <c r="D1516" s="1409"/>
      <c r="E1516" s="1398"/>
      <c r="F1516" s="1398"/>
      <c r="G1516" s="1398"/>
      <c r="H1516" s="1399"/>
      <c r="I1516" s="1399"/>
      <c r="J1516" s="1399"/>
      <c r="K1516"/>
      <c r="L1516"/>
      <c r="M1516"/>
      <c r="N1516"/>
      <c r="O1516"/>
    </row>
    <row r="1517" spans="2:15" s="249" customFormat="1" ht="15.75" customHeight="1">
      <c r="B1517" s="1408"/>
      <c r="C1517" s="1979"/>
      <c r="D1517" s="1409"/>
      <c r="E1517" s="1398"/>
      <c r="F1517" s="1398"/>
      <c r="G1517" s="1398"/>
      <c r="H1517" s="1399"/>
      <c r="I1517" s="1399"/>
      <c r="J1517" s="1399"/>
      <c r="K1517"/>
      <c r="L1517"/>
      <c r="M1517"/>
      <c r="N1517"/>
      <c r="O1517"/>
    </row>
    <row r="1518" spans="2:15" s="249" customFormat="1" ht="15.75" customHeight="1">
      <c r="B1518" s="1408"/>
      <c r="C1518" s="1979"/>
      <c r="D1518" s="1409"/>
      <c r="E1518" s="1398"/>
      <c r="F1518" s="1398"/>
      <c r="G1518" s="1398"/>
      <c r="H1518" s="1399"/>
      <c r="I1518" s="1399"/>
      <c r="J1518" s="1399"/>
      <c r="K1518"/>
      <c r="L1518"/>
      <c r="M1518"/>
      <c r="N1518"/>
      <c r="O1518"/>
    </row>
    <row r="1519" spans="2:15" s="249" customFormat="1" ht="15.75" customHeight="1">
      <c r="B1519" s="1408"/>
      <c r="C1519" s="1979"/>
      <c r="D1519" s="1409"/>
      <c r="E1519" s="1398"/>
      <c r="F1519" s="1398"/>
      <c r="G1519" s="1398"/>
      <c r="H1519" s="1399"/>
      <c r="I1519" s="1399"/>
      <c r="J1519" s="1399"/>
      <c r="K1519"/>
      <c r="L1519"/>
      <c r="M1519"/>
      <c r="N1519"/>
      <c r="O1519"/>
    </row>
    <row r="1520" spans="2:15" s="249" customFormat="1" ht="15.75" customHeight="1">
      <c r="B1520" s="1408"/>
      <c r="C1520" s="1979"/>
      <c r="D1520" s="1409"/>
      <c r="E1520" s="1398"/>
      <c r="F1520" s="1398"/>
      <c r="G1520" s="1398"/>
      <c r="H1520" s="1399"/>
      <c r="I1520" s="1399"/>
      <c r="J1520" s="1399"/>
      <c r="K1520"/>
      <c r="L1520"/>
      <c r="M1520"/>
      <c r="N1520"/>
      <c r="O1520"/>
    </row>
    <row r="1521" spans="2:15" s="249" customFormat="1" ht="15.75" customHeight="1">
      <c r="B1521" s="1408"/>
      <c r="C1521" s="1979"/>
      <c r="D1521" s="1409"/>
      <c r="E1521" s="1398"/>
      <c r="F1521" s="1398"/>
      <c r="G1521" s="1398"/>
      <c r="H1521" s="1399"/>
      <c r="I1521" s="1399"/>
      <c r="J1521" s="1399"/>
      <c r="K1521"/>
      <c r="L1521"/>
      <c r="M1521"/>
      <c r="N1521"/>
      <c r="O1521"/>
    </row>
    <row r="1522" spans="2:15" s="249" customFormat="1" ht="15.75" customHeight="1">
      <c r="B1522" s="1408"/>
      <c r="C1522" s="1979"/>
      <c r="D1522" s="1409"/>
      <c r="E1522" s="1398"/>
      <c r="F1522" s="1398"/>
      <c r="G1522" s="1398"/>
      <c r="H1522" s="1399"/>
      <c r="I1522" s="1399"/>
      <c r="J1522" s="1399"/>
      <c r="K1522"/>
      <c r="L1522"/>
      <c r="M1522"/>
      <c r="N1522"/>
      <c r="O1522"/>
    </row>
    <row r="1523" spans="2:15" s="249" customFormat="1" ht="15.75" customHeight="1">
      <c r="B1523" s="1408"/>
      <c r="C1523" s="1979"/>
      <c r="D1523" s="1409"/>
      <c r="E1523" s="1398"/>
      <c r="F1523" s="1398"/>
      <c r="G1523" s="1398"/>
      <c r="H1523" s="1399"/>
      <c r="I1523" s="1399"/>
      <c r="J1523" s="1399"/>
      <c r="K1523"/>
      <c r="L1523"/>
      <c r="M1523"/>
      <c r="N1523"/>
      <c r="O1523"/>
    </row>
    <row r="1524" spans="2:15" s="249" customFormat="1" ht="15.75" customHeight="1">
      <c r="B1524" s="1408"/>
      <c r="C1524" s="1979"/>
      <c r="D1524" s="1409"/>
      <c r="E1524" s="1398"/>
      <c r="F1524" s="1398"/>
      <c r="G1524" s="1398"/>
      <c r="H1524" s="1399"/>
      <c r="I1524" s="1399"/>
      <c r="J1524" s="1399"/>
      <c r="K1524"/>
      <c r="L1524"/>
      <c r="M1524"/>
      <c r="N1524"/>
      <c r="O1524"/>
    </row>
    <row r="1525" spans="2:15" s="249" customFormat="1" ht="15.75" customHeight="1">
      <c r="B1525" s="1408"/>
      <c r="C1525" s="1979"/>
      <c r="D1525" s="1409"/>
      <c r="E1525" s="1398"/>
      <c r="F1525" s="1398"/>
      <c r="G1525" s="1398"/>
      <c r="H1525" s="1399"/>
      <c r="I1525" s="1399"/>
      <c r="J1525" s="1399"/>
      <c r="K1525"/>
      <c r="L1525"/>
      <c r="M1525"/>
      <c r="N1525"/>
      <c r="O1525"/>
    </row>
    <row r="1526" spans="2:15" s="249" customFormat="1" ht="15.75" customHeight="1">
      <c r="B1526" s="1408"/>
      <c r="C1526" s="1979"/>
      <c r="D1526" s="1409"/>
      <c r="E1526" s="1398"/>
      <c r="F1526" s="1398"/>
      <c r="G1526" s="1398"/>
      <c r="H1526" s="1399"/>
      <c r="I1526" s="1399"/>
      <c r="J1526" s="1399"/>
      <c r="K1526"/>
      <c r="L1526"/>
      <c r="M1526"/>
      <c r="N1526"/>
      <c r="O1526"/>
    </row>
    <row r="1527" spans="2:15" s="249" customFormat="1" ht="15.75" customHeight="1">
      <c r="B1527" s="1408"/>
      <c r="C1527" s="1979"/>
      <c r="D1527" s="1409"/>
      <c r="E1527" s="1398"/>
      <c r="F1527" s="1398"/>
      <c r="G1527" s="1398"/>
      <c r="H1527" s="1399"/>
      <c r="I1527" s="1399"/>
      <c r="J1527" s="1399"/>
      <c r="K1527"/>
      <c r="L1527"/>
      <c r="M1527"/>
      <c r="N1527"/>
      <c r="O1527"/>
    </row>
    <row r="1528" spans="2:15" s="249" customFormat="1" ht="15.75" customHeight="1">
      <c r="B1528" s="1408"/>
      <c r="C1528" s="1979"/>
      <c r="D1528" s="1409"/>
      <c r="E1528" s="1398"/>
      <c r="F1528" s="1398"/>
      <c r="G1528" s="1398"/>
      <c r="H1528" s="1399"/>
      <c r="I1528" s="1399"/>
      <c r="J1528" s="1399"/>
      <c r="K1528"/>
      <c r="L1528"/>
      <c r="M1528"/>
      <c r="N1528"/>
      <c r="O1528"/>
    </row>
    <row r="1529" spans="2:15" s="249" customFormat="1" ht="15.75" customHeight="1">
      <c r="B1529" s="1408"/>
      <c r="C1529" s="1979"/>
      <c r="D1529" s="1409"/>
      <c r="E1529" s="1398"/>
      <c r="F1529" s="1398"/>
      <c r="G1529" s="1398"/>
      <c r="H1529" s="1399"/>
      <c r="I1529" s="1399"/>
      <c r="J1529" s="1399"/>
      <c r="K1529"/>
      <c r="L1529"/>
      <c r="M1529"/>
      <c r="N1529"/>
      <c r="O1529"/>
    </row>
    <row r="1530" spans="2:15" s="249" customFormat="1" ht="15.75" customHeight="1">
      <c r="B1530" s="1408"/>
      <c r="C1530" s="1979"/>
      <c r="D1530" s="1409"/>
      <c r="E1530" s="1398"/>
      <c r="F1530" s="1398"/>
      <c r="G1530" s="1398"/>
      <c r="H1530" s="1399"/>
      <c r="I1530" s="1399"/>
      <c r="J1530" s="1399"/>
      <c r="K1530"/>
      <c r="L1530"/>
      <c r="M1530"/>
      <c r="N1530"/>
      <c r="O1530"/>
    </row>
    <row r="1531" spans="2:15" s="249" customFormat="1" ht="15.75" customHeight="1">
      <c r="B1531" s="1408"/>
      <c r="C1531" s="1979"/>
      <c r="D1531" s="1409"/>
      <c r="E1531" s="1398"/>
      <c r="F1531" s="1398"/>
      <c r="G1531" s="1398"/>
      <c r="H1531" s="1399"/>
      <c r="I1531" s="1399"/>
      <c r="J1531" s="1399"/>
      <c r="K1531"/>
      <c r="L1531"/>
      <c r="M1531"/>
      <c r="N1531"/>
      <c r="O1531"/>
    </row>
    <row r="1532" spans="2:15" s="249" customFormat="1" ht="15.75" customHeight="1">
      <c r="B1532" s="1408"/>
      <c r="C1532" s="1979"/>
      <c r="D1532" s="1409"/>
      <c r="E1532" s="1398"/>
      <c r="F1532" s="1398"/>
      <c r="G1532" s="1398"/>
      <c r="H1532" s="1399"/>
      <c r="I1532" s="1399"/>
      <c r="J1532" s="1399"/>
      <c r="K1532"/>
      <c r="L1532"/>
      <c r="M1532"/>
      <c r="N1532"/>
      <c r="O1532"/>
    </row>
    <row r="1533" spans="2:15" s="249" customFormat="1" ht="15.75" customHeight="1">
      <c r="B1533" s="1408"/>
      <c r="C1533" s="1979"/>
      <c r="D1533" s="1409"/>
      <c r="E1533" s="1398"/>
      <c r="F1533" s="1398"/>
      <c r="G1533" s="1398"/>
      <c r="H1533" s="1399"/>
      <c r="I1533" s="1399"/>
      <c r="J1533" s="1399"/>
      <c r="K1533"/>
      <c r="L1533"/>
      <c r="M1533"/>
      <c r="N1533"/>
      <c r="O1533"/>
    </row>
    <row r="1534" spans="2:15" s="249" customFormat="1" ht="15.75" customHeight="1">
      <c r="B1534" s="1408"/>
      <c r="C1534" s="1979"/>
      <c r="D1534" s="1409"/>
      <c r="E1534" s="1398"/>
      <c r="F1534" s="1398"/>
      <c r="G1534" s="1398"/>
      <c r="H1534" s="1399"/>
      <c r="I1534" s="1399"/>
      <c r="J1534" s="1399"/>
      <c r="K1534"/>
      <c r="L1534"/>
      <c r="M1534"/>
      <c r="N1534"/>
      <c r="O1534"/>
    </row>
    <row r="1535" spans="2:15" s="249" customFormat="1" ht="15.75" customHeight="1">
      <c r="B1535" s="1408"/>
      <c r="C1535" s="1979"/>
      <c r="D1535" s="1409"/>
      <c r="E1535" s="1398"/>
      <c r="F1535" s="1398"/>
      <c r="G1535" s="1398"/>
      <c r="H1535" s="1399"/>
      <c r="I1535" s="1399"/>
      <c r="J1535" s="1399"/>
      <c r="K1535"/>
      <c r="L1535"/>
      <c r="M1535"/>
      <c r="N1535"/>
      <c r="O1535"/>
    </row>
    <row r="1536" spans="2:15" s="249" customFormat="1" ht="15.75" customHeight="1">
      <c r="B1536" s="1408"/>
      <c r="C1536" s="1979"/>
      <c r="D1536" s="1409"/>
      <c r="E1536" s="1398"/>
      <c r="F1536" s="1398"/>
      <c r="G1536" s="1398"/>
      <c r="H1536" s="1399"/>
      <c r="I1536" s="1399"/>
      <c r="J1536" s="1399"/>
      <c r="K1536"/>
      <c r="L1536"/>
      <c r="M1536"/>
      <c r="N1536"/>
      <c r="O1536"/>
    </row>
    <row r="1537" spans="2:15" s="249" customFormat="1" ht="15.75" customHeight="1">
      <c r="B1537" s="1408"/>
      <c r="C1537" s="1979"/>
      <c r="D1537" s="1409"/>
      <c r="E1537" s="1398"/>
      <c r="F1537" s="1398"/>
      <c r="G1537" s="1398"/>
      <c r="H1537" s="1399"/>
      <c r="I1537" s="1399"/>
      <c r="J1537" s="1399"/>
      <c r="K1537"/>
      <c r="L1537"/>
      <c r="M1537"/>
      <c r="N1537"/>
      <c r="O1537"/>
    </row>
    <row r="1538" spans="2:15" s="249" customFormat="1" ht="15.75" customHeight="1">
      <c r="B1538" s="1408"/>
      <c r="C1538" s="1979"/>
      <c r="D1538" s="1409"/>
      <c r="E1538" s="1398"/>
      <c r="F1538" s="1398"/>
      <c r="G1538" s="1398"/>
      <c r="H1538" s="1399"/>
      <c r="I1538" s="1399"/>
      <c r="J1538" s="1399"/>
      <c r="K1538"/>
      <c r="L1538"/>
      <c r="M1538"/>
      <c r="N1538"/>
      <c r="O1538"/>
    </row>
    <row r="1539" spans="2:15" s="249" customFormat="1" ht="15.75" customHeight="1">
      <c r="B1539" s="1408"/>
      <c r="C1539" s="1979"/>
      <c r="D1539" s="1409"/>
      <c r="E1539" s="1398"/>
      <c r="F1539" s="1398"/>
      <c r="G1539" s="1398"/>
      <c r="H1539" s="1399"/>
      <c r="I1539" s="1399"/>
      <c r="J1539" s="1399"/>
      <c r="K1539"/>
      <c r="L1539"/>
      <c r="M1539"/>
      <c r="N1539"/>
      <c r="O1539"/>
    </row>
    <row r="1540" spans="2:15" s="249" customFormat="1" ht="15.75" customHeight="1">
      <c r="B1540" s="1408"/>
      <c r="C1540" s="1979"/>
      <c r="D1540" s="1409"/>
      <c r="E1540" s="1398"/>
      <c r="F1540" s="1398"/>
      <c r="G1540" s="1398"/>
      <c r="H1540" s="1399"/>
      <c r="I1540" s="1399"/>
      <c r="J1540" s="1399"/>
      <c r="K1540"/>
      <c r="L1540"/>
      <c r="M1540"/>
      <c r="N1540"/>
      <c r="O1540"/>
    </row>
    <row r="1541" spans="2:15" s="249" customFormat="1" ht="15.75" customHeight="1">
      <c r="B1541" s="1408"/>
      <c r="C1541" s="1979"/>
      <c r="D1541" s="1409"/>
      <c r="E1541" s="1398"/>
      <c r="F1541" s="1398"/>
      <c r="G1541" s="1398"/>
      <c r="H1541" s="1399"/>
      <c r="I1541" s="1399"/>
      <c r="J1541" s="1399"/>
      <c r="K1541"/>
      <c r="L1541"/>
      <c r="M1541"/>
      <c r="N1541"/>
      <c r="O1541"/>
    </row>
    <row r="1542" spans="2:15" s="249" customFormat="1" ht="15.75" customHeight="1">
      <c r="B1542" s="1408"/>
      <c r="C1542" s="1979"/>
      <c r="D1542" s="1409"/>
      <c r="E1542" s="1398"/>
      <c r="F1542" s="1398"/>
      <c r="G1542" s="1398"/>
      <c r="H1542" s="1399"/>
      <c r="I1542" s="1399"/>
      <c r="J1542" s="1399"/>
      <c r="K1542"/>
      <c r="L1542"/>
      <c r="M1542"/>
      <c r="N1542"/>
      <c r="O1542"/>
    </row>
    <row r="1543" spans="2:15" s="249" customFormat="1" ht="15.75" customHeight="1">
      <c r="B1543" s="1408"/>
      <c r="C1543" s="1979"/>
      <c r="D1543" s="1409"/>
      <c r="E1543" s="1398"/>
      <c r="F1543" s="1398"/>
      <c r="G1543" s="1398"/>
      <c r="H1543" s="1399"/>
      <c r="I1543" s="1399"/>
      <c r="J1543" s="1399"/>
      <c r="K1543"/>
      <c r="L1543"/>
      <c r="M1543"/>
      <c r="N1543"/>
      <c r="O1543"/>
    </row>
    <row r="1544" spans="2:15" s="249" customFormat="1" ht="15.75" customHeight="1">
      <c r="B1544" s="1408"/>
      <c r="C1544" s="1979"/>
      <c r="D1544" s="1409"/>
      <c r="E1544" s="1398"/>
      <c r="F1544" s="1398"/>
      <c r="G1544" s="1398"/>
      <c r="H1544" s="1399"/>
      <c r="I1544" s="1399"/>
      <c r="J1544" s="1399"/>
      <c r="K1544"/>
      <c r="L1544"/>
      <c r="M1544"/>
      <c r="N1544"/>
      <c r="O1544"/>
    </row>
    <row r="1545" spans="2:15" s="249" customFormat="1" ht="15.75" customHeight="1">
      <c r="B1545" s="1408"/>
      <c r="C1545" s="1979"/>
      <c r="D1545" s="1409"/>
      <c r="E1545" s="1398"/>
      <c r="F1545" s="1398"/>
      <c r="G1545" s="1398"/>
      <c r="H1545" s="1399"/>
      <c r="I1545" s="1399"/>
      <c r="J1545" s="1399"/>
      <c r="K1545"/>
      <c r="L1545"/>
      <c r="M1545"/>
      <c r="N1545"/>
      <c r="O1545"/>
    </row>
    <row r="1546" spans="2:15" s="249" customFormat="1" ht="15.75" customHeight="1">
      <c r="B1546" s="1408"/>
      <c r="C1546" s="1979"/>
      <c r="D1546" s="1409"/>
      <c r="E1546" s="1398"/>
      <c r="F1546" s="1398"/>
      <c r="G1546" s="1398"/>
      <c r="H1546" s="1399"/>
      <c r="I1546" s="1399"/>
      <c r="J1546" s="1399"/>
      <c r="K1546"/>
      <c r="L1546"/>
      <c r="M1546"/>
      <c r="N1546"/>
      <c r="O1546"/>
    </row>
    <row r="1547" spans="2:15" s="249" customFormat="1" ht="15.75" customHeight="1">
      <c r="B1547" s="1408"/>
      <c r="C1547" s="1979"/>
      <c r="D1547" s="1409"/>
      <c r="E1547" s="1398"/>
      <c r="F1547" s="1398"/>
      <c r="G1547" s="1398"/>
      <c r="H1547" s="1399"/>
      <c r="I1547" s="1399"/>
      <c r="J1547" s="1399"/>
      <c r="K1547"/>
      <c r="L1547"/>
      <c r="M1547"/>
      <c r="N1547"/>
      <c r="O1547"/>
    </row>
    <row r="1548" spans="2:15" s="249" customFormat="1" ht="15.75" customHeight="1">
      <c r="B1548" s="1408"/>
      <c r="C1548" s="1979"/>
      <c r="D1548" s="1409"/>
      <c r="E1548" s="1398"/>
      <c r="F1548" s="1398"/>
      <c r="G1548" s="1398"/>
      <c r="H1548" s="1399"/>
      <c r="I1548" s="1399"/>
      <c r="J1548" s="1399"/>
      <c r="K1548"/>
      <c r="L1548"/>
      <c r="M1548"/>
      <c r="N1548"/>
      <c r="O1548"/>
    </row>
    <row r="1549" spans="2:15" s="249" customFormat="1" ht="15.75" customHeight="1">
      <c r="B1549" s="1408"/>
      <c r="C1549" s="1979"/>
      <c r="D1549" s="1409"/>
      <c r="E1549" s="1398"/>
      <c r="F1549" s="1398"/>
      <c r="G1549" s="1398"/>
      <c r="H1549" s="1399"/>
      <c r="I1549" s="1399"/>
      <c r="J1549" s="1399"/>
      <c r="K1549"/>
      <c r="L1549"/>
      <c r="M1549"/>
      <c r="N1549"/>
      <c r="O1549"/>
    </row>
    <row r="1550" spans="2:15" s="249" customFormat="1" ht="15.75" customHeight="1">
      <c r="B1550" s="1408"/>
      <c r="C1550" s="1979"/>
      <c r="D1550" s="1409"/>
      <c r="E1550" s="1398"/>
      <c r="F1550" s="1398"/>
      <c r="G1550" s="1398"/>
      <c r="H1550" s="1399"/>
      <c r="I1550" s="1399"/>
      <c r="J1550" s="1399"/>
      <c r="K1550"/>
      <c r="L1550"/>
      <c r="M1550"/>
      <c r="N1550"/>
      <c r="O1550"/>
    </row>
    <row r="1551" spans="2:15" s="249" customFormat="1" ht="15.75" customHeight="1">
      <c r="B1551" s="1408"/>
      <c r="C1551" s="1979"/>
      <c r="D1551" s="1409"/>
      <c r="E1551" s="1398"/>
      <c r="F1551" s="1398"/>
      <c r="G1551" s="1398"/>
      <c r="H1551" s="1399"/>
      <c r="I1551" s="1399"/>
      <c r="J1551" s="1399"/>
      <c r="K1551"/>
      <c r="L1551"/>
      <c r="M1551"/>
      <c r="N1551"/>
      <c r="O1551"/>
    </row>
    <row r="1552" spans="2:15" s="249" customFormat="1" ht="15.75" customHeight="1">
      <c r="B1552" s="1408"/>
      <c r="C1552" s="1979"/>
      <c r="D1552" s="1409"/>
      <c r="E1552" s="1398"/>
      <c r="F1552" s="1398"/>
      <c r="G1552" s="1398"/>
      <c r="H1552" s="1399"/>
      <c r="I1552" s="1399"/>
      <c r="J1552" s="1399"/>
      <c r="K1552"/>
      <c r="L1552"/>
      <c r="M1552"/>
      <c r="N1552"/>
      <c r="O1552"/>
    </row>
    <row r="1553" spans="2:15" s="249" customFormat="1" ht="15.75" customHeight="1">
      <c r="B1553" s="1408"/>
      <c r="C1553" s="1979"/>
      <c r="D1553" s="1409"/>
      <c r="E1553" s="1398"/>
      <c r="F1553" s="1398"/>
      <c r="G1553" s="1398"/>
      <c r="H1553" s="1399"/>
      <c r="I1553" s="1399"/>
      <c r="J1553" s="1399"/>
      <c r="K1553"/>
      <c r="L1553"/>
      <c r="M1553"/>
      <c r="N1553"/>
      <c r="O1553"/>
    </row>
    <row r="1554" spans="2:15" s="249" customFormat="1" ht="15.75" customHeight="1">
      <c r="B1554" s="1408"/>
      <c r="C1554" s="1979"/>
      <c r="D1554" s="1409"/>
      <c r="E1554" s="1398"/>
      <c r="F1554" s="1398"/>
      <c r="G1554" s="1398"/>
      <c r="H1554" s="1399"/>
      <c r="I1554" s="1399"/>
      <c r="J1554" s="1399"/>
      <c r="K1554"/>
      <c r="L1554"/>
      <c r="M1554"/>
      <c r="N1554"/>
      <c r="O1554"/>
    </row>
    <row r="1555" spans="2:15" s="249" customFormat="1" ht="15.75" customHeight="1">
      <c r="B1555" s="1408"/>
      <c r="C1555" s="1979"/>
      <c r="D1555" s="1409"/>
      <c r="E1555" s="1398"/>
      <c r="F1555" s="1398"/>
      <c r="G1555" s="1398"/>
      <c r="H1555" s="1399"/>
      <c r="I1555" s="1399"/>
      <c r="J1555" s="1399"/>
      <c r="K1555"/>
      <c r="L1555"/>
      <c r="M1555"/>
      <c r="N1555"/>
      <c r="O1555"/>
    </row>
    <row r="1556" spans="2:15" s="249" customFormat="1" ht="15.75" customHeight="1">
      <c r="B1556" s="1408"/>
      <c r="C1556" s="1979"/>
      <c r="D1556" s="1409"/>
      <c r="E1556" s="1398"/>
      <c r="F1556" s="1398"/>
      <c r="G1556" s="1398"/>
      <c r="H1556" s="1399"/>
      <c r="I1556" s="1399"/>
      <c r="J1556" s="1399"/>
      <c r="K1556"/>
      <c r="L1556"/>
      <c r="M1556"/>
      <c r="N1556"/>
      <c r="O1556"/>
    </row>
    <row r="1557" spans="2:15" s="249" customFormat="1" ht="15.75" customHeight="1">
      <c r="B1557" s="1408"/>
      <c r="C1557" s="1979"/>
      <c r="D1557" s="1409"/>
      <c r="E1557" s="1398"/>
      <c r="F1557" s="1398"/>
      <c r="G1557" s="1398"/>
      <c r="H1557" s="1399"/>
      <c r="I1557" s="1399"/>
      <c r="J1557" s="1399"/>
      <c r="K1557"/>
      <c r="L1557"/>
      <c r="M1557"/>
      <c r="N1557"/>
      <c r="O1557"/>
    </row>
    <row r="1558" spans="2:15" s="249" customFormat="1" ht="15.75" customHeight="1">
      <c r="B1558" s="1408"/>
      <c r="C1558" s="1979"/>
      <c r="D1558" s="1409"/>
      <c r="E1558" s="1398"/>
      <c r="F1558" s="1398"/>
      <c r="G1558" s="1398"/>
      <c r="H1558" s="1399"/>
      <c r="I1558" s="1399"/>
      <c r="J1558" s="1399"/>
      <c r="K1558"/>
      <c r="L1558"/>
      <c r="M1558"/>
      <c r="N1558"/>
      <c r="O1558"/>
    </row>
    <row r="1559" spans="2:15" s="249" customFormat="1" ht="15.75" customHeight="1">
      <c r="B1559" s="1408"/>
      <c r="C1559" s="1979"/>
      <c r="D1559" s="1409"/>
      <c r="E1559" s="1398"/>
      <c r="F1559" s="1398"/>
      <c r="G1559" s="1398"/>
      <c r="H1559" s="1399"/>
      <c r="I1559" s="1399"/>
      <c r="J1559" s="1399"/>
      <c r="K1559"/>
      <c r="L1559"/>
      <c r="M1559"/>
      <c r="N1559"/>
      <c r="O1559"/>
    </row>
    <row r="1560" spans="2:15" s="249" customFormat="1" ht="15.75" customHeight="1">
      <c r="B1560" s="1408"/>
      <c r="C1560" s="1979"/>
      <c r="D1560" s="1409"/>
      <c r="E1560" s="1398"/>
      <c r="F1560" s="1398"/>
      <c r="G1560" s="1398"/>
      <c r="H1560" s="1399"/>
      <c r="I1560" s="1399"/>
      <c r="J1560" s="1399"/>
      <c r="K1560"/>
      <c r="L1560"/>
      <c r="M1560"/>
      <c r="N1560"/>
      <c r="O1560"/>
    </row>
    <row r="1561" spans="2:15" s="249" customFormat="1" ht="15.75" customHeight="1">
      <c r="B1561" s="1408"/>
      <c r="C1561" s="1979"/>
      <c r="D1561" s="1409"/>
      <c r="E1561" s="1398"/>
      <c r="F1561" s="1398"/>
      <c r="G1561" s="1398"/>
      <c r="H1561" s="1399"/>
      <c r="I1561" s="1399"/>
      <c r="J1561" s="1399"/>
      <c r="K1561"/>
      <c r="L1561"/>
      <c r="M1561"/>
      <c r="N1561"/>
      <c r="O1561"/>
    </row>
    <row r="1562" spans="2:15" s="249" customFormat="1" ht="15.75" customHeight="1">
      <c r="B1562" s="1408"/>
      <c r="C1562" s="1979"/>
      <c r="D1562" s="1409"/>
      <c r="E1562" s="1398"/>
      <c r="F1562" s="1398"/>
      <c r="G1562" s="1398"/>
      <c r="H1562" s="1399"/>
      <c r="I1562" s="1399"/>
      <c r="J1562" s="1399"/>
      <c r="K1562"/>
      <c r="L1562"/>
      <c r="M1562"/>
      <c r="N1562"/>
      <c r="O1562"/>
    </row>
    <row r="1563" spans="2:15" s="249" customFormat="1" ht="15.75" customHeight="1">
      <c r="B1563" s="1408"/>
      <c r="C1563" s="1979"/>
      <c r="D1563" s="1409"/>
      <c r="E1563" s="1398"/>
      <c r="F1563" s="1398"/>
      <c r="G1563" s="1398"/>
      <c r="H1563" s="1399"/>
      <c r="I1563" s="1399"/>
      <c r="J1563" s="1399"/>
      <c r="K1563"/>
      <c r="L1563"/>
      <c r="M1563"/>
      <c r="N1563"/>
      <c r="O1563"/>
    </row>
    <row r="1564" spans="2:15" s="249" customFormat="1" ht="15.75" customHeight="1">
      <c r="B1564" s="1408"/>
      <c r="C1564" s="1979"/>
      <c r="D1564" s="1409"/>
      <c r="E1564" s="1398"/>
      <c r="F1564" s="1398"/>
      <c r="G1564" s="1398"/>
      <c r="H1564" s="1399"/>
      <c r="I1564" s="1399"/>
      <c r="J1564" s="1399"/>
      <c r="K1564"/>
      <c r="L1564"/>
      <c r="M1564"/>
      <c r="N1564"/>
      <c r="O1564"/>
    </row>
    <row r="1565" spans="2:15" s="249" customFormat="1" ht="15.75" customHeight="1">
      <c r="B1565" s="1408"/>
      <c r="C1565" s="1979"/>
      <c r="D1565" s="1409"/>
      <c r="E1565" s="1398"/>
      <c r="F1565" s="1398"/>
      <c r="G1565" s="1398"/>
      <c r="H1565" s="1399"/>
      <c r="I1565" s="1399"/>
      <c r="J1565" s="1399"/>
      <c r="K1565"/>
      <c r="L1565"/>
      <c r="M1565"/>
      <c r="N1565"/>
      <c r="O1565"/>
    </row>
    <row r="1566" spans="2:15" s="249" customFormat="1" ht="15.75" customHeight="1">
      <c r="B1566" s="1408"/>
      <c r="C1566" s="1979"/>
      <c r="D1566" s="1409"/>
      <c r="E1566" s="1398"/>
      <c r="F1566" s="1398"/>
      <c r="G1566" s="1398"/>
      <c r="H1566" s="1399"/>
      <c r="I1566" s="1399"/>
      <c r="J1566" s="1399"/>
      <c r="K1566"/>
      <c r="L1566"/>
      <c r="M1566"/>
      <c r="N1566"/>
      <c r="O1566"/>
    </row>
    <row r="1567" spans="2:15" s="249" customFormat="1" ht="15.75" customHeight="1">
      <c r="B1567" s="1408"/>
      <c r="C1567" s="1979"/>
      <c r="D1567" s="1409"/>
      <c r="E1567" s="1398"/>
      <c r="F1567" s="1398"/>
      <c r="G1567" s="1398"/>
      <c r="H1567" s="1399"/>
      <c r="I1567" s="1399"/>
      <c r="J1567" s="1399"/>
      <c r="K1567"/>
      <c r="L1567"/>
      <c r="M1567"/>
      <c r="N1567"/>
      <c r="O1567"/>
    </row>
    <row r="1568" spans="2:15" s="249" customFormat="1" ht="15.75" customHeight="1">
      <c r="B1568" s="1408"/>
      <c r="C1568" s="1979"/>
      <c r="D1568" s="1409"/>
      <c r="E1568" s="1398"/>
      <c r="F1568" s="1398"/>
      <c r="G1568" s="1398"/>
      <c r="H1568" s="1399"/>
      <c r="I1568" s="1399"/>
      <c r="J1568" s="1399"/>
      <c r="K1568"/>
      <c r="L1568"/>
      <c r="M1568"/>
      <c r="N1568"/>
      <c r="O1568"/>
    </row>
    <row r="1569" spans="2:15" s="249" customFormat="1" ht="15.75" customHeight="1">
      <c r="B1569" s="1408"/>
      <c r="C1569" s="1979"/>
      <c r="D1569" s="1409"/>
      <c r="E1569" s="1398"/>
      <c r="F1569" s="1398"/>
      <c r="G1569" s="1398"/>
      <c r="H1569" s="1399"/>
      <c r="I1569" s="1399"/>
      <c r="J1569" s="1399"/>
      <c r="K1569"/>
      <c r="L1569"/>
      <c r="M1569"/>
      <c r="N1569"/>
      <c r="O1569"/>
    </row>
    <row r="1570" spans="2:15" s="249" customFormat="1" ht="15.75" customHeight="1">
      <c r="B1570" s="1408"/>
      <c r="C1570" s="1979"/>
      <c r="D1570" s="1409"/>
      <c r="E1570" s="1398"/>
      <c r="F1570" s="1398"/>
      <c r="G1570" s="1398"/>
      <c r="H1570" s="1399"/>
      <c r="I1570" s="1399"/>
      <c r="J1570" s="1399"/>
      <c r="K1570"/>
      <c r="L1570"/>
      <c r="M1570"/>
      <c r="N1570"/>
      <c r="O1570"/>
    </row>
    <row r="1571" spans="2:15" s="249" customFormat="1" ht="15.75" customHeight="1">
      <c r="B1571" s="1408"/>
      <c r="C1571" s="1979"/>
      <c r="D1571" s="1409"/>
      <c r="E1571" s="1398"/>
      <c r="F1571" s="1398"/>
      <c r="G1571" s="1398"/>
      <c r="H1571" s="1399"/>
      <c r="I1571" s="1399"/>
      <c r="J1571" s="1399"/>
      <c r="K1571"/>
      <c r="L1571"/>
      <c r="M1571"/>
      <c r="N1571"/>
      <c r="O1571"/>
    </row>
    <row r="1572" spans="2:15" s="249" customFormat="1" ht="15.75" customHeight="1">
      <c r="B1572" s="1408"/>
      <c r="C1572" s="1979"/>
      <c r="D1572" s="1409"/>
      <c r="E1572" s="1398"/>
      <c r="F1572" s="1398"/>
      <c r="G1572" s="1398"/>
      <c r="H1572" s="1399"/>
      <c r="I1572" s="1399"/>
      <c r="J1572" s="1399"/>
      <c r="K1572"/>
      <c r="L1572"/>
      <c r="M1572"/>
      <c r="N1572"/>
      <c r="O1572"/>
    </row>
    <row r="1573" spans="2:15" s="249" customFormat="1" ht="15.75" customHeight="1">
      <c r="B1573" s="1408"/>
      <c r="C1573" s="1979"/>
      <c r="D1573" s="1409"/>
      <c r="E1573" s="1398"/>
      <c r="F1573" s="1398"/>
      <c r="G1573" s="1398"/>
      <c r="H1573" s="1399"/>
      <c r="I1573" s="1399"/>
      <c r="J1573" s="1399"/>
      <c r="K1573"/>
      <c r="L1573"/>
      <c r="M1573"/>
      <c r="N1573"/>
      <c r="O1573"/>
    </row>
    <row r="1574" spans="2:15" s="249" customFormat="1" ht="15.75" customHeight="1">
      <c r="B1574" s="1408"/>
      <c r="C1574" s="1979"/>
      <c r="D1574" s="1409"/>
      <c r="E1574" s="1398"/>
      <c r="F1574" s="1398"/>
      <c r="G1574" s="1398"/>
      <c r="H1574" s="1399"/>
      <c r="I1574" s="1399"/>
      <c r="J1574" s="1399"/>
      <c r="K1574"/>
      <c r="L1574"/>
      <c r="M1574"/>
      <c r="N1574"/>
      <c r="O1574"/>
    </row>
    <row r="1575" spans="2:15" s="249" customFormat="1" ht="15.75" customHeight="1">
      <c r="B1575" s="1408"/>
      <c r="C1575" s="1979"/>
      <c r="D1575" s="1409"/>
      <c r="E1575" s="1398"/>
      <c r="F1575" s="1398"/>
      <c r="G1575" s="1398"/>
      <c r="H1575" s="1399"/>
      <c r="I1575" s="1399"/>
      <c r="J1575" s="1399"/>
      <c r="K1575"/>
      <c r="L1575"/>
      <c r="M1575"/>
      <c r="N1575"/>
      <c r="O1575"/>
    </row>
    <row r="1576" spans="2:15" s="249" customFormat="1" ht="15.75" customHeight="1">
      <c r="B1576" s="1408"/>
      <c r="C1576" s="1979"/>
      <c r="D1576" s="1409"/>
      <c r="E1576" s="1398"/>
      <c r="F1576" s="1398"/>
      <c r="G1576" s="1398"/>
      <c r="H1576" s="1399"/>
      <c r="I1576" s="1399"/>
      <c r="J1576" s="1399"/>
      <c r="K1576"/>
      <c r="L1576"/>
      <c r="M1576"/>
      <c r="N1576"/>
      <c r="O1576"/>
    </row>
    <row r="1577" spans="2:15" s="249" customFormat="1" ht="15.75" customHeight="1">
      <c r="B1577" s="1408"/>
      <c r="C1577" s="1979"/>
      <c r="D1577" s="1409"/>
      <c r="E1577" s="1398"/>
      <c r="F1577" s="1398"/>
      <c r="G1577" s="1398"/>
      <c r="H1577" s="1399"/>
      <c r="I1577" s="1399"/>
      <c r="J1577" s="1399"/>
      <c r="K1577"/>
      <c r="L1577"/>
      <c r="M1577"/>
      <c r="N1577"/>
      <c r="O1577"/>
    </row>
    <row r="1578" spans="2:15" s="249" customFormat="1" ht="15.75" customHeight="1">
      <c r="B1578" s="1408"/>
      <c r="C1578" s="1979"/>
      <c r="D1578" s="1409"/>
      <c r="E1578" s="1398"/>
      <c r="F1578" s="1398"/>
      <c r="G1578" s="1398"/>
      <c r="H1578" s="1399"/>
      <c r="I1578" s="1399"/>
      <c r="J1578" s="1399"/>
      <c r="K1578"/>
      <c r="L1578"/>
      <c r="M1578"/>
      <c r="N1578"/>
      <c r="O1578"/>
    </row>
    <row r="1579" spans="2:15" s="249" customFormat="1" ht="15.75" customHeight="1">
      <c r="B1579" s="1408"/>
      <c r="C1579" s="1979"/>
      <c r="D1579" s="1409"/>
      <c r="E1579" s="1398"/>
      <c r="F1579" s="1398"/>
      <c r="G1579" s="1398"/>
      <c r="H1579" s="1399"/>
      <c r="I1579" s="1399"/>
      <c r="J1579" s="1399"/>
      <c r="K1579"/>
      <c r="L1579"/>
      <c r="M1579"/>
      <c r="N1579"/>
      <c r="O1579"/>
    </row>
    <row r="1580" spans="2:15" s="249" customFormat="1" ht="15.75" customHeight="1">
      <c r="B1580" s="1408"/>
      <c r="C1580" s="1979"/>
      <c r="D1580" s="1409"/>
      <c r="E1580" s="1398"/>
      <c r="F1580" s="1398"/>
      <c r="G1580" s="1398"/>
      <c r="H1580" s="1399"/>
      <c r="I1580" s="1399"/>
      <c r="J1580" s="1399"/>
      <c r="K1580"/>
      <c r="L1580"/>
      <c r="M1580"/>
      <c r="N1580"/>
      <c r="O1580"/>
    </row>
    <row r="1581" spans="2:15" s="249" customFormat="1" ht="15.75" customHeight="1">
      <c r="B1581" s="1408"/>
      <c r="C1581" s="1979"/>
      <c r="D1581" s="1409"/>
      <c r="E1581" s="1398"/>
      <c r="F1581" s="1398"/>
      <c r="G1581" s="1398"/>
      <c r="H1581" s="1399"/>
      <c r="I1581" s="1399"/>
      <c r="J1581" s="1399"/>
      <c r="K1581"/>
      <c r="L1581"/>
      <c r="M1581"/>
      <c r="N1581"/>
      <c r="O1581"/>
    </row>
    <row r="1582" spans="2:15" s="249" customFormat="1" ht="15.75" customHeight="1">
      <c r="B1582" s="1408"/>
      <c r="C1582" s="1979"/>
      <c r="D1582" s="1409"/>
      <c r="E1582" s="1398"/>
      <c r="F1582" s="1398"/>
      <c r="G1582" s="1398"/>
      <c r="H1582" s="1399"/>
      <c r="I1582" s="1399"/>
      <c r="J1582" s="1399"/>
      <c r="K1582"/>
      <c r="L1582"/>
      <c r="M1582"/>
      <c r="N1582"/>
      <c r="O1582"/>
    </row>
    <row r="1583" spans="2:15" s="249" customFormat="1" ht="15.75" customHeight="1">
      <c r="B1583" s="1408"/>
      <c r="C1583" s="1979"/>
      <c r="D1583" s="1409"/>
      <c r="E1583" s="1398"/>
      <c r="F1583" s="1398"/>
      <c r="G1583" s="1398"/>
      <c r="H1583" s="1399"/>
      <c r="I1583" s="1399"/>
      <c r="J1583" s="1399"/>
      <c r="K1583"/>
      <c r="L1583"/>
      <c r="M1583"/>
      <c r="N1583"/>
      <c r="O1583"/>
    </row>
    <row r="1584" spans="2:15" s="249" customFormat="1" ht="15.75" customHeight="1">
      <c r="B1584" s="1408"/>
      <c r="C1584" s="1979"/>
      <c r="D1584" s="1409"/>
      <c r="E1584" s="1398"/>
      <c r="F1584" s="1398"/>
      <c r="G1584" s="1398"/>
      <c r="H1584" s="1399"/>
      <c r="I1584" s="1399"/>
      <c r="J1584" s="1399"/>
      <c r="K1584"/>
      <c r="L1584"/>
      <c r="M1584"/>
      <c r="N1584"/>
      <c r="O1584"/>
    </row>
    <row r="1585" spans="2:15" s="249" customFormat="1" ht="15.75" customHeight="1">
      <c r="B1585" s="1408"/>
      <c r="C1585" s="1979"/>
      <c r="D1585" s="1409"/>
      <c r="E1585" s="1398"/>
      <c r="F1585" s="1398"/>
      <c r="G1585" s="1398"/>
      <c r="H1585" s="1399"/>
      <c r="I1585" s="1399"/>
      <c r="J1585" s="1399"/>
      <c r="K1585"/>
      <c r="L1585"/>
      <c r="M1585"/>
      <c r="N1585"/>
      <c r="O1585"/>
    </row>
    <row r="1586" spans="2:15" s="249" customFormat="1" ht="15.75" customHeight="1">
      <c r="B1586" s="1408"/>
      <c r="C1586" s="1979"/>
      <c r="D1586" s="1409"/>
      <c r="E1586" s="1398"/>
      <c r="F1586" s="1398"/>
      <c r="G1586" s="1398"/>
      <c r="H1586" s="1399"/>
      <c r="I1586" s="1399"/>
      <c r="J1586" s="1399"/>
      <c r="K1586"/>
      <c r="L1586"/>
      <c r="M1586"/>
      <c r="N1586"/>
      <c r="O1586"/>
    </row>
    <row r="1587" spans="2:15" s="249" customFormat="1" ht="15.75" customHeight="1">
      <c r="B1587" s="1408"/>
      <c r="C1587" s="1979"/>
      <c r="D1587" s="1409"/>
      <c r="E1587" s="1398"/>
      <c r="F1587" s="1398"/>
      <c r="G1587" s="1398"/>
      <c r="H1587" s="1399"/>
      <c r="I1587" s="1399"/>
      <c r="J1587" s="1399"/>
      <c r="K1587"/>
      <c r="L1587"/>
      <c r="M1587"/>
      <c r="N1587"/>
      <c r="O1587"/>
    </row>
    <row r="1588" spans="2:15" s="249" customFormat="1" ht="15.75" customHeight="1">
      <c r="B1588" s="1408"/>
      <c r="C1588" s="1979"/>
      <c r="D1588" s="1409"/>
      <c r="E1588" s="1398"/>
      <c r="F1588" s="1398"/>
      <c r="G1588" s="1398"/>
      <c r="H1588" s="1399"/>
      <c r="I1588" s="1399"/>
      <c r="J1588" s="1399"/>
      <c r="K1588"/>
      <c r="L1588"/>
      <c r="M1588"/>
      <c r="N1588"/>
      <c r="O1588"/>
    </row>
    <row r="1589" spans="2:15" s="249" customFormat="1" ht="15.75" customHeight="1">
      <c r="B1589" s="1408"/>
      <c r="C1589" s="1979"/>
      <c r="D1589" s="1409"/>
      <c r="E1589" s="1398"/>
      <c r="F1589" s="1398"/>
      <c r="G1589" s="1398"/>
      <c r="H1589" s="1399"/>
      <c r="I1589" s="1399"/>
      <c r="J1589" s="1399"/>
      <c r="K1589"/>
      <c r="L1589"/>
      <c r="M1589"/>
      <c r="N1589"/>
      <c r="O1589"/>
    </row>
    <row r="1590" spans="2:15" s="249" customFormat="1" ht="15.75" customHeight="1">
      <c r="B1590" s="1408"/>
      <c r="C1590" s="1979"/>
      <c r="D1590" s="1409"/>
      <c r="E1590" s="1398"/>
      <c r="F1590" s="1398"/>
      <c r="G1590" s="1398"/>
      <c r="H1590" s="1399"/>
      <c r="I1590" s="1399"/>
      <c r="J1590" s="1399"/>
      <c r="K1590"/>
      <c r="L1590"/>
      <c r="M1590"/>
      <c r="N1590"/>
      <c r="O1590"/>
    </row>
    <row r="1591" spans="2:15" s="249" customFormat="1" ht="15.75" customHeight="1">
      <c r="B1591" s="1408"/>
      <c r="C1591" s="1979"/>
      <c r="D1591" s="1409"/>
      <c r="E1591" s="1398"/>
      <c r="F1591" s="1398"/>
      <c r="G1591" s="1398"/>
      <c r="H1591" s="1399"/>
      <c r="I1591" s="1399"/>
      <c r="J1591" s="1399"/>
      <c r="K1591"/>
      <c r="L1591"/>
      <c r="M1591"/>
      <c r="N1591"/>
      <c r="O1591"/>
    </row>
    <row r="1592" spans="2:15" s="249" customFormat="1" ht="15.75" customHeight="1">
      <c r="B1592" s="1408"/>
      <c r="C1592" s="1979"/>
      <c r="D1592" s="1409"/>
      <c r="E1592" s="1398"/>
      <c r="F1592" s="1398"/>
      <c r="G1592" s="1398"/>
      <c r="H1592" s="1399"/>
      <c r="I1592" s="1399"/>
      <c r="J1592" s="1399"/>
      <c r="K1592"/>
      <c r="L1592"/>
      <c r="M1592"/>
      <c r="N1592"/>
      <c r="O1592"/>
    </row>
    <row r="1593" spans="2:15" s="249" customFormat="1" ht="15.75" customHeight="1">
      <c r="B1593" s="1408"/>
      <c r="C1593" s="1979"/>
      <c r="D1593" s="1409"/>
      <c r="E1593" s="1398"/>
      <c r="F1593" s="1398"/>
      <c r="G1593" s="1398"/>
      <c r="H1593" s="1399"/>
      <c r="I1593" s="1399"/>
      <c r="J1593" s="1399"/>
      <c r="K1593"/>
      <c r="L1593"/>
      <c r="M1593"/>
      <c r="N1593"/>
      <c r="O1593"/>
    </row>
    <row r="1594" spans="2:15" s="249" customFormat="1" ht="15.75" customHeight="1">
      <c r="B1594" s="1408"/>
      <c r="C1594" s="1979"/>
      <c r="D1594" s="1409"/>
      <c r="E1594" s="1398"/>
      <c r="F1594" s="1398"/>
      <c r="G1594" s="1398"/>
      <c r="H1594" s="1399"/>
      <c r="I1594" s="1399"/>
      <c r="J1594" s="1399"/>
      <c r="K1594"/>
      <c r="L1594"/>
      <c r="M1594"/>
      <c r="N1594"/>
      <c r="O1594"/>
    </row>
    <row r="1595" spans="2:15" s="249" customFormat="1" ht="15.75" customHeight="1">
      <c r="B1595" s="1408"/>
      <c r="C1595" s="1979"/>
      <c r="D1595" s="1409"/>
      <c r="E1595" s="1398"/>
      <c r="F1595" s="1398"/>
      <c r="G1595" s="1398"/>
      <c r="H1595" s="1399"/>
      <c r="I1595" s="1399"/>
      <c r="J1595" s="1399"/>
      <c r="K1595"/>
      <c r="L1595"/>
      <c r="M1595"/>
      <c r="N1595"/>
      <c r="O1595"/>
    </row>
    <row r="1596" spans="2:15" s="249" customFormat="1" ht="15.75" customHeight="1">
      <c r="B1596" s="1408"/>
      <c r="C1596" s="1979"/>
      <c r="D1596" s="1409"/>
      <c r="E1596" s="1398"/>
      <c r="F1596" s="1398"/>
      <c r="G1596" s="1398"/>
      <c r="H1596" s="1399"/>
      <c r="I1596" s="1399"/>
      <c r="J1596" s="1399"/>
      <c r="K1596"/>
      <c r="L1596"/>
      <c r="M1596"/>
      <c r="N1596"/>
      <c r="O1596"/>
    </row>
    <row r="1597" spans="2:15" s="249" customFormat="1" ht="15.75" customHeight="1">
      <c r="B1597" s="1408"/>
      <c r="C1597" s="1979"/>
      <c r="D1597" s="1409"/>
      <c r="E1597" s="1398"/>
      <c r="F1597" s="1398"/>
      <c r="G1597" s="1398"/>
      <c r="H1597" s="1399"/>
      <c r="I1597" s="1399"/>
      <c r="J1597" s="1399"/>
      <c r="K1597"/>
      <c r="L1597"/>
      <c r="M1597"/>
      <c r="N1597"/>
      <c r="O1597"/>
    </row>
    <row r="1598" spans="2:15" s="249" customFormat="1" ht="15.75" customHeight="1">
      <c r="B1598" s="1408"/>
      <c r="C1598" s="1979"/>
      <c r="D1598" s="1409"/>
      <c r="E1598" s="1398"/>
      <c r="F1598" s="1398"/>
      <c r="G1598" s="1398"/>
      <c r="H1598" s="1399"/>
      <c r="I1598" s="1399"/>
      <c r="J1598" s="1399"/>
      <c r="K1598"/>
      <c r="L1598"/>
      <c r="M1598"/>
      <c r="N1598"/>
      <c r="O1598"/>
    </row>
    <row r="1599" spans="2:15" s="249" customFormat="1" ht="15.75" customHeight="1">
      <c r="B1599" s="1408"/>
      <c r="C1599" s="1979"/>
      <c r="D1599" s="1409"/>
      <c r="E1599" s="1398"/>
      <c r="F1599" s="1398"/>
      <c r="G1599" s="1398"/>
      <c r="H1599" s="1399"/>
      <c r="I1599" s="1399"/>
      <c r="J1599" s="1399"/>
      <c r="K1599"/>
      <c r="L1599"/>
      <c r="M1599"/>
      <c r="N1599"/>
      <c r="O1599"/>
    </row>
    <row r="1600" spans="2:15" s="249" customFormat="1" ht="15.75" customHeight="1">
      <c r="B1600" s="1408"/>
      <c r="C1600" s="1979"/>
      <c r="D1600" s="1409"/>
      <c r="E1600" s="1398"/>
      <c r="F1600" s="1398"/>
      <c r="G1600" s="1398"/>
      <c r="H1600" s="1399"/>
      <c r="I1600" s="1399"/>
      <c r="J1600" s="1399"/>
      <c r="K1600"/>
      <c r="L1600"/>
      <c r="M1600"/>
      <c r="N1600"/>
      <c r="O1600"/>
    </row>
    <row r="1601" spans="2:15" s="249" customFormat="1" ht="15.75" customHeight="1">
      <c r="B1601" s="1408"/>
      <c r="C1601" s="1979"/>
      <c r="D1601" s="1409"/>
      <c r="E1601" s="1398"/>
      <c r="F1601" s="1398"/>
      <c r="G1601" s="1398"/>
      <c r="H1601" s="1399"/>
      <c r="I1601" s="1399"/>
      <c r="J1601" s="1399"/>
      <c r="K1601"/>
      <c r="L1601"/>
      <c r="M1601"/>
      <c r="N1601"/>
      <c r="O1601"/>
    </row>
    <row r="1602" spans="2:15" s="249" customFormat="1" ht="15.75" customHeight="1">
      <c r="B1602" s="1408"/>
      <c r="C1602" s="1979"/>
      <c r="D1602" s="1409"/>
      <c r="E1602" s="1398"/>
      <c r="F1602" s="1398"/>
      <c r="G1602" s="1398"/>
      <c r="H1602" s="1399"/>
      <c r="I1602" s="1399"/>
      <c r="J1602" s="1399"/>
      <c r="K1602"/>
      <c r="L1602"/>
      <c r="M1602"/>
      <c r="N1602"/>
      <c r="O1602"/>
    </row>
    <row r="1603" spans="2:15" s="249" customFormat="1" ht="15.75" customHeight="1">
      <c r="B1603" s="1408"/>
      <c r="C1603" s="1979"/>
      <c r="D1603" s="1409"/>
      <c r="E1603" s="1398"/>
      <c r="F1603" s="1398"/>
      <c r="G1603" s="1398"/>
      <c r="H1603" s="1399"/>
      <c r="I1603" s="1399"/>
      <c r="J1603" s="1399"/>
      <c r="K1603"/>
      <c r="L1603"/>
      <c r="M1603"/>
      <c r="N1603"/>
      <c r="O1603"/>
    </row>
    <row r="1604" spans="2:15" s="249" customFormat="1" ht="15.75" customHeight="1">
      <c r="B1604" s="1408"/>
      <c r="C1604" s="1979"/>
      <c r="D1604" s="1409"/>
      <c r="E1604" s="1398"/>
      <c r="F1604" s="1398"/>
      <c r="G1604" s="1398"/>
      <c r="H1604" s="1399"/>
      <c r="I1604" s="1399"/>
      <c r="J1604" s="1399"/>
      <c r="K1604"/>
      <c r="L1604"/>
      <c r="M1604"/>
      <c r="N1604"/>
      <c r="O1604"/>
    </row>
    <row r="1605" spans="2:15" s="249" customFormat="1" ht="15.75" customHeight="1">
      <c r="B1605" s="1408"/>
      <c r="C1605" s="1979"/>
      <c r="D1605" s="1409"/>
      <c r="E1605" s="1398"/>
      <c r="F1605" s="1398"/>
      <c r="G1605" s="1398"/>
      <c r="H1605" s="1399"/>
      <c r="I1605" s="1399"/>
      <c r="J1605" s="1399"/>
      <c r="K1605"/>
      <c r="L1605"/>
      <c r="M1605"/>
      <c r="N1605"/>
      <c r="O1605"/>
    </row>
    <row r="1606" spans="2:15" s="249" customFormat="1" ht="15.75" customHeight="1">
      <c r="B1606" s="1408"/>
      <c r="C1606" s="1979"/>
      <c r="D1606" s="1409"/>
      <c r="E1606" s="1398"/>
      <c r="F1606" s="1398"/>
      <c r="G1606" s="1398"/>
      <c r="H1606" s="1399"/>
      <c r="I1606" s="1399"/>
      <c r="J1606" s="1399"/>
      <c r="K1606"/>
      <c r="L1606"/>
      <c r="M1606"/>
      <c r="N1606"/>
      <c r="O1606"/>
    </row>
    <row r="1607" spans="2:15" s="249" customFormat="1" ht="15.75" customHeight="1">
      <c r="B1607" s="1408"/>
      <c r="C1607" s="1979"/>
      <c r="D1607" s="1409"/>
      <c r="E1607" s="1398"/>
      <c r="F1607" s="1398"/>
      <c r="G1607" s="1398"/>
      <c r="H1607" s="1399"/>
      <c r="I1607" s="1399"/>
      <c r="J1607" s="1399"/>
      <c r="K1607"/>
      <c r="L1607"/>
      <c r="M1607"/>
      <c r="N1607"/>
      <c r="O1607"/>
    </row>
    <row r="1608" spans="2:15" s="249" customFormat="1" ht="15.75" customHeight="1">
      <c r="B1608" s="1408"/>
      <c r="C1608" s="1979"/>
      <c r="D1608" s="1409"/>
      <c r="E1608" s="1398"/>
      <c r="F1608" s="1398"/>
      <c r="G1608" s="1398"/>
      <c r="H1608" s="1399"/>
      <c r="I1608" s="1399"/>
      <c r="J1608" s="1399"/>
      <c r="K1608"/>
      <c r="L1608"/>
      <c r="M1608"/>
      <c r="N1608"/>
      <c r="O1608"/>
    </row>
    <row r="1609" spans="2:15" s="249" customFormat="1" ht="15.75" customHeight="1">
      <c r="B1609" s="1408"/>
      <c r="C1609" s="1979"/>
      <c r="D1609" s="1409"/>
      <c r="E1609" s="1398"/>
      <c r="F1609" s="1398"/>
      <c r="G1609" s="1398"/>
      <c r="H1609" s="1399"/>
      <c r="I1609" s="1399"/>
      <c r="J1609" s="1399"/>
      <c r="K1609"/>
      <c r="L1609"/>
      <c r="M1609"/>
      <c r="N1609"/>
      <c r="O1609"/>
    </row>
    <row r="1610" spans="2:15" s="249" customFormat="1" ht="15.75" customHeight="1">
      <c r="B1610" s="1408"/>
      <c r="C1610" s="1979"/>
      <c r="D1610" s="1409"/>
      <c r="E1610" s="1398"/>
      <c r="F1610" s="1398"/>
      <c r="G1610" s="1398"/>
      <c r="H1610" s="1399"/>
      <c r="I1610" s="1399"/>
      <c r="J1610" s="1399"/>
      <c r="K1610"/>
      <c r="L1610"/>
      <c r="M1610"/>
      <c r="N1610"/>
      <c r="O1610"/>
    </row>
    <row r="1611" spans="2:15" s="249" customFormat="1" ht="15.75" customHeight="1">
      <c r="B1611" s="1408"/>
      <c r="C1611" s="1979"/>
      <c r="D1611" s="1409"/>
      <c r="E1611" s="1398"/>
      <c r="F1611" s="1398"/>
      <c r="G1611" s="1398"/>
      <c r="H1611" s="1399"/>
      <c r="I1611" s="1399"/>
      <c r="J1611" s="1399"/>
      <c r="K1611"/>
      <c r="L1611"/>
      <c r="M1611"/>
      <c r="N1611"/>
      <c r="O1611"/>
    </row>
    <row r="1612" spans="2:15" s="249" customFormat="1" ht="15.75" customHeight="1">
      <c r="B1612" s="1408"/>
      <c r="C1612" s="1979"/>
      <c r="D1612" s="1409"/>
      <c r="E1612" s="1398"/>
      <c r="F1612" s="1398"/>
      <c r="G1612" s="1398"/>
      <c r="H1612" s="1399"/>
      <c r="I1612" s="1399"/>
      <c r="J1612" s="1399"/>
      <c r="K1612"/>
      <c r="L1612"/>
      <c r="M1612"/>
      <c r="N1612"/>
      <c r="O1612"/>
    </row>
    <row r="1613" spans="2:15" s="249" customFormat="1" ht="15.75" customHeight="1">
      <c r="B1613" s="1408"/>
      <c r="C1613" s="1979"/>
      <c r="D1613" s="1409"/>
      <c r="E1613" s="1398"/>
      <c r="F1613" s="1398"/>
      <c r="G1613" s="1398"/>
      <c r="H1613" s="1399"/>
      <c r="I1613" s="1399"/>
      <c r="J1613" s="1399"/>
      <c r="K1613"/>
      <c r="L1613"/>
      <c r="M1613"/>
      <c r="N1613"/>
      <c r="O1613"/>
    </row>
    <row r="1614" spans="2:15" s="249" customFormat="1" ht="15.75" customHeight="1">
      <c r="B1614" s="1408"/>
      <c r="C1614" s="1979"/>
      <c r="D1614" s="1409"/>
      <c r="E1614" s="1398"/>
      <c r="F1614" s="1398"/>
      <c r="G1614" s="1398"/>
      <c r="H1614" s="1399"/>
      <c r="I1614" s="1399"/>
      <c r="J1614" s="1399"/>
      <c r="K1614"/>
      <c r="L1614"/>
      <c r="M1614"/>
      <c r="N1614"/>
      <c r="O1614"/>
    </row>
    <row r="1615" spans="2:15" s="249" customFormat="1" ht="15.75" customHeight="1">
      <c r="B1615" s="1408"/>
      <c r="C1615" s="1979"/>
      <c r="D1615" s="1409"/>
      <c r="E1615" s="1398"/>
      <c r="F1615" s="1398"/>
      <c r="G1615" s="1398"/>
      <c r="H1615" s="1399"/>
      <c r="I1615" s="1399"/>
      <c r="J1615" s="1399"/>
      <c r="K1615"/>
      <c r="L1615"/>
      <c r="M1615"/>
      <c r="N1615"/>
      <c r="O1615"/>
    </row>
    <row r="1616" spans="2:15" s="249" customFormat="1" ht="15.75" customHeight="1">
      <c r="B1616" s="1408"/>
      <c r="C1616" s="1979"/>
      <c r="D1616" s="1409"/>
      <c r="E1616" s="1398"/>
      <c r="F1616" s="1398"/>
      <c r="G1616" s="1398"/>
      <c r="H1616" s="1399"/>
      <c r="I1616" s="1399"/>
      <c r="J1616" s="1399"/>
      <c r="K1616"/>
      <c r="L1616"/>
      <c r="M1616"/>
      <c r="N1616"/>
      <c r="O1616"/>
    </row>
    <row r="1617" spans="2:15" s="249" customFormat="1" ht="15.75" customHeight="1">
      <c r="B1617" s="1408"/>
      <c r="C1617" s="1979"/>
      <c r="D1617" s="1409"/>
      <c r="E1617" s="1398"/>
      <c r="F1617" s="1398"/>
      <c r="G1617" s="1398"/>
      <c r="H1617" s="1399"/>
      <c r="I1617" s="1399"/>
      <c r="J1617" s="1399"/>
      <c r="K1617"/>
      <c r="L1617"/>
      <c r="M1617"/>
      <c r="N1617"/>
      <c r="O1617"/>
    </row>
    <row r="1618" spans="2:15" s="249" customFormat="1" ht="15.75" customHeight="1">
      <c r="B1618" s="1408"/>
      <c r="C1618" s="1979"/>
      <c r="D1618" s="1409"/>
      <c r="E1618" s="1398"/>
      <c r="F1618" s="1398"/>
      <c r="G1618" s="1398"/>
      <c r="H1618" s="1399"/>
      <c r="I1618" s="1399"/>
      <c r="J1618" s="1399"/>
      <c r="K1618"/>
      <c r="L1618"/>
      <c r="M1618"/>
      <c r="N1618"/>
      <c r="O1618"/>
    </row>
    <row r="1619" spans="2:15" s="249" customFormat="1" ht="15.75" customHeight="1">
      <c r="B1619" s="1408"/>
      <c r="C1619" s="1979"/>
      <c r="D1619" s="1409"/>
      <c r="E1619" s="1398"/>
      <c r="F1619" s="1398"/>
      <c r="G1619" s="1398"/>
      <c r="H1619" s="1399"/>
      <c r="I1619" s="1399"/>
      <c r="J1619" s="1399"/>
      <c r="K1619"/>
      <c r="L1619"/>
      <c r="M1619"/>
      <c r="N1619"/>
      <c r="O1619"/>
    </row>
    <row r="1620" spans="2:15" s="249" customFormat="1" ht="15.75" customHeight="1">
      <c r="B1620" s="1408"/>
      <c r="C1620" s="1979"/>
      <c r="D1620" s="1409"/>
      <c r="E1620" s="1398"/>
      <c r="F1620" s="1398"/>
      <c r="G1620" s="1398"/>
      <c r="H1620" s="1399"/>
      <c r="I1620" s="1399"/>
      <c r="J1620" s="1399"/>
      <c r="K1620"/>
      <c r="L1620"/>
      <c r="M1620"/>
      <c r="N1620"/>
      <c r="O1620"/>
    </row>
    <row r="1621" spans="2:15" s="249" customFormat="1" ht="15.75" customHeight="1">
      <c r="B1621" s="1408"/>
      <c r="C1621" s="1979"/>
      <c r="D1621" s="1409"/>
      <c r="E1621" s="1398"/>
      <c r="F1621" s="1398"/>
      <c r="G1621" s="1398"/>
      <c r="H1621" s="1399"/>
      <c r="I1621" s="1399"/>
      <c r="J1621" s="1399"/>
      <c r="K1621"/>
      <c r="L1621"/>
      <c r="M1621"/>
      <c r="N1621"/>
      <c r="O1621"/>
    </row>
    <row r="1622" spans="2:15" s="249" customFormat="1" ht="15.75" customHeight="1">
      <c r="B1622" s="1408"/>
      <c r="C1622" s="1979"/>
      <c r="D1622" s="1409"/>
      <c r="E1622" s="1398"/>
      <c r="F1622" s="1398"/>
      <c r="G1622" s="1398"/>
      <c r="H1622" s="1399"/>
      <c r="I1622" s="1399"/>
      <c r="J1622" s="1399"/>
      <c r="K1622"/>
      <c r="L1622"/>
      <c r="M1622"/>
      <c r="N1622"/>
      <c r="O1622"/>
    </row>
    <row r="1623" spans="2:15" s="249" customFormat="1" ht="15.75" customHeight="1">
      <c r="B1623" s="1408"/>
      <c r="C1623" s="1979"/>
      <c r="D1623" s="1409"/>
      <c r="E1623" s="1398"/>
      <c r="F1623" s="1398"/>
      <c r="G1623" s="1398"/>
      <c r="H1623" s="1399"/>
      <c r="I1623" s="1399"/>
      <c r="J1623" s="1399"/>
      <c r="K1623"/>
      <c r="L1623"/>
      <c r="M1623"/>
      <c r="N1623"/>
      <c r="O1623"/>
    </row>
    <row r="1624" spans="2:15" s="249" customFormat="1" ht="15.75" customHeight="1">
      <c r="B1624" s="1408"/>
      <c r="C1624" s="1979"/>
      <c r="D1624" s="1409"/>
      <c r="E1624" s="1398"/>
      <c r="F1624" s="1398"/>
      <c r="G1624" s="1398"/>
      <c r="H1624" s="1399"/>
      <c r="I1624" s="1399"/>
      <c r="J1624" s="1399"/>
      <c r="K1624"/>
      <c r="L1624"/>
      <c r="M1624"/>
      <c r="N1624"/>
      <c r="O1624"/>
    </row>
    <row r="1625" spans="2:15" s="249" customFormat="1" ht="15.75" customHeight="1">
      <c r="B1625" s="1408"/>
      <c r="C1625" s="1979"/>
      <c r="D1625" s="1409"/>
      <c r="E1625" s="1398"/>
      <c r="F1625" s="1398"/>
      <c r="G1625" s="1398"/>
      <c r="H1625" s="1399"/>
      <c r="I1625" s="1399"/>
      <c r="J1625" s="1399"/>
      <c r="K1625"/>
      <c r="L1625"/>
      <c r="M1625"/>
      <c r="N1625"/>
      <c r="O1625"/>
    </row>
    <row r="1626" spans="2:15" s="249" customFormat="1" ht="15.75" customHeight="1">
      <c r="B1626" s="1408"/>
      <c r="C1626" s="1979"/>
      <c r="D1626" s="1409"/>
      <c r="E1626" s="1398"/>
      <c r="F1626" s="1398"/>
      <c r="G1626" s="1398"/>
      <c r="H1626" s="1399"/>
      <c r="I1626" s="1399"/>
      <c r="J1626" s="1399"/>
      <c r="K1626"/>
      <c r="L1626"/>
      <c r="M1626"/>
      <c r="N1626"/>
      <c r="O1626"/>
    </row>
    <row r="1627" spans="2:15" s="249" customFormat="1" ht="15.75" customHeight="1">
      <c r="B1627" s="1408"/>
      <c r="C1627" s="1979"/>
      <c r="D1627" s="1409"/>
      <c r="E1627" s="1398"/>
      <c r="F1627" s="1398"/>
      <c r="G1627" s="1398"/>
      <c r="H1627" s="1399"/>
      <c r="I1627" s="1399"/>
      <c r="J1627" s="1399"/>
      <c r="K1627"/>
      <c r="L1627"/>
      <c r="M1627"/>
      <c r="N1627"/>
      <c r="O1627"/>
    </row>
    <row r="1628" spans="2:15" s="249" customFormat="1" ht="15.75" customHeight="1">
      <c r="B1628" s="1408"/>
      <c r="C1628" s="1979"/>
      <c r="D1628" s="1409"/>
      <c r="E1628" s="1398"/>
      <c r="F1628" s="1398"/>
      <c r="G1628" s="1398"/>
      <c r="H1628" s="1399"/>
      <c r="I1628" s="1399"/>
      <c r="J1628" s="1399"/>
      <c r="K1628"/>
      <c r="L1628"/>
      <c r="M1628"/>
      <c r="N1628"/>
      <c r="O1628"/>
    </row>
    <row r="1629" spans="2:15" s="249" customFormat="1" ht="15.75" customHeight="1">
      <c r="B1629" s="1408"/>
      <c r="C1629" s="1979"/>
      <c r="D1629" s="1409"/>
      <c r="E1629" s="1398"/>
      <c r="F1629" s="1398"/>
      <c r="G1629" s="1398"/>
      <c r="H1629" s="1399"/>
      <c r="I1629" s="1399"/>
      <c r="J1629" s="1399"/>
      <c r="K1629"/>
      <c r="L1629"/>
      <c r="M1629"/>
      <c r="N1629"/>
      <c r="O1629"/>
    </row>
    <row r="1630" spans="2:15" s="249" customFormat="1" ht="15.75" customHeight="1">
      <c r="B1630" s="1408"/>
      <c r="C1630" s="1979"/>
      <c r="D1630" s="1409"/>
      <c r="E1630" s="1398"/>
      <c r="F1630" s="1398"/>
      <c r="G1630" s="1398"/>
      <c r="H1630" s="1399"/>
      <c r="I1630" s="1399"/>
      <c r="J1630" s="1399"/>
      <c r="K1630"/>
      <c r="L1630"/>
      <c r="M1630"/>
      <c r="N1630"/>
      <c r="O1630"/>
    </row>
    <row r="1631" spans="2:15" s="249" customFormat="1" ht="15.75" customHeight="1">
      <c r="B1631" s="1408"/>
      <c r="C1631" s="1979"/>
      <c r="D1631" s="1409"/>
      <c r="E1631" s="1398"/>
      <c r="F1631" s="1398"/>
      <c r="G1631" s="1398"/>
      <c r="H1631" s="1399"/>
      <c r="I1631" s="1399"/>
      <c r="J1631" s="1399"/>
      <c r="K1631"/>
      <c r="L1631"/>
      <c r="M1631"/>
      <c r="N1631"/>
      <c r="O1631"/>
    </row>
    <row r="1632" spans="2:15" s="249" customFormat="1" ht="15.75" customHeight="1">
      <c r="B1632" s="1408"/>
      <c r="C1632" s="1979"/>
      <c r="D1632" s="1409"/>
      <c r="E1632" s="1398"/>
      <c r="F1632" s="1398"/>
      <c r="G1632" s="1398"/>
      <c r="H1632" s="1399"/>
      <c r="I1632" s="1399"/>
      <c r="J1632" s="1399"/>
      <c r="K1632"/>
      <c r="L1632"/>
      <c r="M1632"/>
      <c r="N1632"/>
      <c r="O1632"/>
    </row>
    <row r="1633" spans="2:15" s="249" customFormat="1" ht="15.75" customHeight="1">
      <c r="B1633" s="1408"/>
      <c r="C1633" s="1979"/>
      <c r="D1633" s="1409"/>
      <c r="E1633" s="1398"/>
      <c r="F1633" s="1398"/>
      <c r="G1633" s="1398"/>
      <c r="H1633" s="1399"/>
      <c r="I1633" s="1399"/>
      <c r="J1633" s="1399"/>
      <c r="K1633"/>
      <c r="L1633"/>
      <c r="M1633"/>
      <c r="N1633"/>
      <c r="O1633"/>
    </row>
    <row r="1634" spans="2:15" s="249" customFormat="1" ht="15.75" customHeight="1">
      <c r="B1634" s="1408"/>
      <c r="C1634" s="1979"/>
      <c r="D1634" s="1409"/>
      <c r="E1634" s="1398"/>
      <c r="F1634" s="1398"/>
      <c r="G1634" s="1398"/>
      <c r="H1634" s="1399"/>
      <c r="I1634" s="1399"/>
      <c r="J1634" s="1399"/>
      <c r="K1634"/>
      <c r="L1634"/>
      <c r="M1634"/>
      <c r="N1634"/>
      <c r="O1634"/>
    </row>
    <row r="1635" spans="2:15" s="249" customFormat="1" ht="15.75" customHeight="1">
      <c r="B1635" s="1408"/>
      <c r="C1635" s="1979"/>
      <c r="D1635" s="1409"/>
      <c r="E1635" s="1398"/>
      <c r="F1635" s="1398"/>
      <c r="G1635" s="1398"/>
      <c r="H1635" s="1399"/>
      <c r="I1635" s="1399"/>
      <c r="J1635" s="1399"/>
      <c r="K1635"/>
      <c r="L1635"/>
      <c r="M1635"/>
      <c r="N1635"/>
      <c r="O1635"/>
    </row>
    <row r="1636" spans="2:15" s="249" customFormat="1" ht="15.75" customHeight="1">
      <c r="B1636" s="1408"/>
      <c r="C1636" s="1979"/>
      <c r="D1636" s="1409"/>
      <c r="E1636" s="1398"/>
      <c r="F1636" s="1398"/>
      <c r="G1636" s="1398"/>
      <c r="H1636" s="1399"/>
      <c r="I1636" s="1399"/>
      <c r="J1636" s="1399"/>
      <c r="K1636"/>
      <c r="L1636"/>
      <c r="M1636"/>
      <c r="N1636"/>
      <c r="O1636"/>
    </row>
    <row r="1637" spans="2:15" s="249" customFormat="1" ht="15.75" customHeight="1">
      <c r="B1637" s="1408"/>
      <c r="C1637" s="1979"/>
      <c r="D1637" s="1409"/>
      <c r="E1637" s="1398"/>
      <c r="F1637" s="1398"/>
      <c r="G1637" s="1398"/>
      <c r="H1637" s="1399"/>
      <c r="I1637" s="1399"/>
      <c r="J1637" s="1399"/>
      <c r="K1637"/>
      <c r="L1637"/>
      <c r="M1637"/>
      <c r="N1637"/>
      <c r="O1637"/>
    </row>
    <row r="1638" spans="2:15" s="249" customFormat="1" ht="15.75" customHeight="1">
      <c r="B1638" s="1408"/>
      <c r="C1638" s="1979"/>
      <c r="D1638" s="1409"/>
      <c r="E1638" s="1398"/>
      <c r="F1638" s="1398"/>
      <c r="G1638" s="1398"/>
      <c r="H1638" s="1399"/>
      <c r="I1638" s="1399"/>
      <c r="J1638" s="1399"/>
      <c r="K1638"/>
      <c r="L1638"/>
      <c r="M1638"/>
      <c r="N1638"/>
      <c r="O1638"/>
    </row>
    <row r="1639" spans="2:15" s="249" customFormat="1" ht="15.75" customHeight="1">
      <c r="B1639" s="1408"/>
      <c r="C1639" s="1979"/>
      <c r="D1639" s="1409"/>
      <c r="E1639" s="1398"/>
      <c r="F1639" s="1398"/>
      <c r="G1639" s="1398"/>
      <c r="H1639" s="1399"/>
      <c r="I1639" s="1399"/>
      <c r="J1639" s="1399"/>
      <c r="K1639"/>
      <c r="L1639"/>
      <c r="M1639"/>
      <c r="N1639"/>
      <c r="O1639"/>
    </row>
    <row r="1640" spans="2:15" s="249" customFormat="1" ht="15.75" customHeight="1">
      <c r="B1640" s="1408"/>
      <c r="C1640" s="1979"/>
      <c r="D1640" s="1409"/>
      <c r="E1640" s="1398"/>
      <c r="F1640" s="1398"/>
      <c r="G1640" s="1398"/>
      <c r="H1640" s="1399"/>
      <c r="I1640" s="1399"/>
      <c r="J1640" s="1399"/>
      <c r="K1640"/>
      <c r="L1640"/>
      <c r="M1640"/>
      <c r="N1640"/>
      <c r="O1640"/>
    </row>
    <row r="1641" spans="2:15" s="249" customFormat="1" ht="15.75" customHeight="1">
      <c r="B1641" s="1408"/>
      <c r="C1641" s="1979"/>
      <c r="D1641" s="1409"/>
      <c r="E1641" s="1398"/>
      <c r="F1641" s="1398"/>
      <c r="G1641" s="1398"/>
      <c r="H1641" s="1399"/>
      <c r="I1641" s="1399"/>
      <c r="J1641" s="1399"/>
      <c r="K1641"/>
      <c r="L1641"/>
      <c r="M1641"/>
      <c r="N1641"/>
      <c r="O1641"/>
    </row>
    <row r="1642" spans="2:15" s="249" customFormat="1" ht="15.75" customHeight="1">
      <c r="B1642" s="1408"/>
      <c r="C1642" s="1979"/>
      <c r="D1642" s="1409"/>
      <c r="E1642" s="1398"/>
      <c r="F1642" s="1398"/>
      <c r="G1642" s="1398"/>
      <c r="H1642" s="1399"/>
      <c r="I1642" s="1399"/>
      <c r="J1642" s="1399"/>
      <c r="K1642"/>
      <c r="L1642"/>
      <c r="M1642"/>
      <c r="N1642"/>
      <c r="O1642"/>
    </row>
    <row r="1643" spans="2:15" s="249" customFormat="1" ht="15.75" customHeight="1">
      <c r="B1643" s="1408"/>
      <c r="C1643" s="1979"/>
      <c r="D1643" s="1409"/>
      <c r="E1643" s="1398"/>
      <c r="F1643" s="1398"/>
      <c r="G1643" s="1398"/>
      <c r="H1643" s="1399"/>
      <c r="I1643" s="1399"/>
      <c r="J1643" s="1399"/>
      <c r="K1643"/>
      <c r="L1643"/>
      <c r="M1643"/>
      <c r="N1643"/>
      <c r="O1643"/>
    </row>
    <row r="1644" spans="2:15" s="249" customFormat="1" ht="15.75" customHeight="1">
      <c r="B1644" s="1408"/>
      <c r="C1644" s="1979"/>
      <c r="D1644" s="1409"/>
      <c r="E1644" s="1398"/>
      <c r="F1644" s="1398"/>
      <c r="G1644" s="1398"/>
      <c r="H1644" s="1399"/>
      <c r="I1644" s="1399"/>
      <c r="J1644" s="1399"/>
      <c r="K1644"/>
      <c r="L1644"/>
      <c r="M1644"/>
      <c r="N1644"/>
      <c r="O1644"/>
    </row>
    <row r="1645" spans="2:15" s="249" customFormat="1" ht="15.75" customHeight="1">
      <c r="B1645" s="1408"/>
      <c r="C1645" s="1979"/>
      <c r="D1645" s="1409"/>
      <c r="E1645" s="1398"/>
      <c r="F1645" s="1398"/>
      <c r="G1645" s="1398"/>
      <c r="H1645" s="1399"/>
      <c r="I1645" s="1399"/>
      <c r="J1645" s="1399"/>
      <c r="K1645"/>
      <c r="L1645"/>
      <c r="M1645"/>
      <c r="N1645"/>
      <c r="O1645"/>
    </row>
    <row r="1646" spans="2:15" s="249" customFormat="1" ht="15.75" customHeight="1">
      <c r="B1646" s="1408"/>
      <c r="C1646" s="1979"/>
      <c r="D1646" s="1409"/>
      <c r="E1646" s="1398"/>
      <c r="F1646" s="1398"/>
      <c r="G1646" s="1398"/>
      <c r="H1646" s="1399"/>
      <c r="I1646" s="1399"/>
      <c r="J1646" s="1399"/>
      <c r="K1646"/>
      <c r="L1646"/>
      <c r="M1646"/>
      <c r="N1646"/>
      <c r="O1646"/>
    </row>
    <row r="1647" spans="2:15" s="249" customFormat="1" ht="15.75" customHeight="1">
      <c r="B1647" s="1408"/>
      <c r="C1647" s="1979"/>
      <c r="D1647" s="1409"/>
      <c r="E1647" s="1398"/>
      <c r="F1647" s="1398"/>
      <c r="G1647" s="1398"/>
      <c r="H1647" s="1399"/>
      <c r="I1647" s="1399"/>
      <c r="J1647" s="1399"/>
      <c r="K1647"/>
      <c r="L1647"/>
      <c r="M1647"/>
      <c r="N1647"/>
      <c r="O1647"/>
    </row>
    <row r="1648" spans="2:15" s="249" customFormat="1" ht="15.75" customHeight="1">
      <c r="B1648" s="1408"/>
      <c r="C1648" s="1979"/>
      <c r="D1648" s="1409"/>
      <c r="E1648" s="1398"/>
      <c r="F1648" s="1398"/>
      <c r="G1648" s="1398"/>
      <c r="H1648" s="1399"/>
      <c r="I1648" s="1399"/>
      <c r="J1648" s="1399"/>
      <c r="K1648"/>
      <c r="L1648"/>
      <c r="M1648"/>
      <c r="N1648"/>
      <c r="O1648"/>
    </row>
    <row r="1649" spans="2:15" s="249" customFormat="1" ht="15.75" customHeight="1">
      <c r="B1649" s="1408"/>
      <c r="C1649" s="1979"/>
      <c r="D1649" s="1409"/>
      <c r="E1649" s="1398"/>
      <c r="F1649" s="1398"/>
      <c r="G1649" s="1398"/>
      <c r="H1649" s="1399"/>
      <c r="I1649" s="1399"/>
      <c r="J1649" s="1399"/>
      <c r="K1649"/>
      <c r="L1649"/>
      <c r="M1649"/>
      <c r="N1649"/>
      <c r="O1649"/>
    </row>
    <row r="1650" spans="2:15" s="249" customFormat="1" ht="15.75" customHeight="1">
      <c r="B1650" s="1408"/>
      <c r="C1650" s="1979"/>
      <c r="D1650" s="1409"/>
      <c r="E1650" s="1398"/>
      <c r="F1650" s="1398"/>
      <c r="G1650" s="1398"/>
      <c r="H1650" s="1399"/>
      <c r="I1650" s="1399"/>
      <c r="J1650" s="1399"/>
      <c r="K1650"/>
      <c r="L1650"/>
      <c r="M1650"/>
      <c r="N1650"/>
      <c r="O1650"/>
    </row>
    <row r="1651" spans="2:15" s="249" customFormat="1" ht="15.75" customHeight="1">
      <c r="B1651" s="1408"/>
      <c r="C1651" s="1979"/>
      <c r="D1651" s="1409"/>
      <c r="E1651" s="1398"/>
      <c r="F1651" s="1398"/>
      <c r="G1651" s="1398"/>
      <c r="H1651" s="1399"/>
      <c r="I1651" s="1399"/>
      <c r="J1651" s="1399"/>
      <c r="K1651"/>
      <c r="L1651"/>
      <c r="M1651"/>
      <c r="N1651"/>
      <c r="O1651"/>
    </row>
    <row r="1652" spans="2:15" s="249" customFormat="1" ht="15.75" customHeight="1">
      <c r="B1652" s="1408"/>
      <c r="C1652" s="1979"/>
      <c r="D1652" s="1409"/>
      <c r="E1652" s="1398"/>
      <c r="F1652" s="1398"/>
      <c r="G1652" s="1398"/>
      <c r="H1652" s="1399"/>
      <c r="I1652" s="1399"/>
      <c r="J1652" s="1399"/>
      <c r="K1652"/>
      <c r="L1652"/>
      <c r="M1652"/>
      <c r="N1652"/>
      <c r="O1652"/>
    </row>
    <row r="1653" spans="2:15" s="249" customFormat="1" ht="15.75" customHeight="1">
      <c r="B1653" s="1408"/>
      <c r="C1653" s="1979"/>
      <c r="D1653" s="1409"/>
      <c r="E1653" s="1398"/>
      <c r="F1653" s="1398"/>
      <c r="G1653" s="1398"/>
      <c r="H1653" s="1399"/>
      <c r="I1653" s="1399"/>
      <c r="J1653" s="1399"/>
      <c r="K1653"/>
      <c r="L1653"/>
      <c r="M1653"/>
      <c r="N1653"/>
      <c r="O1653"/>
    </row>
    <row r="1654" spans="2:15" s="249" customFormat="1" ht="15.75" customHeight="1">
      <c r="B1654" s="1408"/>
      <c r="C1654" s="1979"/>
      <c r="D1654" s="1409"/>
      <c r="E1654" s="1398"/>
      <c r="F1654" s="1398"/>
      <c r="G1654" s="1398"/>
      <c r="H1654" s="1399"/>
      <c r="I1654" s="1399"/>
      <c r="J1654" s="1399"/>
      <c r="K1654"/>
      <c r="L1654"/>
      <c r="M1654"/>
      <c r="N1654"/>
      <c r="O1654"/>
    </row>
    <row r="1655" spans="2:15" s="249" customFormat="1" ht="15.75" customHeight="1">
      <c r="B1655" s="1408"/>
      <c r="C1655" s="1979"/>
      <c r="D1655" s="1409"/>
      <c r="E1655" s="1398"/>
      <c r="F1655" s="1398"/>
      <c r="G1655" s="1398"/>
      <c r="H1655" s="1399"/>
      <c r="I1655" s="1399"/>
      <c r="J1655" s="1399"/>
      <c r="K1655"/>
      <c r="L1655"/>
      <c r="M1655"/>
      <c r="N1655"/>
      <c r="O1655"/>
    </row>
    <row r="1656" spans="2:15" s="249" customFormat="1" ht="15.75" customHeight="1">
      <c r="B1656" s="1408"/>
      <c r="C1656" s="1979"/>
      <c r="D1656" s="1409"/>
      <c r="E1656" s="1398"/>
      <c r="F1656" s="1398"/>
      <c r="G1656" s="1398"/>
      <c r="H1656" s="1399"/>
      <c r="I1656" s="1399"/>
      <c r="J1656" s="1399"/>
      <c r="K1656"/>
      <c r="L1656"/>
      <c r="M1656"/>
      <c r="N1656"/>
      <c r="O1656"/>
    </row>
    <row r="1657" spans="2:15" s="249" customFormat="1" ht="15.75" customHeight="1">
      <c r="B1657" s="1408"/>
      <c r="C1657" s="1979"/>
      <c r="D1657" s="1409"/>
      <c r="E1657" s="1398"/>
      <c r="F1657" s="1398"/>
      <c r="G1657" s="1398"/>
      <c r="H1657" s="1399"/>
      <c r="I1657" s="1399"/>
      <c r="J1657" s="1399"/>
      <c r="K1657"/>
      <c r="L1657"/>
      <c r="M1657"/>
      <c r="N1657"/>
      <c r="O1657"/>
    </row>
    <row r="1658" spans="2:15" s="249" customFormat="1" ht="15.75" customHeight="1">
      <c r="B1658" s="1408"/>
      <c r="C1658" s="1979"/>
      <c r="D1658" s="1409"/>
      <c r="E1658" s="1398"/>
      <c r="F1658" s="1398"/>
      <c r="G1658" s="1398"/>
      <c r="H1658" s="1399"/>
      <c r="I1658" s="1399"/>
      <c r="J1658" s="1399"/>
      <c r="K1658"/>
      <c r="L1658"/>
      <c r="M1658"/>
      <c r="N1658"/>
      <c r="O1658"/>
    </row>
    <row r="1659" spans="2:15" s="249" customFormat="1" ht="15.75" customHeight="1">
      <c r="B1659" s="1408"/>
      <c r="C1659" s="1979"/>
      <c r="D1659" s="1409"/>
      <c r="E1659" s="1398"/>
      <c r="F1659" s="1398"/>
      <c r="G1659" s="1398"/>
      <c r="H1659" s="1399"/>
      <c r="I1659" s="1399"/>
      <c r="J1659" s="1399"/>
      <c r="K1659"/>
      <c r="L1659"/>
      <c r="M1659"/>
      <c r="N1659"/>
      <c r="O1659"/>
    </row>
    <row r="1660" spans="2:15" s="249" customFormat="1" ht="15.75" customHeight="1">
      <c r="B1660" s="1408"/>
      <c r="C1660" s="1979"/>
      <c r="D1660" s="1409"/>
      <c r="E1660" s="1398"/>
      <c r="F1660" s="1398"/>
      <c r="G1660" s="1398"/>
      <c r="H1660" s="1399"/>
      <c r="I1660" s="1399"/>
      <c r="J1660" s="1399"/>
      <c r="K1660"/>
      <c r="L1660"/>
      <c r="M1660"/>
      <c r="N1660"/>
      <c r="O1660"/>
    </row>
    <row r="1661" spans="2:15" s="249" customFormat="1" ht="15.75" customHeight="1">
      <c r="B1661" s="1408"/>
      <c r="C1661" s="1979"/>
      <c r="D1661" s="1409"/>
      <c r="E1661" s="1398"/>
      <c r="F1661" s="1398"/>
      <c r="G1661" s="1398"/>
      <c r="H1661" s="1399"/>
      <c r="I1661" s="1399"/>
      <c r="J1661" s="1399"/>
      <c r="K1661"/>
      <c r="L1661"/>
      <c r="M1661"/>
      <c r="N1661"/>
      <c r="O1661"/>
    </row>
    <row r="1662" spans="2:15" s="249" customFormat="1" ht="15.75" customHeight="1">
      <c r="B1662" s="1408"/>
      <c r="C1662" s="1979"/>
      <c r="D1662" s="1409"/>
      <c r="E1662" s="1398"/>
      <c r="F1662" s="1398"/>
      <c r="G1662" s="1398"/>
      <c r="H1662" s="1399"/>
      <c r="I1662" s="1399"/>
      <c r="J1662" s="1399"/>
      <c r="K1662"/>
      <c r="L1662"/>
      <c r="M1662"/>
      <c r="N1662"/>
      <c r="O1662"/>
    </row>
    <row r="1663" spans="2:15" s="249" customFormat="1" ht="15.75" customHeight="1">
      <c r="B1663" s="1408"/>
      <c r="C1663" s="1979"/>
      <c r="D1663" s="1409"/>
      <c r="E1663" s="1398"/>
      <c r="F1663" s="1398"/>
      <c r="G1663" s="1398"/>
      <c r="H1663" s="1399"/>
      <c r="I1663" s="1399"/>
      <c r="J1663" s="1399"/>
      <c r="K1663"/>
      <c r="L1663"/>
      <c r="M1663"/>
      <c r="N1663"/>
      <c r="O1663"/>
    </row>
    <row r="1664" spans="2:15" s="249" customFormat="1" ht="15.75" customHeight="1">
      <c r="B1664" s="1408"/>
      <c r="C1664" s="1979"/>
      <c r="D1664" s="1409"/>
      <c r="E1664" s="1398"/>
      <c r="F1664" s="1398"/>
      <c r="G1664" s="1398"/>
      <c r="H1664" s="1399"/>
      <c r="I1664" s="1399"/>
      <c r="J1664" s="1399"/>
      <c r="K1664"/>
      <c r="L1664"/>
      <c r="M1664"/>
      <c r="N1664"/>
      <c r="O1664"/>
    </row>
    <row r="1665" spans="2:15" s="249" customFormat="1" ht="15.75" customHeight="1">
      <c r="B1665" s="1408"/>
      <c r="C1665" s="1979"/>
      <c r="D1665" s="1409"/>
      <c r="E1665" s="1398"/>
      <c r="F1665" s="1398"/>
      <c r="G1665" s="1398"/>
      <c r="H1665" s="1399"/>
      <c r="I1665" s="1399"/>
      <c r="J1665" s="1399"/>
      <c r="K1665"/>
      <c r="L1665"/>
      <c r="M1665"/>
      <c r="N1665"/>
      <c r="O1665"/>
    </row>
    <row r="1666" spans="2:15" s="249" customFormat="1" ht="15.75" customHeight="1">
      <c r="B1666" s="1408"/>
      <c r="C1666" s="1979"/>
      <c r="D1666" s="1409"/>
      <c r="E1666" s="1398"/>
      <c r="F1666" s="1398"/>
      <c r="G1666" s="1398"/>
      <c r="H1666" s="1399"/>
      <c r="I1666" s="1399"/>
      <c r="J1666" s="1399"/>
      <c r="K1666"/>
      <c r="L1666"/>
      <c r="M1666"/>
      <c r="N1666"/>
      <c r="O1666"/>
    </row>
    <row r="1667" spans="2:15" s="249" customFormat="1" ht="15.75" customHeight="1">
      <c r="B1667" s="1408"/>
      <c r="C1667" s="1979"/>
      <c r="D1667" s="1409"/>
      <c r="E1667" s="1398"/>
      <c r="F1667" s="1398"/>
      <c r="G1667" s="1398"/>
      <c r="H1667" s="1399"/>
      <c r="I1667" s="1399"/>
      <c r="J1667" s="1399"/>
      <c r="K1667"/>
      <c r="L1667"/>
      <c r="M1667"/>
      <c r="N1667"/>
      <c r="O1667"/>
    </row>
    <row r="1668" spans="2:15" s="249" customFormat="1" ht="15.75" customHeight="1">
      <c r="B1668" s="1408"/>
      <c r="C1668" s="1979"/>
      <c r="D1668" s="1409"/>
      <c r="E1668" s="1398"/>
      <c r="F1668" s="1398"/>
      <c r="G1668" s="1398"/>
      <c r="H1668" s="1399"/>
      <c r="I1668" s="1399"/>
      <c r="J1668" s="1399"/>
      <c r="K1668"/>
      <c r="L1668"/>
      <c r="M1668"/>
      <c r="N1668"/>
      <c r="O1668"/>
    </row>
    <row r="1669" spans="2:15" s="249" customFormat="1" ht="15.75" customHeight="1">
      <c r="B1669" s="1408"/>
      <c r="C1669" s="1979"/>
      <c r="D1669" s="1409"/>
      <c r="E1669" s="1398"/>
      <c r="F1669" s="1398"/>
      <c r="G1669" s="1398"/>
      <c r="H1669" s="1399"/>
      <c r="I1669" s="1399"/>
      <c r="J1669" s="1399"/>
      <c r="K1669"/>
      <c r="L1669"/>
      <c r="M1669"/>
      <c r="N1669"/>
      <c r="O1669"/>
    </row>
    <row r="1670" spans="2:15" s="249" customFormat="1" ht="15.75" customHeight="1">
      <c r="B1670" s="1408"/>
      <c r="C1670" s="1979"/>
      <c r="D1670" s="1409"/>
      <c r="E1670" s="1398"/>
      <c r="F1670" s="1398"/>
      <c r="G1670" s="1398"/>
      <c r="H1670" s="1399"/>
      <c r="I1670" s="1399"/>
      <c r="J1670" s="1399"/>
      <c r="K1670"/>
      <c r="L1670"/>
      <c r="M1670"/>
      <c r="N1670"/>
      <c r="O1670"/>
    </row>
    <row r="1671" spans="2:15" s="249" customFormat="1" ht="15.75" customHeight="1">
      <c r="B1671" s="1408"/>
      <c r="C1671" s="1979"/>
      <c r="D1671" s="1409"/>
      <c r="E1671" s="1398"/>
      <c r="F1671" s="1398"/>
      <c r="G1671" s="1398"/>
      <c r="H1671" s="1399"/>
      <c r="I1671" s="1399"/>
      <c r="J1671" s="1399"/>
      <c r="K1671"/>
      <c r="L1671"/>
      <c r="M1671"/>
      <c r="N1671"/>
      <c r="O1671"/>
    </row>
    <row r="1672" spans="2:15" s="249" customFormat="1" ht="15.75" customHeight="1">
      <c r="B1672" s="1408"/>
      <c r="C1672" s="1979"/>
      <c r="D1672" s="1409"/>
      <c r="E1672" s="1398"/>
      <c r="F1672" s="1398"/>
      <c r="G1672" s="1398"/>
      <c r="H1672" s="1399"/>
      <c r="I1672" s="1399"/>
      <c r="J1672" s="1399"/>
      <c r="K1672"/>
      <c r="L1672"/>
      <c r="M1672"/>
      <c r="N1672"/>
      <c r="O1672"/>
    </row>
    <row r="1673" spans="2:15" s="249" customFormat="1" ht="15.75" customHeight="1">
      <c r="B1673" s="1408"/>
      <c r="C1673" s="1979"/>
      <c r="D1673" s="1409"/>
      <c r="E1673" s="1398"/>
      <c r="F1673" s="1398"/>
      <c r="G1673" s="1398"/>
      <c r="H1673" s="1399"/>
      <c r="I1673" s="1399"/>
      <c r="J1673" s="1399"/>
      <c r="K1673"/>
      <c r="L1673"/>
      <c r="M1673"/>
      <c r="N1673"/>
      <c r="O1673"/>
    </row>
    <row r="1674" spans="2:15" s="249" customFormat="1" ht="15.75" customHeight="1">
      <c r="B1674" s="1408"/>
      <c r="C1674" s="1979"/>
      <c r="D1674" s="1409"/>
      <c r="E1674" s="1398"/>
      <c r="F1674" s="1398"/>
      <c r="G1674" s="1398"/>
      <c r="H1674" s="1399"/>
      <c r="I1674" s="1399"/>
      <c r="J1674" s="1399"/>
      <c r="K1674"/>
      <c r="L1674"/>
      <c r="M1674"/>
      <c r="N1674"/>
      <c r="O1674"/>
    </row>
    <row r="1675" spans="2:15" s="249" customFormat="1" ht="15.75" customHeight="1">
      <c r="B1675" s="1408"/>
      <c r="C1675" s="1979"/>
      <c r="D1675" s="1409"/>
      <c r="E1675" s="1398"/>
      <c r="F1675" s="1398"/>
      <c r="G1675" s="1398"/>
      <c r="H1675" s="1399"/>
      <c r="I1675" s="1399"/>
      <c r="J1675" s="1399"/>
      <c r="K1675"/>
      <c r="L1675"/>
      <c r="M1675"/>
      <c r="N1675"/>
      <c r="O1675"/>
    </row>
    <row r="1676" spans="2:15" s="249" customFormat="1" ht="15.75" customHeight="1">
      <c r="B1676" s="1408"/>
      <c r="C1676" s="1979"/>
      <c r="D1676" s="1409"/>
      <c r="E1676" s="1398"/>
      <c r="F1676" s="1398"/>
      <c r="G1676" s="1398"/>
      <c r="H1676" s="1399"/>
      <c r="I1676" s="1399"/>
      <c r="J1676" s="1399"/>
      <c r="K1676"/>
      <c r="L1676"/>
      <c r="M1676"/>
      <c r="N1676"/>
      <c r="O1676"/>
    </row>
    <row r="1677" spans="2:15" s="249" customFormat="1" ht="15.75" customHeight="1">
      <c r="B1677" s="1408"/>
      <c r="C1677" s="1979"/>
      <c r="D1677" s="1409"/>
      <c r="E1677" s="1398"/>
      <c r="F1677" s="1398"/>
      <c r="G1677" s="1398"/>
      <c r="H1677" s="1399"/>
      <c r="I1677" s="1399"/>
      <c r="J1677" s="1399"/>
      <c r="K1677"/>
      <c r="L1677"/>
      <c r="M1677"/>
      <c r="N1677"/>
      <c r="O1677"/>
    </row>
    <row r="1678" spans="2:15" s="249" customFormat="1" ht="15.75" customHeight="1">
      <c r="B1678" s="1408"/>
      <c r="C1678" s="1979"/>
      <c r="D1678" s="1409"/>
      <c r="E1678" s="1398"/>
      <c r="F1678" s="1398"/>
      <c r="G1678" s="1398"/>
      <c r="H1678" s="1399"/>
      <c r="I1678" s="1399"/>
      <c r="J1678" s="1399"/>
      <c r="K1678"/>
      <c r="L1678"/>
      <c r="M1678"/>
      <c r="N1678"/>
      <c r="O1678"/>
    </row>
    <row r="1679" spans="2:15" s="249" customFormat="1" ht="15.75" customHeight="1">
      <c r="B1679" s="1408"/>
      <c r="C1679" s="1979"/>
      <c r="D1679" s="1409"/>
      <c r="E1679" s="1398"/>
      <c r="F1679" s="1398"/>
      <c r="G1679" s="1398"/>
      <c r="H1679" s="1399"/>
      <c r="I1679" s="1399"/>
      <c r="J1679" s="1399"/>
      <c r="K1679"/>
      <c r="L1679"/>
      <c r="M1679"/>
      <c r="N1679"/>
      <c r="O1679"/>
    </row>
    <row r="1680" spans="2:15" s="249" customFormat="1" ht="15.75" customHeight="1">
      <c r="B1680" s="1408"/>
      <c r="C1680" s="1979"/>
      <c r="D1680" s="1409"/>
      <c r="E1680" s="1398"/>
      <c r="F1680" s="1398"/>
      <c r="G1680" s="1398"/>
      <c r="H1680" s="1399"/>
      <c r="I1680" s="1399"/>
      <c r="J1680" s="1399"/>
      <c r="K1680"/>
      <c r="L1680"/>
      <c r="M1680"/>
      <c r="N1680"/>
      <c r="O1680"/>
    </row>
    <row r="1681" spans="2:15" s="249" customFormat="1" ht="15.75" customHeight="1">
      <c r="B1681" s="1408"/>
      <c r="C1681" s="1979"/>
      <c r="D1681" s="1409"/>
      <c r="E1681" s="1398"/>
      <c r="F1681" s="1398"/>
      <c r="G1681" s="1398"/>
      <c r="H1681" s="1399"/>
      <c r="I1681" s="1399"/>
      <c r="J1681" s="1399"/>
      <c r="K1681"/>
      <c r="L1681"/>
      <c r="M1681"/>
      <c r="N1681"/>
      <c r="O1681"/>
    </row>
    <row r="1682" spans="2:15" s="249" customFormat="1" ht="15.75" customHeight="1">
      <c r="B1682" s="1408"/>
      <c r="C1682" s="1979"/>
      <c r="D1682" s="1409"/>
      <c r="E1682" s="1398"/>
      <c r="F1682" s="1398"/>
      <c r="G1682" s="1398"/>
      <c r="H1682" s="1399"/>
      <c r="I1682" s="1399"/>
      <c r="J1682" s="1399"/>
      <c r="K1682"/>
      <c r="L1682"/>
      <c r="M1682"/>
      <c r="N1682"/>
      <c r="O1682"/>
    </row>
    <row r="1683" spans="2:15" s="249" customFormat="1" ht="15.75" customHeight="1">
      <c r="B1683" s="1408"/>
      <c r="C1683" s="1979"/>
      <c r="D1683" s="1409"/>
      <c r="E1683" s="1398"/>
      <c r="F1683" s="1398"/>
      <c r="G1683" s="1398"/>
      <c r="H1683" s="1399"/>
      <c r="I1683" s="1399"/>
      <c r="J1683" s="1399"/>
      <c r="K1683"/>
      <c r="L1683"/>
      <c r="M1683"/>
      <c r="N1683"/>
      <c r="O1683"/>
    </row>
    <row r="1684" spans="2:15" s="249" customFormat="1" ht="15.75" customHeight="1">
      <c r="B1684" s="1408"/>
      <c r="C1684" s="1979"/>
      <c r="D1684" s="1409"/>
      <c r="E1684" s="1398"/>
      <c r="F1684" s="1398"/>
      <c r="G1684" s="1398"/>
      <c r="H1684" s="1399"/>
      <c r="I1684" s="1399"/>
      <c r="J1684" s="1399"/>
      <c r="K1684"/>
      <c r="L1684"/>
      <c r="M1684"/>
      <c r="N1684"/>
      <c r="O1684"/>
    </row>
    <row r="1685" spans="2:15" s="249" customFormat="1" ht="15.75" customHeight="1">
      <c r="B1685" s="1408"/>
      <c r="C1685" s="1979"/>
      <c r="D1685" s="1409"/>
      <c r="E1685" s="1398"/>
      <c r="F1685" s="1398"/>
      <c r="G1685" s="1398"/>
      <c r="H1685" s="1399"/>
      <c r="I1685" s="1399"/>
      <c r="J1685" s="1399"/>
      <c r="K1685"/>
      <c r="L1685"/>
      <c r="M1685"/>
      <c r="N1685"/>
      <c r="O1685"/>
    </row>
    <row r="1686" spans="2:15" s="249" customFormat="1" ht="15.75" customHeight="1">
      <c r="B1686" s="1408"/>
      <c r="C1686" s="1979"/>
      <c r="D1686" s="1409"/>
      <c r="E1686" s="1398"/>
      <c r="F1686" s="1398"/>
      <c r="G1686" s="1398"/>
      <c r="H1686" s="1399"/>
      <c r="I1686" s="1399"/>
      <c r="J1686" s="1399"/>
      <c r="K1686"/>
      <c r="L1686"/>
      <c r="M1686"/>
      <c r="N1686"/>
      <c r="O1686"/>
    </row>
    <row r="1687" spans="2:15" s="249" customFormat="1" ht="15.75" customHeight="1">
      <c r="B1687" s="1408"/>
      <c r="C1687" s="1979"/>
      <c r="D1687" s="1409"/>
      <c r="E1687" s="1398"/>
      <c r="F1687" s="1398"/>
      <c r="G1687" s="1398"/>
      <c r="H1687" s="1399"/>
      <c r="I1687" s="1399"/>
      <c r="J1687" s="1399"/>
      <c r="K1687"/>
      <c r="L1687"/>
      <c r="M1687"/>
      <c r="N1687"/>
      <c r="O1687"/>
    </row>
    <row r="1688" spans="2:15" s="249" customFormat="1" ht="15.75" customHeight="1">
      <c r="B1688" s="1408"/>
      <c r="C1688" s="1979"/>
      <c r="D1688" s="1409"/>
      <c r="E1688" s="1398"/>
      <c r="F1688" s="1398"/>
      <c r="G1688" s="1398"/>
      <c r="H1688" s="1399"/>
      <c r="I1688" s="1399"/>
      <c r="J1688" s="1399"/>
      <c r="K1688"/>
      <c r="L1688"/>
      <c r="M1688"/>
      <c r="N1688"/>
      <c r="O1688"/>
    </row>
    <row r="1689" spans="2:15" s="249" customFormat="1" ht="15.75" customHeight="1">
      <c r="B1689" s="1408"/>
      <c r="C1689" s="1979"/>
      <c r="D1689" s="1409"/>
      <c r="E1689" s="1398"/>
      <c r="F1689" s="1398"/>
      <c r="G1689" s="1398"/>
      <c r="H1689" s="1399"/>
      <c r="I1689" s="1399"/>
      <c r="J1689" s="1399"/>
      <c r="K1689"/>
      <c r="L1689"/>
      <c r="M1689"/>
      <c r="N1689"/>
      <c r="O1689"/>
    </row>
    <row r="1690" spans="2:15" s="249" customFormat="1" ht="15.75" customHeight="1">
      <c r="B1690" s="1408"/>
      <c r="C1690" s="1979"/>
      <c r="D1690" s="1409"/>
      <c r="E1690" s="1398"/>
      <c r="F1690" s="1398"/>
      <c r="G1690" s="1398"/>
      <c r="H1690" s="1399"/>
      <c r="I1690" s="1399"/>
      <c r="J1690" s="1399"/>
      <c r="K1690"/>
      <c r="L1690"/>
      <c r="M1690"/>
      <c r="N1690"/>
      <c r="O1690"/>
    </row>
    <row r="1691" spans="2:15" s="249" customFormat="1" ht="15.75" customHeight="1">
      <c r="B1691" s="1408"/>
      <c r="C1691" s="1979"/>
      <c r="D1691" s="1409"/>
      <c r="E1691" s="1398"/>
      <c r="F1691" s="1398"/>
      <c r="G1691" s="1398"/>
      <c r="H1691" s="1399"/>
      <c r="I1691" s="1399"/>
      <c r="J1691" s="1399"/>
      <c r="K1691"/>
      <c r="L1691"/>
      <c r="M1691"/>
      <c r="N1691"/>
      <c r="O1691"/>
    </row>
    <row r="1692" spans="2:15" s="249" customFormat="1" ht="15.75" customHeight="1">
      <c r="B1692" s="1408"/>
      <c r="C1692" s="1979"/>
      <c r="D1692" s="1409"/>
      <c r="E1692" s="1398"/>
      <c r="F1692" s="1398"/>
      <c r="G1692" s="1398"/>
      <c r="H1692" s="1399"/>
      <c r="I1692" s="1399"/>
      <c r="J1692" s="1399"/>
      <c r="K1692"/>
      <c r="L1692"/>
      <c r="M1692"/>
      <c r="N1692"/>
      <c r="O1692"/>
    </row>
    <row r="1693" spans="2:15" s="249" customFormat="1" ht="15.75" customHeight="1">
      <c r="B1693" s="1408"/>
      <c r="C1693" s="1979"/>
      <c r="D1693" s="1409"/>
      <c r="E1693" s="1398"/>
      <c r="F1693" s="1398"/>
      <c r="G1693" s="1398"/>
      <c r="H1693" s="1399"/>
      <c r="I1693" s="1399"/>
      <c r="J1693" s="1399"/>
      <c r="K1693"/>
      <c r="L1693"/>
      <c r="M1693"/>
      <c r="N1693"/>
      <c r="O1693"/>
    </row>
    <row r="1694" spans="2:15" s="249" customFormat="1" ht="15.75" customHeight="1">
      <c r="B1694" s="1408"/>
      <c r="C1694" s="1979"/>
      <c r="D1694" s="1409"/>
      <c r="E1694" s="1398"/>
      <c r="F1694" s="1398"/>
      <c r="G1694" s="1398"/>
      <c r="H1694" s="1399"/>
      <c r="I1694" s="1399"/>
      <c r="J1694" s="1399"/>
      <c r="K1694"/>
      <c r="L1694"/>
      <c r="M1694"/>
      <c r="N1694"/>
      <c r="O1694"/>
    </row>
    <row r="1695" spans="2:15" s="249" customFormat="1" ht="15.75" customHeight="1">
      <c r="B1695" s="1408"/>
      <c r="C1695" s="1979"/>
      <c r="D1695" s="1409"/>
      <c r="E1695" s="1398"/>
      <c r="F1695" s="1398"/>
      <c r="G1695" s="1398"/>
      <c r="H1695" s="1399"/>
      <c r="I1695" s="1399"/>
      <c r="J1695" s="1399"/>
      <c r="K1695"/>
      <c r="L1695"/>
      <c r="M1695"/>
      <c r="N1695"/>
      <c r="O1695"/>
    </row>
    <row r="1696" spans="2:15" s="249" customFormat="1" ht="15.75" customHeight="1">
      <c r="B1696" s="1408"/>
      <c r="C1696" s="1979"/>
      <c r="D1696" s="1409"/>
      <c r="E1696" s="1398"/>
      <c r="F1696" s="1398"/>
      <c r="G1696" s="1398"/>
      <c r="H1696" s="1399"/>
      <c r="I1696" s="1399"/>
      <c r="J1696" s="1399"/>
      <c r="K1696"/>
      <c r="L1696"/>
      <c r="M1696"/>
      <c r="N1696"/>
      <c r="O1696"/>
    </row>
    <row r="1697" spans="2:15" s="249" customFormat="1" ht="15.75" customHeight="1">
      <c r="B1697" s="1408"/>
      <c r="C1697" s="1979"/>
      <c r="D1697" s="1409"/>
      <c r="E1697" s="1398"/>
      <c r="F1697" s="1398"/>
      <c r="G1697" s="1398"/>
      <c r="H1697" s="1399"/>
      <c r="I1697" s="1399"/>
      <c r="J1697" s="1399"/>
      <c r="K1697"/>
      <c r="L1697"/>
      <c r="M1697"/>
      <c r="N1697"/>
      <c r="O1697"/>
    </row>
    <row r="1698" spans="2:15" s="249" customFormat="1" ht="15.75" customHeight="1">
      <c r="B1698" s="1408"/>
      <c r="C1698" s="1979"/>
      <c r="D1698" s="1409"/>
      <c r="E1698" s="1398"/>
      <c r="F1698" s="1398"/>
      <c r="G1698" s="1398"/>
      <c r="H1698" s="1399"/>
      <c r="I1698" s="1399"/>
      <c r="J1698" s="1399"/>
      <c r="K1698"/>
      <c r="L1698"/>
      <c r="M1698"/>
      <c r="N1698"/>
      <c r="O1698"/>
    </row>
    <row r="1699" spans="2:15" s="249" customFormat="1" ht="15.75" customHeight="1">
      <c r="B1699" s="1408"/>
      <c r="C1699" s="1979"/>
      <c r="D1699" s="1409"/>
      <c r="E1699" s="1398"/>
      <c r="F1699" s="1398"/>
      <c r="G1699" s="1398"/>
      <c r="H1699" s="1399"/>
      <c r="I1699" s="1399"/>
      <c r="J1699" s="1399"/>
      <c r="K1699"/>
      <c r="L1699"/>
      <c r="M1699"/>
      <c r="N1699"/>
      <c r="O1699"/>
    </row>
    <row r="1700" spans="2:15" s="249" customFormat="1" ht="15.75" customHeight="1">
      <c r="B1700" s="1408"/>
      <c r="C1700" s="1979"/>
      <c r="D1700" s="1409"/>
      <c r="E1700" s="1398"/>
      <c r="F1700" s="1398"/>
      <c r="G1700" s="1398"/>
      <c r="H1700" s="1399"/>
      <c r="I1700" s="1399"/>
      <c r="J1700" s="1399"/>
      <c r="K1700"/>
      <c r="L1700"/>
      <c r="M1700"/>
      <c r="N1700"/>
      <c r="O1700"/>
    </row>
    <row r="1701" spans="2:15" s="249" customFormat="1" ht="15.75" customHeight="1">
      <c r="B1701" s="1408"/>
      <c r="C1701" s="1979"/>
      <c r="D1701" s="1409"/>
      <c r="E1701" s="1398"/>
      <c r="F1701" s="1398"/>
      <c r="G1701" s="1398"/>
      <c r="H1701" s="1399"/>
      <c r="I1701" s="1399"/>
      <c r="J1701" s="1399"/>
      <c r="K1701"/>
      <c r="L1701"/>
      <c r="M1701"/>
      <c r="N1701"/>
      <c r="O1701"/>
    </row>
    <row r="1702" spans="2:15" s="249" customFormat="1" ht="15.75" customHeight="1">
      <c r="B1702" s="1408"/>
      <c r="C1702" s="1979"/>
      <c r="D1702" s="1409"/>
      <c r="E1702" s="1398"/>
      <c r="F1702" s="1398"/>
      <c r="G1702" s="1398"/>
      <c r="H1702" s="1399"/>
      <c r="I1702" s="1399"/>
      <c r="J1702" s="1399"/>
      <c r="K1702"/>
      <c r="L1702"/>
      <c r="M1702"/>
      <c r="N1702"/>
      <c r="O1702"/>
    </row>
    <row r="1703" spans="2:15" s="249" customFormat="1" ht="15.75" customHeight="1">
      <c r="B1703" s="1408"/>
      <c r="C1703" s="1979"/>
      <c r="D1703" s="1409"/>
      <c r="E1703" s="1398"/>
      <c r="F1703" s="1398"/>
      <c r="G1703" s="1398"/>
      <c r="H1703" s="1399"/>
      <c r="I1703" s="1399"/>
      <c r="J1703" s="1399"/>
      <c r="K1703"/>
      <c r="L1703"/>
      <c r="M1703"/>
      <c r="N1703"/>
      <c r="O1703"/>
    </row>
    <row r="1704" spans="2:15" s="249" customFormat="1" ht="15.75" customHeight="1">
      <c r="B1704" s="1408"/>
      <c r="C1704" s="1979"/>
      <c r="D1704" s="1409"/>
      <c r="E1704" s="1398"/>
      <c r="F1704" s="1398"/>
      <c r="G1704" s="1398"/>
      <c r="H1704" s="1399"/>
      <c r="I1704" s="1399"/>
      <c r="J1704" s="1399"/>
      <c r="K1704"/>
      <c r="L1704"/>
      <c r="M1704"/>
      <c r="N1704"/>
      <c r="O1704"/>
    </row>
    <row r="1705" spans="2:15" s="249" customFormat="1" ht="15.75" customHeight="1">
      <c r="B1705" s="1408"/>
      <c r="C1705" s="1979"/>
      <c r="D1705" s="1409"/>
      <c r="E1705" s="1398"/>
      <c r="F1705" s="1398"/>
      <c r="G1705" s="1398"/>
      <c r="H1705" s="1399"/>
      <c r="I1705" s="1399"/>
      <c r="J1705" s="1399"/>
      <c r="K1705"/>
      <c r="L1705"/>
      <c r="M1705"/>
      <c r="N1705"/>
      <c r="O1705"/>
    </row>
    <row r="1706" spans="2:15" s="249" customFormat="1" ht="15.75" customHeight="1">
      <c r="B1706" s="1408"/>
      <c r="C1706" s="1979"/>
      <c r="D1706" s="1409"/>
      <c r="E1706" s="1398"/>
      <c r="F1706" s="1398"/>
      <c r="G1706" s="1398"/>
      <c r="H1706" s="1399"/>
      <c r="I1706" s="1399"/>
      <c r="J1706" s="1399"/>
      <c r="K1706"/>
      <c r="L1706"/>
      <c r="M1706"/>
      <c r="N1706"/>
      <c r="O1706"/>
    </row>
    <row r="1707" spans="2:15" s="249" customFormat="1" ht="15.75" customHeight="1">
      <c r="B1707" s="1408"/>
      <c r="C1707" s="1979"/>
      <c r="D1707" s="1409"/>
      <c r="E1707" s="1398"/>
      <c r="F1707" s="1398"/>
      <c r="G1707" s="1398"/>
      <c r="H1707" s="1399"/>
      <c r="I1707" s="1399"/>
      <c r="J1707" s="1399"/>
      <c r="K1707"/>
      <c r="L1707"/>
      <c r="M1707"/>
      <c r="N1707"/>
      <c r="O1707"/>
    </row>
    <row r="1708" spans="2:15" s="249" customFormat="1" ht="15.75" customHeight="1">
      <c r="B1708" s="1408"/>
      <c r="C1708" s="1979"/>
      <c r="D1708" s="1409"/>
      <c r="E1708" s="1398"/>
      <c r="F1708" s="1398"/>
      <c r="G1708" s="1398"/>
      <c r="H1708" s="1399"/>
      <c r="I1708" s="1399"/>
      <c r="J1708" s="1399"/>
      <c r="K1708"/>
      <c r="L1708"/>
      <c r="M1708"/>
      <c r="N1708"/>
      <c r="O1708"/>
    </row>
    <row r="1709" spans="2:15" s="249" customFormat="1" ht="15.75" customHeight="1">
      <c r="B1709" s="1408"/>
      <c r="C1709" s="1979"/>
      <c r="D1709" s="1409"/>
      <c r="E1709" s="1398"/>
      <c r="F1709" s="1398"/>
      <c r="G1709" s="1398"/>
      <c r="H1709" s="1399"/>
      <c r="I1709" s="1399"/>
      <c r="J1709" s="1399"/>
      <c r="K1709"/>
      <c r="L1709"/>
      <c r="M1709"/>
      <c r="N1709"/>
      <c r="O1709"/>
    </row>
    <row r="1710" spans="2:15" s="249" customFormat="1" ht="15.75" customHeight="1">
      <c r="B1710" s="1408"/>
      <c r="C1710" s="1979"/>
      <c r="D1710" s="1409"/>
      <c r="E1710" s="1398"/>
      <c r="F1710" s="1398"/>
      <c r="G1710" s="1398"/>
      <c r="H1710" s="1399"/>
      <c r="I1710" s="1399"/>
      <c r="J1710" s="1399"/>
      <c r="K1710"/>
      <c r="L1710"/>
      <c r="M1710"/>
      <c r="N1710"/>
      <c r="O1710"/>
    </row>
    <row r="1711" spans="2:15" s="249" customFormat="1" ht="15.75" customHeight="1">
      <c r="B1711" s="1408"/>
      <c r="C1711" s="1979"/>
      <c r="D1711" s="1409"/>
      <c r="E1711" s="1398"/>
      <c r="F1711" s="1398"/>
      <c r="G1711" s="1398"/>
      <c r="H1711" s="1399"/>
      <c r="I1711" s="1399"/>
      <c r="J1711" s="1399"/>
      <c r="K1711"/>
      <c r="L1711"/>
      <c r="M1711"/>
      <c r="N1711"/>
      <c r="O1711"/>
    </row>
    <row r="1712" spans="2:15" s="249" customFormat="1" ht="15.75" customHeight="1">
      <c r="B1712" s="1408"/>
      <c r="C1712" s="1979"/>
      <c r="D1712" s="1409"/>
      <c r="E1712" s="1398"/>
      <c r="F1712" s="1398"/>
      <c r="G1712" s="1398"/>
      <c r="H1712" s="1399"/>
      <c r="I1712" s="1399"/>
      <c r="J1712" s="1399"/>
      <c r="K1712"/>
      <c r="L1712"/>
      <c r="M1712"/>
      <c r="N1712"/>
      <c r="O1712"/>
    </row>
    <row r="1713" spans="2:15" s="249" customFormat="1" ht="15.75" customHeight="1">
      <c r="B1713" s="1408"/>
      <c r="C1713" s="1979"/>
      <c r="D1713" s="1409"/>
      <c r="E1713" s="1398"/>
      <c r="F1713" s="1398"/>
      <c r="G1713" s="1398"/>
      <c r="H1713" s="1399"/>
      <c r="I1713" s="1399"/>
      <c r="J1713" s="1399"/>
      <c r="K1713"/>
      <c r="L1713"/>
      <c r="M1713"/>
      <c r="N1713"/>
      <c r="O1713"/>
    </row>
    <row r="1714" spans="2:15" s="249" customFormat="1" ht="15.75" customHeight="1">
      <c r="B1714" s="1408"/>
      <c r="C1714" s="1979"/>
      <c r="D1714" s="1409"/>
      <c r="E1714" s="1398"/>
      <c r="F1714" s="1398"/>
      <c r="G1714" s="1398"/>
      <c r="H1714" s="1399"/>
      <c r="I1714" s="1399"/>
      <c r="J1714" s="1399"/>
      <c r="K1714"/>
      <c r="L1714"/>
      <c r="M1714"/>
      <c r="N1714"/>
      <c r="O1714"/>
    </row>
    <row r="1715" spans="2:15" s="249" customFormat="1" ht="15.75" customHeight="1">
      <c r="B1715" s="1408"/>
      <c r="C1715" s="1979"/>
      <c r="D1715" s="1409"/>
      <c r="E1715" s="1398"/>
      <c r="F1715" s="1398"/>
      <c r="G1715" s="1398"/>
      <c r="H1715" s="1399"/>
      <c r="I1715" s="1399"/>
      <c r="J1715" s="1399"/>
      <c r="K1715"/>
      <c r="L1715"/>
      <c r="M1715"/>
      <c r="N1715"/>
      <c r="O1715"/>
    </row>
    <row r="1716" spans="2:15" s="249" customFormat="1" ht="15.75" customHeight="1">
      <c r="B1716" s="1408"/>
      <c r="C1716" s="1979"/>
      <c r="D1716" s="1409"/>
      <c r="E1716" s="1398"/>
      <c r="F1716" s="1398"/>
      <c r="G1716" s="1398"/>
      <c r="H1716" s="1399"/>
      <c r="I1716" s="1399"/>
      <c r="J1716" s="1399"/>
      <c r="K1716"/>
      <c r="L1716"/>
      <c r="M1716"/>
      <c r="N1716"/>
      <c r="O1716"/>
    </row>
    <row r="1717" spans="2:15" s="249" customFormat="1" ht="15.75" customHeight="1">
      <c r="B1717" s="1408"/>
      <c r="C1717" s="1979"/>
      <c r="D1717" s="1409"/>
      <c r="E1717" s="1398"/>
      <c r="F1717" s="1398"/>
      <c r="G1717" s="1398"/>
      <c r="H1717" s="1399"/>
      <c r="I1717" s="1399"/>
      <c r="J1717" s="1399"/>
      <c r="K1717"/>
      <c r="L1717"/>
      <c r="M1717"/>
      <c r="N1717"/>
      <c r="O1717"/>
    </row>
    <row r="1718" spans="2:15" s="249" customFormat="1" ht="15.75" customHeight="1">
      <c r="B1718" s="1408"/>
      <c r="C1718" s="1979"/>
      <c r="D1718" s="1409"/>
      <c r="E1718" s="1398"/>
      <c r="F1718" s="1398"/>
      <c r="G1718" s="1398"/>
      <c r="H1718" s="1399"/>
      <c r="I1718" s="1399"/>
      <c r="J1718" s="1399"/>
      <c r="K1718"/>
      <c r="L1718"/>
      <c r="M1718"/>
      <c r="N1718"/>
      <c r="O1718"/>
    </row>
    <row r="1719" spans="2:15" s="249" customFormat="1" ht="15.75" customHeight="1">
      <c r="B1719" s="1408"/>
      <c r="C1719" s="1979"/>
      <c r="D1719" s="1409"/>
      <c r="E1719" s="1398"/>
      <c r="F1719" s="1398"/>
      <c r="G1719" s="1398"/>
      <c r="H1719" s="1399"/>
      <c r="I1719" s="1399"/>
      <c r="J1719" s="1399"/>
      <c r="K1719"/>
      <c r="L1719"/>
      <c r="M1719"/>
      <c r="N1719"/>
      <c r="O1719"/>
    </row>
    <row r="1720" spans="2:15" s="249" customFormat="1" ht="15.75" customHeight="1">
      <c r="B1720" s="1408"/>
      <c r="C1720" s="1979"/>
      <c r="D1720" s="1409"/>
      <c r="E1720" s="1398"/>
      <c r="F1720" s="1398"/>
      <c r="G1720" s="1398"/>
      <c r="H1720" s="1399"/>
      <c r="I1720" s="1399"/>
      <c r="J1720" s="1399"/>
      <c r="K1720"/>
      <c r="L1720"/>
      <c r="M1720"/>
      <c r="N1720"/>
      <c r="O1720"/>
    </row>
    <row r="1721" spans="2:15" s="249" customFormat="1" ht="15.75" customHeight="1">
      <c r="B1721" s="1408"/>
      <c r="C1721" s="1979"/>
      <c r="D1721" s="1409"/>
      <c r="E1721" s="1398"/>
      <c r="F1721" s="1398"/>
      <c r="G1721" s="1398"/>
      <c r="H1721" s="1399"/>
      <c r="I1721" s="1399"/>
      <c r="J1721" s="1399"/>
      <c r="K1721"/>
      <c r="L1721"/>
      <c r="M1721"/>
      <c r="N1721"/>
      <c r="O1721"/>
    </row>
    <row r="1722" spans="2:15" s="249" customFormat="1" ht="15.75" customHeight="1">
      <c r="B1722" s="1408"/>
      <c r="C1722" s="1979"/>
      <c r="D1722" s="1409"/>
      <c r="E1722" s="1398"/>
      <c r="F1722" s="1398"/>
      <c r="G1722" s="1398"/>
      <c r="H1722" s="1399"/>
      <c r="I1722" s="1399"/>
      <c r="J1722" s="1399"/>
      <c r="K1722"/>
      <c r="L1722"/>
      <c r="M1722"/>
      <c r="N1722"/>
      <c r="O1722"/>
    </row>
    <row r="1723" spans="2:15" s="249" customFormat="1" ht="15.75" customHeight="1">
      <c r="B1723" s="1408"/>
      <c r="C1723" s="1979"/>
      <c r="D1723" s="1409"/>
      <c r="E1723" s="1398"/>
      <c r="F1723" s="1398"/>
      <c r="G1723" s="1398"/>
      <c r="H1723" s="1399"/>
      <c r="I1723" s="1399"/>
      <c r="J1723" s="1399"/>
      <c r="K1723"/>
      <c r="L1723"/>
      <c r="M1723"/>
      <c r="N1723"/>
      <c r="O1723"/>
    </row>
    <row r="1724" spans="2:15" s="249" customFormat="1" ht="15.75" customHeight="1">
      <c r="B1724" s="1408"/>
      <c r="C1724" s="1979"/>
      <c r="D1724" s="1409"/>
      <c r="E1724" s="1398"/>
      <c r="F1724" s="1398"/>
      <c r="G1724" s="1398"/>
      <c r="H1724" s="1399"/>
      <c r="I1724" s="1399"/>
      <c r="J1724" s="1399"/>
      <c r="K1724"/>
      <c r="L1724"/>
      <c r="M1724"/>
      <c r="N1724"/>
      <c r="O1724"/>
    </row>
    <row r="1725" spans="2:15" s="249" customFormat="1" ht="15.75" customHeight="1">
      <c r="B1725" s="1408"/>
      <c r="C1725" s="1979"/>
      <c r="D1725" s="1409"/>
      <c r="E1725" s="1398"/>
      <c r="F1725" s="1398"/>
      <c r="G1725" s="1398"/>
      <c r="H1725" s="1399"/>
      <c r="I1725" s="1399"/>
      <c r="J1725" s="1399"/>
      <c r="K1725"/>
      <c r="L1725"/>
      <c r="M1725"/>
      <c r="N1725"/>
      <c r="O1725"/>
    </row>
    <row r="1726" spans="2:15" s="249" customFormat="1" ht="15.75" customHeight="1">
      <c r="B1726" s="1408"/>
      <c r="C1726" s="1979"/>
      <c r="D1726" s="1409"/>
      <c r="E1726" s="1398"/>
      <c r="F1726" s="1398"/>
      <c r="G1726" s="1398"/>
      <c r="H1726" s="1399"/>
      <c r="I1726" s="1399"/>
      <c r="J1726" s="1399"/>
      <c r="K1726"/>
      <c r="L1726"/>
      <c r="M1726"/>
      <c r="N1726"/>
      <c r="O1726"/>
    </row>
    <row r="1727" spans="2:15" s="249" customFormat="1" ht="15.75" customHeight="1">
      <c r="B1727" s="1408"/>
      <c r="C1727" s="1979"/>
      <c r="D1727" s="1409"/>
      <c r="E1727" s="1398"/>
      <c r="F1727" s="1398"/>
      <c r="G1727" s="1398"/>
      <c r="H1727" s="1399"/>
      <c r="I1727" s="1399"/>
      <c r="J1727" s="1399"/>
      <c r="K1727"/>
      <c r="L1727"/>
      <c r="M1727"/>
      <c r="N1727"/>
      <c r="O1727"/>
    </row>
    <row r="1728" spans="2:15" s="249" customFormat="1" ht="15.75" customHeight="1">
      <c r="B1728" s="1408"/>
      <c r="C1728" s="1979"/>
      <c r="D1728" s="1409"/>
      <c r="E1728" s="1398"/>
      <c r="F1728" s="1398"/>
      <c r="G1728" s="1398"/>
      <c r="H1728" s="1399"/>
      <c r="I1728" s="1399"/>
      <c r="J1728" s="1399"/>
      <c r="K1728"/>
      <c r="L1728"/>
      <c r="M1728"/>
      <c r="N1728"/>
      <c r="O1728"/>
    </row>
    <row r="1729" spans="2:15" s="249" customFormat="1" ht="15.75" customHeight="1">
      <c r="B1729" s="1408"/>
      <c r="C1729" s="1979"/>
      <c r="D1729" s="1409"/>
      <c r="E1729" s="1398"/>
      <c r="F1729" s="1398"/>
      <c r="G1729" s="1398"/>
      <c r="H1729" s="1399"/>
      <c r="I1729" s="1399"/>
      <c r="J1729" s="1399"/>
      <c r="K1729"/>
      <c r="L1729"/>
      <c r="M1729"/>
      <c r="N1729"/>
      <c r="O1729"/>
    </row>
    <row r="1730" spans="2:15" s="249" customFormat="1" ht="15.75" customHeight="1">
      <c r="B1730" s="1408"/>
      <c r="C1730" s="1979"/>
      <c r="D1730" s="1409"/>
      <c r="E1730" s="1398"/>
      <c r="F1730" s="1398"/>
      <c r="G1730" s="1398"/>
      <c r="H1730" s="1399"/>
      <c r="I1730" s="1399"/>
      <c r="J1730" s="1399"/>
      <c r="K1730"/>
      <c r="L1730"/>
      <c r="M1730"/>
      <c r="N1730"/>
      <c r="O1730"/>
    </row>
    <row r="1731" spans="2:15" s="249" customFormat="1" ht="15.75" customHeight="1">
      <c r="B1731" s="1408"/>
      <c r="C1731" s="1979"/>
      <c r="D1731" s="1409"/>
      <c r="E1731" s="1398"/>
      <c r="F1731" s="1398"/>
      <c r="G1731" s="1398"/>
      <c r="H1731" s="1399"/>
      <c r="I1731" s="1399"/>
      <c r="J1731" s="1399"/>
      <c r="K1731"/>
      <c r="L1731"/>
      <c r="M1731"/>
      <c r="N1731"/>
      <c r="O1731"/>
    </row>
    <row r="1732" spans="2:15" s="249" customFormat="1" ht="15.75" customHeight="1">
      <c r="B1732" s="1408"/>
      <c r="C1732" s="1979"/>
      <c r="D1732" s="1409"/>
      <c r="E1732" s="1398"/>
      <c r="F1732" s="1398"/>
      <c r="G1732" s="1398"/>
      <c r="H1732" s="1399"/>
      <c r="I1732" s="1399"/>
      <c r="J1732" s="1399"/>
      <c r="K1732"/>
      <c r="L1732"/>
      <c r="M1732"/>
      <c r="N1732"/>
      <c r="O1732"/>
    </row>
    <row r="1733" spans="2:15" s="249" customFormat="1" ht="15.75" customHeight="1">
      <c r="B1733" s="1408"/>
      <c r="C1733" s="1979"/>
      <c r="D1733" s="1409"/>
      <c r="E1733" s="1398"/>
      <c r="F1733" s="1398"/>
      <c r="G1733" s="1398"/>
      <c r="H1733" s="1399"/>
      <c r="I1733" s="1399"/>
      <c r="J1733" s="1399"/>
      <c r="K1733"/>
      <c r="L1733"/>
      <c r="M1733"/>
      <c r="N1733"/>
      <c r="O1733"/>
    </row>
    <row r="1734" spans="2:15" s="249" customFormat="1" ht="15.75" customHeight="1">
      <c r="B1734" s="1408"/>
      <c r="C1734" s="1979"/>
      <c r="D1734" s="1409"/>
      <c r="E1734" s="1398"/>
      <c r="F1734" s="1398"/>
      <c r="G1734" s="1398"/>
      <c r="H1734" s="1399"/>
      <c r="I1734" s="1399"/>
      <c r="J1734" s="1399"/>
      <c r="K1734"/>
      <c r="L1734"/>
      <c r="M1734"/>
      <c r="N1734"/>
      <c r="O1734"/>
    </row>
    <row r="1735" spans="2:15" s="249" customFormat="1" ht="15.75" customHeight="1">
      <c r="B1735" s="1408"/>
      <c r="C1735" s="1979"/>
      <c r="D1735" s="1409"/>
      <c r="E1735" s="1398"/>
      <c r="F1735" s="1398"/>
      <c r="G1735" s="1398"/>
      <c r="H1735" s="1399"/>
      <c r="I1735" s="1399"/>
      <c r="J1735" s="1399"/>
      <c r="K1735"/>
      <c r="L1735"/>
      <c r="M1735"/>
      <c r="N1735"/>
      <c r="O1735"/>
    </row>
    <row r="1736" spans="2:15" s="249" customFormat="1" ht="15.75" customHeight="1">
      <c r="B1736" s="1408"/>
      <c r="C1736" s="1979"/>
      <c r="D1736" s="1409"/>
      <c r="E1736" s="1398"/>
      <c r="F1736" s="1398"/>
      <c r="G1736" s="1398"/>
      <c r="H1736" s="1399"/>
      <c r="I1736" s="1399"/>
      <c r="J1736" s="1399"/>
      <c r="K1736"/>
      <c r="L1736"/>
      <c r="M1736"/>
      <c r="N1736"/>
      <c r="O1736"/>
    </row>
    <row r="1737" spans="2:15" s="249" customFormat="1" ht="15.75" customHeight="1">
      <c r="B1737" s="1408"/>
      <c r="C1737" s="1979"/>
      <c r="D1737" s="1409"/>
      <c r="E1737" s="1398"/>
      <c r="F1737" s="1398"/>
      <c r="G1737" s="1398"/>
      <c r="H1737" s="1399"/>
      <c r="I1737" s="1399"/>
      <c r="J1737" s="1399"/>
      <c r="K1737"/>
      <c r="L1737"/>
      <c r="M1737"/>
      <c r="N1737"/>
      <c r="O1737"/>
    </row>
    <row r="1738" spans="2:15" s="249" customFormat="1" ht="15.75" customHeight="1">
      <c r="B1738" s="1408"/>
      <c r="C1738" s="1979"/>
      <c r="D1738" s="1409"/>
      <c r="E1738" s="1398"/>
      <c r="F1738" s="1398"/>
      <c r="G1738" s="1398"/>
      <c r="H1738" s="1399"/>
      <c r="I1738" s="1399"/>
      <c r="J1738" s="1399"/>
      <c r="K1738"/>
      <c r="L1738"/>
      <c r="M1738"/>
      <c r="N1738"/>
      <c r="O1738"/>
    </row>
    <row r="1739" spans="2:15" s="249" customFormat="1" ht="15.75" customHeight="1">
      <c r="B1739" s="1408"/>
      <c r="C1739" s="1979"/>
      <c r="D1739" s="1409"/>
      <c r="E1739" s="1398"/>
      <c r="F1739" s="1398"/>
      <c r="G1739" s="1398"/>
      <c r="H1739" s="1399"/>
      <c r="I1739" s="1399"/>
      <c r="J1739" s="1399"/>
      <c r="K1739"/>
      <c r="L1739"/>
      <c r="M1739"/>
      <c r="N1739"/>
      <c r="O1739"/>
    </row>
    <row r="1740" spans="2:15" s="249" customFormat="1" ht="15.75" customHeight="1">
      <c r="B1740" s="1408"/>
      <c r="C1740" s="1979"/>
      <c r="D1740" s="1409"/>
      <c r="E1740" s="1398"/>
      <c r="F1740" s="1398"/>
      <c r="G1740" s="1398"/>
      <c r="H1740" s="1399"/>
      <c r="I1740" s="1399"/>
      <c r="J1740" s="1399"/>
      <c r="K1740"/>
      <c r="L1740"/>
      <c r="M1740"/>
      <c r="N1740"/>
      <c r="O1740"/>
    </row>
    <row r="1741" spans="2:15" s="249" customFormat="1" ht="15.75" customHeight="1">
      <c r="B1741" s="1408"/>
      <c r="C1741" s="1979"/>
      <c r="D1741" s="1409"/>
      <c r="E1741" s="1398"/>
      <c r="F1741" s="1398"/>
      <c r="G1741" s="1398"/>
      <c r="H1741" s="1399"/>
      <c r="I1741" s="1399"/>
      <c r="J1741" s="1399"/>
      <c r="K1741"/>
      <c r="L1741"/>
      <c r="M1741"/>
      <c r="N1741"/>
      <c r="O1741"/>
    </row>
    <row r="1742" spans="2:15" s="249" customFormat="1" ht="15.75" customHeight="1">
      <c r="B1742" s="1408"/>
      <c r="C1742" s="1979"/>
      <c r="D1742" s="1409"/>
      <c r="E1742" s="1398"/>
      <c r="F1742" s="1398"/>
      <c r="G1742" s="1398"/>
      <c r="H1742" s="1399"/>
      <c r="I1742" s="1399"/>
      <c r="J1742" s="1399"/>
      <c r="K1742"/>
      <c r="L1742"/>
      <c r="M1742"/>
      <c r="N1742"/>
      <c r="O1742"/>
    </row>
    <row r="1743" spans="2:15" s="249" customFormat="1" ht="15.75" customHeight="1">
      <c r="B1743" s="1408"/>
      <c r="C1743" s="1979"/>
      <c r="D1743" s="1409"/>
      <c r="E1743" s="1398"/>
      <c r="F1743" s="1398"/>
      <c r="G1743" s="1398"/>
      <c r="H1743" s="1399"/>
      <c r="I1743" s="1399"/>
      <c r="J1743" s="1399"/>
      <c r="K1743"/>
      <c r="L1743"/>
      <c r="M1743"/>
      <c r="N1743"/>
      <c r="O1743"/>
    </row>
    <row r="1744" spans="2:15" s="249" customFormat="1" ht="15.75" customHeight="1">
      <c r="B1744" s="1408"/>
      <c r="C1744" s="1979"/>
      <c r="D1744" s="1409"/>
      <c r="E1744" s="1398"/>
      <c r="F1744" s="1398"/>
      <c r="G1744" s="1398"/>
      <c r="H1744" s="1399"/>
      <c r="I1744" s="1399"/>
      <c r="J1744" s="1399"/>
      <c r="K1744"/>
      <c r="L1744"/>
      <c r="M1744"/>
      <c r="N1744"/>
      <c r="O1744"/>
    </row>
    <row r="1745" spans="2:15" s="249" customFormat="1" ht="15.75" customHeight="1">
      <c r="B1745" s="1408"/>
      <c r="C1745" s="1979"/>
      <c r="D1745" s="1409"/>
      <c r="E1745" s="1398"/>
      <c r="F1745" s="1398"/>
      <c r="G1745" s="1398"/>
      <c r="H1745" s="1399"/>
      <c r="I1745" s="1399"/>
      <c r="J1745" s="1399"/>
      <c r="K1745"/>
      <c r="L1745"/>
      <c r="M1745"/>
      <c r="N1745"/>
      <c r="O1745"/>
    </row>
    <row r="1746" spans="2:15" s="249" customFormat="1" ht="15.75" customHeight="1">
      <c r="B1746" s="1408"/>
      <c r="C1746" s="1979"/>
      <c r="D1746" s="1409"/>
      <c r="E1746" s="1398"/>
      <c r="F1746" s="1398"/>
      <c r="G1746" s="1398"/>
      <c r="H1746" s="1399"/>
      <c r="I1746" s="1399"/>
      <c r="J1746" s="1399"/>
      <c r="K1746"/>
      <c r="L1746"/>
      <c r="M1746"/>
      <c r="N1746"/>
      <c r="O1746"/>
    </row>
    <row r="1747" spans="2:15" s="249" customFormat="1" ht="15.75" customHeight="1">
      <c r="B1747" s="1408"/>
      <c r="C1747" s="1979"/>
      <c r="D1747" s="1409"/>
      <c r="E1747" s="1398"/>
      <c r="F1747" s="1398"/>
      <c r="G1747" s="1398"/>
      <c r="H1747" s="1399"/>
      <c r="I1747" s="1399"/>
      <c r="J1747" s="1399"/>
      <c r="K1747"/>
      <c r="L1747"/>
      <c r="M1747"/>
      <c r="N1747"/>
      <c r="O1747"/>
    </row>
    <row r="1748" spans="2:15" s="249" customFormat="1" ht="15.75" customHeight="1">
      <c r="B1748" s="1408"/>
      <c r="C1748" s="1979"/>
      <c r="D1748" s="1409"/>
      <c r="E1748" s="1398"/>
      <c r="F1748" s="1398"/>
      <c r="G1748" s="1398"/>
      <c r="H1748" s="1399"/>
      <c r="I1748" s="1399"/>
      <c r="J1748" s="1399"/>
      <c r="K1748"/>
      <c r="L1748"/>
      <c r="M1748"/>
      <c r="N1748"/>
      <c r="O1748"/>
    </row>
    <row r="1749" spans="2:15" s="249" customFormat="1" ht="15.75" customHeight="1">
      <c r="B1749" s="1408"/>
      <c r="C1749" s="1979"/>
      <c r="D1749" s="1409"/>
      <c r="E1749" s="1398"/>
      <c r="F1749" s="1398"/>
      <c r="G1749" s="1398"/>
      <c r="H1749" s="1399"/>
      <c r="I1749" s="1399"/>
      <c r="J1749" s="1399"/>
      <c r="K1749"/>
      <c r="L1749"/>
      <c r="M1749"/>
      <c r="N1749"/>
      <c r="O1749"/>
    </row>
    <row r="1750" spans="2:15" s="249" customFormat="1" ht="15.75" customHeight="1">
      <c r="B1750" s="1408"/>
      <c r="C1750" s="1979"/>
      <c r="D1750" s="1409"/>
      <c r="E1750" s="1398"/>
      <c r="F1750" s="1398"/>
      <c r="G1750" s="1398"/>
      <c r="H1750" s="1399"/>
      <c r="I1750" s="1399"/>
      <c r="J1750" s="1399"/>
      <c r="K1750"/>
      <c r="L1750"/>
      <c r="M1750"/>
      <c r="N1750"/>
      <c r="O1750"/>
    </row>
    <row r="1751" spans="2:15" s="249" customFormat="1" ht="15.75" customHeight="1">
      <c r="B1751" s="1408"/>
      <c r="C1751" s="1979"/>
      <c r="D1751" s="1409"/>
      <c r="E1751" s="1398"/>
      <c r="F1751" s="1398"/>
      <c r="G1751" s="1398"/>
      <c r="H1751" s="1399"/>
      <c r="I1751" s="1399"/>
      <c r="J1751" s="1399"/>
      <c r="K1751"/>
      <c r="L1751"/>
      <c r="M1751"/>
      <c r="N1751"/>
      <c r="O1751"/>
    </row>
    <row r="1752" spans="2:15" s="249" customFormat="1" ht="15.75" customHeight="1">
      <c r="B1752" s="1408"/>
      <c r="C1752" s="1979"/>
      <c r="D1752" s="1409"/>
      <c r="E1752" s="1398"/>
      <c r="F1752" s="1398"/>
      <c r="G1752" s="1398"/>
      <c r="H1752" s="1399"/>
      <c r="I1752" s="1399"/>
      <c r="J1752" s="1399"/>
      <c r="K1752"/>
      <c r="L1752"/>
      <c r="M1752"/>
      <c r="N1752"/>
      <c r="O1752"/>
    </row>
    <row r="1753" spans="2:15" s="249" customFormat="1" ht="15.75" customHeight="1">
      <c r="B1753" s="1408"/>
      <c r="C1753" s="1979"/>
      <c r="D1753" s="1409"/>
      <c r="E1753" s="1398"/>
      <c r="F1753" s="1398"/>
      <c r="G1753" s="1398"/>
      <c r="H1753" s="1399"/>
      <c r="I1753" s="1399"/>
      <c r="J1753" s="1399"/>
      <c r="K1753"/>
      <c r="L1753"/>
      <c r="M1753"/>
      <c r="N1753"/>
      <c r="O1753"/>
    </row>
    <row r="1754" spans="2:15" s="249" customFormat="1" ht="15.75" customHeight="1">
      <c r="B1754" s="1408"/>
      <c r="C1754" s="1979"/>
      <c r="D1754" s="1409"/>
      <c r="E1754" s="1398"/>
      <c r="F1754" s="1398"/>
      <c r="G1754" s="1398"/>
      <c r="H1754" s="1399"/>
      <c r="I1754" s="1399"/>
      <c r="J1754" s="1399"/>
      <c r="K1754"/>
      <c r="L1754"/>
      <c r="M1754"/>
      <c r="N1754"/>
      <c r="O1754"/>
    </row>
    <row r="1755" spans="2:15" s="249" customFormat="1" ht="15.75" customHeight="1">
      <c r="B1755" s="1408"/>
      <c r="C1755" s="1979"/>
      <c r="D1755" s="1409"/>
      <c r="E1755" s="1398"/>
      <c r="F1755" s="1398"/>
      <c r="G1755" s="1398"/>
      <c r="H1755" s="1399"/>
      <c r="I1755" s="1399"/>
      <c r="J1755" s="1399"/>
      <c r="K1755"/>
      <c r="L1755"/>
      <c r="M1755"/>
      <c r="N1755"/>
      <c r="O1755"/>
    </row>
    <row r="1756" spans="2:15" s="249" customFormat="1" ht="15.75" customHeight="1">
      <c r="B1756" s="1408"/>
      <c r="C1756" s="1979"/>
      <c r="D1756" s="1409"/>
      <c r="E1756" s="1398"/>
      <c r="F1756" s="1398"/>
      <c r="G1756" s="1398"/>
      <c r="H1756" s="1399"/>
      <c r="I1756" s="1399"/>
      <c r="J1756" s="1399"/>
      <c r="K1756"/>
      <c r="L1756"/>
      <c r="M1756"/>
      <c r="N1756"/>
      <c r="O1756"/>
    </row>
    <row r="1757" spans="2:15" s="249" customFormat="1" ht="15.75" customHeight="1">
      <c r="B1757" s="1408"/>
      <c r="C1757" s="1979"/>
      <c r="D1757" s="1409"/>
      <c r="E1757" s="1398"/>
      <c r="F1757" s="1398"/>
      <c r="G1757" s="1398"/>
      <c r="H1757" s="1399"/>
      <c r="I1757" s="1399"/>
      <c r="J1757" s="1399"/>
      <c r="K1757"/>
      <c r="L1757"/>
      <c r="M1757"/>
      <c r="N1757"/>
      <c r="O1757"/>
    </row>
    <row r="1758" spans="2:15" s="249" customFormat="1" ht="15.75" customHeight="1">
      <c r="B1758" s="1408"/>
      <c r="C1758" s="1979"/>
      <c r="D1758" s="1409"/>
      <c r="E1758" s="1398"/>
      <c r="F1758" s="1398"/>
      <c r="G1758" s="1398"/>
      <c r="H1758" s="1399"/>
      <c r="I1758" s="1399"/>
      <c r="J1758" s="1399"/>
      <c r="K1758"/>
      <c r="L1758"/>
      <c r="M1758"/>
      <c r="N1758"/>
      <c r="O1758"/>
    </row>
    <row r="1759" spans="2:15" s="249" customFormat="1" ht="15.75" customHeight="1">
      <c r="B1759" s="1408"/>
      <c r="C1759" s="1979"/>
      <c r="D1759" s="1409"/>
      <c r="E1759" s="1398"/>
      <c r="F1759" s="1398"/>
      <c r="G1759" s="1398"/>
      <c r="H1759" s="1399"/>
      <c r="I1759" s="1399"/>
      <c r="J1759" s="1399"/>
      <c r="K1759"/>
      <c r="L1759"/>
      <c r="M1759"/>
      <c r="N1759"/>
      <c r="O1759"/>
    </row>
    <row r="1760" spans="2:15" s="249" customFormat="1" ht="15.75" customHeight="1">
      <c r="B1760" s="1408"/>
      <c r="C1760" s="1979"/>
      <c r="D1760" s="1409"/>
      <c r="E1760" s="1398"/>
      <c r="F1760" s="1398"/>
      <c r="G1760" s="1398"/>
      <c r="H1760" s="1399"/>
      <c r="I1760" s="1399"/>
      <c r="J1760" s="1399"/>
      <c r="K1760"/>
      <c r="L1760"/>
      <c r="M1760"/>
      <c r="N1760"/>
      <c r="O1760"/>
    </row>
    <row r="1761" spans="2:15" s="249" customFormat="1" ht="15.75" customHeight="1">
      <c r="B1761" s="1408"/>
      <c r="C1761" s="1979"/>
      <c r="D1761" s="1409"/>
      <c r="E1761" s="1398"/>
      <c r="F1761" s="1398"/>
      <c r="G1761" s="1398"/>
      <c r="H1761" s="1399"/>
      <c r="I1761" s="1399"/>
      <c r="J1761" s="1399"/>
      <c r="K1761"/>
      <c r="L1761"/>
      <c r="M1761"/>
      <c r="N1761"/>
      <c r="O1761"/>
    </row>
    <row r="1762" spans="2:15" s="249" customFormat="1" ht="15.75" customHeight="1">
      <c r="B1762" s="1408"/>
      <c r="C1762" s="1979"/>
      <c r="D1762" s="1409"/>
      <c r="E1762" s="1398"/>
      <c r="F1762" s="1398"/>
      <c r="G1762" s="1398"/>
      <c r="H1762" s="1399"/>
      <c r="I1762" s="1399"/>
      <c r="J1762" s="1399"/>
      <c r="K1762"/>
      <c r="L1762"/>
      <c r="M1762"/>
      <c r="N1762"/>
      <c r="O1762"/>
    </row>
    <row r="1763" spans="2:15" s="249" customFormat="1" ht="15.75" customHeight="1">
      <c r="B1763" s="1408"/>
      <c r="C1763" s="1979"/>
      <c r="D1763" s="1409"/>
      <c r="E1763" s="1398"/>
      <c r="F1763" s="1398"/>
      <c r="G1763" s="1398"/>
      <c r="H1763" s="1399"/>
      <c r="I1763" s="1399"/>
      <c r="J1763" s="1399"/>
      <c r="K1763"/>
      <c r="L1763"/>
      <c r="M1763"/>
      <c r="N1763"/>
      <c r="O1763"/>
    </row>
    <row r="1764" spans="2:15" s="249" customFormat="1" ht="15.75" customHeight="1">
      <c r="B1764" s="1408"/>
      <c r="C1764" s="1979"/>
      <c r="D1764" s="1409"/>
      <c r="E1764" s="1398"/>
      <c r="F1764" s="1398"/>
      <c r="G1764" s="1398"/>
      <c r="H1764" s="1399"/>
      <c r="I1764" s="1399"/>
      <c r="J1764" s="1399"/>
      <c r="K1764"/>
      <c r="L1764"/>
      <c r="M1764"/>
      <c r="N1764"/>
      <c r="O1764"/>
    </row>
    <row r="1765" spans="2:15" s="249" customFormat="1" ht="15.75" customHeight="1">
      <c r="B1765" s="1408"/>
      <c r="C1765" s="1979"/>
      <c r="D1765" s="1409"/>
      <c r="E1765" s="1398"/>
      <c r="F1765" s="1398"/>
      <c r="G1765" s="1398"/>
      <c r="H1765" s="1399"/>
      <c r="I1765" s="1399"/>
      <c r="J1765" s="1399"/>
      <c r="K1765"/>
      <c r="L1765"/>
      <c r="M1765"/>
      <c r="N1765"/>
      <c r="O1765"/>
    </row>
    <row r="1766" spans="2:15" s="249" customFormat="1" ht="15.75" customHeight="1">
      <c r="B1766" s="1408"/>
      <c r="C1766" s="1979"/>
      <c r="D1766" s="1409"/>
      <c r="E1766" s="1398"/>
      <c r="F1766" s="1398"/>
      <c r="G1766" s="1398"/>
      <c r="H1766" s="1399"/>
      <c r="I1766" s="1399"/>
      <c r="J1766" s="1399"/>
      <c r="K1766"/>
      <c r="L1766"/>
      <c r="M1766"/>
      <c r="N1766"/>
      <c r="O1766"/>
    </row>
    <row r="1767" spans="2:15" s="249" customFormat="1" ht="15.75" customHeight="1">
      <c r="B1767" s="1408"/>
      <c r="C1767" s="1979"/>
      <c r="D1767" s="1409"/>
      <c r="E1767" s="1398"/>
      <c r="F1767" s="1398"/>
      <c r="G1767" s="1398"/>
      <c r="H1767" s="1399"/>
      <c r="I1767" s="1399"/>
      <c r="J1767" s="1399"/>
      <c r="K1767"/>
      <c r="L1767"/>
      <c r="M1767"/>
      <c r="N1767"/>
      <c r="O1767"/>
    </row>
    <row r="1768" spans="2:15" s="249" customFormat="1" ht="15.75" customHeight="1">
      <c r="B1768" s="1408"/>
      <c r="C1768" s="1979"/>
      <c r="D1768" s="1409"/>
      <c r="E1768" s="1398"/>
      <c r="F1768" s="1398"/>
      <c r="G1768" s="1398"/>
      <c r="H1768" s="1399"/>
      <c r="I1768" s="1399"/>
      <c r="J1768" s="1399"/>
      <c r="K1768"/>
      <c r="L1768"/>
      <c r="M1768"/>
      <c r="N1768"/>
      <c r="O1768"/>
    </row>
    <row r="1769" spans="2:15" s="249" customFormat="1" ht="15.75" customHeight="1">
      <c r="B1769" s="1408"/>
      <c r="C1769" s="1979"/>
      <c r="D1769" s="1409"/>
      <c r="E1769" s="1398"/>
      <c r="F1769" s="1398"/>
      <c r="G1769" s="1398"/>
      <c r="H1769" s="1399"/>
      <c r="I1769" s="1399"/>
      <c r="J1769" s="1399"/>
      <c r="K1769"/>
      <c r="L1769"/>
      <c r="M1769"/>
      <c r="N1769"/>
      <c r="O1769"/>
    </row>
    <row r="1770" spans="2:15" s="249" customFormat="1" ht="15.75" customHeight="1">
      <c r="B1770" s="1408"/>
      <c r="C1770" s="1979"/>
      <c r="D1770" s="1409"/>
      <c r="E1770" s="1398"/>
      <c r="F1770" s="1398"/>
      <c r="G1770" s="1398"/>
      <c r="H1770" s="1399"/>
      <c r="I1770" s="1399"/>
      <c r="J1770" s="1399"/>
      <c r="K1770"/>
      <c r="L1770"/>
      <c r="M1770"/>
      <c r="N1770"/>
      <c r="O1770"/>
    </row>
    <row r="1771" spans="2:15" s="249" customFormat="1" ht="15.75" customHeight="1">
      <c r="B1771" s="1408"/>
      <c r="C1771" s="1979"/>
      <c r="D1771" s="1409"/>
      <c r="E1771" s="1398"/>
      <c r="F1771" s="1398"/>
      <c r="G1771" s="1398"/>
      <c r="H1771" s="1399"/>
      <c r="I1771" s="1399"/>
      <c r="J1771" s="1399"/>
      <c r="K1771"/>
      <c r="L1771"/>
      <c r="M1771"/>
      <c r="N1771"/>
      <c r="O1771"/>
    </row>
    <row r="1772" spans="2:15" s="249" customFormat="1" ht="15.75" customHeight="1">
      <c r="B1772" s="1408"/>
      <c r="C1772" s="1979"/>
      <c r="D1772" s="1409"/>
      <c r="E1772" s="1398"/>
      <c r="F1772" s="1398"/>
      <c r="G1772" s="1398"/>
      <c r="H1772" s="1399"/>
      <c r="I1772" s="1399"/>
      <c r="J1772" s="1399"/>
      <c r="K1772"/>
      <c r="L1772"/>
      <c r="M1772"/>
      <c r="N1772"/>
      <c r="O1772"/>
    </row>
    <row r="1773" spans="2:15" s="249" customFormat="1" ht="15.75" customHeight="1">
      <c r="B1773" s="1408"/>
      <c r="C1773" s="1979"/>
      <c r="D1773" s="1409"/>
      <c r="E1773" s="1398"/>
      <c r="F1773" s="1398"/>
      <c r="G1773" s="1398"/>
      <c r="H1773" s="1399"/>
      <c r="I1773" s="1399"/>
      <c r="J1773" s="1399"/>
      <c r="K1773"/>
      <c r="L1773"/>
      <c r="M1773"/>
      <c r="N1773"/>
      <c r="O1773"/>
    </row>
    <row r="1774" spans="2:15" s="249" customFormat="1" ht="15.75" customHeight="1">
      <c r="B1774" s="1408"/>
      <c r="C1774" s="1979"/>
      <c r="D1774" s="1409"/>
      <c r="E1774" s="1398"/>
      <c r="F1774" s="1398"/>
      <c r="G1774" s="1398"/>
      <c r="H1774" s="1399"/>
      <c r="I1774" s="1399"/>
      <c r="J1774" s="1399"/>
      <c r="K1774"/>
      <c r="L1774"/>
      <c r="M1774"/>
      <c r="N1774"/>
      <c r="O1774"/>
    </row>
    <row r="1775" spans="2:15" s="249" customFormat="1" ht="15.75" customHeight="1">
      <c r="B1775" s="1408"/>
      <c r="C1775" s="1979"/>
      <c r="D1775" s="1409"/>
      <c r="E1775" s="1398"/>
      <c r="F1775" s="1398"/>
      <c r="G1775" s="1398"/>
      <c r="H1775" s="1399"/>
      <c r="I1775" s="1399"/>
      <c r="J1775" s="1399"/>
      <c r="K1775"/>
      <c r="L1775"/>
      <c r="M1775"/>
      <c r="N1775"/>
      <c r="O1775"/>
    </row>
    <row r="1776" spans="2:15" s="249" customFormat="1" ht="15.75" customHeight="1">
      <c r="B1776" s="1408"/>
      <c r="C1776" s="1979"/>
      <c r="D1776" s="1409"/>
      <c r="E1776" s="1398"/>
      <c r="F1776" s="1398"/>
      <c r="G1776" s="1398"/>
      <c r="H1776" s="1399"/>
      <c r="I1776" s="1399"/>
      <c r="J1776" s="1399"/>
      <c r="K1776"/>
      <c r="L1776"/>
      <c r="M1776"/>
      <c r="N1776"/>
      <c r="O1776"/>
    </row>
    <row r="1777" spans="2:15" s="249" customFormat="1" ht="15.75" customHeight="1">
      <c r="B1777" s="1408"/>
      <c r="C1777" s="1979"/>
      <c r="D1777" s="1409"/>
      <c r="E1777" s="1398"/>
      <c r="F1777" s="1398"/>
      <c r="G1777" s="1398"/>
      <c r="H1777" s="1399"/>
      <c r="I1777" s="1399"/>
      <c r="J1777" s="1399"/>
      <c r="K1777"/>
      <c r="L1777"/>
      <c r="M1777"/>
      <c r="N1777"/>
      <c r="O1777"/>
    </row>
    <row r="1778" spans="2:15" s="249" customFormat="1" ht="15.75" customHeight="1">
      <c r="B1778" s="1408"/>
      <c r="C1778" s="1979"/>
      <c r="D1778" s="1409"/>
      <c r="E1778" s="1398"/>
      <c r="F1778" s="1398"/>
      <c r="G1778" s="1398"/>
      <c r="H1778" s="1399"/>
      <c r="I1778" s="1399"/>
      <c r="J1778" s="1399"/>
      <c r="K1778"/>
      <c r="L1778"/>
      <c r="M1778"/>
      <c r="N1778"/>
      <c r="O1778"/>
    </row>
    <row r="1779" spans="2:15" s="249" customFormat="1" ht="15.75" customHeight="1">
      <c r="B1779" s="1408"/>
      <c r="C1779" s="1979"/>
      <c r="D1779" s="1409"/>
      <c r="E1779" s="1398"/>
      <c r="F1779" s="1398"/>
      <c r="G1779" s="1398"/>
      <c r="H1779" s="1399"/>
      <c r="I1779" s="1399"/>
      <c r="J1779" s="1399"/>
      <c r="K1779"/>
      <c r="L1779"/>
      <c r="M1779"/>
      <c r="N1779"/>
      <c r="O1779"/>
    </row>
    <row r="1780" spans="2:15" s="249" customFormat="1" ht="15.75" customHeight="1">
      <c r="B1780" s="1408"/>
      <c r="C1780" s="1979"/>
      <c r="D1780" s="1409"/>
      <c r="E1780" s="1398"/>
      <c r="F1780" s="1398"/>
      <c r="G1780" s="1398"/>
      <c r="H1780" s="1399"/>
      <c r="I1780" s="1399"/>
      <c r="J1780" s="1399"/>
      <c r="K1780"/>
      <c r="L1780"/>
      <c r="M1780"/>
      <c r="N1780"/>
      <c r="O1780"/>
    </row>
    <row r="1781" spans="2:15" s="249" customFormat="1" ht="15.75" customHeight="1">
      <c r="B1781" s="1408"/>
      <c r="C1781" s="1979"/>
      <c r="D1781" s="1409"/>
      <c r="E1781" s="1398"/>
      <c r="F1781" s="1398"/>
      <c r="G1781" s="1398"/>
      <c r="H1781" s="1399"/>
      <c r="I1781" s="1399"/>
      <c r="J1781" s="1399"/>
      <c r="K1781"/>
      <c r="L1781"/>
      <c r="M1781"/>
      <c r="N1781"/>
      <c r="O1781"/>
    </row>
    <row r="1782" spans="2:15" s="249" customFormat="1" ht="15.75" customHeight="1">
      <c r="B1782" s="1408"/>
      <c r="C1782" s="1979"/>
      <c r="D1782" s="1409"/>
      <c r="E1782" s="1398"/>
      <c r="F1782" s="1398"/>
      <c r="G1782" s="1398"/>
      <c r="H1782" s="1399"/>
      <c r="I1782" s="1399"/>
      <c r="J1782" s="1399"/>
      <c r="K1782"/>
      <c r="L1782"/>
      <c r="M1782"/>
      <c r="N1782"/>
      <c r="O1782"/>
    </row>
    <row r="1783" spans="2:15" s="249" customFormat="1" ht="15.75" customHeight="1">
      <c r="B1783" s="1408"/>
      <c r="C1783" s="1979"/>
      <c r="D1783" s="1409"/>
      <c r="E1783" s="1398"/>
      <c r="F1783" s="1398"/>
      <c r="G1783" s="1398"/>
      <c r="H1783" s="1399"/>
      <c r="I1783" s="1399"/>
      <c r="J1783" s="1399"/>
      <c r="K1783"/>
      <c r="L1783"/>
      <c r="M1783"/>
      <c r="N1783"/>
      <c r="O1783"/>
    </row>
    <row r="1784" spans="2:15" s="249" customFormat="1" ht="15.75" customHeight="1">
      <c r="B1784" s="1408"/>
      <c r="C1784" s="1979"/>
      <c r="D1784" s="1409"/>
      <c r="E1784" s="1398"/>
      <c r="F1784" s="1398"/>
      <c r="G1784" s="1398"/>
      <c r="H1784" s="1399"/>
      <c r="I1784" s="1399"/>
      <c r="J1784" s="1399"/>
      <c r="K1784"/>
      <c r="L1784"/>
      <c r="M1784"/>
      <c r="N1784"/>
      <c r="O1784"/>
    </row>
    <row r="1785" spans="2:15" s="249" customFormat="1" ht="15.75" customHeight="1">
      <c r="B1785" s="1408"/>
      <c r="C1785" s="1979"/>
      <c r="D1785" s="1409"/>
      <c r="E1785" s="1398"/>
      <c r="F1785" s="1398"/>
      <c r="G1785" s="1398"/>
      <c r="H1785" s="1399"/>
      <c r="I1785" s="1399"/>
      <c r="J1785" s="1399"/>
      <c r="K1785"/>
      <c r="L1785"/>
      <c r="M1785"/>
      <c r="N1785"/>
      <c r="O1785"/>
    </row>
    <row r="1786" spans="2:15" s="249" customFormat="1" ht="15.75" customHeight="1">
      <c r="B1786" s="1408"/>
      <c r="C1786" s="1979"/>
      <c r="D1786" s="1409"/>
      <c r="E1786" s="1398"/>
      <c r="F1786" s="1398"/>
      <c r="G1786" s="1398"/>
      <c r="H1786" s="1399"/>
      <c r="I1786" s="1399"/>
      <c r="J1786" s="1399"/>
      <c r="K1786"/>
      <c r="L1786"/>
      <c r="M1786"/>
      <c r="N1786"/>
      <c r="O1786"/>
    </row>
    <row r="1787" spans="2:15" s="249" customFormat="1" ht="15.75" customHeight="1">
      <c r="B1787" s="1408"/>
      <c r="C1787" s="1979"/>
      <c r="D1787" s="1409"/>
      <c r="E1787" s="1398"/>
      <c r="F1787" s="1398"/>
      <c r="G1787" s="1398"/>
      <c r="H1787" s="1399"/>
      <c r="I1787" s="1399"/>
      <c r="J1787" s="1399"/>
      <c r="K1787"/>
      <c r="L1787"/>
      <c r="M1787"/>
      <c r="N1787"/>
      <c r="O1787"/>
    </row>
    <row r="1788" spans="2:15" s="249" customFormat="1" ht="15.75" customHeight="1">
      <c r="B1788" s="1408"/>
      <c r="C1788" s="1979"/>
      <c r="D1788" s="1409"/>
      <c r="E1788" s="1398"/>
      <c r="F1788" s="1398"/>
      <c r="G1788" s="1398"/>
      <c r="H1788" s="1399"/>
      <c r="I1788" s="1399"/>
      <c r="J1788" s="1399"/>
      <c r="K1788"/>
      <c r="L1788"/>
      <c r="M1788"/>
      <c r="N1788"/>
      <c r="O1788"/>
    </row>
    <row r="1789" spans="2:15" s="249" customFormat="1" ht="15.75" customHeight="1">
      <c r="B1789" s="1408"/>
      <c r="C1789" s="1979"/>
      <c r="D1789" s="1409"/>
      <c r="E1789" s="1398"/>
      <c r="F1789" s="1398"/>
      <c r="G1789" s="1398"/>
      <c r="H1789" s="1399"/>
      <c r="I1789" s="1399"/>
      <c r="J1789" s="1399"/>
      <c r="K1789"/>
      <c r="L1789"/>
      <c r="M1789"/>
      <c r="N1789"/>
      <c r="O1789"/>
    </row>
    <row r="1790" spans="2:15" s="249" customFormat="1" ht="15.75" customHeight="1">
      <c r="B1790" s="1408"/>
      <c r="C1790" s="1979"/>
      <c r="D1790" s="1409"/>
      <c r="E1790" s="1398"/>
      <c r="F1790" s="1398"/>
      <c r="G1790" s="1398"/>
      <c r="H1790" s="1399"/>
      <c r="I1790" s="1399"/>
      <c r="J1790" s="1399"/>
      <c r="K1790"/>
      <c r="L1790"/>
      <c r="M1790"/>
      <c r="N1790"/>
      <c r="O1790"/>
    </row>
    <row r="1791" spans="2:15" s="249" customFormat="1" ht="15.75" customHeight="1">
      <c r="B1791" s="1408"/>
      <c r="C1791" s="1979"/>
      <c r="D1791" s="1409"/>
      <c r="E1791" s="1398"/>
      <c r="F1791" s="1398"/>
      <c r="G1791" s="1398"/>
      <c r="H1791" s="1399"/>
      <c r="I1791" s="1399"/>
      <c r="J1791" s="1399"/>
      <c r="K1791"/>
      <c r="L1791"/>
      <c r="M1791"/>
      <c r="N1791"/>
      <c r="O1791"/>
    </row>
    <row r="1792" spans="2:15" s="249" customFormat="1" ht="15.75" customHeight="1">
      <c r="B1792" s="1408"/>
      <c r="C1792" s="1979"/>
      <c r="D1792" s="1409"/>
      <c r="E1792" s="1398"/>
      <c r="F1792" s="1398"/>
      <c r="G1792" s="1398"/>
      <c r="H1792" s="1399"/>
      <c r="I1792" s="1399"/>
      <c r="J1792" s="1399"/>
      <c r="K1792"/>
      <c r="L1792"/>
      <c r="M1792"/>
      <c r="N1792"/>
      <c r="O1792"/>
    </row>
    <row r="1793" spans="2:15" s="249" customFormat="1" ht="15.75" customHeight="1">
      <c r="B1793" s="1408"/>
      <c r="C1793" s="1979"/>
      <c r="D1793" s="1409"/>
      <c r="E1793" s="1398"/>
      <c r="F1793" s="1398"/>
      <c r="G1793" s="1398"/>
      <c r="H1793" s="1399"/>
      <c r="I1793" s="1399"/>
      <c r="J1793" s="1399"/>
      <c r="K1793"/>
      <c r="L1793"/>
      <c r="M1793"/>
      <c r="N1793"/>
      <c r="O1793"/>
    </row>
    <row r="1794" spans="2:15" s="249" customFormat="1" ht="15.75" customHeight="1">
      <c r="B1794" s="1408"/>
      <c r="C1794" s="1979"/>
      <c r="D1794" s="1409"/>
      <c r="E1794" s="1398"/>
      <c r="F1794" s="1398"/>
      <c r="G1794" s="1398"/>
      <c r="H1794" s="1399"/>
      <c r="I1794" s="1399"/>
      <c r="J1794" s="1399"/>
      <c r="K1794"/>
      <c r="L1794"/>
      <c r="M1794"/>
      <c r="N1794"/>
      <c r="O1794"/>
    </row>
    <row r="1795" spans="2:15" s="249" customFormat="1" ht="15.75" customHeight="1">
      <c r="B1795" s="1408"/>
      <c r="C1795" s="1979"/>
      <c r="D1795" s="1409"/>
      <c r="E1795" s="1398"/>
      <c r="F1795" s="1398"/>
      <c r="G1795" s="1398"/>
      <c r="H1795" s="1399"/>
      <c r="I1795" s="1399"/>
      <c r="J1795" s="1399"/>
      <c r="K1795"/>
      <c r="L1795"/>
      <c r="M1795"/>
      <c r="N1795"/>
      <c r="O1795"/>
    </row>
    <row r="1796" spans="2:15" s="249" customFormat="1" ht="15.75" customHeight="1">
      <c r="B1796" s="1408"/>
      <c r="C1796" s="1979"/>
      <c r="D1796" s="1409"/>
      <c r="E1796" s="1398"/>
      <c r="F1796" s="1398"/>
      <c r="G1796" s="1398"/>
      <c r="H1796" s="1399"/>
      <c r="I1796" s="1399"/>
      <c r="J1796" s="1399"/>
      <c r="K1796"/>
      <c r="L1796"/>
      <c r="M1796"/>
      <c r="N1796"/>
      <c r="O1796"/>
    </row>
    <row r="1797" spans="2:15" s="249" customFormat="1" ht="15.75" customHeight="1">
      <c r="B1797" s="1408"/>
      <c r="C1797" s="1979"/>
      <c r="D1797" s="1409"/>
      <c r="E1797" s="1398"/>
      <c r="F1797" s="1398"/>
      <c r="G1797" s="1398"/>
      <c r="H1797" s="1399"/>
      <c r="I1797" s="1399"/>
      <c r="J1797" s="1399"/>
      <c r="K1797"/>
      <c r="L1797"/>
      <c r="M1797"/>
      <c r="N1797"/>
      <c r="O1797"/>
    </row>
    <row r="1798" spans="2:15" s="249" customFormat="1" ht="15.75" customHeight="1">
      <c r="B1798" s="1408"/>
      <c r="C1798" s="1979"/>
      <c r="D1798" s="1409"/>
      <c r="E1798" s="1398"/>
      <c r="F1798" s="1398"/>
      <c r="G1798" s="1398"/>
      <c r="H1798" s="1399"/>
      <c r="I1798" s="1399"/>
      <c r="J1798" s="1399"/>
      <c r="K1798"/>
      <c r="L1798"/>
      <c r="M1798"/>
      <c r="N1798"/>
      <c r="O1798"/>
    </row>
    <row r="1799" spans="2:15" s="249" customFormat="1" ht="15.75" customHeight="1">
      <c r="B1799" s="1408"/>
      <c r="C1799" s="1979"/>
      <c r="D1799" s="1409"/>
      <c r="E1799" s="1398"/>
      <c r="F1799" s="1398"/>
      <c r="G1799" s="1398"/>
      <c r="H1799" s="1399"/>
      <c r="I1799" s="1399"/>
      <c r="J1799" s="1399"/>
      <c r="K1799"/>
      <c r="L1799"/>
      <c r="M1799"/>
      <c r="N1799"/>
      <c r="O1799"/>
    </row>
    <row r="1800" spans="2:15" s="249" customFormat="1" ht="15.75" customHeight="1">
      <c r="B1800" s="1408"/>
      <c r="C1800" s="1979"/>
      <c r="D1800" s="1409"/>
      <c r="E1800" s="1398"/>
      <c r="F1800" s="1398"/>
      <c r="G1800" s="1398"/>
      <c r="H1800" s="1399"/>
      <c r="I1800" s="1399"/>
      <c r="J1800" s="1399"/>
      <c r="K1800"/>
      <c r="L1800"/>
      <c r="M1800"/>
      <c r="N1800"/>
      <c r="O1800"/>
    </row>
    <row r="1801" spans="2:15" s="249" customFormat="1" ht="15.75" customHeight="1">
      <c r="B1801" s="1408"/>
      <c r="C1801" s="1979"/>
      <c r="D1801" s="1409"/>
      <c r="E1801" s="1398"/>
      <c r="F1801" s="1398"/>
      <c r="G1801" s="1398"/>
      <c r="H1801" s="1399"/>
      <c r="I1801" s="1399"/>
      <c r="J1801" s="1399"/>
      <c r="K1801"/>
      <c r="L1801"/>
      <c r="M1801"/>
      <c r="N1801"/>
      <c r="O1801"/>
    </row>
    <row r="1802" spans="2:15" s="249" customFormat="1" ht="15.75" customHeight="1">
      <c r="B1802" s="1408"/>
      <c r="C1802" s="1979"/>
      <c r="D1802" s="1409"/>
      <c r="E1802" s="1398"/>
      <c r="F1802" s="1398"/>
      <c r="G1802" s="1398"/>
      <c r="H1802" s="1399"/>
      <c r="I1802" s="1399"/>
      <c r="J1802" s="1399"/>
      <c r="K1802"/>
      <c r="L1802"/>
      <c r="M1802"/>
      <c r="N1802"/>
      <c r="O1802"/>
    </row>
    <row r="1803" spans="2:15" s="249" customFormat="1" ht="15.75" customHeight="1">
      <c r="B1803" s="1408"/>
      <c r="C1803" s="1979"/>
      <c r="D1803" s="1409"/>
      <c r="E1803" s="1398"/>
      <c r="F1803" s="1398"/>
      <c r="G1803" s="1398"/>
      <c r="H1803" s="1399"/>
      <c r="I1803" s="1399"/>
      <c r="J1803" s="1399"/>
      <c r="K1803"/>
      <c r="L1803"/>
      <c r="M1803"/>
      <c r="N1803"/>
      <c r="O1803"/>
    </row>
    <row r="1804" spans="2:15" s="249" customFormat="1" ht="15.75" customHeight="1">
      <c r="B1804" s="1408"/>
      <c r="C1804" s="1979"/>
      <c r="D1804" s="1409"/>
      <c r="E1804" s="1398"/>
      <c r="F1804" s="1398"/>
      <c r="G1804" s="1398"/>
      <c r="H1804" s="1399"/>
      <c r="I1804" s="1399"/>
      <c r="J1804" s="1399"/>
      <c r="K1804"/>
      <c r="L1804"/>
      <c r="M1804"/>
      <c r="N1804"/>
      <c r="O1804"/>
    </row>
    <row r="1805" spans="2:15" s="249" customFormat="1" ht="15.75" customHeight="1">
      <c r="B1805" s="1408"/>
      <c r="C1805" s="1979"/>
      <c r="D1805" s="1409"/>
      <c r="E1805" s="1398"/>
      <c r="F1805" s="1398"/>
      <c r="G1805" s="1398"/>
      <c r="H1805" s="1399"/>
      <c r="I1805" s="1399"/>
      <c r="J1805" s="1399"/>
      <c r="K1805"/>
      <c r="L1805"/>
      <c r="M1805"/>
      <c r="N1805"/>
      <c r="O1805"/>
    </row>
    <row r="1806" spans="2:15" s="249" customFormat="1" ht="15.75" customHeight="1">
      <c r="B1806" s="1408"/>
      <c r="C1806" s="1979"/>
      <c r="D1806" s="1409"/>
      <c r="E1806" s="1398"/>
      <c r="F1806" s="1398"/>
      <c r="G1806" s="1398"/>
      <c r="H1806" s="1399"/>
      <c r="I1806" s="1399"/>
      <c r="J1806" s="1399"/>
      <c r="K1806"/>
      <c r="L1806"/>
      <c r="M1806"/>
      <c r="N1806"/>
      <c r="O1806"/>
    </row>
    <row r="1807" spans="2:15" s="249" customFormat="1" ht="15.75" customHeight="1">
      <c r="B1807" s="1408"/>
      <c r="C1807" s="1979"/>
      <c r="D1807" s="1409"/>
      <c r="E1807" s="1398"/>
      <c r="F1807" s="1398"/>
      <c r="G1807" s="1398"/>
      <c r="H1807" s="1399"/>
      <c r="I1807" s="1399"/>
      <c r="J1807" s="1399"/>
      <c r="K1807"/>
      <c r="L1807"/>
      <c r="M1807"/>
      <c r="N1807"/>
      <c r="O1807"/>
    </row>
    <row r="1808" spans="2:15" s="249" customFormat="1" ht="15.75" customHeight="1">
      <c r="B1808" s="1408"/>
      <c r="C1808" s="1979"/>
      <c r="D1808" s="1409"/>
      <c r="E1808" s="1398"/>
      <c r="F1808" s="1398"/>
      <c r="G1808" s="1398"/>
      <c r="H1808" s="1399"/>
      <c r="I1808" s="1399"/>
      <c r="J1808" s="1399"/>
      <c r="K1808"/>
      <c r="L1808"/>
      <c r="M1808"/>
      <c r="N1808"/>
      <c r="O1808"/>
    </row>
    <row r="1809" spans="2:15" s="249" customFormat="1" ht="15.75" customHeight="1">
      <c r="B1809" s="1408"/>
      <c r="C1809" s="1979"/>
      <c r="D1809" s="1409"/>
      <c r="E1809" s="1398"/>
      <c r="F1809" s="1398"/>
      <c r="G1809" s="1398"/>
      <c r="H1809" s="1399"/>
      <c r="I1809" s="1399"/>
      <c r="J1809" s="1399"/>
      <c r="K1809"/>
      <c r="L1809"/>
      <c r="M1809"/>
      <c r="N1809"/>
      <c r="O1809"/>
    </row>
    <row r="1810" spans="2:15" s="249" customFormat="1" ht="15.75" customHeight="1">
      <c r="B1810" s="1408"/>
      <c r="C1810" s="1979"/>
      <c r="D1810" s="1409"/>
      <c r="E1810" s="1398"/>
      <c r="F1810" s="1398"/>
      <c r="G1810" s="1398"/>
      <c r="H1810" s="1399"/>
      <c r="I1810" s="1399"/>
      <c r="J1810" s="1399"/>
      <c r="K1810"/>
      <c r="L1810"/>
      <c r="M1810"/>
      <c r="N1810"/>
      <c r="O1810"/>
    </row>
    <row r="1811" spans="2:15" s="249" customFormat="1" ht="15.75" customHeight="1">
      <c r="B1811" s="1408"/>
      <c r="C1811" s="1979"/>
      <c r="D1811" s="1409"/>
      <c r="E1811" s="1398"/>
      <c r="F1811" s="1398"/>
      <c r="G1811" s="1398"/>
      <c r="H1811" s="1399"/>
      <c r="I1811" s="1399"/>
      <c r="J1811" s="1399"/>
      <c r="K1811"/>
      <c r="L1811"/>
      <c r="M1811"/>
      <c r="N1811"/>
      <c r="O1811"/>
    </row>
    <row r="1812" spans="2:15" s="249" customFormat="1" ht="15.75" customHeight="1">
      <c r="B1812" s="1408"/>
      <c r="C1812" s="1979"/>
      <c r="D1812" s="1409"/>
      <c r="E1812" s="1398"/>
      <c r="F1812" s="1398"/>
      <c r="G1812" s="1398"/>
      <c r="H1812" s="1399"/>
      <c r="I1812" s="1399"/>
      <c r="J1812" s="1399"/>
      <c r="K1812"/>
      <c r="L1812"/>
      <c r="M1812"/>
      <c r="N1812"/>
      <c r="O1812"/>
    </row>
    <row r="1813" spans="2:15" s="249" customFormat="1" ht="15.75" customHeight="1">
      <c r="B1813" s="1408"/>
      <c r="C1813" s="1979"/>
      <c r="D1813" s="1409"/>
      <c r="E1813" s="1398"/>
      <c r="F1813" s="1398"/>
      <c r="G1813" s="1398"/>
      <c r="H1813" s="1399"/>
      <c r="I1813" s="1399"/>
      <c r="J1813" s="1399"/>
      <c r="K1813"/>
      <c r="L1813"/>
      <c r="M1813"/>
      <c r="N1813"/>
      <c r="O1813"/>
    </row>
    <row r="1814" spans="2:15" s="249" customFormat="1" ht="15.75" customHeight="1">
      <c r="B1814" s="1408"/>
      <c r="C1814" s="1979"/>
      <c r="D1814" s="1409"/>
      <c r="E1814" s="1398"/>
      <c r="F1814" s="1398"/>
      <c r="G1814" s="1398"/>
      <c r="H1814" s="1399"/>
      <c r="I1814" s="1399"/>
      <c r="J1814" s="1399"/>
      <c r="K1814"/>
      <c r="L1814"/>
      <c r="M1814"/>
      <c r="N1814"/>
      <c r="O1814"/>
    </row>
    <row r="1815" spans="2:15" s="249" customFormat="1" ht="15.75" customHeight="1">
      <c r="B1815" s="1408"/>
      <c r="C1815" s="1979"/>
      <c r="D1815" s="1409"/>
      <c r="E1815" s="1398"/>
      <c r="F1815" s="1398"/>
      <c r="G1815" s="1398"/>
      <c r="H1815" s="1399"/>
      <c r="I1815" s="1399"/>
      <c r="J1815" s="1399"/>
      <c r="K1815"/>
      <c r="L1815"/>
      <c r="M1815"/>
      <c r="N1815"/>
      <c r="O1815"/>
    </row>
    <row r="1816" spans="2:15" s="249" customFormat="1" ht="15.75" customHeight="1">
      <c r="B1816" s="1408"/>
      <c r="C1816" s="1979"/>
      <c r="D1816" s="1409"/>
      <c r="E1816" s="1398"/>
      <c r="F1816" s="1398"/>
      <c r="G1816" s="1398"/>
      <c r="H1816" s="1399"/>
      <c r="I1816" s="1399"/>
      <c r="J1816" s="1399"/>
      <c r="K1816"/>
      <c r="L1816"/>
      <c r="M1816"/>
      <c r="N1816"/>
      <c r="O1816"/>
    </row>
    <row r="1817" spans="2:15" s="249" customFormat="1" ht="15.75" customHeight="1">
      <c r="B1817" s="1408"/>
      <c r="C1817" s="1979"/>
      <c r="D1817" s="1409"/>
      <c r="E1817" s="1398"/>
      <c r="F1817" s="1398"/>
      <c r="G1817" s="1398"/>
      <c r="H1817" s="1399"/>
      <c r="I1817" s="1399"/>
      <c r="J1817" s="1399"/>
      <c r="K1817"/>
      <c r="L1817"/>
      <c r="M1817"/>
      <c r="N1817"/>
      <c r="O1817"/>
    </row>
    <row r="1818" spans="2:15" s="249" customFormat="1" ht="15.75" customHeight="1">
      <c r="B1818" s="1408"/>
      <c r="C1818" s="1979"/>
      <c r="D1818" s="1409"/>
      <c r="E1818" s="1398"/>
      <c r="F1818" s="1398"/>
      <c r="G1818" s="1398"/>
      <c r="H1818" s="1399"/>
      <c r="I1818" s="1399"/>
      <c r="J1818" s="1399"/>
      <c r="K1818"/>
      <c r="L1818"/>
      <c r="M1818"/>
      <c r="N1818"/>
      <c r="O1818"/>
    </row>
    <row r="1819" spans="2:15" s="249" customFormat="1" ht="15.75" customHeight="1">
      <c r="B1819" s="1408"/>
      <c r="C1819" s="1979"/>
      <c r="D1819" s="1409"/>
      <c r="E1819" s="1398"/>
      <c r="F1819" s="1398"/>
      <c r="G1819" s="1398"/>
      <c r="H1819" s="1399"/>
      <c r="I1819" s="1399"/>
      <c r="J1819" s="1399"/>
      <c r="K1819"/>
      <c r="L1819"/>
      <c r="M1819"/>
      <c r="N1819"/>
      <c r="O1819"/>
    </row>
    <row r="1820" spans="2:15" s="249" customFormat="1" ht="15.75" customHeight="1">
      <c r="B1820" s="1408"/>
      <c r="C1820" s="1979"/>
      <c r="D1820" s="1409"/>
      <c r="E1820" s="1398"/>
      <c r="F1820" s="1398"/>
      <c r="G1820" s="1398"/>
      <c r="H1820" s="1399"/>
      <c r="I1820" s="1399"/>
      <c r="J1820" s="1399"/>
      <c r="K1820"/>
      <c r="L1820"/>
      <c r="M1820"/>
      <c r="N1820"/>
      <c r="O1820"/>
    </row>
    <row r="1821" spans="2:15" s="249" customFormat="1" ht="15.75" customHeight="1">
      <c r="B1821" s="1408"/>
      <c r="C1821" s="1979"/>
      <c r="D1821" s="1409"/>
      <c r="E1821" s="1398"/>
      <c r="F1821" s="1398"/>
      <c r="G1821" s="1398"/>
      <c r="H1821" s="1399"/>
      <c r="I1821" s="1399"/>
      <c r="J1821" s="1399"/>
      <c r="K1821"/>
      <c r="L1821"/>
      <c r="M1821"/>
      <c r="N1821"/>
      <c r="O1821"/>
    </row>
    <row r="1822" spans="2:15" s="249" customFormat="1" ht="15.75" customHeight="1">
      <c r="B1822" s="1408"/>
      <c r="C1822" s="1979"/>
      <c r="D1822" s="1409"/>
      <c r="E1822" s="1398"/>
      <c r="F1822" s="1398"/>
      <c r="G1822" s="1398"/>
      <c r="H1822" s="1399"/>
      <c r="I1822" s="1399"/>
      <c r="J1822" s="1399"/>
      <c r="K1822"/>
      <c r="L1822"/>
      <c r="M1822"/>
      <c r="N1822"/>
      <c r="O1822"/>
    </row>
    <row r="1823" spans="2:15" s="249" customFormat="1" ht="15.75" customHeight="1">
      <c r="B1823" s="1408"/>
      <c r="C1823" s="1979"/>
      <c r="D1823" s="1409"/>
      <c r="E1823" s="1398"/>
      <c r="F1823" s="1398"/>
      <c r="G1823" s="1398"/>
      <c r="H1823" s="1399"/>
      <c r="I1823" s="1399"/>
      <c r="J1823" s="1399"/>
      <c r="K1823"/>
      <c r="L1823"/>
      <c r="M1823"/>
      <c r="N1823"/>
      <c r="O1823"/>
    </row>
    <row r="1824" spans="2:15" s="249" customFormat="1" ht="15.75" customHeight="1">
      <c r="B1824" s="1408"/>
      <c r="C1824" s="1979"/>
      <c r="D1824" s="1409"/>
      <c r="E1824" s="1398"/>
      <c r="F1824" s="1398"/>
      <c r="G1824" s="1398"/>
      <c r="H1824" s="1399"/>
      <c r="I1824" s="1399"/>
      <c r="J1824" s="1399"/>
      <c r="K1824"/>
      <c r="L1824"/>
      <c r="M1824"/>
      <c r="N1824"/>
      <c r="O1824"/>
    </row>
    <row r="1825" spans="2:15" s="249" customFormat="1" ht="15.75" customHeight="1">
      <c r="B1825" s="1408"/>
      <c r="C1825" s="1979"/>
      <c r="D1825" s="1409"/>
      <c r="E1825" s="1398"/>
      <c r="F1825" s="1398"/>
      <c r="G1825" s="1398"/>
      <c r="H1825" s="1399"/>
      <c r="I1825" s="1399"/>
      <c r="J1825" s="1399"/>
      <c r="K1825"/>
      <c r="L1825"/>
      <c r="M1825"/>
      <c r="N1825"/>
      <c r="O1825"/>
    </row>
    <row r="1826" spans="2:15" s="249" customFormat="1" ht="15.75" customHeight="1">
      <c r="B1826" s="1408"/>
      <c r="C1826" s="1979"/>
      <c r="D1826" s="1409"/>
      <c r="E1826" s="1398"/>
      <c r="F1826" s="1398"/>
      <c r="G1826" s="1398"/>
      <c r="H1826" s="1399"/>
      <c r="I1826" s="1399"/>
      <c r="J1826" s="1399"/>
      <c r="K1826"/>
      <c r="L1826"/>
      <c r="M1826"/>
      <c r="N1826"/>
      <c r="O1826"/>
    </row>
    <row r="1827" spans="2:15" s="249" customFormat="1" ht="15.75" customHeight="1">
      <c r="B1827" s="1408"/>
      <c r="C1827" s="1979"/>
      <c r="D1827" s="1409"/>
      <c r="E1827" s="1398"/>
      <c r="F1827" s="1398"/>
      <c r="G1827" s="1398"/>
      <c r="H1827" s="1399"/>
      <c r="I1827" s="1399"/>
      <c r="J1827" s="1399"/>
      <c r="K1827"/>
      <c r="L1827"/>
      <c r="M1827"/>
      <c r="N1827"/>
      <c r="O1827"/>
    </row>
    <row r="1828" spans="2:15" s="249" customFormat="1" ht="15.75" customHeight="1">
      <c r="B1828" s="1408"/>
      <c r="C1828" s="1979"/>
      <c r="D1828" s="1409"/>
      <c r="E1828" s="1398"/>
      <c r="F1828" s="1398"/>
      <c r="G1828" s="1398"/>
      <c r="H1828" s="1399"/>
      <c r="I1828" s="1399"/>
      <c r="J1828" s="1399"/>
      <c r="K1828"/>
      <c r="L1828"/>
      <c r="M1828"/>
      <c r="N1828"/>
      <c r="O1828"/>
    </row>
    <row r="1829" spans="2:15" s="249" customFormat="1" ht="15.75" customHeight="1">
      <c r="B1829" s="1408"/>
      <c r="C1829" s="1979"/>
      <c r="D1829" s="1409"/>
      <c r="E1829" s="1398"/>
      <c r="F1829" s="1398"/>
      <c r="G1829" s="1398"/>
      <c r="H1829" s="1399"/>
      <c r="I1829" s="1399"/>
      <c r="J1829" s="1399"/>
      <c r="K1829"/>
      <c r="L1829"/>
      <c r="M1829"/>
      <c r="N1829"/>
      <c r="O1829"/>
    </row>
    <row r="1830" spans="2:15" s="249" customFormat="1" ht="15.75" customHeight="1">
      <c r="B1830" s="1408"/>
      <c r="C1830" s="1979"/>
      <c r="D1830" s="1409"/>
      <c r="E1830" s="1398"/>
      <c r="F1830" s="1398"/>
      <c r="G1830" s="1398"/>
      <c r="H1830" s="1399"/>
      <c r="I1830" s="1399"/>
      <c r="J1830" s="1399"/>
      <c r="K1830"/>
      <c r="L1830"/>
      <c r="M1830"/>
      <c r="N1830"/>
      <c r="O1830"/>
    </row>
    <row r="1831" spans="2:15" s="249" customFormat="1" ht="15.75" customHeight="1">
      <c r="B1831" s="1408"/>
      <c r="C1831" s="1979"/>
      <c r="D1831" s="1409"/>
      <c r="E1831" s="1398"/>
      <c r="F1831" s="1398"/>
      <c r="G1831" s="1398"/>
      <c r="H1831" s="1399"/>
      <c r="I1831" s="1399"/>
      <c r="J1831" s="1399"/>
      <c r="K1831"/>
      <c r="L1831"/>
      <c r="M1831"/>
      <c r="N1831"/>
      <c r="O1831"/>
    </row>
    <row r="1832" spans="2:15" s="249" customFormat="1" ht="15.75" customHeight="1">
      <c r="B1832" s="1408"/>
      <c r="C1832" s="1979"/>
      <c r="D1832" s="1409"/>
      <c r="E1832" s="1398"/>
      <c r="F1832" s="1398"/>
      <c r="G1832" s="1398"/>
      <c r="H1832" s="1399"/>
      <c r="I1832" s="1399"/>
      <c r="J1832" s="1399"/>
      <c r="K1832"/>
      <c r="L1832"/>
      <c r="M1832"/>
      <c r="N1832"/>
      <c r="O1832"/>
    </row>
    <row r="1833" spans="2:15" s="249" customFormat="1" ht="15.75" customHeight="1">
      <c r="B1833" s="1408"/>
      <c r="C1833" s="1979"/>
      <c r="D1833" s="1409"/>
      <c r="E1833" s="1398"/>
      <c r="F1833" s="1398"/>
      <c r="G1833" s="1398"/>
      <c r="H1833" s="1399"/>
      <c r="I1833" s="1399"/>
      <c r="J1833" s="1399"/>
      <c r="K1833"/>
      <c r="L1833"/>
      <c r="M1833"/>
      <c r="N1833"/>
      <c r="O1833"/>
    </row>
    <row r="1834" spans="2:15" s="249" customFormat="1" ht="15.75" customHeight="1">
      <c r="B1834" s="1408"/>
      <c r="C1834" s="1979"/>
      <c r="D1834" s="1409"/>
      <c r="E1834" s="1398"/>
      <c r="F1834" s="1398"/>
      <c r="G1834" s="1398"/>
      <c r="H1834" s="1399"/>
      <c r="I1834" s="1399"/>
      <c r="J1834" s="1399"/>
      <c r="K1834"/>
      <c r="L1834"/>
      <c r="M1834"/>
      <c r="N1834"/>
      <c r="O1834"/>
    </row>
    <row r="1835" spans="2:15" s="249" customFormat="1" ht="15.75" customHeight="1">
      <c r="B1835" s="1408"/>
      <c r="C1835" s="1979"/>
      <c r="D1835" s="1409"/>
      <c r="E1835" s="1398"/>
      <c r="F1835" s="1398"/>
      <c r="G1835" s="1398"/>
      <c r="H1835" s="1399"/>
      <c r="I1835" s="1399"/>
      <c r="J1835" s="1399"/>
      <c r="K1835"/>
      <c r="L1835"/>
      <c r="M1835"/>
      <c r="N1835"/>
      <c r="O1835"/>
    </row>
    <row r="1836" spans="2:15" s="249" customFormat="1" ht="15.75" customHeight="1">
      <c r="B1836" s="1408"/>
      <c r="C1836" s="1979"/>
      <c r="D1836" s="1409"/>
      <c r="E1836" s="1398"/>
      <c r="F1836" s="1398"/>
      <c r="G1836" s="1398"/>
      <c r="H1836" s="1399"/>
      <c r="I1836" s="1399"/>
      <c r="J1836" s="1399"/>
      <c r="K1836"/>
      <c r="L1836"/>
      <c r="M1836"/>
      <c r="N1836"/>
      <c r="O1836"/>
    </row>
    <row r="1837" spans="2:15" s="249" customFormat="1" ht="15.75" customHeight="1">
      <c r="B1837" s="1408"/>
      <c r="C1837" s="1979"/>
      <c r="D1837" s="1409"/>
      <c r="E1837" s="1398"/>
      <c r="F1837" s="1398"/>
      <c r="G1837" s="1398"/>
      <c r="H1837" s="1399"/>
      <c r="I1837" s="1399"/>
      <c r="J1837" s="1399"/>
      <c r="K1837"/>
      <c r="L1837"/>
      <c r="M1837"/>
      <c r="N1837"/>
      <c r="O1837"/>
    </row>
    <row r="1838" spans="2:15" s="249" customFormat="1" ht="15.75" customHeight="1">
      <c r="B1838" s="1408"/>
      <c r="C1838" s="1979"/>
      <c r="D1838" s="1409"/>
      <c r="E1838" s="1398"/>
      <c r="F1838" s="1398"/>
      <c r="G1838" s="1398"/>
      <c r="H1838" s="1399"/>
      <c r="I1838" s="1399"/>
      <c r="J1838" s="1399"/>
      <c r="K1838"/>
      <c r="L1838"/>
      <c r="M1838"/>
      <c r="N1838"/>
      <c r="O1838"/>
    </row>
    <row r="1839" spans="2:15" s="249" customFormat="1" ht="15.75" customHeight="1">
      <c r="B1839" s="1408"/>
      <c r="C1839" s="1979"/>
      <c r="D1839" s="1409"/>
      <c r="E1839" s="1398"/>
      <c r="F1839" s="1398"/>
      <c r="G1839" s="1398"/>
      <c r="H1839" s="1399"/>
      <c r="I1839" s="1399"/>
      <c r="J1839" s="1399"/>
      <c r="K1839"/>
      <c r="L1839"/>
      <c r="M1839"/>
      <c r="N1839"/>
      <c r="O1839"/>
    </row>
    <row r="1840" spans="2:15" s="249" customFormat="1" ht="15.75" customHeight="1">
      <c r="B1840" s="1408"/>
      <c r="C1840" s="1979"/>
      <c r="D1840" s="1409"/>
      <c r="E1840" s="1398"/>
      <c r="F1840" s="1398"/>
      <c r="G1840" s="1398"/>
      <c r="H1840" s="1399"/>
      <c r="I1840" s="1399"/>
      <c r="J1840" s="1399"/>
      <c r="K1840"/>
      <c r="L1840"/>
      <c r="M1840"/>
      <c r="N1840"/>
      <c r="O1840"/>
    </row>
    <row r="1841" spans="2:15" s="249" customFormat="1" ht="15.75" customHeight="1">
      <c r="B1841" s="1408"/>
      <c r="C1841" s="1979"/>
      <c r="D1841" s="1409"/>
      <c r="E1841" s="1398"/>
      <c r="F1841" s="1398"/>
      <c r="G1841" s="1398"/>
      <c r="H1841" s="1399"/>
      <c r="I1841" s="1399"/>
      <c r="J1841" s="1399"/>
      <c r="K1841"/>
      <c r="L1841"/>
      <c r="M1841"/>
      <c r="N1841"/>
      <c r="O1841"/>
    </row>
    <row r="1842" spans="2:15" s="249" customFormat="1" ht="15.75" customHeight="1">
      <c r="B1842" s="1408"/>
      <c r="C1842" s="1979"/>
      <c r="D1842" s="1409"/>
      <c r="E1842" s="1398"/>
      <c r="F1842" s="1398"/>
      <c r="G1842" s="1398"/>
      <c r="H1842" s="1399"/>
      <c r="I1842" s="1399"/>
      <c r="J1842" s="1399"/>
      <c r="K1842"/>
      <c r="L1842"/>
      <c r="M1842"/>
      <c r="N1842"/>
      <c r="O1842"/>
    </row>
    <row r="1843" spans="2:15" s="249" customFormat="1" ht="15.75" customHeight="1">
      <c r="B1843" s="1408"/>
      <c r="C1843" s="1979"/>
      <c r="D1843" s="1409"/>
      <c r="E1843" s="1398"/>
      <c r="F1843" s="1398"/>
      <c r="G1843" s="1398"/>
      <c r="H1843" s="1399"/>
      <c r="I1843" s="1399"/>
      <c r="J1843" s="1399"/>
      <c r="K1843"/>
      <c r="L1843"/>
      <c r="M1843"/>
      <c r="N1843"/>
      <c r="O1843"/>
    </row>
    <row r="1844" spans="2:15" s="249" customFormat="1" ht="15.75" customHeight="1">
      <c r="B1844" s="1408"/>
      <c r="C1844" s="1979"/>
      <c r="D1844" s="1409"/>
      <c r="E1844" s="1398"/>
      <c r="F1844" s="1398"/>
      <c r="G1844" s="1398"/>
      <c r="H1844" s="1399"/>
      <c r="I1844" s="1399"/>
      <c r="J1844" s="1399"/>
      <c r="K1844"/>
      <c r="L1844"/>
      <c r="M1844"/>
      <c r="N1844"/>
      <c r="O1844"/>
    </row>
    <row r="1845" spans="2:15" s="249" customFormat="1" ht="15.75" customHeight="1">
      <c r="B1845" s="1408"/>
      <c r="C1845" s="1979"/>
      <c r="D1845" s="1409"/>
      <c r="E1845" s="1398"/>
      <c r="F1845" s="1398"/>
      <c r="G1845" s="1398"/>
      <c r="H1845" s="1399"/>
      <c r="I1845" s="1399"/>
      <c r="J1845" s="1399"/>
      <c r="K1845"/>
      <c r="L1845"/>
      <c r="M1845"/>
      <c r="N1845"/>
      <c r="O1845"/>
    </row>
    <row r="1846" spans="2:15" s="249" customFormat="1" ht="15.75" customHeight="1">
      <c r="B1846" s="1408"/>
      <c r="C1846" s="1979"/>
      <c r="D1846" s="1409"/>
      <c r="E1846" s="1398"/>
      <c r="F1846" s="1398"/>
      <c r="G1846" s="1398"/>
      <c r="H1846" s="1399"/>
      <c r="I1846" s="1399"/>
      <c r="J1846" s="1399"/>
      <c r="K1846"/>
      <c r="L1846"/>
      <c r="M1846"/>
      <c r="N1846"/>
      <c r="O1846"/>
    </row>
    <row r="1847" spans="2:15" s="249" customFormat="1" ht="15.75" customHeight="1">
      <c r="B1847" s="1408"/>
      <c r="C1847" s="1979"/>
      <c r="D1847" s="1409"/>
      <c r="E1847" s="1398"/>
      <c r="F1847" s="1398"/>
      <c r="G1847" s="1398"/>
      <c r="H1847" s="1399"/>
      <c r="I1847" s="1399"/>
      <c r="J1847" s="1399"/>
      <c r="K1847"/>
      <c r="L1847"/>
      <c r="M1847"/>
      <c r="N1847"/>
      <c r="O1847"/>
    </row>
    <row r="1848" spans="2:15" s="249" customFormat="1" ht="15.75" customHeight="1">
      <c r="B1848" s="1408"/>
      <c r="C1848" s="1979"/>
      <c r="D1848" s="1409"/>
      <c r="E1848" s="1398"/>
      <c r="F1848" s="1398"/>
      <c r="G1848" s="1398"/>
      <c r="H1848" s="1399"/>
      <c r="I1848" s="1399"/>
      <c r="J1848" s="1399"/>
      <c r="K1848"/>
      <c r="L1848"/>
      <c r="M1848"/>
      <c r="N1848"/>
      <c r="O1848"/>
    </row>
    <row r="1849" spans="2:15" s="249" customFormat="1" ht="15.75" customHeight="1">
      <c r="B1849" s="1408"/>
      <c r="C1849" s="1979"/>
      <c r="D1849" s="1409"/>
      <c r="E1849" s="1398"/>
      <c r="F1849" s="1398"/>
      <c r="G1849" s="1398"/>
      <c r="H1849" s="1399"/>
      <c r="I1849" s="1399"/>
      <c r="J1849" s="1399"/>
      <c r="K1849"/>
      <c r="L1849"/>
      <c r="M1849"/>
      <c r="N1849"/>
      <c r="O1849"/>
    </row>
    <row r="1850" spans="2:15" s="249" customFormat="1" ht="15.75" customHeight="1">
      <c r="B1850" s="1408"/>
      <c r="C1850" s="1979"/>
      <c r="D1850" s="1409"/>
      <c r="E1850" s="1398"/>
      <c r="F1850" s="1398"/>
      <c r="G1850" s="1398"/>
      <c r="H1850" s="1399"/>
      <c r="I1850" s="1399"/>
      <c r="J1850" s="1399"/>
      <c r="K1850"/>
      <c r="L1850"/>
      <c r="M1850"/>
      <c r="N1850"/>
      <c r="O1850"/>
    </row>
    <row r="1851" spans="2:15" s="249" customFormat="1" ht="15.75" customHeight="1">
      <c r="B1851" s="1408"/>
      <c r="C1851" s="1979"/>
      <c r="D1851" s="1409"/>
      <c r="E1851" s="1398"/>
      <c r="F1851" s="1398"/>
      <c r="G1851" s="1398"/>
      <c r="H1851" s="1399"/>
      <c r="I1851" s="1399"/>
      <c r="J1851" s="1399"/>
      <c r="K1851"/>
      <c r="L1851"/>
      <c r="M1851"/>
      <c r="N1851"/>
      <c r="O1851"/>
    </row>
    <row r="1852" spans="2:15" s="249" customFormat="1" ht="15.75" customHeight="1">
      <c r="B1852" s="1408"/>
      <c r="C1852" s="1979"/>
      <c r="D1852" s="1409"/>
      <c r="E1852" s="1398"/>
      <c r="F1852" s="1398"/>
      <c r="G1852" s="1398"/>
      <c r="H1852" s="1399"/>
      <c r="I1852" s="1399"/>
      <c r="J1852" s="1399"/>
      <c r="K1852"/>
      <c r="L1852"/>
      <c r="M1852"/>
      <c r="N1852"/>
      <c r="O1852"/>
    </row>
    <row r="1853" spans="2:15" s="249" customFormat="1" ht="15.75" customHeight="1">
      <c r="B1853" s="1408"/>
      <c r="C1853" s="1979"/>
      <c r="D1853" s="1409"/>
      <c r="E1853" s="1398"/>
      <c r="F1853" s="1398"/>
      <c r="G1853" s="1398"/>
      <c r="H1853" s="1399"/>
      <c r="I1853" s="1399"/>
      <c r="J1853" s="1399"/>
      <c r="K1853"/>
      <c r="L1853"/>
      <c r="M1853"/>
      <c r="N1853"/>
      <c r="O1853"/>
    </row>
    <row r="1854" spans="2:15" s="249" customFormat="1" ht="15.75" customHeight="1">
      <c r="B1854" s="1408"/>
      <c r="C1854" s="1979"/>
      <c r="D1854" s="1409"/>
      <c r="E1854" s="1398"/>
      <c r="F1854" s="1398"/>
      <c r="G1854" s="1398"/>
      <c r="H1854" s="1399"/>
      <c r="I1854" s="1399"/>
      <c r="J1854" s="1399"/>
      <c r="K1854"/>
      <c r="L1854"/>
      <c r="M1854"/>
      <c r="N1854"/>
      <c r="O1854"/>
    </row>
    <row r="1855" spans="2:15" s="249" customFormat="1" ht="15.75" customHeight="1">
      <c r="B1855" s="1408"/>
      <c r="C1855" s="1979"/>
      <c r="D1855" s="1409"/>
      <c r="E1855" s="1398"/>
      <c r="F1855" s="1398"/>
      <c r="G1855" s="1398"/>
      <c r="H1855" s="1399"/>
      <c r="I1855" s="1399"/>
      <c r="J1855" s="1399"/>
      <c r="K1855"/>
      <c r="L1855"/>
      <c r="M1855"/>
      <c r="N1855"/>
      <c r="O1855"/>
    </row>
    <row r="1856" spans="2:15" s="249" customFormat="1" ht="15.75" customHeight="1">
      <c r="B1856" s="1408"/>
      <c r="C1856" s="1979"/>
      <c r="D1856" s="1409"/>
      <c r="E1856" s="1398"/>
      <c r="F1856" s="1398"/>
      <c r="G1856" s="1398"/>
      <c r="H1856" s="1399"/>
      <c r="I1856" s="1399"/>
      <c r="J1856" s="1399"/>
      <c r="K1856"/>
      <c r="L1856"/>
      <c r="M1856"/>
      <c r="N1856"/>
      <c r="O1856"/>
    </row>
    <row r="1857" spans="2:15" s="249" customFormat="1" ht="15.75" customHeight="1">
      <c r="B1857" s="1408"/>
      <c r="C1857" s="1979"/>
      <c r="D1857" s="1409"/>
      <c r="E1857" s="1398"/>
      <c r="F1857" s="1398"/>
      <c r="G1857" s="1398"/>
      <c r="H1857" s="1399"/>
      <c r="I1857" s="1399"/>
      <c r="J1857" s="1399"/>
      <c r="K1857"/>
      <c r="L1857"/>
      <c r="M1857"/>
      <c r="N1857"/>
      <c r="O1857"/>
    </row>
    <row r="1858" spans="2:15" s="249" customFormat="1" ht="15.75" customHeight="1">
      <c r="B1858" s="1408"/>
      <c r="C1858" s="1979"/>
      <c r="D1858" s="1409"/>
      <c r="E1858" s="1398"/>
      <c r="F1858" s="1398"/>
      <c r="G1858" s="1398"/>
      <c r="H1858" s="1399"/>
      <c r="I1858" s="1399"/>
      <c r="J1858" s="1399"/>
      <c r="K1858"/>
      <c r="L1858"/>
      <c r="M1858"/>
      <c r="N1858"/>
      <c r="O1858"/>
    </row>
    <row r="1859" spans="2:15" s="249" customFormat="1" ht="15.75" customHeight="1">
      <c r="B1859" s="1408"/>
      <c r="C1859" s="1979"/>
      <c r="D1859" s="1409"/>
      <c r="E1859" s="1398"/>
      <c r="F1859" s="1398"/>
      <c r="G1859" s="1398"/>
      <c r="H1859" s="1399"/>
      <c r="I1859" s="1399"/>
      <c r="J1859" s="1399"/>
      <c r="K1859"/>
      <c r="L1859"/>
      <c r="M1859"/>
      <c r="N1859"/>
      <c r="O1859"/>
    </row>
    <row r="1860" spans="2:15" s="249" customFormat="1" ht="15.75" customHeight="1">
      <c r="B1860" s="1408"/>
      <c r="C1860" s="1979"/>
      <c r="D1860" s="1409"/>
      <c r="E1860" s="1398"/>
      <c r="F1860" s="1398"/>
      <c r="G1860" s="1398"/>
      <c r="H1860" s="1399"/>
      <c r="I1860" s="1399"/>
      <c r="J1860" s="1399"/>
      <c r="K1860"/>
      <c r="L1860"/>
      <c r="M1860"/>
      <c r="N1860"/>
      <c r="O1860"/>
    </row>
    <row r="1861" spans="2:15" s="249" customFormat="1" ht="15.75" customHeight="1">
      <c r="B1861" s="1408"/>
      <c r="C1861" s="1979"/>
      <c r="D1861" s="1409"/>
      <c r="E1861" s="1398"/>
      <c r="F1861" s="1398"/>
      <c r="G1861" s="1398"/>
      <c r="H1861" s="1399"/>
      <c r="I1861" s="1399"/>
      <c r="J1861" s="1399"/>
      <c r="K1861"/>
      <c r="L1861"/>
      <c r="M1861"/>
      <c r="N1861"/>
      <c r="O1861"/>
    </row>
    <row r="1862" spans="2:15" s="249" customFormat="1" ht="15.75" customHeight="1">
      <c r="B1862" s="1408"/>
      <c r="C1862" s="1979"/>
      <c r="D1862" s="1409"/>
      <c r="E1862" s="1398"/>
      <c r="F1862" s="1398"/>
      <c r="G1862" s="1398"/>
      <c r="H1862" s="1399"/>
      <c r="I1862" s="1399"/>
      <c r="J1862" s="1399"/>
      <c r="K1862"/>
      <c r="L1862"/>
      <c r="M1862"/>
      <c r="N1862"/>
      <c r="O1862"/>
    </row>
    <row r="1863" spans="2:15" s="249" customFormat="1" ht="15.75" customHeight="1">
      <c r="B1863" s="1408"/>
      <c r="C1863" s="1979"/>
      <c r="D1863" s="1409"/>
      <c r="E1863" s="1398"/>
      <c r="F1863" s="1398"/>
      <c r="G1863" s="1398"/>
      <c r="H1863" s="1399"/>
      <c r="I1863" s="1399"/>
      <c r="J1863" s="1399"/>
      <c r="K1863"/>
      <c r="L1863"/>
      <c r="M1863"/>
      <c r="N1863"/>
      <c r="O1863"/>
    </row>
    <row r="1864" spans="2:15" s="249" customFormat="1" ht="15.75" customHeight="1">
      <c r="B1864" s="1408"/>
      <c r="C1864" s="1979"/>
      <c r="D1864" s="1409"/>
      <c r="E1864" s="1398"/>
      <c r="F1864" s="1398"/>
      <c r="G1864" s="1398"/>
      <c r="H1864" s="1399"/>
      <c r="I1864" s="1399"/>
      <c r="J1864" s="1399"/>
      <c r="K1864"/>
      <c r="L1864"/>
      <c r="M1864"/>
      <c r="N1864"/>
      <c r="O1864"/>
    </row>
    <row r="1865" spans="2:15" s="249" customFormat="1" ht="15.75" customHeight="1">
      <c r="B1865" s="1408"/>
      <c r="C1865" s="1979"/>
      <c r="D1865" s="1409"/>
      <c r="E1865" s="1398"/>
      <c r="F1865" s="1398"/>
      <c r="G1865" s="1398"/>
      <c r="H1865" s="1399"/>
      <c r="I1865" s="1399"/>
      <c r="J1865" s="1399"/>
      <c r="K1865"/>
      <c r="L1865"/>
      <c r="M1865"/>
      <c r="N1865"/>
      <c r="O1865"/>
    </row>
    <row r="1866" spans="2:15" s="249" customFormat="1" ht="15.75" customHeight="1">
      <c r="B1866" s="1408"/>
      <c r="C1866" s="1979"/>
      <c r="D1866" s="1409"/>
      <c r="E1866" s="1398"/>
      <c r="F1866" s="1398"/>
      <c r="G1866" s="1398"/>
      <c r="H1866" s="1399"/>
      <c r="I1866" s="1399"/>
      <c r="J1866" s="1399"/>
      <c r="K1866"/>
      <c r="L1866"/>
      <c r="M1866"/>
      <c r="N1866"/>
      <c r="O1866"/>
    </row>
    <row r="1867" spans="2:15" s="249" customFormat="1" ht="15.75" customHeight="1">
      <c r="B1867" s="1408"/>
      <c r="C1867" s="1979"/>
      <c r="D1867" s="1409"/>
      <c r="E1867" s="1398"/>
      <c r="F1867" s="1398"/>
      <c r="G1867" s="1398"/>
      <c r="H1867" s="1399"/>
      <c r="I1867" s="1399"/>
      <c r="J1867" s="1399"/>
      <c r="K1867"/>
      <c r="L1867"/>
      <c r="M1867"/>
      <c r="N1867"/>
      <c r="O1867"/>
    </row>
    <row r="1868" spans="2:15" s="249" customFormat="1" ht="15.75" customHeight="1">
      <c r="B1868" s="1408"/>
      <c r="C1868" s="1979"/>
      <c r="D1868" s="1409"/>
      <c r="E1868" s="1398"/>
      <c r="F1868" s="1398"/>
      <c r="G1868" s="1398"/>
      <c r="H1868" s="1399"/>
      <c r="I1868" s="1399"/>
      <c r="J1868" s="1399"/>
      <c r="K1868"/>
      <c r="L1868"/>
      <c r="M1868"/>
      <c r="N1868"/>
      <c r="O1868"/>
    </row>
    <row r="1869" spans="2:15" s="249" customFormat="1" ht="15.75" customHeight="1">
      <c r="B1869" s="1408"/>
      <c r="C1869" s="1979"/>
      <c r="D1869" s="1409"/>
      <c r="E1869" s="1398"/>
      <c r="F1869" s="1398"/>
      <c r="G1869" s="1398"/>
      <c r="H1869" s="1399"/>
      <c r="I1869" s="1399"/>
      <c r="J1869" s="1399"/>
      <c r="K1869"/>
      <c r="L1869"/>
      <c r="M1869"/>
      <c r="N1869"/>
      <c r="O1869"/>
    </row>
    <row r="1870" spans="2:15" s="249" customFormat="1" ht="15.75" customHeight="1">
      <c r="B1870" s="1408"/>
      <c r="C1870" s="1979"/>
      <c r="D1870" s="1409"/>
      <c r="E1870" s="1398"/>
      <c r="F1870" s="1398"/>
      <c r="G1870" s="1398"/>
      <c r="H1870" s="1399"/>
      <c r="I1870" s="1399"/>
      <c r="J1870" s="1399"/>
      <c r="K1870"/>
      <c r="L1870"/>
      <c r="M1870"/>
      <c r="N1870"/>
      <c r="O1870"/>
    </row>
    <row r="1871" spans="2:15" s="249" customFormat="1" ht="15.75" customHeight="1">
      <c r="B1871" s="1408"/>
      <c r="C1871" s="1979"/>
      <c r="D1871" s="1409"/>
      <c r="E1871" s="1398"/>
      <c r="F1871" s="1398"/>
      <c r="G1871" s="1398"/>
      <c r="H1871" s="1399"/>
      <c r="I1871" s="1399"/>
      <c r="J1871" s="1399"/>
      <c r="K1871"/>
      <c r="L1871"/>
      <c r="M1871"/>
      <c r="N1871"/>
      <c r="O1871"/>
    </row>
    <row r="1872" spans="2:15" s="249" customFormat="1" ht="15.75" customHeight="1">
      <c r="B1872" s="1408"/>
      <c r="C1872" s="1979"/>
      <c r="D1872" s="1409"/>
      <c r="E1872" s="1398"/>
      <c r="F1872" s="1398"/>
      <c r="G1872" s="1398"/>
      <c r="H1872" s="1399"/>
      <c r="I1872" s="1399"/>
      <c r="J1872" s="1399"/>
      <c r="K1872"/>
      <c r="L1872"/>
      <c r="M1872"/>
      <c r="N1872"/>
      <c r="O1872"/>
    </row>
    <row r="1873" spans="2:15" s="249" customFormat="1" ht="15.75" customHeight="1">
      <c r="B1873" s="1408"/>
      <c r="C1873" s="1979"/>
      <c r="D1873" s="1409"/>
      <c r="E1873" s="1398"/>
      <c r="F1873" s="1398"/>
      <c r="G1873" s="1398"/>
      <c r="H1873" s="1399"/>
      <c r="I1873" s="1399"/>
      <c r="J1873" s="1399"/>
      <c r="K1873"/>
      <c r="L1873"/>
      <c r="M1873"/>
      <c r="N1873"/>
      <c r="O1873"/>
    </row>
    <row r="1874" spans="2:15" s="249" customFormat="1" ht="15.75" customHeight="1">
      <c r="B1874" s="1408"/>
      <c r="C1874" s="1979"/>
      <c r="D1874" s="1409"/>
      <c r="E1874" s="1398"/>
      <c r="F1874" s="1398"/>
      <c r="G1874" s="1398"/>
      <c r="H1874" s="1399"/>
      <c r="I1874" s="1399"/>
      <c r="J1874" s="1399"/>
      <c r="K1874"/>
      <c r="L1874"/>
      <c r="M1874"/>
      <c r="N1874"/>
      <c r="O1874"/>
    </row>
    <row r="1875" spans="2:15" s="249" customFormat="1" ht="15.75" customHeight="1">
      <c r="B1875" s="1408"/>
      <c r="C1875" s="1979"/>
      <c r="D1875" s="1409"/>
      <c r="E1875" s="1398"/>
      <c r="F1875" s="1398"/>
      <c r="G1875" s="1398"/>
      <c r="H1875" s="1399"/>
      <c r="I1875" s="1399"/>
      <c r="J1875" s="1399"/>
      <c r="K1875"/>
      <c r="L1875"/>
      <c r="M1875"/>
      <c r="N1875"/>
      <c r="O1875"/>
    </row>
    <row r="1876" spans="2:15" s="249" customFormat="1" ht="15.75" customHeight="1">
      <c r="B1876" s="1408"/>
      <c r="C1876" s="1979"/>
      <c r="D1876" s="1409"/>
      <c r="E1876" s="1398"/>
      <c r="F1876" s="1398"/>
      <c r="G1876" s="1398"/>
      <c r="H1876" s="1399"/>
      <c r="I1876" s="1399"/>
      <c r="J1876" s="1399"/>
      <c r="K1876"/>
      <c r="L1876"/>
      <c r="M1876"/>
      <c r="N1876"/>
      <c r="O1876"/>
    </row>
    <row r="1877" spans="2:15" s="249" customFormat="1" ht="15.75" customHeight="1">
      <c r="B1877" s="1408"/>
      <c r="C1877" s="1979"/>
      <c r="D1877" s="1409"/>
      <c r="E1877" s="1398"/>
      <c r="F1877" s="1398"/>
      <c r="G1877" s="1398"/>
      <c r="H1877" s="1399"/>
      <c r="I1877" s="1399"/>
      <c r="J1877" s="1399"/>
      <c r="K1877"/>
      <c r="L1877"/>
      <c r="M1877"/>
      <c r="N1877"/>
      <c r="O1877"/>
    </row>
    <row r="1878" spans="2:15" s="249" customFormat="1" ht="15.75" customHeight="1">
      <c r="B1878" s="1408"/>
      <c r="C1878" s="1979"/>
      <c r="D1878" s="1409"/>
      <c r="E1878" s="1398"/>
      <c r="F1878" s="1398"/>
      <c r="G1878" s="1398"/>
      <c r="H1878" s="1399"/>
      <c r="I1878" s="1399"/>
      <c r="J1878" s="1399"/>
      <c r="K1878"/>
      <c r="L1878"/>
      <c r="M1878"/>
      <c r="N1878"/>
      <c r="O1878"/>
    </row>
    <row r="1879" spans="2:15" s="249" customFormat="1" ht="15.75" customHeight="1">
      <c r="B1879" s="1408"/>
      <c r="C1879" s="1979"/>
      <c r="D1879" s="1409"/>
      <c r="E1879" s="1398"/>
      <c r="F1879" s="1398"/>
      <c r="G1879" s="1398"/>
      <c r="H1879" s="1399"/>
      <c r="I1879" s="1399"/>
      <c r="J1879" s="1399"/>
      <c r="K1879"/>
      <c r="L1879"/>
      <c r="M1879"/>
      <c r="N1879"/>
      <c r="O1879"/>
    </row>
    <row r="1880" spans="2:15" s="249" customFormat="1" ht="15.75" customHeight="1">
      <c r="B1880" s="1408"/>
      <c r="C1880" s="1979"/>
      <c r="D1880" s="1409"/>
      <c r="E1880" s="1398"/>
      <c r="F1880" s="1398"/>
      <c r="G1880" s="1398"/>
      <c r="H1880" s="1399"/>
      <c r="I1880" s="1399"/>
      <c r="J1880" s="1399"/>
      <c r="K1880"/>
      <c r="L1880"/>
      <c r="M1880"/>
      <c r="N1880"/>
      <c r="O1880"/>
    </row>
    <row r="1881" spans="2:15" s="249" customFormat="1" ht="15.75" customHeight="1">
      <c r="B1881" s="1408"/>
      <c r="C1881" s="1979"/>
      <c r="D1881" s="1409"/>
      <c r="E1881" s="1398"/>
      <c r="F1881" s="1398"/>
      <c r="G1881" s="1398"/>
      <c r="H1881" s="1399"/>
      <c r="I1881" s="1399"/>
      <c r="J1881" s="1399"/>
      <c r="K1881"/>
      <c r="L1881"/>
      <c r="M1881"/>
      <c r="N1881"/>
      <c r="O1881"/>
    </row>
    <row r="1882" spans="2:15" s="249" customFormat="1" ht="15.75" customHeight="1">
      <c r="B1882" s="1408"/>
      <c r="C1882" s="1979"/>
      <c r="D1882" s="1409"/>
      <c r="E1882" s="1398"/>
      <c r="F1882" s="1398"/>
      <c r="G1882" s="1398"/>
      <c r="H1882" s="1399"/>
      <c r="I1882" s="1399"/>
      <c r="J1882" s="1399"/>
      <c r="K1882"/>
      <c r="L1882"/>
      <c r="M1882"/>
      <c r="N1882"/>
      <c r="O1882"/>
    </row>
    <row r="1883" spans="2:15" s="249" customFormat="1" ht="15.75" customHeight="1">
      <c r="B1883" s="1408"/>
      <c r="C1883" s="1979"/>
      <c r="D1883" s="1409"/>
      <c r="E1883" s="1398"/>
      <c r="F1883" s="1398"/>
      <c r="G1883" s="1398"/>
      <c r="H1883" s="1399"/>
      <c r="I1883" s="1399"/>
      <c r="J1883" s="1399"/>
      <c r="K1883"/>
      <c r="L1883"/>
      <c r="M1883"/>
      <c r="N1883"/>
      <c r="O1883"/>
    </row>
    <row r="1884" spans="2:15" s="249" customFormat="1" ht="15.75" customHeight="1">
      <c r="B1884" s="1408"/>
      <c r="C1884" s="1979"/>
      <c r="D1884" s="1409"/>
      <c r="E1884" s="1398"/>
      <c r="F1884" s="1398"/>
      <c r="G1884" s="1398"/>
      <c r="H1884" s="1399"/>
      <c r="I1884" s="1399"/>
      <c r="J1884" s="1399"/>
      <c r="K1884"/>
      <c r="L1884"/>
      <c r="M1884"/>
      <c r="N1884"/>
      <c r="O1884"/>
    </row>
    <row r="1885" spans="2:15" s="249" customFormat="1" ht="15.75" customHeight="1">
      <c r="B1885" s="1408"/>
      <c r="C1885" s="1979"/>
      <c r="D1885" s="1409"/>
      <c r="E1885" s="1398"/>
      <c r="F1885" s="1398"/>
      <c r="G1885" s="1398"/>
      <c r="H1885" s="1399"/>
      <c r="I1885" s="1399"/>
      <c r="J1885" s="1399"/>
      <c r="K1885"/>
      <c r="L1885"/>
      <c r="M1885"/>
      <c r="N1885"/>
      <c r="O1885"/>
    </row>
    <row r="1886" spans="2:15" s="249" customFormat="1" ht="15.75" customHeight="1">
      <c r="B1886" s="1408"/>
      <c r="C1886" s="1979"/>
      <c r="D1886" s="1409"/>
      <c r="E1886" s="1398"/>
      <c r="F1886" s="1398"/>
      <c r="G1886" s="1398"/>
      <c r="H1886" s="1399"/>
      <c r="I1886" s="1399"/>
      <c r="J1886" s="1399"/>
      <c r="K1886"/>
      <c r="L1886"/>
      <c r="M1886"/>
      <c r="N1886"/>
      <c r="O1886"/>
    </row>
    <row r="1887" spans="2:15" s="249" customFormat="1" ht="15.75" customHeight="1">
      <c r="B1887" s="1408"/>
      <c r="C1887" s="1979"/>
      <c r="D1887" s="1409"/>
      <c r="E1887" s="1398"/>
      <c r="F1887" s="1398"/>
      <c r="G1887" s="1398"/>
      <c r="H1887" s="1399"/>
      <c r="I1887" s="1399"/>
      <c r="J1887" s="1399"/>
      <c r="K1887"/>
      <c r="L1887"/>
      <c r="M1887"/>
      <c r="N1887"/>
      <c r="O1887"/>
    </row>
    <row r="1888" spans="2:15" s="249" customFormat="1" ht="15.75" customHeight="1">
      <c r="B1888" s="1408"/>
      <c r="C1888" s="1979"/>
      <c r="D1888" s="1409"/>
      <c r="E1888" s="1398"/>
      <c r="F1888" s="1398"/>
      <c r="G1888" s="1398"/>
      <c r="H1888" s="1399"/>
      <c r="I1888" s="1399"/>
      <c r="J1888" s="1399"/>
      <c r="K1888"/>
      <c r="L1888"/>
      <c r="M1888"/>
      <c r="N1888"/>
      <c r="O1888"/>
    </row>
    <row r="1889" spans="2:15" s="249" customFormat="1" ht="15.75" customHeight="1">
      <c r="B1889" s="1408"/>
      <c r="C1889" s="1979"/>
      <c r="D1889" s="1409"/>
      <c r="E1889" s="1398"/>
      <c r="F1889" s="1398"/>
      <c r="G1889" s="1398"/>
      <c r="H1889" s="1399"/>
      <c r="I1889" s="1399"/>
      <c r="J1889" s="1399"/>
      <c r="K1889"/>
      <c r="L1889"/>
      <c r="M1889"/>
      <c r="N1889"/>
      <c r="O1889"/>
    </row>
    <row r="1890" spans="2:15" s="249" customFormat="1" ht="15.75" customHeight="1">
      <c r="B1890" s="1408"/>
      <c r="C1890" s="1979"/>
      <c r="D1890" s="1409"/>
      <c r="E1890" s="1398"/>
      <c r="F1890" s="1398"/>
      <c r="G1890" s="1398"/>
      <c r="H1890" s="1399"/>
      <c r="I1890" s="1399"/>
      <c r="J1890" s="1399"/>
      <c r="K1890"/>
      <c r="L1890"/>
      <c r="M1890"/>
      <c r="N1890"/>
      <c r="O1890"/>
    </row>
    <row r="1891" spans="2:15" s="249" customFormat="1" ht="15.75" customHeight="1">
      <c r="B1891" s="1408"/>
      <c r="C1891" s="1979"/>
      <c r="D1891" s="1409"/>
      <c r="E1891" s="1398"/>
      <c r="F1891" s="1398"/>
      <c r="G1891" s="1398"/>
      <c r="H1891" s="1399"/>
      <c r="I1891" s="1399"/>
      <c r="J1891" s="1399"/>
      <c r="K1891"/>
      <c r="L1891"/>
      <c r="M1891"/>
      <c r="N1891"/>
      <c r="O1891"/>
    </row>
    <row r="1892" spans="2:15" s="249" customFormat="1" ht="15.75" customHeight="1">
      <c r="B1892" s="1408"/>
      <c r="C1892" s="1979"/>
      <c r="D1892" s="1409"/>
      <c r="E1892" s="1398"/>
      <c r="F1892" s="1398"/>
      <c r="G1892" s="1398"/>
      <c r="H1892" s="1399"/>
      <c r="I1892" s="1399"/>
      <c r="J1892" s="1399"/>
      <c r="K1892"/>
      <c r="L1892"/>
      <c r="M1892"/>
      <c r="N1892"/>
      <c r="O1892"/>
    </row>
    <row r="1893" spans="2:15" s="249" customFormat="1" ht="15.75" customHeight="1">
      <c r="B1893" s="1408"/>
      <c r="C1893" s="1979"/>
      <c r="D1893" s="1409"/>
      <c r="E1893" s="1398"/>
      <c r="F1893" s="1398"/>
      <c r="G1893" s="1398"/>
      <c r="H1893" s="1399"/>
      <c r="I1893" s="1399"/>
      <c r="J1893" s="1399"/>
      <c r="K1893"/>
      <c r="L1893"/>
      <c r="M1893"/>
      <c r="N1893"/>
      <c r="O1893"/>
    </row>
    <row r="1894" spans="2:15" s="249" customFormat="1" ht="15.75" customHeight="1">
      <c r="B1894" s="1408"/>
      <c r="C1894" s="1979"/>
      <c r="D1894" s="1409"/>
      <c r="E1894" s="1398"/>
      <c r="F1894" s="1398"/>
      <c r="G1894" s="1398"/>
      <c r="H1894" s="1399"/>
      <c r="I1894" s="1399"/>
      <c r="J1894" s="1399"/>
      <c r="K1894"/>
      <c r="L1894"/>
      <c r="M1894"/>
      <c r="N1894"/>
      <c r="O1894"/>
    </row>
    <row r="1895" spans="2:15" s="249" customFormat="1" ht="15.75" customHeight="1">
      <c r="B1895" s="1408"/>
      <c r="C1895" s="1979"/>
      <c r="D1895" s="1409"/>
      <c r="E1895" s="1398"/>
      <c r="F1895" s="1398"/>
      <c r="G1895" s="1398"/>
      <c r="H1895" s="1399"/>
      <c r="I1895" s="1399"/>
      <c r="J1895" s="1399"/>
      <c r="K1895"/>
      <c r="L1895"/>
      <c r="M1895"/>
      <c r="N1895"/>
      <c r="O1895"/>
    </row>
    <row r="1896" spans="2:15" s="249" customFormat="1" ht="15.75" customHeight="1">
      <c r="B1896" s="1408"/>
      <c r="C1896" s="1979"/>
      <c r="D1896" s="1409"/>
      <c r="E1896" s="1398"/>
      <c r="F1896" s="1398"/>
      <c r="G1896" s="1398"/>
      <c r="H1896" s="1399"/>
      <c r="I1896" s="1399"/>
      <c r="J1896" s="1399"/>
      <c r="K1896"/>
      <c r="L1896"/>
      <c r="M1896"/>
      <c r="N1896"/>
      <c r="O1896"/>
    </row>
    <row r="1897" spans="2:15" s="249" customFormat="1" ht="15.75" customHeight="1">
      <c r="B1897" s="1408"/>
      <c r="C1897" s="1979"/>
      <c r="D1897" s="1409"/>
      <c r="E1897" s="1398"/>
      <c r="F1897" s="1398"/>
      <c r="G1897" s="1398"/>
      <c r="H1897" s="1399"/>
      <c r="I1897" s="1399"/>
      <c r="J1897" s="1399"/>
      <c r="K1897"/>
      <c r="L1897"/>
      <c r="M1897"/>
      <c r="N1897"/>
      <c r="O1897"/>
    </row>
    <row r="1898" spans="2:15" s="249" customFormat="1" ht="15.75" customHeight="1">
      <c r="B1898" s="1408"/>
      <c r="C1898" s="1979"/>
      <c r="D1898" s="1409"/>
      <c r="E1898" s="1398"/>
      <c r="F1898" s="1398"/>
      <c r="G1898" s="1398"/>
      <c r="H1898" s="1399"/>
      <c r="I1898" s="1399"/>
      <c r="J1898" s="1399"/>
      <c r="K1898"/>
      <c r="L1898"/>
      <c r="M1898"/>
      <c r="N1898"/>
      <c r="O1898"/>
    </row>
    <row r="1899" spans="2:15" s="249" customFormat="1" ht="15.75" customHeight="1">
      <c r="B1899" s="1408"/>
      <c r="C1899" s="1979"/>
      <c r="D1899" s="1409"/>
      <c r="E1899" s="1398"/>
      <c r="F1899" s="1398"/>
      <c r="G1899" s="1398"/>
      <c r="H1899" s="1399"/>
      <c r="I1899" s="1399"/>
      <c r="J1899" s="1399"/>
      <c r="K1899"/>
      <c r="L1899"/>
      <c r="M1899"/>
      <c r="N1899"/>
      <c r="O1899"/>
    </row>
    <row r="1900" spans="2:15" s="249" customFormat="1" ht="15.75" customHeight="1">
      <c r="B1900" s="1408"/>
      <c r="C1900" s="1979"/>
      <c r="D1900" s="1409"/>
      <c r="E1900" s="1398"/>
      <c r="F1900" s="1398"/>
      <c r="G1900" s="1398"/>
      <c r="H1900" s="1399"/>
      <c r="I1900" s="1399"/>
      <c r="J1900" s="1399"/>
      <c r="K1900"/>
      <c r="L1900"/>
      <c r="M1900"/>
      <c r="N1900"/>
      <c r="O1900"/>
    </row>
    <row r="1901" spans="2:15" s="249" customFormat="1" ht="15.75" customHeight="1">
      <c r="B1901" s="1408"/>
      <c r="C1901" s="1979"/>
      <c r="D1901" s="1409"/>
      <c r="E1901" s="1398"/>
      <c r="F1901" s="1398"/>
      <c r="G1901" s="1398"/>
      <c r="H1901" s="1399"/>
      <c r="I1901" s="1399"/>
      <c r="J1901" s="1399"/>
      <c r="K1901"/>
      <c r="L1901"/>
      <c r="M1901"/>
      <c r="N1901"/>
      <c r="O1901"/>
    </row>
    <row r="1902" spans="2:15" s="249" customFormat="1" ht="15.75" customHeight="1">
      <c r="B1902" s="1408"/>
      <c r="C1902" s="1979"/>
      <c r="D1902" s="1409"/>
      <c r="E1902" s="1398"/>
      <c r="F1902" s="1398"/>
      <c r="G1902" s="1398"/>
      <c r="H1902" s="1399"/>
      <c r="I1902" s="1399"/>
      <c r="J1902" s="1399"/>
      <c r="K1902"/>
      <c r="L1902"/>
      <c r="M1902"/>
      <c r="N1902"/>
      <c r="O1902"/>
    </row>
    <row r="1903" spans="2:15" s="249" customFormat="1" ht="15.75" customHeight="1">
      <c r="B1903" s="1408"/>
      <c r="C1903" s="1979"/>
      <c r="D1903" s="1409"/>
      <c r="E1903" s="1398"/>
      <c r="F1903" s="1398"/>
      <c r="G1903" s="1398"/>
      <c r="H1903" s="1399"/>
      <c r="I1903" s="1399"/>
      <c r="J1903" s="1399"/>
      <c r="K1903"/>
      <c r="L1903"/>
      <c r="M1903"/>
      <c r="N1903"/>
      <c r="O1903"/>
    </row>
    <row r="1904" spans="2:15" s="249" customFormat="1" ht="15.75" customHeight="1">
      <c r="B1904" s="1408"/>
      <c r="C1904" s="1979"/>
      <c r="D1904" s="1409"/>
      <c r="E1904" s="1398"/>
      <c r="F1904" s="1398"/>
      <c r="G1904" s="1398"/>
      <c r="H1904" s="1399"/>
      <c r="I1904" s="1399"/>
      <c r="J1904" s="1399"/>
      <c r="K1904"/>
      <c r="L1904"/>
      <c r="M1904"/>
      <c r="N1904"/>
      <c r="O1904"/>
    </row>
    <row r="1905" spans="2:15" s="249" customFormat="1" ht="15.75" customHeight="1">
      <c r="B1905" s="1408"/>
      <c r="C1905" s="1979"/>
      <c r="D1905" s="1409"/>
      <c r="E1905" s="1398"/>
      <c r="F1905" s="1398"/>
      <c r="G1905" s="1398"/>
      <c r="H1905" s="1399"/>
      <c r="I1905" s="1399"/>
      <c r="J1905" s="1399"/>
      <c r="K1905"/>
      <c r="L1905"/>
      <c r="M1905"/>
      <c r="N1905"/>
      <c r="O1905"/>
    </row>
    <row r="1906" spans="2:15" s="249" customFormat="1" ht="15.75" customHeight="1">
      <c r="B1906" s="1408"/>
      <c r="C1906" s="1979"/>
      <c r="D1906" s="1409"/>
      <c r="E1906" s="1398"/>
      <c r="F1906" s="1398"/>
      <c r="G1906" s="1398"/>
      <c r="H1906" s="1399"/>
      <c r="I1906" s="1399"/>
      <c r="J1906" s="1399"/>
      <c r="K1906"/>
      <c r="L1906"/>
      <c r="M1906"/>
      <c r="N1906"/>
      <c r="O1906"/>
    </row>
    <row r="1907" spans="2:15" s="249" customFormat="1" ht="15.75" customHeight="1">
      <c r="B1907" s="1408"/>
      <c r="C1907" s="1979"/>
      <c r="D1907" s="1409"/>
      <c r="E1907" s="1398"/>
      <c r="F1907" s="1398"/>
      <c r="G1907" s="1398"/>
      <c r="H1907" s="1399"/>
      <c r="I1907" s="1399"/>
      <c r="J1907" s="1399"/>
      <c r="K1907"/>
      <c r="L1907"/>
      <c r="M1907"/>
      <c r="N1907"/>
      <c r="O1907"/>
    </row>
    <row r="1908" spans="2:15" s="249" customFormat="1" ht="15.75" customHeight="1">
      <c r="B1908" s="1408"/>
      <c r="C1908" s="1979"/>
      <c r="D1908" s="1409"/>
      <c r="E1908" s="1398"/>
      <c r="F1908" s="1398"/>
      <c r="G1908" s="1398"/>
      <c r="H1908" s="1399"/>
      <c r="I1908" s="1399"/>
      <c r="J1908" s="1399"/>
      <c r="K1908"/>
      <c r="L1908"/>
      <c r="M1908"/>
      <c r="N1908"/>
      <c r="O1908"/>
    </row>
    <row r="1909" spans="2:15" s="249" customFormat="1" ht="15.75" customHeight="1">
      <c r="B1909" s="1408"/>
      <c r="C1909" s="1979"/>
      <c r="D1909" s="1409"/>
      <c r="E1909" s="1398"/>
      <c r="F1909" s="1398"/>
      <c r="G1909" s="1398"/>
      <c r="H1909" s="1399"/>
      <c r="I1909" s="1399"/>
      <c r="J1909" s="1399"/>
      <c r="K1909"/>
      <c r="L1909"/>
      <c r="M1909"/>
      <c r="N1909"/>
      <c r="O1909"/>
    </row>
    <row r="1910" spans="2:15" s="249" customFormat="1" ht="15.75" customHeight="1">
      <c r="B1910" s="1408"/>
      <c r="C1910" s="1979"/>
      <c r="D1910" s="1409"/>
      <c r="E1910" s="1398"/>
      <c r="F1910" s="1398"/>
      <c r="G1910" s="1398"/>
      <c r="H1910" s="1399"/>
      <c r="I1910" s="1399"/>
      <c r="J1910" s="1399"/>
      <c r="K1910"/>
      <c r="L1910"/>
      <c r="M1910"/>
      <c r="N1910"/>
      <c r="O1910"/>
    </row>
    <row r="1911" spans="2:15" s="249" customFormat="1" ht="15.75" customHeight="1">
      <c r="B1911" s="1408"/>
      <c r="C1911" s="1979"/>
      <c r="D1911" s="1409"/>
      <c r="E1911" s="1398"/>
      <c r="F1911" s="1398"/>
      <c r="G1911" s="1398"/>
      <c r="H1911" s="1399"/>
      <c r="I1911" s="1399"/>
      <c r="J1911" s="1399"/>
      <c r="K1911"/>
      <c r="L1911"/>
      <c r="M1911"/>
      <c r="N1911"/>
      <c r="O1911"/>
    </row>
    <row r="1912" spans="2:15" s="249" customFormat="1" ht="15.75" customHeight="1">
      <c r="B1912" s="1408"/>
      <c r="C1912" s="1979"/>
      <c r="D1912" s="1409"/>
      <c r="E1912" s="1398"/>
      <c r="F1912" s="1398"/>
      <c r="G1912" s="1398"/>
      <c r="H1912" s="1399"/>
      <c r="I1912" s="1399"/>
      <c r="J1912" s="1399"/>
      <c r="K1912"/>
      <c r="L1912"/>
      <c r="M1912"/>
      <c r="N1912"/>
      <c r="O1912"/>
    </row>
    <row r="1913" spans="2:15" s="249" customFormat="1" ht="15.75" customHeight="1">
      <c r="B1913" s="1408"/>
      <c r="C1913" s="1979"/>
      <c r="D1913" s="1409"/>
      <c r="E1913" s="1398"/>
      <c r="F1913" s="1398"/>
      <c r="G1913" s="1398"/>
      <c r="H1913" s="1399"/>
      <c r="I1913" s="1399"/>
      <c r="J1913" s="1399"/>
      <c r="K1913"/>
      <c r="L1913"/>
      <c r="M1913"/>
      <c r="N1913"/>
      <c r="O1913"/>
    </row>
    <row r="1914" spans="2:15" s="249" customFormat="1" ht="15.75" customHeight="1">
      <c r="B1914" s="1408"/>
      <c r="C1914" s="1979"/>
      <c r="D1914" s="1409"/>
      <c r="E1914" s="1398"/>
      <c r="F1914" s="1398"/>
      <c r="G1914" s="1398"/>
      <c r="H1914" s="1399"/>
      <c r="I1914" s="1399"/>
      <c r="J1914" s="1399"/>
      <c r="K1914"/>
      <c r="L1914"/>
      <c r="M1914"/>
      <c r="N1914"/>
      <c r="O1914"/>
    </row>
    <row r="1915" spans="2:15" s="249" customFormat="1" ht="15.75" customHeight="1">
      <c r="B1915" s="1408"/>
      <c r="C1915" s="1979"/>
      <c r="D1915" s="1409"/>
      <c r="E1915" s="1398"/>
      <c r="F1915" s="1398"/>
      <c r="G1915" s="1398"/>
      <c r="H1915" s="1399"/>
      <c r="I1915" s="1399"/>
      <c r="J1915" s="1399"/>
      <c r="K1915"/>
      <c r="L1915"/>
      <c r="M1915"/>
      <c r="N1915"/>
      <c r="O1915"/>
    </row>
    <row r="1916" spans="2:15" s="249" customFormat="1" ht="15.75" customHeight="1">
      <c r="B1916" s="1408"/>
      <c r="C1916" s="1979"/>
      <c r="D1916" s="1409"/>
      <c r="E1916" s="1398"/>
      <c r="F1916" s="1398"/>
      <c r="G1916" s="1398"/>
      <c r="H1916" s="1399"/>
      <c r="I1916" s="1399"/>
      <c r="J1916" s="1399"/>
      <c r="K1916"/>
      <c r="L1916"/>
      <c r="M1916"/>
      <c r="N1916"/>
      <c r="O1916"/>
    </row>
    <row r="1917" spans="2:15" s="249" customFormat="1" ht="15.75" customHeight="1">
      <c r="B1917" s="1408"/>
      <c r="C1917" s="1979"/>
      <c r="D1917" s="1409"/>
      <c r="E1917" s="1398"/>
      <c r="F1917" s="1398"/>
      <c r="G1917" s="1398"/>
      <c r="H1917" s="1399"/>
      <c r="I1917" s="1399"/>
      <c r="J1917" s="1399"/>
      <c r="K1917"/>
      <c r="L1917"/>
      <c r="M1917"/>
      <c r="N1917"/>
      <c r="O1917"/>
    </row>
    <row r="1918" spans="2:15" s="249" customFormat="1" ht="15.75" customHeight="1">
      <c r="B1918" s="1408"/>
      <c r="C1918" s="1979"/>
      <c r="D1918" s="1409"/>
      <c r="E1918" s="1398"/>
      <c r="F1918" s="1398"/>
      <c r="G1918" s="1398"/>
      <c r="H1918" s="1399"/>
      <c r="I1918" s="1399"/>
      <c r="J1918" s="1399"/>
      <c r="K1918"/>
      <c r="L1918"/>
      <c r="M1918"/>
      <c r="N1918"/>
      <c r="O1918"/>
    </row>
    <row r="1919" spans="2:15" s="249" customFormat="1" ht="15.75" customHeight="1">
      <c r="B1919" s="1408"/>
      <c r="C1919" s="1979"/>
      <c r="D1919" s="1409"/>
      <c r="E1919" s="1398"/>
      <c r="F1919" s="1398"/>
      <c r="G1919" s="1398"/>
      <c r="H1919" s="1399"/>
      <c r="I1919" s="1399"/>
      <c r="J1919" s="1399"/>
      <c r="K1919"/>
      <c r="L1919"/>
      <c r="M1919"/>
      <c r="N1919"/>
      <c r="O1919"/>
    </row>
    <row r="1920" spans="2:15" s="249" customFormat="1" ht="15.75" customHeight="1">
      <c r="B1920" s="1408"/>
      <c r="C1920" s="1979"/>
      <c r="D1920" s="1409"/>
      <c r="E1920" s="1398"/>
      <c r="F1920" s="1398"/>
      <c r="G1920" s="1398"/>
      <c r="H1920" s="1399"/>
      <c r="I1920" s="1399"/>
      <c r="J1920" s="1399"/>
      <c r="K1920"/>
      <c r="L1920"/>
      <c r="M1920"/>
      <c r="N1920"/>
      <c r="O1920"/>
    </row>
    <row r="1921" spans="2:15" s="249" customFormat="1" ht="15.75" customHeight="1">
      <c r="B1921" s="1408"/>
      <c r="C1921" s="1979"/>
      <c r="D1921" s="1409"/>
      <c r="E1921" s="1398"/>
      <c r="F1921" s="1398"/>
      <c r="G1921" s="1398"/>
      <c r="H1921" s="1399"/>
      <c r="I1921" s="1399"/>
      <c r="J1921" s="1399"/>
      <c r="K1921"/>
      <c r="L1921"/>
      <c r="M1921"/>
      <c r="N1921"/>
      <c r="O1921"/>
    </row>
    <row r="1922" spans="2:15" s="249" customFormat="1" ht="15.75" customHeight="1">
      <c r="B1922" s="1408"/>
      <c r="C1922" s="1979"/>
      <c r="D1922" s="1409"/>
      <c r="E1922" s="1398"/>
      <c r="F1922" s="1398"/>
      <c r="G1922" s="1398"/>
      <c r="H1922" s="1399"/>
      <c r="I1922" s="1399"/>
      <c r="J1922" s="1399"/>
      <c r="K1922"/>
      <c r="L1922"/>
      <c r="M1922"/>
      <c r="N1922"/>
      <c r="O1922"/>
    </row>
    <row r="1923" spans="2:15" s="249" customFormat="1" ht="15.75" customHeight="1">
      <c r="B1923" s="1408"/>
      <c r="C1923" s="1979"/>
      <c r="D1923" s="1409"/>
      <c r="E1923" s="1398"/>
      <c r="F1923" s="1398"/>
      <c r="G1923" s="1398"/>
      <c r="H1923" s="1399"/>
      <c r="I1923" s="1399"/>
      <c r="J1923" s="1399"/>
      <c r="K1923"/>
      <c r="L1923"/>
      <c r="M1923"/>
      <c r="N1923"/>
      <c r="O1923"/>
    </row>
    <row r="1924" spans="2:15" s="249" customFormat="1" ht="15.75" customHeight="1">
      <c r="B1924" s="1408"/>
      <c r="C1924" s="1979"/>
      <c r="D1924" s="1409"/>
      <c r="E1924" s="1398"/>
      <c r="F1924" s="1398"/>
      <c r="G1924" s="1398"/>
      <c r="H1924" s="1399"/>
      <c r="I1924" s="1399"/>
      <c r="J1924" s="1399"/>
      <c r="K1924"/>
      <c r="L1924"/>
      <c r="M1924"/>
      <c r="N1924"/>
      <c r="O1924"/>
    </row>
    <row r="1925" spans="2:15" s="249" customFormat="1" ht="15.75" customHeight="1">
      <c r="B1925" s="1408"/>
      <c r="C1925" s="1979"/>
      <c r="D1925" s="1409"/>
      <c r="E1925" s="1398"/>
      <c r="F1925" s="1398"/>
      <c r="G1925" s="1398"/>
      <c r="H1925" s="1399"/>
      <c r="I1925" s="1399"/>
      <c r="J1925" s="1399"/>
      <c r="K1925"/>
      <c r="L1925"/>
      <c r="M1925"/>
      <c r="N1925"/>
      <c r="O1925"/>
    </row>
    <row r="1926" spans="2:15" s="249" customFormat="1" ht="15.75" customHeight="1">
      <c r="B1926" s="1408"/>
      <c r="C1926" s="1979"/>
      <c r="D1926" s="1409"/>
      <c r="E1926" s="1398"/>
      <c r="F1926" s="1398"/>
      <c r="G1926" s="1398"/>
      <c r="H1926" s="1399"/>
      <c r="I1926" s="1399"/>
      <c r="J1926" s="1399"/>
      <c r="K1926"/>
      <c r="L1926"/>
      <c r="M1926"/>
      <c r="N1926"/>
      <c r="O1926"/>
    </row>
    <row r="1927" spans="2:15" s="249" customFormat="1" ht="15.75" customHeight="1">
      <c r="B1927" s="1408"/>
      <c r="C1927" s="1979"/>
      <c r="D1927" s="1409"/>
      <c r="E1927" s="1398"/>
      <c r="F1927" s="1398"/>
      <c r="G1927" s="1398"/>
      <c r="H1927" s="1399"/>
      <c r="I1927" s="1399"/>
      <c r="J1927" s="1399"/>
      <c r="K1927"/>
      <c r="L1927"/>
      <c r="M1927"/>
      <c r="N1927"/>
      <c r="O1927"/>
    </row>
    <row r="1928" spans="2:15" s="249" customFormat="1" ht="15.75" customHeight="1">
      <c r="B1928" s="1408"/>
      <c r="C1928" s="1979"/>
      <c r="D1928" s="1409"/>
      <c r="E1928" s="1398"/>
      <c r="F1928" s="1398"/>
      <c r="G1928" s="1398"/>
      <c r="H1928" s="1399"/>
      <c r="I1928" s="1399"/>
      <c r="J1928" s="1399"/>
      <c r="K1928"/>
      <c r="L1928"/>
      <c r="M1928"/>
      <c r="N1928"/>
      <c r="O1928"/>
    </row>
    <row r="1929" spans="2:15" s="249" customFormat="1" ht="15.75" customHeight="1">
      <c r="B1929" s="1408"/>
      <c r="C1929" s="1979"/>
      <c r="D1929" s="1409"/>
      <c r="E1929" s="1398"/>
      <c r="F1929" s="1398"/>
      <c r="G1929" s="1398"/>
      <c r="H1929" s="1399"/>
      <c r="I1929" s="1399"/>
      <c r="J1929" s="1399"/>
      <c r="K1929"/>
      <c r="L1929"/>
      <c r="M1929"/>
      <c r="N1929"/>
      <c r="O1929"/>
    </row>
    <row r="1930" spans="2:15" s="249" customFormat="1" ht="15.75" customHeight="1">
      <c r="B1930" s="1408"/>
      <c r="C1930" s="1979"/>
      <c r="D1930" s="1409"/>
      <c r="E1930" s="1398"/>
      <c r="F1930" s="1398"/>
      <c r="G1930" s="1398"/>
      <c r="H1930" s="1399"/>
      <c r="I1930" s="1399"/>
      <c r="J1930" s="1399"/>
      <c r="K1930"/>
      <c r="L1930"/>
      <c r="M1930"/>
      <c r="N1930"/>
      <c r="O1930"/>
    </row>
    <row r="1931" spans="2:15" s="249" customFormat="1" ht="15.75" customHeight="1">
      <c r="B1931" s="1408"/>
      <c r="C1931" s="1979"/>
      <c r="D1931" s="1409"/>
      <c r="E1931" s="1398"/>
      <c r="F1931" s="1398"/>
      <c r="G1931" s="1398"/>
      <c r="H1931" s="1399"/>
      <c r="I1931" s="1399"/>
      <c r="J1931" s="1399"/>
      <c r="K1931"/>
      <c r="L1931"/>
      <c r="M1931"/>
      <c r="N1931"/>
      <c r="O1931"/>
    </row>
    <row r="1932" spans="2:15" s="249" customFormat="1" ht="15.75" customHeight="1">
      <c r="B1932" s="1408"/>
      <c r="C1932" s="1979"/>
      <c r="D1932" s="1409"/>
      <c r="E1932" s="1398"/>
      <c r="F1932" s="1398"/>
      <c r="G1932" s="1398"/>
      <c r="H1932" s="1399"/>
      <c r="I1932" s="1399"/>
      <c r="J1932" s="1399"/>
      <c r="K1932"/>
      <c r="L1932"/>
      <c r="M1932"/>
      <c r="N1932"/>
      <c r="O1932"/>
    </row>
    <row r="1933" spans="2:15" s="249" customFormat="1" ht="15.75" customHeight="1">
      <c r="B1933" s="1408"/>
      <c r="C1933" s="1979"/>
      <c r="D1933" s="1409"/>
      <c r="E1933" s="1398"/>
      <c r="F1933" s="1398"/>
      <c r="G1933" s="1398"/>
      <c r="H1933" s="1399"/>
      <c r="I1933" s="1399"/>
      <c r="J1933" s="1399"/>
      <c r="K1933"/>
      <c r="L1933"/>
      <c r="M1933"/>
      <c r="N1933"/>
      <c r="O1933"/>
    </row>
    <row r="1934" spans="2:15" s="249" customFormat="1" ht="15.75" customHeight="1">
      <c r="B1934" s="1408"/>
      <c r="C1934" s="1979"/>
      <c r="D1934" s="1409"/>
      <c r="E1934" s="1398"/>
      <c r="F1934" s="1398"/>
      <c r="G1934" s="1398"/>
      <c r="H1934" s="1399"/>
      <c r="I1934" s="1399"/>
      <c r="J1934" s="1399"/>
      <c r="K1934"/>
      <c r="L1934"/>
      <c r="M1934"/>
      <c r="N1934"/>
      <c r="O1934"/>
    </row>
    <row r="1935" spans="2:15" s="249" customFormat="1" ht="15.75" customHeight="1">
      <c r="B1935" s="1408"/>
      <c r="C1935" s="1979"/>
      <c r="D1935" s="1409"/>
      <c r="E1935" s="1398"/>
      <c r="F1935" s="1398"/>
      <c r="G1935" s="1398"/>
      <c r="H1935" s="1399"/>
      <c r="I1935" s="1399"/>
      <c r="J1935" s="1399"/>
      <c r="K1935"/>
      <c r="L1935"/>
      <c r="M1935"/>
      <c r="N1935"/>
      <c r="O1935"/>
    </row>
    <row r="1936" spans="2:15" s="249" customFormat="1" ht="15.75" customHeight="1">
      <c r="B1936" s="1408"/>
      <c r="C1936" s="1979"/>
      <c r="D1936" s="1409"/>
      <c r="E1936" s="1398"/>
      <c r="F1936" s="1398"/>
      <c r="G1936" s="1398"/>
      <c r="H1936" s="1399"/>
      <c r="I1936" s="1399"/>
      <c r="J1936" s="1399"/>
      <c r="K1936"/>
      <c r="L1936"/>
      <c r="M1936"/>
      <c r="N1936"/>
      <c r="O1936"/>
    </row>
    <row r="1937" spans="2:15" s="249" customFormat="1" ht="15.75" customHeight="1">
      <c r="B1937" s="1408"/>
      <c r="C1937" s="1979"/>
      <c r="D1937" s="1409"/>
      <c r="E1937" s="1398"/>
      <c r="F1937" s="1398"/>
      <c r="G1937" s="1398"/>
      <c r="H1937" s="1399"/>
      <c r="I1937" s="1399"/>
      <c r="J1937" s="1399"/>
      <c r="K1937"/>
      <c r="L1937"/>
      <c r="M1937"/>
      <c r="N1937"/>
      <c r="O1937"/>
    </row>
    <row r="1938" spans="2:15" s="249" customFormat="1" ht="15.75" customHeight="1">
      <c r="B1938" s="1408"/>
      <c r="C1938" s="1979"/>
      <c r="D1938" s="1409"/>
      <c r="E1938" s="1398"/>
      <c r="F1938" s="1398"/>
      <c r="G1938" s="1398"/>
      <c r="H1938" s="1399"/>
      <c r="I1938" s="1399"/>
      <c r="J1938" s="1399"/>
      <c r="K1938"/>
      <c r="L1938"/>
      <c r="M1938"/>
      <c r="N1938"/>
      <c r="O1938"/>
    </row>
    <row r="1939" spans="2:15" s="249" customFormat="1" ht="15.75" customHeight="1">
      <c r="B1939" s="1408"/>
      <c r="C1939" s="1979"/>
      <c r="D1939" s="1409"/>
      <c r="E1939" s="1398"/>
      <c r="F1939" s="1398"/>
      <c r="G1939" s="1398"/>
      <c r="H1939" s="1399"/>
      <c r="I1939" s="1399"/>
      <c r="J1939" s="1399"/>
      <c r="K1939"/>
      <c r="L1939"/>
      <c r="M1939"/>
      <c r="N1939"/>
      <c r="O1939"/>
    </row>
    <row r="1940" spans="2:15" s="249" customFormat="1" ht="15.75" customHeight="1">
      <c r="B1940" s="1408"/>
      <c r="C1940" s="1979"/>
      <c r="D1940" s="1409"/>
      <c r="E1940" s="1398"/>
      <c r="F1940" s="1398"/>
      <c r="G1940" s="1398"/>
      <c r="H1940" s="1399"/>
      <c r="I1940" s="1399"/>
      <c r="J1940" s="1399"/>
      <c r="K1940"/>
      <c r="L1940"/>
      <c r="M1940"/>
      <c r="N1940"/>
      <c r="O1940"/>
    </row>
    <row r="1941" spans="2:15" s="249" customFormat="1" ht="15.75" customHeight="1">
      <c r="B1941" s="1408"/>
      <c r="C1941" s="1979"/>
      <c r="D1941" s="1409"/>
      <c r="E1941" s="1398"/>
      <c r="F1941" s="1398"/>
      <c r="G1941" s="1398"/>
      <c r="H1941" s="1399"/>
      <c r="I1941" s="1399"/>
      <c r="J1941" s="1399"/>
      <c r="K1941"/>
      <c r="L1941"/>
      <c r="M1941"/>
      <c r="N1941"/>
      <c r="O1941"/>
    </row>
    <row r="1942" spans="2:15" s="249" customFormat="1" ht="15.75" customHeight="1">
      <c r="B1942" s="1408"/>
      <c r="C1942" s="1979"/>
      <c r="D1942" s="1409"/>
      <c r="E1942" s="1398"/>
      <c r="F1942" s="1398"/>
      <c r="G1942" s="1398"/>
      <c r="H1942" s="1399"/>
      <c r="I1942" s="1399"/>
      <c r="J1942" s="1399"/>
      <c r="K1942"/>
      <c r="L1942"/>
      <c r="M1942"/>
      <c r="N1942"/>
      <c r="O1942"/>
    </row>
    <row r="1943" spans="2:15" s="249" customFormat="1" ht="15.75" customHeight="1">
      <c r="B1943" s="1408"/>
      <c r="C1943" s="1979"/>
      <c r="D1943" s="1409"/>
      <c r="E1943" s="1398"/>
      <c r="F1943" s="1398"/>
      <c r="G1943" s="1398"/>
      <c r="H1943" s="1399"/>
      <c r="I1943" s="1399"/>
      <c r="J1943" s="1399"/>
      <c r="K1943"/>
      <c r="L1943"/>
      <c r="M1943"/>
      <c r="N1943"/>
      <c r="O1943"/>
    </row>
    <row r="1944" spans="2:15" s="249" customFormat="1" ht="15.75" customHeight="1">
      <c r="B1944" s="1408"/>
      <c r="C1944" s="1979"/>
      <c r="D1944" s="1409"/>
      <c r="E1944" s="1398"/>
      <c r="F1944" s="1398"/>
      <c r="G1944" s="1398"/>
      <c r="H1944" s="1399"/>
      <c r="I1944" s="1399"/>
      <c r="J1944" s="1399"/>
      <c r="K1944"/>
      <c r="L1944"/>
      <c r="M1944"/>
      <c r="N1944"/>
      <c r="O1944"/>
    </row>
    <row r="1945" spans="2:15" s="249" customFormat="1" ht="15.75" customHeight="1">
      <c r="B1945" s="1408"/>
      <c r="C1945" s="1979"/>
      <c r="D1945" s="1409"/>
      <c r="E1945" s="1398"/>
      <c r="F1945" s="1398"/>
      <c r="G1945" s="1398"/>
      <c r="H1945" s="1399"/>
      <c r="I1945" s="1399"/>
      <c r="J1945" s="1399"/>
      <c r="K1945"/>
      <c r="L1945"/>
      <c r="M1945"/>
      <c r="N1945"/>
      <c r="O1945"/>
    </row>
    <row r="1946" spans="2:15" s="249" customFormat="1" ht="15.75" customHeight="1">
      <c r="B1946" s="1408"/>
      <c r="C1946" s="1979"/>
      <c r="D1946" s="1409"/>
      <c r="E1946" s="1398"/>
      <c r="F1946" s="1398"/>
      <c r="G1946" s="1398"/>
      <c r="H1946" s="1399"/>
      <c r="I1946" s="1399"/>
      <c r="J1946" s="1399"/>
      <c r="K1946"/>
      <c r="L1946"/>
      <c r="M1946"/>
      <c r="N1946"/>
      <c r="O1946"/>
    </row>
    <row r="1947" spans="2:15" s="249" customFormat="1" ht="15.75" customHeight="1">
      <c r="B1947" s="1408"/>
      <c r="C1947" s="1979"/>
      <c r="D1947" s="1409"/>
      <c r="E1947" s="1398"/>
      <c r="F1947" s="1398"/>
      <c r="G1947" s="1398"/>
      <c r="H1947" s="1399"/>
      <c r="I1947" s="1399"/>
      <c r="J1947" s="1399"/>
      <c r="K1947"/>
      <c r="L1947"/>
      <c r="M1947"/>
      <c r="N1947"/>
      <c r="O1947"/>
    </row>
    <row r="1948" spans="2:15" s="249" customFormat="1" ht="15.75" customHeight="1">
      <c r="B1948" s="1408"/>
      <c r="C1948" s="1979"/>
      <c r="D1948" s="1409"/>
      <c r="E1948" s="1398"/>
      <c r="F1948" s="1398"/>
      <c r="G1948" s="1398"/>
      <c r="H1948" s="1399"/>
      <c r="I1948" s="1399"/>
      <c r="J1948" s="1399"/>
      <c r="K1948"/>
      <c r="L1948"/>
      <c r="M1948"/>
      <c r="N1948"/>
      <c r="O1948"/>
    </row>
    <row r="1949" spans="2:15" s="249" customFormat="1" ht="15.75" customHeight="1">
      <c r="B1949" s="1408"/>
      <c r="C1949" s="1979"/>
      <c r="D1949" s="1409"/>
      <c r="E1949" s="1398"/>
      <c r="F1949" s="1398"/>
      <c r="G1949" s="1398"/>
      <c r="H1949" s="1399"/>
      <c r="I1949" s="1399"/>
      <c r="J1949" s="1399"/>
      <c r="K1949"/>
      <c r="L1949"/>
      <c r="M1949"/>
      <c r="N1949"/>
      <c r="O1949"/>
    </row>
    <row r="1950" spans="2:15" s="249" customFormat="1" ht="15.75" customHeight="1">
      <c r="B1950" s="1408"/>
      <c r="C1950" s="1979"/>
      <c r="D1950" s="1409"/>
      <c r="E1950" s="1398"/>
      <c r="F1950" s="1398"/>
      <c r="G1950" s="1398"/>
      <c r="H1950" s="1399"/>
      <c r="I1950" s="1399"/>
      <c r="J1950" s="1399"/>
      <c r="K1950"/>
      <c r="L1950"/>
      <c r="M1950"/>
      <c r="N1950"/>
      <c r="O1950"/>
    </row>
    <row r="1951" spans="2:15" s="249" customFormat="1" ht="15.75" customHeight="1">
      <c r="B1951" s="1408"/>
      <c r="C1951" s="1979"/>
      <c r="D1951" s="1409"/>
      <c r="E1951" s="1398"/>
      <c r="F1951" s="1398"/>
      <c r="G1951" s="1398"/>
      <c r="H1951" s="1399"/>
      <c r="I1951" s="1399"/>
      <c r="J1951" s="1399"/>
      <c r="K1951"/>
      <c r="L1951"/>
      <c r="M1951"/>
      <c r="N1951"/>
      <c r="O1951"/>
    </row>
    <row r="1952" spans="2:15" s="249" customFormat="1" ht="15.75" customHeight="1">
      <c r="B1952" s="1408"/>
      <c r="C1952" s="1979"/>
      <c r="D1952" s="1409"/>
      <c r="E1952" s="1398"/>
      <c r="F1952" s="1398"/>
      <c r="G1952" s="1398"/>
      <c r="H1952" s="1399"/>
      <c r="I1952" s="1399"/>
      <c r="J1952" s="1399"/>
      <c r="K1952"/>
      <c r="L1952"/>
      <c r="M1952"/>
      <c r="N1952"/>
      <c r="O1952"/>
    </row>
    <row r="1953" spans="2:15" s="249" customFormat="1" ht="15.75" customHeight="1">
      <c r="B1953" s="1408"/>
      <c r="C1953" s="1979"/>
      <c r="D1953" s="1409"/>
      <c r="E1953" s="1398"/>
      <c r="F1953" s="1398"/>
      <c r="G1953" s="1398"/>
      <c r="H1953" s="1399"/>
      <c r="I1953" s="1399"/>
      <c r="J1953" s="1399"/>
      <c r="K1953"/>
      <c r="L1953"/>
      <c r="M1953"/>
      <c r="N1953"/>
      <c r="O1953"/>
    </row>
    <row r="1954" spans="2:15" s="249" customFormat="1" ht="15.75" customHeight="1">
      <c r="B1954" s="1408"/>
      <c r="C1954" s="1979"/>
      <c r="D1954" s="1409"/>
      <c r="E1954" s="1398"/>
      <c r="F1954" s="1398"/>
      <c r="G1954" s="1398"/>
      <c r="H1954" s="1399"/>
      <c r="I1954" s="1399"/>
      <c r="J1954" s="1399"/>
      <c r="K1954"/>
      <c r="L1954"/>
      <c r="M1954"/>
      <c r="N1954"/>
      <c r="O1954"/>
    </row>
    <row r="1955" spans="2:15" s="249" customFormat="1" ht="15.75" customHeight="1">
      <c r="B1955" s="1408"/>
      <c r="C1955" s="1979"/>
      <c r="D1955" s="1409"/>
      <c r="E1955" s="1398"/>
      <c r="F1955" s="1398"/>
      <c r="G1955" s="1398"/>
      <c r="H1955" s="1399"/>
      <c r="I1955" s="1399"/>
      <c r="J1955" s="1399"/>
      <c r="K1955"/>
      <c r="L1955"/>
      <c r="M1955"/>
      <c r="N1955"/>
      <c r="O1955"/>
    </row>
    <row r="1956" spans="2:15" s="249" customFormat="1" ht="15.75" customHeight="1">
      <c r="B1956" s="1408"/>
      <c r="C1956" s="1979"/>
      <c r="D1956" s="1409"/>
      <c r="E1956" s="1398"/>
      <c r="F1956" s="1398"/>
      <c r="G1956" s="1398"/>
      <c r="H1956" s="1399"/>
      <c r="I1956" s="1399"/>
      <c r="J1956" s="1399"/>
      <c r="K1956"/>
      <c r="L1956"/>
      <c r="M1956"/>
      <c r="N1956"/>
      <c r="O1956"/>
    </row>
    <row r="1957" spans="2:15" s="249" customFormat="1" ht="15.75" customHeight="1">
      <c r="B1957" s="1408"/>
      <c r="C1957" s="1979"/>
      <c r="D1957" s="1409"/>
      <c r="E1957" s="1398"/>
      <c r="F1957" s="1398"/>
      <c r="G1957" s="1398"/>
      <c r="H1957" s="1399"/>
      <c r="I1957" s="1399"/>
      <c r="J1957" s="1399"/>
      <c r="K1957"/>
      <c r="L1957"/>
      <c r="M1957"/>
      <c r="N1957"/>
      <c r="O1957"/>
    </row>
    <row r="1958" spans="2:15" s="249" customFormat="1" ht="15.75" customHeight="1">
      <c r="B1958" s="1408"/>
      <c r="C1958" s="1979"/>
      <c r="D1958" s="1409"/>
      <c r="E1958" s="1398"/>
      <c r="F1958" s="1398"/>
      <c r="G1958" s="1398"/>
      <c r="H1958" s="1399"/>
      <c r="I1958" s="1399"/>
      <c r="J1958" s="1399"/>
      <c r="K1958"/>
      <c r="L1958"/>
      <c r="M1958"/>
      <c r="N1958"/>
      <c r="O1958"/>
    </row>
    <row r="1959" spans="2:15" s="249" customFormat="1" ht="15.75" customHeight="1">
      <c r="B1959" s="1408"/>
      <c r="C1959" s="1979"/>
      <c r="D1959" s="1409"/>
      <c r="E1959" s="1398"/>
      <c r="F1959" s="1398"/>
      <c r="G1959" s="1398"/>
      <c r="H1959" s="1399"/>
      <c r="I1959" s="1399"/>
      <c r="J1959" s="1399"/>
      <c r="K1959"/>
      <c r="L1959"/>
      <c r="M1959"/>
      <c r="N1959"/>
      <c r="O1959"/>
    </row>
    <row r="1960" spans="2:15" s="249" customFormat="1" ht="15.75" customHeight="1">
      <c r="B1960" s="1408"/>
      <c r="C1960" s="1979"/>
      <c r="D1960" s="1409"/>
      <c r="E1960" s="1398"/>
      <c r="F1960" s="1398"/>
      <c r="G1960" s="1398"/>
      <c r="H1960" s="1399"/>
      <c r="I1960" s="1399"/>
      <c r="J1960" s="1399"/>
      <c r="K1960"/>
      <c r="L1960"/>
      <c r="M1960"/>
      <c r="N1960"/>
      <c r="O1960"/>
    </row>
    <row r="1961" spans="2:15" s="249" customFormat="1" ht="15.75" customHeight="1">
      <c r="B1961" s="1408"/>
      <c r="C1961" s="1979"/>
      <c r="D1961" s="1409"/>
      <c r="E1961" s="1398"/>
      <c r="F1961" s="1398"/>
      <c r="G1961" s="1398"/>
      <c r="H1961" s="1399"/>
      <c r="I1961" s="1399"/>
      <c r="J1961" s="1399"/>
      <c r="K1961"/>
      <c r="L1961"/>
      <c r="M1961"/>
      <c r="N1961"/>
      <c r="O1961"/>
    </row>
    <row r="1962" spans="2:15" s="249" customFormat="1" ht="15.75" customHeight="1">
      <c r="B1962" s="1408"/>
      <c r="C1962" s="1979"/>
      <c r="D1962" s="1409"/>
      <c r="E1962" s="1398"/>
      <c r="F1962" s="1398"/>
      <c r="G1962" s="1398"/>
      <c r="H1962" s="1399"/>
      <c r="I1962" s="1399"/>
      <c r="J1962" s="1399"/>
      <c r="K1962"/>
      <c r="L1962"/>
      <c r="M1962"/>
      <c r="N1962"/>
      <c r="O1962"/>
    </row>
    <row r="1963" spans="2:15" s="249" customFormat="1" ht="15.75" customHeight="1">
      <c r="B1963" s="1408"/>
      <c r="C1963" s="1979"/>
      <c r="D1963" s="1409"/>
      <c r="E1963" s="1398"/>
      <c r="F1963" s="1398"/>
      <c r="G1963" s="1398"/>
      <c r="H1963" s="1399"/>
      <c r="I1963" s="1399"/>
      <c r="J1963" s="1399"/>
      <c r="K1963"/>
      <c r="L1963"/>
      <c r="M1963"/>
      <c r="N1963"/>
      <c r="O1963"/>
    </row>
    <row r="1964" spans="2:15" s="249" customFormat="1" ht="15.75" customHeight="1">
      <c r="B1964" s="1408"/>
      <c r="C1964" s="1979"/>
      <c r="D1964" s="1409"/>
      <c r="E1964" s="1398"/>
      <c r="F1964" s="1398"/>
      <c r="G1964" s="1398"/>
      <c r="H1964" s="1399"/>
      <c r="I1964" s="1399"/>
      <c r="J1964" s="1399"/>
      <c r="K1964"/>
      <c r="L1964"/>
      <c r="M1964"/>
      <c r="N1964"/>
      <c r="O1964"/>
    </row>
    <row r="1965" spans="2:15" s="249" customFormat="1" ht="15.75" customHeight="1">
      <c r="B1965" s="1408"/>
      <c r="C1965" s="1979"/>
      <c r="D1965" s="1409"/>
      <c r="E1965" s="1398"/>
      <c r="F1965" s="1398"/>
      <c r="G1965" s="1398"/>
      <c r="H1965" s="1399"/>
      <c r="I1965" s="1399"/>
      <c r="J1965" s="1399"/>
      <c r="K1965"/>
      <c r="L1965"/>
      <c r="M1965"/>
      <c r="N1965"/>
      <c r="O1965"/>
    </row>
    <row r="1966" spans="2:15" s="249" customFormat="1" ht="15.75" customHeight="1">
      <c r="B1966" s="1408"/>
      <c r="C1966" s="1979"/>
      <c r="D1966" s="1409"/>
      <c r="E1966" s="1398"/>
      <c r="F1966" s="1398"/>
      <c r="G1966" s="1398"/>
      <c r="H1966" s="1399"/>
      <c r="I1966" s="1399"/>
      <c r="J1966" s="1399"/>
      <c r="K1966"/>
      <c r="L1966"/>
      <c r="M1966"/>
      <c r="N1966"/>
      <c r="O1966"/>
    </row>
    <row r="1967" spans="2:15" s="249" customFormat="1" ht="15.75" customHeight="1">
      <c r="B1967" s="1408"/>
      <c r="C1967" s="1979"/>
      <c r="D1967" s="1409"/>
      <c r="E1967" s="1398"/>
      <c r="F1967" s="1398"/>
      <c r="G1967" s="1398"/>
      <c r="H1967" s="1399"/>
      <c r="I1967" s="1399"/>
      <c r="J1967" s="1399"/>
      <c r="K1967"/>
      <c r="L1967"/>
      <c r="M1967"/>
      <c r="N1967"/>
      <c r="O1967"/>
    </row>
    <row r="1968" spans="2:15" s="249" customFormat="1" ht="15.75" customHeight="1">
      <c r="B1968" s="1408"/>
      <c r="C1968" s="1979"/>
      <c r="D1968" s="1409"/>
      <c r="E1968" s="1398"/>
      <c r="F1968" s="1398"/>
      <c r="G1968" s="1398"/>
      <c r="H1968" s="1399"/>
      <c r="I1968" s="1399"/>
      <c r="J1968" s="1399"/>
      <c r="K1968"/>
      <c r="L1968"/>
      <c r="M1968"/>
      <c r="N1968"/>
      <c r="O1968"/>
    </row>
    <row r="1969" spans="2:15" s="249" customFormat="1" ht="15.75" customHeight="1">
      <c r="B1969" s="1408"/>
      <c r="C1969" s="1979"/>
      <c r="D1969" s="1409"/>
      <c r="E1969" s="1398"/>
      <c r="F1969" s="1398"/>
      <c r="G1969" s="1398"/>
      <c r="H1969" s="1399"/>
      <c r="I1969" s="1399"/>
      <c r="J1969" s="1399"/>
      <c r="K1969"/>
      <c r="L1969"/>
      <c r="M1969"/>
      <c r="N1969"/>
      <c r="O1969"/>
    </row>
    <row r="1970" spans="2:15" s="249" customFormat="1" ht="15.75" customHeight="1">
      <c r="B1970" s="1408"/>
      <c r="C1970" s="1979"/>
      <c r="D1970" s="1409"/>
      <c r="E1970" s="1398"/>
      <c r="F1970" s="1398"/>
      <c r="G1970" s="1398"/>
      <c r="H1970" s="1399"/>
      <c r="I1970" s="1399"/>
      <c r="J1970" s="1399"/>
      <c r="K1970"/>
      <c r="L1970"/>
      <c r="M1970"/>
      <c r="N1970"/>
      <c r="O1970"/>
    </row>
    <row r="1971" spans="2:15" s="249" customFormat="1" ht="15.75" customHeight="1">
      <c r="B1971" s="1408"/>
      <c r="C1971" s="1979"/>
      <c r="D1971" s="1409"/>
      <c r="E1971" s="1398"/>
      <c r="F1971" s="1398"/>
      <c r="G1971" s="1398"/>
      <c r="H1971" s="1399"/>
      <c r="I1971" s="1399"/>
      <c r="J1971" s="1399"/>
      <c r="K1971"/>
      <c r="L1971"/>
      <c r="M1971"/>
      <c r="N1971"/>
      <c r="O1971"/>
    </row>
    <row r="1972" spans="2:15" s="249" customFormat="1" ht="15.75" customHeight="1">
      <c r="B1972" s="1408"/>
      <c r="C1972" s="1979"/>
      <c r="D1972" s="1409"/>
      <c r="E1972" s="1398"/>
      <c r="F1972" s="1398"/>
      <c r="G1972" s="1398"/>
      <c r="H1972" s="1399"/>
      <c r="I1972" s="1399"/>
      <c r="J1972" s="1399"/>
      <c r="K1972"/>
      <c r="L1972"/>
      <c r="M1972"/>
      <c r="N1972"/>
      <c r="O1972"/>
    </row>
    <row r="1973" spans="2:15" s="249" customFormat="1" ht="15.75" customHeight="1">
      <c r="B1973" s="1408"/>
      <c r="C1973" s="1979"/>
      <c r="D1973" s="1409"/>
      <c r="E1973" s="1398"/>
      <c r="F1973" s="1398"/>
      <c r="G1973" s="1398"/>
      <c r="H1973" s="1399"/>
      <c r="I1973" s="1399"/>
      <c r="J1973" s="1399"/>
      <c r="K1973"/>
      <c r="L1973"/>
      <c r="M1973"/>
      <c r="N1973"/>
      <c r="O1973"/>
    </row>
    <row r="1974" spans="2:15" s="249" customFormat="1" ht="15.75" customHeight="1">
      <c r="B1974" s="1408"/>
      <c r="C1974" s="1979"/>
      <c r="D1974" s="1409"/>
      <c r="E1974" s="1398"/>
      <c r="F1974" s="1398"/>
      <c r="G1974" s="1398"/>
      <c r="H1974" s="1399"/>
      <c r="I1974" s="1399"/>
      <c r="J1974" s="1399"/>
      <c r="K1974"/>
      <c r="L1974"/>
      <c r="M1974"/>
      <c r="N1974"/>
      <c r="O1974"/>
    </row>
    <row r="1975" spans="2:15" s="249" customFormat="1" ht="15.75" customHeight="1">
      <c r="B1975" s="1408"/>
      <c r="C1975" s="1979"/>
      <c r="D1975" s="1409"/>
      <c r="E1975" s="1398"/>
      <c r="F1975" s="1398"/>
      <c r="G1975" s="1398"/>
      <c r="H1975" s="1399"/>
      <c r="I1975" s="1399"/>
      <c r="J1975" s="1399"/>
      <c r="K1975"/>
      <c r="L1975"/>
      <c r="M1975"/>
      <c r="N1975"/>
      <c r="O1975"/>
    </row>
    <row r="1976" spans="2:15" s="249" customFormat="1" ht="15.75" customHeight="1">
      <c r="B1976" s="1408"/>
      <c r="C1976" s="1979"/>
      <c r="D1976" s="1409"/>
      <c r="E1976" s="1398"/>
      <c r="F1976" s="1398"/>
      <c r="G1976" s="1398"/>
      <c r="H1976" s="1399"/>
      <c r="I1976" s="1399"/>
      <c r="J1976" s="1399"/>
      <c r="K1976"/>
      <c r="L1976"/>
      <c r="M1976"/>
      <c r="N1976"/>
      <c r="O1976"/>
    </row>
    <row r="1977" spans="2:15" s="249" customFormat="1" ht="15.75" customHeight="1">
      <c r="B1977" s="1408"/>
      <c r="C1977" s="1979"/>
      <c r="D1977" s="1409"/>
      <c r="E1977" s="1398"/>
      <c r="F1977" s="1398"/>
      <c r="G1977" s="1398"/>
      <c r="H1977" s="1399"/>
      <c r="I1977" s="1399"/>
      <c r="J1977" s="1399"/>
      <c r="K1977"/>
      <c r="L1977"/>
      <c r="M1977"/>
      <c r="N1977"/>
      <c r="O1977"/>
    </row>
    <row r="1978" spans="2:15" s="249" customFormat="1" ht="15.75" customHeight="1">
      <c r="B1978" s="1408"/>
      <c r="C1978" s="1979"/>
      <c r="D1978" s="1409"/>
      <c r="E1978" s="1398"/>
      <c r="F1978" s="1398"/>
      <c r="G1978" s="1398"/>
      <c r="H1978" s="1399"/>
      <c r="I1978" s="1399"/>
      <c r="J1978" s="1399"/>
      <c r="K1978"/>
      <c r="L1978"/>
      <c r="M1978"/>
      <c r="N1978"/>
      <c r="O1978"/>
    </row>
    <row r="1979" spans="2:15" s="249" customFormat="1" ht="15.75" customHeight="1">
      <c r="B1979" s="1408"/>
      <c r="C1979" s="1979"/>
      <c r="D1979" s="1409"/>
      <c r="E1979" s="1398"/>
      <c r="F1979" s="1398"/>
      <c r="G1979" s="1398"/>
      <c r="H1979" s="1399"/>
      <c r="I1979" s="1399"/>
      <c r="J1979" s="1399"/>
      <c r="K1979"/>
      <c r="L1979"/>
      <c r="M1979"/>
      <c r="N1979"/>
      <c r="O1979"/>
    </row>
    <row r="1980" spans="2:15" s="249" customFormat="1" ht="15.75" customHeight="1">
      <c r="B1980" s="1408"/>
      <c r="C1980" s="1979"/>
      <c r="D1980" s="1409"/>
      <c r="E1980" s="1398"/>
      <c r="F1980" s="1398"/>
      <c r="G1980" s="1398"/>
      <c r="H1980" s="1399"/>
      <c r="I1980" s="1399"/>
      <c r="J1980" s="1399"/>
      <c r="K1980"/>
      <c r="L1980"/>
      <c r="M1980"/>
      <c r="N1980"/>
      <c r="O1980"/>
    </row>
    <row r="1981" spans="2:15" s="249" customFormat="1" ht="15.75" customHeight="1">
      <c r="B1981" s="1408"/>
      <c r="C1981" s="1979"/>
      <c r="D1981" s="1409"/>
      <c r="E1981" s="1398"/>
      <c r="F1981" s="1398"/>
      <c r="G1981" s="1398"/>
      <c r="H1981" s="1399"/>
      <c r="I1981" s="1399"/>
      <c r="J1981" s="1399"/>
      <c r="K1981"/>
      <c r="L1981"/>
      <c r="M1981"/>
      <c r="N1981"/>
      <c r="O1981"/>
    </row>
    <row r="1982" spans="2:15" s="249" customFormat="1" ht="15.75" customHeight="1">
      <c r="B1982" s="1408"/>
      <c r="C1982" s="1979"/>
      <c r="D1982" s="1409"/>
      <c r="E1982" s="1398"/>
      <c r="F1982" s="1398"/>
      <c r="G1982" s="1398"/>
      <c r="H1982" s="1399"/>
      <c r="I1982" s="1399"/>
      <c r="J1982" s="1399"/>
      <c r="K1982"/>
      <c r="L1982"/>
      <c r="M1982"/>
      <c r="N1982"/>
      <c r="O1982"/>
    </row>
    <row r="1983" spans="2:15" s="249" customFormat="1" ht="15.75" customHeight="1">
      <c r="B1983" s="1408"/>
      <c r="C1983" s="1979"/>
      <c r="D1983" s="1409"/>
      <c r="E1983" s="1398"/>
      <c r="F1983" s="1398"/>
      <c r="G1983" s="1398"/>
      <c r="H1983" s="1399"/>
      <c r="I1983" s="1399"/>
      <c r="J1983" s="1399"/>
      <c r="K1983"/>
      <c r="L1983"/>
      <c r="M1983"/>
      <c r="N1983"/>
      <c r="O1983"/>
    </row>
    <row r="1984" spans="2:15" s="249" customFormat="1" ht="15.75" customHeight="1">
      <c r="B1984" s="1408"/>
      <c r="C1984" s="1979"/>
      <c r="D1984" s="1409"/>
      <c r="E1984" s="1398"/>
      <c r="F1984" s="1398"/>
      <c r="G1984" s="1398"/>
      <c r="H1984" s="1399"/>
      <c r="I1984" s="1399"/>
      <c r="J1984" s="1399"/>
      <c r="K1984"/>
      <c r="L1984"/>
      <c r="M1984"/>
      <c r="N1984"/>
      <c r="O1984"/>
    </row>
    <row r="1985" spans="2:15" s="249" customFormat="1" ht="15.75" customHeight="1">
      <c r="B1985" s="1408"/>
      <c r="C1985" s="1979"/>
      <c r="D1985" s="1409"/>
      <c r="E1985" s="1398"/>
      <c r="F1985" s="1398"/>
      <c r="G1985" s="1398"/>
      <c r="H1985" s="1399"/>
      <c r="I1985" s="1399"/>
      <c r="J1985" s="1399"/>
      <c r="K1985"/>
      <c r="L1985"/>
      <c r="M1985"/>
      <c r="N1985"/>
      <c r="O1985"/>
    </row>
    <row r="1986" spans="2:15" s="249" customFormat="1" ht="15.75" customHeight="1">
      <c r="B1986" s="1408"/>
      <c r="C1986" s="1979"/>
      <c r="D1986" s="1409"/>
      <c r="E1986" s="1398"/>
      <c r="F1986" s="1398"/>
      <c r="G1986" s="1398"/>
      <c r="H1986" s="1399"/>
      <c r="I1986" s="1399"/>
      <c r="J1986" s="1399"/>
      <c r="K1986"/>
      <c r="L1986"/>
      <c r="M1986"/>
      <c r="N1986"/>
      <c r="O1986"/>
    </row>
    <row r="1987" spans="2:15" s="249" customFormat="1" ht="15.75" customHeight="1">
      <c r="B1987" s="1408"/>
      <c r="C1987" s="1979"/>
      <c r="D1987" s="1409"/>
      <c r="E1987" s="1398"/>
      <c r="F1987" s="1398"/>
      <c r="G1987" s="1398"/>
      <c r="H1987" s="1399"/>
      <c r="I1987" s="1399"/>
      <c r="J1987" s="1399"/>
      <c r="K1987"/>
      <c r="L1987"/>
      <c r="M1987"/>
      <c r="N1987"/>
      <c r="O1987"/>
    </row>
    <row r="1988" spans="2:15" s="249" customFormat="1" ht="15.75" customHeight="1">
      <c r="B1988" s="1408"/>
      <c r="C1988" s="1979"/>
      <c r="D1988" s="1409"/>
      <c r="E1988" s="1398"/>
      <c r="F1988" s="1398"/>
      <c r="G1988" s="1398"/>
      <c r="H1988" s="1399"/>
      <c r="I1988" s="1399"/>
      <c r="J1988" s="1399"/>
      <c r="K1988"/>
      <c r="L1988"/>
      <c r="M1988"/>
      <c r="N1988"/>
      <c r="O1988"/>
    </row>
    <row r="1989" spans="2:15" s="249" customFormat="1" ht="15.75" customHeight="1">
      <c r="B1989" s="1408"/>
      <c r="C1989" s="1979"/>
      <c r="D1989" s="1409"/>
      <c r="E1989" s="1398"/>
      <c r="F1989" s="1398"/>
      <c r="G1989" s="1398"/>
      <c r="H1989" s="1399"/>
      <c r="I1989" s="1399"/>
      <c r="J1989" s="1399"/>
      <c r="K1989"/>
      <c r="L1989"/>
      <c r="M1989"/>
      <c r="N1989"/>
      <c r="O1989"/>
    </row>
    <row r="1990" spans="2:15" s="249" customFormat="1" ht="15.75" customHeight="1">
      <c r="B1990" s="1408"/>
      <c r="C1990" s="1979"/>
      <c r="D1990" s="1409"/>
      <c r="E1990" s="1398"/>
      <c r="F1990" s="1398"/>
      <c r="G1990" s="1398"/>
      <c r="H1990" s="1399"/>
      <c r="I1990" s="1399"/>
      <c r="J1990" s="1399"/>
      <c r="K1990"/>
      <c r="L1990"/>
      <c r="M1990"/>
      <c r="N1990"/>
      <c r="O1990"/>
    </row>
    <row r="1991" spans="2:15" s="249" customFormat="1" ht="15.75" customHeight="1">
      <c r="B1991" s="1408"/>
      <c r="C1991" s="1979"/>
      <c r="D1991" s="1409"/>
      <c r="E1991" s="1398"/>
      <c r="F1991" s="1398"/>
      <c r="G1991" s="1398"/>
      <c r="H1991" s="1399"/>
      <c r="I1991" s="1399"/>
      <c r="J1991" s="1399"/>
      <c r="K1991"/>
      <c r="L1991"/>
      <c r="M1991"/>
      <c r="N1991"/>
      <c r="O1991"/>
    </row>
    <row r="1992" spans="2:15" s="249" customFormat="1" ht="15.75" customHeight="1">
      <c r="B1992" s="1408"/>
      <c r="C1992" s="1979"/>
      <c r="D1992" s="1409"/>
      <c r="E1992" s="1398"/>
      <c r="F1992" s="1398"/>
      <c r="G1992" s="1398"/>
      <c r="H1992" s="1399"/>
      <c r="I1992" s="1399"/>
      <c r="J1992" s="1399"/>
      <c r="K1992"/>
      <c r="L1992"/>
      <c r="M1992"/>
      <c r="N1992"/>
      <c r="O1992"/>
    </row>
    <row r="1993" spans="2:15" s="249" customFormat="1" ht="15.75" customHeight="1">
      <c r="B1993" s="1408"/>
      <c r="C1993" s="1979"/>
      <c r="D1993" s="1409"/>
      <c r="E1993" s="1398"/>
      <c r="F1993" s="1398"/>
      <c r="G1993" s="1398"/>
      <c r="H1993" s="1399"/>
      <c r="I1993" s="1399"/>
      <c r="J1993" s="1399"/>
      <c r="K1993"/>
      <c r="L1993"/>
      <c r="M1993"/>
      <c r="N1993"/>
      <c r="O1993"/>
    </row>
    <row r="1994" spans="2:15" s="249" customFormat="1" ht="15.75" customHeight="1">
      <c r="B1994" s="1408"/>
      <c r="C1994" s="1979"/>
      <c r="D1994" s="1409"/>
      <c r="E1994" s="1398"/>
      <c r="F1994" s="1398"/>
      <c r="G1994" s="1398"/>
      <c r="H1994" s="1399"/>
      <c r="I1994" s="1399"/>
      <c r="J1994" s="1399"/>
      <c r="K1994"/>
      <c r="L1994"/>
      <c r="M1994"/>
      <c r="N1994"/>
      <c r="O1994"/>
    </row>
    <row r="1995" spans="2:15" s="249" customFormat="1" ht="15.75" customHeight="1">
      <c r="B1995" s="1408"/>
      <c r="C1995" s="1979"/>
      <c r="D1995" s="1409"/>
      <c r="E1995" s="1398"/>
      <c r="F1995" s="1398"/>
      <c r="G1995" s="1398"/>
      <c r="H1995" s="1399"/>
      <c r="I1995" s="1399"/>
      <c r="J1995" s="1399"/>
      <c r="K1995"/>
      <c r="L1995"/>
      <c r="M1995"/>
      <c r="N1995"/>
      <c r="O1995"/>
    </row>
    <row r="1996" spans="2:15" s="249" customFormat="1" ht="15.75" customHeight="1">
      <c r="B1996" s="1408"/>
      <c r="C1996" s="1979"/>
      <c r="D1996" s="1409"/>
      <c r="E1996" s="1398"/>
      <c r="F1996" s="1398"/>
      <c r="G1996" s="1398"/>
      <c r="H1996" s="1399"/>
      <c r="I1996" s="1399"/>
      <c r="J1996" s="1399"/>
      <c r="K1996"/>
      <c r="L1996"/>
      <c r="M1996"/>
      <c r="N1996"/>
      <c r="O1996"/>
    </row>
    <row r="1997" spans="2:15" s="249" customFormat="1" ht="15.75" customHeight="1">
      <c r="B1997" s="1408"/>
      <c r="C1997" s="1979"/>
      <c r="D1997" s="1409"/>
      <c r="E1997" s="1398"/>
      <c r="F1997" s="1398"/>
      <c r="G1997" s="1398"/>
      <c r="H1997" s="1399"/>
      <c r="I1997" s="1399"/>
      <c r="J1997" s="1399"/>
      <c r="K1997"/>
      <c r="L1997"/>
      <c r="M1997"/>
      <c r="N1997"/>
      <c r="O1997"/>
    </row>
    <row r="1998" spans="2:15" s="249" customFormat="1" ht="15.75" customHeight="1">
      <c r="B1998" s="1408"/>
      <c r="C1998" s="1979"/>
      <c r="D1998" s="1409"/>
      <c r="E1998" s="1398"/>
      <c r="F1998" s="1398"/>
      <c r="G1998" s="1398"/>
      <c r="H1998" s="1399"/>
      <c r="I1998" s="1399"/>
      <c r="J1998" s="1399"/>
      <c r="K1998"/>
      <c r="L1998"/>
      <c r="M1998"/>
      <c r="N1998"/>
      <c r="O1998"/>
    </row>
    <row r="1999" spans="2:15" s="249" customFormat="1" ht="15.75" customHeight="1">
      <c r="B1999" s="1408"/>
      <c r="C1999" s="1979"/>
      <c r="D1999" s="1409"/>
      <c r="E1999" s="1398"/>
      <c r="F1999" s="1398"/>
      <c r="G1999" s="1398"/>
      <c r="H1999" s="1399"/>
      <c r="I1999" s="1399"/>
      <c r="J1999" s="1399"/>
      <c r="K1999"/>
      <c r="L1999"/>
      <c r="M1999"/>
      <c r="N1999"/>
      <c r="O1999"/>
    </row>
    <row r="2000" spans="2:15" s="249" customFormat="1" ht="15.75" customHeight="1">
      <c r="B2000" s="1408"/>
      <c r="C2000" s="1979"/>
      <c r="D2000" s="1409"/>
      <c r="E2000" s="1398"/>
      <c r="F2000" s="1398"/>
      <c r="G2000" s="1398"/>
      <c r="H2000" s="1399"/>
      <c r="I2000" s="1399"/>
      <c r="J2000" s="1399"/>
      <c r="K2000"/>
      <c r="L2000"/>
      <c r="M2000"/>
      <c r="N2000"/>
      <c r="O2000"/>
    </row>
    <row r="2001" spans="2:15" s="249" customFormat="1" ht="15.75" customHeight="1">
      <c r="B2001" s="1408"/>
      <c r="C2001" s="1979"/>
      <c r="D2001" s="1409"/>
      <c r="E2001" s="1398"/>
      <c r="F2001" s="1398"/>
      <c r="G2001" s="1398"/>
      <c r="H2001" s="1399"/>
      <c r="I2001" s="1399"/>
      <c r="J2001" s="1399"/>
      <c r="K2001"/>
      <c r="L2001"/>
      <c r="M2001"/>
      <c r="N2001"/>
      <c r="O2001"/>
    </row>
    <row r="2002" spans="2:15" s="249" customFormat="1" ht="15.75" customHeight="1">
      <c r="B2002" s="1408"/>
      <c r="C2002" s="1979"/>
      <c r="D2002" s="1409"/>
      <c r="E2002" s="1398"/>
      <c r="F2002" s="1398"/>
      <c r="G2002" s="1398"/>
      <c r="H2002" s="1399"/>
      <c r="I2002" s="1399"/>
      <c r="J2002" s="1399"/>
      <c r="K2002"/>
      <c r="L2002"/>
      <c r="M2002"/>
      <c r="N2002"/>
      <c r="O2002"/>
    </row>
    <row r="2003" spans="2:15" s="249" customFormat="1" ht="15.75" customHeight="1">
      <c r="B2003" s="1408"/>
      <c r="C2003" s="1979"/>
      <c r="D2003" s="1409"/>
      <c r="E2003" s="1398"/>
      <c r="F2003" s="1398"/>
      <c r="G2003" s="1398"/>
      <c r="H2003" s="1399"/>
      <c r="I2003" s="1399"/>
      <c r="J2003" s="1399"/>
      <c r="K2003"/>
      <c r="L2003"/>
      <c r="M2003"/>
      <c r="N2003"/>
      <c r="O2003"/>
    </row>
    <row r="2004" spans="2:15" s="249" customFormat="1" ht="15.75" customHeight="1">
      <c r="B2004" s="1408"/>
      <c r="C2004" s="1979"/>
      <c r="D2004" s="1409"/>
      <c r="E2004" s="1398"/>
      <c r="F2004" s="1398"/>
      <c r="G2004" s="1398"/>
      <c r="H2004" s="1399"/>
      <c r="I2004" s="1399"/>
      <c r="J2004" s="1399"/>
      <c r="K2004"/>
      <c r="L2004"/>
      <c r="M2004"/>
      <c r="N2004"/>
      <c r="O2004"/>
    </row>
    <row r="2005" spans="2:15" s="249" customFormat="1" ht="15.75" customHeight="1">
      <c r="B2005" s="1408"/>
      <c r="C2005" s="1979"/>
      <c r="D2005" s="1409"/>
      <c r="E2005" s="1398"/>
      <c r="F2005" s="1398"/>
      <c r="G2005" s="1398"/>
      <c r="H2005" s="1399"/>
      <c r="I2005" s="1399"/>
      <c r="J2005" s="1399"/>
      <c r="K2005"/>
      <c r="L2005"/>
      <c r="M2005"/>
      <c r="N2005"/>
      <c r="O2005"/>
    </row>
    <row r="2006" spans="2:15" s="249" customFormat="1" ht="15.75" customHeight="1">
      <c r="B2006" s="1408"/>
      <c r="C2006" s="1979"/>
      <c r="D2006" s="1409"/>
      <c r="E2006" s="1398"/>
      <c r="F2006" s="1398"/>
      <c r="G2006" s="1398"/>
      <c r="H2006" s="1399"/>
      <c r="I2006" s="1399"/>
      <c r="J2006" s="1399"/>
      <c r="K2006"/>
      <c r="L2006"/>
      <c r="M2006"/>
      <c r="N2006"/>
      <c r="O2006"/>
    </row>
    <row r="2007" spans="2:15" s="249" customFormat="1" ht="15.75" customHeight="1">
      <c r="B2007" s="1408"/>
      <c r="C2007" s="1979"/>
      <c r="D2007" s="1409"/>
      <c r="E2007" s="1398"/>
      <c r="F2007" s="1398"/>
      <c r="G2007" s="1398"/>
      <c r="H2007" s="1399"/>
      <c r="I2007" s="1399"/>
      <c r="J2007" s="1399"/>
      <c r="K2007"/>
      <c r="L2007"/>
      <c r="M2007"/>
      <c r="N2007"/>
      <c r="O2007"/>
    </row>
    <row r="2008" spans="2:15" s="249" customFormat="1" ht="15.75" customHeight="1">
      <c r="B2008" s="1408"/>
      <c r="C2008" s="1979"/>
      <c r="D2008" s="1409"/>
      <c r="E2008" s="1398"/>
      <c r="F2008" s="1398"/>
      <c r="G2008" s="1398"/>
      <c r="H2008" s="1399"/>
      <c r="I2008" s="1399"/>
      <c r="J2008" s="1399"/>
      <c r="K2008"/>
      <c r="L2008"/>
      <c r="M2008"/>
      <c r="N2008"/>
      <c r="O2008"/>
    </row>
    <row r="2009" spans="2:15" s="249" customFormat="1" ht="15.75" customHeight="1">
      <c r="B2009" s="1408"/>
      <c r="C2009" s="1979"/>
      <c r="D2009" s="1409"/>
      <c r="E2009" s="1398"/>
      <c r="F2009" s="1398"/>
      <c r="G2009" s="1398"/>
      <c r="H2009" s="1399"/>
      <c r="I2009" s="1399"/>
      <c r="J2009" s="1399"/>
      <c r="K2009"/>
      <c r="L2009"/>
      <c r="M2009"/>
      <c r="N2009"/>
      <c r="O2009"/>
    </row>
    <row r="2010" spans="2:15" s="249" customFormat="1" ht="15.75" customHeight="1">
      <c r="B2010" s="1408"/>
      <c r="C2010" s="1979"/>
      <c r="D2010" s="1409"/>
      <c r="E2010" s="1398"/>
      <c r="F2010" s="1398"/>
      <c r="G2010" s="1398"/>
      <c r="H2010" s="1399"/>
      <c r="I2010" s="1399"/>
      <c r="J2010" s="1399"/>
      <c r="K2010"/>
      <c r="L2010"/>
      <c r="M2010"/>
      <c r="N2010"/>
      <c r="O2010"/>
    </row>
    <row r="2011" spans="2:15" s="249" customFormat="1" ht="15.75" customHeight="1">
      <c r="B2011" s="1408"/>
      <c r="C2011" s="1979"/>
      <c r="D2011" s="1409"/>
      <c r="E2011" s="1398"/>
      <c r="F2011" s="1398"/>
      <c r="G2011" s="1398"/>
      <c r="H2011" s="1399"/>
      <c r="I2011" s="1399"/>
      <c r="J2011" s="1399"/>
      <c r="K2011"/>
      <c r="L2011"/>
      <c r="M2011"/>
      <c r="N2011"/>
      <c r="O2011"/>
    </row>
    <row r="2012" spans="2:15" s="249" customFormat="1" ht="15.75" customHeight="1">
      <c r="B2012" s="1408"/>
      <c r="C2012" s="1979"/>
      <c r="D2012" s="1409"/>
      <c r="E2012" s="1398"/>
      <c r="F2012" s="1398"/>
      <c r="G2012" s="1398"/>
      <c r="H2012" s="1399"/>
      <c r="I2012" s="1399"/>
      <c r="J2012" s="1399"/>
      <c r="K2012"/>
      <c r="L2012"/>
      <c r="M2012"/>
      <c r="N2012"/>
      <c r="O2012"/>
    </row>
    <row r="2013" spans="2:15" s="249" customFormat="1" ht="15.75" customHeight="1">
      <c r="B2013" s="1408"/>
      <c r="C2013" s="1979"/>
      <c r="D2013" s="1409"/>
      <c r="E2013" s="1398"/>
      <c r="F2013" s="1398"/>
      <c r="G2013" s="1398"/>
      <c r="H2013" s="1399"/>
      <c r="I2013" s="1399"/>
      <c r="J2013" s="1399"/>
      <c r="K2013"/>
      <c r="L2013"/>
      <c r="M2013"/>
      <c r="N2013"/>
      <c r="O2013"/>
    </row>
    <row r="2014" spans="2:15" s="249" customFormat="1" ht="15.75" customHeight="1">
      <c r="B2014" s="1408"/>
      <c r="C2014" s="1979"/>
      <c r="D2014" s="1409"/>
      <c r="E2014" s="1398"/>
      <c r="F2014" s="1398"/>
      <c r="G2014" s="1398"/>
      <c r="H2014" s="1399"/>
      <c r="I2014" s="1399"/>
      <c r="J2014" s="1399"/>
      <c r="K2014"/>
      <c r="L2014"/>
      <c r="M2014"/>
      <c r="N2014"/>
      <c r="O2014"/>
    </row>
    <row r="2015" spans="2:15" s="249" customFormat="1" ht="15.75" customHeight="1">
      <c r="B2015" s="1408"/>
      <c r="C2015" s="1979"/>
      <c r="D2015" s="1409"/>
      <c r="E2015" s="1398"/>
      <c r="F2015" s="1398"/>
      <c r="G2015" s="1398"/>
      <c r="H2015" s="1399"/>
      <c r="I2015" s="1399"/>
      <c r="J2015" s="1399"/>
      <c r="K2015"/>
      <c r="L2015"/>
      <c r="M2015"/>
      <c r="N2015"/>
      <c r="O2015"/>
    </row>
    <row r="2016" spans="2:15" s="249" customFormat="1" ht="15.75" customHeight="1">
      <c r="B2016" s="1408"/>
      <c r="C2016" s="1979"/>
      <c r="D2016" s="1409"/>
      <c r="E2016" s="1398"/>
      <c r="F2016" s="1398"/>
      <c r="G2016" s="1398"/>
      <c r="H2016" s="1399"/>
      <c r="I2016" s="1399"/>
      <c r="J2016" s="1399"/>
      <c r="K2016"/>
      <c r="L2016"/>
      <c r="M2016"/>
      <c r="N2016"/>
      <c r="O2016"/>
    </row>
    <row r="2017" spans="2:15" s="249" customFormat="1" ht="15.75" customHeight="1">
      <c r="B2017" s="1408"/>
      <c r="C2017" s="1979"/>
      <c r="D2017" s="1409"/>
      <c r="E2017" s="1398"/>
      <c r="F2017" s="1398"/>
      <c r="G2017" s="1398"/>
      <c r="H2017" s="1399"/>
      <c r="I2017" s="1399"/>
      <c r="J2017" s="1399"/>
      <c r="K2017"/>
      <c r="L2017"/>
      <c r="M2017"/>
      <c r="N2017"/>
      <c r="O2017"/>
    </row>
    <row r="2018" spans="2:15" s="249" customFormat="1" ht="15.75" customHeight="1">
      <c r="B2018" s="1408"/>
      <c r="C2018" s="1979"/>
      <c r="D2018" s="1409"/>
      <c r="E2018" s="1398"/>
      <c r="F2018" s="1398"/>
      <c r="G2018" s="1398"/>
      <c r="H2018" s="1399"/>
      <c r="I2018" s="1399"/>
      <c r="J2018" s="1399"/>
      <c r="K2018"/>
      <c r="L2018"/>
      <c r="M2018"/>
      <c r="N2018"/>
      <c r="O2018"/>
    </row>
    <row r="2019" spans="2:15" s="249" customFormat="1" ht="15.75" customHeight="1">
      <c r="B2019" s="1408"/>
      <c r="C2019" s="1979"/>
      <c r="D2019" s="1409"/>
      <c r="E2019" s="1398"/>
      <c r="F2019" s="1398"/>
      <c r="G2019" s="1398"/>
      <c r="H2019" s="1399"/>
      <c r="I2019" s="1399"/>
      <c r="J2019" s="1399"/>
      <c r="K2019"/>
      <c r="L2019"/>
      <c r="M2019"/>
      <c r="N2019"/>
      <c r="O2019"/>
    </row>
    <row r="2020" spans="2:15" s="249" customFormat="1" ht="15.75" customHeight="1">
      <c r="B2020" s="1408"/>
      <c r="C2020" s="1979"/>
      <c r="D2020" s="1409"/>
      <c r="E2020" s="1398"/>
      <c r="F2020" s="1398"/>
      <c r="G2020" s="1398"/>
      <c r="H2020" s="1399"/>
      <c r="I2020" s="1399"/>
      <c r="J2020" s="1399"/>
      <c r="K2020"/>
      <c r="L2020"/>
      <c r="M2020"/>
      <c r="N2020"/>
      <c r="O2020"/>
    </row>
    <row r="2021" spans="2:15" s="249" customFormat="1" ht="15.75" customHeight="1">
      <c r="B2021" s="1408"/>
      <c r="C2021" s="1979"/>
      <c r="D2021" s="1409"/>
      <c r="E2021" s="1398"/>
      <c r="F2021" s="1398"/>
      <c r="G2021" s="1398"/>
      <c r="H2021" s="1399"/>
      <c r="I2021" s="1399"/>
      <c r="J2021" s="1399"/>
      <c r="K2021"/>
      <c r="L2021"/>
      <c r="M2021"/>
      <c r="N2021"/>
      <c r="O2021"/>
    </row>
    <row r="2022" spans="2:15" s="249" customFormat="1" ht="15.75" customHeight="1">
      <c r="B2022" s="1408"/>
      <c r="C2022" s="1979"/>
      <c r="D2022" s="1409"/>
      <c r="E2022" s="1398"/>
      <c r="F2022" s="1398"/>
      <c r="G2022" s="1398"/>
      <c r="H2022" s="1399"/>
      <c r="I2022" s="1399"/>
      <c r="J2022" s="1399"/>
      <c r="K2022"/>
      <c r="L2022"/>
      <c r="M2022"/>
      <c r="N2022"/>
      <c r="O2022"/>
    </row>
    <row r="2023" spans="2:15" s="249" customFormat="1" ht="15.75" customHeight="1">
      <c r="B2023" s="1408"/>
      <c r="C2023" s="1979"/>
      <c r="D2023" s="1409"/>
      <c r="E2023" s="1398"/>
      <c r="F2023" s="1398"/>
      <c r="G2023" s="1398"/>
      <c r="H2023" s="1399"/>
      <c r="I2023" s="1399"/>
      <c r="J2023" s="1399"/>
      <c r="K2023"/>
      <c r="L2023"/>
      <c r="M2023"/>
      <c r="N2023"/>
      <c r="O2023"/>
    </row>
    <row r="2024" spans="2:15" s="249" customFormat="1" ht="15.75" customHeight="1">
      <c r="B2024" s="1408"/>
      <c r="C2024" s="1979"/>
      <c r="D2024" s="1409"/>
      <c r="E2024" s="1398"/>
      <c r="F2024" s="1398"/>
      <c r="G2024" s="1398"/>
      <c r="H2024" s="1399"/>
      <c r="I2024" s="1399"/>
      <c r="J2024" s="1399"/>
      <c r="K2024"/>
      <c r="L2024"/>
      <c r="M2024"/>
      <c r="N2024"/>
      <c r="O2024"/>
    </row>
    <row r="2025" spans="2:15" s="249" customFormat="1" ht="15.75" customHeight="1">
      <c r="B2025" s="1408"/>
      <c r="C2025" s="1979"/>
      <c r="D2025" s="1409"/>
      <c r="E2025" s="1398"/>
      <c r="F2025" s="1398"/>
      <c r="G2025" s="1398"/>
      <c r="H2025" s="1399"/>
      <c r="I2025" s="1399"/>
      <c r="J2025" s="1399"/>
      <c r="K2025"/>
      <c r="L2025"/>
      <c r="M2025"/>
      <c r="N2025"/>
      <c r="O2025"/>
    </row>
    <row r="2026" spans="2:15" s="249" customFormat="1" ht="15.75" customHeight="1">
      <c r="B2026" s="1408"/>
      <c r="C2026" s="1979"/>
      <c r="D2026" s="1409"/>
      <c r="E2026" s="1398"/>
      <c r="F2026" s="1398"/>
      <c r="G2026" s="1398"/>
      <c r="H2026" s="1399"/>
      <c r="I2026" s="1399"/>
      <c r="J2026" s="1399"/>
      <c r="K2026"/>
      <c r="L2026"/>
      <c r="M2026"/>
      <c r="N2026"/>
      <c r="O2026"/>
    </row>
    <row r="2027" spans="2:15" s="249" customFormat="1" ht="15.75" customHeight="1">
      <c r="B2027" s="1408"/>
      <c r="C2027" s="1979"/>
      <c r="D2027" s="1409"/>
      <c r="E2027" s="1398"/>
      <c r="F2027" s="1398"/>
      <c r="G2027" s="1398"/>
      <c r="H2027" s="1399"/>
      <c r="I2027" s="1399"/>
      <c r="J2027" s="1399"/>
      <c r="K2027"/>
      <c r="L2027"/>
      <c r="M2027"/>
      <c r="N2027"/>
      <c r="O2027"/>
    </row>
    <row r="2028" spans="2:15" s="249" customFormat="1" ht="15.75" customHeight="1">
      <c r="B2028" s="1408"/>
      <c r="C2028" s="1979"/>
      <c r="D2028" s="1409"/>
      <c r="E2028" s="1398"/>
      <c r="F2028" s="1398"/>
      <c r="G2028" s="1398"/>
      <c r="H2028" s="1399"/>
      <c r="I2028" s="1399"/>
      <c r="J2028" s="1399"/>
      <c r="K2028"/>
      <c r="L2028"/>
      <c r="M2028"/>
      <c r="N2028"/>
      <c r="O2028"/>
    </row>
    <row r="2029" spans="2:15" s="249" customFormat="1" ht="15.75" customHeight="1">
      <c r="B2029" s="1408"/>
      <c r="C2029" s="1979"/>
      <c r="D2029" s="1409"/>
      <c r="E2029" s="1398"/>
      <c r="F2029" s="1398"/>
      <c r="G2029" s="1398"/>
      <c r="H2029" s="1399"/>
      <c r="I2029" s="1399"/>
      <c r="J2029" s="1399"/>
      <c r="K2029"/>
      <c r="L2029"/>
      <c r="M2029"/>
      <c r="N2029"/>
      <c r="O2029"/>
    </row>
    <row r="2030" spans="2:15" s="249" customFormat="1" ht="15.75" customHeight="1">
      <c r="B2030" s="1408"/>
      <c r="C2030" s="1979"/>
      <c r="D2030" s="1409"/>
      <c r="E2030" s="1398"/>
      <c r="F2030" s="1398"/>
      <c r="G2030" s="1398"/>
      <c r="H2030" s="1399"/>
      <c r="I2030" s="1399"/>
      <c r="J2030" s="1399"/>
      <c r="K2030"/>
      <c r="L2030"/>
      <c r="M2030"/>
      <c r="N2030"/>
      <c r="O2030"/>
    </row>
    <row r="2031" spans="2:15" s="249" customFormat="1" ht="15.75" customHeight="1">
      <c r="B2031" s="1408"/>
      <c r="C2031" s="1979"/>
      <c r="D2031" s="1409"/>
      <c r="E2031" s="1398"/>
      <c r="F2031" s="1398"/>
      <c r="G2031" s="1398"/>
      <c r="H2031" s="1399"/>
      <c r="I2031" s="1399"/>
      <c r="J2031" s="1399"/>
      <c r="K2031"/>
      <c r="L2031"/>
      <c r="M2031"/>
      <c r="N2031"/>
      <c r="O2031"/>
    </row>
    <row r="2032" spans="2:15" s="249" customFormat="1" ht="15.75" customHeight="1">
      <c r="B2032" s="1408"/>
      <c r="C2032" s="1979"/>
      <c r="D2032" s="1409"/>
      <c r="E2032" s="1398"/>
      <c r="F2032" s="1398"/>
      <c r="G2032" s="1398"/>
      <c r="H2032" s="1399"/>
      <c r="I2032" s="1399"/>
      <c r="J2032" s="1399"/>
      <c r="K2032"/>
      <c r="L2032"/>
      <c r="M2032"/>
      <c r="N2032"/>
      <c r="O2032"/>
    </row>
    <row r="2033" spans="2:15" s="249" customFormat="1" ht="15.75" customHeight="1">
      <c r="B2033" s="1408"/>
      <c r="C2033" s="1979"/>
      <c r="D2033" s="1409"/>
      <c r="E2033" s="1398"/>
      <c r="F2033" s="1398"/>
      <c r="G2033" s="1398"/>
      <c r="H2033" s="1399"/>
      <c r="I2033" s="1399"/>
      <c r="J2033" s="1399"/>
      <c r="K2033"/>
      <c r="L2033"/>
      <c r="M2033"/>
      <c r="N2033"/>
      <c r="O2033"/>
    </row>
    <row r="2034" spans="2:15" s="249" customFormat="1" ht="15.75" customHeight="1">
      <c r="B2034" s="1408"/>
      <c r="C2034" s="1979"/>
      <c r="D2034" s="1409"/>
      <c r="E2034" s="1398"/>
      <c r="F2034" s="1398"/>
      <c r="G2034" s="1398"/>
      <c r="H2034" s="1399"/>
      <c r="I2034" s="1399"/>
      <c r="J2034" s="1399"/>
      <c r="K2034"/>
      <c r="L2034"/>
      <c r="M2034"/>
      <c r="N2034"/>
      <c r="O2034"/>
    </row>
    <row r="2035" spans="2:15" s="249" customFormat="1" ht="15.75" customHeight="1">
      <c r="B2035" s="1408"/>
      <c r="C2035" s="1979"/>
      <c r="D2035" s="1409"/>
      <c r="E2035" s="1398"/>
      <c r="F2035" s="1398"/>
      <c r="G2035" s="1398"/>
      <c r="H2035" s="1399"/>
      <c r="I2035" s="1399"/>
      <c r="J2035" s="1399"/>
      <c r="K2035"/>
      <c r="L2035"/>
      <c r="M2035"/>
      <c r="N2035"/>
      <c r="O2035"/>
    </row>
    <row r="2036" spans="2:15" s="249" customFormat="1" ht="15.75" customHeight="1">
      <c r="B2036" s="1408"/>
      <c r="C2036" s="1979"/>
      <c r="D2036" s="1409"/>
      <c r="E2036" s="1398"/>
      <c r="F2036" s="1398"/>
      <c r="G2036" s="1398"/>
      <c r="H2036" s="1399"/>
      <c r="I2036" s="1399"/>
      <c r="J2036" s="1399"/>
      <c r="K2036"/>
      <c r="L2036"/>
      <c r="M2036"/>
      <c r="N2036"/>
      <c r="O2036"/>
    </row>
    <row r="2037" spans="2:15" s="249" customFormat="1" ht="15.75" customHeight="1">
      <c r="B2037" s="1408"/>
      <c r="C2037" s="1979"/>
      <c r="D2037" s="1409"/>
      <c r="E2037" s="1398"/>
      <c r="F2037" s="1398"/>
      <c r="G2037" s="1398"/>
      <c r="H2037" s="1399"/>
      <c r="I2037" s="1399"/>
      <c r="J2037" s="1399"/>
      <c r="K2037"/>
      <c r="L2037"/>
      <c r="M2037"/>
      <c r="N2037"/>
      <c r="O2037"/>
    </row>
    <row r="2038" spans="2:15" s="249" customFormat="1" ht="15.75" customHeight="1">
      <c r="B2038" s="1408"/>
      <c r="C2038" s="1979"/>
      <c r="D2038" s="1409"/>
      <c r="E2038" s="1398"/>
      <c r="F2038" s="1398"/>
      <c r="G2038" s="1398"/>
      <c r="H2038" s="1399"/>
      <c r="I2038" s="1399"/>
      <c r="J2038" s="1399"/>
      <c r="K2038"/>
      <c r="L2038"/>
      <c r="M2038"/>
      <c r="N2038"/>
      <c r="O2038"/>
    </row>
    <row r="2039" spans="2:15" s="249" customFormat="1" ht="15.75" customHeight="1">
      <c r="B2039" s="1408"/>
      <c r="C2039" s="1979"/>
      <c r="D2039" s="1409"/>
      <c r="E2039" s="1398"/>
      <c r="F2039" s="1398"/>
      <c r="G2039" s="1398"/>
      <c r="H2039" s="1399"/>
      <c r="I2039" s="1399"/>
      <c r="J2039" s="1399"/>
      <c r="K2039"/>
      <c r="L2039"/>
      <c r="M2039"/>
      <c r="N2039"/>
      <c r="O2039"/>
    </row>
    <row r="2040" spans="2:15" s="249" customFormat="1" ht="15.75" customHeight="1">
      <c r="B2040" s="1408"/>
      <c r="C2040" s="1979"/>
      <c r="D2040" s="1409"/>
      <c r="E2040" s="1398"/>
      <c r="F2040" s="1398"/>
      <c r="G2040" s="1398"/>
      <c r="H2040" s="1399"/>
      <c r="I2040" s="1399"/>
      <c r="J2040" s="1399"/>
      <c r="K2040"/>
      <c r="L2040"/>
      <c r="M2040"/>
      <c r="N2040"/>
      <c r="O2040"/>
    </row>
    <row r="2041" spans="2:15" s="249" customFormat="1" ht="15.75" customHeight="1">
      <c r="B2041" s="1408"/>
      <c r="C2041" s="1979"/>
      <c r="D2041" s="1409"/>
      <c r="E2041" s="1398"/>
      <c r="F2041" s="1398"/>
      <c r="G2041" s="1398"/>
      <c r="H2041" s="1399"/>
      <c r="I2041" s="1399"/>
      <c r="J2041" s="1399"/>
      <c r="K2041"/>
      <c r="L2041"/>
      <c r="M2041"/>
      <c r="N2041"/>
      <c r="O2041"/>
    </row>
    <row r="2042" spans="2:15" s="249" customFormat="1" ht="15.75" customHeight="1">
      <c r="B2042" s="1408"/>
      <c r="C2042" s="1979"/>
      <c r="D2042" s="1409"/>
      <c r="E2042" s="1398"/>
      <c r="F2042" s="1398"/>
      <c r="G2042" s="1398"/>
      <c r="H2042" s="1399"/>
      <c r="I2042" s="1399"/>
      <c r="J2042" s="1399"/>
      <c r="K2042"/>
      <c r="L2042"/>
      <c r="M2042"/>
      <c r="N2042"/>
      <c r="O2042"/>
    </row>
    <row r="2043" spans="2:15" s="249" customFormat="1" ht="15.75" customHeight="1">
      <c r="B2043" s="1408"/>
      <c r="C2043" s="1979"/>
      <c r="D2043" s="1409"/>
      <c r="E2043" s="1398"/>
      <c r="F2043" s="1398"/>
      <c r="G2043" s="1398"/>
      <c r="H2043" s="1399"/>
      <c r="I2043" s="1399"/>
      <c r="J2043" s="1399"/>
      <c r="K2043"/>
      <c r="L2043"/>
      <c r="M2043"/>
      <c r="N2043"/>
      <c r="O2043"/>
    </row>
    <row r="2044" spans="2:15" s="249" customFormat="1" ht="15.75" customHeight="1">
      <c r="B2044" s="1408"/>
      <c r="C2044" s="1979"/>
      <c r="D2044" s="1409"/>
      <c r="E2044" s="1398"/>
      <c r="F2044" s="1398"/>
      <c r="G2044" s="1398"/>
      <c r="H2044" s="1399"/>
      <c r="I2044" s="1399"/>
      <c r="J2044" s="1399"/>
      <c r="K2044"/>
      <c r="L2044"/>
      <c r="M2044"/>
      <c r="N2044"/>
      <c r="O2044"/>
    </row>
    <row r="2045" spans="2:15" s="249" customFormat="1" ht="15.75" customHeight="1">
      <c r="B2045" s="1408"/>
      <c r="C2045" s="1979"/>
      <c r="D2045" s="1409"/>
      <c r="E2045" s="1398"/>
      <c r="F2045" s="1398"/>
      <c r="G2045" s="1398"/>
      <c r="H2045" s="1399"/>
      <c r="I2045" s="1399"/>
      <c r="J2045" s="1399"/>
      <c r="K2045"/>
      <c r="L2045"/>
      <c r="M2045"/>
      <c r="N2045"/>
      <c r="O2045"/>
    </row>
    <row r="2046" spans="2:15" s="249" customFormat="1" ht="15.75" customHeight="1">
      <c r="B2046" s="1408"/>
      <c r="C2046" s="1979"/>
      <c r="D2046" s="1409"/>
      <c r="E2046" s="1398"/>
      <c r="F2046" s="1398"/>
      <c r="G2046" s="1398"/>
      <c r="H2046" s="1399"/>
      <c r="I2046" s="1399"/>
      <c r="J2046" s="1399"/>
      <c r="K2046"/>
      <c r="L2046"/>
      <c r="M2046"/>
      <c r="N2046"/>
      <c r="O2046"/>
    </row>
    <row r="2047" spans="2:15" s="249" customFormat="1" ht="15.75" customHeight="1">
      <c r="B2047" s="1408"/>
      <c r="C2047" s="1979"/>
      <c r="D2047" s="1409"/>
      <c r="E2047" s="1398"/>
      <c r="F2047" s="1398"/>
      <c r="G2047" s="1398"/>
      <c r="H2047" s="1399"/>
      <c r="I2047" s="1399"/>
      <c r="J2047" s="1399"/>
      <c r="K2047"/>
      <c r="L2047"/>
      <c r="M2047"/>
      <c r="N2047"/>
      <c r="O2047"/>
    </row>
    <row r="2048" spans="2:15" s="249" customFormat="1" ht="15.75" customHeight="1">
      <c r="B2048" s="1408"/>
      <c r="C2048" s="1979"/>
      <c r="D2048" s="1409"/>
      <c r="E2048" s="1398"/>
      <c r="F2048" s="1398"/>
      <c r="G2048" s="1398"/>
      <c r="H2048" s="1399"/>
      <c r="I2048" s="1399"/>
      <c r="J2048" s="1399"/>
      <c r="K2048"/>
      <c r="L2048"/>
      <c r="M2048"/>
      <c r="N2048"/>
      <c r="O2048"/>
    </row>
    <row r="2049" spans="2:15" s="249" customFormat="1" ht="15.75" customHeight="1">
      <c r="B2049" s="1408"/>
      <c r="C2049" s="1979"/>
      <c r="D2049" s="1409"/>
      <c r="E2049" s="1398"/>
      <c r="F2049" s="1398"/>
      <c r="G2049" s="1398"/>
      <c r="H2049" s="1399"/>
      <c r="I2049" s="1399"/>
      <c r="J2049" s="1399"/>
      <c r="K2049"/>
      <c r="L2049"/>
      <c r="M2049"/>
      <c r="N2049"/>
      <c r="O2049"/>
    </row>
    <row r="2050" spans="2:15" s="249" customFormat="1" ht="15.75" customHeight="1">
      <c r="B2050" s="1408"/>
      <c r="C2050" s="1979"/>
      <c r="D2050" s="1409"/>
      <c r="E2050" s="1398"/>
      <c r="F2050" s="1398"/>
      <c r="G2050" s="1398"/>
      <c r="H2050" s="1399"/>
      <c r="I2050" s="1399"/>
      <c r="J2050" s="1399"/>
      <c r="K2050"/>
      <c r="L2050"/>
      <c r="M2050"/>
      <c r="N2050"/>
      <c r="O2050"/>
    </row>
    <row r="2051" spans="2:15" s="249" customFormat="1" ht="15.75" customHeight="1">
      <c r="B2051" s="1408"/>
      <c r="C2051" s="1979"/>
      <c r="D2051" s="1409"/>
      <c r="E2051" s="1398"/>
      <c r="F2051" s="1398"/>
      <c r="G2051" s="1398"/>
      <c r="H2051" s="1399"/>
      <c r="I2051" s="1399"/>
      <c r="J2051" s="1399"/>
      <c r="K2051"/>
      <c r="L2051"/>
      <c r="M2051"/>
      <c r="N2051"/>
      <c r="O2051"/>
    </row>
    <row r="2052" spans="2:15" s="249" customFormat="1" ht="15.75" customHeight="1">
      <c r="B2052" s="1408"/>
      <c r="C2052" s="1979"/>
      <c r="D2052" s="1409"/>
      <c r="E2052" s="1398"/>
      <c r="F2052" s="1398"/>
      <c r="G2052" s="1398"/>
      <c r="H2052" s="1399"/>
      <c r="I2052" s="1399"/>
      <c r="J2052" s="1399"/>
      <c r="K2052"/>
      <c r="L2052"/>
      <c r="M2052"/>
      <c r="N2052"/>
      <c r="O2052"/>
    </row>
    <row r="2053" spans="2:15" s="249" customFormat="1" ht="15.75" customHeight="1">
      <c r="B2053" s="1408"/>
      <c r="C2053" s="1979"/>
      <c r="D2053" s="1409"/>
      <c r="E2053" s="1398"/>
      <c r="F2053" s="1398"/>
      <c r="G2053" s="1398"/>
      <c r="H2053" s="1399"/>
      <c r="I2053" s="1399"/>
      <c r="J2053" s="1399"/>
      <c r="K2053"/>
      <c r="L2053"/>
      <c r="M2053"/>
      <c r="N2053"/>
      <c r="O2053"/>
    </row>
    <row r="2054" spans="2:15" s="249" customFormat="1" ht="15.75" customHeight="1">
      <c r="B2054" s="1408"/>
      <c r="C2054" s="1979"/>
      <c r="D2054" s="1409"/>
      <c r="E2054" s="1398"/>
      <c r="F2054" s="1398"/>
      <c r="G2054" s="1398"/>
      <c r="H2054" s="1399"/>
      <c r="I2054" s="1399"/>
      <c r="J2054" s="1399"/>
      <c r="K2054"/>
      <c r="L2054"/>
      <c r="M2054"/>
      <c r="N2054"/>
      <c r="O2054"/>
    </row>
    <row r="2055" spans="2:15" s="249" customFormat="1" ht="15.75" customHeight="1">
      <c r="B2055" s="1408"/>
      <c r="C2055" s="1979"/>
      <c r="D2055" s="1409"/>
      <c r="E2055" s="1398"/>
      <c r="F2055" s="1398"/>
      <c r="G2055" s="1398"/>
      <c r="H2055" s="1399"/>
      <c r="I2055" s="1399"/>
      <c r="J2055" s="1399"/>
      <c r="K2055"/>
      <c r="L2055"/>
      <c r="M2055"/>
      <c r="N2055"/>
      <c r="O2055"/>
    </row>
    <row r="2056" spans="2:15" s="249" customFormat="1" ht="15.75" customHeight="1">
      <c r="B2056" s="1408"/>
      <c r="C2056" s="1979"/>
      <c r="D2056" s="1409"/>
      <c r="E2056" s="1398"/>
      <c r="F2056" s="1398"/>
      <c r="G2056" s="1398"/>
      <c r="H2056" s="1399"/>
      <c r="I2056" s="1399"/>
      <c r="J2056" s="1399"/>
      <c r="K2056"/>
      <c r="L2056"/>
      <c r="M2056"/>
      <c r="N2056"/>
      <c r="O2056"/>
    </row>
    <row r="2057" spans="2:15" s="249" customFormat="1" ht="15.75" customHeight="1">
      <c r="B2057" s="1408"/>
      <c r="C2057" s="1979"/>
      <c r="D2057" s="1409"/>
      <c r="E2057" s="1398"/>
      <c r="F2057" s="1398"/>
      <c r="G2057" s="1398"/>
      <c r="H2057" s="1399"/>
      <c r="I2057" s="1399"/>
      <c r="J2057" s="1399"/>
      <c r="K2057"/>
      <c r="L2057"/>
      <c r="M2057"/>
      <c r="N2057"/>
      <c r="O2057"/>
    </row>
    <row r="2058" spans="2:15" s="249" customFormat="1" ht="15.75" customHeight="1">
      <c r="B2058" s="1408"/>
      <c r="C2058" s="1979"/>
      <c r="D2058" s="1409"/>
      <c r="E2058" s="1398"/>
      <c r="F2058" s="1398"/>
      <c r="G2058" s="1398"/>
      <c r="H2058" s="1399"/>
      <c r="I2058" s="1399"/>
      <c r="J2058" s="1399"/>
      <c r="K2058"/>
      <c r="L2058"/>
      <c r="M2058"/>
      <c r="N2058"/>
      <c r="O2058"/>
    </row>
    <row r="2059" spans="2:15" s="249" customFormat="1" ht="15.75" customHeight="1">
      <c r="B2059" s="1408"/>
      <c r="C2059" s="1979"/>
      <c r="D2059" s="1409"/>
      <c r="E2059" s="1398"/>
      <c r="F2059" s="1398"/>
      <c r="G2059" s="1398"/>
      <c r="H2059" s="1399"/>
      <c r="I2059" s="1399"/>
      <c r="J2059" s="1399"/>
      <c r="K2059"/>
      <c r="L2059"/>
      <c r="M2059"/>
      <c r="N2059"/>
      <c r="O2059"/>
    </row>
    <row r="2060" spans="2:15" s="249" customFormat="1" ht="15.75" customHeight="1">
      <c r="B2060" s="1408"/>
      <c r="C2060" s="1979"/>
      <c r="D2060" s="1409"/>
      <c r="E2060" s="1398"/>
      <c r="F2060" s="1398"/>
      <c r="G2060" s="1398"/>
      <c r="H2060" s="1399"/>
      <c r="I2060" s="1399"/>
      <c r="J2060" s="1399"/>
      <c r="K2060"/>
      <c r="L2060"/>
      <c r="M2060"/>
      <c r="N2060"/>
      <c r="O2060"/>
    </row>
    <row r="2061" spans="2:15" s="249" customFormat="1" ht="15.75" customHeight="1">
      <c r="B2061" s="1408"/>
      <c r="C2061" s="1979"/>
      <c r="D2061" s="1409"/>
      <c r="E2061" s="1398"/>
      <c r="F2061" s="1398"/>
      <c r="G2061" s="1398"/>
      <c r="H2061" s="1399"/>
      <c r="I2061" s="1399"/>
      <c r="J2061" s="1399"/>
      <c r="K2061"/>
      <c r="L2061"/>
      <c r="M2061"/>
      <c r="N2061"/>
      <c r="O2061"/>
    </row>
    <row r="2062" spans="2:15" s="249" customFormat="1" ht="15.75" customHeight="1">
      <c r="B2062" s="1408"/>
      <c r="C2062" s="1979"/>
      <c r="D2062" s="1409"/>
      <c r="E2062" s="1398"/>
      <c r="F2062" s="1398"/>
      <c r="G2062" s="1398"/>
      <c r="H2062" s="1399"/>
      <c r="I2062" s="1399"/>
      <c r="J2062" s="1399"/>
      <c r="K2062"/>
      <c r="L2062"/>
      <c r="M2062"/>
      <c r="N2062"/>
      <c r="O2062"/>
    </row>
    <row r="2063" spans="2:15" s="249" customFormat="1" ht="15.75" customHeight="1">
      <c r="B2063" s="1408"/>
      <c r="C2063" s="1979"/>
      <c r="D2063" s="1409"/>
      <c r="E2063" s="1398"/>
      <c r="F2063" s="1398"/>
      <c r="G2063" s="1398"/>
      <c r="H2063" s="1399"/>
      <c r="I2063" s="1399"/>
      <c r="J2063" s="1399"/>
      <c r="K2063"/>
      <c r="L2063"/>
      <c r="M2063"/>
      <c r="N2063"/>
      <c r="O2063"/>
    </row>
    <row r="2064" spans="2:15" s="249" customFormat="1" ht="15.75" customHeight="1">
      <c r="B2064" s="1408"/>
      <c r="C2064" s="1979"/>
      <c r="D2064" s="1409"/>
      <c r="E2064" s="1398"/>
      <c r="F2064" s="1398"/>
      <c r="G2064" s="1398"/>
      <c r="H2064" s="1399"/>
      <c r="I2064" s="1399"/>
      <c r="J2064" s="1399"/>
      <c r="K2064"/>
      <c r="L2064"/>
      <c r="M2064"/>
      <c r="N2064"/>
      <c r="O2064"/>
    </row>
    <row r="2065" spans="2:15" s="249" customFormat="1" ht="15.75" customHeight="1">
      <c r="B2065" s="1408"/>
      <c r="C2065" s="1979"/>
      <c r="D2065" s="1409"/>
      <c r="E2065" s="1398"/>
      <c r="F2065" s="1398"/>
      <c r="G2065" s="1398"/>
      <c r="H2065" s="1399"/>
      <c r="I2065" s="1399"/>
      <c r="J2065" s="1399"/>
      <c r="K2065"/>
      <c r="L2065"/>
      <c r="M2065"/>
      <c r="N2065"/>
      <c r="O2065"/>
    </row>
    <row r="2066" spans="2:15" s="249" customFormat="1" ht="15.75" customHeight="1">
      <c r="B2066" s="1408"/>
      <c r="C2066" s="1979"/>
      <c r="D2066" s="1409"/>
      <c r="E2066" s="1398"/>
      <c r="F2066" s="1398"/>
      <c r="G2066" s="1398"/>
      <c r="H2066" s="1399"/>
      <c r="I2066" s="1399"/>
      <c r="J2066" s="1399"/>
      <c r="K2066"/>
      <c r="L2066"/>
      <c r="M2066"/>
      <c r="N2066"/>
      <c r="O2066"/>
    </row>
    <row r="2067" spans="2:15" s="249" customFormat="1" ht="15.75" customHeight="1">
      <c r="B2067" s="1408"/>
      <c r="C2067" s="1979"/>
      <c r="D2067" s="1409"/>
      <c r="E2067" s="1398"/>
      <c r="F2067" s="1398"/>
      <c r="G2067" s="1398"/>
      <c r="H2067" s="1399"/>
      <c r="I2067" s="1399"/>
      <c r="J2067" s="1399"/>
      <c r="K2067"/>
      <c r="L2067"/>
      <c r="M2067"/>
      <c r="N2067"/>
      <c r="O2067"/>
    </row>
    <row r="2068" spans="2:15" s="249" customFormat="1" ht="15.75" customHeight="1">
      <c r="B2068" s="1408"/>
      <c r="C2068" s="1979"/>
      <c r="D2068" s="1409"/>
      <c r="E2068" s="1398"/>
      <c r="F2068" s="1398"/>
      <c r="G2068" s="1398"/>
      <c r="H2068" s="1399"/>
      <c r="I2068" s="1399"/>
      <c r="J2068" s="1399"/>
      <c r="K2068"/>
      <c r="L2068"/>
      <c r="M2068"/>
      <c r="N2068"/>
      <c r="O2068"/>
    </row>
    <row r="2069" spans="2:15" s="249" customFormat="1" ht="15.75" customHeight="1">
      <c r="B2069" s="1408"/>
      <c r="C2069" s="1979"/>
      <c r="D2069" s="1409"/>
      <c r="E2069" s="1398"/>
      <c r="F2069" s="1398"/>
      <c r="G2069" s="1398"/>
      <c r="H2069" s="1399"/>
      <c r="I2069" s="1399"/>
      <c r="J2069" s="1399"/>
      <c r="K2069"/>
      <c r="L2069"/>
      <c r="M2069"/>
      <c r="N2069"/>
      <c r="O2069"/>
    </row>
    <row r="2070" spans="2:15" s="249" customFormat="1" ht="15.75" customHeight="1">
      <c r="B2070" s="1408"/>
      <c r="C2070" s="1979"/>
      <c r="D2070" s="1409"/>
      <c r="E2070" s="1398"/>
      <c r="F2070" s="1398"/>
      <c r="G2070" s="1398"/>
      <c r="H2070" s="1399"/>
      <c r="I2070" s="1399"/>
      <c r="J2070" s="1399"/>
      <c r="K2070"/>
      <c r="L2070"/>
      <c r="M2070"/>
      <c r="N2070"/>
      <c r="O2070"/>
    </row>
    <row r="2071" spans="2:15" s="249" customFormat="1" ht="15.75" customHeight="1">
      <c r="B2071" s="1408"/>
      <c r="C2071" s="1979"/>
      <c r="D2071" s="1409"/>
      <c r="E2071" s="1398"/>
      <c r="F2071" s="1398"/>
      <c r="G2071" s="1398"/>
      <c r="H2071" s="1399"/>
      <c r="I2071" s="1399"/>
      <c r="J2071" s="1399"/>
      <c r="K2071"/>
      <c r="L2071"/>
      <c r="M2071"/>
      <c r="N2071"/>
      <c r="O2071"/>
    </row>
    <row r="2072" spans="2:15" s="249" customFormat="1" ht="15.75" customHeight="1">
      <c r="B2072" s="1408"/>
      <c r="C2072" s="1979"/>
      <c r="D2072" s="1409"/>
      <c r="E2072" s="1398"/>
      <c r="F2072" s="1398"/>
      <c r="G2072" s="1398"/>
      <c r="H2072" s="1399"/>
      <c r="I2072" s="1399"/>
      <c r="J2072" s="1399"/>
      <c r="K2072"/>
      <c r="L2072"/>
      <c r="M2072"/>
      <c r="N2072"/>
      <c r="O2072"/>
    </row>
    <row r="2073" spans="2:15" s="249" customFormat="1" ht="15.75" customHeight="1">
      <c r="B2073" s="1408"/>
      <c r="C2073" s="1979"/>
      <c r="D2073" s="1409"/>
      <c r="E2073" s="1398"/>
      <c r="F2073" s="1398"/>
      <c r="G2073" s="1398"/>
      <c r="H2073" s="1399"/>
      <c r="I2073" s="1399"/>
      <c r="J2073" s="1399"/>
      <c r="K2073"/>
      <c r="L2073"/>
      <c r="M2073"/>
      <c r="N2073"/>
      <c r="O2073"/>
    </row>
    <row r="2074" spans="2:15" s="249" customFormat="1" ht="15.75" customHeight="1">
      <c r="B2074" s="1408"/>
      <c r="C2074" s="1979"/>
      <c r="D2074" s="1409"/>
      <c r="E2074" s="1398"/>
      <c r="F2074" s="1398"/>
      <c r="G2074" s="1398"/>
      <c r="H2074" s="1399"/>
      <c r="I2074" s="1399"/>
      <c r="J2074" s="1399"/>
      <c r="K2074"/>
      <c r="L2074"/>
      <c r="M2074"/>
      <c r="N2074"/>
      <c r="O2074"/>
    </row>
    <row r="2075" spans="2:15" s="249" customFormat="1" ht="15.75" customHeight="1">
      <c r="B2075" s="1408"/>
      <c r="C2075" s="1979"/>
      <c r="D2075" s="1409"/>
      <c r="E2075" s="1398"/>
      <c r="F2075" s="1398"/>
      <c r="G2075" s="1398"/>
      <c r="H2075" s="1399"/>
      <c r="I2075" s="1399"/>
      <c r="J2075" s="1399"/>
      <c r="K2075"/>
      <c r="L2075"/>
      <c r="M2075"/>
      <c r="N2075"/>
      <c r="O2075"/>
    </row>
    <row r="2076" spans="2:15" s="249" customFormat="1" ht="15.75" customHeight="1">
      <c r="B2076" s="1408"/>
      <c r="C2076" s="1979"/>
      <c r="D2076" s="1409"/>
      <c r="E2076" s="1398"/>
      <c r="F2076" s="1398"/>
      <c r="G2076" s="1398"/>
      <c r="H2076" s="1399"/>
      <c r="I2076" s="1399"/>
      <c r="J2076" s="1399"/>
      <c r="K2076"/>
      <c r="L2076"/>
      <c r="M2076"/>
      <c r="N2076"/>
      <c r="O2076"/>
    </row>
    <row r="2077" spans="2:15" s="249" customFormat="1" ht="15.75" customHeight="1">
      <c r="B2077" s="1408"/>
      <c r="C2077" s="1979"/>
      <c r="D2077" s="1409"/>
      <c r="E2077" s="1398"/>
      <c r="F2077" s="1398"/>
      <c r="G2077" s="1398"/>
      <c r="H2077" s="1399"/>
      <c r="I2077" s="1399"/>
      <c r="J2077" s="1399"/>
      <c r="K2077"/>
      <c r="L2077"/>
      <c r="M2077"/>
      <c r="N2077"/>
      <c r="O2077"/>
    </row>
    <row r="2078" spans="2:15" s="249" customFormat="1" ht="15.75" customHeight="1">
      <c r="B2078" s="1408"/>
      <c r="C2078" s="1979"/>
      <c r="D2078" s="1409"/>
      <c r="E2078" s="1398"/>
      <c r="F2078" s="1398"/>
      <c r="G2078" s="1398"/>
      <c r="H2078" s="1399"/>
      <c r="I2078" s="1399"/>
      <c r="J2078" s="1399"/>
      <c r="K2078"/>
      <c r="L2078"/>
      <c r="M2078"/>
      <c r="N2078"/>
      <c r="O2078"/>
    </row>
    <row r="2079" spans="2:15" s="249" customFormat="1" ht="15.75" customHeight="1">
      <c r="B2079" s="1408"/>
      <c r="C2079" s="1979"/>
      <c r="D2079" s="1409"/>
      <c r="E2079" s="1398"/>
      <c r="F2079" s="1398"/>
      <c r="G2079" s="1398"/>
      <c r="H2079" s="1399"/>
      <c r="I2079" s="1399"/>
      <c r="J2079" s="1399"/>
      <c r="K2079"/>
      <c r="L2079"/>
      <c r="M2079"/>
      <c r="N2079"/>
      <c r="O2079"/>
    </row>
    <row r="2080" spans="2:15" s="249" customFormat="1" ht="15.75" customHeight="1">
      <c r="B2080" s="1408"/>
      <c r="C2080" s="1979"/>
      <c r="D2080" s="1409"/>
      <c r="E2080" s="1398"/>
      <c r="F2080" s="1398"/>
      <c r="G2080" s="1398"/>
      <c r="H2080" s="1399"/>
      <c r="I2080" s="1399"/>
      <c r="J2080" s="1399"/>
      <c r="K2080"/>
      <c r="L2080"/>
      <c r="M2080"/>
      <c r="N2080"/>
      <c r="O2080"/>
    </row>
    <row r="2081" spans="2:15" s="249" customFormat="1" ht="15.75" customHeight="1">
      <c r="B2081" s="1408"/>
      <c r="C2081" s="1979"/>
      <c r="D2081" s="1409"/>
      <c r="E2081" s="1398"/>
      <c r="F2081" s="1398"/>
      <c r="G2081" s="1398"/>
      <c r="H2081" s="1399"/>
      <c r="I2081" s="1399"/>
      <c r="J2081" s="1399"/>
      <c r="K2081"/>
      <c r="L2081"/>
      <c r="M2081"/>
      <c r="N2081"/>
      <c r="O2081"/>
    </row>
    <row r="2082" spans="2:15" s="249" customFormat="1" ht="15.75" customHeight="1">
      <c r="B2082" s="1408"/>
      <c r="C2082" s="1979"/>
      <c r="D2082" s="1409"/>
      <c r="E2082" s="1398"/>
      <c r="F2082" s="1398"/>
      <c r="G2082" s="1398"/>
      <c r="H2082" s="1399"/>
      <c r="I2082" s="1399"/>
      <c r="J2082" s="1399"/>
      <c r="K2082"/>
      <c r="L2082"/>
      <c r="M2082"/>
      <c r="N2082"/>
      <c r="O2082"/>
    </row>
    <row r="2083" spans="2:15" s="249" customFormat="1" ht="15.75" customHeight="1">
      <c r="B2083" s="1408"/>
      <c r="C2083" s="1979"/>
      <c r="D2083" s="1409"/>
      <c r="E2083" s="1398"/>
      <c r="F2083" s="1398"/>
      <c r="G2083" s="1398"/>
      <c r="H2083" s="1399"/>
      <c r="I2083" s="1399"/>
      <c r="J2083" s="1399"/>
      <c r="K2083"/>
      <c r="L2083"/>
      <c r="M2083"/>
      <c r="N2083"/>
      <c r="O2083"/>
    </row>
    <row r="2084" spans="2:15" s="249" customFormat="1" ht="15.75" customHeight="1">
      <c r="B2084" s="1408"/>
      <c r="C2084" s="1979"/>
      <c r="D2084" s="1409"/>
      <c r="E2084" s="1398"/>
      <c r="F2084" s="1398"/>
      <c r="G2084" s="1398"/>
      <c r="H2084" s="1399"/>
      <c r="I2084" s="1399"/>
      <c r="J2084" s="1399"/>
      <c r="K2084"/>
      <c r="L2084"/>
      <c r="M2084"/>
      <c r="N2084"/>
      <c r="O2084"/>
    </row>
    <row r="2085" spans="2:15" s="249" customFormat="1" ht="15.75" customHeight="1">
      <c r="B2085" s="1408"/>
      <c r="C2085" s="1979"/>
      <c r="D2085" s="1409"/>
      <c r="E2085" s="1398"/>
      <c r="F2085" s="1398"/>
      <c r="G2085" s="1398"/>
      <c r="H2085" s="1399"/>
      <c r="I2085" s="1399"/>
      <c r="J2085" s="1399"/>
      <c r="K2085"/>
      <c r="L2085"/>
      <c r="M2085"/>
      <c r="N2085"/>
      <c r="O2085"/>
    </row>
    <row r="2086" spans="2:15" s="249" customFormat="1" ht="15.75" customHeight="1">
      <c r="B2086" s="1408"/>
      <c r="C2086" s="1979"/>
      <c r="D2086" s="1409"/>
      <c r="E2086" s="1398"/>
      <c r="F2086" s="1398"/>
      <c r="G2086" s="1398"/>
      <c r="H2086" s="1399"/>
      <c r="I2086" s="1399"/>
      <c r="J2086" s="1399"/>
      <c r="K2086"/>
      <c r="L2086"/>
      <c r="M2086"/>
      <c r="N2086"/>
      <c r="O2086"/>
    </row>
    <row r="2087" spans="2:15" s="249" customFormat="1" ht="15.75" customHeight="1">
      <c r="B2087" s="1408"/>
      <c r="C2087" s="1979"/>
      <c r="D2087" s="1409"/>
      <c r="E2087" s="1398"/>
      <c r="F2087" s="1398"/>
      <c r="G2087" s="1398"/>
      <c r="H2087" s="1399"/>
      <c r="I2087" s="1399"/>
      <c r="J2087" s="1399"/>
      <c r="K2087"/>
      <c r="L2087"/>
      <c r="M2087"/>
      <c r="N2087"/>
      <c r="O2087"/>
    </row>
    <row r="2088" spans="2:15" s="249" customFormat="1" ht="15.75" customHeight="1">
      <c r="B2088" s="1408"/>
      <c r="C2088" s="1979"/>
      <c r="D2088" s="1409"/>
      <c r="E2088" s="1398"/>
      <c r="F2088" s="1398"/>
      <c r="G2088" s="1398"/>
      <c r="H2088" s="1399"/>
      <c r="I2088" s="1399"/>
      <c r="J2088" s="1399"/>
      <c r="K2088"/>
      <c r="L2088"/>
      <c r="M2088"/>
      <c r="N2088"/>
      <c r="O2088"/>
    </row>
    <row r="2089" spans="2:15" s="249" customFormat="1" ht="15.75" customHeight="1">
      <c r="B2089" s="1408"/>
      <c r="C2089" s="1979"/>
      <c r="D2089" s="1409"/>
      <c r="E2089" s="1398"/>
      <c r="F2089" s="1398"/>
      <c r="G2089" s="1398"/>
      <c r="H2089" s="1399"/>
      <c r="I2089" s="1399"/>
      <c r="J2089" s="1399"/>
      <c r="K2089"/>
      <c r="L2089"/>
      <c r="M2089"/>
      <c r="N2089"/>
      <c r="O2089"/>
    </row>
    <row r="2090" spans="2:15" s="249" customFormat="1" ht="15.75" customHeight="1">
      <c r="B2090" s="1408"/>
      <c r="C2090" s="1979"/>
      <c r="D2090" s="1409"/>
      <c r="E2090" s="1398"/>
      <c r="F2090" s="1398"/>
      <c r="G2090" s="1398"/>
      <c r="H2090" s="1399"/>
      <c r="I2090" s="1399"/>
      <c r="J2090" s="1399"/>
      <c r="K2090"/>
      <c r="L2090"/>
      <c r="M2090"/>
      <c r="N2090"/>
      <c r="O2090"/>
    </row>
    <row r="2091" spans="2:15" s="249" customFormat="1" ht="15.75" customHeight="1">
      <c r="B2091" s="1408"/>
      <c r="C2091" s="1979"/>
      <c r="D2091" s="1409"/>
      <c r="E2091" s="1398"/>
      <c r="F2091" s="1398"/>
      <c r="G2091" s="1398"/>
      <c r="H2091" s="1399"/>
      <c r="I2091" s="1399"/>
      <c r="J2091" s="1399"/>
      <c r="K2091"/>
      <c r="L2091"/>
      <c r="M2091"/>
      <c r="N2091"/>
      <c r="O2091"/>
    </row>
    <row r="2092" spans="2:15" s="249" customFormat="1" ht="15.75" customHeight="1">
      <c r="B2092" s="1408"/>
      <c r="C2092" s="1979"/>
      <c r="D2092" s="1409"/>
      <c r="E2092" s="1398"/>
      <c r="F2092" s="1398"/>
      <c r="G2092" s="1398"/>
      <c r="H2092" s="1399"/>
      <c r="I2092" s="1399"/>
      <c r="J2092" s="1399"/>
      <c r="K2092"/>
      <c r="L2092"/>
      <c r="M2092"/>
      <c r="N2092"/>
      <c r="O2092"/>
    </row>
    <row r="2093" spans="2:15" s="249" customFormat="1" ht="15.75" customHeight="1">
      <c r="B2093" s="1408"/>
      <c r="C2093" s="1979"/>
      <c r="D2093" s="1409"/>
      <c r="E2093" s="1398"/>
      <c r="F2093" s="1398"/>
      <c r="G2093" s="1398"/>
      <c r="H2093" s="1399"/>
      <c r="I2093" s="1399"/>
      <c r="J2093" s="1399"/>
      <c r="K2093"/>
      <c r="L2093"/>
      <c r="M2093"/>
      <c r="N2093"/>
      <c r="O2093"/>
    </row>
    <row r="2094" spans="2:15" s="249" customFormat="1" ht="15.75" customHeight="1">
      <c r="B2094" s="1408"/>
      <c r="C2094" s="1979"/>
      <c r="D2094" s="1409"/>
      <c r="E2094" s="1398"/>
      <c r="F2094" s="1398"/>
      <c r="G2094" s="1398"/>
      <c r="H2094" s="1399"/>
      <c r="I2094" s="1399"/>
      <c r="J2094" s="1399"/>
      <c r="K2094"/>
      <c r="L2094"/>
      <c r="M2094"/>
      <c r="N2094"/>
      <c r="O2094"/>
    </row>
    <row r="2095" spans="2:15" s="249" customFormat="1" ht="15.75" customHeight="1">
      <c r="B2095" s="1408"/>
      <c r="C2095" s="1979"/>
      <c r="D2095" s="1409"/>
      <c r="E2095" s="1398"/>
      <c r="F2095" s="1398"/>
      <c r="G2095" s="1398"/>
      <c r="H2095" s="1399"/>
      <c r="I2095" s="1399"/>
      <c r="J2095" s="1399"/>
      <c r="K2095"/>
      <c r="L2095"/>
      <c r="M2095"/>
      <c r="N2095"/>
      <c r="O2095"/>
    </row>
    <row r="2096" spans="2:15" s="249" customFormat="1" ht="15.75" customHeight="1">
      <c r="B2096" s="1408"/>
      <c r="C2096" s="1979"/>
      <c r="D2096" s="1409"/>
      <c r="E2096" s="1398"/>
      <c r="F2096" s="1398"/>
      <c r="G2096" s="1398"/>
      <c r="H2096" s="1399"/>
      <c r="I2096" s="1399"/>
      <c r="J2096" s="1399"/>
      <c r="K2096"/>
      <c r="L2096"/>
      <c r="M2096"/>
      <c r="N2096"/>
      <c r="O2096"/>
    </row>
    <row r="2097" spans="2:15" s="249" customFormat="1" ht="15.75" customHeight="1">
      <c r="B2097" s="1408"/>
      <c r="C2097" s="1979"/>
      <c r="D2097" s="1409"/>
      <c r="E2097" s="1398"/>
      <c r="F2097" s="1398"/>
      <c r="G2097" s="1398"/>
      <c r="H2097" s="1399"/>
      <c r="I2097" s="1399"/>
      <c r="J2097" s="1399"/>
      <c r="K2097"/>
      <c r="L2097"/>
      <c r="M2097"/>
      <c r="N2097"/>
      <c r="O2097"/>
    </row>
    <row r="2098" spans="2:15" s="249" customFormat="1" ht="15.75" customHeight="1">
      <c r="B2098" s="1408"/>
      <c r="C2098" s="1979"/>
      <c r="D2098" s="1409"/>
      <c r="E2098" s="1398"/>
      <c r="F2098" s="1398"/>
      <c r="G2098" s="1398"/>
      <c r="H2098" s="1399"/>
      <c r="I2098" s="1399"/>
      <c r="J2098" s="1399"/>
      <c r="K2098"/>
      <c r="L2098"/>
      <c r="M2098"/>
      <c r="N2098"/>
      <c r="O2098"/>
    </row>
    <row r="2099" spans="2:15" s="249" customFormat="1" ht="15.75" customHeight="1">
      <c r="B2099" s="1408"/>
      <c r="C2099" s="1979"/>
      <c r="D2099" s="1409"/>
      <c r="E2099" s="1398"/>
      <c r="F2099" s="1398"/>
      <c r="G2099" s="1398"/>
      <c r="H2099" s="1399"/>
      <c r="I2099" s="1399"/>
      <c r="J2099" s="1399"/>
      <c r="K2099"/>
      <c r="L2099"/>
      <c r="M2099"/>
      <c r="N2099"/>
      <c r="O2099"/>
    </row>
    <row r="2100" spans="2:15" s="249" customFormat="1" ht="15.75" customHeight="1">
      <c r="B2100" s="1408"/>
      <c r="C2100" s="1979"/>
      <c r="D2100" s="1409"/>
      <c r="E2100" s="1398"/>
      <c r="F2100" s="1398"/>
      <c r="G2100" s="1398"/>
      <c r="H2100" s="1399"/>
      <c r="I2100" s="1399"/>
      <c r="J2100" s="1399"/>
      <c r="K2100"/>
      <c r="L2100"/>
      <c r="M2100"/>
      <c r="N2100"/>
      <c r="O2100"/>
    </row>
    <row r="2101" spans="2:15" s="249" customFormat="1" ht="15.75" customHeight="1">
      <c r="B2101" s="1408"/>
      <c r="C2101" s="1979"/>
      <c r="D2101" s="1409"/>
      <c r="E2101" s="1398"/>
      <c r="F2101" s="1398"/>
      <c r="G2101" s="1398"/>
      <c r="H2101" s="1399"/>
      <c r="I2101" s="1399"/>
      <c r="J2101" s="1399"/>
      <c r="K2101"/>
      <c r="L2101"/>
      <c r="M2101"/>
      <c r="N2101"/>
      <c r="O2101"/>
    </row>
    <row r="2102" spans="2:15" s="249" customFormat="1" ht="15.75" customHeight="1">
      <c r="B2102" s="1408"/>
      <c r="C2102" s="1979"/>
      <c r="D2102" s="1409"/>
      <c r="E2102" s="1398"/>
      <c r="F2102" s="1398"/>
      <c r="G2102" s="1398"/>
      <c r="H2102" s="1399"/>
      <c r="I2102" s="1399"/>
      <c r="J2102" s="1399"/>
      <c r="K2102"/>
      <c r="L2102"/>
      <c r="M2102"/>
      <c r="N2102"/>
      <c r="O2102"/>
    </row>
    <row r="2103" spans="2:15" s="249" customFormat="1" ht="15.75" customHeight="1">
      <c r="B2103" s="1408"/>
      <c r="C2103" s="1979"/>
      <c r="D2103" s="1409"/>
      <c r="E2103" s="1398"/>
      <c r="F2103" s="1398"/>
      <c r="G2103" s="1398"/>
      <c r="H2103" s="1399"/>
      <c r="I2103" s="1399"/>
      <c r="J2103" s="1399"/>
      <c r="K2103"/>
      <c r="L2103"/>
      <c r="M2103"/>
      <c r="N2103"/>
      <c r="O2103"/>
    </row>
    <row r="2104" spans="2:15" s="249" customFormat="1" ht="15.75" customHeight="1">
      <c r="B2104" s="1408"/>
      <c r="C2104" s="1979"/>
      <c r="D2104" s="1409"/>
      <c r="E2104" s="1398"/>
      <c r="F2104" s="1398"/>
      <c r="G2104" s="1398"/>
      <c r="H2104" s="1399"/>
      <c r="I2104" s="1399"/>
      <c r="J2104" s="1399"/>
      <c r="K2104"/>
      <c r="L2104"/>
      <c r="M2104"/>
      <c r="N2104"/>
      <c r="O2104"/>
    </row>
    <row r="2105" spans="2:15" s="249" customFormat="1" ht="15.75" customHeight="1">
      <c r="B2105" s="1408"/>
      <c r="C2105" s="1979"/>
      <c r="D2105" s="1409"/>
      <c r="E2105" s="1398"/>
      <c r="F2105" s="1398"/>
      <c r="G2105" s="1398"/>
      <c r="H2105" s="1399"/>
      <c r="I2105" s="1399"/>
      <c r="J2105" s="1399"/>
      <c r="K2105"/>
      <c r="L2105"/>
      <c r="M2105"/>
      <c r="N2105"/>
      <c r="O2105"/>
    </row>
    <row r="2106" spans="2:15" s="249" customFormat="1" ht="15.75" customHeight="1">
      <c r="B2106" s="1408"/>
      <c r="C2106" s="1979"/>
      <c r="D2106" s="1409"/>
      <c r="E2106" s="1398"/>
      <c r="F2106" s="1398"/>
      <c r="G2106" s="1398"/>
      <c r="H2106" s="1399"/>
      <c r="I2106" s="1399"/>
      <c r="J2106" s="1399"/>
      <c r="K2106"/>
      <c r="L2106"/>
      <c r="M2106"/>
      <c r="N2106"/>
      <c r="O2106"/>
    </row>
    <row r="2107" spans="2:15" s="249" customFormat="1" ht="15.75" customHeight="1">
      <c r="B2107" s="1408"/>
      <c r="C2107" s="1979"/>
      <c r="D2107" s="1409"/>
      <c r="E2107" s="1398"/>
      <c r="F2107" s="1398"/>
      <c r="G2107" s="1398"/>
      <c r="H2107" s="1399"/>
      <c r="I2107" s="1399"/>
      <c r="J2107" s="1399"/>
      <c r="K2107"/>
      <c r="L2107"/>
      <c r="M2107"/>
      <c r="N2107"/>
      <c r="O2107"/>
    </row>
    <row r="2108" spans="2:15" s="249" customFormat="1" ht="15.75" customHeight="1">
      <c r="B2108" s="1408"/>
      <c r="C2108" s="1979"/>
      <c r="D2108" s="1409"/>
      <c r="E2108" s="1398"/>
      <c r="F2108" s="1398"/>
      <c r="G2108" s="1398"/>
      <c r="H2108" s="1399"/>
      <c r="I2108" s="1399"/>
      <c r="J2108" s="1399"/>
      <c r="K2108"/>
      <c r="L2108"/>
      <c r="M2108"/>
      <c r="N2108"/>
      <c r="O2108"/>
    </row>
    <row r="2109" spans="2:15" s="249" customFormat="1" ht="15.75" customHeight="1">
      <c r="B2109" s="1408"/>
      <c r="C2109" s="1979"/>
      <c r="D2109" s="1409"/>
      <c r="E2109" s="1398"/>
      <c r="F2109" s="1398"/>
      <c r="G2109" s="1398"/>
      <c r="H2109" s="1399"/>
      <c r="I2109" s="1399"/>
      <c r="J2109" s="1399"/>
      <c r="K2109"/>
      <c r="L2109"/>
      <c r="M2109"/>
      <c r="N2109"/>
      <c r="O2109"/>
    </row>
    <row r="2110" spans="2:15" s="249" customFormat="1" ht="15.75" customHeight="1">
      <c r="B2110" s="1408"/>
      <c r="C2110" s="1979"/>
      <c r="D2110" s="1409"/>
      <c r="E2110" s="1398"/>
      <c r="F2110" s="1398"/>
      <c r="G2110" s="1398"/>
      <c r="H2110" s="1399"/>
      <c r="I2110" s="1399"/>
      <c r="J2110" s="1399"/>
      <c r="K2110"/>
      <c r="L2110"/>
      <c r="M2110"/>
      <c r="N2110"/>
      <c r="O2110"/>
    </row>
    <row r="2111" spans="2:15" s="249" customFormat="1" ht="15.75" customHeight="1">
      <c r="B2111" s="1408"/>
      <c r="C2111" s="1979"/>
      <c r="D2111" s="1409"/>
      <c r="E2111" s="1398"/>
      <c r="F2111" s="1398"/>
      <c r="G2111" s="1398"/>
      <c r="H2111" s="1399"/>
      <c r="I2111" s="1399"/>
      <c r="J2111" s="1399"/>
      <c r="K2111"/>
      <c r="L2111"/>
      <c r="M2111"/>
      <c r="N2111"/>
      <c r="O2111"/>
    </row>
    <row r="2112" spans="2:15" s="249" customFormat="1" ht="15.75" customHeight="1">
      <c r="B2112" s="1408"/>
      <c r="C2112" s="1979"/>
      <c r="D2112" s="1409"/>
      <c r="E2112" s="1398"/>
      <c r="F2112" s="1398"/>
      <c r="G2112" s="1398"/>
      <c r="H2112" s="1399"/>
      <c r="I2112" s="1399"/>
      <c r="J2112" s="1399"/>
      <c r="K2112"/>
      <c r="L2112"/>
      <c r="M2112"/>
      <c r="N2112"/>
      <c r="O2112"/>
    </row>
    <row r="2113" spans="2:15" s="249" customFormat="1" ht="15.75" customHeight="1">
      <c r="B2113" s="1408"/>
      <c r="C2113" s="1979"/>
      <c r="D2113" s="1409"/>
      <c r="E2113" s="1398"/>
      <c r="F2113" s="1398"/>
      <c r="G2113" s="1398"/>
      <c r="H2113" s="1399"/>
      <c r="I2113" s="1399"/>
      <c r="J2113" s="1399"/>
      <c r="K2113"/>
      <c r="L2113"/>
      <c r="M2113"/>
      <c r="N2113"/>
      <c r="O2113"/>
    </row>
    <row r="2114" spans="2:15" s="249" customFormat="1" ht="15.75" customHeight="1">
      <c r="B2114" s="1408"/>
      <c r="C2114" s="1979"/>
      <c r="D2114" s="1409"/>
      <c r="E2114" s="1398"/>
      <c r="F2114" s="1398"/>
      <c r="G2114" s="1398"/>
      <c r="H2114" s="1399"/>
      <c r="I2114" s="1399"/>
      <c r="J2114" s="1399"/>
      <c r="K2114"/>
      <c r="L2114"/>
      <c r="M2114"/>
      <c r="N2114"/>
      <c r="O2114"/>
    </row>
    <row r="2115" spans="2:15" s="249" customFormat="1" ht="15.75" customHeight="1">
      <c r="B2115" s="1408"/>
      <c r="C2115" s="1979"/>
      <c r="D2115" s="1409"/>
      <c r="E2115" s="1398"/>
      <c r="F2115" s="1398"/>
      <c r="G2115" s="1398"/>
      <c r="H2115" s="1399"/>
      <c r="I2115" s="1399"/>
      <c r="J2115" s="1399"/>
      <c r="K2115"/>
      <c r="L2115"/>
      <c r="M2115"/>
      <c r="N2115"/>
      <c r="O2115"/>
    </row>
    <row r="2116" spans="2:15" s="249" customFormat="1" ht="15.75" customHeight="1">
      <c r="B2116" s="1408"/>
      <c r="C2116" s="1979"/>
      <c r="D2116" s="1409"/>
      <c r="E2116" s="1398"/>
      <c r="F2116" s="1398"/>
      <c r="G2116" s="1398"/>
      <c r="H2116" s="1399"/>
      <c r="I2116" s="1399"/>
      <c r="J2116" s="1399"/>
      <c r="K2116"/>
      <c r="L2116"/>
      <c r="M2116"/>
      <c r="N2116"/>
      <c r="O2116"/>
    </row>
    <row r="2117" spans="2:15" s="249" customFormat="1" ht="15.75" customHeight="1">
      <c r="B2117" s="1408"/>
      <c r="C2117" s="1979"/>
      <c r="D2117" s="1409"/>
      <c r="E2117" s="1398"/>
      <c r="F2117" s="1398"/>
      <c r="G2117" s="1398"/>
      <c r="H2117" s="1399"/>
      <c r="I2117" s="1399"/>
      <c r="J2117" s="1399"/>
      <c r="K2117"/>
      <c r="L2117"/>
      <c r="M2117"/>
      <c r="N2117"/>
      <c r="O2117"/>
    </row>
    <row r="2118" spans="2:15" s="249" customFormat="1" ht="15.75" customHeight="1">
      <c r="B2118" s="1408"/>
      <c r="C2118" s="1979"/>
      <c r="D2118" s="1409"/>
      <c r="E2118" s="1398"/>
      <c r="F2118" s="1398"/>
      <c r="G2118" s="1398"/>
      <c r="H2118" s="1399"/>
      <c r="I2118" s="1399"/>
      <c r="J2118" s="1399"/>
      <c r="K2118"/>
      <c r="L2118"/>
      <c r="M2118"/>
      <c r="N2118"/>
      <c r="O2118"/>
    </row>
    <row r="2119" spans="2:15" s="249" customFormat="1" ht="15.75" customHeight="1">
      <c r="B2119" s="1408"/>
      <c r="C2119" s="1979"/>
      <c r="D2119" s="1409"/>
      <c r="E2119" s="1398"/>
      <c r="F2119" s="1398"/>
      <c r="G2119" s="1398"/>
      <c r="H2119" s="1399"/>
      <c r="I2119" s="1399"/>
      <c r="J2119" s="1399"/>
      <c r="K2119"/>
      <c r="L2119"/>
      <c r="M2119"/>
      <c r="N2119"/>
      <c r="O2119"/>
    </row>
    <row r="2120" spans="2:15" s="249" customFormat="1" ht="15.75" customHeight="1">
      <c r="B2120" s="1408"/>
      <c r="C2120" s="1979"/>
      <c r="D2120" s="1409"/>
      <c r="E2120" s="1398"/>
      <c r="F2120" s="1398"/>
      <c r="G2120" s="1398"/>
      <c r="H2120" s="1399"/>
      <c r="I2120" s="1399"/>
      <c r="J2120" s="1399"/>
      <c r="K2120"/>
      <c r="L2120"/>
      <c r="M2120"/>
      <c r="N2120"/>
      <c r="O2120"/>
    </row>
    <row r="2121" spans="2:15" s="249" customFormat="1" ht="15.75" customHeight="1">
      <c r="B2121" s="1408"/>
      <c r="C2121" s="1979"/>
      <c r="D2121" s="1409"/>
      <c r="E2121" s="1398"/>
      <c r="F2121" s="1398"/>
      <c r="G2121" s="1398"/>
      <c r="H2121" s="1399"/>
      <c r="I2121" s="1399"/>
      <c r="J2121" s="1399"/>
      <c r="K2121"/>
      <c r="L2121"/>
      <c r="M2121"/>
      <c r="N2121"/>
      <c r="O2121"/>
    </row>
    <row r="2122" spans="2:15" s="249" customFormat="1" ht="15.75" customHeight="1">
      <c r="B2122" s="1408"/>
      <c r="C2122" s="1979"/>
      <c r="D2122" s="1409"/>
      <c r="E2122" s="1398"/>
      <c r="F2122" s="1398"/>
      <c r="G2122" s="1398"/>
      <c r="H2122" s="1399"/>
      <c r="I2122" s="1399"/>
      <c r="J2122" s="1399"/>
      <c r="K2122"/>
      <c r="L2122"/>
      <c r="M2122"/>
      <c r="N2122"/>
      <c r="O2122"/>
    </row>
    <row r="2123" spans="2:15" s="249" customFormat="1" ht="15.75" customHeight="1">
      <c r="B2123" s="1408"/>
      <c r="C2123" s="1979"/>
      <c r="D2123" s="1409"/>
      <c r="E2123" s="1398"/>
      <c r="F2123" s="1398"/>
      <c r="G2123" s="1398"/>
      <c r="H2123" s="1399"/>
      <c r="I2123" s="1399"/>
      <c r="J2123" s="1399"/>
      <c r="K2123"/>
      <c r="L2123"/>
      <c r="M2123"/>
      <c r="N2123"/>
      <c r="O2123"/>
    </row>
    <row r="2124" spans="2:15" s="249" customFormat="1" ht="15.75" customHeight="1">
      <c r="B2124" s="1408"/>
      <c r="C2124" s="1979"/>
      <c r="D2124" s="1409"/>
      <c r="E2124" s="1398"/>
      <c r="F2124" s="1398"/>
      <c r="G2124" s="1398"/>
      <c r="H2124" s="1399"/>
      <c r="I2124" s="1399"/>
      <c r="J2124" s="1399"/>
      <c r="K2124"/>
      <c r="L2124"/>
      <c r="M2124"/>
      <c r="N2124"/>
      <c r="O2124"/>
    </row>
    <row r="2125" spans="2:15" s="249" customFormat="1" ht="15.75" customHeight="1">
      <c r="B2125" s="1408"/>
      <c r="C2125" s="1979"/>
      <c r="D2125" s="1409"/>
      <c r="E2125" s="1398"/>
      <c r="F2125" s="1398"/>
      <c r="G2125" s="1398"/>
      <c r="H2125" s="1399"/>
      <c r="I2125" s="1399"/>
      <c r="J2125" s="1399"/>
      <c r="K2125"/>
      <c r="L2125"/>
      <c r="M2125"/>
      <c r="N2125"/>
      <c r="O2125"/>
    </row>
    <row r="2126" spans="2:15" s="249" customFormat="1" ht="15.75" customHeight="1">
      <c r="B2126" s="1408"/>
      <c r="C2126" s="1979"/>
      <c r="D2126" s="1409"/>
      <c r="E2126" s="1398"/>
      <c r="F2126" s="1398"/>
      <c r="G2126" s="1398"/>
      <c r="H2126" s="1399"/>
      <c r="I2126" s="1399"/>
      <c r="J2126" s="1399"/>
      <c r="K2126"/>
      <c r="L2126"/>
      <c r="M2126"/>
      <c r="N2126"/>
      <c r="O2126"/>
    </row>
    <row r="2127" spans="2:15" s="249" customFormat="1" ht="15.75" customHeight="1">
      <c r="B2127" s="1408"/>
      <c r="C2127" s="1979"/>
      <c r="D2127" s="1409"/>
      <c r="E2127" s="1398"/>
      <c r="F2127" s="1398"/>
      <c r="G2127" s="1398"/>
      <c r="H2127" s="1399"/>
      <c r="I2127" s="1399"/>
      <c r="J2127" s="1399"/>
      <c r="K2127"/>
      <c r="L2127"/>
      <c r="M2127"/>
      <c r="N2127"/>
      <c r="O2127"/>
    </row>
    <row r="2128" spans="2:15" s="249" customFormat="1" ht="15.75" customHeight="1">
      <c r="B2128" s="1408"/>
      <c r="C2128" s="1979"/>
      <c r="D2128" s="1409"/>
      <c r="E2128" s="1398"/>
      <c r="F2128" s="1398"/>
      <c r="G2128" s="1398"/>
      <c r="H2128" s="1399"/>
      <c r="I2128" s="1399"/>
      <c r="J2128" s="1399"/>
      <c r="K2128"/>
      <c r="L2128"/>
      <c r="M2128"/>
      <c r="N2128"/>
      <c r="O2128"/>
    </row>
    <row r="2129" spans="2:15" s="249" customFormat="1" ht="15.75" customHeight="1">
      <c r="B2129" s="1408"/>
      <c r="C2129" s="1979"/>
      <c r="D2129" s="1409"/>
      <c r="E2129" s="1398"/>
      <c r="F2129" s="1398"/>
      <c r="G2129" s="1398"/>
      <c r="H2129" s="1399"/>
      <c r="I2129" s="1399"/>
      <c r="J2129" s="1399"/>
      <c r="K2129"/>
      <c r="L2129"/>
      <c r="M2129"/>
      <c r="N2129"/>
      <c r="O2129"/>
    </row>
    <row r="2130" spans="2:15" s="249" customFormat="1" ht="15.75" customHeight="1">
      <c r="B2130" s="1408"/>
      <c r="C2130" s="1979"/>
      <c r="D2130" s="1409"/>
      <c r="E2130" s="1398"/>
      <c r="F2130" s="1398"/>
      <c r="G2130" s="1398"/>
      <c r="H2130" s="1399"/>
      <c r="I2130" s="1399"/>
      <c r="J2130" s="1399"/>
      <c r="K2130"/>
      <c r="L2130"/>
      <c r="M2130"/>
      <c r="N2130"/>
      <c r="O2130"/>
    </row>
    <row r="2131" spans="2:15" s="249" customFormat="1" ht="15.75" customHeight="1">
      <c r="B2131" s="1408"/>
      <c r="C2131" s="1979"/>
      <c r="D2131" s="1409"/>
      <c r="E2131" s="1398"/>
      <c r="F2131" s="1398"/>
      <c r="G2131" s="1398"/>
      <c r="H2131" s="1399"/>
      <c r="I2131" s="1399"/>
      <c r="J2131" s="1399"/>
      <c r="K2131"/>
      <c r="L2131"/>
      <c r="M2131"/>
      <c r="N2131"/>
      <c r="O2131"/>
    </row>
    <row r="2132" spans="2:15" s="249" customFormat="1" ht="15.75" customHeight="1">
      <c r="B2132" s="1408"/>
      <c r="C2132" s="1979"/>
      <c r="D2132" s="1409"/>
      <c r="E2132" s="1398"/>
      <c r="F2132" s="1398"/>
      <c r="G2132" s="1398"/>
      <c r="H2132" s="1399"/>
      <c r="I2132" s="1399"/>
      <c r="J2132" s="1399"/>
      <c r="K2132"/>
      <c r="L2132"/>
      <c r="M2132"/>
      <c r="N2132"/>
      <c r="O2132"/>
    </row>
    <row r="2133" spans="2:15" s="249" customFormat="1" ht="15.75" customHeight="1">
      <c r="B2133" s="1408"/>
      <c r="C2133" s="1979"/>
      <c r="D2133" s="1409"/>
      <c r="E2133" s="1398"/>
      <c r="F2133" s="1398"/>
      <c r="G2133" s="1398"/>
      <c r="H2133" s="1399"/>
      <c r="I2133" s="1399"/>
      <c r="J2133" s="1399"/>
      <c r="K2133"/>
      <c r="L2133"/>
      <c r="M2133"/>
      <c r="N2133"/>
      <c r="O2133"/>
    </row>
    <row r="2134" spans="2:15" s="249" customFormat="1" ht="15.75" customHeight="1">
      <c r="B2134" s="1408"/>
      <c r="C2134" s="1979"/>
      <c r="D2134" s="1409"/>
      <c r="E2134" s="1398"/>
      <c r="F2134" s="1398"/>
      <c r="G2134" s="1398"/>
      <c r="H2134" s="1399"/>
      <c r="I2134" s="1399"/>
      <c r="J2134" s="1399"/>
      <c r="K2134"/>
      <c r="L2134"/>
      <c r="M2134"/>
      <c r="N2134"/>
      <c r="O2134"/>
    </row>
    <row r="2135" spans="2:15" s="249" customFormat="1" ht="15.75" customHeight="1">
      <c r="B2135" s="1408"/>
      <c r="C2135" s="1979"/>
      <c r="D2135" s="1409"/>
      <c r="E2135" s="1398"/>
      <c r="F2135" s="1398"/>
      <c r="G2135" s="1398"/>
      <c r="H2135" s="1399"/>
      <c r="I2135" s="1399"/>
      <c r="J2135" s="1399"/>
      <c r="K2135"/>
      <c r="L2135"/>
      <c r="M2135"/>
      <c r="N2135"/>
      <c r="O2135"/>
    </row>
    <row r="2136" spans="2:15" s="249" customFormat="1" ht="15.75" customHeight="1">
      <c r="B2136" s="1408"/>
      <c r="C2136" s="1979"/>
      <c r="D2136" s="1409"/>
      <c r="E2136" s="1398"/>
      <c r="F2136" s="1398"/>
      <c r="G2136" s="1398"/>
      <c r="H2136" s="1399"/>
      <c r="I2136" s="1399"/>
      <c r="J2136" s="1399"/>
      <c r="K2136"/>
      <c r="L2136"/>
      <c r="M2136"/>
      <c r="N2136"/>
      <c r="O2136"/>
    </row>
    <row r="2137" spans="2:15" s="249" customFormat="1" ht="15.75" customHeight="1">
      <c r="B2137" s="1408"/>
      <c r="C2137" s="1979"/>
      <c r="D2137" s="1409"/>
      <c r="E2137" s="1398"/>
      <c r="F2137" s="1398"/>
      <c r="G2137" s="1398"/>
      <c r="H2137" s="1399"/>
      <c r="I2137" s="1399"/>
      <c r="J2137" s="1399"/>
      <c r="K2137"/>
      <c r="L2137"/>
      <c r="M2137"/>
      <c r="N2137"/>
      <c r="O2137"/>
    </row>
    <row r="2138" spans="2:15" s="249" customFormat="1" ht="15.75" customHeight="1">
      <c r="B2138" s="1408"/>
      <c r="C2138" s="1979"/>
      <c r="D2138" s="1409"/>
      <c r="E2138" s="1398"/>
      <c r="F2138" s="1398"/>
      <c r="G2138" s="1398"/>
      <c r="H2138" s="1399"/>
      <c r="I2138" s="1399"/>
      <c r="J2138" s="1399"/>
      <c r="K2138"/>
      <c r="L2138"/>
      <c r="M2138"/>
      <c r="N2138"/>
      <c r="O2138"/>
    </row>
    <row r="2139" spans="2:15" s="249" customFormat="1" ht="15.75" customHeight="1">
      <c r="B2139" s="1408"/>
      <c r="C2139" s="1979"/>
      <c r="D2139" s="1409"/>
      <c r="E2139" s="1398"/>
      <c r="F2139" s="1398"/>
      <c r="G2139" s="1398"/>
      <c r="H2139" s="1399"/>
      <c r="I2139" s="1399"/>
      <c r="J2139" s="1399"/>
      <c r="K2139"/>
      <c r="L2139"/>
      <c r="M2139"/>
      <c r="N2139"/>
      <c r="O2139"/>
    </row>
    <row r="2140" spans="2:15" s="249" customFormat="1" ht="15.75" customHeight="1">
      <c r="B2140" s="1408"/>
      <c r="C2140" s="1979"/>
      <c r="D2140" s="1409"/>
      <c r="E2140" s="1398"/>
      <c r="F2140" s="1398"/>
      <c r="G2140" s="1398"/>
      <c r="H2140" s="1399"/>
      <c r="I2140" s="1399"/>
      <c r="J2140" s="1399"/>
      <c r="K2140"/>
      <c r="L2140"/>
      <c r="M2140"/>
      <c r="N2140"/>
      <c r="O2140"/>
    </row>
    <row r="2141" spans="2:15" s="249" customFormat="1" ht="15.75" customHeight="1">
      <c r="B2141" s="1408"/>
      <c r="C2141" s="1979"/>
      <c r="D2141" s="1409"/>
      <c r="E2141" s="1398"/>
      <c r="F2141" s="1398"/>
      <c r="G2141" s="1398"/>
      <c r="H2141" s="1399"/>
      <c r="I2141" s="1399"/>
      <c r="J2141" s="1399"/>
      <c r="K2141"/>
      <c r="L2141"/>
      <c r="M2141"/>
      <c r="N2141"/>
      <c r="O2141"/>
    </row>
    <row r="2142" spans="2:15" s="249" customFormat="1" ht="15.75" customHeight="1">
      <c r="B2142" s="1408"/>
      <c r="C2142" s="1979"/>
      <c r="D2142" s="1409"/>
      <c r="E2142" s="1398"/>
      <c r="F2142" s="1398"/>
      <c r="G2142" s="1398"/>
      <c r="H2142" s="1399"/>
      <c r="I2142" s="1399"/>
      <c r="J2142" s="1399"/>
      <c r="K2142"/>
      <c r="L2142"/>
      <c r="M2142"/>
      <c r="N2142"/>
      <c r="O2142"/>
    </row>
    <row r="2143" spans="2:15" s="249" customFormat="1" ht="15.75" customHeight="1">
      <c r="B2143" s="1408"/>
      <c r="C2143" s="1979"/>
      <c r="D2143" s="1409"/>
      <c r="E2143" s="1398"/>
      <c r="F2143" s="1398"/>
      <c r="G2143" s="1398"/>
      <c r="H2143" s="1399"/>
      <c r="I2143" s="1399"/>
      <c r="J2143" s="1399"/>
      <c r="K2143"/>
      <c r="L2143"/>
      <c r="M2143"/>
      <c r="N2143"/>
      <c r="O2143"/>
    </row>
    <row r="2144" spans="2:15" s="249" customFormat="1" ht="15.75" customHeight="1">
      <c r="B2144" s="1408"/>
      <c r="C2144" s="1979"/>
      <c r="D2144" s="1409"/>
      <c r="E2144" s="1398"/>
      <c r="F2144" s="1398"/>
      <c r="G2144" s="1398"/>
      <c r="H2144" s="1399"/>
      <c r="I2144" s="1399"/>
      <c r="J2144" s="1399"/>
      <c r="K2144"/>
      <c r="L2144"/>
      <c r="M2144"/>
      <c r="N2144"/>
      <c r="O2144"/>
    </row>
    <row r="2145" spans="2:15" s="249" customFormat="1" ht="15.75" customHeight="1">
      <c r="B2145" s="1408"/>
      <c r="C2145" s="1979"/>
      <c r="D2145" s="1409"/>
      <c r="E2145" s="1398"/>
      <c r="F2145" s="1398"/>
      <c r="G2145" s="1398"/>
      <c r="H2145" s="1399"/>
      <c r="I2145" s="1399"/>
      <c r="J2145" s="1399"/>
      <c r="K2145"/>
      <c r="L2145"/>
      <c r="M2145"/>
      <c r="N2145"/>
      <c r="O2145"/>
    </row>
    <row r="2146" spans="2:15" s="249" customFormat="1" ht="15.75" customHeight="1">
      <c r="B2146" s="1408"/>
      <c r="C2146" s="1979"/>
      <c r="D2146" s="1409"/>
      <c r="E2146" s="1398"/>
      <c r="F2146" s="1398"/>
      <c r="G2146" s="1398"/>
      <c r="H2146" s="1399"/>
      <c r="I2146" s="1399"/>
      <c r="J2146" s="1399"/>
      <c r="K2146"/>
      <c r="L2146"/>
      <c r="M2146"/>
      <c r="N2146"/>
      <c r="O2146"/>
    </row>
    <row r="2147" spans="2:15" s="249" customFormat="1" ht="15.75" customHeight="1">
      <c r="B2147" s="1408"/>
      <c r="C2147" s="1979"/>
      <c r="D2147" s="1409"/>
      <c r="E2147" s="1398"/>
      <c r="F2147" s="1398"/>
      <c r="G2147" s="1398"/>
      <c r="H2147" s="1399"/>
      <c r="I2147" s="1399"/>
      <c r="J2147" s="1399"/>
      <c r="K2147"/>
      <c r="L2147"/>
      <c r="M2147"/>
      <c r="N2147"/>
      <c r="O2147"/>
    </row>
    <row r="2148" spans="2:15" s="249" customFormat="1" ht="15.75" customHeight="1">
      <c r="B2148" s="1408"/>
      <c r="C2148" s="1979"/>
      <c r="D2148" s="1409"/>
      <c r="E2148" s="1398"/>
      <c r="F2148" s="1398"/>
      <c r="G2148" s="1398"/>
      <c r="H2148" s="1399"/>
      <c r="I2148" s="1399"/>
      <c r="J2148" s="1399"/>
      <c r="K2148"/>
      <c r="L2148"/>
      <c r="M2148"/>
      <c r="N2148"/>
      <c r="O2148"/>
    </row>
    <row r="2149" spans="2:15" s="249" customFormat="1" ht="15.75" customHeight="1">
      <c r="B2149" s="1408"/>
      <c r="C2149" s="1979"/>
      <c r="D2149" s="1409"/>
      <c r="E2149" s="1398"/>
      <c r="F2149" s="1398"/>
      <c r="G2149" s="1398"/>
      <c r="H2149" s="1399"/>
      <c r="I2149" s="1399"/>
      <c r="J2149" s="1399"/>
      <c r="K2149"/>
      <c r="L2149"/>
      <c r="M2149"/>
      <c r="N2149"/>
      <c r="O2149"/>
    </row>
    <row r="2150" spans="2:15" s="249" customFormat="1" ht="15.75" customHeight="1">
      <c r="B2150" s="1408"/>
      <c r="C2150" s="1979"/>
      <c r="D2150" s="1409"/>
      <c r="E2150" s="1398"/>
      <c r="F2150" s="1398"/>
      <c r="G2150" s="1398"/>
      <c r="H2150" s="1399"/>
      <c r="I2150" s="1399"/>
      <c r="J2150" s="1399"/>
      <c r="K2150"/>
      <c r="L2150"/>
      <c r="M2150"/>
      <c r="N2150"/>
      <c r="O2150"/>
    </row>
    <row r="2151" spans="2:15" s="249" customFormat="1" ht="15.75" customHeight="1">
      <c r="B2151" s="1408"/>
      <c r="C2151" s="1979"/>
      <c r="D2151" s="1409"/>
      <c r="E2151" s="1398"/>
      <c r="F2151" s="1398"/>
      <c r="G2151" s="1398"/>
      <c r="H2151" s="1399"/>
      <c r="I2151" s="1399"/>
      <c r="J2151" s="1399"/>
      <c r="K2151"/>
      <c r="L2151"/>
      <c r="M2151"/>
      <c r="N2151"/>
      <c r="O2151"/>
    </row>
    <row r="2152" spans="2:15" s="249" customFormat="1" ht="15.75" customHeight="1">
      <c r="B2152" s="1408"/>
      <c r="C2152" s="1979"/>
      <c r="D2152" s="1409"/>
      <c r="E2152" s="1398"/>
      <c r="F2152" s="1398"/>
      <c r="G2152" s="1398"/>
      <c r="H2152" s="1399"/>
      <c r="I2152" s="1399"/>
      <c r="J2152" s="1399"/>
      <c r="K2152"/>
      <c r="L2152"/>
      <c r="M2152"/>
      <c r="N2152"/>
      <c r="O2152"/>
    </row>
    <row r="2153" spans="2:15" s="249" customFormat="1" ht="15.75" customHeight="1">
      <c r="B2153" s="1408"/>
      <c r="C2153" s="1979"/>
      <c r="D2153" s="1409"/>
      <c r="E2153" s="1398"/>
      <c r="F2153" s="1398"/>
      <c r="G2153" s="1398"/>
      <c r="H2153" s="1399"/>
      <c r="I2153" s="1399"/>
      <c r="J2153" s="1399"/>
      <c r="K2153"/>
      <c r="L2153"/>
      <c r="M2153"/>
      <c r="N2153"/>
      <c r="O2153"/>
    </row>
    <row r="2154" spans="2:15" s="249" customFormat="1" ht="15.75" customHeight="1">
      <c r="B2154" s="1408"/>
      <c r="C2154" s="1979"/>
      <c r="D2154" s="1409"/>
      <c r="E2154" s="1398"/>
      <c r="F2154" s="1398"/>
      <c r="G2154" s="1398"/>
      <c r="H2154" s="1399"/>
      <c r="I2154" s="1399"/>
      <c r="J2154" s="1399"/>
      <c r="K2154"/>
      <c r="L2154"/>
      <c r="M2154"/>
      <c r="N2154"/>
      <c r="O2154"/>
    </row>
    <row r="2155" spans="2:15" s="249" customFormat="1" ht="15.75" customHeight="1">
      <c r="B2155" s="1408"/>
      <c r="C2155" s="1979"/>
      <c r="D2155" s="1409"/>
      <c r="E2155" s="1398"/>
      <c r="F2155" s="1398"/>
      <c r="G2155" s="1398"/>
      <c r="H2155" s="1399"/>
      <c r="I2155" s="1399"/>
      <c r="J2155" s="1399"/>
      <c r="K2155"/>
      <c r="L2155"/>
      <c r="M2155"/>
      <c r="N2155"/>
      <c r="O2155"/>
    </row>
    <row r="2156" spans="2:15" s="249" customFormat="1" ht="15.75" customHeight="1">
      <c r="B2156" s="1408"/>
      <c r="C2156" s="1979"/>
      <c r="D2156" s="1409"/>
      <c r="E2156" s="1398"/>
      <c r="F2156" s="1398"/>
      <c r="G2156" s="1398"/>
      <c r="H2156" s="1399"/>
      <c r="I2156" s="1399"/>
      <c r="J2156" s="1399"/>
      <c r="K2156"/>
      <c r="L2156"/>
      <c r="M2156"/>
      <c r="N2156"/>
      <c r="O2156"/>
    </row>
    <row r="2157" spans="2:15" s="249" customFormat="1" ht="15.75" customHeight="1">
      <c r="B2157" s="1408"/>
      <c r="C2157" s="1979"/>
      <c r="D2157" s="1409"/>
      <c r="E2157" s="1398"/>
      <c r="F2157" s="1398"/>
      <c r="G2157" s="1398"/>
      <c r="H2157" s="1399"/>
      <c r="I2157" s="1399"/>
      <c r="J2157" s="1399"/>
      <c r="K2157"/>
      <c r="L2157"/>
      <c r="M2157"/>
      <c r="N2157"/>
      <c r="O2157"/>
    </row>
    <row r="2158" spans="2:15" s="249" customFormat="1" ht="15.75" customHeight="1">
      <c r="B2158" s="1408"/>
      <c r="C2158" s="1979"/>
      <c r="D2158" s="1409"/>
      <c r="E2158" s="1398"/>
      <c r="F2158" s="1398"/>
      <c r="G2158" s="1398"/>
      <c r="H2158" s="1399"/>
      <c r="I2158" s="1399"/>
      <c r="J2158" s="1399"/>
      <c r="K2158"/>
      <c r="L2158"/>
      <c r="M2158"/>
      <c r="N2158"/>
      <c r="O2158"/>
    </row>
    <row r="2159" spans="2:15" s="249" customFormat="1" ht="15.75" customHeight="1">
      <c r="B2159" s="1408"/>
      <c r="C2159" s="1979"/>
      <c r="D2159" s="1409"/>
      <c r="E2159" s="1398"/>
      <c r="F2159" s="1398"/>
      <c r="G2159" s="1398"/>
      <c r="H2159" s="1399"/>
      <c r="I2159" s="1399"/>
      <c r="J2159" s="1399"/>
      <c r="K2159"/>
      <c r="L2159"/>
      <c r="M2159"/>
      <c r="N2159"/>
      <c r="O2159"/>
    </row>
    <row r="2160" spans="2:15" s="249" customFormat="1" ht="15.75" customHeight="1">
      <c r="B2160" s="1408"/>
      <c r="C2160" s="1979"/>
      <c r="D2160" s="1409"/>
      <c r="E2160" s="1398"/>
      <c r="F2160" s="1398"/>
      <c r="G2160" s="1398"/>
      <c r="H2160" s="1399"/>
      <c r="I2160" s="1399"/>
      <c r="J2160" s="1399"/>
      <c r="K2160"/>
      <c r="L2160"/>
      <c r="M2160"/>
      <c r="N2160"/>
      <c r="O2160"/>
    </row>
    <row r="2161" spans="2:15" s="249" customFormat="1" ht="15.75" customHeight="1">
      <c r="B2161" s="1408"/>
      <c r="C2161" s="1979"/>
      <c r="D2161" s="1409"/>
      <c r="E2161" s="1398"/>
      <c r="F2161" s="1398"/>
      <c r="G2161" s="1398"/>
      <c r="H2161" s="1399"/>
      <c r="I2161" s="1399"/>
      <c r="J2161" s="1399"/>
      <c r="K2161"/>
      <c r="L2161"/>
      <c r="M2161"/>
      <c r="N2161"/>
      <c r="O2161"/>
    </row>
    <row r="2162" spans="2:15" s="249" customFormat="1" ht="15.75" customHeight="1">
      <c r="B2162" s="1408"/>
      <c r="C2162" s="1979"/>
      <c r="D2162" s="1409"/>
      <c r="E2162" s="1398"/>
      <c r="F2162" s="1398"/>
      <c r="G2162" s="1398"/>
      <c r="H2162" s="1399"/>
      <c r="I2162" s="1399"/>
      <c r="J2162" s="1399"/>
      <c r="K2162"/>
      <c r="L2162"/>
      <c r="M2162"/>
      <c r="N2162"/>
      <c r="O2162"/>
    </row>
    <row r="2163" spans="2:15" s="249" customFormat="1" ht="15.75" customHeight="1">
      <c r="B2163" s="1408"/>
      <c r="C2163" s="1979"/>
      <c r="D2163" s="1409"/>
      <c r="E2163" s="1398"/>
      <c r="F2163" s="1398"/>
      <c r="G2163" s="1398"/>
      <c r="H2163" s="1399"/>
      <c r="I2163" s="1399"/>
      <c r="J2163" s="1399"/>
      <c r="K2163"/>
      <c r="L2163"/>
      <c r="M2163"/>
      <c r="N2163"/>
      <c r="O2163"/>
    </row>
    <row r="2164" spans="2:15" s="249" customFormat="1" ht="15.75" customHeight="1">
      <c r="B2164" s="1408"/>
      <c r="C2164" s="1979"/>
      <c r="D2164" s="1409"/>
      <c r="E2164" s="1398"/>
      <c r="F2164" s="1398"/>
      <c r="G2164" s="1398"/>
      <c r="H2164" s="1399"/>
      <c r="I2164" s="1399"/>
      <c r="J2164" s="1399"/>
      <c r="K2164"/>
      <c r="L2164"/>
      <c r="M2164"/>
      <c r="N2164"/>
      <c r="O2164"/>
    </row>
    <row r="2165" spans="2:15" s="249" customFormat="1" ht="15.75" customHeight="1">
      <c r="B2165" s="1408"/>
      <c r="C2165" s="1979"/>
      <c r="D2165" s="1409"/>
      <c r="E2165" s="1398"/>
      <c r="F2165" s="1398"/>
      <c r="G2165" s="1398"/>
      <c r="H2165" s="1399"/>
      <c r="I2165" s="1399"/>
      <c r="J2165" s="1399"/>
      <c r="K2165"/>
      <c r="L2165"/>
      <c r="M2165"/>
      <c r="N2165"/>
      <c r="O2165"/>
    </row>
    <row r="2166" spans="2:15" s="249" customFormat="1" ht="15.75" customHeight="1">
      <c r="B2166" s="1408"/>
      <c r="C2166" s="1979"/>
      <c r="D2166" s="1409"/>
      <c r="E2166" s="1398"/>
      <c r="F2166" s="1398"/>
      <c r="G2166" s="1398"/>
      <c r="H2166" s="1399"/>
      <c r="I2166" s="1399"/>
      <c r="J2166" s="1399"/>
      <c r="K2166"/>
      <c r="L2166"/>
      <c r="M2166"/>
      <c r="N2166"/>
      <c r="O2166"/>
    </row>
    <row r="2167" spans="2:15" s="249" customFormat="1" ht="15.75" customHeight="1">
      <c r="B2167" s="1408"/>
      <c r="C2167" s="1979"/>
      <c r="D2167" s="1409"/>
      <c r="E2167" s="1398"/>
      <c r="F2167" s="1398"/>
      <c r="G2167" s="1398"/>
      <c r="H2167" s="1399"/>
      <c r="I2167" s="1399"/>
      <c r="J2167" s="1399"/>
      <c r="K2167"/>
      <c r="L2167"/>
      <c r="M2167"/>
      <c r="N2167"/>
      <c r="O2167"/>
    </row>
    <row r="2168" spans="2:15" s="249" customFormat="1" ht="15.75" customHeight="1">
      <c r="B2168" s="1408"/>
      <c r="C2168" s="1979"/>
      <c r="D2168" s="1409"/>
      <c r="E2168" s="1398"/>
      <c r="F2168" s="1398"/>
      <c r="G2168" s="1398"/>
      <c r="H2168" s="1399"/>
      <c r="I2168" s="1399"/>
      <c r="J2168" s="1399"/>
      <c r="K2168"/>
      <c r="L2168"/>
      <c r="M2168"/>
      <c r="N2168"/>
      <c r="O2168"/>
    </row>
    <row r="2169" spans="2:15" s="249" customFormat="1" ht="15.75" customHeight="1">
      <c r="B2169" s="1408"/>
      <c r="C2169" s="1979"/>
      <c r="D2169" s="1409"/>
      <c r="E2169" s="1398"/>
      <c r="F2169" s="1398"/>
      <c r="G2169" s="1398"/>
      <c r="H2169" s="1399"/>
      <c r="I2169" s="1399"/>
      <c r="J2169" s="1399"/>
      <c r="K2169"/>
      <c r="L2169"/>
      <c r="M2169"/>
      <c r="N2169"/>
      <c r="O2169"/>
    </row>
    <row r="2170" spans="2:15" s="249" customFormat="1" ht="15.75" customHeight="1">
      <c r="B2170" s="1408"/>
      <c r="C2170" s="1979"/>
      <c r="D2170" s="1409"/>
      <c r="E2170" s="1398"/>
      <c r="F2170" s="1398"/>
      <c r="G2170" s="1398"/>
      <c r="H2170" s="1399"/>
      <c r="I2170" s="1399"/>
      <c r="J2170" s="1399"/>
      <c r="K2170"/>
      <c r="L2170"/>
      <c r="M2170"/>
      <c r="N2170"/>
      <c r="O2170"/>
    </row>
    <row r="2171" spans="2:15" s="249" customFormat="1" ht="15.75" customHeight="1">
      <c r="B2171" s="1408"/>
      <c r="C2171" s="1979"/>
      <c r="D2171" s="1409"/>
      <c r="E2171" s="1398"/>
      <c r="F2171" s="1398"/>
      <c r="G2171" s="1398"/>
      <c r="H2171" s="1399"/>
      <c r="I2171" s="1399"/>
      <c r="J2171" s="1399"/>
      <c r="K2171"/>
      <c r="L2171"/>
      <c r="M2171"/>
      <c r="N2171"/>
      <c r="O2171"/>
    </row>
    <row r="2172" spans="2:15" s="249" customFormat="1" ht="15.75" customHeight="1">
      <c r="B2172" s="1408"/>
      <c r="C2172" s="1979"/>
      <c r="D2172" s="1409"/>
      <c r="E2172" s="1398"/>
      <c r="F2172" s="1398"/>
      <c r="G2172" s="1398"/>
      <c r="H2172" s="1399"/>
      <c r="I2172" s="1399"/>
      <c r="J2172" s="1399"/>
      <c r="K2172"/>
      <c r="L2172"/>
      <c r="M2172"/>
      <c r="N2172"/>
      <c r="O2172"/>
    </row>
    <row r="2173" spans="2:15" s="249" customFormat="1" ht="15.75" customHeight="1">
      <c r="B2173" s="1408"/>
      <c r="C2173" s="1979"/>
      <c r="D2173" s="1409"/>
      <c r="E2173" s="1398"/>
      <c r="F2173" s="1398"/>
      <c r="G2173" s="1398"/>
      <c r="H2173" s="1399"/>
      <c r="I2173" s="1399"/>
      <c r="J2173" s="1399"/>
      <c r="K2173"/>
      <c r="L2173"/>
      <c r="M2173"/>
      <c r="N2173"/>
      <c r="O2173"/>
    </row>
    <row r="2174" spans="2:15" s="249" customFormat="1" ht="15.75" customHeight="1">
      <c r="B2174" s="1408"/>
      <c r="C2174" s="1979"/>
      <c r="D2174" s="1409"/>
      <c r="E2174" s="1398"/>
      <c r="F2174" s="1398"/>
      <c r="G2174" s="1398"/>
      <c r="H2174" s="1399"/>
      <c r="I2174" s="1399"/>
      <c r="J2174" s="1399"/>
      <c r="K2174"/>
      <c r="L2174"/>
      <c r="M2174"/>
      <c r="N2174"/>
      <c r="O2174"/>
    </row>
    <row r="2175" spans="2:15" s="249" customFormat="1" ht="15.75" customHeight="1">
      <c r="B2175" s="1408"/>
      <c r="C2175" s="1979"/>
      <c r="D2175" s="1409"/>
      <c r="E2175" s="1398"/>
      <c r="F2175" s="1398"/>
      <c r="G2175" s="1398"/>
      <c r="H2175" s="1399"/>
      <c r="I2175" s="1399"/>
      <c r="J2175" s="1399"/>
      <c r="K2175"/>
      <c r="L2175"/>
      <c r="M2175"/>
      <c r="N2175"/>
      <c r="O2175"/>
    </row>
    <row r="2176" spans="2:15" s="249" customFormat="1" ht="15.75" customHeight="1">
      <c r="B2176" s="1408"/>
      <c r="C2176" s="1979"/>
      <c r="D2176" s="1409"/>
      <c r="E2176" s="1398"/>
      <c r="F2176" s="1398"/>
      <c r="G2176" s="1398"/>
      <c r="H2176" s="1399"/>
      <c r="I2176" s="1399"/>
      <c r="J2176" s="1399"/>
      <c r="K2176"/>
      <c r="L2176"/>
      <c r="M2176"/>
      <c r="N2176"/>
      <c r="O2176"/>
    </row>
    <row r="2177" spans="2:15" s="249" customFormat="1" ht="15.75" customHeight="1">
      <c r="B2177" s="1408"/>
      <c r="C2177" s="1979"/>
      <c r="D2177" s="1409"/>
      <c r="E2177" s="1398"/>
      <c r="F2177" s="1398"/>
      <c r="G2177" s="1398"/>
      <c r="H2177" s="1399"/>
      <c r="I2177" s="1399"/>
      <c r="J2177" s="1399"/>
      <c r="K2177"/>
      <c r="L2177"/>
      <c r="M2177"/>
      <c r="N2177"/>
      <c r="O2177"/>
    </row>
    <row r="2178" spans="2:15" s="249" customFormat="1" ht="15.75" customHeight="1">
      <c r="B2178" s="1408"/>
      <c r="C2178" s="1979"/>
      <c r="D2178" s="1409"/>
      <c r="E2178" s="1398"/>
      <c r="F2178" s="1398"/>
      <c r="G2178" s="1398"/>
      <c r="H2178" s="1399"/>
      <c r="I2178" s="1399"/>
      <c r="J2178" s="1399"/>
      <c r="K2178"/>
      <c r="L2178"/>
      <c r="M2178"/>
      <c r="N2178"/>
      <c r="O2178"/>
    </row>
    <row r="2179" spans="2:15" s="249" customFormat="1" ht="15.75" customHeight="1">
      <c r="B2179" s="1408"/>
      <c r="C2179" s="1979"/>
      <c r="D2179" s="1409"/>
      <c r="E2179" s="1398"/>
      <c r="F2179" s="1398"/>
      <c r="G2179" s="1398"/>
      <c r="H2179" s="1399"/>
      <c r="I2179" s="1399"/>
      <c r="J2179" s="1399"/>
      <c r="K2179"/>
      <c r="L2179"/>
      <c r="M2179"/>
      <c r="N2179"/>
      <c r="O2179"/>
    </row>
    <row r="2180" spans="2:15" s="249" customFormat="1" ht="15.75" customHeight="1">
      <c r="B2180" s="1408"/>
      <c r="C2180" s="1979"/>
      <c r="D2180" s="1409"/>
      <c r="E2180" s="1398"/>
      <c r="F2180" s="1398"/>
      <c r="G2180" s="1398"/>
      <c r="H2180" s="1399"/>
      <c r="I2180" s="1399"/>
      <c r="J2180" s="1399"/>
      <c r="K2180"/>
      <c r="L2180"/>
      <c r="M2180"/>
      <c r="N2180"/>
      <c r="O2180"/>
    </row>
    <row r="2181" spans="2:15" s="249" customFormat="1" ht="15.75" customHeight="1">
      <c r="B2181" s="1408"/>
      <c r="C2181" s="1979"/>
      <c r="D2181" s="1409"/>
      <c r="E2181" s="1398"/>
      <c r="F2181" s="1398"/>
      <c r="G2181" s="1398"/>
      <c r="H2181" s="1399"/>
      <c r="I2181" s="1399"/>
      <c r="J2181" s="1399"/>
      <c r="K2181"/>
      <c r="L2181"/>
      <c r="M2181"/>
      <c r="N2181"/>
      <c r="O2181"/>
    </row>
    <row r="2182" spans="2:15" s="249" customFormat="1" ht="15.75" customHeight="1">
      <c r="B2182" s="1408"/>
      <c r="C2182" s="1979"/>
      <c r="D2182" s="1409"/>
      <c r="E2182" s="1398"/>
      <c r="F2182" s="1398"/>
      <c r="G2182" s="1398"/>
      <c r="H2182" s="1399"/>
      <c r="I2182" s="1399"/>
      <c r="J2182" s="1399"/>
      <c r="K2182"/>
      <c r="L2182"/>
      <c r="M2182"/>
      <c r="N2182"/>
      <c r="O2182"/>
    </row>
    <row r="2183" spans="2:15" s="249" customFormat="1" ht="15.75" customHeight="1">
      <c r="B2183" s="1408"/>
      <c r="C2183" s="1979"/>
      <c r="D2183" s="1409"/>
      <c r="E2183" s="1398"/>
      <c r="F2183" s="1398"/>
      <c r="G2183" s="1398"/>
      <c r="H2183" s="1399"/>
      <c r="I2183" s="1399"/>
      <c r="J2183" s="1399"/>
      <c r="K2183"/>
      <c r="L2183"/>
      <c r="M2183"/>
      <c r="N2183"/>
      <c r="O2183"/>
    </row>
    <row r="2184" spans="2:15" s="249" customFormat="1" ht="15.75" customHeight="1">
      <c r="B2184" s="1408"/>
      <c r="C2184" s="1979"/>
      <c r="D2184" s="1409"/>
      <c r="E2184" s="1398"/>
      <c r="F2184" s="1398"/>
      <c r="G2184" s="1398"/>
      <c r="H2184" s="1399"/>
      <c r="I2184" s="1399"/>
      <c r="J2184" s="1399"/>
      <c r="K2184"/>
      <c r="L2184"/>
      <c r="M2184"/>
      <c r="N2184"/>
      <c r="O2184"/>
    </row>
    <row r="2185" spans="2:15" s="249" customFormat="1" ht="15.75" customHeight="1">
      <c r="B2185" s="1408"/>
      <c r="C2185" s="1979"/>
      <c r="D2185" s="1409"/>
      <c r="E2185" s="1398"/>
      <c r="F2185" s="1398"/>
      <c r="G2185" s="1398"/>
      <c r="H2185" s="1399"/>
      <c r="I2185" s="1399"/>
      <c r="J2185" s="1399"/>
      <c r="K2185"/>
      <c r="L2185"/>
      <c r="M2185"/>
      <c r="N2185"/>
      <c r="O2185"/>
    </row>
    <row r="2186" spans="2:15" s="249" customFormat="1" ht="15.75" customHeight="1">
      <c r="B2186" s="1408"/>
      <c r="C2186" s="1979"/>
      <c r="D2186" s="1409"/>
      <c r="E2186" s="1398"/>
      <c r="F2186" s="1398"/>
      <c r="G2186" s="1398"/>
      <c r="H2186" s="1399"/>
      <c r="I2186" s="1399"/>
      <c r="J2186" s="1399"/>
      <c r="K2186"/>
      <c r="L2186"/>
      <c r="M2186"/>
      <c r="N2186"/>
      <c r="O2186"/>
    </row>
    <row r="2187" spans="2:15" s="249" customFormat="1" ht="15.75" customHeight="1">
      <c r="B2187" s="1408"/>
      <c r="C2187" s="1979"/>
      <c r="D2187" s="1409"/>
      <c r="E2187" s="1398"/>
      <c r="F2187" s="1398"/>
      <c r="G2187" s="1398"/>
      <c r="H2187" s="1399"/>
      <c r="I2187" s="1399"/>
      <c r="J2187" s="1399"/>
      <c r="K2187"/>
      <c r="L2187"/>
      <c r="M2187"/>
      <c r="N2187"/>
      <c r="O2187"/>
    </row>
    <row r="2188" spans="2:15" s="249" customFormat="1" ht="15.75" customHeight="1">
      <c r="B2188" s="1408"/>
      <c r="C2188" s="1979"/>
      <c r="D2188" s="1409"/>
      <c r="E2188" s="1398"/>
      <c r="F2188" s="1398"/>
      <c r="G2188" s="1398"/>
      <c r="H2188" s="1399"/>
      <c r="I2188" s="1399"/>
      <c r="J2188" s="1399"/>
      <c r="K2188"/>
      <c r="L2188"/>
      <c r="M2188"/>
      <c r="N2188"/>
      <c r="O2188"/>
    </row>
    <row r="2189" spans="2:15" s="249" customFormat="1" ht="15.75" customHeight="1">
      <c r="B2189" s="1408"/>
      <c r="C2189" s="1979"/>
      <c r="D2189" s="1409"/>
      <c r="E2189" s="1398"/>
      <c r="F2189" s="1398"/>
      <c r="G2189" s="1398"/>
      <c r="H2189" s="1399"/>
      <c r="I2189" s="1399"/>
      <c r="J2189" s="1399"/>
      <c r="K2189"/>
      <c r="L2189"/>
      <c r="M2189"/>
      <c r="N2189"/>
      <c r="O2189"/>
    </row>
    <row r="2190" spans="2:15" s="249" customFormat="1" ht="15.75" customHeight="1">
      <c r="B2190" s="1408"/>
      <c r="C2190" s="1979"/>
      <c r="D2190" s="1409"/>
      <c r="E2190" s="1398"/>
      <c r="F2190" s="1398"/>
      <c r="G2190" s="1398"/>
      <c r="H2190" s="1399"/>
      <c r="I2190" s="1399"/>
      <c r="J2190" s="1399"/>
      <c r="K2190"/>
      <c r="L2190"/>
      <c r="M2190"/>
      <c r="N2190"/>
      <c r="O2190"/>
    </row>
    <row r="2191" spans="2:15" s="249" customFormat="1" ht="15.75" customHeight="1">
      <c r="B2191" s="1408"/>
      <c r="C2191" s="1979"/>
      <c r="D2191" s="1409"/>
      <c r="E2191" s="1398"/>
      <c r="F2191" s="1398"/>
      <c r="G2191" s="1398"/>
      <c r="H2191" s="1399"/>
      <c r="I2191" s="1399"/>
      <c r="J2191" s="1399"/>
      <c r="K2191"/>
      <c r="L2191"/>
      <c r="M2191"/>
      <c r="N2191"/>
      <c r="O2191"/>
    </row>
    <row r="2192" spans="2:15" s="249" customFormat="1" ht="15.75" customHeight="1">
      <c r="B2192" s="1408"/>
      <c r="C2192" s="1979"/>
      <c r="D2192" s="1409"/>
      <c r="E2192" s="1398"/>
      <c r="F2192" s="1398"/>
      <c r="G2192" s="1398"/>
      <c r="H2192" s="1399"/>
      <c r="I2192" s="1399"/>
      <c r="J2192" s="1399"/>
      <c r="K2192"/>
      <c r="L2192"/>
      <c r="M2192"/>
      <c r="N2192"/>
      <c r="O2192"/>
    </row>
    <row r="2193" spans="2:15" s="249" customFormat="1" ht="15.75" customHeight="1">
      <c r="B2193" s="1408"/>
      <c r="C2193" s="1979"/>
      <c r="D2193" s="1409"/>
      <c r="E2193" s="1398"/>
      <c r="F2193" s="1398"/>
      <c r="G2193" s="1398"/>
      <c r="H2193" s="1399"/>
      <c r="I2193" s="1399"/>
      <c r="J2193" s="1399"/>
      <c r="K2193"/>
      <c r="L2193"/>
      <c r="M2193"/>
      <c r="N2193"/>
      <c r="O2193"/>
    </row>
    <row r="2194" spans="2:15" s="249" customFormat="1" ht="15.75" customHeight="1">
      <c r="B2194" s="1408"/>
      <c r="C2194" s="1979"/>
      <c r="D2194" s="1409"/>
      <c r="E2194" s="1398"/>
      <c r="F2194" s="1398"/>
      <c r="G2194" s="1398"/>
      <c r="H2194" s="1399"/>
      <c r="I2194" s="1399"/>
      <c r="J2194" s="1399"/>
      <c r="K2194"/>
      <c r="L2194"/>
      <c r="M2194"/>
      <c r="N2194"/>
      <c r="O2194"/>
    </row>
    <row r="2195" spans="2:15" s="249" customFormat="1" ht="15.75" customHeight="1">
      <c r="B2195" s="1408"/>
      <c r="C2195" s="1979"/>
      <c r="D2195" s="1409"/>
      <c r="E2195" s="1398"/>
      <c r="F2195" s="1398"/>
      <c r="G2195" s="1398"/>
      <c r="H2195" s="1399"/>
      <c r="I2195" s="1399"/>
      <c r="J2195" s="1399"/>
      <c r="K2195"/>
      <c r="L2195"/>
      <c r="M2195"/>
      <c r="N2195"/>
      <c r="O2195"/>
    </row>
    <row r="2196" spans="2:15" s="249" customFormat="1" ht="15.75" customHeight="1">
      <c r="B2196" s="1408"/>
      <c r="C2196" s="1979"/>
      <c r="D2196" s="1409"/>
      <c r="E2196" s="1398"/>
      <c r="F2196" s="1398"/>
      <c r="G2196" s="1398"/>
      <c r="H2196" s="1399"/>
      <c r="I2196" s="1399"/>
      <c r="J2196" s="1399"/>
      <c r="K2196"/>
      <c r="L2196"/>
      <c r="M2196"/>
      <c r="N2196"/>
      <c r="O2196"/>
    </row>
    <row r="2197" spans="2:15" s="249" customFormat="1" ht="15.75" customHeight="1">
      <c r="B2197" s="1408"/>
      <c r="C2197" s="1979"/>
      <c r="D2197" s="1409"/>
      <c r="E2197" s="1398"/>
      <c r="F2197" s="1398"/>
      <c r="G2197" s="1398"/>
      <c r="H2197" s="1399"/>
      <c r="I2197" s="1399"/>
      <c r="J2197" s="1399"/>
      <c r="K2197"/>
      <c r="L2197"/>
      <c r="M2197"/>
      <c r="N2197"/>
      <c r="O2197"/>
    </row>
    <row r="2198" spans="2:15" s="249" customFormat="1" ht="15.75" customHeight="1">
      <c r="B2198" s="1408"/>
      <c r="C2198" s="1979"/>
      <c r="D2198" s="1409"/>
      <c r="E2198" s="1398"/>
      <c r="F2198" s="1398"/>
      <c r="G2198" s="1398"/>
      <c r="H2198" s="1399"/>
      <c r="I2198" s="1399"/>
      <c r="J2198" s="1399"/>
      <c r="K2198"/>
      <c r="L2198"/>
      <c r="M2198"/>
      <c r="N2198"/>
      <c r="O2198"/>
    </row>
    <row r="2199" spans="2:15" s="249" customFormat="1" ht="15.75" customHeight="1">
      <c r="B2199" s="1408"/>
      <c r="C2199" s="1979"/>
      <c r="D2199" s="1409"/>
      <c r="E2199" s="1398"/>
      <c r="F2199" s="1398"/>
      <c r="G2199" s="1398"/>
      <c r="H2199" s="1399"/>
      <c r="I2199" s="1399"/>
      <c r="J2199" s="1399"/>
      <c r="K2199"/>
      <c r="L2199"/>
      <c r="M2199"/>
      <c r="N2199"/>
      <c r="O2199"/>
    </row>
    <row r="2200" spans="2:15" s="249" customFormat="1" ht="15.75" customHeight="1">
      <c r="B2200" s="1408"/>
      <c r="C2200" s="1979"/>
      <c r="D2200" s="1409"/>
      <c r="E2200" s="1398"/>
      <c r="F2200" s="1398"/>
      <c r="G2200" s="1398"/>
      <c r="H2200" s="1399"/>
      <c r="I2200" s="1399"/>
      <c r="J2200" s="1399"/>
      <c r="K2200"/>
      <c r="L2200"/>
      <c r="M2200"/>
      <c r="N2200"/>
      <c r="O2200"/>
    </row>
    <row r="2201" spans="2:15" s="249" customFormat="1" ht="15.75" customHeight="1">
      <c r="B2201" s="1408"/>
      <c r="C2201" s="1979"/>
      <c r="D2201" s="1409"/>
      <c r="E2201" s="1398"/>
      <c r="F2201" s="1398"/>
      <c r="G2201" s="1398"/>
      <c r="H2201" s="1399"/>
      <c r="I2201" s="1399"/>
      <c r="J2201" s="1399"/>
      <c r="K2201"/>
      <c r="L2201"/>
      <c r="M2201"/>
      <c r="N2201"/>
      <c r="O2201"/>
    </row>
    <row r="2202" spans="2:15" s="249" customFormat="1" ht="15.75" customHeight="1">
      <c r="B2202" s="1408"/>
      <c r="C2202" s="1979"/>
      <c r="D2202" s="1409"/>
      <c r="E2202" s="1398"/>
      <c r="F2202" s="1398"/>
      <c r="G2202" s="1398"/>
      <c r="H2202" s="1399"/>
      <c r="I2202" s="1399"/>
      <c r="J2202" s="1399"/>
      <c r="K2202"/>
      <c r="L2202"/>
      <c r="M2202"/>
      <c r="N2202"/>
      <c r="O2202"/>
    </row>
    <row r="2203" spans="2:15" s="249" customFormat="1" ht="15.75" customHeight="1">
      <c r="B2203" s="1408"/>
      <c r="C2203" s="1979"/>
      <c r="D2203" s="1409"/>
      <c r="E2203" s="1398"/>
      <c r="F2203" s="1398"/>
      <c r="G2203" s="1398"/>
      <c r="H2203" s="1399"/>
      <c r="I2203" s="1399"/>
      <c r="J2203" s="1399"/>
      <c r="K2203"/>
      <c r="L2203"/>
      <c r="M2203"/>
      <c r="N2203"/>
      <c r="O2203"/>
    </row>
    <row r="2204" spans="2:15" s="249" customFormat="1" ht="15.75" customHeight="1">
      <c r="B2204" s="1408"/>
      <c r="C2204" s="1979"/>
      <c r="D2204" s="1409"/>
      <c r="E2204" s="1398"/>
      <c r="F2204" s="1398"/>
      <c r="G2204" s="1398"/>
      <c r="H2204" s="1399"/>
      <c r="I2204" s="1399"/>
      <c r="J2204" s="1399"/>
      <c r="K2204"/>
      <c r="L2204"/>
      <c r="M2204"/>
      <c r="N2204"/>
      <c r="O2204"/>
    </row>
    <row r="2205" spans="2:15" s="249" customFormat="1" ht="15.75" customHeight="1">
      <c r="B2205" s="1408"/>
      <c r="C2205" s="1979"/>
      <c r="D2205" s="1409"/>
      <c r="E2205" s="1398"/>
      <c r="F2205" s="1398"/>
      <c r="G2205" s="1398"/>
      <c r="H2205" s="1399"/>
      <c r="I2205" s="1399"/>
      <c r="J2205" s="1399"/>
      <c r="K2205"/>
      <c r="L2205"/>
      <c r="M2205"/>
      <c r="N2205"/>
      <c r="O2205"/>
    </row>
    <row r="2206" spans="2:15" s="249" customFormat="1" ht="15.75" customHeight="1">
      <c r="B2206" s="1408"/>
      <c r="C2206" s="1979"/>
      <c r="D2206" s="1409"/>
      <c r="E2206" s="1398"/>
      <c r="F2206" s="1398"/>
      <c r="G2206" s="1398"/>
      <c r="H2206" s="1399"/>
      <c r="I2206" s="1399"/>
      <c r="J2206" s="1399"/>
      <c r="K2206"/>
      <c r="L2206"/>
      <c r="M2206"/>
      <c r="N2206"/>
      <c r="O2206"/>
    </row>
    <row r="2207" spans="2:15" s="249" customFormat="1" ht="15.75" customHeight="1">
      <c r="B2207" s="1408"/>
      <c r="C2207" s="1979"/>
      <c r="D2207" s="1409"/>
      <c r="E2207" s="1398"/>
      <c r="F2207" s="1398"/>
      <c r="G2207" s="1398"/>
      <c r="H2207" s="1399"/>
      <c r="I2207" s="1399"/>
      <c r="J2207" s="1399"/>
      <c r="K2207"/>
      <c r="L2207"/>
      <c r="M2207"/>
      <c r="N2207"/>
      <c r="O2207"/>
    </row>
    <row r="2208" spans="2:15" s="249" customFormat="1" ht="15.75" customHeight="1">
      <c r="B2208" s="1408"/>
      <c r="C2208" s="1979"/>
      <c r="D2208" s="1409"/>
      <c r="E2208" s="1398"/>
      <c r="F2208" s="1398"/>
      <c r="G2208" s="1398"/>
      <c r="H2208" s="1399"/>
      <c r="I2208" s="1399"/>
      <c r="J2208" s="1399"/>
      <c r="K2208"/>
      <c r="L2208"/>
      <c r="M2208"/>
      <c r="N2208"/>
      <c r="O2208"/>
    </row>
    <row r="2209" spans="2:15" s="249" customFormat="1" ht="15.75" customHeight="1">
      <c r="B2209" s="1408"/>
      <c r="C2209" s="1979"/>
      <c r="D2209" s="1409"/>
      <c r="E2209" s="1398"/>
      <c r="F2209" s="1398"/>
      <c r="G2209" s="1398"/>
      <c r="H2209" s="1399"/>
      <c r="I2209" s="1399"/>
      <c r="J2209" s="1399"/>
      <c r="K2209"/>
      <c r="L2209"/>
      <c r="M2209"/>
      <c r="N2209"/>
      <c r="O2209"/>
    </row>
    <row r="2210" spans="2:15" s="249" customFormat="1" ht="15.75" customHeight="1">
      <c r="B2210" s="1408"/>
      <c r="C2210" s="1979"/>
      <c r="D2210" s="1409"/>
      <c r="E2210" s="1398"/>
      <c r="F2210" s="1398"/>
      <c r="G2210" s="1398"/>
      <c r="H2210" s="1399"/>
      <c r="I2210" s="1399"/>
      <c r="J2210" s="1399"/>
      <c r="K2210"/>
      <c r="L2210"/>
      <c r="M2210"/>
      <c r="N2210"/>
      <c r="O2210"/>
    </row>
    <row r="2211" spans="2:15" s="249" customFormat="1" ht="15.75" customHeight="1">
      <c r="B2211" s="1408"/>
      <c r="C2211" s="1979"/>
      <c r="D2211" s="1409"/>
      <c r="E2211" s="1398"/>
      <c r="F2211" s="1398"/>
      <c r="G2211" s="1398"/>
      <c r="H2211" s="1399"/>
      <c r="I2211" s="1399"/>
      <c r="J2211" s="1399"/>
      <c r="K2211"/>
      <c r="L2211"/>
      <c r="M2211"/>
      <c r="N2211"/>
      <c r="O2211"/>
    </row>
    <row r="2212" spans="2:15" s="249" customFormat="1" ht="15.75" customHeight="1">
      <c r="B2212" s="1408"/>
      <c r="C2212" s="1979"/>
      <c r="D2212" s="1409"/>
      <c r="E2212" s="1398"/>
      <c r="F2212" s="1398"/>
      <c r="G2212" s="1398"/>
      <c r="H2212" s="1399"/>
      <c r="I2212" s="1399"/>
      <c r="J2212" s="1399"/>
      <c r="K2212"/>
      <c r="L2212"/>
      <c r="M2212"/>
      <c r="N2212"/>
      <c r="O2212"/>
    </row>
    <row r="2213" spans="2:15" s="249" customFormat="1" ht="15.75" customHeight="1">
      <c r="B2213" s="1408"/>
      <c r="C2213" s="1979"/>
      <c r="D2213" s="1409"/>
      <c r="E2213" s="1398"/>
      <c r="F2213" s="1398"/>
      <c r="G2213" s="1398"/>
      <c r="H2213" s="1399"/>
      <c r="I2213" s="1399"/>
      <c r="J2213" s="1399"/>
      <c r="K2213"/>
      <c r="L2213"/>
      <c r="M2213"/>
      <c r="N2213"/>
      <c r="O2213"/>
    </row>
    <row r="2214" spans="2:15" s="249" customFormat="1" ht="15.75" customHeight="1">
      <c r="B2214" s="1408"/>
      <c r="C2214" s="1979"/>
      <c r="D2214" s="1409"/>
      <c r="E2214" s="1398"/>
      <c r="F2214" s="1398"/>
      <c r="G2214" s="1398"/>
      <c r="H2214" s="1399"/>
      <c r="I2214" s="1399"/>
      <c r="J2214" s="1399"/>
      <c r="K2214"/>
      <c r="L2214"/>
      <c r="M2214"/>
      <c r="N2214"/>
      <c r="O2214"/>
    </row>
    <row r="2215" spans="2:15" s="249" customFormat="1" ht="15.75" customHeight="1">
      <c r="B2215" s="1408"/>
      <c r="C2215" s="1979"/>
      <c r="D2215" s="1409"/>
      <c r="E2215" s="1398"/>
      <c r="F2215" s="1398"/>
      <c r="G2215" s="1398"/>
      <c r="H2215" s="1399"/>
      <c r="I2215" s="1399"/>
      <c r="J2215" s="1399"/>
      <c r="K2215"/>
      <c r="L2215"/>
      <c r="M2215"/>
      <c r="N2215"/>
      <c r="O2215"/>
    </row>
    <row r="2216" spans="2:15" s="249" customFormat="1" ht="15.75" customHeight="1">
      <c r="B2216" s="1408"/>
      <c r="C2216" s="1979"/>
      <c r="D2216" s="1409"/>
      <c r="E2216" s="1398"/>
      <c r="F2216" s="1398"/>
      <c r="G2216" s="1398"/>
      <c r="H2216" s="1399"/>
      <c r="I2216" s="1399"/>
      <c r="J2216" s="1399"/>
      <c r="K2216"/>
      <c r="L2216"/>
      <c r="M2216"/>
      <c r="N2216"/>
      <c r="O2216"/>
    </row>
    <row r="2217" spans="2:15" s="249" customFormat="1" ht="15.75" customHeight="1">
      <c r="B2217" s="1408"/>
      <c r="C2217" s="1979"/>
      <c r="D2217" s="1409"/>
      <c r="E2217" s="1398"/>
      <c r="F2217" s="1398"/>
      <c r="G2217" s="1398"/>
      <c r="H2217" s="1399"/>
      <c r="I2217" s="1399"/>
      <c r="J2217" s="1399"/>
      <c r="K2217"/>
      <c r="L2217"/>
      <c r="M2217"/>
      <c r="N2217"/>
      <c r="O2217"/>
    </row>
    <row r="2218" spans="2:15" s="249" customFormat="1" ht="15.75" customHeight="1">
      <c r="B2218" s="1408"/>
      <c r="C2218" s="1979"/>
      <c r="D2218" s="1409"/>
      <c r="E2218" s="1398"/>
      <c r="F2218" s="1398"/>
      <c r="G2218" s="1398"/>
      <c r="H2218" s="1399"/>
      <c r="I2218" s="1399"/>
      <c r="J2218" s="1399"/>
      <c r="K2218"/>
      <c r="L2218"/>
      <c r="M2218"/>
      <c r="N2218"/>
      <c r="O2218"/>
    </row>
    <row r="2219" spans="2:15" s="249" customFormat="1" ht="15.75" customHeight="1">
      <c r="B2219" s="1408"/>
      <c r="C2219" s="1979"/>
      <c r="D2219" s="1409"/>
      <c r="E2219" s="1398"/>
      <c r="F2219" s="1398"/>
      <c r="G2219" s="1398"/>
      <c r="H2219" s="1399"/>
      <c r="I2219" s="1399"/>
      <c r="J2219" s="1399"/>
      <c r="K2219"/>
      <c r="L2219"/>
      <c r="M2219"/>
      <c r="N2219"/>
      <c r="O2219"/>
    </row>
    <row r="2220" spans="2:15" s="249" customFormat="1" ht="15.75" customHeight="1">
      <c r="B2220" s="1408"/>
      <c r="C2220" s="1979"/>
      <c r="D2220" s="1409"/>
      <c r="E2220" s="1398"/>
      <c r="F2220" s="1398"/>
      <c r="G2220" s="1398"/>
      <c r="H2220" s="1399"/>
      <c r="I2220" s="1399"/>
      <c r="J2220" s="1399"/>
      <c r="K2220"/>
      <c r="L2220"/>
      <c r="M2220"/>
      <c r="N2220"/>
      <c r="O2220"/>
    </row>
    <row r="2221" spans="2:15" s="249" customFormat="1" ht="15.75" customHeight="1">
      <c r="B2221" s="1408"/>
      <c r="C2221" s="1979"/>
      <c r="D2221" s="1409"/>
      <c r="E2221" s="1398"/>
      <c r="F2221" s="1398"/>
      <c r="G2221" s="1398"/>
      <c r="H2221" s="1399"/>
      <c r="I2221" s="1399"/>
      <c r="J2221" s="1399"/>
      <c r="K2221"/>
      <c r="L2221"/>
      <c r="M2221"/>
      <c r="N2221"/>
      <c r="O2221"/>
    </row>
    <row r="2222" spans="2:15" s="249" customFormat="1" ht="15.75" customHeight="1">
      <c r="B2222" s="1408"/>
      <c r="C2222" s="1979"/>
      <c r="D2222" s="1409"/>
      <c r="E2222" s="1398"/>
      <c r="F2222" s="1398"/>
      <c r="G2222" s="1398"/>
      <c r="H2222" s="1399"/>
      <c r="I2222" s="1399"/>
      <c r="J2222" s="1399"/>
      <c r="K2222"/>
      <c r="L2222"/>
      <c r="M2222"/>
      <c r="N2222"/>
      <c r="O2222"/>
    </row>
    <row r="2223" spans="2:15" s="249" customFormat="1" ht="15.75" customHeight="1">
      <c r="B2223" s="1408"/>
      <c r="C2223" s="1979"/>
      <c r="D2223" s="1409"/>
      <c r="E2223" s="1398"/>
      <c r="F2223" s="1398"/>
      <c r="G2223" s="1398"/>
      <c r="H2223" s="1399"/>
      <c r="I2223" s="1399"/>
      <c r="J2223" s="1399"/>
      <c r="K2223"/>
      <c r="L2223"/>
      <c r="M2223"/>
      <c r="N2223"/>
      <c r="O2223"/>
    </row>
    <row r="2224" spans="2:15" s="249" customFormat="1" ht="15.75" customHeight="1">
      <c r="B2224" s="1408"/>
      <c r="C2224" s="1979"/>
      <c r="D2224" s="1409"/>
      <c r="E2224" s="1398"/>
      <c r="F2224" s="1398"/>
      <c r="G2224" s="1398"/>
      <c r="H2224" s="1399"/>
      <c r="I2224" s="1399"/>
      <c r="J2224" s="1399"/>
      <c r="K2224"/>
      <c r="L2224"/>
      <c r="M2224"/>
      <c r="N2224"/>
      <c r="O2224"/>
    </row>
    <row r="2225" spans="2:15" s="249" customFormat="1" ht="15.75" customHeight="1">
      <c r="B2225" s="1408"/>
      <c r="C2225" s="1979"/>
      <c r="D2225" s="1409"/>
      <c r="E2225" s="1398"/>
      <c r="F2225" s="1398"/>
      <c r="G2225" s="1398"/>
      <c r="H2225" s="1399"/>
      <c r="I2225" s="1399"/>
      <c r="J2225" s="1399"/>
      <c r="K2225"/>
      <c r="L2225"/>
      <c r="M2225"/>
      <c r="N2225"/>
      <c r="O2225"/>
    </row>
    <row r="2226" spans="2:15" s="249" customFormat="1" ht="15.75" customHeight="1">
      <c r="B2226" s="1408"/>
      <c r="C2226" s="1979"/>
      <c r="D2226" s="1409"/>
      <c r="E2226" s="1398"/>
      <c r="F2226" s="1398"/>
      <c r="G2226" s="1398"/>
      <c r="H2226" s="1399"/>
      <c r="I2226" s="1399"/>
      <c r="J2226" s="1399"/>
      <c r="K2226"/>
      <c r="L2226"/>
      <c r="M2226"/>
      <c r="N2226"/>
      <c r="O2226"/>
    </row>
    <row r="2227" spans="2:15" s="249" customFormat="1" ht="15.75" customHeight="1">
      <c r="B2227" s="1408"/>
      <c r="C2227" s="1979"/>
      <c r="D2227" s="1409"/>
      <c r="E2227" s="1398"/>
      <c r="F2227" s="1398"/>
      <c r="G2227" s="1398"/>
      <c r="H2227" s="1399"/>
      <c r="I2227" s="1399"/>
      <c r="J2227" s="1399"/>
      <c r="K2227"/>
      <c r="L2227"/>
      <c r="M2227"/>
      <c r="N2227"/>
      <c r="O2227"/>
    </row>
    <row r="2228" spans="2:15" s="249" customFormat="1" ht="15.75" customHeight="1">
      <c r="B2228" s="1408"/>
      <c r="C2228" s="1979"/>
      <c r="D2228" s="1409"/>
      <c r="E2228" s="1398"/>
      <c r="F2228" s="1398"/>
      <c r="G2228" s="1398"/>
      <c r="H2228" s="1399"/>
      <c r="I2228" s="1399"/>
      <c r="J2228" s="1399"/>
      <c r="K2228"/>
      <c r="L2228"/>
      <c r="M2228"/>
      <c r="N2228"/>
      <c r="O2228"/>
    </row>
    <row r="2229" spans="2:15" s="249" customFormat="1" ht="15.75" customHeight="1">
      <c r="B2229" s="1408"/>
      <c r="C2229" s="1979"/>
      <c r="D2229" s="1409"/>
      <c r="E2229" s="1398"/>
      <c r="F2229" s="1398"/>
      <c r="G2229" s="1398"/>
      <c r="H2229" s="1399"/>
      <c r="I2229" s="1399"/>
      <c r="J2229" s="1399"/>
      <c r="K2229"/>
      <c r="L2229"/>
      <c r="M2229"/>
      <c r="N2229"/>
      <c r="O2229"/>
    </row>
    <row r="2230" spans="2:15" s="249" customFormat="1" ht="15.75" customHeight="1">
      <c r="B2230" s="1408"/>
      <c r="C2230" s="1979"/>
      <c r="D2230" s="1409"/>
      <c r="E2230" s="1398"/>
      <c r="F2230" s="1398"/>
      <c r="G2230" s="1398"/>
      <c r="H2230" s="1399"/>
      <c r="I2230" s="1399"/>
      <c r="J2230" s="1399"/>
      <c r="K2230"/>
      <c r="L2230"/>
      <c r="M2230"/>
      <c r="N2230"/>
      <c r="O2230"/>
    </row>
    <row r="2231" spans="2:15" s="249" customFormat="1" ht="15.75" customHeight="1">
      <c r="B2231" s="1408"/>
      <c r="C2231" s="1979"/>
      <c r="D2231" s="1409"/>
      <c r="E2231" s="1398"/>
      <c r="F2231" s="1398"/>
      <c r="G2231" s="1398"/>
      <c r="H2231" s="1399"/>
      <c r="I2231" s="1399"/>
      <c r="J2231" s="1399"/>
      <c r="K2231"/>
      <c r="L2231"/>
      <c r="M2231"/>
      <c r="N2231"/>
      <c r="O2231"/>
    </row>
    <row r="2232" spans="2:15" s="249" customFormat="1" ht="15.75" customHeight="1">
      <c r="B2232" s="1408"/>
      <c r="C2232" s="1979"/>
      <c r="D2232" s="1409"/>
      <c r="E2232" s="1398"/>
      <c r="F2232" s="1398"/>
      <c r="G2232" s="1398"/>
      <c r="H2232" s="1399"/>
      <c r="I2232" s="1399"/>
      <c r="J2232" s="1399"/>
      <c r="K2232"/>
      <c r="L2232"/>
      <c r="M2232"/>
      <c r="N2232"/>
      <c r="O2232"/>
    </row>
    <row r="2233" spans="2:15" s="249" customFormat="1" ht="15.75" customHeight="1">
      <c r="B2233" s="1408"/>
      <c r="C2233" s="1979"/>
      <c r="D2233" s="1409"/>
      <c r="E2233" s="1398"/>
      <c r="F2233" s="1398"/>
      <c r="G2233" s="1398"/>
      <c r="H2233" s="1399"/>
      <c r="I2233" s="1399"/>
      <c r="J2233" s="1399"/>
      <c r="K2233"/>
      <c r="L2233"/>
      <c r="M2233"/>
      <c r="N2233"/>
      <c r="O2233"/>
    </row>
    <row r="2234" spans="2:15" s="249" customFormat="1" ht="15.75" customHeight="1">
      <c r="B2234" s="1408"/>
      <c r="C2234" s="1979"/>
      <c r="D2234" s="1409"/>
      <c r="E2234" s="1398"/>
      <c r="F2234" s="1398"/>
      <c r="G2234" s="1398"/>
      <c r="H2234" s="1399"/>
      <c r="I2234" s="1399"/>
      <c r="J2234" s="1399"/>
      <c r="K2234"/>
      <c r="L2234"/>
      <c r="M2234"/>
      <c r="N2234"/>
      <c r="O2234"/>
    </row>
    <row r="2235" spans="2:15" s="249" customFormat="1" ht="15.75" customHeight="1">
      <c r="B2235" s="1408"/>
      <c r="C2235" s="1979"/>
      <c r="D2235" s="1409"/>
      <c r="E2235" s="1398"/>
      <c r="F2235" s="1398"/>
      <c r="G2235" s="1398"/>
      <c r="H2235" s="1399"/>
      <c r="I2235" s="1399"/>
      <c r="J2235" s="1399"/>
      <c r="K2235"/>
      <c r="L2235"/>
      <c r="M2235"/>
      <c r="N2235"/>
      <c r="O2235"/>
    </row>
    <row r="2236" spans="2:15" s="249" customFormat="1" ht="15.75" customHeight="1">
      <c r="B2236" s="1408"/>
      <c r="C2236" s="1979"/>
      <c r="D2236" s="1409"/>
      <c r="E2236" s="1398"/>
      <c r="F2236" s="1398"/>
      <c r="G2236" s="1398"/>
      <c r="H2236" s="1399"/>
      <c r="I2236" s="1399"/>
      <c r="J2236" s="1399"/>
      <c r="K2236"/>
      <c r="L2236"/>
      <c r="M2236"/>
      <c r="N2236"/>
      <c r="O2236"/>
    </row>
    <row r="2237" spans="2:15" s="249" customFormat="1" ht="15.75" customHeight="1">
      <c r="B2237" s="1408"/>
      <c r="C2237" s="1979"/>
      <c r="D2237" s="1409"/>
      <c r="E2237" s="1398"/>
      <c r="F2237" s="1398"/>
      <c r="G2237" s="1398"/>
      <c r="H2237" s="1399"/>
      <c r="I2237" s="1399"/>
      <c r="J2237" s="1399"/>
      <c r="K2237"/>
      <c r="L2237"/>
      <c r="M2237"/>
      <c r="N2237"/>
      <c r="O2237"/>
    </row>
    <row r="2238" spans="2:15" s="249" customFormat="1" ht="15.75" customHeight="1">
      <c r="B2238" s="1408"/>
      <c r="C2238" s="1979"/>
      <c r="D2238" s="1409"/>
      <c r="E2238" s="1398"/>
      <c r="F2238" s="1398"/>
      <c r="G2238" s="1398"/>
      <c r="H2238" s="1399"/>
      <c r="I2238" s="1399"/>
      <c r="J2238" s="1399"/>
      <c r="K2238"/>
      <c r="L2238"/>
      <c r="M2238"/>
      <c r="N2238"/>
      <c r="O2238"/>
    </row>
    <row r="2239" spans="2:15" s="249" customFormat="1" ht="15.75" customHeight="1">
      <c r="B2239" s="1408"/>
      <c r="C2239" s="1979"/>
      <c r="D2239" s="1409"/>
      <c r="E2239" s="1398"/>
      <c r="F2239" s="1398"/>
      <c r="G2239" s="1398"/>
      <c r="H2239" s="1399"/>
      <c r="I2239" s="1399"/>
      <c r="J2239" s="1399"/>
      <c r="K2239"/>
      <c r="L2239"/>
      <c r="M2239"/>
      <c r="N2239"/>
      <c r="O2239"/>
    </row>
    <row r="2240" spans="2:15" s="249" customFormat="1" ht="15.75" customHeight="1">
      <c r="B2240" s="1408"/>
      <c r="C2240" s="1979"/>
      <c r="D2240" s="1409"/>
      <c r="E2240" s="1398"/>
      <c r="F2240" s="1398"/>
      <c r="G2240" s="1398"/>
      <c r="H2240" s="1399"/>
      <c r="I2240" s="1399"/>
      <c r="J2240" s="1399"/>
      <c r="K2240"/>
      <c r="L2240"/>
      <c r="M2240"/>
      <c r="N2240"/>
      <c r="O2240"/>
    </row>
    <row r="2241" spans="2:15" s="249" customFormat="1" ht="15.75" customHeight="1">
      <c r="B2241" s="1408"/>
      <c r="C2241" s="1979"/>
      <c r="D2241" s="1409"/>
      <c r="E2241" s="1398"/>
      <c r="F2241" s="1398"/>
      <c r="G2241" s="1398"/>
      <c r="H2241" s="1399"/>
      <c r="I2241" s="1399"/>
      <c r="J2241" s="1399"/>
      <c r="K2241"/>
      <c r="L2241"/>
      <c r="M2241"/>
      <c r="N2241"/>
      <c r="O2241"/>
    </row>
    <row r="2242" spans="2:15" s="249" customFormat="1" ht="15.75" customHeight="1">
      <c r="B2242" s="1408"/>
      <c r="C2242" s="1979"/>
      <c r="D2242" s="1409"/>
      <c r="E2242" s="1398"/>
      <c r="F2242" s="1398"/>
      <c r="G2242" s="1398"/>
      <c r="H2242" s="1399"/>
      <c r="I2242" s="1399"/>
      <c r="J2242" s="1399"/>
      <c r="K2242"/>
      <c r="L2242"/>
      <c r="M2242"/>
      <c r="N2242"/>
      <c r="O2242"/>
    </row>
    <row r="2243" spans="2:15" s="249" customFormat="1" ht="15.75" customHeight="1">
      <c r="B2243" s="1408"/>
      <c r="C2243" s="1979"/>
      <c r="D2243" s="1409"/>
      <c r="E2243" s="1398"/>
      <c r="F2243" s="1398"/>
      <c r="G2243" s="1398"/>
      <c r="H2243" s="1399"/>
      <c r="I2243" s="1399"/>
      <c r="J2243" s="1399"/>
      <c r="K2243"/>
      <c r="L2243"/>
      <c r="M2243"/>
      <c r="N2243"/>
      <c r="O2243"/>
    </row>
    <row r="2244" spans="2:15" s="249" customFormat="1" ht="15.75" customHeight="1">
      <c r="B2244" s="1408"/>
      <c r="C2244" s="1979"/>
      <c r="D2244" s="1409"/>
      <c r="E2244" s="1398"/>
      <c r="F2244" s="1398"/>
      <c r="G2244" s="1398"/>
      <c r="H2244" s="1399"/>
      <c r="I2244" s="1399"/>
      <c r="J2244" s="1399"/>
      <c r="K2244"/>
      <c r="L2244"/>
      <c r="M2244"/>
      <c r="N2244"/>
      <c r="O2244"/>
    </row>
    <row r="2245" spans="2:15" s="249" customFormat="1" ht="15.75" customHeight="1">
      <c r="B2245" s="1408"/>
      <c r="C2245" s="1979"/>
      <c r="D2245" s="1409"/>
      <c r="E2245" s="1398"/>
      <c r="F2245" s="1398"/>
      <c r="G2245" s="1398"/>
      <c r="H2245" s="1399"/>
      <c r="I2245" s="1399"/>
      <c r="J2245" s="1399"/>
      <c r="K2245"/>
      <c r="L2245"/>
      <c r="M2245"/>
      <c r="N2245"/>
      <c r="O2245"/>
    </row>
    <row r="2246" spans="2:15" s="249" customFormat="1" ht="15.75" customHeight="1">
      <c r="B2246" s="1408"/>
      <c r="C2246" s="1979"/>
      <c r="D2246" s="1409"/>
      <c r="E2246" s="1398"/>
      <c r="F2246" s="1398"/>
      <c r="G2246" s="1398"/>
      <c r="H2246" s="1399"/>
      <c r="I2246" s="1399"/>
      <c r="J2246" s="1399"/>
      <c r="K2246"/>
      <c r="L2246"/>
      <c r="M2246"/>
      <c r="N2246"/>
      <c r="O2246"/>
    </row>
    <row r="2247" spans="2:15" s="249" customFormat="1" ht="15.75" customHeight="1">
      <c r="B2247" s="1408"/>
      <c r="C2247" s="1979"/>
      <c r="D2247" s="1409"/>
      <c r="E2247" s="1398"/>
      <c r="F2247" s="1398"/>
      <c r="G2247" s="1398"/>
      <c r="H2247" s="1399"/>
      <c r="I2247" s="1399"/>
      <c r="J2247" s="1399"/>
      <c r="K2247"/>
      <c r="L2247"/>
      <c r="M2247"/>
      <c r="N2247"/>
      <c r="O2247"/>
    </row>
    <row r="2248" spans="2:15" s="249" customFormat="1" ht="15.75" customHeight="1">
      <c r="B2248" s="1408"/>
      <c r="C2248" s="1979"/>
      <c r="D2248" s="1409"/>
      <c r="E2248" s="1398"/>
      <c r="F2248" s="1398"/>
      <c r="G2248" s="1398"/>
      <c r="H2248" s="1399"/>
      <c r="I2248" s="1399"/>
      <c r="J2248" s="1399"/>
      <c r="K2248"/>
      <c r="L2248"/>
      <c r="M2248"/>
      <c r="N2248"/>
      <c r="O2248"/>
    </row>
    <row r="2249" spans="2:15" s="249" customFormat="1" ht="15.75" customHeight="1">
      <c r="B2249" s="1408"/>
      <c r="C2249" s="1979"/>
      <c r="D2249" s="1409"/>
      <c r="E2249" s="1398"/>
      <c r="F2249" s="1398"/>
      <c r="G2249" s="1398"/>
      <c r="H2249" s="1399"/>
      <c r="I2249" s="1399"/>
      <c r="J2249" s="1399"/>
      <c r="K2249"/>
      <c r="L2249"/>
      <c r="M2249"/>
      <c r="N2249"/>
      <c r="O2249"/>
    </row>
    <row r="2250" spans="2:15" s="249" customFormat="1" ht="15.75" customHeight="1">
      <c r="B2250" s="1408"/>
      <c r="C2250" s="1979"/>
      <c r="D2250" s="1409"/>
      <c r="E2250" s="1398"/>
      <c r="F2250" s="1398"/>
      <c r="G2250" s="1398"/>
      <c r="H2250" s="1399"/>
      <c r="I2250" s="1399"/>
      <c r="J2250" s="1399"/>
      <c r="K2250"/>
      <c r="L2250"/>
      <c r="M2250"/>
      <c r="N2250"/>
      <c r="O2250"/>
    </row>
    <row r="2251" spans="2:15" s="249" customFormat="1" ht="15.75" customHeight="1">
      <c r="B2251" s="1408"/>
      <c r="C2251" s="1979"/>
      <c r="D2251" s="1409"/>
      <c r="E2251" s="1398"/>
      <c r="F2251" s="1398"/>
      <c r="G2251" s="1398"/>
      <c r="H2251" s="1399"/>
      <c r="I2251" s="1399"/>
      <c r="J2251" s="1399"/>
      <c r="K2251"/>
      <c r="L2251"/>
      <c r="M2251"/>
      <c r="N2251"/>
      <c r="O2251"/>
    </row>
    <row r="2252" spans="2:15" s="249" customFormat="1" ht="15.75" customHeight="1">
      <c r="B2252" s="1408"/>
      <c r="C2252" s="1979"/>
      <c r="D2252" s="1409"/>
      <c r="E2252" s="1398"/>
      <c r="F2252" s="1398"/>
      <c r="G2252" s="1398"/>
      <c r="H2252" s="1399"/>
      <c r="I2252" s="1399"/>
      <c r="J2252" s="1399"/>
      <c r="K2252"/>
      <c r="L2252"/>
      <c r="M2252"/>
      <c r="N2252"/>
      <c r="O2252"/>
    </row>
    <row r="2253" spans="2:15" s="249" customFormat="1" ht="15.75" customHeight="1">
      <c r="B2253" s="1408"/>
      <c r="C2253" s="1979"/>
      <c r="D2253" s="1409"/>
      <c r="E2253" s="1398"/>
      <c r="F2253" s="1398"/>
      <c r="G2253" s="1398"/>
      <c r="H2253" s="1399"/>
      <c r="I2253" s="1399"/>
      <c r="J2253" s="1399"/>
      <c r="K2253"/>
      <c r="L2253"/>
      <c r="M2253"/>
      <c r="N2253"/>
      <c r="O2253"/>
    </row>
    <row r="2254" spans="2:15" s="249" customFormat="1" ht="15.75" customHeight="1">
      <c r="B2254" s="1408"/>
      <c r="C2254" s="1979"/>
      <c r="D2254" s="1409"/>
      <c r="E2254" s="1398"/>
      <c r="F2254" s="1398"/>
      <c r="G2254" s="1398"/>
      <c r="H2254" s="1399"/>
      <c r="I2254" s="1399"/>
      <c r="J2254" s="1399"/>
      <c r="K2254"/>
      <c r="L2254"/>
      <c r="M2254"/>
      <c r="N2254"/>
      <c r="O2254"/>
    </row>
    <row r="2255" spans="2:15" s="249" customFormat="1" ht="15.75" customHeight="1">
      <c r="B2255" s="1408"/>
      <c r="C2255" s="1979"/>
      <c r="D2255" s="1409"/>
      <c r="E2255" s="1398"/>
      <c r="F2255" s="1398"/>
      <c r="G2255" s="1398"/>
      <c r="H2255" s="1399"/>
      <c r="I2255" s="1399"/>
      <c r="J2255" s="1399"/>
      <c r="K2255"/>
      <c r="L2255"/>
      <c r="M2255"/>
      <c r="N2255"/>
      <c r="O2255"/>
    </row>
    <row r="2256" spans="2:15" s="249" customFormat="1" ht="15.75" customHeight="1">
      <c r="B2256" s="1408"/>
      <c r="C2256" s="1979"/>
      <c r="D2256" s="1409"/>
      <c r="E2256" s="1398"/>
      <c r="F2256" s="1398"/>
      <c r="G2256" s="1398"/>
      <c r="H2256" s="1399"/>
      <c r="I2256" s="1399"/>
      <c r="J2256" s="1399"/>
      <c r="K2256"/>
      <c r="L2256"/>
      <c r="M2256"/>
      <c r="N2256"/>
      <c r="O2256"/>
    </row>
    <row r="2257" spans="2:15" s="249" customFormat="1" ht="15.75" customHeight="1">
      <c r="B2257" s="1408"/>
      <c r="C2257" s="1979"/>
      <c r="D2257" s="1409"/>
      <c r="E2257" s="1398"/>
      <c r="F2257" s="1398"/>
      <c r="G2257" s="1398"/>
      <c r="H2257" s="1399"/>
      <c r="I2257" s="1399"/>
      <c r="J2257" s="1399"/>
      <c r="K2257"/>
      <c r="L2257"/>
      <c r="M2257"/>
      <c r="N2257"/>
      <c r="O2257"/>
    </row>
    <row r="2258" spans="2:15" s="249" customFormat="1" ht="15.75" customHeight="1">
      <c r="B2258" s="1408"/>
      <c r="C2258" s="1979"/>
      <c r="D2258" s="1409"/>
      <c r="E2258" s="1398"/>
      <c r="F2258" s="1398"/>
      <c r="G2258" s="1398"/>
      <c r="H2258" s="1399"/>
      <c r="I2258" s="1399"/>
      <c r="J2258" s="1399"/>
      <c r="K2258"/>
      <c r="L2258"/>
      <c r="M2258"/>
      <c r="N2258"/>
      <c r="O2258"/>
    </row>
    <row r="2259" spans="2:15" s="249" customFormat="1" ht="15.75" customHeight="1">
      <c r="B2259" s="1408"/>
      <c r="C2259" s="1979"/>
      <c r="D2259" s="1409"/>
      <c r="E2259" s="1398"/>
      <c r="F2259" s="1398"/>
      <c r="G2259" s="1398"/>
      <c r="H2259" s="1399"/>
      <c r="I2259" s="1399"/>
      <c r="J2259" s="1399"/>
      <c r="K2259"/>
      <c r="L2259"/>
      <c r="M2259"/>
      <c r="N2259"/>
      <c r="O2259"/>
    </row>
    <row r="2260" spans="2:15" s="249" customFormat="1" ht="15.75" customHeight="1">
      <c r="B2260" s="1408"/>
      <c r="C2260" s="1979"/>
      <c r="D2260" s="1409"/>
      <c r="E2260" s="1398"/>
      <c r="F2260" s="1398"/>
      <c r="G2260" s="1398"/>
      <c r="H2260" s="1399"/>
      <c r="I2260" s="1399"/>
      <c r="J2260" s="1399"/>
      <c r="K2260"/>
      <c r="L2260"/>
      <c r="M2260"/>
      <c r="N2260"/>
      <c r="O2260"/>
    </row>
    <row r="2261" spans="2:15" s="249" customFormat="1" ht="15.75" customHeight="1">
      <c r="B2261" s="1408"/>
      <c r="C2261" s="1979"/>
      <c r="D2261" s="1409"/>
      <c r="E2261" s="1398"/>
      <c r="F2261" s="1398"/>
      <c r="G2261" s="1398"/>
      <c r="H2261" s="1399"/>
      <c r="I2261" s="1399"/>
      <c r="J2261" s="1399"/>
      <c r="K2261"/>
      <c r="L2261"/>
      <c r="M2261"/>
      <c r="N2261"/>
      <c r="O2261"/>
    </row>
    <row r="2262" spans="2:15" s="249" customFormat="1" ht="15.75" customHeight="1">
      <c r="B2262" s="1408"/>
      <c r="C2262" s="1979"/>
      <c r="D2262" s="1409"/>
      <c r="E2262" s="1398"/>
      <c r="F2262" s="1398"/>
      <c r="G2262" s="1398"/>
      <c r="H2262" s="1399"/>
      <c r="I2262" s="1399"/>
      <c r="J2262" s="1399"/>
      <c r="K2262"/>
      <c r="L2262"/>
      <c r="M2262"/>
      <c r="N2262"/>
      <c r="O2262"/>
    </row>
    <row r="2263" spans="2:15" s="249" customFormat="1" ht="15.75" customHeight="1">
      <c r="B2263" s="1408"/>
      <c r="C2263" s="1979"/>
      <c r="D2263" s="1409"/>
      <c r="E2263" s="1398"/>
      <c r="F2263" s="1398"/>
      <c r="G2263" s="1398"/>
      <c r="H2263" s="1399"/>
      <c r="I2263" s="1399"/>
      <c r="J2263" s="1399"/>
      <c r="K2263"/>
      <c r="L2263"/>
      <c r="M2263"/>
      <c r="N2263"/>
      <c r="O2263"/>
    </row>
    <row r="2264" spans="2:15" s="249" customFormat="1" ht="15.75" customHeight="1">
      <c r="B2264" s="1408"/>
      <c r="C2264" s="1979"/>
      <c r="D2264" s="1409"/>
      <c r="E2264" s="1398"/>
      <c r="F2264" s="1398"/>
      <c r="G2264" s="1398"/>
      <c r="H2264" s="1399"/>
      <c r="I2264" s="1399"/>
      <c r="J2264" s="1399"/>
      <c r="K2264"/>
      <c r="L2264"/>
      <c r="M2264"/>
      <c r="N2264"/>
      <c r="O2264"/>
    </row>
    <row r="2265" spans="2:15" s="249" customFormat="1" ht="15.75" customHeight="1">
      <c r="B2265" s="1408"/>
      <c r="C2265" s="1979"/>
      <c r="D2265" s="1409"/>
      <c r="E2265" s="1398"/>
      <c r="F2265" s="1398"/>
      <c r="G2265" s="1398"/>
      <c r="H2265" s="1399"/>
      <c r="I2265" s="1399"/>
      <c r="J2265" s="1399"/>
      <c r="K2265"/>
      <c r="L2265"/>
      <c r="M2265"/>
      <c r="N2265"/>
      <c r="O2265"/>
    </row>
    <row r="2266" spans="2:15" s="249" customFormat="1" ht="15.75" customHeight="1">
      <c r="B2266" s="1408"/>
      <c r="C2266" s="1979"/>
      <c r="D2266" s="1409"/>
      <c r="E2266" s="1398"/>
      <c r="F2266" s="1398"/>
      <c r="G2266" s="1398"/>
      <c r="H2266" s="1399"/>
      <c r="I2266" s="1399"/>
      <c r="J2266" s="1399"/>
      <c r="K2266"/>
      <c r="L2266"/>
      <c r="M2266"/>
      <c r="N2266"/>
      <c r="O2266"/>
    </row>
    <row r="2267" spans="2:15" s="249" customFormat="1" ht="15.75" customHeight="1">
      <c r="B2267" s="1408"/>
      <c r="C2267" s="1979"/>
      <c r="D2267" s="1409"/>
      <c r="E2267" s="1398"/>
      <c r="F2267" s="1398"/>
      <c r="G2267" s="1398"/>
      <c r="H2267" s="1399"/>
      <c r="I2267" s="1399"/>
      <c r="J2267" s="1399"/>
      <c r="K2267"/>
      <c r="L2267"/>
      <c r="M2267"/>
      <c r="N2267"/>
      <c r="O2267"/>
    </row>
    <row r="2268" spans="2:15" s="249" customFormat="1" ht="15.75" customHeight="1">
      <c r="B2268" s="1408"/>
      <c r="C2268" s="1979"/>
      <c r="D2268" s="1409"/>
      <c r="E2268" s="1398"/>
      <c r="F2268" s="1398"/>
      <c r="G2268" s="1398"/>
      <c r="H2268" s="1399"/>
      <c r="I2268" s="1399"/>
      <c r="J2268" s="1399"/>
      <c r="K2268"/>
      <c r="L2268"/>
      <c r="M2268"/>
      <c r="N2268"/>
      <c r="O2268"/>
    </row>
    <row r="2269" spans="2:15" s="249" customFormat="1" ht="15.75" customHeight="1">
      <c r="B2269" s="1408"/>
      <c r="C2269" s="1979"/>
      <c r="D2269" s="1409"/>
      <c r="E2269" s="1398"/>
      <c r="F2269" s="1398"/>
      <c r="G2269" s="1398"/>
      <c r="H2269" s="1399"/>
      <c r="I2269" s="1399"/>
      <c r="J2269" s="1399"/>
      <c r="K2269"/>
      <c r="L2269"/>
      <c r="M2269"/>
      <c r="N2269"/>
      <c r="O2269"/>
    </row>
    <row r="2270" spans="2:15" s="249" customFormat="1" ht="15.75" customHeight="1">
      <c r="B2270" s="1408"/>
      <c r="C2270" s="1979"/>
      <c r="D2270" s="1409"/>
      <c r="E2270" s="1398"/>
      <c r="F2270" s="1398"/>
      <c r="G2270" s="1398"/>
      <c r="H2270" s="1399"/>
      <c r="I2270" s="1399"/>
      <c r="J2270" s="1399"/>
      <c r="K2270"/>
      <c r="L2270"/>
      <c r="M2270"/>
      <c r="N2270"/>
      <c r="O2270"/>
    </row>
    <row r="2271" spans="2:15" s="249" customFormat="1" ht="15.75" customHeight="1">
      <c r="B2271" s="1408"/>
      <c r="C2271" s="1979"/>
      <c r="D2271" s="1409"/>
      <c r="E2271" s="1398"/>
      <c r="F2271" s="1398"/>
      <c r="G2271" s="1398"/>
      <c r="H2271" s="1399"/>
      <c r="I2271" s="1399"/>
      <c r="J2271" s="1399"/>
      <c r="K2271"/>
      <c r="L2271"/>
      <c r="M2271"/>
      <c r="N2271"/>
      <c r="O2271"/>
    </row>
    <row r="2272" spans="2:15" s="249" customFormat="1" ht="15.75" customHeight="1">
      <c r="B2272" s="1408"/>
      <c r="C2272" s="1979"/>
      <c r="D2272" s="1409"/>
      <c r="E2272" s="1398"/>
      <c r="F2272" s="1398"/>
      <c r="G2272" s="1398"/>
      <c r="H2272" s="1399"/>
      <c r="I2272" s="1399"/>
      <c r="J2272" s="1399"/>
      <c r="K2272"/>
      <c r="L2272"/>
      <c r="M2272"/>
      <c r="N2272"/>
      <c r="O2272"/>
    </row>
    <row r="2273" spans="2:15" s="249" customFormat="1" ht="15.75" customHeight="1">
      <c r="B2273" s="1408"/>
      <c r="C2273" s="1979"/>
      <c r="D2273" s="1409"/>
      <c r="E2273" s="1398"/>
      <c r="F2273" s="1398"/>
      <c r="G2273" s="1398"/>
      <c r="H2273" s="1399"/>
      <c r="I2273" s="1399"/>
      <c r="J2273" s="1399"/>
      <c r="K2273"/>
      <c r="L2273"/>
      <c r="M2273"/>
      <c r="N2273"/>
      <c r="O2273"/>
    </row>
    <row r="2274" spans="2:15" s="249" customFormat="1" ht="15.75" customHeight="1">
      <c r="B2274" s="1408"/>
      <c r="C2274" s="1979"/>
      <c r="D2274" s="1409"/>
      <c r="E2274" s="1398"/>
      <c r="F2274" s="1398"/>
      <c r="G2274" s="1398"/>
      <c r="H2274" s="1399"/>
      <c r="I2274" s="1399"/>
      <c r="J2274" s="1399"/>
      <c r="K2274"/>
      <c r="L2274"/>
      <c r="M2274"/>
      <c r="N2274"/>
      <c r="O2274"/>
    </row>
    <row r="2275" spans="2:15" s="249" customFormat="1" ht="15.75" customHeight="1">
      <c r="B2275" s="1408"/>
      <c r="C2275" s="1979"/>
      <c r="D2275" s="1409"/>
      <c r="E2275" s="1398"/>
      <c r="F2275" s="1398"/>
      <c r="G2275" s="1398"/>
      <c r="H2275" s="1399"/>
      <c r="I2275" s="1399"/>
      <c r="J2275" s="1399"/>
      <c r="K2275"/>
      <c r="L2275"/>
      <c r="M2275"/>
      <c r="N2275"/>
      <c r="O2275"/>
    </row>
    <row r="2276" spans="2:15" s="249" customFormat="1" ht="15.75" customHeight="1">
      <c r="B2276" s="1408"/>
      <c r="C2276" s="1979"/>
      <c r="D2276" s="1409"/>
      <c r="E2276" s="1398"/>
      <c r="F2276" s="1398"/>
      <c r="G2276" s="1398"/>
      <c r="H2276" s="1399"/>
      <c r="I2276" s="1399"/>
      <c r="J2276" s="1399"/>
      <c r="K2276"/>
      <c r="L2276"/>
      <c r="M2276"/>
      <c r="N2276"/>
      <c r="O2276"/>
    </row>
    <row r="2277" spans="2:15" s="249" customFormat="1" ht="15.75" customHeight="1">
      <c r="B2277" s="1408"/>
      <c r="C2277" s="1979"/>
      <c r="D2277" s="1409"/>
      <c r="E2277" s="1398"/>
      <c r="F2277" s="1398"/>
      <c r="G2277" s="1398"/>
      <c r="H2277" s="1399"/>
      <c r="I2277" s="1399"/>
      <c r="J2277" s="1399"/>
      <c r="K2277"/>
      <c r="L2277"/>
      <c r="M2277"/>
      <c r="N2277"/>
      <c r="O2277"/>
    </row>
    <row r="2278" spans="2:15" s="249" customFormat="1" ht="15.75" customHeight="1">
      <c r="B2278" s="1408"/>
      <c r="C2278" s="1979"/>
      <c r="D2278" s="1409"/>
      <c r="E2278" s="1398"/>
      <c r="F2278" s="1398"/>
      <c r="G2278" s="1398"/>
      <c r="H2278" s="1399"/>
      <c r="I2278" s="1399"/>
      <c r="J2278" s="1399"/>
      <c r="K2278"/>
      <c r="L2278"/>
      <c r="M2278"/>
      <c r="N2278"/>
      <c r="O2278"/>
    </row>
    <row r="2279" spans="2:15" s="249" customFormat="1" ht="15.75" customHeight="1">
      <c r="B2279" s="1408"/>
      <c r="C2279" s="1979"/>
      <c r="D2279" s="1409"/>
      <c r="E2279" s="1398"/>
      <c r="F2279" s="1398"/>
      <c r="G2279" s="1398"/>
      <c r="H2279" s="1399"/>
      <c r="I2279" s="1399"/>
      <c r="J2279" s="1399"/>
      <c r="K2279"/>
      <c r="L2279"/>
      <c r="M2279"/>
      <c r="N2279"/>
      <c r="O2279"/>
    </row>
    <row r="2280" spans="2:15" s="249" customFormat="1" ht="15.75" customHeight="1">
      <c r="B2280" s="1408"/>
      <c r="C2280" s="1979"/>
      <c r="D2280" s="1409"/>
      <c r="E2280" s="1398"/>
      <c r="F2280" s="1398"/>
      <c r="G2280" s="1398"/>
      <c r="H2280" s="1399"/>
      <c r="I2280" s="1399"/>
      <c r="J2280" s="1399"/>
      <c r="K2280"/>
      <c r="L2280"/>
      <c r="M2280"/>
      <c r="N2280"/>
      <c r="O2280"/>
    </row>
    <row r="2281" spans="2:15" s="249" customFormat="1" ht="15.75" customHeight="1">
      <c r="B2281" s="1408"/>
      <c r="C2281" s="1979"/>
      <c r="D2281" s="1409"/>
      <c r="E2281" s="1398"/>
      <c r="F2281" s="1398"/>
      <c r="G2281" s="1398"/>
      <c r="H2281" s="1399"/>
      <c r="I2281" s="1399"/>
      <c r="J2281" s="1399"/>
      <c r="K2281"/>
      <c r="L2281"/>
      <c r="M2281"/>
      <c r="N2281"/>
      <c r="O2281"/>
    </row>
    <row r="2282" spans="2:15" s="249" customFormat="1" ht="15.75" customHeight="1">
      <c r="B2282" s="1408"/>
      <c r="C2282" s="1979"/>
      <c r="D2282" s="1409"/>
      <c r="E2282" s="1398"/>
      <c r="F2282" s="1398"/>
      <c r="G2282" s="1398"/>
      <c r="H2282" s="1399"/>
      <c r="I2282" s="1399"/>
      <c r="J2282" s="1399"/>
      <c r="K2282"/>
      <c r="L2282"/>
      <c r="M2282"/>
      <c r="N2282"/>
      <c r="O2282"/>
    </row>
    <row r="2283" spans="2:15" s="249" customFormat="1" ht="15.75" customHeight="1">
      <c r="B2283" s="1408"/>
      <c r="C2283" s="1979"/>
      <c r="D2283" s="1409"/>
      <c r="E2283" s="1398"/>
      <c r="F2283" s="1398"/>
      <c r="G2283" s="1398"/>
      <c r="H2283" s="1399"/>
      <c r="I2283" s="1399"/>
      <c r="J2283" s="1399"/>
      <c r="K2283"/>
      <c r="L2283"/>
      <c r="M2283"/>
      <c r="N2283"/>
      <c r="O2283"/>
    </row>
    <row r="2284" spans="2:15" s="249" customFormat="1" ht="15.75" customHeight="1">
      <c r="B2284" s="1408"/>
      <c r="C2284" s="1979"/>
      <c r="D2284" s="1409"/>
      <c r="E2284" s="1398"/>
      <c r="F2284" s="1398"/>
      <c r="G2284" s="1398"/>
      <c r="H2284" s="1399"/>
      <c r="I2284" s="1399"/>
      <c r="J2284" s="1399"/>
      <c r="K2284"/>
      <c r="L2284"/>
      <c r="M2284"/>
      <c r="N2284"/>
      <c r="O2284"/>
    </row>
    <row r="2285" spans="2:15" s="249" customFormat="1" ht="15.75" customHeight="1">
      <c r="B2285" s="1408"/>
      <c r="C2285" s="1979"/>
      <c r="D2285" s="1409"/>
      <c r="E2285" s="1398"/>
      <c r="F2285" s="1398"/>
      <c r="G2285" s="1398"/>
      <c r="H2285" s="1399"/>
      <c r="I2285" s="1399"/>
      <c r="J2285" s="1399"/>
      <c r="K2285"/>
      <c r="L2285"/>
      <c r="M2285"/>
      <c r="N2285"/>
      <c r="O2285"/>
    </row>
    <row r="2286" spans="2:15" s="249" customFormat="1" ht="15.75" customHeight="1">
      <c r="B2286" s="1408"/>
      <c r="C2286" s="1979"/>
      <c r="D2286" s="1409"/>
      <c r="E2286" s="1398"/>
      <c r="F2286" s="1398"/>
      <c r="G2286" s="1398"/>
      <c r="H2286" s="1399"/>
      <c r="I2286" s="1399"/>
      <c r="J2286" s="1399"/>
      <c r="K2286"/>
      <c r="L2286"/>
      <c r="M2286"/>
      <c r="N2286"/>
      <c r="O2286"/>
    </row>
    <row r="2287" spans="2:15" s="249" customFormat="1" ht="15.75" customHeight="1">
      <c r="B2287" s="1408"/>
      <c r="C2287" s="1979"/>
      <c r="D2287" s="1409"/>
      <c r="E2287" s="1398"/>
      <c r="F2287" s="1398"/>
      <c r="G2287" s="1398"/>
      <c r="H2287" s="1399"/>
      <c r="I2287" s="1399"/>
      <c r="J2287" s="1399"/>
      <c r="K2287"/>
      <c r="L2287"/>
      <c r="M2287"/>
      <c r="N2287"/>
      <c r="O2287"/>
    </row>
    <row r="2288" spans="2:15" s="249" customFormat="1" ht="15.75" customHeight="1">
      <c r="B2288" s="1408"/>
      <c r="C2288" s="1979"/>
      <c r="D2288" s="1409"/>
      <c r="E2288" s="1398"/>
      <c r="F2288" s="1398"/>
      <c r="G2288" s="1398"/>
      <c r="H2288" s="1399"/>
      <c r="I2288" s="1399"/>
      <c r="J2288" s="1399"/>
      <c r="K2288"/>
      <c r="L2288"/>
      <c r="M2288"/>
      <c r="N2288"/>
      <c r="O2288"/>
    </row>
    <row r="2289" spans="2:15" s="249" customFormat="1" ht="15.75" customHeight="1">
      <c r="B2289" s="1408"/>
      <c r="C2289" s="1979"/>
      <c r="D2289" s="1409"/>
      <c r="E2289" s="1398"/>
      <c r="F2289" s="1398"/>
      <c r="G2289" s="1398"/>
      <c r="H2289" s="1399"/>
      <c r="I2289" s="1399"/>
      <c r="J2289" s="1399"/>
      <c r="K2289"/>
      <c r="L2289"/>
      <c r="M2289"/>
      <c r="N2289"/>
      <c r="O2289"/>
    </row>
    <row r="2290" spans="2:15" s="249" customFormat="1" ht="15.75" customHeight="1">
      <c r="B2290" s="1408"/>
      <c r="C2290" s="1979"/>
      <c r="D2290" s="1409"/>
      <c r="E2290" s="1398"/>
      <c r="F2290" s="1398"/>
      <c r="G2290" s="1398"/>
      <c r="H2290" s="1399"/>
      <c r="I2290" s="1399"/>
      <c r="J2290" s="1399"/>
      <c r="K2290"/>
      <c r="L2290"/>
      <c r="M2290"/>
      <c r="N2290"/>
      <c r="O2290"/>
    </row>
    <row r="2291" spans="2:15" s="249" customFormat="1" ht="15.75" customHeight="1">
      <c r="B2291" s="1408"/>
      <c r="C2291" s="1979"/>
      <c r="D2291" s="1409"/>
      <c r="E2291" s="1398"/>
      <c r="F2291" s="1398"/>
      <c r="G2291" s="1398"/>
      <c r="H2291" s="1399"/>
      <c r="I2291" s="1399"/>
      <c r="J2291" s="1399"/>
      <c r="K2291"/>
      <c r="L2291"/>
      <c r="M2291"/>
      <c r="N2291"/>
      <c r="O2291"/>
    </row>
    <row r="2292" spans="2:15" s="249" customFormat="1" ht="15.75" customHeight="1">
      <c r="B2292" s="1408"/>
      <c r="C2292" s="1979"/>
      <c r="D2292" s="1409"/>
      <c r="E2292" s="1398"/>
      <c r="F2292" s="1398"/>
      <c r="G2292" s="1398"/>
      <c r="H2292" s="1399"/>
      <c r="I2292" s="1399"/>
      <c r="J2292" s="1399"/>
      <c r="K2292"/>
      <c r="L2292"/>
      <c r="M2292"/>
      <c r="N2292"/>
      <c r="O2292"/>
    </row>
    <row r="2293" spans="2:15" s="249" customFormat="1" ht="15.75" customHeight="1">
      <c r="B2293" s="1408"/>
      <c r="C2293" s="1979"/>
      <c r="D2293" s="1409"/>
      <c r="E2293" s="1398"/>
      <c r="F2293" s="1398"/>
      <c r="G2293" s="1398"/>
      <c r="H2293" s="1399"/>
      <c r="I2293" s="1399"/>
      <c r="J2293" s="1399"/>
      <c r="K2293"/>
      <c r="L2293"/>
      <c r="M2293"/>
      <c r="N2293"/>
      <c r="O2293"/>
    </row>
    <row r="2294" spans="2:15" s="249" customFormat="1" ht="15.75" customHeight="1">
      <c r="B2294" s="1408"/>
      <c r="C2294" s="1979"/>
      <c r="D2294" s="1409"/>
      <c r="E2294" s="1398"/>
      <c r="F2294" s="1398"/>
      <c r="G2294" s="1398"/>
      <c r="H2294" s="1399"/>
      <c r="I2294" s="1399"/>
      <c r="J2294" s="1399"/>
      <c r="K2294"/>
      <c r="L2294"/>
      <c r="M2294"/>
      <c r="N2294"/>
      <c r="O2294"/>
    </row>
    <row r="2295" spans="2:15" s="249" customFormat="1" ht="15.75" customHeight="1">
      <c r="B2295" s="1408"/>
      <c r="C2295" s="1979"/>
      <c r="D2295" s="1409"/>
      <c r="E2295" s="1398"/>
      <c r="F2295" s="1398"/>
      <c r="G2295" s="1398"/>
      <c r="H2295" s="1399"/>
      <c r="I2295" s="1399"/>
      <c r="J2295" s="1399"/>
      <c r="K2295"/>
      <c r="L2295"/>
      <c r="M2295"/>
      <c r="N2295"/>
      <c r="O2295"/>
    </row>
    <row r="2296" spans="2:15" s="249" customFormat="1" ht="15.75" customHeight="1">
      <c r="B2296" s="1408"/>
      <c r="C2296" s="1979"/>
      <c r="D2296" s="1409"/>
      <c r="E2296" s="1398"/>
      <c r="F2296" s="1398"/>
      <c r="G2296" s="1398"/>
      <c r="H2296" s="1399"/>
      <c r="I2296" s="1399"/>
      <c r="J2296" s="1399"/>
      <c r="K2296"/>
      <c r="L2296"/>
      <c r="M2296"/>
      <c r="N2296"/>
      <c r="O2296"/>
    </row>
    <row r="2297" spans="2:15" s="249" customFormat="1" ht="15.75" customHeight="1">
      <c r="B2297" s="1408"/>
      <c r="C2297" s="1979"/>
      <c r="D2297" s="1409"/>
      <c r="E2297" s="1398"/>
      <c r="F2297" s="1398"/>
      <c r="G2297" s="1398"/>
      <c r="H2297" s="1399"/>
      <c r="I2297" s="1399"/>
      <c r="J2297" s="1399"/>
      <c r="K2297"/>
      <c r="L2297"/>
      <c r="M2297"/>
      <c r="N2297"/>
      <c r="O2297"/>
    </row>
    <row r="2298" spans="2:15" s="249" customFormat="1" ht="15.75" customHeight="1">
      <c r="B2298" s="1408"/>
      <c r="C2298" s="1979"/>
      <c r="D2298" s="1409"/>
      <c r="E2298" s="1398"/>
      <c r="F2298" s="1398"/>
      <c r="G2298" s="1398"/>
      <c r="H2298" s="1399"/>
      <c r="I2298" s="1399"/>
      <c r="J2298" s="1399"/>
      <c r="K2298"/>
      <c r="L2298"/>
      <c r="M2298"/>
      <c r="N2298"/>
      <c r="O2298"/>
    </row>
    <row r="2299" spans="2:15" s="249" customFormat="1" ht="15.75" customHeight="1">
      <c r="B2299" s="1408"/>
      <c r="C2299" s="1979"/>
      <c r="D2299" s="1409"/>
      <c r="E2299" s="1398"/>
      <c r="F2299" s="1398"/>
      <c r="G2299" s="1398"/>
      <c r="H2299" s="1399"/>
      <c r="I2299" s="1399"/>
      <c r="J2299" s="1399"/>
      <c r="K2299"/>
      <c r="L2299"/>
      <c r="M2299"/>
      <c r="N2299"/>
      <c r="O2299"/>
    </row>
    <row r="2300" spans="2:15" s="249" customFormat="1" ht="15.75" customHeight="1">
      <c r="B2300" s="1408"/>
      <c r="C2300" s="1979"/>
      <c r="D2300" s="1409"/>
      <c r="E2300" s="1398"/>
      <c r="F2300" s="1398"/>
      <c r="G2300" s="1398"/>
      <c r="H2300" s="1399"/>
      <c r="I2300" s="1399"/>
      <c r="J2300" s="1399"/>
      <c r="K2300"/>
      <c r="L2300"/>
      <c r="M2300"/>
      <c r="N2300"/>
      <c r="O2300"/>
    </row>
    <row r="2301" spans="2:15" s="249" customFormat="1" ht="15.75" customHeight="1">
      <c r="B2301" s="1408"/>
      <c r="C2301" s="1979"/>
      <c r="D2301" s="1409"/>
      <c r="E2301" s="1398"/>
      <c r="F2301" s="1398"/>
      <c r="G2301" s="1398"/>
      <c r="H2301" s="1399"/>
      <c r="I2301" s="1399"/>
      <c r="J2301" s="1399"/>
      <c r="K2301"/>
      <c r="L2301"/>
      <c r="M2301"/>
      <c r="N2301"/>
      <c r="O2301"/>
    </row>
    <row r="2302" spans="2:15" s="249" customFormat="1" ht="15.75" customHeight="1">
      <c r="B2302" s="1408"/>
      <c r="C2302" s="1979"/>
      <c r="D2302" s="1409"/>
      <c r="E2302" s="1398"/>
      <c r="F2302" s="1398"/>
      <c r="G2302" s="1398"/>
      <c r="H2302" s="1399"/>
      <c r="I2302" s="1399"/>
      <c r="J2302" s="1399"/>
      <c r="K2302"/>
      <c r="L2302"/>
      <c r="M2302"/>
      <c r="N2302"/>
      <c r="O2302"/>
    </row>
    <row r="2303" spans="2:15" s="249" customFormat="1" ht="15.75" customHeight="1">
      <c r="B2303" s="1408"/>
      <c r="C2303" s="1979"/>
      <c r="D2303" s="1409"/>
      <c r="E2303" s="1398"/>
      <c r="F2303" s="1398"/>
      <c r="G2303" s="1398"/>
      <c r="H2303" s="1399"/>
      <c r="I2303" s="1399"/>
      <c r="J2303" s="1399"/>
      <c r="K2303"/>
      <c r="L2303"/>
      <c r="M2303"/>
      <c r="N2303"/>
      <c r="O2303"/>
    </row>
    <row r="2304" spans="2:15" s="249" customFormat="1" ht="15.75" customHeight="1">
      <c r="B2304" s="1408"/>
      <c r="C2304" s="1979"/>
      <c r="D2304" s="1409"/>
      <c r="E2304" s="1398"/>
      <c r="F2304" s="1398"/>
      <c r="G2304" s="1398"/>
      <c r="H2304" s="1399"/>
      <c r="I2304" s="1399"/>
      <c r="J2304" s="1399"/>
      <c r="K2304"/>
      <c r="L2304"/>
      <c r="M2304"/>
      <c r="N2304"/>
      <c r="O2304"/>
    </row>
    <row r="2305" spans="2:15" s="249" customFormat="1" ht="15.75" customHeight="1">
      <c r="B2305" s="1408"/>
      <c r="C2305" s="1979"/>
      <c r="D2305" s="1409"/>
      <c r="E2305" s="1398"/>
      <c r="F2305" s="1398"/>
      <c r="G2305" s="1398"/>
      <c r="H2305" s="1399"/>
      <c r="I2305" s="1399"/>
      <c r="J2305" s="1399"/>
      <c r="K2305"/>
      <c r="L2305"/>
      <c r="M2305"/>
      <c r="N2305"/>
      <c r="O2305"/>
    </row>
    <row r="2306" spans="2:15" s="249" customFormat="1" ht="15.75" customHeight="1">
      <c r="B2306" s="1408"/>
      <c r="C2306" s="1979"/>
      <c r="D2306" s="1409"/>
      <c r="E2306" s="1398"/>
      <c r="F2306" s="1398"/>
      <c r="G2306" s="1398"/>
      <c r="H2306" s="1399"/>
      <c r="I2306" s="1399"/>
      <c r="J2306" s="1399"/>
      <c r="K2306"/>
      <c r="L2306"/>
      <c r="M2306"/>
      <c r="N2306"/>
      <c r="O2306"/>
    </row>
    <row r="2307" spans="2:15" s="249" customFormat="1" ht="15.75" customHeight="1">
      <c r="B2307" s="1408"/>
      <c r="C2307" s="1979"/>
      <c r="D2307" s="1409"/>
      <c r="E2307" s="1398"/>
      <c r="F2307" s="1398"/>
      <c r="G2307" s="1398"/>
      <c r="H2307" s="1399"/>
      <c r="I2307" s="1399"/>
      <c r="J2307" s="1399"/>
      <c r="K2307"/>
      <c r="L2307"/>
      <c r="M2307"/>
      <c r="N2307"/>
      <c r="O2307"/>
    </row>
    <row r="2308" spans="2:15" s="249" customFormat="1" ht="15.75" customHeight="1">
      <c r="B2308" s="1408"/>
      <c r="C2308" s="1979"/>
      <c r="D2308" s="1409"/>
      <c r="E2308" s="1398"/>
      <c r="F2308" s="1398"/>
      <c r="G2308" s="1398"/>
      <c r="H2308" s="1399"/>
      <c r="I2308" s="1399"/>
      <c r="J2308" s="1399"/>
      <c r="K2308"/>
      <c r="L2308"/>
      <c r="M2308"/>
      <c r="N2308"/>
      <c r="O2308"/>
    </row>
    <row r="2309" spans="2:15" s="249" customFormat="1" ht="15.75" customHeight="1">
      <c r="B2309" s="1408"/>
      <c r="C2309" s="1979"/>
      <c r="D2309" s="1409"/>
      <c r="E2309" s="1398"/>
      <c r="F2309" s="1398"/>
      <c r="G2309" s="1398"/>
      <c r="H2309" s="1399"/>
      <c r="I2309" s="1399"/>
      <c r="J2309" s="1399"/>
      <c r="K2309"/>
      <c r="L2309"/>
      <c r="M2309"/>
      <c r="N2309"/>
      <c r="O2309"/>
    </row>
    <row r="2310" spans="2:15" s="249" customFormat="1" ht="15.75" customHeight="1">
      <c r="B2310" s="1408"/>
      <c r="C2310" s="1979"/>
      <c r="D2310" s="1409"/>
      <c r="E2310" s="1398"/>
      <c r="F2310" s="1398"/>
      <c r="G2310" s="1398"/>
      <c r="H2310" s="1399"/>
      <c r="I2310" s="1399"/>
      <c r="J2310" s="1399"/>
      <c r="K2310"/>
      <c r="L2310"/>
      <c r="M2310"/>
      <c r="N2310"/>
      <c r="O2310"/>
    </row>
    <row r="2311" spans="2:15" s="249" customFormat="1" ht="15.75" customHeight="1">
      <c r="B2311" s="1408"/>
      <c r="C2311" s="1979"/>
      <c r="D2311" s="1409"/>
      <c r="E2311" s="1398"/>
      <c r="F2311" s="1398"/>
      <c r="G2311" s="1398"/>
      <c r="H2311" s="1399"/>
      <c r="I2311" s="1399"/>
      <c r="J2311" s="1399"/>
      <c r="K2311"/>
      <c r="L2311"/>
      <c r="M2311"/>
      <c r="N2311"/>
      <c r="O2311"/>
    </row>
    <row r="2312" spans="2:15" s="249" customFormat="1" ht="15.75" customHeight="1">
      <c r="B2312" s="1408"/>
      <c r="C2312" s="1979"/>
      <c r="D2312" s="1409"/>
      <c r="E2312" s="1398"/>
      <c r="F2312" s="1398"/>
      <c r="G2312" s="1398"/>
      <c r="H2312" s="1399"/>
      <c r="I2312" s="1399"/>
      <c r="J2312" s="1399"/>
      <c r="K2312"/>
      <c r="L2312"/>
      <c r="M2312"/>
      <c r="N2312"/>
      <c r="O2312"/>
    </row>
    <row r="2313" spans="2:15" s="249" customFormat="1" ht="15.75" customHeight="1">
      <c r="B2313" s="1408"/>
      <c r="C2313" s="1979"/>
      <c r="D2313" s="1409"/>
      <c r="E2313" s="1398"/>
      <c r="F2313" s="1398"/>
      <c r="G2313" s="1398"/>
      <c r="H2313" s="1399"/>
      <c r="I2313" s="1399"/>
      <c r="J2313" s="1399"/>
      <c r="K2313"/>
      <c r="L2313"/>
      <c r="M2313"/>
      <c r="N2313"/>
      <c r="O2313"/>
    </row>
    <row r="2314" spans="2:15" s="249" customFormat="1" ht="15.75" customHeight="1">
      <c r="B2314" s="1408"/>
      <c r="C2314" s="1979"/>
      <c r="D2314" s="1409"/>
      <c r="E2314" s="1398"/>
      <c r="F2314" s="1398"/>
      <c r="G2314" s="1398"/>
      <c r="H2314" s="1399"/>
      <c r="I2314" s="1399"/>
      <c r="J2314" s="1399"/>
      <c r="K2314"/>
      <c r="L2314"/>
      <c r="M2314"/>
      <c r="N2314"/>
      <c r="O2314"/>
    </row>
    <row r="2315" spans="2:15" s="249" customFormat="1" ht="15.75" customHeight="1">
      <c r="B2315" s="1408"/>
      <c r="C2315" s="1979"/>
      <c r="D2315" s="1409"/>
      <c r="E2315" s="1398"/>
      <c r="F2315" s="1398"/>
      <c r="G2315" s="1398"/>
      <c r="H2315" s="1399"/>
      <c r="I2315" s="1399"/>
      <c r="J2315" s="1399"/>
      <c r="K2315"/>
      <c r="L2315"/>
      <c r="M2315"/>
      <c r="N2315"/>
      <c r="O2315"/>
    </row>
    <row r="2316" spans="2:15" s="249" customFormat="1" ht="15.75" customHeight="1">
      <c r="B2316" s="1408"/>
      <c r="C2316" s="1979"/>
      <c r="D2316" s="1409"/>
      <c r="E2316" s="1398"/>
      <c r="F2316" s="1398"/>
      <c r="G2316" s="1398"/>
      <c r="H2316" s="1399"/>
      <c r="I2316" s="1399"/>
      <c r="J2316" s="1399"/>
      <c r="K2316"/>
      <c r="L2316"/>
      <c r="M2316"/>
      <c r="N2316"/>
      <c r="O2316"/>
    </row>
    <row r="2317" spans="2:15" s="249" customFormat="1" ht="15.75" customHeight="1">
      <c r="B2317" s="1408"/>
      <c r="C2317" s="1979"/>
      <c r="D2317" s="1409"/>
      <c r="E2317" s="1398"/>
      <c r="F2317" s="1398"/>
      <c r="G2317" s="1398"/>
      <c r="H2317" s="1399"/>
      <c r="I2317" s="1399"/>
      <c r="J2317" s="1399"/>
      <c r="K2317"/>
      <c r="L2317"/>
      <c r="M2317"/>
      <c r="N2317"/>
      <c r="O2317"/>
    </row>
    <row r="2318" spans="2:15" s="249" customFormat="1" ht="15.75" customHeight="1">
      <c r="B2318" s="1408"/>
      <c r="C2318" s="1979"/>
      <c r="D2318" s="1409"/>
      <c r="E2318" s="1398"/>
      <c r="F2318" s="1398"/>
      <c r="G2318" s="1398"/>
      <c r="H2318" s="1399"/>
      <c r="I2318" s="1399"/>
      <c r="J2318" s="1399"/>
      <c r="K2318"/>
      <c r="L2318"/>
      <c r="M2318"/>
      <c r="N2318"/>
      <c r="O2318"/>
    </row>
    <row r="2319" spans="2:15" s="249" customFormat="1" ht="15.75" customHeight="1">
      <c r="B2319" s="1408"/>
      <c r="C2319" s="1979"/>
      <c r="D2319" s="1409"/>
      <c r="E2319" s="1398"/>
      <c r="F2319" s="1398"/>
      <c r="G2319" s="1398"/>
      <c r="H2319" s="1399"/>
      <c r="I2319" s="1399"/>
      <c r="J2319" s="1399"/>
      <c r="K2319"/>
      <c r="L2319"/>
      <c r="M2319"/>
      <c r="N2319"/>
      <c r="O2319"/>
    </row>
    <row r="2320" spans="2:15" s="249" customFormat="1" ht="15.75" customHeight="1">
      <c r="B2320" s="1408"/>
      <c r="C2320" s="1979"/>
      <c r="D2320" s="1409"/>
      <c r="E2320" s="1398"/>
      <c r="F2320" s="1398"/>
      <c r="G2320" s="1398"/>
      <c r="H2320" s="1399"/>
      <c r="I2320" s="1399"/>
      <c r="J2320" s="1399"/>
      <c r="K2320"/>
      <c r="L2320"/>
      <c r="M2320"/>
      <c r="N2320"/>
      <c r="O2320"/>
    </row>
    <row r="2321" spans="2:15" s="249" customFormat="1" ht="15.75" customHeight="1">
      <c r="B2321" s="1408"/>
      <c r="C2321" s="1979"/>
      <c r="D2321" s="1409"/>
      <c r="E2321" s="1398"/>
      <c r="F2321" s="1398"/>
      <c r="G2321" s="1398"/>
      <c r="H2321" s="1399"/>
      <c r="I2321" s="1399"/>
      <c r="J2321" s="1399"/>
      <c r="K2321"/>
      <c r="L2321"/>
      <c r="M2321"/>
      <c r="N2321"/>
      <c r="O2321"/>
    </row>
    <row r="2322" spans="2:15" s="249" customFormat="1" ht="15.75" customHeight="1">
      <c r="B2322" s="1408"/>
      <c r="C2322" s="1979"/>
      <c r="D2322" s="1409"/>
      <c r="E2322" s="1398"/>
      <c r="F2322" s="1398"/>
      <c r="G2322" s="1398"/>
      <c r="H2322" s="1399"/>
      <c r="I2322" s="1399"/>
      <c r="J2322" s="1399"/>
      <c r="K2322"/>
      <c r="L2322"/>
      <c r="M2322"/>
      <c r="N2322"/>
      <c r="O2322"/>
    </row>
    <row r="2323" spans="2:15" s="249" customFormat="1" ht="15.75" customHeight="1">
      <c r="B2323" s="1408"/>
      <c r="C2323" s="1979"/>
      <c r="D2323" s="1409"/>
      <c r="E2323" s="1398"/>
      <c r="F2323" s="1398"/>
      <c r="G2323" s="1398"/>
      <c r="H2323" s="1399"/>
      <c r="I2323" s="1399"/>
      <c r="J2323" s="1399"/>
      <c r="K2323"/>
      <c r="L2323"/>
      <c r="M2323"/>
      <c r="N2323"/>
      <c r="O2323"/>
    </row>
    <row r="2324" spans="2:15" s="249" customFormat="1" ht="15.75" customHeight="1">
      <c r="B2324" s="1408"/>
      <c r="C2324" s="1979"/>
      <c r="D2324" s="1409"/>
      <c r="E2324" s="1398"/>
      <c r="F2324" s="1398"/>
      <c r="G2324" s="1398"/>
      <c r="H2324" s="1399"/>
      <c r="I2324" s="1399"/>
      <c r="J2324" s="1399"/>
      <c r="K2324"/>
      <c r="L2324"/>
      <c r="M2324"/>
      <c r="N2324"/>
      <c r="O2324"/>
    </row>
    <row r="2325" spans="2:15" s="249" customFormat="1" ht="15.75" customHeight="1">
      <c r="B2325" s="1408"/>
      <c r="C2325" s="1979"/>
      <c r="D2325" s="1409"/>
      <c r="E2325" s="1398"/>
      <c r="F2325" s="1398"/>
      <c r="G2325" s="1398"/>
      <c r="H2325" s="1399"/>
      <c r="I2325" s="1399"/>
      <c r="J2325" s="1399"/>
      <c r="K2325"/>
      <c r="L2325"/>
      <c r="M2325"/>
      <c r="N2325"/>
      <c r="O2325"/>
    </row>
    <row r="2326" spans="2:15" s="249" customFormat="1" ht="15.75" customHeight="1">
      <c r="B2326" s="1408"/>
      <c r="C2326" s="1979"/>
      <c r="D2326" s="1409"/>
      <c r="E2326" s="1398"/>
      <c r="F2326" s="1398"/>
      <c r="G2326" s="1398"/>
      <c r="H2326" s="1399"/>
      <c r="I2326" s="1399"/>
      <c r="J2326" s="1399"/>
      <c r="K2326"/>
      <c r="L2326"/>
      <c r="M2326"/>
      <c r="N2326"/>
      <c r="O2326"/>
    </row>
    <row r="2327" spans="2:15" s="249" customFormat="1" ht="15.75" customHeight="1">
      <c r="B2327" s="1408"/>
      <c r="C2327" s="1979"/>
      <c r="D2327" s="1409"/>
      <c r="E2327" s="1398"/>
      <c r="F2327" s="1398"/>
      <c r="G2327" s="1398"/>
      <c r="H2327" s="1399"/>
      <c r="I2327" s="1399"/>
      <c r="J2327" s="1399"/>
      <c r="K2327"/>
      <c r="L2327"/>
      <c r="M2327"/>
      <c r="N2327"/>
      <c r="O2327"/>
    </row>
    <row r="2328" spans="2:15" s="249" customFormat="1" ht="15.75" customHeight="1">
      <c r="B2328" s="1408"/>
      <c r="C2328" s="1979"/>
      <c r="D2328" s="1409"/>
      <c r="E2328" s="1398"/>
      <c r="F2328" s="1398"/>
      <c r="G2328" s="1398"/>
      <c r="H2328" s="1399"/>
      <c r="I2328" s="1399"/>
      <c r="J2328" s="1399"/>
      <c r="K2328"/>
      <c r="L2328"/>
      <c r="M2328"/>
      <c r="N2328"/>
      <c r="O2328"/>
    </row>
    <row r="2329" spans="2:15" s="249" customFormat="1" ht="15.75" customHeight="1">
      <c r="B2329" s="1408"/>
      <c r="C2329" s="1979"/>
      <c r="D2329" s="1409"/>
      <c r="E2329" s="1398"/>
      <c r="F2329" s="1398"/>
      <c r="G2329" s="1398"/>
      <c r="H2329" s="1399"/>
      <c r="I2329" s="1399"/>
      <c r="J2329" s="1399"/>
      <c r="K2329"/>
      <c r="L2329"/>
      <c r="M2329"/>
      <c r="N2329"/>
      <c r="O2329"/>
    </row>
    <row r="2330" spans="2:15" s="249" customFormat="1" ht="15.75" customHeight="1">
      <c r="B2330" s="1408"/>
      <c r="C2330" s="1979"/>
      <c r="D2330" s="1409"/>
      <c r="E2330" s="1398"/>
      <c r="F2330" s="1398"/>
      <c r="G2330" s="1398"/>
      <c r="H2330" s="1399"/>
      <c r="I2330" s="1399"/>
      <c r="J2330" s="1399"/>
      <c r="K2330"/>
      <c r="L2330"/>
      <c r="M2330"/>
      <c r="N2330"/>
      <c r="O2330"/>
    </row>
    <row r="2331" spans="2:15" s="249" customFormat="1" ht="15.75" customHeight="1">
      <c r="B2331" s="1408"/>
      <c r="C2331" s="1979"/>
      <c r="D2331" s="1409"/>
      <c r="E2331" s="1398"/>
      <c r="F2331" s="1398"/>
      <c r="G2331" s="1398"/>
      <c r="H2331" s="1399"/>
      <c r="I2331" s="1399"/>
      <c r="J2331" s="1399"/>
      <c r="K2331"/>
      <c r="L2331"/>
      <c r="M2331"/>
      <c r="N2331"/>
      <c r="O2331"/>
    </row>
    <row r="2332" spans="2:15" s="249" customFormat="1" ht="15.75" customHeight="1">
      <c r="B2332" s="1408"/>
      <c r="C2332" s="1979"/>
      <c r="D2332" s="1409"/>
      <c r="E2332" s="1398"/>
      <c r="F2332" s="1398"/>
      <c r="G2332" s="1398"/>
      <c r="H2332" s="1399"/>
      <c r="I2332" s="1399"/>
      <c r="J2332" s="1399"/>
      <c r="K2332"/>
      <c r="L2332"/>
      <c r="M2332"/>
      <c r="N2332"/>
      <c r="O2332"/>
    </row>
    <row r="2333" spans="2:15" s="249" customFormat="1" ht="15.75" customHeight="1">
      <c r="B2333" s="1408"/>
      <c r="C2333" s="1979"/>
      <c r="D2333" s="1409"/>
      <c r="E2333" s="1398"/>
      <c r="F2333" s="1398"/>
      <c r="G2333" s="1398"/>
      <c r="H2333" s="1399"/>
      <c r="I2333" s="1399"/>
      <c r="J2333" s="1399"/>
      <c r="K2333"/>
      <c r="L2333"/>
      <c r="M2333"/>
      <c r="N2333"/>
      <c r="O2333"/>
    </row>
    <row r="2334" spans="2:15" s="249" customFormat="1" ht="15.75" customHeight="1">
      <c r="B2334" s="1408"/>
      <c r="C2334" s="1979"/>
      <c r="D2334" s="1409"/>
      <c r="E2334" s="1398"/>
      <c r="F2334" s="1398"/>
      <c r="G2334" s="1398"/>
      <c r="H2334" s="1399"/>
      <c r="I2334" s="1399"/>
      <c r="J2334" s="1399"/>
      <c r="K2334"/>
      <c r="L2334"/>
      <c r="M2334"/>
      <c r="N2334"/>
      <c r="O2334"/>
    </row>
    <row r="2335" spans="2:15" s="249" customFormat="1" ht="15.75" customHeight="1">
      <c r="B2335" s="1408"/>
      <c r="C2335" s="1979"/>
      <c r="D2335" s="1409"/>
      <c r="E2335" s="1398"/>
      <c r="F2335" s="1398"/>
      <c r="G2335" s="1398"/>
      <c r="H2335" s="1399"/>
      <c r="I2335" s="1399"/>
      <c r="J2335" s="1399"/>
      <c r="K2335"/>
      <c r="L2335"/>
      <c r="M2335"/>
      <c r="N2335"/>
      <c r="O2335"/>
    </row>
    <row r="2336" spans="2:15" s="249" customFormat="1" ht="15.75" customHeight="1">
      <c r="B2336" s="1408"/>
      <c r="C2336" s="1979"/>
      <c r="D2336" s="1409"/>
      <c r="E2336" s="1398"/>
      <c r="F2336" s="1398"/>
      <c r="G2336" s="1398"/>
      <c r="H2336" s="1399"/>
      <c r="I2336" s="1399"/>
      <c r="J2336" s="1399"/>
      <c r="K2336"/>
      <c r="L2336"/>
      <c r="M2336"/>
      <c r="N2336"/>
      <c r="O2336"/>
    </row>
    <row r="2337" spans="2:15" s="249" customFormat="1" ht="15.75" customHeight="1">
      <c r="B2337" s="1408"/>
      <c r="C2337" s="1979"/>
      <c r="D2337" s="1409"/>
      <c r="E2337" s="1398"/>
      <c r="F2337" s="1398"/>
      <c r="G2337" s="1398"/>
      <c r="H2337" s="1399"/>
      <c r="I2337" s="1399"/>
      <c r="J2337" s="1399"/>
      <c r="K2337"/>
      <c r="L2337"/>
      <c r="M2337"/>
      <c r="N2337"/>
      <c r="O2337"/>
    </row>
    <row r="2338" spans="2:15" s="249" customFormat="1" ht="15.75" customHeight="1">
      <c r="B2338" s="1408"/>
      <c r="C2338" s="1979"/>
      <c r="D2338" s="1409"/>
      <c r="E2338" s="1398"/>
      <c r="F2338" s="1398"/>
      <c r="G2338" s="1398"/>
      <c r="H2338" s="1399"/>
      <c r="I2338" s="1399"/>
      <c r="J2338" s="1399"/>
      <c r="K2338"/>
      <c r="L2338"/>
      <c r="M2338"/>
      <c r="N2338"/>
      <c r="O2338"/>
    </row>
    <row r="2339" spans="2:15" s="249" customFormat="1" ht="15.75" customHeight="1">
      <c r="B2339" s="1408"/>
      <c r="C2339" s="1979"/>
      <c r="D2339" s="1409"/>
      <c r="E2339" s="1398"/>
      <c r="F2339" s="1398"/>
      <c r="G2339" s="1398"/>
      <c r="H2339" s="1399"/>
      <c r="I2339" s="1399"/>
      <c r="J2339" s="1399"/>
      <c r="K2339"/>
      <c r="L2339"/>
      <c r="M2339"/>
      <c r="N2339"/>
      <c r="O2339"/>
    </row>
    <row r="2340" spans="2:15" s="249" customFormat="1" ht="15.75" customHeight="1">
      <c r="B2340" s="1408"/>
      <c r="C2340" s="1979"/>
      <c r="D2340" s="1409"/>
      <c r="E2340" s="1398"/>
      <c r="F2340" s="1398"/>
      <c r="G2340" s="1398"/>
      <c r="H2340" s="1399"/>
      <c r="I2340" s="1399"/>
      <c r="J2340" s="1399"/>
      <c r="K2340"/>
      <c r="L2340"/>
      <c r="M2340"/>
      <c r="N2340"/>
      <c r="O2340"/>
    </row>
    <row r="2341" spans="2:15" s="249" customFormat="1" ht="15.75" customHeight="1">
      <c r="B2341" s="1408"/>
      <c r="C2341" s="1979"/>
      <c r="D2341" s="1409"/>
      <c r="E2341" s="1398"/>
      <c r="F2341" s="1398"/>
      <c r="G2341" s="1398"/>
      <c r="H2341" s="1399"/>
      <c r="I2341" s="1399"/>
      <c r="J2341" s="1399"/>
      <c r="K2341"/>
      <c r="L2341"/>
      <c r="M2341"/>
      <c r="N2341"/>
      <c r="O2341"/>
    </row>
    <row r="2342" spans="2:15" s="249" customFormat="1" ht="15.75" customHeight="1">
      <c r="B2342" s="1408"/>
      <c r="C2342" s="1979"/>
      <c r="D2342" s="1409"/>
      <c r="E2342" s="1398"/>
      <c r="F2342" s="1398"/>
      <c r="G2342" s="1398"/>
      <c r="H2342" s="1399"/>
      <c r="I2342" s="1399"/>
      <c r="J2342" s="1399"/>
      <c r="K2342"/>
      <c r="L2342"/>
      <c r="M2342"/>
      <c r="N2342"/>
      <c r="O2342"/>
    </row>
    <row r="2343" spans="2:15" s="249" customFormat="1" ht="15.75" customHeight="1">
      <c r="B2343" s="1408"/>
      <c r="C2343" s="1979"/>
      <c r="D2343" s="1409"/>
      <c r="E2343" s="1398"/>
      <c r="F2343" s="1398"/>
      <c r="G2343" s="1398"/>
      <c r="H2343" s="1399"/>
      <c r="I2343" s="1399"/>
      <c r="J2343" s="1399"/>
      <c r="K2343"/>
      <c r="L2343"/>
      <c r="M2343"/>
      <c r="N2343"/>
      <c r="O2343"/>
    </row>
    <row r="2344" spans="2:15" s="249" customFormat="1" ht="15.75" customHeight="1">
      <c r="B2344" s="1408"/>
      <c r="C2344" s="1979"/>
      <c r="D2344" s="1409"/>
      <c r="E2344" s="1398"/>
      <c r="F2344" s="1398"/>
      <c r="G2344" s="1398"/>
      <c r="H2344" s="1399"/>
      <c r="I2344" s="1399"/>
      <c r="J2344" s="1399"/>
      <c r="K2344"/>
      <c r="L2344"/>
      <c r="M2344"/>
      <c r="N2344"/>
      <c r="O2344"/>
    </row>
    <row r="2345" spans="2:15" s="249" customFormat="1" ht="15.75" customHeight="1">
      <c r="B2345" s="1408"/>
      <c r="C2345" s="1979"/>
      <c r="D2345" s="1409"/>
      <c r="E2345" s="1398"/>
      <c r="F2345" s="1398"/>
      <c r="G2345" s="1398"/>
      <c r="H2345" s="1399"/>
      <c r="I2345" s="1399"/>
      <c r="J2345" s="1399"/>
      <c r="K2345"/>
      <c r="L2345"/>
      <c r="M2345"/>
      <c r="N2345"/>
      <c r="O2345"/>
    </row>
    <row r="2346" spans="2:15" s="249" customFormat="1" ht="15.75" customHeight="1">
      <c r="B2346" s="1408"/>
      <c r="C2346" s="1979"/>
      <c r="D2346" s="1409"/>
      <c r="E2346" s="1398"/>
      <c r="F2346" s="1398"/>
      <c r="G2346" s="1398"/>
      <c r="H2346" s="1399"/>
      <c r="I2346" s="1399"/>
      <c r="J2346" s="1399"/>
      <c r="K2346"/>
      <c r="L2346"/>
      <c r="M2346"/>
      <c r="N2346"/>
      <c r="O2346"/>
    </row>
    <row r="2347" spans="2:15" s="249" customFormat="1" ht="15.75" customHeight="1">
      <c r="B2347" s="1408"/>
      <c r="C2347" s="1979"/>
      <c r="D2347" s="1409"/>
      <c r="E2347" s="1398"/>
      <c r="F2347" s="1398"/>
      <c r="G2347" s="1398"/>
      <c r="H2347" s="1399"/>
      <c r="I2347" s="1399"/>
      <c r="J2347" s="1399"/>
      <c r="K2347"/>
      <c r="L2347"/>
      <c r="M2347"/>
      <c r="N2347"/>
      <c r="O2347"/>
    </row>
    <row r="2348" spans="2:15" s="249" customFormat="1" ht="15.75" customHeight="1">
      <c r="B2348" s="1408"/>
      <c r="C2348" s="1979"/>
      <c r="D2348" s="1409"/>
      <c r="E2348" s="1398"/>
      <c r="F2348" s="1398"/>
      <c r="G2348" s="1398"/>
      <c r="H2348" s="1399"/>
      <c r="I2348" s="1399"/>
      <c r="J2348" s="1399"/>
      <c r="K2348"/>
      <c r="L2348"/>
      <c r="M2348"/>
      <c r="N2348"/>
      <c r="O2348"/>
    </row>
    <row r="2349" spans="2:15" s="249" customFormat="1" ht="15.75" customHeight="1">
      <c r="B2349" s="1408"/>
      <c r="C2349" s="1979"/>
      <c r="D2349" s="1409"/>
      <c r="E2349" s="1398"/>
      <c r="F2349" s="1398"/>
      <c r="G2349" s="1398"/>
      <c r="H2349" s="1399"/>
      <c r="I2349" s="1399"/>
      <c r="J2349" s="1399"/>
      <c r="K2349"/>
      <c r="L2349"/>
      <c r="M2349"/>
      <c r="N2349"/>
      <c r="O2349"/>
    </row>
    <row r="2350" spans="2:15" s="249" customFormat="1" ht="15.75" customHeight="1">
      <c r="B2350" s="1408"/>
      <c r="C2350" s="1979"/>
      <c r="D2350" s="1409"/>
      <c r="E2350" s="1398"/>
      <c r="F2350" s="1398"/>
      <c r="G2350" s="1398"/>
      <c r="H2350" s="1399"/>
      <c r="I2350" s="1399"/>
      <c r="J2350" s="1399"/>
      <c r="K2350"/>
      <c r="L2350"/>
      <c r="M2350"/>
      <c r="N2350"/>
      <c r="O2350"/>
    </row>
    <row r="2351" spans="2:15" s="249" customFormat="1" ht="15.75" customHeight="1">
      <c r="B2351" s="1408"/>
      <c r="C2351" s="1979"/>
      <c r="D2351" s="1409"/>
      <c r="E2351" s="1398"/>
      <c r="F2351" s="1398"/>
      <c r="G2351" s="1398"/>
      <c r="H2351" s="1399"/>
      <c r="I2351" s="1399"/>
      <c r="J2351" s="1399"/>
      <c r="K2351"/>
      <c r="L2351"/>
      <c r="M2351"/>
      <c r="N2351"/>
      <c r="O2351"/>
    </row>
    <row r="2352" spans="2:15" s="249" customFormat="1" ht="15.75" customHeight="1">
      <c r="B2352" s="1408"/>
      <c r="C2352" s="1979"/>
      <c r="D2352" s="1409"/>
      <c r="E2352" s="1398"/>
      <c r="F2352" s="1398"/>
      <c r="G2352" s="1398"/>
      <c r="H2352" s="1399"/>
      <c r="I2352" s="1399"/>
      <c r="J2352" s="1399"/>
      <c r="K2352"/>
      <c r="L2352"/>
      <c r="M2352"/>
      <c r="N2352"/>
      <c r="O2352"/>
    </row>
    <row r="2353" spans="2:15" s="249" customFormat="1" ht="15.75" customHeight="1">
      <c r="B2353" s="1408"/>
      <c r="C2353" s="1979"/>
      <c r="D2353" s="1409"/>
      <c r="E2353" s="1398"/>
      <c r="F2353" s="1398"/>
      <c r="G2353" s="1398"/>
      <c r="H2353" s="1399"/>
      <c r="I2353" s="1399"/>
      <c r="J2353" s="1399"/>
      <c r="K2353"/>
      <c r="L2353"/>
      <c r="M2353"/>
      <c r="N2353"/>
      <c r="O2353"/>
    </row>
    <row r="2354" spans="2:15" s="249" customFormat="1" ht="15.75" customHeight="1">
      <c r="B2354" s="1408"/>
      <c r="C2354" s="1979"/>
      <c r="D2354" s="1409"/>
      <c r="E2354" s="1398"/>
      <c r="F2354" s="1398"/>
      <c r="G2354" s="1398"/>
      <c r="H2354" s="1399"/>
      <c r="I2354" s="1399"/>
      <c r="J2354" s="1399"/>
      <c r="K2354"/>
      <c r="L2354"/>
      <c r="M2354"/>
      <c r="N2354"/>
      <c r="O2354"/>
    </row>
    <row r="2355" spans="2:15" s="249" customFormat="1" ht="15.75" customHeight="1">
      <c r="B2355" s="1408"/>
      <c r="C2355" s="1979"/>
      <c r="D2355" s="1409"/>
      <c r="E2355" s="1398"/>
      <c r="F2355" s="1398"/>
      <c r="G2355" s="1398"/>
      <c r="H2355" s="1399"/>
      <c r="I2355" s="1399"/>
      <c r="J2355" s="1399"/>
      <c r="K2355"/>
      <c r="L2355"/>
      <c r="M2355"/>
      <c r="N2355"/>
      <c r="O2355"/>
    </row>
    <row r="2356" spans="2:15" s="249" customFormat="1" ht="15.75" customHeight="1">
      <c r="B2356" s="1408"/>
      <c r="C2356" s="1979"/>
      <c r="D2356" s="1409"/>
      <c r="E2356" s="1398"/>
      <c r="F2356" s="1398"/>
      <c r="G2356" s="1398"/>
      <c r="H2356" s="1399"/>
      <c r="I2356" s="1399"/>
      <c r="J2356" s="1399"/>
      <c r="K2356"/>
      <c r="L2356"/>
      <c r="M2356"/>
      <c r="N2356"/>
      <c r="O2356"/>
    </row>
    <row r="2357" spans="2:15" s="249" customFormat="1" ht="15.75" customHeight="1">
      <c r="B2357" s="1408"/>
      <c r="C2357" s="1979"/>
      <c r="D2357" s="1409"/>
      <c r="E2357" s="1398"/>
      <c r="F2357" s="1398"/>
      <c r="G2357" s="1398"/>
      <c r="H2357" s="1399"/>
      <c r="I2357" s="1399"/>
      <c r="J2357" s="1399"/>
      <c r="K2357"/>
      <c r="L2357"/>
      <c r="M2357"/>
      <c r="N2357"/>
      <c r="O2357"/>
    </row>
    <row r="2358" spans="2:15" s="249" customFormat="1" ht="15.75" customHeight="1">
      <c r="B2358" s="1408"/>
      <c r="C2358" s="1979"/>
      <c r="D2358" s="1409"/>
      <c r="E2358" s="1398"/>
      <c r="F2358" s="1398"/>
      <c r="G2358" s="1398"/>
      <c r="H2358" s="1399"/>
      <c r="I2358" s="1399"/>
      <c r="J2358" s="1399"/>
      <c r="K2358"/>
      <c r="L2358"/>
      <c r="M2358"/>
      <c r="N2358"/>
      <c r="O2358"/>
    </row>
    <row r="2359" spans="2:15" s="249" customFormat="1" ht="15.75" customHeight="1">
      <c r="B2359" s="1408"/>
      <c r="C2359" s="1979"/>
      <c r="D2359" s="1409"/>
      <c r="E2359" s="1398"/>
      <c r="F2359" s="1398"/>
      <c r="G2359" s="1398"/>
      <c r="H2359" s="1399"/>
      <c r="I2359" s="1399"/>
      <c r="J2359" s="1399"/>
      <c r="K2359"/>
      <c r="L2359"/>
      <c r="M2359"/>
      <c r="N2359"/>
      <c r="O2359"/>
    </row>
    <row r="2360" spans="2:15" s="249" customFormat="1" ht="15.75" customHeight="1">
      <c r="B2360" s="1408"/>
      <c r="C2360" s="1979"/>
      <c r="D2360" s="1409"/>
      <c r="E2360" s="1398"/>
      <c r="F2360" s="1398"/>
      <c r="G2360" s="1398"/>
      <c r="H2360" s="1399"/>
      <c r="I2360" s="1399"/>
      <c r="J2360" s="1399"/>
      <c r="K2360"/>
      <c r="L2360"/>
      <c r="M2360"/>
      <c r="N2360"/>
      <c r="O2360"/>
    </row>
    <row r="2361" spans="2:15" s="249" customFormat="1" ht="15.75" customHeight="1">
      <c r="B2361" s="1408"/>
      <c r="C2361" s="1979"/>
      <c r="D2361" s="1409"/>
      <c r="E2361" s="1398"/>
      <c r="F2361" s="1398"/>
      <c r="G2361" s="1398"/>
      <c r="H2361" s="1399"/>
      <c r="I2361" s="1399"/>
      <c r="J2361" s="1399"/>
      <c r="K2361"/>
      <c r="L2361"/>
      <c r="M2361"/>
      <c r="N2361"/>
      <c r="O2361"/>
    </row>
    <row r="2362" spans="2:15" s="249" customFormat="1" ht="15.75" customHeight="1">
      <c r="B2362" s="1408"/>
      <c r="C2362" s="1979"/>
      <c r="D2362" s="1409"/>
      <c r="E2362" s="1398"/>
      <c r="F2362" s="1398"/>
      <c r="G2362" s="1398"/>
      <c r="H2362" s="1399"/>
      <c r="I2362" s="1399"/>
      <c r="J2362" s="1399"/>
      <c r="K2362"/>
      <c r="L2362"/>
      <c r="M2362"/>
      <c r="N2362"/>
      <c r="O2362"/>
    </row>
    <row r="2363" spans="2:15" s="249" customFormat="1" ht="15.75" customHeight="1">
      <c r="B2363" s="1408"/>
      <c r="C2363" s="1979"/>
      <c r="D2363" s="1409"/>
      <c r="E2363" s="1398"/>
      <c r="F2363" s="1398"/>
      <c r="G2363" s="1398"/>
      <c r="H2363" s="1399"/>
      <c r="I2363" s="1399"/>
      <c r="J2363" s="1399"/>
      <c r="K2363"/>
      <c r="L2363"/>
      <c r="M2363"/>
      <c r="N2363"/>
      <c r="O2363"/>
    </row>
    <row r="2364" spans="2:15" s="249" customFormat="1" ht="15.75" customHeight="1">
      <c r="B2364" s="1408"/>
      <c r="C2364" s="1979"/>
      <c r="D2364" s="1409"/>
      <c r="E2364" s="1398"/>
      <c r="F2364" s="1398"/>
      <c r="G2364" s="1398"/>
      <c r="H2364" s="1399"/>
      <c r="I2364" s="1399"/>
      <c r="J2364" s="1399"/>
      <c r="K2364"/>
      <c r="L2364"/>
      <c r="M2364"/>
      <c r="N2364"/>
      <c r="O2364"/>
    </row>
    <row r="2365" spans="2:15" s="249" customFormat="1" ht="15.75" customHeight="1">
      <c r="B2365" s="1408"/>
      <c r="C2365" s="1979"/>
      <c r="D2365" s="1409"/>
      <c r="E2365" s="1398"/>
      <c r="F2365" s="1398"/>
      <c r="G2365" s="1398"/>
      <c r="H2365" s="1399"/>
      <c r="I2365" s="1399"/>
      <c r="J2365" s="1399"/>
      <c r="K2365"/>
      <c r="L2365"/>
      <c r="M2365"/>
      <c r="N2365"/>
      <c r="O2365"/>
    </row>
    <row r="2366" spans="2:15" s="249" customFormat="1" ht="15.75" customHeight="1">
      <c r="B2366" s="1408"/>
      <c r="C2366" s="1979"/>
      <c r="D2366" s="1409"/>
      <c r="E2366" s="1398"/>
      <c r="F2366" s="1398"/>
      <c r="G2366" s="1398"/>
      <c r="H2366" s="1399"/>
      <c r="I2366" s="1399"/>
      <c r="J2366" s="1399"/>
      <c r="K2366"/>
      <c r="L2366"/>
      <c r="M2366"/>
      <c r="N2366"/>
      <c r="O2366"/>
    </row>
    <row r="2367" spans="2:15" s="249" customFormat="1" ht="15.75" customHeight="1">
      <c r="B2367" s="1408"/>
      <c r="C2367" s="1979"/>
      <c r="D2367" s="1409"/>
      <c r="E2367" s="1398"/>
      <c r="F2367" s="1398"/>
      <c r="G2367" s="1398"/>
      <c r="H2367" s="1399"/>
      <c r="I2367" s="1399"/>
      <c r="J2367" s="1399"/>
      <c r="K2367"/>
      <c r="L2367"/>
      <c r="M2367"/>
      <c r="N2367"/>
      <c r="O2367"/>
    </row>
    <row r="2368" spans="2:15" s="249" customFormat="1" ht="15.75" customHeight="1">
      <c r="B2368" s="1408"/>
      <c r="C2368" s="1979"/>
      <c r="D2368" s="1409"/>
      <c r="E2368" s="1398"/>
      <c r="F2368" s="1398"/>
      <c r="G2368" s="1398"/>
      <c r="H2368" s="1399"/>
      <c r="I2368" s="1399"/>
      <c r="J2368" s="1399"/>
      <c r="K2368"/>
      <c r="L2368"/>
      <c r="M2368"/>
      <c r="N2368"/>
      <c r="O2368"/>
    </row>
    <row r="2369" spans="2:15" s="249" customFormat="1" ht="15.75" customHeight="1">
      <c r="B2369" s="1408"/>
      <c r="C2369" s="1979"/>
      <c r="D2369" s="1409"/>
      <c r="E2369" s="1398"/>
      <c r="F2369" s="1398"/>
      <c r="G2369" s="1398"/>
      <c r="H2369" s="1399"/>
      <c r="I2369" s="1399"/>
      <c r="J2369" s="1399"/>
      <c r="K2369"/>
      <c r="L2369"/>
      <c r="M2369"/>
      <c r="N2369"/>
      <c r="O2369"/>
    </row>
    <row r="2370" spans="2:15" s="249" customFormat="1" ht="15.75" customHeight="1">
      <c r="B2370" s="1408"/>
      <c r="C2370" s="1979"/>
      <c r="D2370" s="1409"/>
      <c r="E2370" s="1398"/>
      <c r="F2370" s="1398"/>
      <c r="G2370" s="1398"/>
      <c r="H2370" s="1399"/>
      <c r="I2370" s="1399"/>
      <c r="J2370" s="1399"/>
      <c r="K2370"/>
      <c r="L2370"/>
      <c r="M2370"/>
      <c r="N2370"/>
      <c r="O2370"/>
    </row>
    <row r="2371" spans="2:15" s="249" customFormat="1" ht="15.75" customHeight="1">
      <c r="B2371" s="1408"/>
      <c r="C2371" s="1979"/>
      <c r="D2371" s="1409"/>
      <c r="E2371" s="1398"/>
      <c r="F2371" s="1398"/>
      <c r="G2371" s="1398"/>
      <c r="H2371" s="1399"/>
      <c r="I2371" s="1399"/>
      <c r="J2371" s="1399"/>
      <c r="K2371"/>
      <c r="L2371"/>
      <c r="M2371"/>
      <c r="N2371"/>
      <c r="O2371"/>
    </row>
    <row r="2372" spans="2:15" s="249" customFormat="1" ht="15.75" customHeight="1">
      <c r="B2372" s="1408"/>
      <c r="C2372" s="1979"/>
      <c r="D2372" s="1409"/>
      <c r="E2372" s="1398"/>
      <c r="F2372" s="1398"/>
      <c r="G2372" s="1398"/>
      <c r="H2372" s="1399"/>
      <c r="I2372" s="1399"/>
      <c r="J2372" s="1399"/>
      <c r="K2372"/>
      <c r="L2372"/>
      <c r="M2372"/>
      <c r="N2372"/>
      <c r="O2372"/>
    </row>
    <row r="2373" spans="2:15" s="249" customFormat="1" ht="15.75" customHeight="1">
      <c r="B2373" s="1408"/>
      <c r="C2373" s="1979"/>
      <c r="D2373" s="1409"/>
      <c r="E2373" s="1398"/>
      <c r="F2373" s="1398"/>
      <c r="G2373" s="1398"/>
      <c r="H2373" s="1399"/>
      <c r="I2373" s="1399"/>
      <c r="J2373" s="1399"/>
      <c r="K2373"/>
      <c r="L2373"/>
      <c r="M2373"/>
      <c r="N2373"/>
      <c r="O2373"/>
    </row>
    <row r="2374" spans="2:15" s="249" customFormat="1" ht="15.75" customHeight="1">
      <c r="B2374" s="1408"/>
      <c r="C2374" s="1979"/>
      <c r="D2374" s="1409"/>
      <c r="E2374" s="1398"/>
      <c r="F2374" s="1398"/>
      <c r="G2374" s="1398"/>
      <c r="H2374" s="1399"/>
      <c r="I2374" s="1399"/>
      <c r="J2374" s="1399"/>
      <c r="K2374"/>
      <c r="L2374"/>
      <c r="M2374"/>
      <c r="N2374"/>
      <c r="O2374"/>
    </row>
    <row r="2375" spans="2:15" s="249" customFormat="1" ht="15.75" customHeight="1">
      <c r="B2375" s="1408"/>
      <c r="C2375" s="1979"/>
      <c r="D2375" s="1409"/>
      <c r="E2375" s="1398"/>
      <c r="F2375" s="1398"/>
      <c r="G2375" s="1398"/>
      <c r="H2375" s="1399"/>
      <c r="I2375" s="1399"/>
      <c r="J2375" s="1399"/>
      <c r="K2375"/>
      <c r="L2375"/>
      <c r="M2375"/>
      <c r="N2375"/>
      <c r="O2375"/>
    </row>
    <row r="2376" spans="2:15" s="249" customFormat="1" ht="15.75" customHeight="1">
      <c r="B2376" s="1408"/>
      <c r="C2376" s="1979"/>
      <c r="D2376" s="1409"/>
      <c r="E2376" s="1398"/>
      <c r="F2376" s="1398"/>
      <c r="G2376" s="1398"/>
      <c r="H2376" s="1399"/>
      <c r="I2376" s="1399"/>
      <c r="J2376" s="1399"/>
      <c r="K2376"/>
      <c r="L2376"/>
      <c r="M2376"/>
      <c r="N2376"/>
      <c r="O2376"/>
    </row>
    <row r="2377" spans="2:15" s="249" customFormat="1" ht="15.75" customHeight="1">
      <c r="B2377" s="1408"/>
      <c r="C2377" s="1979"/>
      <c r="D2377" s="1409"/>
      <c r="E2377" s="1398"/>
      <c r="F2377" s="1398"/>
      <c r="G2377" s="1398"/>
      <c r="H2377" s="1399"/>
      <c r="I2377" s="1399"/>
      <c r="J2377" s="1399"/>
      <c r="K2377"/>
      <c r="L2377"/>
      <c r="M2377"/>
      <c r="N2377"/>
      <c r="O2377"/>
    </row>
    <row r="2378" spans="2:15" s="249" customFormat="1" ht="15.75" customHeight="1">
      <c r="B2378" s="1408"/>
      <c r="C2378" s="1979"/>
      <c r="D2378" s="1409"/>
      <c r="E2378" s="1398"/>
      <c r="F2378" s="1398"/>
      <c r="G2378" s="1398"/>
      <c r="H2378" s="1399"/>
      <c r="I2378" s="1399"/>
      <c r="J2378" s="1399"/>
      <c r="K2378"/>
      <c r="L2378"/>
      <c r="M2378"/>
      <c r="N2378"/>
      <c r="O2378"/>
    </row>
    <row r="2379" spans="2:15" s="249" customFormat="1" ht="15.75" customHeight="1">
      <c r="B2379" s="1408"/>
      <c r="C2379" s="1979"/>
      <c r="D2379" s="1409"/>
      <c r="E2379" s="1398"/>
      <c r="F2379" s="1398"/>
      <c r="G2379" s="1398"/>
      <c r="H2379" s="1399"/>
      <c r="I2379" s="1399"/>
      <c r="J2379" s="1399"/>
      <c r="K2379"/>
      <c r="L2379"/>
      <c r="M2379"/>
      <c r="N2379"/>
      <c r="O2379"/>
    </row>
    <row r="2380" spans="2:15" s="249" customFormat="1" ht="15.75" customHeight="1">
      <c r="B2380" s="1408"/>
      <c r="C2380" s="1979"/>
      <c r="D2380" s="1409"/>
      <c r="E2380" s="1398"/>
      <c r="F2380" s="1398"/>
      <c r="G2380" s="1398"/>
      <c r="H2380" s="1399"/>
      <c r="I2380" s="1399"/>
      <c r="J2380" s="1399"/>
      <c r="K2380"/>
      <c r="L2380"/>
      <c r="M2380"/>
      <c r="N2380"/>
      <c r="O2380"/>
    </row>
    <row r="2381" spans="2:15" s="249" customFormat="1" ht="15.75" customHeight="1">
      <c r="B2381" s="1408"/>
      <c r="C2381" s="1979"/>
      <c r="D2381" s="1409"/>
      <c r="E2381" s="1398"/>
      <c r="F2381" s="1398"/>
      <c r="G2381" s="1398"/>
      <c r="H2381" s="1399"/>
      <c r="I2381" s="1399"/>
      <c r="J2381" s="1399"/>
      <c r="K2381"/>
      <c r="L2381"/>
      <c r="M2381"/>
      <c r="N2381"/>
      <c r="O2381"/>
    </row>
    <row r="2382" spans="2:15" s="249" customFormat="1" ht="15.75" customHeight="1">
      <c r="B2382" s="1408"/>
      <c r="C2382" s="1979"/>
      <c r="D2382" s="1409"/>
      <c r="E2382" s="1398"/>
      <c r="F2382" s="1398"/>
      <c r="G2382" s="1398"/>
      <c r="H2382" s="1399"/>
      <c r="I2382" s="1399"/>
      <c r="J2382" s="1399"/>
      <c r="K2382"/>
      <c r="L2382"/>
      <c r="M2382"/>
      <c r="N2382"/>
      <c r="O2382"/>
    </row>
    <row r="2383" spans="2:15" s="249" customFormat="1" ht="15.75" customHeight="1">
      <c r="B2383" s="1408"/>
      <c r="C2383" s="1979"/>
      <c r="D2383" s="1409"/>
      <c r="E2383" s="1398"/>
      <c r="F2383" s="1398"/>
      <c r="G2383" s="1398"/>
      <c r="H2383" s="1399"/>
      <c r="I2383" s="1399"/>
      <c r="J2383" s="1399"/>
      <c r="K2383"/>
      <c r="L2383"/>
      <c r="M2383"/>
      <c r="N2383"/>
      <c r="O2383"/>
    </row>
    <row r="2384" spans="2:15" s="249" customFormat="1" ht="15.75" customHeight="1">
      <c r="B2384" s="1408"/>
      <c r="C2384" s="1979"/>
      <c r="D2384" s="1409"/>
      <c r="E2384" s="1398"/>
      <c r="F2384" s="1398"/>
      <c r="G2384" s="1398"/>
      <c r="H2384" s="1399"/>
      <c r="I2384" s="1399"/>
      <c r="J2384" s="1399"/>
      <c r="K2384"/>
      <c r="L2384"/>
      <c r="M2384"/>
      <c r="N2384"/>
      <c r="O2384"/>
    </row>
    <row r="2385" spans="2:15" s="249" customFormat="1" ht="15.75" customHeight="1">
      <c r="B2385" s="1408"/>
      <c r="C2385" s="1979"/>
      <c r="D2385" s="1409"/>
      <c r="E2385" s="1398"/>
      <c r="F2385" s="1398"/>
      <c r="G2385" s="1398"/>
      <c r="H2385" s="1399"/>
      <c r="I2385" s="1399"/>
      <c r="J2385" s="1399"/>
      <c r="K2385"/>
      <c r="L2385"/>
      <c r="M2385"/>
      <c r="N2385"/>
      <c r="O2385"/>
    </row>
    <row r="2386" spans="2:15" s="249" customFormat="1" ht="15.75" customHeight="1">
      <c r="B2386" s="1408"/>
      <c r="C2386" s="1979"/>
      <c r="D2386" s="1409"/>
      <c r="E2386" s="1398"/>
      <c r="F2386" s="1398"/>
      <c r="G2386" s="1398"/>
      <c r="H2386" s="1399"/>
      <c r="I2386" s="1399"/>
      <c r="J2386" s="1399"/>
      <c r="K2386"/>
      <c r="L2386"/>
      <c r="M2386"/>
      <c r="N2386"/>
      <c r="O2386"/>
    </row>
    <row r="2387" spans="2:15" s="249" customFormat="1" ht="15.75" customHeight="1">
      <c r="B2387" s="1408"/>
      <c r="C2387" s="1979"/>
      <c r="D2387" s="1409"/>
      <c r="E2387" s="1398"/>
      <c r="F2387" s="1398"/>
      <c r="G2387" s="1398"/>
      <c r="H2387" s="1399"/>
      <c r="I2387" s="1399"/>
      <c r="J2387" s="1399"/>
      <c r="K2387"/>
      <c r="L2387"/>
      <c r="M2387"/>
      <c r="N2387"/>
      <c r="O2387"/>
    </row>
    <row r="2388" spans="2:15" s="249" customFormat="1" ht="15.75" customHeight="1">
      <c r="B2388" s="1408"/>
      <c r="C2388" s="1979"/>
      <c r="D2388" s="1409"/>
      <c r="E2388" s="1398"/>
      <c r="F2388" s="1398"/>
      <c r="G2388" s="1398"/>
      <c r="H2388" s="1399"/>
      <c r="I2388" s="1399"/>
      <c r="J2388" s="1399"/>
      <c r="K2388"/>
      <c r="L2388"/>
      <c r="M2388"/>
      <c r="N2388"/>
      <c r="O2388"/>
    </row>
    <row r="2389" spans="2:15" s="249" customFormat="1" ht="15.75" customHeight="1">
      <c r="B2389" s="1408"/>
      <c r="C2389" s="1979"/>
      <c r="D2389" s="1409"/>
      <c r="E2389" s="1398"/>
      <c r="F2389" s="1398"/>
      <c r="G2389" s="1398"/>
      <c r="H2389" s="1399"/>
      <c r="I2389" s="1399"/>
      <c r="J2389" s="1399"/>
      <c r="K2389"/>
      <c r="L2389"/>
      <c r="M2389"/>
      <c r="N2389"/>
      <c r="O2389"/>
    </row>
    <row r="2390" spans="2:15" s="249" customFormat="1" ht="15.75" customHeight="1">
      <c r="B2390" s="1408"/>
      <c r="C2390" s="1979"/>
      <c r="D2390" s="1409"/>
      <c r="E2390" s="1398"/>
      <c r="F2390" s="1398"/>
      <c r="G2390" s="1398"/>
      <c r="H2390" s="1399"/>
      <c r="I2390" s="1399"/>
      <c r="J2390" s="1399"/>
      <c r="K2390"/>
      <c r="L2390"/>
      <c r="M2390"/>
      <c r="N2390"/>
      <c r="O2390"/>
    </row>
    <row r="2391" spans="2:15" s="249" customFormat="1" ht="15.75" customHeight="1">
      <c r="B2391" s="1408"/>
      <c r="C2391" s="1979"/>
      <c r="D2391" s="1409"/>
      <c r="E2391" s="1398"/>
      <c r="F2391" s="1398"/>
      <c r="G2391" s="1398"/>
      <c r="H2391" s="1399"/>
      <c r="I2391" s="1399"/>
      <c r="J2391" s="1399"/>
      <c r="K2391"/>
      <c r="L2391"/>
      <c r="M2391"/>
      <c r="N2391"/>
      <c r="O2391"/>
    </row>
    <row r="2392" spans="2:15" s="249" customFormat="1" ht="15.75" customHeight="1">
      <c r="B2392" s="1408"/>
      <c r="C2392" s="1979"/>
      <c r="D2392" s="1409"/>
      <c r="E2392" s="1398"/>
      <c r="F2392" s="1398"/>
      <c r="G2392" s="1398"/>
      <c r="H2392" s="1399"/>
      <c r="I2392" s="1399"/>
      <c r="J2392" s="1399"/>
      <c r="K2392"/>
      <c r="L2392"/>
      <c r="M2392"/>
      <c r="N2392"/>
      <c r="O2392"/>
    </row>
    <row r="2393" spans="2:15" s="249" customFormat="1" ht="15.75" customHeight="1">
      <c r="B2393" s="1408"/>
      <c r="C2393" s="1979"/>
      <c r="D2393" s="1409"/>
      <c r="E2393" s="1398"/>
      <c r="F2393" s="1398"/>
      <c r="G2393" s="1398"/>
      <c r="H2393" s="1399"/>
      <c r="I2393" s="1399"/>
      <c r="J2393" s="1399"/>
      <c r="K2393"/>
      <c r="L2393"/>
      <c r="M2393"/>
      <c r="N2393"/>
      <c r="O2393"/>
    </row>
    <row r="2394" spans="2:15" s="249" customFormat="1" ht="15.75" customHeight="1">
      <c r="B2394" s="1408"/>
      <c r="C2394" s="1979"/>
      <c r="D2394" s="1409"/>
      <c r="E2394" s="1398"/>
      <c r="F2394" s="1398"/>
      <c r="G2394" s="1398"/>
      <c r="H2394" s="1399"/>
      <c r="I2394" s="1399"/>
      <c r="J2394" s="1399"/>
      <c r="K2394"/>
      <c r="L2394"/>
      <c r="M2394"/>
      <c r="N2394"/>
      <c r="O2394"/>
    </row>
    <row r="2395" spans="2:15" s="249" customFormat="1" ht="15.75" customHeight="1">
      <c r="B2395" s="1408"/>
      <c r="C2395" s="1979"/>
      <c r="D2395" s="1409"/>
      <c r="E2395" s="1398"/>
      <c r="F2395" s="1398"/>
      <c r="G2395" s="1398"/>
      <c r="H2395" s="1399"/>
      <c r="I2395" s="1399"/>
      <c r="J2395" s="1399"/>
      <c r="K2395"/>
      <c r="L2395"/>
      <c r="M2395"/>
      <c r="N2395"/>
      <c r="O2395"/>
    </row>
    <row r="2396" spans="2:15" s="249" customFormat="1" ht="15.75" customHeight="1">
      <c r="B2396" s="1408"/>
      <c r="C2396" s="1979"/>
      <c r="D2396" s="1409"/>
      <c r="E2396" s="1398"/>
      <c r="F2396" s="1398"/>
      <c r="G2396" s="1398"/>
      <c r="H2396" s="1399"/>
      <c r="I2396" s="1399"/>
      <c r="J2396" s="1399"/>
      <c r="K2396"/>
      <c r="L2396"/>
      <c r="M2396"/>
      <c r="N2396"/>
      <c r="O2396"/>
    </row>
    <row r="2397" spans="2:15" s="249" customFormat="1" ht="15.75" customHeight="1">
      <c r="B2397" s="1408"/>
      <c r="C2397" s="1979"/>
      <c r="D2397" s="1409"/>
      <c r="E2397" s="1398"/>
      <c r="F2397" s="1398"/>
      <c r="G2397" s="1398"/>
      <c r="H2397" s="1399"/>
      <c r="I2397" s="1399"/>
      <c r="J2397" s="1399"/>
      <c r="K2397"/>
      <c r="L2397"/>
      <c r="M2397"/>
      <c r="N2397"/>
      <c r="O2397"/>
    </row>
    <row r="2398" spans="2:15" s="249" customFormat="1" ht="15.75" customHeight="1">
      <c r="B2398" s="1408"/>
      <c r="C2398" s="1979"/>
      <c r="D2398" s="1409"/>
      <c r="E2398" s="1398"/>
      <c r="F2398" s="1398"/>
      <c r="G2398" s="1398"/>
      <c r="H2398" s="1399"/>
      <c r="I2398" s="1399"/>
      <c r="J2398" s="1399"/>
      <c r="K2398"/>
      <c r="L2398"/>
      <c r="M2398"/>
      <c r="N2398"/>
      <c r="O2398"/>
    </row>
    <row r="2399" spans="2:15" s="249" customFormat="1" ht="15.75" customHeight="1">
      <c r="B2399" s="1408"/>
      <c r="C2399" s="1979"/>
      <c r="D2399" s="1409"/>
      <c r="E2399" s="1398"/>
      <c r="F2399" s="1398"/>
      <c r="G2399" s="1398"/>
      <c r="H2399" s="1399"/>
      <c r="I2399" s="1399"/>
      <c r="J2399" s="1399"/>
      <c r="K2399"/>
      <c r="L2399"/>
      <c r="M2399"/>
      <c r="N2399"/>
      <c r="O2399"/>
    </row>
    <row r="2400" spans="2:15" s="249" customFormat="1" ht="15.75" customHeight="1">
      <c r="B2400" s="1408"/>
      <c r="C2400" s="1979"/>
      <c r="D2400" s="1409"/>
      <c r="E2400" s="1398"/>
      <c r="F2400" s="1398"/>
      <c r="G2400" s="1398"/>
      <c r="H2400" s="1399"/>
      <c r="I2400" s="1399"/>
      <c r="J2400" s="1399"/>
      <c r="K2400"/>
      <c r="L2400"/>
      <c r="M2400"/>
      <c r="N2400"/>
      <c r="O2400"/>
    </row>
    <row r="2401" spans="2:15" s="249" customFormat="1" ht="15.75" customHeight="1">
      <c r="B2401" s="1408"/>
      <c r="C2401" s="1979"/>
      <c r="D2401" s="1409"/>
      <c r="E2401" s="1398"/>
      <c r="F2401" s="1398"/>
      <c r="G2401" s="1398"/>
      <c r="H2401" s="1399"/>
      <c r="I2401" s="1399"/>
      <c r="J2401" s="1399"/>
      <c r="K2401"/>
      <c r="L2401"/>
      <c r="M2401"/>
      <c r="N2401"/>
      <c r="O2401"/>
    </row>
    <row r="2402" spans="2:15" s="249" customFormat="1" ht="15.75" customHeight="1">
      <c r="B2402" s="1408"/>
      <c r="C2402" s="1979"/>
      <c r="D2402" s="1409"/>
      <c r="E2402" s="1398"/>
      <c r="F2402" s="1398"/>
      <c r="G2402" s="1398"/>
      <c r="H2402" s="1399"/>
      <c r="I2402" s="1399"/>
      <c r="J2402" s="1399"/>
      <c r="K2402"/>
      <c r="L2402"/>
      <c r="M2402"/>
      <c r="N2402"/>
      <c r="O2402"/>
    </row>
    <row r="2403" spans="2:15" s="249" customFormat="1" ht="15.75" customHeight="1">
      <c r="B2403" s="1408"/>
      <c r="C2403" s="1979"/>
      <c r="D2403" s="1409"/>
      <c r="E2403" s="1398"/>
      <c r="F2403" s="1398"/>
      <c r="G2403" s="1398"/>
      <c r="H2403" s="1399"/>
      <c r="I2403" s="1399"/>
      <c r="J2403" s="1399"/>
      <c r="K2403"/>
      <c r="L2403"/>
      <c r="M2403"/>
      <c r="N2403"/>
      <c r="O2403"/>
    </row>
    <row r="2404" spans="2:15" s="249" customFormat="1" ht="15.75" customHeight="1">
      <c r="B2404" s="1408"/>
      <c r="C2404" s="1979"/>
      <c r="D2404" s="1409"/>
      <c r="E2404" s="1398"/>
      <c r="F2404" s="1398"/>
      <c r="G2404" s="1398"/>
      <c r="H2404" s="1399"/>
      <c r="I2404" s="1399"/>
      <c r="J2404" s="1399"/>
      <c r="K2404"/>
      <c r="L2404"/>
      <c r="M2404"/>
      <c r="N2404"/>
      <c r="O2404"/>
    </row>
    <row r="2405" spans="2:15" s="249" customFormat="1" ht="15.75" customHeight="1">
      <c r="B2405" s="1408"/>
      <c r="C2405" s="1979"/>
      <c r="D2405" s="1409"/>
      <c r="E2405" s="1398"/>
      <c r="F2405" s="1398"/>
      <c r="G2405" s="1398"/>
      <c r="H2405" s="1399"/>
      <c r="I2405" s="1399"/>
      <c r="J2405" s="1399"/>
      <c r="K2405"/>
      <c r="L2405"/>
      <c r="M2405"/>
      <c r="N2405"/>
      <c r="O2405"/>
    </row>
    <row r="2406" spans="2:15" s="249" customFormat="1" ht="15.75" customHeight="1">
      <c r="B2406" s="1408"/>
      <c r="C2406" s="1979"/>
      <c r="D2406" s="1409"/>
      <c r="E2406" s="1398"/>
      <c r="F2406" s="1398"/>
      <c r="G2406" s="1398"/>
      <c r="H2406" s="1399"/>
      <c r="I2406" s="1399"/>
      <c r="J2406" s="1399"/>
      <c r="K2406"/>
      <c r="L2406"/>
      <c r="M2406"/>
      <c r="N2406"/>
      <c r="O2406"/>
    </row>
    <row r="2407" spans="2:15" s="249" customFormat="1" ht="15.75" customHeight="1">
      <c r="B2407" s="1408"/>
      <c r="C2407" s="1979"/>
      <c r="D2407" s="1409"/>
      <c r="E2407" s="1398"/>
      <c r="F2407" s="1398"/>
      <c r="G2407" s="1398"/>
      <c r="H2407" s="1399"/>
      <c r="I2407" s="1399"/>
      <c r="J2407" s="1399"/>
      <c r="K2407"/>
      <c r="L2407"/>
      <c r="M2407"/>
      <c r="N2407"/>
      <c r="O2407"/>
    </row>
    <row r="2408" spans="2:15" s="249" customFormat="1" ht="15.75" customHeight="1">
      <c r="B2408" s="1408"/>
      <c r="C2408" s="1979"/>
      <c r="D2408" s="1409"/>
      <c r="E2408" s="1398"/>
      <c r="F2408" s="1398"/>
      <c r="G2408" s="1398"/>
      <c r="H2408" s="1399"/>
      <c r="I2408" s="1399"/>
      <c r="J2408" s="1399"/>
      <c r="K2408"/>
      <c r="L2408"/>
      <c r="M2408"/>
      <c r="N2408"/>
      <c r="O2408"/>
    </row>
    <row r="2409" spans="2:15" s="249" customFormat="1" ht="15.75" customHeight="1">
      <c r="B2409" s="1408"/>
      <c r="C2409" s="1979"/>
      <c r="D2409" s="1409"/>
      <c r="E2409" s="1398"/>
      <c r="F2409" s="1398"/>
      <c r="G2409" s="1398"/>
      <c r="H2409" s="1399"/>
      <c r="I2409" s="1399"/>
      <c r="J2409" s="1399"/>
      <c r="K2409"/>
      <c r="L2409"/>
      <c r="M2409"/>
      <c r="N2409"/>
      <c r="O2409"/>
    </row>
    <row r="2410" spans="2:15" s="249" customFormat="1" ht="15.75" customHeight="1">
      <c r="B2410" s="1408"/>
      <c r="C2410" s="1979"/>
      <c r="D2410" s="1409"/>
      <c r="E2410" s="1398"/>
      <c r="F2410" s="1398"/>
      <c r="G2410" s="1398"/>
      <c r="H2410" s="1399"/>
      <c r="I2410" s="1399"/>
      <c r="J2410" s="1399"/>
      <c r="K2410"/>
      <c r="L2410"/>
      <c r="M2410"/>
      <c r="N2410"/>
      <c r="O2410"/>
    </row>
    <row r="2411" spans="2:15" s="249" customFormat="1" ht="15.75" customHeight="1">
      <c r="B2411" s="1408"/>
      <c r="C2411" s="1979"/>
      <c r="D2411" s="1409"/>
      <c r="E2411" s="1398"/>
      <c r="F2411" s="1398"/>
      <c r="G2411" s="1398"/>
      <c r="H2411" s="1399"/>
      <c r="I2411" s="1399"/>
      <c r="J2411" s="1399"/>
      <c r="K2411"/>
      <c r="L2411"/>
      <c r="M2411"/>
      <c r="N2411"/>
      <c r="O2411"/>
    </row>
    <row r="2412" spans="2:15" s="249" customFormat="1" ht="15.75" customHeight="1">
      <c r="B2412" s="1408"/>
      <c r="C2412" s="1979"/>
      <c r="D2412" s="1409"/>
      <c r="E2412" s="1398"/>
      <c r="F2412" s="1398"/>
      <c r="G2412" s="1398"/>
      <c r="H2412" s="1399"/>
      <c r="I2412" s="1399"/>
      <c r="J2412" s="1399"/>
      <c r="K2412"/>
      <c r="L2412"/>
      <c r="M2412"/>
      <c r="N2412"/>
      <c r="O2412"/>
    </row>
    <row r="2413" spans="2:15" s="249" customFormat="1" ht="15.75" customHeight="1">
      <c r="B2413" s="1408"/>
      <c r="C2413" s="1979"/>
      <c r="D2413" s="1409"/>
      <c r="E2413" s="1398"/>
      <c r="F2413" s="1398"/>
      <c r="G2413" s="1398"/>
      <c r="H2413" s="1399"/>
      <c r="I2413" s="1399"/>
      <c r="J2413" s="1399"/>
      <c r="K2413"/>
      <c r="L2413"/>
      <c r="M2413"/>
      <c r="N2413"/>
      <c r="O2413"/>
    </row>
    <row r="2414" spans="2:15" s="249" customFormat="1" ht="15.75" customHeight="1">
      <c r="B2414" s="1408"/>
      <c r="C2414" s="1979"/>
      <c r="D2414" s="1409"/>
      <c r="E2414" s="1398"/>
      <c r="F2414" s="1398"/>
      <c r="G2414" s="1398"/>
      <c r="H2414" s="1399"/>
      <c r="I2414" s="1399"/>
      <c r="J2414" s="1399"/>
      <c r="K2414"/>
      <c r="L2414"/>
      <c r="M2414"/>
      <c r="N2414"/>
      <c r="O2414"/>
    </row>
    <row r="2415" spans="2:15" s="249" customFormat="1" ht="15.75" customHeight="1">
      <c r="B2415" s="1408"/>
      <c r="C2415" s="1979"/>
      <c r="D2415" s="1409"/>
      <c r="E2415" s="1398"/>
      <c r="F2415" s="1398"/>
      <c r="G2415" s="1398"/>
      <c r="H2415" s="1399"/>
      <c r="I2415" s="1399"/>
      <c r="J2415" s="1399"/>
      <c r="K2415"/>
      <c r="L2415"/>
      <c r="M2415"/>
      <c r="N2415"/>
      <c r="O2415"/>
    </row>
    <row r="2416" spans="2:15" s="249" customFormat="1" ht="15.75" customHeight="1">
      <c r="B2416" s="1408"/>
      <c r="C2416" s="1979"/>
      <c r="D2416" s="1409"/>
      <c r="E2416" s="1398"/>
      <c r="F2416" s="1398"/>
      <c r="G2416" s="1398"/>
      <c r="H2416" s="1399"/>
      <c r="I2416" s="1399"/>
      <c r="J2416" s="1399"/>
      <c r="K2416"/>
      <c r="L2416"/>
      <c r="M2416"/>
      <c r="N2416"/>
      <c r="O2416"/>
    </row>
    <row r="2417" spans="2:15" s="249" customFormat="1" ht="15.75" customHeight="1">
      <c r="B2417" s="1408"/>
      <c r="C2417" s="1979"/>
      <c r="D2417" s="1409"/>
      <c r="E2417" s="1398"/>
      <c r="F2417" s="1398"/>
      <c r="G2417" s="1398"/>
      <c r="H2417" s="1399"/>
      <c r="I2417" s="1399"/>
      <c r="J2417" s="1399"/>
      <c r="K2417"/>
      <c r="L2417"/>
      <c r="M2417"/>
      <c r="N2417"/>
      <c r="O2417"/>
    </row>
    <row r="2418" spans="2:15" s="249" customFormat="1" ht="15.75" customHeight="1">
      <c r="B2418" s="1408"/>
      <c r="C2418" s="1979"/>
      <c r="D2418" s="1409"/>
      <c r="E2418" s="1398"/>
      <c r="F2418" s="1398"/>
      <c r="G2418" s="1398"/>
      <c r="H2418" s="1399"/>
      <c r="I2418" s="1399"/>
      <c r="J2418" s="1399"/>
      <c r="K2418"/>
      <c r="L2418"/>
      <c r="M2418"/>
      <c r="N2418"/>
      <c r="O2418"/>
    </row>
    <row r="2419" spans="2:15" s="249" customFormat="1" ht="15.75" customHeight="1">
      <c r="B2419" s="1408"/>
      <c r="C2419" s="1979"/>
      <c r="D2419" s="1409"/>
      <c r="E2419" s="1398"/>
      <c r="F2419" s="1398"/>
      <c r="G2419" s="1398"/>
      <c r="H2419" s="1399"/>
      <c r="I2419" s="1399"/>
      <c r="J2419" s="1399"/>
      <c r="K2419"/>
      <c r="L2419"/>
      <c r="M2419"/>
      <c r="N2419"/>
      <c r="O2419"/>
    </row>
    <row r="2420" spans="2:15" s="249" customFormat="1" ht="15.75" customHeight="1">
      <c r="B2420" s="1408"/>
      <c r="C2420" s="1979"/>
      <c r="D2420" s="1409"/>
      <c r="E2420" s="1398"/>
      <c r="F2420" s="1398"/>
      <c r="G2420" s="1398"/>
      <c r="H2420" s="1399"/>
      <c r="I2420" s="1399"/>
      <c r="J2420" s="1399"/>
      <c r="K2420"/>
      <c r="L2420"/>
      <c r="M2420"/>
      <c r="N2420"/>
      <c r="O2420"/>
    </row>
    <row r="2421" spans="2:15" s="249" customFormat="1" ht="15.75" customHeight="1">
      <c r="B2421" s="1408"/>
      <c r="C2421" s="1979"/>
      <c r="D2421" s="1409"/>
      <c r="E2421" s="1398"/>
      <c r="F2421" s="1398"/>
      <c r="G2421" s="1398"/>
      <c r="H2421" s="1399"/>
      <c r="I2421" s="1399"/>
      <c r="J2421" s="1399"/>
      <c r="K2421"/>
      <c r="L2421"/>
      <c r="M2421"/>
      <c r="N2421"/>
      <c r="O2421"/>
    </row>
    <row r="2422" spans="2:15" s="249" customFormat="1" ht="15.75" customHeight="1">
      <c r="B2422" s="1408"/>
      <c r="C2422" s="1979"/>
      <c r="D2422" s="1409"/>
      <c r="E2422" s="1398"/>
      <c r="F2422" s="1398"/>
      <c r="G2422" s="1398"/>
      <c r="H2422" s="1399"/>
      <c r="I2422" s="1399"/>
      <c r="J2422" s="1399"/>
      <c r="K2422"/>
      <c r="L2422"/>
      <c r="M2422"/>
      <c r="N2422"/>
      <c r="O2422"/>
    </row>
    <row r="2423" spans="2:15" s="249" customFormat="1" ht="15.75" customHeight="1">
      <c r="B2423" s="1408"/>
      <c r="C2423" s="1979"/>
      <c r="D2423" s="1409"/>
      <c r="E2423" s="1398"/>
      <c r="F2423" s="1398"/>
      <c r="G2423" s="1398"/>
      <c r="H2423" s="1399"/>
      <c r="I2423" s="1399"/>
      <c r="J2423" s="1399"/>
      <c r="K2423"/>
      <c r="L2423"/>
      <c r="M2423"/>
      <c r="N2423"/>
      <c r="O2423"/>
    </row>
    <row r="2424" spans="2:15" s="249" customFormat="1" ht="15.75" customHeight="1">
      <c r="B2424" s="1408"/>
      <c r="C2424" s="1979"/>
      <c r="D2424" s="1409"/>
      <c r="E2424" s="1398"/>
      <c r="F2424" s="1398"/>
      <c r="G2424" s="1398"/>
      <c r="H2424" s="1399"/>
      <c r="I2424" s="1399"/>
      <c r="J2424" s="1399"/>
      <c r="K2424"/>
      <c r="L2424"/>
      <c r="M2424"/>
      <c r="N2424"/>
      <c r="O2424"/>
    </row>
    <row r="2425" spans="2:15" s="249" customFormat="1" ht="15.75" customHeight="1">
      <c r="B2425" s="1408"/>
      <c r="C2425" s="1979"/>
      <c r="D2425" s="1409"/>
      <c r="E2425" s="1398"/>
      <c r="F2425" s="1398"/>
      <c r="G2425" s="1398"/>
      <c r="H2425" s="1399"/>
      <c r="I2425" s="1399"/>
      <c r="J2425" s="1399"/>
      <c r="K2425"/>
      <c r="L2425"/>
      <c r="M2425"/>
      <c r="N2425"/>
      <c r="O2425"/>
    </row>
    <row r="2426" spans="2:15" s="249" customFormat="1" ht="15.75" customHeight="1">
      <c r="B2426" s="1408"/>
      <c r="C2426" s="1979"/>
      <c r="D2426" s="1409"/>
      <c r="E2426" s="1398"/>
      <c r="F2426" s="1398"/>
      <c r="G2426" s="1398"/>
      <c r="H2426" s="1399"/>
      <c r="I2426" s="1399"/>
      <c r="J2426" s="1399"/>
      <c r="K2426"/>
      <c r="L2426"/>
      <c r="M2426"/>
      <c r="N2426"/>
      <c r="O2426"/>
    </row>
    <row r="2427" spans="2:15" s="249" customFormat="1" ht="15.75" customHeight="1">
      <c r="B2427" s="1408"/>
      <c r="C2427" s="1979"/>
      <c r="D2427" s="1409"/>
      <c r="E2427" s="1398"/>
      <c r="F2427" s="1398"/>
      <c r="G2427" s="1398"/>
      <c r="H2427" s="1399"/>
      <c r="I2427" s="1399"/>
      <c r="J2427" s="1399"/>
      <c r="K2427"/>
      <c r="L2427"/>
      <c r="M2427"/>
      <c r="N2427"/>
      <c r="O2427"/>
    </row>
    <row r="2428" spans="2:15" s="249" customFormat="1" ht="15.75" customHeight="1">
      <c r="B2428" s="1408"/>
      <c r="C2428" s="1979"/>
      <c r="D2428" s="1409"/>
      <c r="E2428" s="1398"/>
      <c r="F2428" s="1398"/>
      <c r="G2428" s="1398"/>
      <c r="H2428" s="1399"/>
      <c r="I2428" s="1399"/>
      <c r="J2428" s="1399"/>
      <c r="K2428"/>
      <c r="L2428"/>
      <c r="M2428"/>
      <c r="N2428"/>
      <c r="O2428"/>
    </row>
    <row r="2429" spans="2:15" s="249" customFormat="1" ht="15.75" customHeight="1">
      <c r="B2429" s="1408"/>
      <c r="C2429" s="1979"/>
      <c r="D2429" s="1409"/>
      <c r="E2429" s="1398"/>
      <c r="F2429" s="1398"/>
      <c r="G2429" s="1398"/>
      <c r="H2429" s="1399"/>
      <c r="I2429" s="1399"/>
      <c r="J2429" s="1399"/>
      <c r="K2429"/>
      <c r="L2429"/>
      <c r="M2429"/>
      <c r="N2429"/>
      <c r="O2429"/>
    </row>
    <row r="2430" spans="2:15" s="249" customFormat="1" ht="15.75" customHeight="1">
      <c r="B2430" s="1408"/>
      <c r="C2430" s="1979"/>
      <c r="D2430" s="1409"/>
      <c r="E2430" s="1398"/>
      <c r="F2430" s="1398"/>
      <c r="G2430" s="1398"/>
      <c r="H2430" s="1399"/>
      <c r="I2430" s="1399"/>
      <c r="J2430" s="1399"/>
      <c r="K2430"/>
      <c r="L2430"/>
      <c r="M2430"/>
      <c r="N2430"/>
      <c r="O2430"/>
    </row>
    <row r="2431" spans="2:15" s="249" customFormat="1" ht="15.75" customHeight="1">
      <c r="B2431" s="1408"/>
      <c r="C2431" s="1979"/>
      <c r="D2431" s="1409"/>
      <c r="E2431" s="1398"/>
      <c r="F2431" s="1398"/>
      <c r="G2431" s="1398"/>
      <c r="H2431" s="1399"/>
      <c r="I2431" s="1399"/>
      <c r="J2431" s="1399"/>
      <c r="K2431"/>
      <c r="L2431"/>
      <c r="M2431"/>
      <c r="N2431"/>
      <c r="O2431"/>
    </row>
    <row r="2432" spans="2:15" s="249" customFormat="1" ht="15.75" customHeight="1">
      <c r="B2432" s="1408"/>
      <c r="C2432" s="1979"/>
      <c r="D2432" s="1409"/>
      <c r="E2432" s="1398"/>
      <c r="F2432" s="1398"/>
      <c r="G2432" s="1398"/>
      <c r="H2432" s="1399"/>
      <c r="I2432" s="1399"/>
      <c r="J2432" s="1399"/>
      <c r="K2432"/>
      <c r="L2432"/>
      <c r="M2432"/>
      <c r="N2432"/>
      <c r="O2432"/>
    </row>
    <row r="2433" spans="2:15" s="249" customFormat="1" ht="15.75" customHeight="1">
      <c r="B2433" s="1408"/>
      <c r="C2433" s="1979"/>
      <c r="D2433" s="1409"/>
      <c r="E2433" s="1398"/>
      <c r="F2433" s="1398"/>
      <c r="G2433" s="1398"/>
      <c r="H2433" s="1399"/>
      <c r="I2433" s="1399"/>
      <c r="J2433" s="1399"/>
      <c r="K2433"/>
      <c r="L2433"/>
      <c r="M2433"/>
      <c r="N2433"/>
      <c r="O2433"/>
    </row>
    <row r="2434" spans="2:15" s="249" customFormat="1" ht="15.75" customHeight="1">
      <c r="B2434" s="1408"/>
      <c r="C2434" s="1979"/>
      <c r="D2434" s="1409"/>
      <c r="E2434" s="1398"/>
      <c r="F2434" s="1398"/>
      <c r="G2434" s="1398"/>
      <c r="H2434" s="1399"/>
      <c r="I2434" s="1399"/>
      <c r="J2434" s="1399"/>
      <c r="K2434"/>
      <c r="L2434"/>
      <c r="M2434"/>
      <c r="N2434"/>
      <c r="O2434"/>
    </row>
    <row r="2435" spans="2:15" s="249" customFormat="1" ht="15.75" customHeight="1">
      <c r="B2435" s="1408"/>
      <c r="C2435" s="1979"/>
      <c r="D2435" s="1409"/>
      <c r="E2435" s="1398"/>
      <c r="F2435" s="1398"/>
      <c r="G2435" s="1398"/>
      <c r="H2435" s="1399"/>
      <c r="I2435" s="1399"/>
      <c r="J2435" s="1399"/>
      <c r="K2435"/>
      <c r="L2435"/>
      <c r="M2435"/>
      <c r="N2435"/>
      <c r="O2435"/>
    </row>
    <row r="2436" spans="2:15" s="249" customFormat="1" ht="15.75" customHeight="1">
      <c r="B2436" s="1408"/>
      <c r="C2436" s="1979"/>
      <c r="D2436" s="1409"/>
      <c r="E2436" s="1398"/>
      <c r="F2436" s="1398"/>
      <c r="G2436" s="1398"/>
      <c r="H2436" s="1399"/>
      <c r="I2436" s="1399"/>
      <c r="J2436" s="1399"/>
      <c r="K2436"/>
      <c r="L2436"/>
      <c r="M2436"/>
      <c r="N2436"/>
      <c r="O2436"/>
    </row>
    <row r="2437" spans="2:15" s="249" customFormat="1" ht="15.75" customHeight="1">
      <c r="B2437" s="1408"/>
      <c r="C2437" s="1979"/>
      <c r="D2437" s="1409"/>
      <c r="E2437" s="1398"/>
      <c r="F2437" s="1398"/>
      <c r="G2437" s="1398"/>
      <c r="H2437" s="1399"/>
      <c r="I2437" s="1399"/>
      <c r="J2437" s="1399"/>
      <c r="K2437"/>
      <c r="L2437"/>
      <c r="M2437"/>
      <c r="N2437"/>
      <c r="O2437"/>
    </row>
    <row r="2438" spans="2:15" s="249" customFormat="1" ht="15.75" customHeight="1">
      <c r="B2438" s="1408"/>
      <c r="C2438" s="1979"/>
      <c r="D2438" s="1409"/>
      <c r="E2438" s="1398"/>
      <c r="F2438" s="1398"/>
      <c r="G2438" s="1398"/>
      <c r="H2438" s="1399"/>
      <c r="I2438" s="1399"/>
      <c r="J2438" s="1399"/>
      <c r="K2438"/>
      <c r="L2438"/>
      <c r="M2438"/>
      <c r="N2438"/>
      <c r="O2438"/>
    </row>
    <row r="2439" spans="2:15" s="249" customFormat="1" ht="15.75" customHeight="1">
      <c r="B2439" s="1408"/>
      <c r="C2439" s="1979"/>
      <c r="D2439" s="1409"/>
      <c r="E2439" s="1398"/>
      <c r="F2439" s="1398"/>
      <c r="G2439" s="1398"/>
      <c r="H2439" s="1399"/>
      <c r="I2439" s="1399"/>
      <c r="J2439" s="1399"/>
      <c r="K2439"/>
      <c r="L2439"/>
      <c r="M2439"/>
      <c r="N2439"/>
      <c r="O2439"/>
    </row>
    <row r="2440" spans="2:15" s="249" customFormat="1" ht="15.75" customHeight="1">
      <c r="B2440" s="1408"/>
      <c r="C2440" s="1979"/>
      <c r="D2440" s="1409"/>
      <c r="E2440" s="1398"/>
      <c r="F2440" s="1398"/>
      <c r="G2440" s="1398"/>
      <c r="H2440" s="1399"/>
      <c r="I2440" s="1399"/>
      <c r="J2440" s="1399"/>
      <c r="K2440"/>
      <c r="L2440"/>
      <c r="M2440"/>
      <c r="N2440"/>
      <c r="O2440"/>
    </row>
    <row r="2441" spans="2:15" s="249" customFormat="1" ht="15.75" customHeight="1">
      <c r="B2441" s="1408"/>
      <c r="C2441" s="1979"/>
      <c r="D2441" s="1409"/>
      <c r="E2441" s="1398"/>
      <c r="F2441" s="1398"/>
      <c r="G2441" s="1398"/>
      <c r="H2441" s="1399"/>
      <c r="I2441" s="1399"/>
      <c r="J2441" s="1399"/>
      <c r="K2441"/>
      <c r="L2441"/>
      <c r="M2441"/>
      <c r="N2441"/>
      <c r="O2441"/>
    </row>
    <row r="2442" spans="2:15" s="249" customFormat="1" ht="15.75" customHeight="1">
      <c r="B2442" s="1408"/>
      <c r="C2442" s="1979"/>
      <c r="D2442" s="1409"/>
      <c r="E2442" s="1398"/>
      <c r="F2442" s="1398"/>
      <c r="G2442" s="1398"/>
      <c r="H2442" s="1399"/>
      <c r="I2442" s="1399"/>
      <c r="J2442" s="1399"/>
      <c r="K2442"/>
      <c r="L2442"/>
      <c r="M2442"/>
      <c r="N2442"/>
      <c r="O2442"/>
    </row>
    <row r="2443" spans="2:15" s="249" customFormat="1" ht="15.75" customHeight="1">
      <c r="B2443" s="1408"/>
      <c r="C2443" s="1979"/>
      <c r="D2443" s="1409"/>
      <c r="E2443" s="1398"/>
      <c r="F2443" s="1398"/>
      <c r="G2443" s="1398"/>
      <c r="H2443" s="1399"/>
      <c r="I2443" s="1399"/>
      <c r="J2443" s="1399"/>
      <c r="K2443"/>
      <c r="L2443"/>
      <c r="M2443"/>
      <c r="N2443"/>
      <c r="O2443"/>
    </row>
    <row r="2444" spans="2:15" s="249" customFormat="1" ht="15.75" customHeight="1">
      <c r="B2444" s="1408"/>
      <c r="C2444" s="1979"/>
      <c r="D2444" s="1409"/>
      <c r="E2444" s="1398"/>
      <c r="F2444" s="1398"/>
      <c r="G2444" s="1398"/>
      <c r="H2444" s="1399"/>
      <c r="I2444" s="1399"/>
      <c r="J2444" s="1399"/>
      <c r="K2444"/>
      <c r="L2444"/>
      <c r="M2444"/>
      <c r="N2444"/>
      <c r="O2444"/>
    </row>
    <row r="2445" spans="2:15" s="249" customFormat="1" ht="15.75" customHeight="1">
      <c r="B2445" s="1408"/>
      <c r="C2445" s="1979"/>
      <c r="D2445" s="1409"/>
      <c r="E2445" s="1398"/>
      <c r="F2445" s="1398"/>
      <c r="G2445" s="1398"/>
      <c r="H2445" s="1399"/>
      <c r="I2445" s="1399"/>
      <c r="J2445" s="1399"/>
      <c r="K2445"/>
      <c r="L2445"/>
      <c r="M2445"/>
      <c r="N2445"/>
      <c r="O2445"/>
    </row>
    <row r="2446" spans="2:15" s="249" customFormat="1" ht="15.75" customHeight="1">
      <c r="B2446" s="1408"/>
      <c r="C2446" s="1979"/>
      <c r="D2446" s="1409"/>
      <c r="E2446" s="1398"/>
      <c r="F2446" s="1398"/>
      <c r="G2446" s="1398"/>
      <c r="H2446" s="1399"/>
      <c r="I2446" s="1399"/>
      <c r="J2446" s="1399"/>
      <c r="K2446"/>
      <c r="L2446"/>
      <c r="M2446"/>
      <c r="N2446"/>
      <c r="O2446"/>
    </row>
    <row r="2447" spans="2:15" s="249" customFormat="1" ht="15.75" customHeight="1">
      <c r="B2447" s="1408"/>
      <c r="C2447" s="1979"/>
      <c r="D2447" s="1409"/>
      <c r="E2447" s="1398"/>
      <c r="F2447" s="1398"/>
      <c r="G2447" s="1398"/>
      <c r="H2447" s="1399"/>
      <c r="I2447" s="1399"/>
      <c r="J2447" s="1399"/>
      <c r="K2447"/>
      <c r="L2447"/>
      <c r="M2447"/>
      <c r="N2447"/>
      <c r="O2447"/>
    </row>
    <row r="2448" spans="2:15" s="249" customFormat="1" ht="15.75" customHeight="1">
      <c r="B2448" s="1408"/>
      <c r="C2448" s="1979"/>
      <c r="D2448" s="1409"/>
      <c r="E2448" s="1398"/>
      <c r="F2448" s="1398"/>
      <c r="G2448" s="1398"/>
      <c r="H2448" s="1399"/>
      <c r="I2448" s="1399"/>
      <c r="J2448" s="1399"/>
      <c r="K2448"/>
      <c r="L2448"/>
      <c r="M2448"/>
      <c r="N2448"/>
      <c r="O2448"/>
    </row>
    <row r="2449" spans="2:15" s="249" customFormat="1" ht="15.75" customHeight="1">
      <c r="B2449" s="1408"/>
      <c r="C2449" s="1979"/>
      <c r="D2449" s="1409"/>
      <c r="E2449" s="1398"/>
      <c r="F2449" s="1398"/>
      <c r="G2449" s="1398"/>
      <c r="H2449" s="1399"/>
      <c r="I2449" s="1399"/>
      <c r="J2449" s="1399"/>
      <c r="K2449"/>
      <c r="L2449"/>
      <c r="M2449"/>
      <c r="N2449"/>
      <c r="O2449"/>
    </row>
    <row r="2450" spans="2:15" s="249" customFormat="1" ht="15.75" customHeight="1">
      <c r="B2450" s="1408"/>
      <c r="C2450" s="1979"/>
      <c r="D2450" s="1409"/>
      <c r="E2450" s="1398"/>
      <c r="F2450" s="1398"/>
      <c r="G2450" s="1398"/>
      <c r="H2450" s="1399"/>
      <c r="I2450" s="1399"/>
      <c r="J2450" s="1399"/>
      <c r="K2450"/>
      <c r="L2450"/>
      <c r="M2450"/>
      <c r="N2450"/>
      <c r="O2450"/>
    </row>
    <row r="2451" spans="2:15" s="249" customFormat="1" ht="15.75" customHeight="1">
      <c r="B2451" s="1408"/>
      <c r="C2451" s="1979"/>
      <c r="D2451" s="1409"/>
      <c r="E2451" s="1398"/>
      <c r="F2451" s="1398"/>
      <c r="G2451" s="1398"/>
      <c r="H2451" s="1399"/>
      <c r="I2451" s="1399"/>
      <c r="J2451" s="1399"/>
      <c r="K2451"/>
      <c r="L2451"/>
      <c r="M2451"/>
      <c r="N2451"/>
      <c r="O2451"/>
    </row>
    <row r="2452" spans="2:15" s="249" customFormat="1" ht="15.75" customHeight="1">
      <c r="B2452" s="1408"/>
      <c r="C2452" s="1979"/>
      <c r="D2452" s="1409"/>
      <c r="E2452" s="1398"/>
      <c r="F2452" s="1398"/>
      <c r="G2452" s="1398"/>
      <c r="H2452" s="1399"/>
      <c r="I2452" s="1399"/>
      <c r="J2452" s="1399"/>
      <c r="K2452"/>
      <c r="L2452"/>
      <c r="M2452"/>
      <c r="N2452"/>
      <c r="O2452"/>
    </row>
    <row r="2453" spans="2:15" s="249" customFormat="1" ht="15.75" customHeight="1">
      <c r="B2453" s="1408"/>
      <c r="C2453" s="1979"/>
      <c r="D2453" s="1409"/>
      <c r="E2453" s="1398"/>
      <c r="F2453" s="1398"/>
      <c r="G2453" s="1398"/>
      <c r="H2453" s="1399"/>
      <c r="I2453" s="1399"/>
      <c r="J2453" s="1399"/>
      <c r="K2453"/>
      <c r="L2453"/>
      <c r="M2453"/>
      <c r="N2453"/>
      <c r="O2453"/>
    </row>
    <row r="2454" spans="2:15" s="249" customFormat="1" ht="15.75" customHeight="1">
      <c r="B2454" s="1408"/>
      <c r="C2454" s="1979"/>
      <c r="D2454" s="1409"/>
      <c r="E2454" s="1398"/>
      <c r="F2454" s="1398"/>
      <c r="G2454" s="1398"/>
      <c r="H2454" s="1399"/>
      <c r="I2454" s="1399"/>
      <c r="J2454" s="1399"/>
      <c r="K2454"/>
      <c r="L2454"/>
      <c r="M2454"/>
      <c r="N2454"/>
      <c r="O2454"/>
    </row>
    <row r="2455" spans="2:15" s="249" customFormat="1" ht="15.75" customHeight="1">
      <c r="B2455" s="1408"/>
      <c r="C2455" s="1979"/>
      <c r="D2455" s="1409"/>
      <c r="E2455" s="1398"/>
      <c r="F2455" s="1398"/>
      <c r="G2455" s="1398"/>
      <c r="H2455" s="1399"/>
      <c r="I2455" s="1399"/>
      <c r="J2455" s="1399"/>
      <c r="K2455"/>
      <c r="L2455"/>
      <c r="M2455"/>
      <c r="N2455"/>
      <c r="O2455"/>
    </row>
    <row r="2456" spans="2:15" s="249" customFormat="1" ht="15.75" customHeight="1">
      <c r="B2456" s="1408"/>
      <c r="C2456" s="1979"/>
      <c r="D2456" s="1409"/>
      <c r="E2456" s="1398"/>
      <c r="F2456" s="1398"/>
      <c r="G2456" s="1398"/>
      <c r="H2456" s="1399"/>
      <c r="I2456" s="1399"/>
      <c r="J2456" s="1399"/>
      <c r="K2456"/>
      <c r="L2456"/>
      <c r="M2456"/>
      <c r="N2456"/>
      <c r="O2456"/>
    </row>
    <row r="2457" spans="2:15" s="249" customFormat="1" ht="15.75" customHeight="1">
      <c r="B2457" s="1408"/>
      <c r="C2457" s="1979"/>
      <c r="D2457" s="1409"/>
      <c r="E2457" s="1398"/>
      <c r="F2457" s="1398"/>
      <c r="G2457" s="1398"/>
      <c r="H2457" s="1399"/>
      <c r="I2457" s="1399"/>
      <c r="J2457" s="1399"/>
      <c r="K2457"/>
      <c r="L2457"/>
      <c r="M2457"/>
      <c r="N2457"/>
      <c r="O2457"/>
    </row>
    <row r="2458" spans="2:15" s="249" customFormat="1" ht="15.75" customHeight="1">
      <c r="B2458" s="1408"/>
      <c r="C2458" s="1979"/>
      <c r="D2458" s="1409"/>
      <c r="E2458" s="1398"/>
      <c r="F2458" s="1398"/>
      <c r="G2458" s="1398"/>
      <c r="H2458" s="1399"/>
      <c r="I2458" s="1399"/>
      <c r="J2458" s="1399"/>
      <c r="K2458"/>
      <c r="L2458"/>
      <c r="M2458"/>
      <c r="N2458"/>
      <c r="O2458"/>
    </row>
    <row r="2459" spans="2:15" s="249" customFormat="1" ht="15.75" customHeight="1">
      <c r="B2459" s="1408"/>
      <c r="C2459" s="1979"/>
      <c r="D2459" s="1409"/>
      <c r="E2459" s="1398"/>
      <c r="F2459" s="1398"/>
      <c r="G2459" s="1398"/>
      <c r="H2459" s="1399"/>
      <c r="I2459" s="1399"/>
      <c r="J2459" s="1399"/>
      <c r="K2459"/>
      <c r="L2459"/>
      <c r="M2459"/>
      <c r="N2459"/>
      <c r="O2459"/>
    </row>
    <row r="2460" spans="2:15" s="249" customFormat="1" ht="15.75" customHeight="1">
      <c r="B2460" s="1408"/>
      <c r="C2460" s="1979"/>
      <c r="D2460" s="1409"/>
      <c r="E2460" s="1398"/>
      <c r="F2460" s="1398"/>
      <c r="G2460" s="1398"/>
      <c r="H2460" s="1399"/>
      <c r="I2460" s="1399"/>
      <c r="J2460" s="1399"/>
      <c r="K2460"/>
      <c r="L2460"/>
      <c r="M2460"/>
      <c r="N2460"/>
      <c r="O2460"/>
    </row>
    <row r="2461" spans="2:15" s="249" customFormat="1" ht="15.75" customHeight="1">
      <c r="B2461" s="1408"/>
      <c r="C2461" s="1979"/>
      <c r="D2461" s="1409"/>
      <c r="E2461" s="1398"/>
      <c r="F2461" s="1398"/>
      <c r="G2461" s="1398"/>
      <c r="H2461" s="1399"/>
      <c r="I2461" s="1399"/>
      <c r="J2461" s="1399"/>
      <c r="K2461"/>
      <c r="L2461"/>
      <c r="M2461"/>
      <c r="N2461"/>
      <c r="O2461"/>
    </row>
    <row r="2462" spans="2:15" s="249" customFormat="1" ht="15.75" customHeight="1">
      <c r="B2462" s="1408"/>
      <c r="C2462" s="1979"/>
      <c r="D2462" s="1409"/>
      <c r="E2462" s="1398"/>
      <c r="F2462" s="1398"/>
      <c r="G2462" s="1398"/>
      <c r="H2462" s="1399"/>
      <c r="I2462" s="1399"/>
      <c r="J2462" s="1399"/>
      <c r="K2462"/>
      <c r="L2462"/>
      <c r="M2462"/>
      <c r="N2462"/>
      <c r="O2462"/>
    </row>
    <row r="2463" spans="2:15" s="249" customFormat="1" ht="15.75" customHeight="1">
      <c r="B2463" s="1408"/>
      <c r="C2463" s="1979"/>
      <c r="D2463" s="1409"/>
      <c r="E2463" s="1398"/>
      <c r="F2463" s="1398"/>
      <c r="G2463" s="1398"/>
      <c r="H2463" s="1399"/>
      <c r="I2463" s="1399"/>
      <c r="J2463" s="1399"/>
      <c r="K2463"/>
      <c r="L2463"/>
      <c r="M2463"/>
      <c r="N2463"/>
      <c r="O2463"/>
    </row>
    <row r="2464" spans="2:15" s="249" customFormat="1" ht="15.75" customHeight="1">
      <c r="B2464" s="1408"/>
      <c r="C2464" s="1979"/>
      <c r="D2464" s="1409"/>
      <c r="E2464" s="1398"/>
      <c r="F2464" s="1398"/>
      <c r="G2464" s="1398"/>
      <c r="H2464" s="1399"/>
      <c r="I2464" s="1399"/>
      <c r="J2464" s="1399"/>
      <c r="K2464"/>
      <c r="L2464"/>
      <c r="M2464"/>
      <c r="N2464"/>
      <c r="O2464"/>
    </row>
    <row r="2465" spans="2:15" s="249" customFormat="1" ht="15.75" customHeight="1">
      <c r="B2465" s="1408"/>
      <c r="C2465" s="1979"/>
      <c r="D2465" s="1409"/>
      <c r="E2465" s="1398"/>
      <c r="F2465" s="1398"/>
      <c r="G2465" s="1398"/>
      <c r="H2465" s="1399"/>
      <c r="I2465" s="1399"/>
      <c r="J2465" s="1399"/>
      <c r="K2465"/>
      <c r="L2465"/>
      <c r="M2465"/>
      <c r="N2465"/>
      <c r="O2465"/>
    </row>
    <row r="2466" spans="2:15" s="249" customFormat="1" ht="15.75" customHeight="1">
      <c r="B2466" s="1408"/>
      <c r="C2466" s="1979"/>
      <c r="D2466" s="1409"/>
      <c r="E2466" s="1398"/>
      <c r="F2466" s="1398"/>
      <c r="G2466" s="1398"/>
      <c r="H2466" s="1399"/>
      <c r="I2466" s="1399"/>
      <c r="J2466" s="1399"/>
      <c r="K2466"/>
      <c r="L2466"/>
      <c r="M2466"/>
      <c r="N2466"/>
      <c r="O2466"/>
    </row>
    <row r="2467" spans="2:15" s="249" customFormat="1" ht="15.75" customHeight="1">
      <c r="B2467" s="1408"/>
      <c r="C2467" s="1979"/>
      <c r="D2467" s="1409"/>
      <c r="E2467" s="1398"/>
      <c r="F2467" s="1398"/>
      <c r="G2467" s="1398"/>
      <c r="H2467" s="1399"/>
      <c r="I2467" s="1399"/>
      <c r="J2467" s="1399"/>
      <c r="K2467"/>
      <c r="L2467"/>
      <c r="M2467"/>
      <c r="N2467"/>
      <c r="O2467"/>
    </row>
    <row r="2468" spans="2:15" s="249" customFormat="1" ht="15.75" customHeight="1">
      <c r="B2468" s="1408"/>
      <c r="C2468" s="1979"/>
      <c r="D2468" s="1409"/>
      <c r="E2468" s="1398"/>
      <c r="F2468" s="1398"/>
      <c r="G2468" s="1398"/>
      <c r="H2468" s="1399"/>
      <c r="I2468" s="1399"/>
      <c r="J2468" s="1399"/>
      <c r="K2468"/>
      <c r="L2468"/>
      <c r="M2468"/>
      <c r="N2468"/>
      <c r="O2468"/>
    </row>
    <row r="2469" spans="2:15" s="249" customFormat="1" ht="15.75" customHeight="1">
      <c r="B2469" s="1408"/>
      <c r="C2469" s="1979"/>
      <c r="D2469" s="1409"/>
      <c r="E2469" s="1398"/>
      <c r="F2469" s="1398"/>
      <c r="G2469" s="1398"/>
      <c r="H2469" s="1399"/>
      <c r="I2469" s="1399"/>
      <c r="J2469" s="1399"/>
      <c r="K2469"/>
      <c r="L2469"/>
      <c r="M2469"/>
      <c r="N2469"/>
      <c r="O2469"/>
    </row>
    <row r="2470" spans="2:15" s="249" customFormat="1" ht="15.75" customHeight="1">
      <c r="B2470" s="1408"/>
      <c r="C2470" s="1979"/>
      <c r="D2470" s="1409"/>
      <c r="E2470" s="1398"/>
      <c r="F2470" s="1398"/>
      <c r="G2470" s="1398"/>
      <c r="H2470" s="1399"/>
      <c r="I2470" s="1399"/>
      <c r="J2470" s="1399"/>
      <c r="K2470"/>
      <c r="L2470"/>
      <c r="M2470"/>
      <c r="N2470"/>
      <c r="O2470"/>
    </row>
    <row r="2471" spans="2:15" s="249" customFormat="1" ht="15.75" customHeight="1">
      <c r="B2471" s="1408"/>
      <c r="C2471" s="1979"/>
      <c r="D2471" s="1409"/>
      <c r="E2471" s="1398"/>
      <c r="F2471" s="1398"/>
      <c r="G2471" s="1398"/>
      <c r="H2471" s="1399"/>
      <c r="I2471" s="1399"/>
      <c r="J2471" s="1399"/>
      <c r="K2471"/>
      <c r="L2471"/>
      <c r="M2471"/>
      <c r="N2471"/>
      <c r="O2471"/>
    </row>
    <row r="2472" spans="2:15" s="249" customFormat="1" ht="15.75" customHeight="1">
      <c r="B2472" s="1408"/>
      <c r="C2472" s="1979"/>
      <c r="D2472" s="1409"/>
      <c r="E2472" s="1398"/>
      <c r="F2472" s="1398"/>
      <c r="G2472" s="1398"/>
      <c r="H2472" s="1399"/>
      <c r="I2472" s="1399"/>
      <c r="J2472" s="1399"/>
      <c r="K2472"/>
      <c r="L2472"/>
      <c r="M2472"/>
      <c r="N2472"/>
      <c r="O2472"/>
    </row>
    <row r="2473" spans="2:15" s="249" customFormat="1" ht="15.75" customHeight="1">
      <c r="B2473" s="1408"/>
      <c r="C2473" s="1979"/>
      <c r="D2473" s="1409"/>
      <c r="E2473" s="1398"/>
      <c r="F2473" s="1398"/>
      <c r="G2473" s="1398"/>
      <c r="H2473" s="1399"/>
      <c r="I2473" s="1399"/>
      <c r="J2473" s="1399"/>
      <c r="K2473"/>
      <c r="L2473"/>
      <c r="M2473"/>
      <c r="N2473"/>
      <c r="O2473"/>
    </row>
    <row r="2474" spans="2:15" s="249" customFormat="1" ht="15.75" customHeight="1">
      <c r="B2474" s="1408"/>
      <c r="C2474" s="1979"/>
      <c r="D2474" s="1409"/>
      <c r="E2474" s="1398"/>
      <c r="F2474" s="1398"/>
      <c r="G2474" s="1398"/>
      <c r="H2474" s="1399"/>
      <c r="I2474" s="1399"/>
      <c r="J2474" s="1399"/>
      <c r="K2474"/>
      <c r="L2474"/>
      <c r="M2474"/>
      <c r="N2474"/>
      <c r="O2474"/>
    </row>
    <row r="2475" spans="2:15" s="249" customFormat="1" ht="15.75" customHeight="1">
      <c r="B2475" s="1408"/>
      <c r="C2475" s="1979"/>
      <c r="D2475" s="1409"/>
      <c r="E2475" s="1398"/>
      <c r="F2475" s="1398"/>
      <c r="G2475" s="1398"/>
      <c r="H2475" s="1399"/>
      <c r="I2475" s="1399"/>
      <c r="J2475" s="1399"/>
      <c r="K2475"/>
      <c r="L2475"/>
      <c r="M2475"/>
      <c r="N2475"/>
      <c r="O2475"/>
    </row>
    <row r="2476" spans="2:15" s="249" customFormat="1" ht="15.75" customHeight="1">
      <c r="B2476" s="1408"/>
      <c r="C2476" s="1979"/>
      <c r="D2476" s="1409"/>
      <c r="E2476" s="1398"/>
      <c r="F2476" s="1398"/>
      <c r="G2476" s="1398"/>
      <c r="H2476" s="1399"/>
      <c r="I2476" s="1399"/>
      <c r="J2476" s="1399"/>
      <c r="K2476"/>
      <c r="L2476"/>
      <c r="M2476"/>
      <c r="N2476"/>
      <c r="O2476"/>
    </row>
    <row r="2477" spans="2:15" s="249" customFormat="1" ht="15.75" customHeight="1">
      <c r="B2477" s="1408"/>
      <c r="C2477" s="1979"/>
      <c r="D2477" s="1409"/>
      <c r="E2477" s="1398"/>
      <c r="F2477" s="1398"/>
      <c r="G2477" s="1398"/>
      <c r="H2477" s="1399"/>
      <c r="I2477" s="1399"/>
      <c r="J2477" s="1399"/>
      <c r="K2477"/>
      <c r="L2477"/>
      <c r="M2477"/>
      <c r="N2477"/>
      <c r="O2477"/>
    </row>
    <row r="2478" spans="2:15" s="249" customFormat="1" ht="15.75" customHeight="1">
      <c r="B2478" s="1408"/>
      <c r="C2478" s="1979"/>
      <c r="D2478" s="1409"/>
      <c r="E2478" s="1398"/>
      <c r="F2478" s="1398"/>
      <c r="G2478" s="1398"/>
      <c r="H2478" s="1399"/>
      <c r="I2478" s="1399"/>
      <c r="J2478" s="1399"/>
      <c r="K2478"/>
      <c r="L2478"/>
      <c r="M2478"/>
      <c r="N2478"/>
      <c r="O2478"/>
    </row>
    <row r="2479" spans="2:15" s="249" customFormat="1" ht="15.75" customHeight="1">
      <c r="B2479" s="1408"/>
      <c r="C2479" s="1979"/>
      <c r="D2479" s="1409"/>
      <c r="E2479" s="1398"/>
      <c r="F2479" s="1398"/>
      <c r="G2479" s="1398"/>
      <c r="H2479" s="1399"/>
      <c r="I2479" s="1399"/>
      <c r="J2479" s="1399"/>
      <c r="K2479"/>
      <c r="L2479"/>
      <c r="M2479"/>
      <c r="N2479"/>
      <c r="O2479"/>
    </row>
    <row r="2480" spans="2:15" s="249" customFormat="1" ht="15.75" customHeight="1">
      <c r="B2480" s="1408"/>
      <c r="C2480" s="1979"/>
      <c r="D2480" s="1409"/>
      <c r="E2480" s="1398"/>
      <c r="F2480" s="1398"/>
      <c r="G2480" s="1398"/>
      <c r="H2480" s="1399"/>
      <c r="I2480" s="1399"/>
      <c r="J2480" s="1399"/>
      <c r="K2480"/>
      <c r="L2480"/>
      <c r="M2480"/>
      <c r="N2480"/>
      <c r="O2480"/>
    </row>
    <row r="2481" spans="2:15" s="249" customFormat="1" ht="15.75" customHeight="1">
      <c r="B2481" s="1408"/>
      <c r="C2481" s="1979"/>
      <c r="D2481" s="1409"/>
      <c r="E2481" s="1398"/>
      <c r="F2481" s="1398"/>
      <c r="G2481" s="1398"/>
      <c r="H2481" s="1399"/>
      <c r="I2481" s="1399"/>
      <c r="J2481" s="1399"/>
      <c r="K2481"/>
      <c r="L2481"/>
      <c r="M2481"/>
      <c r="N2481"/>
      <c r="O2481"/>
    </row>
    <row r="2482" spans="2:15" s="249" customFormat="1" ht="15.75" customHeight="1">
      <c r="B2482" s="1408"/>
      <c r="C2482" s="1979"/>
      <c r="D2482" s="1409"/>
      <c r="E2482" s="1398"/>
      <c r="F2482" s="1398"/>
      <c r="G2482" s="1398"/>
      <c r="H2482" s="1399"/>
      <c r="I2482" s="1399"/>
      <c r="J2482" s="1399"/>
      <c r="K2482"/>
      <c r="L2482"/>
      <c r="M2482"/>
      <c r="N2482"/>
      <c r="O2482"/>
    </row>
    <row r="2483" spans="2:15" s="249" customFormat="1" ht="15.75" customHeight="1">
      <c r="B2483" s="1408"/>
      <c r="C2483" s="1979"/>
      <c r="D2483" s="1409"/>
      <c r="E2483" s="1398"/>
      <c r="F2483" s="1398"/>
      <c r="G2483" s="1398"/>
      <c r="H2483" s="1399"/>
      <c r="I2483" s="1399"/>
      <c r="J2483" s="1399"/>
      <c r="K2483"/>
      <c r="L2483"/>
      <c r="M2483"/>
      <c r="N2483"/>
      <c r="O2483"/>
    </row>
    <row r="2484" spans="2:15" s="249" customFormat="1" ht="15.75" customHeight="1">
      <c r="B2484" s="1408"/>
      <c r="C2484" s="1979"/>
      <c r="D2484" s="1409"/>
      <c r="E2484" s="1398"/>
      <c r="F2484" s="1398"/>
      <c r="G2484" s="1398"/>
      <c r="H2484" s="1399"/>
      <c r="I2484" s="1399"/>
      <c r="J2484" s="1399"/>
      <c r="K2484"/>
      <c r="L2484"/>
      <c r="M2484"/>
      <c r="N2484"/>
      <c r="O2484"/>
    </row>
    <row r="2485" spans="2:15" s="249" customFormat="1" ht="15.75" customHeight="1">
      <c r="B2485" s="1408"/>
      <c r="C2485" s="1979"/>
      <c r="D2485" s="1409"/>
      <c r="E2485" s="1398"/>
      <c r="F2485" s="1398"/>
      <c r="G2485" s="1398"/>
      <c r="H2485" s="1399"/>
      <c r="I2485" s="1399"/>
      <c r="J2485" s="1399"/>
      <c r="K2485"/>
      <c r="L2485"/>
      <c r="M2485"/>
      <c r="N2485"/>
      <c r="O2485"/>
    </row>
    <row r="2486" spans="2:15" s="249" customFormat="1" ht="15.75" customHeight="1">
      <c r="B2486" s="1408"/>
      <c r="C2486" s="1979"/>
      <c r="D2486" s="1409"/>
      <c r="E2486" s="1398"/>
      <c r="F2486" s="1398"/>
      <c r="G2486" s="1398"/>
      <c r="H2486" s="1399"/>
      <c r="I2486" s="1399"/>
      <c r="J2486" s="1399"/>
      <c r="K2486"/>
      <c r="L2486"/>
      <c r="M2486"/>
      <c r="N2486"/>
      <c r="O2486"/>
    </row>
    <row r="2487" spans="2:15" s="249" customFormat="1" ht="15.75" customHeight="1">
      <c r="B2487" s="1408"/>
      <c r="C2487" s="1979"/>
      <c r="D2487" s="1409"/>
      <c r="E2487" s="1398"/>
      <c r="F2487" s="1398"/>
      <c r="G2487" s="1398"/>
      <c r="H2487" s="1399"/>
      <c r="I2487" s="1399"/>
      <c r="J2487" s="1399"/>
      <c r="K2487"/>
      <c r="L2487"/>
      <c r="M2487"/>
      <c r="N2487"/>
      <c r="O2487"/>
    </row>
    <row r="2488" spans="2:15" s="249" customFormat="1" ht="15.75" customHeight="1">
      <c r="B2488" s="1408"/>
      <c r="C2488" s="1979"/>
      <c r="D2488" s="1409"/>
      <c r="E2488" s="1398"/>
      <c r="F2488" s="1398"/>
      <c r="G2488" s="1398"/>
      <c r="H2488" s="1399"/>
      <c r="I2488" s="1399"/>
      <c r="J2488" s="1399"/>
      <c r="K2488"/>
      <c r="L2488"/>
      <c r="M2488"/>
      <c r="N2488"/>
      <c r="O2488"/>
    </row>
    <row r="2489" spans="2:15" s="249" customFormat="1" ht="15.75" customHeight="1">
      <c r="B2489" s="1408"/>
      <c r="C2489" s="1979"/>
      <c r="D2489" s="1409"/>
      <c r="E2489" s="1398"/>
      <c r="F2489" s="1398"/>
      <c r="G2489" s="1398"/>
      <c r="H2489" s="1399"/>
      <c r="I2489" s="1399"/>
      <c r="J2489" s="1399"/>
      <c r="K2489"/>
      <c r="L2489"/>
      <c r="M2489"/>
      <c r="N2489"/>
      <c r="O2489"/>
    </row>
    <row r="2490" spans="2:15" s="249" customFormat="1" ht="15.75" customHeight="1">
      <c r="B2490" s="1408"/>
      <c r="C2490" s="1979"/>
      <c r="D2490" s="1409"/>
      <c r="E2490" s="1398"/>
      <c r="F2490" s="1398"/>
      <c r="G2490" s="1398"/>
      <c r="H2490" s="1399"/>
      <c r="I2490" s="1399"/>
      <c r="J2490" s="1399"/>
      <c r="K2490"/>
      <c r="L2490"/>
      <c r="M2490"/>
      <c r="N2490"/>
      <c r="O2490"/>
    </row>
    <row r="2491" spans="2:15" s="249" customFormat="1" ht="15.75" customHeight="1">
      <c r="B2491" s="1408"/>
      <c r="C2491" s="1979"/>
      <c r="D2491" s="1409"/>
      <c r="E2491" s="1398"/>
      <c r="F2491" s="1398"/>
      <c r="G2491" s="1398"/>
      <c r="H2491" s="1399"/>
      <c r="I2491" s="1399"/>
      <c r="J2491" s="1399"/>
      <c r="K2491"/>
      <c r="L2491"/>
      <c r="M2491"/>
      <c r="N2491"/>
      <c r="O2491"/>
    </row>
    <row r="2492" spans="2:15" s="249" customFormat="1" ht="15.75" customHeight="1">
      <c r="B2492" s="1408"/>
      <c r="C2492" s="1979"/>
      <c r="D2492" s="1409"/>
      <c r="E2492" s="1398"/>
      <c r="F2492" s="1398"/>
      <c r="G2492" s="1398"/>
      <c r="H2492" s="1399"/>
      <c r="I2492" s="1399"/>
      <c r="J2492" s="1399"/>
      <c r="K2492"/>
      <c r="L2492"/>
      <c r="M2492"/>
      <c r="N2492"/>
      <c r="O2492"/>
    </row>
    <row r="2493" spans="2:15" s="249" customFormat="1" ht="15.75" customHeight="1">
      <c r="B2493" s="1408"/>
      <c r="C2493" s="1979"/>
      <c r="D2493" s="1409"/>
      <c r="E2493" s="1398"/>
      <c r="F2493" s="1398"/>
      <c r="G2493" s="1398"/>
      <c r="H2493" s="1399"/>
      <c r="I2493" s="1399"/>
      <c r="J2493" s="1399"/>
      <c r="K2493"/>
      <c r="L2493"/>
      <c r="M2493"/>
      <c r="N2493"/>
      <c r="O2493"/>
    </row>
    <row r="2494" spans="2:15" s="249" customFormat="1" ht="15.75" customHeight="1">
      <c r="B2494" s="1408"/>
      <c r="C2494" s="1979"/>
      <c r="D2494" s="1409"/>
      <c r="E2494" s="1398"/>
      <c r="F2494" s="1398"/>
      <c r="G2494" s="1398"/>
      <c r="H2494" s="1399"/>
      <c r="I2494" s="1399"/>
      <c r="J2494" s="1399"/>
      <c r="K2494"/>
      <c r="L2494"/>
      <c r="M2494"/>
      <c r="N2494"/>
      <c r="O2494"/>
    </row>
    <row r="2495" spans="2:15" s="249" customFormat="1" ht="15.75" customHeight="1">
      <c r="B2495" s="1408"/>
      <c r="C2495" s="1979"/>
      <c r="D2495" s="1409"/>
      <c r="E2495" s="1398"/>
      <c r="F2495" s="1398"/>
      <c r="G2495" s="1398"/>
      <c r="H2495" s="1399"/>
      <c r="I2495" s="1399"/>
      <c r="J2495" s="1399"/>
      <c r="K2495"/>
      <c r="L2495"/>
      <c r="M2495"/>
      <c r="N2495"/>
      <c r="O2495"/>
    </row>
    <row r="2496" spans="2:15" s="249" customFormat="1" ht="15.75" customHeight="1">
      <c r="B2496" s="1408"/>
      <c r="C2496" s="1979"/>
      <c r="D2496" s="1409"/>
      <c r="E2496" s="1398"/>
      <c r="F2496" s="1398"/>
      <c r="G2496" s="1398"/>
      <c r="H2496" s="1399"/>
      <c r="I2496" s="1399"/>
      <c r="J2496" s="1399"/>
      <c r="K2496"/>
      <c r="L2496"/>
      <c r="M2496"/>
      <c r="N2496"/>
      <c r="O2496"/>
    </row>
    <row r="2497" spans="2:15" s="249" customFormat="1" ht="15.75" customHeight="1">
      <c r="B2497" s="1408"/>
      <c r="C2497" s="1979"/>
      <c r="D2497" s="1409"/>
      <c r="E2497" s="1398"/>
      <c r="F2497" s="1398"/>
      <c r="G2497" s="1398"/>
      <c r="H2497" s="1399"/>
      <c r="I2497" s="1399"/>
      <c r="J2497" s="1399"/>
      <c r="K2497"/>
      <c r="L2497"/>
      <c r="M2497"/>
      <c r="N2497"/>
      <c r="O2497"/>
    </row>
    <row r="2498" spans="2:15" s="249" customFormat="1" ht="15.75" customHeight="1">
      <c r="B2498" s="1408"/>
      <c r="C2498" s="1979"/>
      <c r="D2498" s="1409"/>
      <c r="E2498" s="1398"/>
      <c r="F2498" s="1398"/>
      <c r="G2498" s="1398"/>
      <c r="H2498" s="1399"/>
      <c r="I2498" s="1399"/>
      <c r="J2498" s="1399"/>
      <c r="K2498"/>
      <c r="L2498"/>
      <c r="M2498"/>
      <c r="N2498"/>
      <c r="O2498"/>
    </row>
    <row r="2499" spans="2:15" s="249" customFormat="1" ht="15.75" customHeight="1">
      <c r="B2499" s="1408"/>
      <c r="C2499" s="1979"/>
      <c r="D2499" s="1409"/>
      <c r="E2499" s="1398"/>
      <c r="F2499" s="1398"/>
      <c r="G2499" s="1398"/>
      <c r="H2499" s="1399"/>
      <c r="I2499" s="1399"/>
      <c r="J2499" s="1399"/>
      <c r="K2499"/>
      <c r="L2499"/>
      <c r="M2499"/>
      <c r="N2499"/>
      <c r="O2499"/>
    </row>
    <row r="2500" spans="2:15" s="249" customFormat="1" ht="15.75" customHeight="1">
      <c r="B2500" s="1408"/>
      <c r="C2500" s="1979"/>
      <c r="D2500" s="1409"/>
      <c r="E2500" s="1398"/>
      <c r="F2500" s="1398"/>
      <c r="G2500" s="1398"/>
      <c r="H2500" s="1399"/>
      <c r="I2500" s="1399"/>
      <c r="J2500" s="1399"/>
      <c r="K2500"/>
      <c r="L2500"/>
      <c r="M2500"/>
      <c r="N2500"/>
      <c r="O2500"/>
    </row>
    <row r="2501" spans="2:15" s="249" customFormat="1" ht="15.75" customHeight="1">
      <c r="B2501" s="1408"/>
      <c r="C2501" s="1979"/>
      <c r="D2501" s="1409"/>
      <c r="E2501" s="1398"/>
      <c r="F2501" s="1398"/>
      <c r="G2501" s="1398"/>
      <c r="H2501" s="1399"/>
      <c r="I2501" s="1399"/>
      <c r="J2501" s="1399"/>
      <c r="K2501"/>
      <c r="L2501"/>
      <c r="M2501"/>
      <c r="N2501"/>
      <c r="O2501"/>
    </row>
    <row r="2502" spans="2:15" s="249" customFormat="1" ht="15.75" customHeight="1">
      <c r="B2502" s="1408"/>
      <c r="C2502" s="1979"/>
      <c r="D2502" s="1409"/>
      <c r="E2502" s="1398"/>
      <c r="F2502" s="1398"/>
      <c r="G2502" s="1398"/>
      <c r="H2502" s="1399"/>
      <c r="I2502" s="1399"/>
      <c r="J2502" s="1399"/>
      <c r="K2502"/>
      <c r="L2502"/>
      <c r="M2502"/>
      <c r="N2502"/>
      <c r="O2502"/>
    </row>
    <row r="2503" spans="2:15" s="249" customFormat="1" ht="15.75" customHeight="1">
      <c r="B2503" s="1408"/>
      <c r="C2503" s="1979"/>
      <c r="D2503" s="1409"/>
      <c r="E2503" s="1398"/>
      <c r="F2503" s="1398"/>
      <c r="G2503" s="1398"/>
      <c r="H2503" s="1399"/>
      <c r="I2503" s="1399"/>
      <c r="J2503" s="1399"/>
      <c r="K2503"/>
      <c r="L2503"/>
      <c r="M2503"/>
      <c r="N2503"/>
      <c r="O2503"/>
    </row>
    <row r="2504" spans="2:15" s="249" customFormat="1" ht="15.75" customHeight="1">
      <c r="B2504" s="1408"/>
      <c r="C2504" s="1979"/>
      <c r="D2504" s="1409"/>
      <c r="E2504" s="1398"/>
      <c r="F2504" s="1398"/>
      <c r="G2504" s="1398"/>
      <c r="H2504" s="1399"/>
      <c r="I2504" s="1399"/>
      <c r="J2504" s="1399"/>
      <c r="K2504"/>
      <c r="L2504"/>
      <c r="M2504"/>
      <c r="N2504"/>
      <c r="O2504"/>
    </row>
    <row r="2505" spans="2:15" s="249" customFormat="1" ht="15.75" customHeight="1">
      <c r="B2505" s="1408"/>
      <c r="C2505" s="1979"/>
      <c r="D2505" s="1409"/>
      <c r="E2505" s="1398"/>
      <c r="F2505" s="1398"/>
      <c r="G2505" s="1398"/>
      <c r="H2505" s="1399"/>
      <c r="I2505" s="1399"/>
      <c r="J2505" s="1399"/>
      <c r="K2505"/>
      <c r="L2505"/>
      <c r="M2505"/>
      <c r="N2505"/>
      <c r="O2505"/>
    </row>
    <row r="2506" spans="2:15" s="249" customFormat="1" ht="15.75" customHeight="1">
      <c r="B2506" s="1408"/>
      <c r="C2506" s="1979"/>
      <c r="D2506" s="1409"/>
      <c r="E2506" s="1398"/>
      <c r="F2506" s="1398"/>
      <c r="G2506" s="1398"/>
      <c r="H2506" s="1399"/>
      <c r="I2506" s="1399"/>
      <c r="J2506" s="1399"/>
      <c r="K2506"/>
      <c r="L2506"/>
      <c r="M2506"/>
      <c r="N2506"/>
      <c r="O2506"/>
    </row>
    <row r="2507" spans="2:15" s="249" customFormat="1" ht="15.75" customHeight="1">
      <c r="B2507" s="1408"/>
      <c r="C2507" s="1979"/>
      <c r="D2507" s="1409"/>
      <c r="E2507" s="1398"/>
      <c r="F2507" s="1398"/>
      <c r="G2507" s="1398"/>
      <c r="H2507" s="1399"/>
      <c r="I2507" s="1399"/>
      <c r="J2507" s="1399"/>
      <c r="K2507"/>
      <c r="L2507"/>
      <c r="M2507"/>
      <c r="N2507"/>
      <c r="O2507"/>
    </row>
    <row r="2508" spans="2:15" s="249" customFormat="1" ht="15.75" customHeight="1">
      <c r="B2508" s="1408"/>
      <c r="C2508" s="1979"/>
      <c r="D2508" s="1409"/>
      <c r="E2508" s="1398"/>
      <c r="F2508" s="1398"/>
      <c r="G2508" s="1398"/>
      <c r="H2508" s="1399"/>
      <c r="I2508" s="1399"/>
      <c r="J2508" s="1399"/>
      <c r="K2508"/>
      <c r="L2508"/>
      <c r="M2508"/>
      <c r="N2508"/>
      <c r="O2508"/>
    </row>
    <row r="2509" spans="2:15" s="249" customFormat="1" ht="15.75" customHeight="1">
      <c r="B2509" s="1408"/>
      <c r="C2509" s="1979"/>
      <c r="D2509" s="1409"/>
      <c r="E2509" s="1398"/>
      <c r="F2509" s="1398"/>
      <c r="G2509" s="1398"/>
      <c r="H2509" s="1399"/>
      <c r="I2509" s="1399"/>
      <c r="J2509" s="1399"/>
      <c r="K2509"/>
      <c r="L2509"/>
      <c r="M2509"/>
      <c r="N2509"/>
      <c r="O2509"/>
    </row>
    <row r="2510" spans="2:15" s="249" customFormat="1" ht="15.75" customHeight="1">
      <c r="B2510" s="1408"/>
      <c r="C2510" s="1979"/>
      <c r="D2510" s="1409"/>
      <c r="E2510" s="1398"/>
      <c r="F2510" s="1398"/>
      <c r="G2510" s="1398"/>
      <c r="H2510" s="1399"/>
      <c r="I2510" s="1399"/>
      <c r="J2510" s="1399"/>
      <c r="K2510"/>
      <c r="L2510"/>
      <c r="M2510"/>
      <c r="N2510"/>
      <c r="O2510"/>
    </row>
    <row r="2511" spans="2:15" s="249" customFormat="1" ht="15.75" customHeight="1">
      <c r="B2511" s="1408"/>
      <c r="C2511" s="1979"/>
      <c r="D2511" s="1409"/>
      <c r="E2511" s="1398"/>
      <c r="F2511" s="1398"/>
      <c r="G2511" s="1398"/>
      <c r="H2511" s="1399"/>
      <c r="I2511" s="1399"/>
      <c r="J2511" s="1399"/>
      <c r="K2511"/>
      <c r="L2511"/>
      <c r="M2511"/>
      <c r="N2511"/>
      <c r="O2511"/>
    </row>
    <row r="2512" spans="2:15" s="249" customFormat="1" ht="15.75" customHeight="1">
      <c r="B2512" s="1408"/>
      <c r="C2512" s="1979"/>
      <c r="D2512" s="1409"/>
      <c r="E2512" s="1398"/>
      <c r="F2512" s="1398"/>
      <c r="G2512" s="1398"/>
      <c r="H2512" s="1399"/>
      <c r="I2512" s="1399"/>
      <c r="J2512" s="1399"/>
      <c r="K2512"/>
      <c r="L2512"/>
      <c r="M2512"/>
      <c r="N2512"/>
      <c r="O2512"/>
    </row>
    <row r="2513" spans="2:15" s="249" customFormat="1" ht="15.75" customHeight="1">
      <c r="B2513" s="1408"/>
      <c r="C2513" s="1979"/>
      <c r="D2513" s="1409"/>
      <c r="E2513" s="1398"/>
      <c r="F2513" s="1398"/>
      <c r="G2513" s="1398"/>
      <c r="H2513" s="1399"/>
      <c r="I2513" s="1399"/>
      <c r="J2513" s="1399"/>
      <c r="K2513"/>
      <c r="L2513"/>
      <c r="M2513"/>
      <c r="N2513"/>
      <c r="O2513"/>
    </row>
    <row r="2514" spans="2:15" s="249" customFormat="1" ht="15.75" customHeight="1">
      <c r="B2514" s="1408"/>
      <c r="C2514" s="1979"/>
      <c r="D2514" s="1409"/>
      <c r="E2514" s="1398"/>
      <c r="F2514" s="1398"/>
      <c r="G2514" s="1398"/>
      <c r="H2514" s="1399"/>
      <c r="I2514" s="1399"/>
      <c r="J2514" s="1399"/>
      <c r="K2514"/>
      <c r="L2514"/>
      <c r="M2514"/>
      <c r="N2514"/>
      <c r="O2514"/>
    </row>
    <row r="2515" spans="2:15" s="249" customFormat="1" ht="15.75" customHeight="1">
      <c r="B2515" s="1408"/>
      <c r="C2515" s="1979"/>
      <c r="D2515" s="1409"/>
      <c r="E2515" s="1398"/>
      <c r="F2515" s="1398"/>
      <c r="G2515" s="1398"/>
      <c r="H2515" s="1399"/>
      <c r="I2515" s="1399"/>
      <c r="J2515" s="1399"/>
      <c r="K2515"/>
      <c r="L2515"/>
      <c r="M2515"/>
      <c r="N2515"/>
      <c r="O2515"/>
    </row>
    <row r="2516" spans="2:15" s="249" customFormat="1" ht="15.75" customHeight="1">
      <c r="B2516" s="1408"/>
      <c r="C2516" s="1979"/>
      <c r="D2516" s="1409"/>
      <c r="E2516" s="1398"/>
      <c r="F2516" s="1398"/>
      <c r="G2516" s="1398"/>
      <c r="H2516" s="1399"/>
      <c r="I2516" s="1399"/>
      <c r="J2516" s="1399"/>
      <c r="K2516"/>
      <c r="L2516"/>
      <c r="M2516"/>
      <c r="N2516"/>
      <c r="O2516"/>
    </row>
    <row r="2517" spans="2:15" s="249" customFormat="1" ht="15.75" customHeight="1">
      <c r="B2517" s="1408"/>
      <c r="C2517" s="1979"/>
      <c r="D2517" s="1409"/>
      <c r="E2517" s="1398"/>
      <c r="F2517" s="1398"/>
      <c r="G2517" s="1398"/>
      <c r="H2517" s="1399"/>
      <c r="I2517" s="1399"/>
      <c r="J2517" s="1399"/>
      <c r="K2517"/>
      <c r="L2517"/>
      <c r="M2517"/>
      <c r="N2517"/>
      <c r="O2517"/>
    </row>
    <row r="2518" spans="2:15" s="249" customFormat="1" ht="15.75" customHeight="1">
      <c r="B2518" s="1408"/>
      <c r="C2518" s="1979"/>
      <c r="D2518" s="1409"/>
      <c r="E2518" s="1398"/>
      <c r="F2518" s="1398"/>
      <c r="G2518" s="1398"/>
      <c r="H2518" s="1399"/>
      <c r="I2518" s="1399"/>
      <c r="J2518" s="1399"/>
      <c r="K2518"/>
      <c r="L2518"/>
      <c r="M2518"/>
      <c r="N2518"/>
      <c r="O2518"/>
    </row>
    <row r="2519" spans="2:15" s="249" customFormat="1" ht="15.75" customHeight="1">
      <c r="B2519" s="1408"/>
      <c r="C2519" s="1979"/>
      <c r="D2519" s="1409"/>
      <c r="E2519" s="1398"/>
      <c r="F2519" s="1398"/>
      <c r="G2519" s="1398"/>
      <c r="H2519" s="1399"/>
      <c r="I2519" s="1399"/>
      <c r="J2519" s="1399"/>
      <c r="K2519"/>
      <c r="L2519"/>
      <c r="M2519"/>
      <c r="N2519"/>
      <c r="O2519"/>
    </row>
    <row r="2520" spans="2:15" s="249" customFormat="1" ht="15.75" customHeight="1">
      <c r="B2520" s="1408"/>
      <c r="C2520" s="1979"/>
      <c r="D2520" s="1409"/>
      <c r="E2520" s="1398"/>
      <c r="F2520" s="1398"/>
      <c r="G2520" s="1398"/>
      <c r="H2520" s="1399"/>
      <c r="I2520" s="1399"/>
      <c r="J2520" s="1399"/>
      <c r="K2520"/>
      <c r="L2520"/>
      <c r="M2520"/>
      <c r="N2520"/>
      <c r="O2520"/>
    </row>
    <row r="2521" spans="2:15" s="249" customFormat="1" ht="15.75" customHeight="1">
      <c r="B2521" s="1408"/>
      <c r="C2521" s="1979"/>
      <c r="D2521" s="1409"/>
      <c r="E2521" s="1398"/>
      <c r="F2521" s="1398"/>
      <c r="G2521" s="1398"/>
      <c r="H2521" s="1399"/>
      <c r="I2521" s="1399"/>
      <c r="J2521" s="1399"/>
      <c r="K2521"/>
      <c r="L2521"/>
      <c r="M2521"/>
      <c r="N2521"/>
      <c r="O2521"/>
    </row>
    <row r="2522" spans="2:15" s="249" customFormat="1" ht="15.75" customHeight="1">
      <c r="B2522" s="1408"/>
      <c r="C2522" s="1979"/>
      <c r="D2522" s="1409"/>
      <c r="E2522" s="1398"/>
      <c r="F2522" s="1398"/>
      <c r="G2522" s="1398"/>
      <c r="H2522" s="1399"/>
      <c r="I2522" s="1399"/>
      <c r="J2522" s="1399"/>
      <c r="K2522"/>
      <c r="L2522"/>
      <c r="M2522"/>
      <c r="N2522"/>
      <c r="O2522"/>
    </row>
    <row r="2523" spans="2:15" s="249" customFormat="1" ht="15.75" customHeight="1">
      <c r="B2523" s="1408"/>
      <c r="C2523" s="1979"/>
      <c r="D2523" s="1409"/>
      <c r="E2523" s="1398"/>
      <c r="F2523" s="1398"/>
      <c r="G2523" s="1398"/>
      <c r="H2523" s="1399"/>
      <c r="I2523" s="1399"/>
      <c r="J2523" s="1399"/>
      <c r="K2523"/>
      <c r="L2523"/>
      <c r="M2523"/>
      <c r="N2523"/>
      <c r="O2523"/>
    </row>
    <row r="2524" spans="2:15" s="249" customFormat="1" ht="15.75" customHeight="1">
      <c r="B2524" s="1408"/>
      <c r="C2524" s="1979"/>
      <c r="D2524" s="1409"/>
      <c r="E2524" s="1398"/>
      <c r="F2524" s="1398"/>
      <c r="G2524" s="1398"/>
      <c r="H2524" s="1399"/>
      <c r="I2524" s="1399"/>
      <c r="J2524" s="1399"/>
      <c r="K2524"/>
      <c r="L2524"/>
      <c r="M2524"/>
      <c r="N2524"/>
      <c r="O2524"/>
    </row>
    <row r="2525" spans="2:15" s="249" customFormat="1" ht="15.75" customHeight="1">
      <c r="B2525" s="1408"/>
      <c r="C2525" s="1979"/>
      <c r="D2525" s="1409"/>
      <c r="E2525" s="1398"/>
      <c r="F2525" s="1398"/>
      <c r="G2525" s="1398"/>
      <c r="H2525" s="1399"/>
      <c r="I2525" s="1399"/>
      <c r="J2525" s="1399"/>
      <c r="K2525"/>
      <c r="L2525"/>
      <c r="M2525"/>
      <c r="N2525"/>
      <c r="O2525"/>
    </row>
    <row r="2526" spans="2:15" s="249" customFormat="1" ht="15.75" customHeight="1">
      <c r="B2526" s="1408"/>
      <c r="C2526" s="1979"/>
      <c r="D2526" s="1409"/>
      <c r="E2526" s="1398"/>
      <c r="F2526" s="1398"/>
      <c r="G2526" s="1398"/>
      <c r="H2526" s="1399"/>
      <c r="I2526" s="1399"/>
      <c r="J2526" s="1399"/>
      <c r="K2526"/>
      <c r="L2526"/>
      <c r="M2526"/>
      <c r="N2526"/>
      <c r="O2526"/>
    </row>
    <row r="2527" spans="2:15" s="249" customFormat="1" ht="15.75" customHeight="1">
      <c r="B2527" s="1408"/>
      <c r="C2527" s="1979"/>
      <c r="D2527" s="1409"/>
      <c r="E2527" s="1398"/>
      <c r="F2527" s="1398"/>
      <c r="G2527" s="1398"/>
      <c r="H2527" s="1399"/>
      <c r="I2527" s="1399"/>
      <c r="J2527" s="1399"/>
      <c r="K2527"/>
      <c r="L2527"/>
      <c r="M2527"/>
      <c r="N2527"/>
      <c r="O2527"/>
    </row>
    <row r="2528" spans="2:15" s="249" customFormat="1" ht="15.75" customHeight="1">
      <c r="B2528" s="1408"/>
      <c r="C2528" s="1979"/>
      <c r="D2528" s="1409"/>
      <c r="E2528" s="1398"/>
      <c r="F2528" s="1398"/>
      <c r="G2528" s="1398"/>
      <c r="H2528" s="1399"/>
      <c r="I2528" s="1399"/>
      <c r="J2528" s="1399"/>
      <c r="K2528"/>
      <c r="L2528"/>
      <c r="M2528"/>
      <c r="N2528"/>
      <c r="O2528"/>
    </row>
    <row r="2529" spans="2:15" s="249" customFormat="1" ht="15.75" customHeight="1">
      <c r="B2529" s="1408"/>
      <c r="C2529" s="1979"/>
      <c r="D2529" s="1409"/>
      <c r="E2529" s="1398"/>
      <c r="F2529" s="1398"/>
      <c r="G2529" s="1398"/>
      <c r="H2529" s="1399"/>
      <c r="I2529" s="1399"/>
      <c r="J2529" s="1399"/>
      <c r="K2529"/>
      <c r="L2529"/>
      <c r="M2529"/>
      <c r="N2529"/>
      <c r="O2529"/>
    </row>
    <row r="2530" spans="2:15" s="249" customFormat="1" ht="15.75" customHeight="1">
      <c r="B2530" s="1408"/>
      <c r="C2530" s="1979"/>
      <c r="D2530" s="1409"/>
      <c r="E2530" s="1398"/>
      <c r="F2530" s="1398"/>
      <c r="G2530" s="1398"/>
      <c r="H2530" s="1399"/>
      <c r="I2530" s="1399"/>
      <c r="J2530" s="1399"/>
      <c r="K2530"/>
      <c r="L2530"/>
      <c r="M2530"/>
      <c r="N2530"/>
      <c r="O2530"/>
    </row>
    <row r="2531" spans="2:15" s="249" customFormat="1" ht="15.75" customHeight="1">
      <c r="B2531" s="1408"/>
      <c r="C2531" s="1979"/>
      <c r="D2531" s="1409"/>
      <c r="E2531" s="1398"/>
      <c r="F2531" s="1398"/>
      <c r="G2531" s="1398"/>
      <c r="H2531" s="1399"/>
      <c r="I2531" s="1399"/>
      <c r="J2531" s="1399"/>
      <c r="K2531"/>
      <c r="L2531"/>
      <c r="M2531"/>
      <c r="N2531"/>
      <c r="O2531"/>
    </row>
    <row r="2532" spans="2:15" s="249" customFormat="1" ht="15.75" customHeight="1">
      <c r="B2532" s="1408"/>
      <c r="C2532" s="1979"/>
      <c r="D2532" s="1409"/>
      <c r="E2532" s="1398"/>
      <c r="F2532" s="1398"/>
      <c r="G2532" s="1398"/>
      <c r="H2532" s="1399"/>
      <c r="I2532" s="1399"/>
      <c r="J2532" s="1399"/>
      <c r="K2532"/>
      <c r="L2532"/>
      <c r="M2532"/>
      <c r="N2532"/>
      <c r="O2532"/>
    </row>
    <row r="2533" spans="2:15" s="249" customFormat="1" ht="15.75" customHeight="1">
      <c r="B2533" s="1408"/>
      <c r="C2533" s="1979"/>
      <c r="D2533" s="1409"/>
      <c r="E2533" s="1398"/>
      <c r="F2533" s="1398"/>
      <c r="G2533" s="1398"/>
      <c r="H2533" s="1399"/>
      <c r="I2533" s="1399"/>
      <c r="J2533" s="1399"/>
      <c r="K2533"/>
      <c r="L2533"/>
      <c r="M2533"/>
      <c r="N2533"/>
      <c r="O2533"/>
    </row>
    <row r="2534" spans="2:15" s="249" customFormat="1" ht="15.75" customHeight="1">
      <c r="B2534" s="1408"/>
      <c r="C2534" s="1979"/>
      <c r="D2534" s="1409"/>
      <c r="E2534" s="1398"/>
      <c r="F2534" s="1398"/>
      <c r="G2534" s="1398"/>
      <c r="H2534" s="1399"/>
      <c r="I2534" s="1399"/>
      <c r="J2534" s="1399"/>
      <c r="K2534"/>
      <c r="L2534"/>
      <c r="M2534"/>
      <c r="N2534"/>
      <c r="O2534"/>
    </row>
    <row r="2535" spans="2:15" s="249" customFormat="1" ht="15.75" customHeight="1">
      <c r="B2535" s="1408"/>
      <c r="C2535" s="1979"/>
      <c r="D2535" s="1409"/>
      <c r="E2535" s="1398"/>
      <c r="F2535" s="1398"/>
      <c r="G2535" s="1398"/>
      <c r="H2535" s="1399"/>
      <c r="I2535" s="1399"/>
      <c r="J2535" s="1399"/>
      <c r="K2535"/>
      <c r="L2535"/>
      <c r="M2535"/>
      <c r="N2535"/>
      <c r="O2535"/>
    </row>
    <row r="2536" spans="2:15" s="249" customFormat="1" ht="15.75" customHeight="1">
      <c r="B2536" s="1408"/>
      <c r="C2536" s="1979"/>
      <c r="D2536" s="1409"/>
      <c r="E2536" s="1398"/>
      <c r="F2536" s="1398"/>
      <c r="G2536" s="1398"/>
      <c r="H2536" s="1399"/>
      <c r="I2536" s="1399"/>
      <c r="J2536" s="1399"/>
      <c r="K2536"/>
      <c r="L2536"/>
      <c r="M2536"/>
      <c r="N2536"/>
      <c r="O2536"/>
    </row>
    <row r="2537" spans="2:15" s="249" customFormat="1" ht="15.75" customHeight="1">
      <c r="B2537" s="1408"/>
      <c r="C2537" s="1979"/>
      <c r="D2537" s="1409"/>
      <c r="E2537" s="1398"/>
      <c r="F2537" s="1398"/>
      <c r="G2537" s="1398"/>
      <c r="H2537" s="1399"/>
      <c r="I2537" s="1399"/>
      <c r="J2537" s="1399"/>
      <c r="K2537"/>
      <c r="L2537"/>
      <c r="M2537"/>
      <c r="N2537"/>
      <c r="O2537"/>
    </row>
    <row r="2538" spans="2:15" s="249" customFormat="1" ht="15.75" customHeight="1">
      <c r="B2538" s="1408"/>
      <c r="C2538" s="1979"/>
      <c r="D2538" s="1409"/>
      <c r="E2538" s="1398"/>
      <c r="F2538" s="1398"/>
      <c r="G2538" s="1398"/>
      <c r="H2538" s="1399"/>
      <c r="I2538" s="1399"/>
      <c r="J2538" s="1399"/>
      <c r="K2538"/>
      <c r="L2538"/>
      <c r="M2538"/>
      <c r="N2538"/>
      <c r="O2538"/>
    </row>
    <row r="2539" spans="2:15" s="249" customFormat="1" ht="15.75" customHeight="1">
      <c r="B2539" s="1408"/>
      <c r="C2539" s="1979"/>
      <c r="D2539" s="1409"/>
      <c r="E2539" s="1398"/>
      <c r="F2539" s="1398"/>
      <c r="G2539" s="1398"/>
      <c r="H2539" s="1399"/>
      <c r="I2539" s="1399"/>
      <c r="J2539" s="1399"/>
      <c r="K2539"/>
      <c r="L2539"/>
      <c r="M2539"/>
      <c r="N2539"/>
      <c r="O2539"/>
    </row>
    <row r="2540" spans="2:15" s="249" customFormat="1" ht="15.75" customHeight="1">
      <c r="B2540" s="1408"/>
      <c r="C2540" s="1979"/>
      <c r="D2540" s="1409"/>
      <c r="E2540" s="1398"/>
      <c r="F2540" s="1398"/>
      <c r="G2540" s="1398"/>
      <c r="H2540" s="1399"/>
      <c r="I2540" s="1399"/>
      <c r="J2540" s="1399"/>
      <c r="K2540"/>
      <c r="L2540"/>
      <c r="M2540"/>
      <c r="N2540"/>
      <c r="O2540"/>
    </row>
    <row r="2541" spans="2:15" s="249" customFormat="1" ht="15.75" customHeight="1">
      <c r="B2541" s="1408"/>
      <c r="C2541" s="1979"/>
      <c r="D2541" s="1409"/>
      <c r="E2541" s="1398"/>
      <c r="F2541" s="1398"/>
      <c r="G2541" s="1398"/>
      <c r="H2541" s="1399"/>
      <c r="I2541" s="1399"/>
      <c r="J2541" s="1399"/>
      <c r="K2541"/>
      <c r="L2541"/>
      <c r="M2541"/>
      <c r="N2541"/>
      <c r="O2541"/>
    </row>
    <row r="2542" spans="2:15" s="249" customFormat="1" ht="15.75" customHeight="1">
      <c r="B2542" s="1408"/>
      <c r="C2542" s="1979"/>
      <c r="D2542" s="1409"/>
      <c r="E2542" s="1398"/>
      <c r="F2542" s="1398"/>
      <c r="G2542" s="1398"/>
      <c r="H2542" s="1399"/>
      <c r="I2542" s="1399"/>
      <c r="J2542" s="1399"/>
      <c r="K2542"/>
      <c r="L2542"/>
      <c r="M2542"/>
      <c r="N2542"/>
      <c r="O2542"/>
    </row>
    <row r="2543" spans="2:15" s="249" customFormat="1" ht="15.75" customHeight="1">
      <c r="B2543" s="1408"/>
      <c r="C2543" s="1979"/>
      <c r="D2543" s="1409"/>
      <c r="E2543" s="1398"/>
      <c r="F2543" s="1398"/>
      <c r="G2543" s="1398"/>
      <c r="H2543" s="1399"/>
      <c r="I2543" s="1399"/>
      <c r="J2543" s="1399"/>
      <c r="K2543"/>
      <c r="L2543"/>
      <c r="M2543"/>
      <c r="N2543"/>
      <c r="O2543"/>
    </row>
    <row r="2544" spans="2:15" s="249" customFormat="1" ht="15.75" customHeight="1">
      <c r="B2544" s="1408"/>
      <c r="C2544" s="1979"/>
      <c r="D2544" s="1409"/>
      <c r="E2544" s="1398"/>
      <c r="F2544" s="1398"/>
      <c r="G2544" s="1398"/>
      <c r="H2544" s="1399"/>
      <c r="I2544" s="1399"/>
      <c r="J2544" s="1399"/>
      <c r="K2544"/>
      <c r="L2544"/>
      <c r="M2544"/>
      <c r="N2544"/>
      <c r="O2544"/>
    </row>
    <row r="2545" spans="2:15" s="249" customFormat="1" ht="15.75" customHeight="1">
      <c r="B2545" s="1408"/>
      <c r="C2545" s="1979"/>
      <c r="D2545" s="1409"/>
      <c r="E2545" s="1398"/>
      <c r="F2545" s="1398"/>
      <c r="G2545" s="1398"/>
      <c r="H2545" s="1399"/>
      <c r="I2545" s="1399"/>
      <c r="J2545" s="1399"/>
      <c r="K2545"/>
      <c r="L2545"/>
      <c r="M2545"/>
      <c r="N2545"/>
      <c r="O2545"/>
    </row>
    <row r="2546" spans="2:15" s="249" customFormat="1" ht="15.75" customHeight="1">
      <c r="B2546" s="1408"/>
      <c r="C2546" s="1979"/>
      <c r="D2546" s="1409"/>
      <c r="E2546" s="1398"/>
      <c r="F2546" s="1398"/>
      <c r="G2546" s="1398"/>
      <c r="H2546" s="1399"/>
      <c r="I2546" s="1399"/>
      <c r="J2546" s="1399"/>
      <c r="K2546"/>
      <c r="L2546"/>
      <c r="M2546"/>
      <c r="N2546"/>
      <c r="O2546"/>
    </row>
    <row r="2547" spans="2:15" s="249" customFormat="1" ht="15.75" customHeight="1">
      <c r="B2547" s="1408"/>
      <c r="C2547" s="1979"/>
      <c r="D2547" s="1409"/>
      <c r="E2547" s="1398"/>
      <c r="F2547" s="1398"/>
      <c r="G2547" s="1398"/>
      <c r="H2547" s="1399"/>
      <c r="I2547" s="1399"/>
      <c r="J2547" s="1399"/>
      <c r="K2547"/>
      <c r="L2547"/>
      <c r="M2547"/>
      <c r="N2547"/>
      <c r="O2547"/>
    </row>
    <row r="2548" spans="2:15" s="249" customFormat="1" ht="15.75" customHeight="1">
      <c r="B2548" s="1408"/>
      <c r="C2548" s="1979"/>
      <c r="D2548" s="1409"/>
      <c r="E2548" s="1398"/>
      <c r="F2548" s="1398"/>
      <c r="G2548" s="1398"/>
      <c r="H2548" s="1399"/>
      <c r="I2548" s="1399"/>
      <c r="J2548" s="1399"/>
      <c r="K2548"/>
      <c r="L2548"/>
      <c r="M2548"/>
      <c r="N2548"/>
      <c r="O2548"/>
    </row>
    <row r="2549" spans="2:15" s="249" customFormat="1" ht="15.75" customHeight="1">
      <c r="B2549" s="1408"/>
      <c r="C2549" s="1979"/>
      <c r="D2549" s="1409"/>
      <c r="E2549" s="1398"/>
      <c r="F2549" s="1398"/>
      <c r="G2549" s="1398"/>
      <c r="H2549" s="1399"/>
      <c r="I2549" s="1399"/>
      <c r="J2549" s="1399"/>
      <c r="K2549"/>
      <c r="L2549"/>
      <c r="M2549"/>
      <c r="N2549"/>
      <c r="O2549"/>
    </row>
    <row r="2550" spans="2:15" s="249" customFormat="1" ht="15.75" customHeight="1">
      <c r="B2550" s="1408"/>
      <c r="C2550" s="1979"/>
      <c r="D2550" s="1409"/>
      <c r="E2550" s="1398"/>
      <c r="F2550" s="1398"/>
      <c r="G2550" s="1398"/>
      <c r="H2550" s="1399"/>
      <c r="I2550" s="1399"/>
      <c r="J2550" s="1399"/>
      <c r="K2550"/>
      <c r="L2550"/>
      <c r="M2550"/>
      <c r="N2550"/>
      <c r="O2550"/>
    </row>
    <row r="2551" spans="2:15" s="249" customFormat="1" ht="15.75" customHeight="1">
      <c r="B2551" s="1408"/>
      <c r="C2551" s="1979"/>
      <c r="D2551" s="1409"/>
      <c r="E2551" s="1398"/>
      <c r="F2551" s="1398"/>
      <c r="G2551" s="1398"/>
      <c r="H2551" s="1399"/>
      <c r="I2551" s="1399"/>
      <c r="J2551" s="1399"/>
      <c r="K2551"/>
      <c r="L2551"/>
      <c r="M2551"/>
      <c r="N2551"/>
      <c r="O2551"/>
    </row>
    <row r="2552" spans="2:15" s="249" customFormat="1" ht="15.75" customHeight="1">
      <c r="B2552" s="1408"/>
      <c r="C2552" s="1979"/>
      <c r="D2552" s="1409"/>
      <c r="E2552" s="1398"/>
      <c r="F2552" s="1398"/>
      <c r="G2552" s="1398"/>
      <c r="H2552" s="1399"/>
      <c r="I2552" s="1399"/>
      <c r="J2552" s="1399"/>
      <c r="K2552"/>
      <c r="L2552"/>
      <c r="M2552"/>
      <c r="N2552"/>
      <c r="O2552"/>
    </row>
    <row r="2553" spans="2:15" s="249" customFormat="1" ht="15.75" customHeight="1">
      <c r="B2553" s="1408"/>
      <c r="C2553" s="1979"/>
      <c r="D2553" s="1409"/>
      <c r="E2553" s="1398"/>
      <c r="F2553" s="1398"/>
      <c r="G2553" s="1398"/>
      <c r="H2553" s="1399"/>
      <c r="I2553" s="1399"/>
      <c r="J2553" s="1399"/>
      <c r="K2553"/>
      <c r="L2553"/>
      <c r="M2553"/>
      <c r="N2553"/>
      <c r="O2553"/>
    </row>
    <row r="2554" spans="2:15" s="249" customFormat="1" ht="15.75" customHeight="1">
      <c r="B2554" s="1408"/>
      <c r="C2554" s="1979"/>
      <c r="D2554" s="1409"/>
      <c r="E2554" s="1398"/>
      <c r="F2554" s="1398"/>
      <c r="G2554" s="1398"/>
      <c r="H2554" s="1399"/>
      <c r="I2554" s="1399"/>
      <c r="J2554" s="1399"/>
      <c r="K2554"/>
      <c r="L2554"/>
      <c r="M2554"/>
      <c r="N2554"/>
      <c r="O2554"/>
    </row>
    <row r="2555" spans="2:15" s="249" customFormat="1" ht="15.75" customHeight="1">
      <c r="B2555" s="1408"/>
      <c r="C2555" s="1979"/>
      <c r="D2555" s="1409"/>
      <c r="E2555" s="1398"/>
      <c r="F2555" s="1398"/>
      <c r="G2555" s="1398"/>
      <c r="H2555" s="1399"/>
      <c r="I2555" s="1399"/>
      <c r="J2555" s="1399"/>
      <c r="K2555"/>
      <c r="L2555"/>
      <c r="M2555"/>
      <c r="N2555"/>
      <c r="O2555"/>
    </row>
    <row r="2556" spans="2:15" s="249" customFormat="1" ht="15.75" customHeight="1">
      <c r="B2556" s="1408"/>
      <c r="C2556" s="1979"/>
      <c r="D2556" s="1409"/>
      <c r="E2556" s="1398"/>
      <c r="F2556" s="1398"/>
      <c r="G2556" s="1398"/>
      <c r="H2556" s="1399"/>
      <c r="I2556" s="1399"/>
      <c r="J2556" s="1399"/>
      <c r="K2556"/>
      <c r="L2556"/>
      <c r="M2556"/>
      <c r="N2556"/>
      <c r="O2556"/>
    </row>
    <row r="2557" spans="2:15" s="249" customFormat="1" ht="15.75" customHeight="1">
      <c r="B2557" s="1408"/>
      <c r="C2557" s="1979"/>
      <c r="D2557" s="1409"/>
      <c r="E2557" s="1398"/>
      <c r="F2557" s="1398"/>
      <c r="G2557" s="1398"/>
      <c r="H2557" s="1399"/>
      <c r="I2557" s="1399"/>
      <c r="J2557" s="1399"/>
      <c r="K2557"/>
      <c r="L2557"/>
      <c r="M2557"/>
      <c r="N2557"/>
      <c r="O2557"/>
    </row>
    <row r="2558" spans="2:15" s="249" customFormat="1" ht="15.75" customHeight="1">
      <c r="B2558" s="1408"/>
      <c r="C2558" s="1979"/>
      <c r="D2558" s="1409"/>
      <c r="E2558" s="1398"/>
      <c r="F2558" s="1398"/>
      <c r="G2558" s="1398"/>
      <c r="H2558" s="1399"/>
      <c r="I2558" s="1399"/>
      <c r="J2558" s="1399"/>
      <c r="K2558"/>
      <c r="L2558"/>
      <c r="M2558"/>
      <c r="N2558"/>
      <c r="O2558"/>
    </row>
    <row r="2559" spans="2:15" s="249" customFormat="1" ht="15.75" customHeight="1">
      <c r="B2559" s="1408"/>
      <c r="C2559" s="1979"/>
      <c r="D2559" s="1409"/>
      <c r="E2559" s="1398"/>
      <c r="F2559" s="1398"/>
      <c r="G2559" s="1398"/>
      <c r="H2559" s="1399"/>
      <c r="I2559" s="1399"/>
      <c r="J2559" s="1399"/>
      <c r="K2559"/>
      <c r="L2559"/>
      <c r="M2559"/>
      <c r="N2559"/>
      <c r="O2559"/>
    </row>
    <row r="2560" spans="2:15" s="249" customFormat="1" ht="15.75" customHeight="1">
      <c r="B2560" s="1408"/>
      <c r="C2560" s="1979"/>
      <c r="D2560" s="1409"/>
      <c r="E2560" s="1398"/>
      <c r="F2560" s="1398"/>
      <c r="G2560" s="1398"/>
      <c r="H2560" s="1399"/>
      <c r="I2560" s="1399"/>
      <c r="J2560" s="1399"/>
      <c r="K2560"/>
      <c r="L2560"/>
      <c r="M2560"/>
      <c r="N2560"/>
      <c r="O2560"/>
    </row>
    <row r="2561" spans="2:15" s="249" customFormat="1" ht="15.75" customHeight="1">
      <c r="B2561" s="1408"/>
      <c r="C2561" s="1979"/>
      <c r="D2561" s="1409"/>
      <c r="E2561" s="1398"/>
      <c r="F2561" s="1398"/>
      <c r="G2561" s="1398"/>
      <c r="H2561" s="1399"/>
      <c r="I2561" s="1399"/>
      <c r="J2561" s="1399"/>
      <c r="K2561"/>
      <c r="L2561"/>
      <c r="M2561"/>
      <c r="N2561"/>
      <c r="O2561"/>
    </row>
    <row r="2562" spans="2:15" s="249" customFormat="1" ht="15.75" customHeight="1">
      <c r="B2562" s="1408"/>
      <c r="C2562" s="1979"/>
      <c r="D2562" s="1409"/>
      <c r="E2562" s="1398"/>
      <c r="F2562" s="1398"/>
      <c r="G2562" s="1398"/>
      <c r="H2562" s="1399"/>
      <c r="I2562" s="1399"/>
      <c r="J2562" s="1399"/>
      <c r="K2562"/>
      <c r="L2562"/>
      <c r="M2562"/>
      <c r="N2562"/>
      <c r="O2562"/>
    </row>
    <row r="2563" spans="2:15" s="249" customFormat="1" ht="15.75" customHeight="1">
      <c r="B2563" s="1408"/>
      <c r="C2563" s="1979"/>
      <c r="D2563" s="1409"/>
      <c r="E2563" s="1398"/>
      <c r="F2563" s="1398"/>
      <c r="G2563" s="1398"/>
      <c r="H2563" s="1399"/>
      <c r="I2563" s="1399"/>
      <c r="J2563" s="1399"/>
      <c r="K2563"/>
      <c r="L2563"/>
      <c r="M2563"/>
      <c r="N2563"/>
      <c r="O2563"/>
    </row>
    <row r="2564" spans="2:15" s="249" customFormat="1" ht="15.75" customHeight="1">
      <c r="B2564" s="1408"/>
      <c r="C2564" s="1979"/>
      <c r="D2564" s="1409"/>
      <c r="E2564" s="1398"/>
      <c r="F2564" s="1398"/>
      <c r="G2564" s="1398"/>
      <c r="H2564" s="1399"/>
      <c r="I2564" s="1399"/>
      <c r="J2564" s="1399"/>
      <c r="K2564"/>
      <c r="L2564"/>
      <c r="M2564"/>
      <c r="N2564"/>
      <c r="O2564"/>
    </row>
    <row r="2565" spans="2:15" s="249" customFormat="1" ht="15.75" customHeight="1">
      <c r="B2565" s="1408"/>
      <c r="C2565" s="1979"/>
      <c r="D2565" s="1409"/>
      <c r="E2565" s="1398"/>
      <c r="F2565" s="1398"/>
      <c r="G2565" s="1398"/>
      <c r="H2565" s="1399"/>
      <c r="I2565" s="1399"/>
      <c r="J2565" s="1399"/>
      <c r="K2565"/>
      <c r="L2565"/>
      <c r="M2565"/>
      <c r="N2565"/>
      <c r="O2565"/>
    </row>
    <row r="2566" spans="2:15" s="249" customFormat="1" ht="15.75" customHeight="1">
      <c r="B2566" s="1408"/>
      <c r="C2566" s="1979"/>
      <c r="D2566" s="1409"/>
      <c r="E2566" s="1398"/>
      <c r="F2566" s="1398"/>
      <c r="G2566" s="1398"/>
      <c r="H2566" s="1399"/>
      <c r="I2566" s="1399"/>
      <c r="J2566" s="1399"/>
      <c r="K2566"/>
      <c r="L2566"/>
      <c r="M2566"/>
      <c r="N2566"/>
      <c r="O2566"/>
    </row>
    <row r="2567" spans="2:15" s="249" customFormat="1" ht="15.75" customHeight="1">
      <c r="B2567" s="1408"/>
      <c r="C2567" s="1979"/>
      <c r="D2567" s="1409"/>
      <c r="E2567" s="1398"/>
      <c r="F2567" s="1398"/>
      <c r="G2567" s="1398"/>
      <c r="H2567" s="1399"/>
      <c r="I2567" s="1399"/>
      <c r="J2567" s="1399"/>
      <c r="K2567"/>
      <c r="L2567"/>
      <c r="M2567"/>
      <c r="N2567"/>
      <c r="O2567"/>
    </row>
    <row r="2568" spans="2:15" s="249" customFormat="1" ht="15.75" customHeight="1">
      <c r="B2568" s="1408"/>
      <c r="C2568" s="1979"/>
      <c r="D2568" s="1409"/>
      <c r="E2568" s="1398"/>
      <c r="F2568" s="1398"/>
      <c r="G2568" s="1398"/>
      <c r="H2568" s="1399"/>
      <c r="I2568" s="1399"/>
      <c r="J2568" s="1399"/>
      <c r="K2568"/>
      <c r="L2568"/>
      <c r="M2568"/>
      <c r="N2568"/>
      <c r="O2568"/>
    </row>
    <row r="2569" spans="2:15" s="249" customFormat="1" ht="15.75" customHeight="1">
      <c r="B2569" s="1408"/>
      <c r="C2569" s="1979"/>
      <c r="D2569" s="1409"/>
      <c r="E2569" s="1398"/>
      <c r="F2569" s="1398"/>
      <c r="G2569" s="1398"/>
      <c r="H2569" s="1399"/>
      <c r="I2569" s="1399"/>
      <c r="J2569" s="1399"/>
      <c r="K2569"/>
      <c r="L2569"/>
      <c r="M2569"/>
      <c r="N2569"/>
      <c r="O2569"/>
    </row>
    <row r="2570" spans="2:15" s="249" customFormat="1" ht="15.75" customHeight="1">
      <c r="B2570" s="1408"/>
      <c r="C2570" s="1979"/>
      <c r="D2570" s="1409"/>
      <c r="E2570" s="1398"/>
      <c r="F2570" s="1398"/>
      <c r="G2570" s="1398"/>
      <c r="H2570" s="1399"/>
      <c r="I2570" s="1399"/>
      <c r="J2570" s="1399"/>
      <c r="K2570"/>
      <c r="L2570"/>
      <c r="M2570"/>
      <c r="N2570"/>
      <c r="O2570"/>
    </row>
    <row r="2571" spans="2:15" s="249" customFormat="1" ht="15.75" customHeight="1">
      <c r="B2571" s="1408"/>
      <c r="C2571" s="1979"/>
      <c r="D2571" s="1409"/>
      <c r="E2571" s="1398"/>
      <c r="F2571" s="1398"/>
      <c r="G2571" s="1398"/>
      <c r="H2571" s="1399"/>
      <c r="I2571" s="1399"/>
      <c r="J2571" s="1399"/>
      <c r="K2571"/>
      <c r="L2571"/>
      <c r="M2571"/>
      <c r="N2571"/>
      <c r="O2571"/>
    </row>
    <row r="2572" spans="2:15" s="249" customFormat="1" ht="15.75" customHeight="1">
      <c r="B2572" s="1408"/>
      <c r="C2572" s="1979"/>
      <c r="D2572" s="1409"/>
      <c r="E2572" s="1398"/>
      <c r="F2572" s="1398"/>
      <c r="G2572" s="1398"/>
      <c r="H2572" s="1399"/>
      <c r="I2572" s="1399"/>
      <c r="J2572" s="1399"/>
      <c r="K2572"/>
      <c r="L2572"/>
      <c r="M2572"/>
      <c r="N2572"/>
      <c r="O2572"/>
    </row>
    <row r="2573" spans="2:15" s="249" customFormat="1" ht="15.75" customHeight="1">
      <c r="B2573" s="1408"/>
      <c r="C2573" s="1979"/>
      <c r="D2573" s="1409"/>
      <c r="E2573" s="1398"/>
      <c r="F2573" s="1398"/>
      <c r="G2573" s="1398"/>
      <c r="H2573" s="1399"/>
      <c r="I2573" s="1399"/>
      <c r="J2573" s="1399"/>
      <c r="K2573"/>
      <c r="L2573"/>
      <c r="M2573"/>
      <c r="N2573"/>
      <c r="O2573"/>
    </row>
    <row r="2574" spans="2:15" s="249" customFormat="1" ht="15.75" customHeight="1">
      <c r="B2574" s="1408"/>
      <c r="C2574" s="1979"/>
      <c r="D2574" s="1409"/>
      <c r="E2574" s="1398"/>
      <c r="F2574" s="1398"/>
      <c r="G2574" s="1398"/>
      <c r="H2574" s="1399"/>
      <c r="I2574" s="1399"/>
      <c r="J2574" s="1399"/>
      <c r="K2574"/>
      <c r="L2574"/>
      <c r="M2574"/>
      <c r="N2574"/>
      <c r="O2574"/>
    </row>
    <row r="2575" spans="2:15" s="249" customFormat="1" ht="15.75" customHeight="1">
      <c r="B2575" s="1408"/>
      <c r="C2575" s="1979"/>
      <c r="D2575" s="1409"/>
      <c r="E2575" s="1398"/>
      <c r="F2575" s="1398"/>
      <c r="G2575" s="1398"/>
      <c r="H2575" s="1399"/>
      <c r="I2575" s="1399"/>
      <c r="J2575" s="1399"/>
      <c r="K2575"/>
      <c r="L2575"/>
      <c r="M2575"/>
      <c r="N2575"/>
      <c r="O2575"/>
    </row>
    <row r="2576" spans="2:15" s="249" customFormat="1" ht="15.75" customHeight="1">
      <c r="B2576" s="1408"/>
      <c r="C2576" s="1979"/>
      <c r="D2576" s="1409"/>
      <c r="E2576" s="1398"/>
      <c r="F2576" s="1398"/>
      <c r="G2576" s="1398"/>
      <c r="H2576" s="1399"/>
      <c r="I2576" s="1399"/>
      <c r="J2576" s="1399"/>
      <c r="K2576"/>
      <c r="L2576"/>
      <c r="M2576"/>
      <c r="N2576"/>
      <c r="O2576"/>
    </row>
    <row r="2577" spans="2:15" s="249" customFormat="1" ht="15.75" customHeight="1">
      <c r="B2577" s="1408"/>
      <c r="C2577" s="1979"/>
      <c r="D2577" s="1409"/>
      <c r="E2577" s="1398"/>
      <c r="F2577" s="1398"/>
      <c r="G2577" s="1398"/>
      <c r="H2577" s="1399"/>
      <c r="I2577" s="1399"/>
      <c r="J2577" s="1399"/>
      <c r="K2577"/>
      <c r="L2577"/>
      <c r="M2577"/>
      <c r="N2577"/>
      <c r="O2577"/>
    </row>
    <row r="2578" spans="2:15" s="249" customFormat="1" ht="15.75" customHeight="1">
      <c r="B2578" s="1408"/>
      <c r="C2578" s="1979"/>
      <c r="D2578" s="1409"/>
      <c r="E2578" s="1398"/>
      <c r="F2578" s="1398"/>
      <c r="G2578" s="1398"/>
      <c r="H2578" s="1399"/>
      <c r="I2578" s="1399"/>
      <c r="J2578" s="1399"/>
      <c r="K2578"/>
      <c r="L2578"/>
      <c r="M2578"/>
      <c r="N2578"/>
      <c r="O2578"/>
    </row>
    <row r="2579" spans="2:15" s="249" customFormat="1" ht="15.75" customHeight="1">
      <c r="B2579" s="1408"/>
      <c r="C2579" s="1979"/>
      <c r="D2579" s="1409"/>
      <c r="E2579" s="1398"/>
      <c r="F2579" s="1398"/>
      <c r="G2579" s="1398"/>
      <c r="H2579" s="1399"/>
      <c r="I2579" s="1399"/>
      <c r="J2579" s="1399"/>
      <c r="K2579"/>
      <c r="L2579"/>
      <c r="M2579"/>
      <c r="N2579"/>
      <c r="O2579"/>
    </row>
    <row r="2580" spans="2:15" s="249" customFormat="1" ht="15.75" customHeight="1">
      <c r="B2580" s="1408"/>
      <c r="C2580" s="1979"/>
      <c r="D2580" s="1409"/>
      <c r="E2580" s="1398"/>
      <c r="F2580" s="1398"/>
      <c r="G2580" s="1398"/>
      <c r="H2580" s="1399"/>
      <c r="I2580" s="1399"/>
      <c r="J2580" s="1399"/>
      <c r="K2580"/>
      <c r="L2580"/>
      <c r="M2580"/>
      <c r="N2580"/>
      <c r="O2580"/>
    </row>
    <row r="2581" spans="2:15" s="249" customFormat="1" ht="15.75" customHeight="1">
      <c r="B2581" s="1408"/>
      <c r="C2581" s="1979"/>
      <c r="D2581" s="1409"/>
      <c r="E2581" s="1398"/>
      <c r="F2581" s="1398"/>
      <c r="G2581" s="1398"/>
      <c r="H2581" s="1399"/>
      <c r="I2581" s="1399"/>
      <c r="J2581" s="1399"/>
      <c r="K2581"/>
      <c r="L2581"/>
      <c r="M2581"/>
      <c r="N2581"/>
      <c r="O2581"/>
    </row>
    <row r="2582" spans="2:15" s="249" customFormat="1" ht="15.75" customHeight="1">
      <c r="B2582" s="1408"/>
      <c r="C2582" s="1979"/>
      <c r="D2582" s="1409"/>
      <c r="E2582" s="1398"/>
      <c r="F2582" s="1398"/>
      <c r="G2582" s="1398"/>
      <c r="H2582" s="1399"/>
      <c r="I2582" s="1399"/>
      <c r="J2582" s="1399"/>
      <c r="K2582"/>
      <c r="L2582"/>
      <c r="M2582"/>
      <c r="N2582"/>
      <c r="O2582"/>
    </row>
    <row r="2583" spans="2:15" s="249" customFormat="1" ht="15.75" customHeight="1">
      <c r="B2583" s="1408"/>
      <c r="C2583" s="1979"/>
      <c r="D2583" s="1409"/>
      <c r="E2583" s="1398"/>
      <c r="F2583" s="1398"/>
      <c r="G2583" s="1398"/>
      <c r="H2583" s="1399"/>
      <c r="I2583" s="1399"/>
      <c r="J2583" s="1399"/>
      <c r="K2583"/>
      <c r="L2583"/>
      <c r="M2583"/>
      <c r="N2583"/>
      <c r="O2583"/>
    </row>
    <row r="2584" spans="2:15" s="249" customFormat="1" ht="15.75" customHeight="1">
      <c r="B2584" s="1408"/>
      <c r="C2584" s="1979"/>
      <c r="D2584" s="1409"/>
      <c r="E2584" s="1398"/>
      <c r="F2584" s="1398"/>
      <c r="G2584" s="1398"/>
      <c r="H2584" s="1399"/>
      <c r="I2584" s="1399"/>
      <c r="J2584" s="1399"/>
      <c r="K2584"/>
      <c r="L2584"/>
      <c r="M2584"/>
      <c r="N2584"/>
      <c r="O2584"/>
    </row>
    <row r="2585" spans="2:15" s="249" customFormat="1" ht="15.75" customHeight="1">
      <c r="B2585" s="1408"/>
      <c r="C2585" s="1979"/>
      <c r="D2585" s="1409"/>
      <c r="E2585" s="1398"/>
      <c r="F2585" s="1398"/>
      <c r="G2585" s="1398"/>
      <c r="H2585" s="1399"/>
      <c r="I2585" s="1399"/>
      <c r="J2585" s="1399"/>
      <c r="K2585"/>
      <c r="L2585"/>
      <c r="M2585"/>
      <c r="N2585"/>
      <c r="O2585"/>
    </row>
    <row r="2586" spans="2:15" s="249" customFormat="1" ht="15.75" customHeight="1">
      <c r="B2586" s="1408"/>
      <c r="C2586" s="1979"/>
      <c r="D2586" s="1409"/>
      <c r="E2586" s="1398"/>
      <c r="F2586" s="1398"/>
      <c r="G2586" s="1398"/>
      <c r="H2586" s="1399"/>
      <c r="I2586" s="1399"/>
      <c r="J2586" s="1399"/>
      <c r="K2586"/>
      <c r="L2586"/>
      <c r="M2586"/>
      <c r="N2586"/>
      <c r="O2586"/>
    </row>
    <row r="2587" spans="2:15" s="249" customFormat="1" ht="15.75" customHeight="1">
      <c r="B2587" s="1408"/>
      <c r="C2587" s="1979"/>
      <c r="D2587" s="1409"/>
      <c r="E2587" s="1398"/>
      <c r="F2587" s="1398"/>
      <c r="G2587" s="1398"/>
      <c r="H2587" s="1399"/>
      <c r="I2587" s="1399"/>
      <c r="J2587" s="1399"/>
      <c r="K2587"/>
      <c r="L2587"/>
      <c r="M2587"/>
      <c r="N2587"/>
      <c r="O2587"/>
    </row>
    <row r="2588" spans="2:15" s="249" customFormat="1" ht="15.75" customHeight="1">
      <c r="B2588" s="1408"/>
      <c r="C2588" s="1979"/>
      <c r="D2588" s="1409"/>
      <c r="E2588" s="1398"/>
      <c r="F2588" s="1398"/>
      <c r="G2588" s="1398"/>
      <c r="H2588" s="1399"/>
      <c r="I2588" s="1399"/>
      <c r="J2588" s="1399"/>
      <c r="K2588"/>
      <c r="L2588"/>
      <c r="M2588"/>
      <c r="N2588"/>
      <c r="O2588"/>
    </row>
    <row r="2589" spans="2:15" s="249" customFormat="1" ht="15.75" customHeight="1">
      <c r="B2589" s="1408"/>
      <c r="C2589" s="1979"/>
      <c r="D2589" s="1409"/>
      <c r="E2589" s="1398"/>
      <c r="F2589" s="1398"/>
      <c r="G2589" s="1398"/>
      <c r="H2589" s="1399"/>
      <c r="I2589" s="1399"/>
      <c r="J2589" s="1399"/>
      <c r="K2589"/>
      <c r="L2589"/>
      <c r="M2589"/>
      <c r="N2589"/>
      <c r="O2589"/>
    </row>
    <row r="2590" spans="2:15" s="249" customFormat="1" ht="15.75" customHeight="1">
      <c r="B2590" s="1408"/>
      <c r="C2590" s="1979"/>
      <c r="D2590" s="1409"/>
      <c r="E2590" s="1398"/>
      <c r="F2590" s="1398"/>
      <c r="G2590" s="1398"/>
      <c r="H2590" s="1399"/>
      <c r="I2590" s="1399"/>
      <c r="J2590" s="1399"/>
      <c r="K2590"/>
      <c r="L2590"/>
      <c r="M2590"/>
      <c r="N2590"/>
      <c r="O2590"/>
    </row>
    <row r="2591" spans="2:15" s="249" customFormat="1" ht="15.75" customHeight="1">
      <c r="B2591" s="1408"/>
      <c r="C2591" s="1979"/>
      <c r="D2591" s="1409"/>
      <c r="E2591" s="1398"/>
      <c r="F2591" s="1398"/>
      <c r="G2591" s="1398"/>
      <c r="H2591" s="1399"/>
      <c r="I2591" s="1399"/>
      <c r="J2591" s="1399"/>
      <c r="K2591"/>
      <c r="L2591"/>
      <c r="M2591"/>
      <c r="N2591"/>
      <c r="O2591"/>
    </row>
    <row r="2592" spans="2:15" s="249" customFormat="1" ht="15.75" customHeight="1">
      <c r="B2592" s="1408"/>
      <c r="C2592" s="1979"/>
      <c r="D2592" s="1409"/>
      <c r="E2592" s="1398"/>
      <c r="F2592" s="1398"/>
      <c r="G2592" s="1398"/>
      <c r="H2592" s="1399"/>
      <c r="I2592" s="1399"/>
      <c r="J2592" s="1399"/>
      <c r="K2592"/>
      <c r="L2592"/>
      <c r="M2592"/>
      <c r="N2592"/>
      <c r="O2592"/>
    </row>
    <row r="2593" spans="2:15" s="249" customFormat="1" ht="15.75" customHeight="1">
      <c r="B2593" s="1408"/>
      <c r="C2593" s="1979"/>
      <c r="D2593" s="1409"/>
      <c r="E2593" s="1398"/>
      <c r="F2593" s="1398"/>
      <c r="G2593" s="1398"/>
      <c r="H2593" s="1399"/>
      <c r="I2593" s="1399"/>
      <c r="J2593" s="1399"/>
      <c r="K2593"/>
      <c r="L2593"/>
      <c r="M2593"/>
      <c r="N2593"/>
      <c r="O2593"/>
    </row>
    <row r="2594" spans="2:15" s="249" customFormat="1" ht="15.75" customHeight="1">
      <c r="B2594" s="1408"/>
      <c r="C2594" s="1979"/>
      <c r="D2594" s="1409"/>
      <c r="E2594" s="1398"/>
      <c r="F2594" s="1398"/>
      <c r="G2594" s="1398"/>
      <c r="H2594" s="1399"/>
      <c r="I2594" s="1399"/>
      <c r="J2594" s="1399"/>
      <c r="K2594"/>
      <c r="L2594"/>
      <c r="M2594"/>
      <c r="N2594"/>
      <c r="O2594"/>
    </row>
    <row r="2595" spans="2:15" s="249" customFormat="1" ht="15.75" customHeight="1">
      <c r="B2595" s="1408"/>
      <c r="C2595" s="1979"/>
      <c r="D2595" s="1409"/>
      <c r="E2595" s="1398"/>
      <c r="F2595" s="1398"/>
      <c r="G2595" s="1398"/>
      <c r="H2595" s="1399"/>
      <c r="I2595" s="1399"/>
      <c r="J2595" s="1399"/>
      <c r="K2595"/>
      <c r="L2595"/>
      <c r="M2595"/>
      <c r="N2595"/>
      <c r="O2595"/>
    </row>
    <row r="2596" spans="2:15" s="249" customFormat="1" ht="15.75" customHeight="1">
      <c r="B2596" s="1408"/>
      <c r="C2596" s="1979"/>
      <c r="D2596" s="1409"/>
      <c r="E2596" s="1398"/>
      <c r="F2596" s="1398"/>
      <c r="G2596" s="1398"/>
      <c r="H2596" s="1399"/>
      <c r="I2596" s="1399"/>
      <c r="J2596" s="1399"/>
      <c r="K2596"/>
      <c r="L2596"/>
      <c r="M2596"/>
      <c r="N2596"/>
      <c r="O2596"/>
    </row>
    <row r="2597" spans="2:15" s="249" customFormat="1" ht="15.75" customHeight="1">
      <c r="B2597" s="1408"/>
      <c r="C2597" s="1979"/>
      <c r="D2597" s="1409"/>
      <c r="E2597" s="1398"/>
      <c r="F2597" s="1398"/>
      <c r="G2597" s="1398"/>
      <c r="H2597" s="1399"/>
      <c r="I2597" s="1399"/>
      <c r="J2597" s="1399"/>
      <c r="K2597"/>
      <c r="L2597"/>
      <c r="M2597"/>
      <c r="N2597"/>
      <c r="O2597"/>
    </row>
    <row r="2598" spans="2:15" s="249" customFormat="1" ht="15.75" customHeight="1">
      <c r="B2598" s="1408"/>
      <c r="C2598" s="1979"/>
      <c r="D2598" s="1409"/>
      <c r="E2598" s="1398"/>
      <c r="F2598" s="1398"/>
      <c r="G2598" s="1398"/>
      <c r="H2598" s="1399"/>
      <c r="I2598" s="1399"/>
      <c r="J2598" s="1399"/>
      <c r="K2598"/>
      <c r="L2598"/>
      <c r="M2598"/>
      <c r="N2598"/>
      <c r="O2598"/>
    </row>
    <row r="2599" spans="2:15" s="249" customFormat="1" ht="15.75" customHeight="1">
      <c r="B2599" s="1408"/>
      <c r="C2599" s="1979"/>
      <c r="D2599" s="1409"/>
      <c r="E2599" s="1398"/>
      <c r="F2599" s="1398"/>
      <c r="G2599" s="1398"/>
      <c r="H2599" s="1399"/>
      <c r="I2599" s="1399"/>
      <c r="J2599" s="1399"/>
      <c r="K2599"/>
      <c r="L2599"/>
      <c r="M2599"/>
      <c r="N2599"/>
      <c r="O2599"/>
    </row>
    <row r="2600" spans="2:15" s="249" customFormat="1" ht="15.75" customHeight="1">
      <c r="B2600" s="1408"/>
      <c r="C2600" s="1979"/>
      <c r="D2600" s="1409"/>
      <c r="E2600" s="1398"/>
      <c r="F2600" s="1398"/>
      <c r="G2600" s="1398"/>
      <c r="H2600" s="1399"/>
      <c r="I2600" s="1399"/>
      <c r="J2600" s="1399"/>
      <c r="K2600"/>
      <c r="L2600"/>
      <c r="M2600"/>
      <c r="N2600"/>
      <c r="O2600"/>
    </row>
    <row r="2601" spans="2:15" s="249" customFormat="1" ht="15.75" customHeight="1">
      <c r="B2601" s="1408"/>
      <c r="C2601" s="1979"/>
      <c r="D2601" s="1409"/>
      <c r="E2601" s="1398"/>
      <c r="F2601" s="1398"/>
      <c r="G2601" s="1398"/>
      <c r="H2601" s="1399"/>
      <c r="I2601" s="1399"/>
      <c r="J2601" s="1399"/>
      <c r="K2601"/>
      <c r="L2601"/>
      <c r="M2601"/>
      <c r="N2601"/>
      <c r="O2601"/>
    </row>
    <row r="2602" spans="2:15" s="249" customFormat="1" ht="15.75" customHeight="1">
      <c r="B2602" s="1408"/>
      <c r="C2602" s="1979"/>
      <c r="D2602" s="1409"/>
      <c r="E2602" s="1398"/>
      <c r="F2602" s="1398"/>
      <c r="G2602" s="1398"/>
      <c r="H2602" s="1399"/>
      <c r="I2602" s="1399"/>
      <c r="J2602" s="1399"/>
      <c r="K2602"/>
      <c r="L2602"/>
      <c r="M2602"/>
      <c r="N2602"/>
      <c r="O2602"/>
    </row>
    <row r="2603" spans="2:15" s="249" customFormat="1" ht="15.75" customHeight="1">
      <c r="B2603" s="1408"/>
      <c r="C2603" s="1979"/>
      <c r="D2603" s="1409"/>
      <c r="E2603" s="1398"/>
      <c r="F2603" s="1398"/>
      <c r="G2603" s="1398"/>
      <c r="H2603" s="1399"/>
      <c r="I2603" s="1399"/>
      <c r="J2603" s="1399"/>
      <c r="K2603"/>
      <c r="L2603"/>
      <c r="M2603"/>
      <c r="N2603"/>
      <c r="O2603"/>
    </row>
    <row r="2604" spans="2:15" s="249" customFormat="1" ht="15.75" customHeight="1">
      <c r="B2604" s="1408"/>
      <c r="C2604" s="1979"/>
      <c r="D2604" s="1409"/>
      <c r="E2604" s="1398"/>
      <c r="F2604" s="1398"/>
      <c r="G2604" s="1398"/>
      <c r="H2604" s="1399"/>
      <c r="I2604" s="1399"/>
      <c r="J2604" s="1399"/>
      <c r="K2604"/>
      <c r="L2604"/>
      <c r="M2604"/>
      <c r="N2604"/>
      <c r="O2604"/>
    </row>
    <row r="2605" spans="2:15" s="249" customFormat="1" ht="15.75" customHeight="1">
      <c r="B2605" s="1408"/>
      <c r="C2605" s="1979"/>
      <c r="D2605" s="1409"/>
      <c r="E2605" s="1398"/>
      <c r="F2605" s="1398"/>
      <c r="G2605" s="1398"/>
      <c r="H2605" s="1399"/>
      <c r="I2605" s="1399"/>
      <c r="J2605" s="1399"/>
      <c r="K2605"/>
      <c r="L2605"/>
      <c r="M2605"/>
      <c r="N2605"/>
      <c r="O2605"/>
    </row>
    <row r="2606" spans="2:15" s="249" customFormat="1" ht="15.75" customHeight="1">
      <c r="B2606" s="1408"/>
      <c r="C2606" s="1979"/>
      <c r="D2606" s="1409"/>
      <c r="E2606" s="1398"/>
      <c r="F2606" s="1398"/>
      <c r="G2606" s="1398"/>
      <c r="H2606" s="1399"/>
      <c r="I2606" s="1399"/>
      <c r="J2606" s="1399"/>
      <c r="K2606"/>
      <c r="L2606"/>
      <c r="M2606"/>
      <c r="N2606"/>
      <c r="O2606"/>
    </row>
    <row r="2607" spans="2:15" s="249" customFormat="1" ht="15.75" customHeight="1">
      <c r="B2607" s="1408"/>
      <c r="C2607" s="1979"/>
      <c r="D2607" s="1409"/>
      <c r="E2607" s="1398"/>
      <c r="F2607" s="1398"/>
      <c r="G2607" s="1398"/>
      <c r="H2607" s="1399"/>
      <c r="I2607" s="1399"/>
      <c r="J2607" s="1399"/>
      <c r="K2607"/>
      <c r="L2607"/>
      <c r="M2607"/>
      <c r="N2607"/>
      <c r="O2607"/>
    </row>
    <row r="2608" spans="2:15" s="249" customFormat="1" ht="15.75" customHeight="1">
      <c r="B2608" s="1408"/>
      <c r="C2608" s="1979"/>
      <c r="D2608" s="1409"/>
      <c r="E2608" s="1398"/>
      <c r="F2608" s="1398"/>
      <c r="G2608" s="1398"/>
      <c r="H2608" s="1399"/>
      <c r="I2608" s="1399"/>
      <c r="J2608" s="1399"/>
      <c r="K2608"/>
      <c r="L2608"/>
      <c r="M2608"/>
      <c r="N2608"/>
      <c r="O2608"/>
    </row>
    <row r="2609" spans="2:15" s="249" customFormat="1" ht="15.75" customHeight="1">
      <c r="B2609" s="1408"/>
      <c r="C2609" s="1979"/>
      <c r="D2609" s="1409"/>
      <c r="E2609" s="1398"/>
      <c r="F2609" s="1398"/>
      <c r="G2609" s="1398"/>
      <c r="H2609" s="1399"/>
      <c r="I2609" s="1399"/>
      <c r="J2609" s="1399"/>
      <c r="K2609"/>
      <c r="L2609"/>
      <c r="M2609"/>
      <c r="N2609"/>
      <c r="O2609"/>
    </row>
    <row r="2610" spans="2:15" s="249" customFormat="1" ht="15.75" customHeight="1">
      <c r="B2610" s="1408"/>
      <c r="C2610" s="1979"/>
      <c r="D2610" s="1409"/>
      <c r="E2610" s="1398"/>
      <c r="F2610" s="1398"/>
      <c r="G2610" s="1398"/>
      <c r="H2610" s="1399"/>
      <c r="I2610" s="1399"/>
      <c r="J2610" s="1399"/>
      <c r="K2610"/>
      <c r="L2610"/>
      <c r="M2610"/>
      <c r="N2610"/>
      <c r="O2610"/>
    </row>
    <row r="2611" spans="2:15" s="249" customFormat="1" ht="15.75" customHeight="1">
      <c r="B2611" s="1408"/>
      <c r="C2611" s="1979"/>
      <c r="D2611" s="1409"/>
      <c r="E2611" s="1398"/>
      <c r="F2611" s="1398"/>
      <c r="G2611" s="1398"/>
      <c r="H2611" s="1399"/>
      <c r="I2611" s="1399"/>
      <c r="J2611" s="1399"/>
      <c r="K2611"/>
      <c r="L2611"/>
      <c r="M2611"/>
      <c r="N2611"/>
      <c r="O2611"/>
    </row>
    <row r="2612" spans="2:15" s="249" customFormat="1" ht="15.75" customHeight="1">
      <c r="B2612" s="1408"/>
      <c r="C2612" s="1979"/>
      <c r="D2612" s="1409"/>
      <c r="E2612" s="1398"/>
      <c r="F2612" s="1398"/>
      <c r="G2612" s="1398"/>
      <c r="H2612" s="1399"/>
      <c r="I2612" s="1399"/>
      <c r="J2612" s="1399"/>
      <c r="K2612"/>
      <c r="L2612"/>
      <c r="M2612"/>
      <c r="N2612"/>
      <c r="O2612"/>
    </row>
    <row r="2613" spans="2:15" s="249" customFormat="1" ht="15.75" customHeight="1">
      <c r="B2613" s="1408"/>
      <c r="C2613" s="1979"/>
      <c r="D2613" s="1409"/>
      <c r="E2613" s="1398"/>
      <c r="F2613" s="1398"/>
      <c r="G2613" s="1398"/>
      <c r="H2613" s="1399"/>
      <c r="I2613" s="1399"/>
      <c r="J2613" s="1399"/>
      <c r="K2613"/>
      <c r="L2613"/>
      <c r="M2613"/>
      <c r="N2613"/>
      <c r="O2613"/>
    </row>
    <row r="2614" spans="2:15" s="249" customFormat="1" ht="15.75" customHeight="1">
      <c r="B2614" s="1408"/>
      <c r="C2614" s="1979"/>
      <c r="D2614" s="1409"/>
      <c r="E2614" s="1398"/>
      <c r="F2614" s="1398"/>
      <c r="G2614" s="1398"/>
      <c r="H2614" s="1399"/>
      <c r="I2614" s="1399"/>
      <c r="J2614" s="1399"/>
      <c r="K2614"/>
      <c r="L2614"/>
      <c r="M2614"/>
      <c r="N2614"/>
      <c r="O2614"/>
    </row>
    <row r="2615" spans="2:15" s="249" customFormat="1" ht="15.75" customHeight="1">
      <c r="B2615" s="1408"/>
      <c r="C2615" s="1979"/>
      <c r="D2615" s="1409"/>
      <c r="E2615" s="1398"/>
      <c r="F2615" s="1398"/>
      <c r="G2615" s="1398"/>
      <c r="H2615" s="1399"/>
      <c r="I2615" s="1399"/>
      <c r="J2615" s="1399"/>
      <c r="K2615"/>
      <c r="L2615"/>
      <c r="M2615"/>
      <c r="N2615"/>
      <c r="O2615"/>
    </row>
    <row r="2616" spans="2:15" s="249" customFormat="1" ht="15.75" customHeight="1">
      <c r="B2616" s="1408"/>
      <c r="C2616" s="1979"/>
      <c r="D2616" s="1409"/>
      <c r="E2616" s="1398"/>
      <c r="F2616" s="1398"/>
      <c r="G2616" s="1398"/>
      <c r="H2616" s="1399"/>
      <c r="I2616" s="1399"/>
      <c r="J2616" s="1399"/>
      <c r="K2616"/>
      <c r="L2616"/>
      <c r="M2616"/>
      <c r="N2616"/>
      <c r="O2616"/>
    </row>
    <row r="2617" spans="2:15" s="249" customFormat="1" ht="15.75" customHeight="1">
      <c r="B2617" s="1408"/>
      <c r="C2617" s="1979"/>
      <c r="D2617" s="1409"/>
      <c r="E2617" s="1398"/>
      <c r="F2617" s="1398"/>
      <c r="G2617" s="1398"/>
      <c r="H2617" s="1399"/>
      <c r="I2617" s="1399"/>
      <c r="J2617" s="1399"/>
      <c r="K2617"/>
      <c r="L2617"/>
      <c r="M2617"/>
      <c r="N2617"/>
      <c r="O2617"/>
    </row>
    <row r="2618" spans="2:15" s="249" customFormat="1" ht="15.75" customHeight="1">
      <c r="B2618" s="1408"/>
      <c r="C2618" s="1979"/>
      <c r="D2618" s="1409"/>
      <c r="E2618" s="1398"/>
      <c r="F2618" s="1398"/>
      <c r="G2618" s="1398"/>
      <c r="H2618" s="1399"/>
      <c r="I2618" s="1399"/>
      <c r="J2618" s="1399"/>
      <c r="K2618"/>
      <c r="L2618"/>
      <c r="M2618"/>
      <c r="N2618"/>
      <c r="O2618"/>
    </row>
    <row r="2619" spans="2:15" s="249" customFormat="1" ht="15.75" customHeight="1">
      <c r="B2619" s="1408"/>
      <c r="C2619" s="1979"/>
      <c r="D2619" s="1409"/>
      <c r="E2619" s="1398"/>
      <c r="F2619" s="1398"/>
      <c r="G2619" s="1398"/>
      <c r="H2619" s="1399"/>
      <c r="I2619" s="1399"/>
      <c r="J2619" s="1399"/>
      <c r="K2619"/>
      <c r="L2619"/>
      <c r="M2619"/>
      <c r="N2619"/>
      <c r="O2619"/>
    </row>
    <row r="2620" spans="2:15" s="249" customFormat="1" ht="15.75" customHeight="1">
      <c r="B2620" s="1408"/>
      <c r="C2620" s="1979"/>
      <c r="D2620" s="1409"/>
      <c r="E2620" s="1398"/>
      <c r="F2620" s="1398"/>
      <c r="G2620" s="1398"/>
      <c r="H2620" s="1399"/>
      <c r="I2620" s="1399"/>
      <c r="J2620" s="1399"/>
      <c r="K2620"/>
      <c r="L2620"/>
      <c r="M2620"/>
      <c r="N2620"/>
      <c r="O2620"/>
    </row>
    <row r="2621" spans="2:15" s="249" customFormat="1" ht="15.75" customHeight="1">
      <c r="B2621" s="1408"/>
      <c r="C2621" s="1979"/>
      <c r="D2621" s="1409"/>
      <c r="E2621" s="1398"/>
      <c r="F2621" s="1398"/>
      <c r="G2621" s="1398"/>
      <c r="H2621" s="1399"/>
      <c r="I2621" s="1399"/>
      <c r="J2621" s="1399"/>
      <c r="K2621"/>
      <c r="L2621"/>
      <c r="M2621"/>
      <c r="N2621"/>
      <c r="O2621"/>
    </row>
    <row r="2622" spans="2:15" s="249" customFormat="1" ht="15.75" customHeight="1">
      <c r="B2622" s="1408"/>
      <c r="C2622" s="1979"/>
      <c r="D2622" s="1409"/>
      <c r="E2622" s="1398"/>
      <c r="F2622" s="1398"/>
      <c r="G2622" s="1398"/>
      <c r="H2622" s="1399"/>
      <c r="I2622" s="1399"/>
      <c r="J2622" s="1399"/>
      <c r="K2622"/>
      <c r="L2622"/>
      <c r="M2622"/>
      <c r="N2622"/>
      <c r="O2622"/>
    </row>
    <row r="2623" spans="2:15" s="249" customFormat="1" ht="15.75" customHeight="1">
      <c r="B2623" s="1408"/>
      <c r="C2623" s="1979"/>
      <c r="D2623" s="1409"/>
      <c r="E2623" s="1398"/>
      <c r="F2623" s="1398"/>
      <c r="G2623" s="1398"/>
      <c r="H2623" s="1399"/>
      <c r="I2623" s="1399"/>
      <c r="J2623" s="1399"/>
      <c r="K2623"/>
      <c r="L2623"/>
      <c r="M2623"/>
      <c r="N2623"/>
      <c r="O2623"/>
    </row>
    <row r="2624" spans="2:15" s="249" customFormat="1" ht="15.75" customHeight="1">
      <c r="B2624" s="1408"/>
      <c r="C2624" s="1979"/>
      <c r="D2624" s="1409"/>
      <c r="E2624" s="1398"/>
      <c r="F2624" s="1398"/>
      <c r="G2624" s="1398"/>
      <c r="H2624" s="1399"/>
      <c r="I2624" s="1399"/>
      <c r="J2624" s="1399"/>
      <c r="K2624"/>
      <c r="L2624"/>
      <c r="M2624"/>
      <c r="N2624"/>
      <c r="O2624"/>
    </row>
    <row r="2625" spans="2:15" s="249" customFormat="1" ht="15.75" customHeight="1">
      <c r="B2625" s="1408"/>
      <c r="C2625" s="1979"/>
      <c r="D2625" s="1409"/>
      <c r="E2625" s="1398"/>
      <c r="F2625" s="1398"/>
      <c r="G2625" s="1398"/>
      <c r="H2625" s="1399"/>
      <c r="I2625" s="1399"/>
      <c r="J2625" s="1399"/>
      <c r="K2625"/>
      <c r="L2625"/>
      <c r="M2625"/>
      <c r="N2625"/>
      <c r="O2625"/>
    </row>
    <row r="2626" spans="2:15" s="249" customFormat="1" ht="15.75" customHeight="1">
      <c r="B2626" s="1408"/>
      <c r="C2626" s="1979"/>
      <c r="D2626" s="1409"/>
      <c r="E2626" s="1398"/>
      <c r="F2626" s="1398"/>
      <c r="G2626" s="1398"/>
      <c r="H2626" s="1399"/>
      <c r="I2626" s="1399"/>
      <c r="J2626" s="1399"/>
      <c r="K2626"/>
      <c r="L2626"/>
      <c r="M2626"/>
      <c r="N2626"/>
      <c r="O2626"/>
    </row>
    <row r="2627" spans="2:15" s="249" customFormat="1" ht="15.75" customHeight="1">
      <c r="B2627" s="1408"/>
      <c r="C2627" s="1979"/>
      <c r="D2627" s="1409"/>
      <c r="E2627" s="1398"/>
      <c r="F2627" s="1398"/>
      <c r="G2627" s="1398"/>
      <c r="H2627" s="1399"/>
      <c r="I2627" s="1399"/>
      <c r="J2627" s="1399"/>
      <c r="K2627"/>
      <c r="L2627"/>
      <c r="M2627"/>
      <c r="N2627"/>
      <c r="O2627"/>
    </row>
    <row r="2628" spans="2:15" s="249" customFormat="1" ht="15.75" customHeight="1">
      <c r="B2628" s="1408"/>
      <c r="C2628" s="1979"/>
      <c r="D2628" s="1409"/>
      <c r="E2628" s="1398"/>
      <c r="F2628" s="1398"/>
      <c r="G2628" s="1398"/>
      <c r="H2628" s="1399"/>
      <c r="I2628" s="1399"/>
      <c r="J2628" s="1399"/>
      <c r="K2628"/>
      <c r="L2628"/>
      <c r="M2628"/>
      <c r="N2628"/>
      <c r="O2628"/>
    </row>
    <row r="2629" spans="2:15" s="249" customFormat="1" ht="15.75" customHeight="1">
      <c r="B2629" s="1408"/>
      <c r="C2629" s="1979"/>
      <c r="D2629" s="1409"/>
      <c r="E2629" s="1398"/>
      <c r="F2629" s="1398"/>
      <c r="G2629" s="1398"/>
      <c r="H2629" s="1399"/>
      <c r="I2629" s="1399"/>
      <c r="J2629" s="1399"/>
      <c r="K2629"/>
      <c r="L2629"/>
      <c r="M2629"/>
      <c r="N2629"/>
      <c r="O2629"/>
    </row>
    <row r="2630" spans="2:15" s="249" customFormat="1" ht="15.75" customHeight="1">
      <c r="B2630" s="1408"/>
      <c r="C2630" s="1979"/>
      <c r="D2630" s="1409"/>
      <c r="E2630" s="1398"/>
      <c r="F2630" s="1398"/>
      <c r="G2630" s="1398"/>
      <c r="H2630" s="1399"/>
      <c r="I2630" s="1399"/>
      <c r="J2630" s="1399"/>
      <c r="K2630"/>
      <c r="L2630"/>
      <c r="M2630"/>
      <c r="N2630"/>
      <c r="O2630"/>
    </row>
    <row r="2631" spans="2:15" s="249" customFormat="1" ht="15.75" customHeight="1">
      <c r="B2631" s="1408"/>
      <c r="C2631" s="1979"/>
      <c r="D2631" s="1409"/>
      <c r="E2631" s="1398"/>
      <c r="F2631" s="1398"/>
      <c r="G2631" s="1398"/>
      <c r="H2631" s="1399"/>
      <c r="I2631" s="1399"/>
      <c r="J2631" s="1399"/>
      <c r="K2631"/>
      <c r="L2631"/>
      <c r="M2631"/>
      <c r="N2631"/>
      <c r="O2631"/>
    </row>
    <row r="2632" spans="2:15" s="249" customFormat="1" ht="15.75" customHeight="1">
      <c r="B2632" s="1408"/>
      <c r="C2632" s="1979"/>
      <c r="D2632" s="1409"/>
      <c r="E2632" s="1398"/>
      <c r="F2632" s="1398"/>
      <c r="G2632" s="1398"/>
      <c r="H2632" s="1399"/>
      <c r="I2632" s="1399"/>
      <c r="J2632" s="1399"/>
      <c r="K2632"/>
      <c r="L2632"/>
      <c r="M2632"/>
      <c r="N2632"/>
      <c r="O2632"/>
    </row>
    <row r="2633" spans="2:15" s="249" customFormat="1" ht="15.75" customHeight="1">
      <c r="B2633" s="1408"/>
      <c r="C2633" s="1979"/>
      <c r="D2633" s="1409"/>
      <c r="E2633" s="1398"/>
      <c r="F2633" s="1398"/>
      <c r="G2633" s="1398"/>
      <c r="H2633" s="1399"/>
      <c r="I2633" s="1399"/>
      <c r="J2633" s="1399"/>
      <c r="K2633"/>
      <c r="L2633"/>
      <c r="M2633"/>
      <c r="N2633"/>
      <c r="O2633"/>
    </row>
    <row r="2634" spans="2:15" s="249" customFormat="1" ht="15.75" customHeight="1">
      <c r="B2634" s="1408"/>
      <c r="C2634" s="1979"/>
      <c r="D2634" s="1409"/>
      <c r="E2634" s="1398"/>
      <c r="F2634" s="1398"/>
      <c r="G2634" s="1398"/>
      <c r="H2634" s="1399"/>
      <c r="I2634" s="1399"/>
      <c r="J2634" s="1399"/>
      <c r="K2634"/>
      <c r="L2634"/>
      <c r="M2634"/>
      <c r="N2634"/>
      <c r="O2634"/>
    </row>
    <row r="2635" spans="2:15" s="249" customFormat="1" ht="15.75" customHeight="1">
      <c r="B2635" s="1408"/>
      <c r="C2635" s="1979"/>
      <c r="D2635" s="1409"/>
      <c r="E2635" s="1398"/>
      <c r="F2635" s="1398"/>
      <c r="G2635" s="1398"/>
      <c r="H2635" s="1399"/>
      <c r="I2635" s="1399"/>
      <c r="J2635" s="1399"/>
      <c r="K2635"/>
      <c r="L2635"/>
      <c r="M2635"/>
      <c r="N2635"/>
      <c r="O2635"/>
    </row>
    <row r="2636" spans="2:15" s="249" customFormat="1" ht="15.75" customHeight="1">
      <c r="B2636" s="1408"/>
      <c r="C2636" s="1979"/>
      <c r="D2636" s="1409"/>
      <c r="E2636" s="1398"/>
      <c r="F2636" s="1398"/>
      <c r="G2636" s="1398"/>
      <c r="H2636" s="1399"/>
      <c r="I2636" s="1399"/>
      <c r="J2636" s="1399"/>
      <c r="K2636"/>
      <c r="L2636"/>
      <c r="M2636"/>
      <c r="N2636"/>
      <c r="O2636"/>
    </row>
    <row r="2637" spans="2:15" s="249" customFormat="1" ht="15.75" customHeight="1">
      <c r="B2637" s="1408"/>
      <c r="C2637" s="1979"/>
      <c r="D2637" s="1409"/>
      <c r="E2637" s="1398"/>
      <c r="F2637" s="1398"/>
      <c r="G2637" s="1398"/>
      <c r="H2637" s="1399"/>
      <c r="I2637" s="1399"/>
      <c r="J2637" s="1399"/>
      <c r="K2637"/>
      <c r="L2637"/>
      <c r="M2637"/>
      <c r="N2637"/>
      <c r="O2637"/>
    </row>
    <row r="2638" spans="2:15" s="249" customFormat="1" ht="15.75" customHeight="1">
      <c r="B2638" s="1408"/>
      <c r="C2638" s="1979"/>
      <c r="D2638" s="1409"/>
      <c r="E2638" s="1398"/>
      <c r="F2638" s="1398"/>
      <c r="G2638" s="1398"/>
      <c r="H2638" s="1399"/>
      <c r="I2638" s="1399"/>
      <c r="J2638" s="1399"/>
      <c r="K2638"/>
      <c r="L2638"/>
      <c r="M2638"/>
      <c r="N2638"/>
      <c r="O2638"/>
    </row>
    <row r="2639" spans="2:15" s="249" customFormat="1" ht="15.75" customHeight="1">
      <c r="B2639" s="1408"/>
      <c r="C2639" s="1979"/>
      <c r="D2639" s="1409"/>
      <c r="E2639" s="1398"/>
      <c r="F2639" s="1398"/>
      <c r="G2639" s="1398"/>
      <c r="H2639" s="1399"/>
      <c r="I2639" s="1399"/>
      <c r="J2639" s="1399"/>
      <c r="K2639"/>
      <c r="L2639"/>
      <c r="M2639"/>
      <c r="N2639"/>
      <c r="O2639"/>
    </row>
    <row r="2640" spans="2:15" s="249" customFormat="1" ht="15.75" customHeight="1">
      <c r="B2640" s="1408"/>
      <c r="C2640" s="1979"/>
      <c r="D2640" s="1409"/>
      <c r="E2640" s="1398"/>
      <c r="F2640" s="1398"/>
      <c r="G2640" s="1398"/>
      <c r="H2640" s="1399"/>
      <c r="I2640" s="1399"/>
      <c r="J2640" s="1399"/>
      <c r="K2640"/>
      <c r="L2640"/>
      <c r="M2640"/>
      <c r="N2640"/>
      <c r="O2640"/>
    </row>
    <row r="2641" spans="2:15" s="249" customFormat="1" ht="15.75" customHeight="1">
      <c r="B2641" s="1408"/>
      <c r="C2641" s="1979"/>
      <c r="D2641" s="1409"/>
      <c r="E2641" s="1398"/>
      <c r="F2641" s="1398"/>
      <c r="G2641" s="1398"/>
      <c r="H2641" s="1399"/>
      <c r="I2641" s="1399"/>
      <c r="J2641" s="1399"/>
      <c r="K2641"/>
      <c r="L2641"/>
      <c r="M2641"/>
      <c r="N2641"/>
      <c r="O2641"/>
    </row>
    <row r="2642" spans="2:15" s="249" customFormat="1" ht="15.75" customHeight="1">
      <c r="B2642" s="1408"/>
      <c r="C2642" s="1979"/>
      <c r="D2642" s="1409"/>
      <c r="E2642" s="1398"/>
      <c r="F2642" s="1398"/>
      <c r="G2642" s="1398"/>
      <c r="H2642" s="1399"/>
      <c r="I2642" s="1399"/>
      <c r="J2642" s="1399"/>
      <c r="K2642"/>
      <c r="L2642"/>
      <c r="M2642"/>
      <c r="N2642"/>
      <c r="O2642"/>
    </row>
    <row r="2643" spans="2:15" s="249" customFormat="1" ht="15.75" customHeight="1">
      <c r="B2643" s="1408"/>
      <c r="C2643" s="1979"/>
      <c r="D2643" s="1409"/>
      <c r="E2643" s="1398"/>
      <c r="F2643" s="1398"/>
      <c r="G2643" s="1398"/>
      <c r="H2643" s="1399"/>
      <c r="I2643" s="1399"/>
      <c r="J2643" s="1399"/>
      <c r="K2643"/>
      <c r="L2643"/>
      <c r="M2643"/>
      <c r="N2643"/>
      <c r="O2643"/>
    </row>
    <row r="2644" spans="2:15" s="249" customFormat="1" ht="15.75" customHeight="1">
      <c r="B2644" s="1408"/>
      <c r="C2644" s="1979"/>
      <c r="D2644" s="1409"/>
      <c r="E2644" s="1398"/>
      <c r="F2644" s="1398"/>
      <c r="G2644" s="1398"/>
      <c r="H2644" s="1399"/>
      <c r="I2644" s="1399"/>
      <c r="J2644" s="1399"/>
      <c r="K2644"/>
      <c r="L2644"/>
      <c r="M2644"/>
      <c r="N2644"/>
      <c r="O2644"/>
    </row>
    <row r="2645" spans="2:15" s="249" customFormat="1" ht="15.75" customHeight="1">
      <c r="B2645" s="1408"/>
      <c r="C2645" s="1979"/>
      <c r="D2645" s="1409"/>
      <c r="E2645" s="1398"/>
      <c r="F2645" s="1398"/>
      <c r="G2645" s="1398"/>
      <c r="H2645" s="1399"/>
      <c r="I2645" s="1399"/>
      <c r="J2645" s="1399"/>
      <c r="K2645"/>
      <c r="L2645"/>
      <c r="M2645"/>
      <c r="N2645"/>
      <c r="O2645"/>
    </row>
    <row r="2646" spans="2:15" s="249" customFormat="1" ht="15.75" customHeight="1">
      <c r="B2646" s="1408"/>
      <c r="C2646" s="1979"/>
      <c r="D2646" s="1409"/>
      <c r="E2646" s="1398"/>
      <c r="F2646" s="1398"/>
      <c r="G2646" s="1398"/>
      <c r="H2646" s="1399"/>
      <c r="I2646" s="1399"/>
      <c r="J2646" s="1399"/>
      <c r="K2646"/>
      <c r="L2646"/>
      <c r="M2646"/>
      <c r="N2646"/>
      <c r="O2646"/>
    </row>
    <row r="2647" spans="2:15" s="249" customFormat="1" ht="15.75" customHeight="1">
      <c r="B2647" s="1408"/>
      <c r="C2647" s="1979"/>
      <c r="D2647" s="1409"/>
      <c r="E2647" s="1398"/>
      <c r="F2647" s="1398"/>
      <c r="G2647" s="1398"/>
      <c r="H2647" s="1399"/>
      <c r="I2647" s="1399"/>
      <c r="J2647" s="1399"/>
      <c r="K2647"/>
      <c r="L2647"/>
      <c r="M2647"/>
      <c r="N2647"/>
      <c r="O2647"/>
    </row>
    <row r="2648" spans="2:15" s="249" customFormat="1" ht="15.75" customHeight="1">
      <c r="B2648" s="1408"/>
      <c r="C2648" s="1979"/>
      <c r="D2648" s="1409"/>
      <c r="E2648" s="1398"/>
      <c r="F2648" s="1398"/>
      <c r="G2648" s="1398"/>
      <c r="H2648" s="1399"/>
      <c r="I2648" s="1399"/>
      <c r="J2648" s="1399"/>
      <c r="K2648"/>
      <c r="L2648"/>
      <c r="M2648"/>
      <c r="N2648"/>
      <c r="O2648"/>
    </row>
    <row r="2649" spans="2:15" s="249" customFormat="1" ht="15.75" customHeight="1">
      <c r="B2649" s="1408"/>
      <c r="C2649" s="1979"/>
      <c r="D2649" s="1409"/>
      <c r="E2649" s="1398"/>
      <c r="F2649" s="1398"/>
      <c r="G2649" s="1398"/>
      <c r="H2649" s="1399"/>
      <c r="I2649" s="1399"/>
      <c r="J2649" s="1399"/>
      <c r="K2649"/>
      <c r="L2649"/>
      <c r="M2649"/>
      <c r="N2649"/>
      <c r="O2649"/>
    </row>
    <row r="2650" spans="2:15" s="249" customFormat="1" ht="15.75" customHeight="1">
      <c r="B2650" s="1408"/>
      <c r="C2650" s="1979"/>
      <c r="D2650" s="1409"/>
      <c r="E2650" s="1398"/>
      <c r="F2650" s="1398"/>
      <c r="G2650" s="1398"/>
      <c r="H2650" s="1399"/>
      <c r="I2650" s="1399"/>
      <c r="J2650" s="1399"/>
      <c r="K2650"/>
      <c r="L2650"/>
      <c r="M2650"/>
      <c r="N2650"/>
      <c r="O2650"/>
    </row>
    <row r="2651" spans="2:15" s="249" customFormat="1" ht="15.75" customHeight="1">
      <c r="B2651" s="1408"/>
      <c r="C2651" s="1979"/>
      <c r="D2651" s="1409"/>
      <c r="E2651" s="1398"/>
      <c r="F2651" s="1398"/>
      <c r="G2651" s="1398"/>
      <c r="H2651" s="1399"/>
      <c r="I2651" s="1399"/>
      <c r="J2651" s="1399"/>
      <c r="K2651"/>
      <c r="L2651"/>
      <c r="M2651"/>
      <c r="N2651"/>
      <c r="O2651"/>
    </row>
    <row r="2652" spans="2:15" s="249" customFormat="1" ht="15.75" customHeight="1">
      <c r="B2652" s="1408"/>
      <c r="C2652" s="1979"/>
      <c r="D2652" s="1409"/>
      <c r="E2652" s="1398"/>
      <c r="F2652" s="1398"/>
      <c r="G2652" s="1398"/>
      <c r="H2652" s="1399"/>
      <c r="I2652" s="1399"/>
      <c r="J2652" s="1399"/>
      <c r="K2652"/>
      <c r="L2652"/>
      <c r="M2652"/>
      <c r="N2652"/>
      <c r="O2652"/>
    </row>
    <row r="2653" spans="2:15" s="249" customFormat="1" ht="15.75" customHeight="1">
      <c r="B2653" s="1408"/>
      <c r="C2653" s="1979"/>
      <c r="D2653" s="1409"/>
      <c r="E2653" s="1398"/>
      <c r="F2653" s="1398"/>
      <c r="G2653" s="1398"/>
      <c r="H2653" s="1399"/>
      <c r="I2653" s="1399"/>
      <c r="J2653" s="1399"/>
      <c r="K2653"/>
      <c r="L2653"/>
      <c r="M2653"/>
      <c r="N2653"/>
      <c r="O2653"/>
    </row>
    <row r="2654" spans="2:15" s="249" customFormat="1" ht="15.75" customHeight="1">
      <c r="B2654" s="1408"/>
      <c r="C2654" s="1979"/>
      <c r="D2654" s="1409"/>
      <c r="E2654" s="1398"/>
      <c r="F2654" s="1398"/>
      <c r="G2654" s="1398"/>
      <c r="H2654" s="1399"/>
      <c r="I2654" s="1399"/>
      <c r="J2654" s="1399"/>
      <c r="K2654"/>
      <c r="L2654"/>
      <c r="M2654"/>
      <c r="N2654"/>
      <c r="O2654"/>
    </row>
    <row r="2655" spans="2:15" s="249" customFormat="1" ht="15.75" customHeight="1">
      <c r="B2655" s="1408"/>
      <c r="C2655" s="1979"/>
      <c r="D2655" s="1409"/>
      <c r="E2655" s="1398"/>
      <c r="F2655" s="1398"/>
      <c r="G2655" s="1398"/>
      <c r="H2655" s="1399"/>
      <c r="I2655" s="1399"/>
      <c r="J2655" s="1399"/>
      <c r="K2655"/>
      <c r="L2655"/>
      <c r="M2655"/>
      <c r="N2655"/>
      <c r="O2655"/>
    </row>
    <row r="2656" spans="2:15" s="249" customFormat="1" ht="15.75" customHeight="1">
      <c r="B2656" s="1408"/>
      <c r="C2656" s="1979"/>
      <c r="D2656" s="1409"/>
      <c r="E2656" s="1398"/>
      <c r="F2656" s="1398"/>
      <c r="G2656" s="1398"/>
      <c r="H2656" s="1399"/>
      <c r="I2656" s="1399"/>
      <c r="J2656" s="1399"/>
      <c r="K2656"/>
      <c r="L2656"/>
      <c r="M2656"/>
      <c r="N2656"/>
      <c r="O2656"/>
    </row>
    <row r="2657" spans="2:15" s="249" customFormat="1" ht="15.75" customHeight="1">
      <c r="B2657" s="1408"/>
      <c r="C2657" s="1979"/>
      <c r="D2657" s="1409"/>
      <c r="E2657" s="1398"/>
      <c r="F2657" s="1398"/>
      <c r="G2657" s="1398"/>
      <c r="H2657" s="1399"/>
      <c r="I2657" s="1399"/>
      <c r="J2657" s="1399"/>
      <c r="K2657"/>
      <c r="L2657"/>
      <c r="M2657"/>
      <c r="N2657"/>
      <c r="O2657"/>
    </row>
    <row r="2658" spans="2:15" s="249" customFormat="1" ht="15.75" customHeight="1">
      <c r="B2658" s="1408"/>
      <c r="C2658" s="1979"/>
      <c r="D2658" s="1409"/>
      <c r="E2658" s="1398"/>
      <c r="F2658" s="1398"/>
      <c r="G2658" s="1398"/>
      <c r="H2658" s="1399"/>
      <c r="I2658" s="1399"/>
      <c r="J2658" s="1399"/>
      <c r="K2658"/>
      <c r="L2658"/>
      <c r="M2658"/>
      <c r="N2658"/>
      <c r="O2658"/>
    </row>
    <row r="2659" spans="2:15" s="249" customFormat="1" ht="15.75" customHeight="1">
      <c r="B2659" s="1408"/>
      <c r="C2659" s="1979"/>
      <c r="D2659" s="1409"/>
      <c r="E2659" s="1398"/>
      <c r="F2659" s="1398"/>
      <c r="G2659" s="1398"/>
      <c r="H2659" s="1399"/>
      <c r="I2659" s="1399"/>
      <c r="J2659" s="1399"/>
      <c r="K2659"/>
      <c r="L2659"/>
      <c r="M2659"/>
      <c r="N2659"/>
      <c r="O2659"/>
    </row>
    <row r="2660" spans="2:15" s="249" customFormat="1" ht="15.75" customHeight="1">
      <c r="B2660" s="1408"/>
      <c r="C2660" s="1979"/>
      <c r="D2660" s="1409"/>
      <c r="E2660" s="1398"/>
      <c r="F2660" s="1398"/>
      <c r="G2660" s="1398"/>
      <c r="H2660" s="1399"/>
      <c r="I2660" s="1399"/>
      <c r="J2660" s="1399"/>
      <c r="K2660"/>
      <c r="L2660"/>
      <c r="M2660"/>
      <c r="N2660"/>
      <c r="O2660"/>
    </row>
    <row r="2661" spans="2:15" s="249" customFormat="1" ht="15.75" customHeight="1">
      <c r="B2661" s="1408"/>
      <c r="C2661" s="1979"/>
      <c r="D2661" s="1409"/>
      <c r="E2661" s="1398"/>
      <c r="F2661" s="1398"/>
      <c r="G2661" s="1398"/>
      <c r="H2661" s="1399"/>
      <c r="I2661" s="1399"/>
      <c r="J2661" s="1399"/>
      <c r="K2661"/>
      <c r="L2661"/>
      <c r="M2661"/>
      <c r="N2661"/>
      <c r="O2661"/>
    </row>
    <row r="2662" spans="2:15" s="249" customFormat="1" ht="15.75" customHeight="1">
      <c r="B2662" s="1408"/>
      <c r="C2662" s="1979"/>
      <c r="D2662" s="1409"/>
      <c r="E2662" s="1398"/>
      <c r="F2662" s="1398"/>
      <c r="G2662" s="1398"/>
      <c r="H2662" s="1399"/>
      <c r="I2662" s="1399"/>
      <c r="J2662" s="1399"/>
      <c r="K2662"/>
      <c r="L2662"/>
      <c r="M2662"/>
      <c r="N2662"/>
      <c r="O2662"/>
    </row>
    <row r="2663" spans="2:15" s="249" customFormat="1" ht="15.75" customHeight="1">
      <c r="B2663" s="1408"/>
      <c r="C2663" s="1979"/>
      <c r="D2663" s="1409"/>
      <c r="E2663" s="1398"/>
      <c r="F2663" s="1398"/>
      <c r="G2663" s="1398"/>
      <c r="H2663" s="1399"/>
      <c r="I2663" s="1399"/>
      <c r="J2663" s="1399"/>
      <c r="K2663"/>
      <c r="L2663"/>
      <c r="M2663"/>
      <c r="N2663"/>
      <c r="O2663"/>
    </row>
    <row r="2664" spans="2:15" s="249" customFormat="1" ht="15.75" customHeight="1">
      <c r="B2664" s="1408"/>
      <c r="C2664" s="1979"/>
      <c r="D2664" s="1409"/>
      <c r="E2664" s="1398"/>
      <c r="F2664" s="1398"/>
      <c r="G2664" s="1398"/>
      <c r="H2664" s="1399"/>
      <c r="I2664" s="1399"/>
      <c r="J2664" s="1399"/>
      <c r="K2664"/>
      <c r="L2664"/>
      <c r="M2664"/>
      <c r="N2664"/>
      <c r="O2664"/>
    </row>
    <row r="2665" spans="2:15" s="249" customFormat="1" ht="15.75" customHeight="1">
      <c r="B2665" s="1408"/>
      <c r="C2665" s="1979"/>
      <c r="D2665" s="1409"/>
      <c r="E2665" s="1398"/>
      <c r="F2665" s="1398"/>
      <c r="G2665" s="1398"/>
      <c r="H2665" s="1399"/>
      <c r="I2665" s="1399"/>
      <c r="J2665" s="1399"/>
      <c r="K2665"/>
      <c r="L2665"/>
      <c r="M2665"/>
      <c r="N2665"/>
      <c r="O2665"/>
    </row>
    <row r="2666" spans="2:15" s="249" customFormat="1" ht="15.75" customHeight="1">
      <c r="B2666" s="1408"/>
      <c r="C2666" s="1979"/>
      <c r="D2666" s="1409"/>
      <c r="E2666" s="1398"/>
      <c r="F2666" s="1398"/>
      <c r="G2666" s="1398"/>
      <c r="H2666" s="1399"/>
      <c r="I2666" s="1399"/>
      <c r="J2666" s="1399"/>
      <c r="K2666"/>
      <c r="L2666"/>
      <c r="M2666"/>
      <c r="N2666"/>
      <c r="O2666"/>
    </row>
    <row r="2667" spans="2:15" s="249" customFormat="1" ht="15.75" customHeight="1">
      <c r="B2667" s="1408"/>
      <c r="C2667" s="1979"/>
      <c r="D2667" s="1409"/>
      <c r="E2667" s="1398"/>
      <c r="F2667" s="1398"/>
      <c r="G2667" s="1398"/>
      <c r="H2667" s="1399"/>
      <c r="I2667" s="1399"/>
      <c r="J2667" s="1399"/>
      <c r="K2667"/>
      <c r="L2667"/>
      <c r="M2667"/>
      <c r="N2667"/>
      <c r="O2667"/>
    </row>
    <row r="2668" spans="2:15" s="249" customFormat="1" ht="15.75" customHeight="1">
      <c r="B2668" s="1408"/>
      <c r="C2668" s="1979"/>
      <c r="D2668" s="1409"/>
      <c r="E2668" s="1398"/>
      <c r="F2668" s="1398"/>
      <c r="G2668" s="1398"/>
      <c r="H2668" s="1399"/>
      <c r="I2668" s="1399"/>
      <c r="J2668" s="1399"/>
      <c r="K2668"/>
      <c r="L2668"/>
      <c r="M2668"/>
      <c r="N2668"/>
      <c r="O2668"/>
    </row>
    <row r="2669" spans="2:15" s="249" customFormat="1" ht="15.75" customHeight="1">
      <c r="B2669" s="1408"/>
      <c r="C2669" s="1979"/>
      <c r="D2669" s="1409"/>
      <c r="E2669" s="1398"/>
      <c r="F2669" s="1398"/>
      <c r="G2669" s="1398"/>
      <c r="H2669" s="1399"/>
      <c r="I2669" s="1399"/>
      <c r="J2669" s="1399"/>
      <c r="K2669"/>
      <c r="L2669"/>
      <c r="M2669"/>
      <c r="N2669"/>
      <c r="O2669"/>
    </row>
    <row r="2670" spans="2:15" s="249" customFormat="1" ht="15.75" customHeight="1">
      <c r="B2670" s="1408"/>
      <c r="C2670" s="1979"/>
      <c r="D2670" s="1409"/>
      <c r="E2670" s="1398"/>
      <c r="F2670" s="1398"/>
      <c r="G2670" s="1398"/>
      <c r="H2670" s="1399"/>
      <c r="I2670" s="1399"/>
      <c r="J2670" s="1399"/>
      <c r="K2670"/>
      <c r="L2670"/>
      <c r="M2670"/>
      <c r="N2670"/>
      <c r="O2670"/>
    </row>
    <row r="2671" spans="2:15" s="249" customFormat="1" ht="15.75" customHeight="1">
      <c r="B2671" s="1408"/>
      <c r="C2671" s="1979"/>
      <c r="D2671" s="1409"/>
      <c r="E2671" s="1398"/>
      <c r="F2671" s="1398"/>
      <c r="G2671" s="1398"/>
      <c r="H2671" s="1399"/>
      <c r="I2671" s="1399"/>
      <c r="J2671" s="1399"/>
      <c r="K2671"/>
      <c r="L2671"/>
      <c r="M2671"/>
      <c r="N2671"/>
      <c r="O2671"/>
    </row>
    <row r="2672" spans="2:15" s="249" customFormat="1" ht="15.75" customHeight="1">
      <c r="B2672" s="1408"/>
      <c r="C2672" s="1979"/>
      <c r="D2672" s="1409"/>
      <c r="E2672" s="1398"/>
      <c r="F2672" s="1398"/>
      <c r="G2672" s="1398"/>
      <c r="H2672" s="1399"/>
      <c r="I2672" s="1399"/>
      <c r="J2672" s="1399"/>
      <c r="K2672"/>
      <c r="L2672"/>
      <c r="M2672"/>
      <c r="N2672"/>
      <c r="O2672"/>
    </row>
    <row r="2673" spans="2:15" s="249" customFormat="1" ht="15.75" customHeight="1">
      <c r="B2673" s="1408"/>
      <c r="C2673" s="1979"/>
      <c r="D2673" s="1409"/>
      <c r="E2673" s="1398"/>
      <c r="F2673" s="1398"/>
      <c r="G2673" s="1398"/>
      <c r="H2673" s="1399"/>
      <c r="I2673" s="1399"/>
      <c r="J2673" s="1399"/>
      <c r="K2673"/>
      <c r="L2673"/>
      <c r="M2673"/>
      <c r="N2673"/>
      <c r="O2673"/>
    </row>
    <row r="2674" spans="2:15" s="249" customFormat="1" ht="15.75" customHeight="1">
      <c r="B2674" s="1408"/>
      <c r="C2674" s="1979"/>
      <c r="D2674" s="1409"/>
      <c r="E2674" s="1398"/>
      <c r="F2674" s="1398"/>
      <c r="G2674" s="1398"/>
      <c r="H2674" s="1399"/>
      <c r="I2674" s="1399"/>
      <c r="J2674" s="1399"/>
      <c r="K2674"/>
      <c r="L2674"/>
      <c r="M2674"/>
      <c r="N2674"/>
      <c r="O2674"/>
    </row>
    <row r="2675" spans="2:15" s="249" customFormat="1" ht="15.75" customHeight="1">
      <c r="B2675" s="1408"/>
      <c r="C2675" s="1979"/>
      <c r="D2675" s="1409"/>
      <c r="E2675" s="1398"/>
      <c r="F2675" s="1398"/>
      <c r="G2675" s="1398"/>
      <c r="H2675" s="1399"/>
      <c r="I2675" s="1399"/>
      <c r="J2675" s="1399"/>
      <c r="K2675"/>
      <c r="L2675"/>
      <c r="M2675"/>
      <c r="N2675"/>
      <c r="O2675"/>
    </row>
    <row r="2676" spans="2:15" s="249" customFormat="1" ht="15.75" customHeight="1">
      <c r="B2676" s="1408"/>
      <c r="C2676" s="1979"/>
      <c r="D2676" s="1409"/>
      <c r="E2676" s="1398"/>
      <c r="F2676" s="1398"/>
      <c r="G2676" s="1398"/>
      <c r="H2676" s="1399"/>
      <c r="I2676" s="1399"/>
      <c r="J2676" s="1399"/>
      <c r="K2676"/>
      <c r="L2676"/>
      <c r="M2676"/>
      <c r="N2676"/>
      <c r="O2676"/>
    </row>
    <row r="2677" spans="2:15" s="249" customFormat="1" ht="15.75" customHeight="1">
      <c r="B2677" s="1408"/>
      <c r="C2677" s="1979"/>
      <c r="D2677" s="1409"/>
      <c r="E2677" s="1398"/>
      <c r="F2677" s="1398"/>
      <c r="G2677" s="1398"/>
      <c r="H2677" s="1399"/>
      <c r="I2677" s="1399"/>
      <c r="J2677" s="1399"/>
      <c r="K2677"/>
      <c r="L2677"/>
      <c r="M2677"/>
      <c r="N2677"/>
      <c r="O2677"/>
    </row>
    <row r="2678" spans="2:15" s="249" customFormat="1" ht="15.75" customHeight="1">
      <c r="B2678" s="1408"/>
      <c r="C2678" s="1979"/>
      <c r="D2678" s="1409"/>
      <c r="E2678" s="1398"/>
      <c r="F2678" s="1398"/>
      <c r="G2678" s="1398"/>
      <c r="H2678" s="1399"/>
      <c r="I2678" s="1399"/>
      <c r="J2678" s="1399"/>
      <c r="K2678"/>
      <c r="L2678"/>
      <c r="M2678"/>
      <c r="N2678"/>
      <c r="O2678"/>
    </row>
    <row r="2679" spans="2:15" s="249" customFormat="1" ht="15.75" customHeight="1">
      <c r="B2679" s="1408"/>
      <c r="C2679" s="1979"/>
      <c r="D2679" s="1409"/>
      <c r="E2679" s="1398"/>
      <c r="F2679" s="1398"/>
      <c r="G2679" s="1398"/>
      <c r="H2679" s="1399"/>
      <c r="I2679" s="1399"/>
      <c r="J2679" s="1399"/>
      <c r="K2679"/>
      <c r="L2679"/>
      <c r="M2679"/>
      <c r="N2679"/>
      <c r="O2679"/>
    </row>
    <row r="2680" spans="2:15" s="249" customFormat="1" ht="15.75" customHeight="1">
      <c r="B2680" s="1408"/>
      <c r="C2680" s="1979"/>
      <c r="D2680" s="1409"/>
      <c r="E2680" s="1398"/>
      <c r="F2680" s="1398"/>
      <c r="G2680" s="1398"/>
      <c r="H2680" s="1399"/>
      <c r="I2680" s="1399"/>
      <c r="J2680" s="1399"/>
      <c r="K2680"/>
      <c r="L2680"/>
      <c r="M2680"/>
      <c r="N2680"/>
      <c r="O2680"/>
    </row>
    <row r="2681" spans="2:15" s="249" customFormat="1" ht="15.75" customHeight="1">
      <c r="B2681" s="1408"/>
      <c r="C2681" s="1979"/>
      <c r="D2681" s="1409"/>
      <c r="E2681" s="1398"/>
      <c r="F2681" s="1398"/>
      <c r="G2681" s="1398"/>
      <c r="H2681" s="1399"/>
      <c r="I2681" s="1399"/>
      <c r="J2681" s="1399"/>
      <c r="K2681"/>
      <c r="L2681"/>
      <c r="M2681"/>
      <c r="N2681"/>
      <c r="O2681"/>
    </row>
    <row r="2682" spans="2:15" s="249" customFormat="1" ht="15.75" customHeight="1">
      <c r="B2682" s="1408"/>
      <c r="C2682" s="1979"/>
      <c r="D2682" s="1409"/>
      <c r="E2682" s="1398"/>
      <c r="F2682" s="1398"/>
      <c r="G2682" s="1398"/>
      <c r="H2682" s="1399"/>
      <c r="I2682" s="1399"/>
      <c r="J2682" s="1399"/>
      <c r="K2682"/>
      <c r="L2682"/>
      <c r="M2682"/>
      <c r="N2682"/>
      <c r="O2682"/>
    </row>
    <row r="2683" spans="2:15" s="249" customFormat="1" ht="15.75" customHeight="1">
      <c r="B2683" s="1408"/>
      <c r="C2683" s="1979"/>
      <c r="D2683" s="1409"/>
      <c r="E2683" s="1398"/>
      <c r="F2683" s="1398"/>
      <c r="G2683" s="1398"/>
      <c r="H2683" s="1399"/>
      <c r="I2683" s="1399"/>
      <c r="J2683" s="1399"/>
      <c r="K2683"/>
      <c r="L2683"/>
      <c r="M2683"/>
      <c r="N2683"/>
      <c r="O2683"/>
    </row>
    <row r="2684" spans="2:15" s="249" customFormat="1" ht="15.75" customHeight="1">
      <c r="B2684" s="1408"/>
      <c r="C2684" s="1979"/>
      <c r="D2684" s="1409"/>
      <c r="E2684" s="1398"/>
      <c r="F2684" s="1398"/>
      <c r="G2684" s="1398"/>
      <c r="H2684" s="1399"/>
      <c r="I2684" s="1399"/>
      <c r="J2684" s="1399"/>
      <c r="K2684"/>
      <c r="L2684"/>
      <c r="M2684"/>
      <c r="N2684"/>
      <c r="O2684"/>
    </row>
    <row r="2685" spans="2:15" s="249" customFormat="1" ht="15.75" customHeight="1">
      <c r="B2685" s="1408"/>
      <c r="C2685" s="1979"/>
      <c r="D2685" s="1409"/>
      <c r="E2685" s="1398"/>
      <c r="F2685" s="1398"/>
      <c r="G2685" s="1398"/>
      <c r="H2685" s="1399"/>
      <c r="I2685" s="1399"/>
      <c r="J2685" s="1399"/>
      <c r="K2685"/>
      <c r="L2685"/>
      <c r="M2685"/>
      <c r="N2685"/>
      <c r="O2685"/>
    </row>
    <row r="2686" spans="2:15" s="249" customFormat="1" ht="15.75" customHeight="1">
      <c r="B2686" s="1408"/>
      <c r="C2686" s="1979"/>
      <c r="D2686" s="1409"/>
      <c r="E2686" s="1398"/>
      <c r="F2686" s="1398"/>
      <c r="G2686" s="1398"/>
      <c r="H2686" s="1399"/>
      <c r="I2686" s="1399"/>
      <c r="J2686" s="1399"/>
      <c r="K2686"/>
      <c r="L2686"/>
      <c r="M2686"/>
      <c r="N2686"/>
      <c r="O2686"/>
    </row>
    <row r="2687" spans="2:15" s="249" customFormat="1" ht="15.75" customHeight="1">
      <c r="B2687" s="1408"/>
      <c r="C2687" s="1979"/>
      <c r="D2687" s="1409"/>
      <c r="E2687" s="1398"/>
      <c r="F2687" s="1398"/>
      <c r="G2687" s="1398"/>
      <c r="H2687" s="1399"/>
      <c r="I2687" s="1399"/>
      <c r="J2687" s="1399"/>
      <c r="K2687"/>
      <c r="L2687"/>
      <c r="M2687"/>
      <c r="N2687"/>
      <c r="O2687"/>
    </row>
    <row r="2688" spans="2:15" s="249" customFormat="1" ht="15.75" customHeight="1">
      <c r="B2688" s="1408"/>
      <c r="C2688" s="1979"/>
      <c r="D2688" s="1409"/>
      <c r="E2688" s="1398"/>
      <c r="F2688" s="1398"/>
      <c r="G2688" s="1398"/>
      <c r="H2688" s="1399"/>
      <c r="I2688" s="1399"/>
      <c r="J2688" s="1399"/>
      <c r="K2688"/>
      <c r="L2688"/>
      <c r="M2688"/>
      <c r="N2688"/>
      <c r="O2688"/>
    </row>
    <row r="2689" spans="2:15" s="249" customFormat="1" ht="15.75" customHeight="1">
      <c r="B2689" s="1408"/>
      <c r="C2689" s="1979"/>
      <c r="D2689" s="1409"/>
      <c r="E2689" s="1398"/>
      <c r="F2689" s="1398"/>
      <c r="G2689" s="1398"/>
      <c r="H2689" s="1399"/>
      <c r="I2689" s="1399"/>
      <c r="J2689" s="1399"/>
      <c r="K2689"/>
      <c r="L2689"/>
      <c r="M2689"/>
      <c r="N2689"/>
      <c r="O2689"/>
    </row>
    <row r="2690" spans="2:15" s="249" customFormat="1" ht="15.75" customHeight="1">
      <c r="B2690" s="1408"/>
      <c r="C2690" s="1979"/>
      <c r="D2690" s="1409"/>
      <c r="E2690" s="1398"/>
      <c r="F2690" s="1398"/>
      <c r="G2690" s="1398"/>
      <c r="H2690" s="1399"/>
      <c r="I2690" s="1399"/>
      <c r="J2690" s="1399"/>
      <c r="K2690"/>
      <c r="L2690"/>
      <c r="M2690"/>
      <c r="N2690"/>
      <c r="O2690"/>
    </row>
    <row r="2691" spans="2:15" s="249" customFormat="1" ht="15.75" customHeight="1">
      <c r="B2691" s="1408"/>
      <c r="C2691" s="1979"/>
      <c r="D2691" s="1409"/>
      <c r="E2691" s="1398"/>
      <c r="F2691" s="1398"/>
      <c r="G2691" s="1398"/>
      <c r="H2691" s="1399"/>
      <c r="I2691" s="1399"/>
      <c r="J2691" s="1399"/>
      <c r="K2691"/>
      <c r="L2691"/>
      <c r="M2691"/>
      <c r="N2691"/>
      <c r="O2691"/>
    </row>
    <row r="2692" spans="2:15" s="249" customFormat="1" ht="15.75" customHeight="1">
      <c r="B2692" s="1408"/>
      <c r="C2692" s="1979"/>
      <c r="D2692" s="1409"/>
      <c r="E2692" s="1398"/>
      <c r="F2692" s="1398"/>
      <c r="G2692" s="1398"/>
      <c r="H2692" s="1399"/>
      <c r="I2692" s="1399"/>
      <c r="J2692" s="1399"/>
      <c r="K2692"/>
      <c r="L2692"/>
      <c r="M2692"/>
      <c r="N2692"/>
      <c r="O2692"/>
    </row>
    <row r="2693" spans="2:15" s="249" customFormat="1" ht="15.75" customHeight="1">
      <c r="B2693" s="1408"/>
      <c r="C2693" s="1979"/>
      <c r="D2693" s="1409"/>
      <c r="E2693" s="1398"/>
      <c r="F2693" s="1398"/>
      <c r="G2693" s="1398"/>
      <c r="H2693" s="1399"/>
      <c r="I2693" s="1399"/>
      <c r="J2693" s="1399"/>
      <c r="K2693"/>
      <c r="L2693"/>
      <c r="M2693"/>
      <c r="N2693"/>
      <c r="O2693"/>
    </row>
    <row r="2694" spans="2:15" s="249" customFormat="1" ht="15.75" customHeight="1">
      <c r="B2694" s="1408"/>
      <c r="C2694" s="1979"/>
      <c r="D2694" s="1409"/>
      <c r="E2694" s="1398"/>
      <c r="F2694" s="1398"/>
      <c r="G2694" s="1398"/>
      <c r="H2694" s="1399"/>
      <c r="I2694" s="1399"/>
      <c r="J2694" s="1399"/>
      <c r="K2694"/>
      <c r="L2694"/>
      <c r="M2694"/>
      <c r="N2694"/>
      <c r="O2694"/>
    </row>
    <row r="2695" spans="2:15" s="249" customFormat="1" ht="15.75" customHeight="1">
      <c r="B2695" s="1408"/>
      <c r="C2695" s="1979"/>
      <c r="D2695" s="1409"/>
      <c r="E2695" s="1398"/>
      <c r="F2695" s="1398"/>
      <c r="G2695" s="1398"/>
      <c r="H2695" s="1399"/>
      <c r="I2695" s="1399"/>
      <c r="J2695" s="1399"/>
      <c r="K2695"/>
      <c r="L2695"/>
      <c r="M2695"/>
      <c r="N2695"/>
      <c r="O2695"/>
    </row>
    <row r="2696" spans="2:15" s="249" customFormat="1" ht="15.75" customHeight="1">
      <c r="B2696" s="1408"/>
      <c r="C2696" s="1979"/>
      <c r="D2696" s="1409"/>
      <c r="E2696" s="1398"/>
      <c r="F2696" s="1398"/>
      <c r="G2696" s="1398"/>
      <c r="H2696" s="1399"/>
      <c r="I2696" s="1399"/>
      <c r="J2696" s="1399"/>
      <c r="K2696"/>
      <c r="L2696"/>
      <c r="M2696"/>
      <c r="N2696"/>
      <c r="O2696"/>
    </row>
    <row r="2697" spans="2:15" s="249" customFormat="1" ht="15.75" customHeight="1">
      <c r="B2697" s="1408"/>
      <c r="C2697" s="1979"/>
      <c r="D2697" s="1409"/>
      <c r="E2697" s="1398"/>
      <c r="F2697" s="1398"/>
      <c r="G2697" s="1398"/>
      <c r="H2697" s="1399"/>
      <c r="I2697" s="1399"/>
      <c r="J2697" s="1399"/>
      <c r="K2697"/>
      <c r="L2697"/>
      <c r="M2697"/>
      <c r="N2697"/>
      <c r="O2697"/>
    </row>
    <row r="2698" spans="2:15" s="249" customFormat="1" ht="15.75" customHeight="1">
      <c r="B2698" s="1408"/>
      <c r="C2698" s="1979"/>
      <c r="D2698" s="1409"/>
      <c r="E2698" s="1398"/>
      <c r="F2698" s="1398"/>
      <c r="G2698" s="1398"/>
      <c r="H2698" s="1399"/>
      <c r="I2698" s="1399"/>
      <c r="J2698" s="1399"/>
      <c r="K2698"/>
      <c r="L2698"/>
      <c r="M2698"/>
      <c r="N2698"/>
      <c r="O2698"/>
    </row>
    <row r="2699" spans="2:15" s="249" customFormat="1" ht="15.75" customHeight="1">
      <c r="B2699" s="1408"/>
      <c r="C2699" s="1979"/>
      <c r="D2699" s="1409"/>
      <c r="E2699" s="1398"/>
      <c r="F2699" s="1398"/>
      <c r="G2699" s="1398"/>
      <c r="H2699" s="1399"/>
      <c r="I2699" s="1399"/>
      <c r="J2699" s="1399"/>
      <c r="K2699"/>
      <c r="L2699"/>
      <c r="M2699"/>
      <c r="N2699"/>
      <c r="O2699"/>
    </row>
    <row r="2700" spans="2:15" s="249" customFormat="1" ht="15.75" customHeight="1">
      <c r="B2700" s="1408"/>
      <c r="C2700" s="1979"/>
      <c r="D2700" s="1409"/>
      <c r="E2700" s="1398"/>
      <c r="F2700" s="1398"/>
      <c r="G2700" s="1398"/>
      <c r="H2700" s="1399"/>
      <c r="I2700" s="1399"/>
      <c r="J2700" s="1399"/>
      <c r="K2700"/>
      <c r="L2700"/>
      <c r="M2700"/>
      <c r="N2700"/>
      <c r="O2700"/>
    </row>
    <row r="2701" spans="2:15" s="249" customFormat="1" ht="15.75" customHeight="1">
      <c r="B2701" s="1408"/>
      <c r="C2701" s="1979"/>
      <c r="D2701" s="1409"/>
      <c r="E2701" s="1398"/>
      <c r="F2701" s="1398"/>
      <c r="G2701" s="1398"/>
      <c r="H2701" s="1399"/>
      <c r="I2701" s="1399"/>
      <c r="J2701" s="1399"/>
      <c r="K2701"/>
      <c r="L2701"/>
      <c r="M2701"/>
      <c r="N2701"/>
      <c r="O2701"/>
    </row>
    <row r="2702" spans="2:15" s="249" customFormat="1" ht="15.75" customHeight="1">
      <c r="B2702" s="1408"/>
      <c r="C2702" s="1979"/>
      <c r="D2702" s="1409"/>
      <c r="E2702" s="1398"/>
      <c r="F2702" s="1398"/>
      <c r="G2702" s="1398"/>
      <c r="H2702" s="1399"/>
      <c r="I2702" s="1399"/>
      <c r="J2702" s="1399"/>
      <c r="K2702"/>
      <c r="L2702"/>
      <c r="M2702"/>
      <c r="N2702"/>
      <c r="O2702"/>
    </row>
    <row r="2703" spans="2:15" s="249" customFormat="1" ht="15.75" customHeight="1">
      <c r="B2703" s="1408"/>
      <c r="C2703" s="1979"/>
      <c r="D2703" s="1409"/>
      <c r="E2703" s="1398"/>
      <c r="F2703" s="1398"/>
      <c r="G2703" s="1398"/>
      <c r="H2703" s="1399"/>
      <c r="I2703" s="1399"/>
      <c r="J2703" s="1399"/>
      <c r="K2703"/>
      <c r="L2703"/>
      <c r="M2703"/>
      <c r="N2703"/>
      <c r="O2703"/>
    </row>
    <row r="2704" spans="2:15" s="249" customFormat="1" ht="15.75" customHeight="1">
      <c r="B2704" s="1408"/>
      <c r="C2704" s="1979"/>
      <c r="D2704" s="1409"/>
      <c r="E2704" s="1398"/>
      <c r="F2704" s="1398"/>
      <c r="G2704" s="1398"/>
      <c r="H2704" s="1399"/>
      <c r="I2704" s="1399"/>
      <c r="J2704" s="1399"/>
      <c r="K2704"/>
      <c r="L2704"/>
      <c r="M2704"/>
      <c r="N2704"/>
      <c r="O2704"/>
    </row>
    <row r="2705" spans="2:15" s="249" customFormat="1" ht="15.75" customHeight="1">
      <c r="B2705" s="1408"/>
      <c r="C2705" s="1979"/>
      <c r="D2705" s="1409"/>
      <c r="E2705" s="1398"/>
      <c r="F2705" s="1398"/>
      <c r="G2705" s="1398"/>
      <c r="H2705" s="1399"/>
      <c r="I2705" s="1399"/>
      <c r="J2705" s="1399"/>
      <c r="K2705"/>
      <c r="L2705"/>
      <c r="M2705"/>
      <c r="N2705"/>
      <c r="O2705"/>
    </row>
    <row r="2706" spans="2:15" s="249" customFormat="1" ht="15.75" customHeight="1">
      <c r="B2706" s="1408"/>
      <c r="C2706" s="1979"/>
      <c r="D2706" s="1409"/>
      <c r="E2706" s="1398"/>
      <c r="F2706" s="1398"/>
      <c r="G2706" s="1398"/>
      <c r="H2706" s="1399"/>
      <c r="I2706" s="1399"/>
      <c r="J2706" s="1399"/>
      <c r="K2706"/>
      <c r="L2706"/>
      <c r="M2706"/>
      <c r="N2706"/>
      <c r="O2706"/>
    </row>
    <row r="2707" spans="2:15" s="249" customFormat="1" ht="15.75" customHeight="1">
      <c r="B2707" s="1408"/>
      <c r="C2707" s="1979"/>
      <c r="D2707" s="1409"/>
      <c r="E2707" s="1398"/>
      <c r="F2707" s="1398"/>
      <c r="G2707" s="1398"/>
      <c r="H2707" s="1399"/>
      <c r="I2707" s="1399"/>
      <c r="J2707" s="1399"/>
      <c r="K2707"/>
      <c r="L2707"/>
      <c r="M2707"/>
      <c r="N2707"/>
      <c r="O2707"/>
    </row>
    <row r="2708" spans="2:15" s="249" customFormat="1" ht="15.75" customHeight="1">
      <c r="B2708" s="1408"/>
      <c r="C2708" s="1979"/>
      <c r="D2708" s="1409"/>
      <c r="E2708" s="1398"/>
      <c r="F2708" s="1398"/>
      <c r="G2708" s="1398"/>
      <c r="H2708" s="1399"/>
      <c r="I2708" s="1399"/>
      <c r="J2708" s="1399"/>
      <c r="K2708"/>
      <c r="L2708"/>
      <c r="M2708"/>
      <c r="N2708"/>
      <c r="O2708"/>
    </row>
    <row r="2709" spans="2:15" s="249" customFormat="1" ht="15.75" customHeight="1">
      <c r="B2709" s="1408"/>
      <c r="C2709" s="1979"/>
      <c r="D2709" s="1409"/>
      <c r="E2709" s="1398"/>
      <c r="F2709" s="1398"/>
      <c r="G2709" s="1398"/>
      <c r="H2709" s="1399"/>
      <c r="I2709" s="1399"/>
      <c r="J2709" s="1399"/>
      <c r="K2709"/>
      <c r="L2709"/>
      <c r="M2709"/>
      <c r="N2709"/>
      <c r="O2709"/>
    </row>
    <row r="2710" spans="2:15" s="249" customFormat="1" ht="15.75" customHeight="1">
      <c r="B2710" s="1408"/>
      <c r="C2710" s="1979"/>
      <c r="D2710" s="1409"/>
      <c r="E2710" s="1398"/>
      <c r="F2710" s="1398"/>
      <c r="G2710" s="1398"/>
      <c r="H2710" s="1399"/>
      <c r="I2710" s="1399"/>
      <c r="J2710" s="1399"/>
      <c r="K2710"/>
      <c r="L2710"/>
      <c r="M2710"/>
      <c r="N2710"/>
      <c r="O2710"/>
    </row>
    <row r="2711" spans="2:15" s="249" customFormat="1" ht="15.75" customHeight="1">
      <c r="B2711" s="1408"/>
      <c r="C2711" s="1979"/>
      <c r="D2711" s="1409"/>
      <c r="E2711" s="1398"/>
      <c r="F2711" s="1398"/>
      <c r="G2711" s="1398"/>
      <c r="H2711" s="1399"/>
      <c r="I2711" s="1399"/>
      <c r="J2711" s="1399"/>
      <c r="K2711"/>
      <c r="L2711"/>
      <c r="M2711"/>
      <c r="N2711"/>
      <c r="O2711"/>
    </row>
    <row r="2712" spans="2:15" s="249" customFormat="1" ht="15.75" customHeight="1">
      <c r="B2712" s="1408"/>
      <c r="C2712" s="1979"/>
      <c r="D2712" s="1409"/>
      <c r="E2712" s="1398"/>
      <c r="F2712" s="1398"/>
      <c r="G2712" s="1398"/>
      <c r="H2712" s="1399"/>
      <c r="I2712" s="1399"/>
      <c r="J2712" s="1399"/>
      <c r="K2712"/>
      <c r="L2712"/>
      <c r="M2712"/>
      <c r="N2712"/>
      <c r="O2712"/>
    </row>
    <row r="2713" spans="2:15" s="249" customFormat="1" ht="15.75" customHeight="1">
      <c r="B2713" s="1408"/>
      <c r="C2713" s="1979"/>
      <c r="D2713" s="1409"/>
      <c r="E2713" s="1398"/>
      <c r="F2713" s="1398"/>
      <c r="G2713" s="1398"/>
      <c r="H2713" s="1399"/>
      <c r="I2713" s="1399"/>
      <c r="J2713" s="1399"/>
      <c r="K2713"/>
      <c r="L2713"/>
      <c r="M2713"/>
      <c r="N2713"/>
      <c r="O2713"/>
    </row>
    <row r="2714" spans="2:15" s="249" customFormat="1" ht="15.75" customHeight="1">
      <c r="B2714" s="1408"/>
      <c r="C2714" s="1979"/>
      <c r="D2714" s="1409"/>
      <c r="E2714" s="1398"/>
      <c r="F2714" s="1398"/>
      <c r="G2714" s="1398"/>
      <c r="H2714" s="1399"/>
      <c r="I2714" s="1399"/>
      <c r="J2714" s="1399"/>
      <c r="K2714"/>
      <c r="L2714"/>
      <c r="M2714"/>
      <c r="N2714"/>
      <c r="O2714"/>
    </row>
    <row r="2715" spans="2:15" s="249" customFormat="1" ht="15.75" customHeight="1">
      <c r="B2715" s="1408"/>
      <c r="C2715" s="1979"/>
      <c r="D2715" s="1409"/>
      <c r="E2715" s="1398"/>
      <c r="F2715" s="1398"/>
      <c r="G2715" s="1398"/>
      <c r="H2715" s="1399"/>
      <c r="I2715" s="1399"/>
      <c r="J2715" s="1399"/>
      <c r="K2715"/>
      <c r="L2715"/>
      <c r="M2715"/>
      <c r="N2715"/>
      <c r="O2715"/>
    </row>
    <row r="2716" spans="2:15" s="249" customFormat="1" ht="15.75" customHeight="1">
      <c r="B2716" s="1408"/>
      <c r="C2716" s="1979"/>
      <c r="D2716" s="1409"/>
      <c r="E2716" s="1398"/>
      <c r="F2716" s="1398"/>
      <c r="G2716" s="1398"/>
      <c r="H2716" s="1399"/>
      <c r="I2716" s="1399"/>
      <c r="J2716" s="1399"/>
      <c r="K2716"/>
      <c r="L2716"/>
      <c r="M2716"/>
      <c r="N2716"/>
      <c r="O2716"/>
    </row>
    <row r="2717" spans="2:15" s="249" customFormat="1" ht="15.75" customHeight="1">
      <c r="B2717" s="1408"/>
      <c r="C2717" s="1979"/>
      <c r="D2717" s="1409"/>
      <c r="E2717" s="1398"/>
      <c r="F2717" s="1398"/>
      <c r="G2717" s="1398"/>
      <c r="H2717" s="1399"/>
      <c r="I2717" s="1399"/>
      <c r="J2717" s="1399"/>
      <c r="K2717"/>
      <c r="L2717"/>
      <c r="M2717"/>
      <c r="N2717"/>
      <c r="O2717"/>
    </row>
    <row r="2718" spans="2:15" s="249" customFormat="1" ht="15.75" customHeight="1">
      <c r="B2718" s="1408"/>
      <c r="C2718" s="1979"/>
      <c r="D2718" s="1409"/>
      <c r="E2718" s="1398"/>
      <c r="F2718" s="1398"/>
      <c r="G2718" s="1398"/>
      <c r="H2718" s="1399"/>
      <c r="I2718" s="1399"/>
      <c r="J2718" s="1399"/>
      <c r="K2718"/>
      <c r="L2718"/>
      <c r="M2718"/>
      <c r="N2718"/>
      <c r="O2718"/>
    </row>
    <row r="2719" spans="2:15" s="249" customFormat="1" ht="15.75" customHeight="1">
      <c r="B2719" s="1408"/>
      <c r="C2719" s="1979"/>
      <c r="D2719" s="1409"/>
      <c r="E2719" s="1398"/>
      <c r="F2719" s="1398"/>
      <c r="G2719" s="1398"/>
      <c r="H2719" s="1399"/>
      <c r="I2719" s="1399"/>
      <c r="J2719" s="1399"/>
      <c r="K2719"/>
      <c r="L2719"/>
      <c r="M2719"/>
      <c r="N2719"/>
      <c r="O2719"/>
    </row>
    <row r="2720" spans="2:15" s="249" customFormat="1" ht="15.75" customHeight="1">
      <c r="B2720" s="1408"/>
      <c r="C2720" s="1979"/>
      <c r="D2720" s="1409"/>
      <c r="E2720" s="1398"/>
      <c r="F2720" s="1398"/>
      <c r="G2720" s="1398"/>
      <c r="H2720" s="1399"/>
      <c r="I2720" s="1399"/>
      <c r="J2720" s="1399"/>
      <c r="K2720"/>
      <c r="L2720"/>
      <c r="M2720"/>
      <c r="N2720"/>
      <c r="O2720"/>
    </row>
    <row r="2721" spans="2:15" s="249" customFormat="1" ht="15.75" customHeight="1">
      <c r="B2721" s="1408"/>
      <c r="C2721" s="1979"/>
      <c r="D2721" s="1409"/>
      <c r="E2721" s="1398"/>
      <c r="F2721" s="1398"/>
      <c r="G2721" s="1398"/>
      <c r="H2721" s="1399"/>
      <c r="I2721" s="1399"/>
      <c r="J2721" s="1399"/>
      <c r="K2721"/>
      <c r="L2721"/>
      <c r="M2721"/>
      <c r="N2721"/>
      <c r="O2721"/>
    </row>
    <row r="2722" spans="2:15" s="249" customFormat="1" ht="15.75" customHeight="1">
      <c r="B2722" s="1408"/>
      <c r="C2722" s="1979"/>
      <c r="D2722" s="1409"/>
      <c r="E2722" s="1398"/>
      <c r="F2722" s="1398"/>
      <c r="G2722" s="1398"/>
      <c r="H2722" s="1399"/>
      <c r="I2722" s="1399"/>
      <c r="J2722" s="1399"/>
      <c r="K2722"/>
      <c r="L2722"/>
      <c r="M2722"/>
      <c r="N2722"/>
      <c r="O2722"/>
    </row>
    <row r="2723" spans="2:15" s="249" customFormat="1" ht="15.75" customHeight="1">
      <c r="B2723" s="1408"/>
      <c r="C2723" s="1979"/>
      <c r="D2723" s="1409"/>
      <c r="E2723" s="1398"/>
      <c r="F2723" s="1398"/>
      <c r="G2723" s="1398"/>
      <c r="H2723" s="1399"/>
      <c r="I2723" s="1399"/>
      <c r="J2723" s="1399"/>
      <c r="K2723"/>
      <c r="L2723"/>
      <c r="M2723"/>
      <c r="N2723"/>
      <c r="O2723"/>
    </row>
    <row r="2724" spans="2:15" s="249" customFormat="1" ht="15.75" customHeight="1">
      <c r="B2724" s="1408"/>
      <c r="C2724" s="1979"/>
      <c r="D2724" s="1409"/>
      <c r="E2724" s="1398"/>
      <c r="F2724" s="1398"/>
      <c r="G2724" s="1398"/>
      <c r="H2724" s="1399"/>
      <c r="I2724" s="1399"/>
      <c r="J2724" s="1399"/>
      <c r="K2724"/>
      <c r="L2724"/>
      <c r="M2724"/>
      <c r="N2724"/>
      <c r="O2724"/>
    </row>
    <row r="2725" spans="2:15" s="249" customFormat="1" ht="15.75" customHeight="1">
      <c r="B2725" s="1408"/>
      <c r="C2725" s="1979"/>
      <c r="D2725" s="1409"/>
      <c r="E2725" s="1398"/>
      <c r="F2725" s="1398"/>
      <c r="G2725" s="1398"/>
      <c r="H2725" s="1399"/>
      <c r="I2725" s="1399"/>
      <c r="J2725" s="1399"/>
      <c r="K2725"/>
      <c r="L2725"/>
      <c r="M2725"/>
      <c r="N2725"/>
      <c r="O2725"/>
    </row>
    <row r="2726" spans="2:15" s="249" customFormat="1" ht="15.75" customHeight="1">
      <c r="B2726" s="1408"/>
      <c r="C2726" s="1979"/>
      <c r="D2726" s="1409"/>
      <c r="E2726" s="1398"/>
      <c r="F2726" s="1398"/>
      <c r="G2726" s="1398"/>
      <c r="H2726" s="1399"/>
      <c r="I2726" s="1399"/>
      <c r="J2726" s="1399"/>
      <c r="K2726"/>
      <c r="L2726"/>
      <c r="M2726"/>
      <c r="N2726"/>
      <c r="O2726"/>
    </row>
    <row r="2727" spans="2:15" s="249" customFormat="1" ht="15.75" customHeight="1">
      <c r="B2727" s="1408"/>
      <c r="C2727" s="1979"/>
      <c r="D2727" s="1409"/>
      <c r="E2727" s="1398"/>
      <c r="F2727" s="1398"/>
      <c r="G2727" s="1398"/>
      <c r="H2727" s="1399"/>
      <c r="I2727" s="1399"/>
      <c r="J2727" s="1399"/>
      <c r="K2727"/>
      <c r="L2727"/>
      <c r="M2727"/>
      <c r="N2727"/>
      <c r="O2727"/>
    </row>
    <row r="2728" spans="2:15" s="249" customFormat="1" ht="15.75" customHeight="1">
      <c r="B2728" s="1408"/>
      <c r="C2728" s="1979"/>
      <c r="D2728" s="1409"/>
      <c r="E2728" s="1398"/>
      <c r="F2728" s="1398"/>
      <c r="G2728" s="1398"/>
      <c r="H2728" s="1399"/>
      <c r="I2728" s="1399"/>
      <c r="J2728" s="1399"/>
      <c r="K2728"/>
      <c r="L2728"/>
      <c r="M2728"/>
      <c r="N2728"/>
      <c r="O2728"/>
    </row>
    <row r="2729" spans="2:15" s="249" customFormat="1" ht="15.75" customHeight="1">
      <c r="B2729" s="1408"/>
      <c r="C2729" s="1979"/>
      <c r="D2729" s="1409"/>
      <c r="E2729" s="1398"/>
      <c r="F2729" s="1398"/>
      <c r="G2729" s="1398"/>
      <c r="H2729" s="1399"/>
      <c r="I2729" s="1399"/>
      <c r="J2729" s="1399"/>
      <c r="K2729"/>
      <c r="L2729"/>
      <c r="M2729"/>
      <c r="N2729"/>
      <c r="O2729"/>
    </row>
    <row r="2730" spans="2:15" s="249" customFormat="1" ht="15.75" customHeight="1">
      <c r="B2730" s="1408"/>
      <c r="C2730" s="1979"/>
      <c r="D2730" s="1409"/>
      <c r="E2730" s="1398"/>
      <c r="F2730" s="1398"/>
      <c r="G2730" s="1398"/>
      <c r="H2730" s="1399"/>
      <c r="I2730" s="1399"/>
      <c r="J2730" s="1399"/>
      <c r="K2730"/>
      <c r="L2730"/>
      <c r="M2730"/>
      <c r="N2730"/>
      <c r="O2730"/>
    </row>
    <row r="2731" spans="2:15" s="249" customFormat="1" ht="15.75" customHeight="1">
      <c r="B2731" s="1408"/>
      <c r="C2731" s="1979"/>
      <c r="D2731" s="1409"/>
      <c r="E2731" s="1398"/>
      <c r="F2731" s="1398"/>
      <c r="G2731" s="1398"/>
      <c r="H2731" s="1399"/>
      <c r="I2731" s="1399"/>
      <c r="J2731" s="1399"/>
      <c r="K2731"/>
      <c r="L2731"/>
      <c r="M2731"/>
      <c r="N2731"/>
      <c r="O2731"/>
    </row>
    <row r="2732" spans="2:15" s="249" customFormat="1" ht="15.75" customHeight="1">
      <c r="B2732" s="1408"/>
      <c r="C2732" s="1979"/>
      <c r="D2732" s="1409"/>
      <c r="E2732" s="1398"/>
      <c r="F2732" s="1398"/>
      <c r="G2732" s="1398"/>
      <c r="H2732" s="1399"/>
      <c r="I2732" s="1399"/>
      <c r="J2732" s="1399"/>
      <c r="K2732"/>
      <c r="L2732"/>
      <c r="M2732"/>
      <c r="N2732"/>
      <c r="O2732"/>
    </row>
    <row r="2733" spans="2:15" s="249" customFormat="1" ht="15.75" customHeight="1">
      <c r="B2733" s="1408"/>
      <c r="C2733" s="1979"/>
      <c r="D2733" s="1409"/>
      <c r="E2733" s="1398"/>
      <c r="F2733" s="1398"/>
      <c r="G2733" s="1398"/>
      <c r="H2733" s="1399"/>
      <c r="I2733" s="1399"/>
      <c r="J2733" s="1399"/>
      <c r="K2733"/>
      <c r="L2733"/>
      <c r="M2733"/>
      <c r="N2733"/>
      <c r="O2733"/>
    </row>
    <row r="2734" spans="2:15" s="249" customFormat="1" ht="15.75" customHeight="1">
      <c r="B2734" s="1408"/>
      <c r="C2734" s="1979"/>
      <c r="D2734" s="1409"/>
      <c r="E2734" s="1398"/>
      <c r="F2734" s="1398"/>
      <c r="G2734" s="1398"/>
      <c r="H2734" s="1399"/>
      <c r="I2734" s="1399"/>
      <c r="J2734" s="1399"/>
      <c r="K2734"/>
      <c r="L2734"/>
      <c r="M2734"/>
      <c r="N2734"/>
      <c r="O2734"/>
    </row>
    <row r="2735" spans="2:15" s="249" customFormat="1" ht="15.75" customHeight="1">
      <c r="B2735" s="1408"/>
      <c r="C2735" s="1979"/>
      <c r="D2735" s="1409"/>
      <c r="E2735" s="1398"/>
      <c r="F2735" s="1398"/>
      <c r="G2735" s="1398"/>
      <c r="H2735" s="1399"/>
      <c r="I2735" s="1399"/>
      <c r="J2735" s="1399"/>
      <c r="K2735"/>
      <c r="L2735"/>
      <c r="M2735"/>
      <c r="N2735"/>
      <c r="O2735"/>
    </row>
    <row r="2736" spans="2:15" s="249" customFormat="1" ht="15.75" customHeight="1">
      <c r="B2736" s="1408"/>
      <c r="C2736" s="1979"/>
      <c r="D2736" s="1409"/>
      <c r="E2736" s="1398"/>
      <c r="F2736" s="1398"/>
      <c r="G2736" s="1398"/>
      <c r="H2736" s="1399"/>
      <c r="I2736" s="1399"/>
      <c r="J2736" s="1399"/>
      <c r="K2736"/>
      <c r="L2736"/>
      <c r="M2736"/>
      <c r="N2736"/>
      <c r="O2736"/>
    </row>
    <row r="2737" spans="2:15" s="249" customFormat="1" ht="15.75" customHeight="1">
      <c r="B2737" s="1408"/>
      <c r="C2737" s="1979"/>
      <c r="D2737" s="1409"/>
      <c r="E2737" s="1398"/>
      <c r="F2737" s="1398"/>
      <c r="G2737" s="1398"/>
      <c r="H2737" s="1399"/>
      <c r="I2737" s="1399"/>
      <c r="J2737" s="1399"/>
      <c r="K2737"/>
      <c r="L2737"/>
      <c r="M2737"/>
      <c r="N2737"/>
      <c r="O2737"/>
    </row>
    <row r="2738" spans="2:15" s="249" customFormat="1" ht="15.75" customHeight="1">
      <c r="B2738" s="1408"/>
      <c r="C2738" s="1979"/>
      <c r="D2738" s="1409"/>
      <c r="E2738" s="1398"/>
      <c r="F2738" s="1398"/>
      <c r="G2738" s="1398"/>
      <c r="H2738" s="1399"/>
      <c r="I2738" s="1399"/>
      <c r="J2738" s="1399"/>
      <c r="K2738"/>
      <c r="L2738"/>
      <c r="M2738"/>
      <c r="N2738"/>
      <c r="O2738"/>
    </row>
    <row r="2739" spans="2:15" s="249" customFormat="1" ht="15.75" customHeight="1">
      <c r="B2739" s="1408"/>
      <c r="C2739" s="1979"/>
      <c r="D2739" s="1409"/>
      <c r="E2739" s="1398"/>
      <c r="F2739" s="1398"/>
      <c r="G2739" s="1398"/>
      <c r="H2739" s="1399"/>
      <c r="I2739" s="1399"/>
      <c r="J2739" s="1399"/>
      <c r="K2739"/>
      <c r="L2739"/>
      <c r="M2739"/>
      <c r="N2739"/>
      <c r="O2739"/>
    </row>
    <row r="2740" spans="2:15" s="249" customFormat="1" ht="15.75" customHeight="1">
      <c r="B2740" s="1408"/>
      <c r="C2740" s="1979"/>
      <c r="D2740" s="1409"/>
      <c r="E2740" s="1398"/>
      <c r="F2740" s="1398"/>
      <c r="G2740" s="1398"/>
      <c r="H2740" s="1399"/>
      <c r="I2740" s="1399"/>
      <c r="J2740" s="1399"/>
      <c r="K2740"/>
      <c r="L2740"/>
      <c r="M2740"/>
      <c r="N2740"/>
      <c r="O2740"/>
    </row>
    <row r="2741" spans="2:15" s="249" customFormat="1" ht="15.75" customHeight="1">
      <c r="B2741" s="1408"/>
      <c r="C2741" s="1979"/>
      <c r="D2741" s="1409"/>
      <c r="E2741" s="1398"/>
      <c r="F2741" s="1398"/>
      <c r="G2741" s="1398"/>
      <c r="H2741" s="1399"/>
      <c r="I2741" s="1399"/>
      <c r="J2741" s="1399"/>
      <c r="K2741"/>
      <c r="L2741"/>
      <c r="M2741"/>
      <c r="N2741"/>
      <c r="O2741"/>
    </row>
    <row r="2742" spans="2:15" s="249" customFormat="1" ht="15.75" customHeight="1">
      <c r="B2742" s="1408"/>
      <c r="C2742" s="1979"/>
      <c r="D2742" s="1409"/>
      <c r="E2742" s="1398"/>
      <c r="F2742" s="1398"/>
      <c r="G2742" s="1398"/>
      <c r="H2742" s="1399"/>
      <c r="I2742" s="1399"/>
      <c r="J2742" s="1399"/>
      <c r="K2742"/>
      <c r="L2742"/>
      <c r="M2742"/>
      <c r="N2742"/>
      <c r="O2742"/>
    </row>
    <row r="2743" spans="2:15" s="249" customFormat="1" ht="15.75" customHeight="1">
      <c r="B2743" s="1408"/>
      <c r="C2743" s="1979"/>
      <c r="D2743" s="1409"/>
      <c r="E2743" s="1398"/>
      <c r="F2743" s="1398"/>
      <c r="G2743" s="1398"/>
      <c r="H2743" s="1399"/>
      <c r="I2743" s="1399"/>
      <c r="J2743" s="1399"/>
      <c r="K2743"/>
      <c r="L2743"/>
      <c r="M2743"/>
      <c r="N2743"/>
      <c r="O2743"/>
    </row>
    <row r="2744" spans="2:15" s="249" customFormat="1" ht="15.75" customHeight="1">
      <c r="B2744" s="1408"/>
      <c r="C2744" s="1979"/>
      <c r="D2744" s="1409"/>
      <c r="E2744" s="1398"/>
      <c r="F2744" s="1398"/>
      <c r="G2744" s="1398"/>
      <c r="H2744" s="1399"/>
      <c r="I2744" s="1399"/>
      <c r="J2744" s="1399"/>
      <c r="K2744"/>
      <c r="L2744"/>
      <c r="M2744"/>
      <c r="N2744"/>
      <c r="O2744"/>
    </row>
    <row r="2745" spans="2:15" s="249" customFormat="1" ht="15.75" customHeight="1">
      <c r="B2745" s="1408"/>
      <c r="C2745" s="1979"/>
      <c r="D2745" s="1409"/>
      <c r="E2745" s="1398"/>
      <c r="F2745" s="1398"/>
      <c r="G2745" s="1398"/>
      <c r="H2745" s="1399"/>
      <c r="I2745" s="1399"/>
      <c r="J2745" s="1399"/>
      <c r="K2745"/>
      <c r="L2745"/>
      <c r="M2745"/>
      <c r="N2745"/>
      <c r="O2745"/>
    </row>
    <row r="2746" spans="2:15" s="249" customFormat="1" ht="15.75" customHeight="1">
      <c r="B2746" s="1408"/>
      <c r="C2746" s="1979"/>
      <c r="D2746" s="1409"/>
      <c r="E2746" s="1398"/>
      <c r="F2746" s="1398"/>
      <c r="G2746" s="1398"/>
      <c r="H2746" s="1399"/>
      <c r="I2746" s="1399"/>
      <c r="J2746" s="1399"/>
      <c r="K2746"/>
      <c r="L2746"/>
      <c r="M2746"/>
      <c r="N2746"/>
      <c r="O2746"/>
    </row>
    <row r="2747" spans="2:15" s="249" customFormat="1" ht="15.75" customHeight="1">
      <c r="B2747" s="1408"/>
      <c r="C2747" s="1979"/>
      <c r="D2747" s="1409"/>
      <c r="E2747" s="1398"/>
      <c r="F2747" s="1398"/>
      <c r="G2747" s="1398"/>
      <c r="H2747" s="1399"/>
      <c r="I2747" s="1399"/>
      <c r="J2747" s="1399"/>
      <c r="K2747"/>
      <c r="L2747"/>
      <c r="M2747"/>
      <c r="N2747"/>
      <c r="O2747"/>
    </row>
    <row r="2748" spans="2:15" s="249" customFormat="1" ht="15.75" customHeight="1">
      <c r="B2748" s="1408"/>
      <c r="C2748" s="1979"/>
      <c r="D2748" s="1409"/>
      <c r="E2748" s="1398"/>
      <c r="F2748" s="1398"/>
      <c r="G2748" s="1398"/>
      <c r="H2748" s="1399"/>
      <c r="I2748" s="1399"/>
      <c r="J2748" s="1399"/>
      <c r="K2748"/>
      <c r="L2748"/>
      <c r="M2748"/>
      <c r="N2748"/>
      <c r="O2748"/>
    </row>
    <row r="2749" spans="2:15" s="249" customFormat="1" ht="15.75" customHeight="1">
      <c r="B2749" s="1408"/>
      <c r="C2749" s="1979"/>
      <c r="D2749" s="1409"/>
      <c r="E2749" s="1398"/>
      <c r="F2749" s="1398"/>
      <c r="G2749" s="1398"/>
      <c r="H2749" s="1399"/>
      <c r="I2749" s="1399"/>
      <c r="J2749" s="1399"/>
      <c r="K2749"/>
      <c r="L2749"/>
      <c r="M2749"/>
      <c r="N2749"/>
      <c r="O2749"/>
    </row>
    <row r="2750" spans="2:15" s="249" customFormat="1" ht="15.75" customHeight="1">
      <c r="B2750" s="1408"/>
      <c r="C2750" s="1979"/>
      <c r="D2750" s="1409"/>
      <c r="E2750" s="1398"/>
      <c r="F2750" s="1398"/>
      <c r="G2750" s="1398"/>
      <c r="H2750" s="1399"/>
      <c r="I2750" s="1399"/>
      <c r="J2750" s="1399"/>
      <c r="K2750"/>
      <c r="L2750"/>
      <c r="M2750"/>
      <c r="N2750"/>
      <c r="O2750"/>
    </row>
    <row r="2751" spans="2:15" s="249" customFormat="1" ht="15.75" customHeight="1">
      <c r="B2751" s="1408"/>
      <c r="C2751" s="1979"/>
      <c r="D2751" s="1409"/>
      <c r="E2751" s="1398"/>
      <c r="F2751" s="1398"/>
      <c r="G2751" s="1398"/>
      <c r="H2751" s="1399"/>
      <c r="I2751" s="1399"/>
      <c r="J2751" s="1399"/>
      <c r="K2751"/>
      <c r="L2751"/>
      <c r="M2751"/>
      <c r="N2751"/>
      <c r="O2751"/>
    </row>
    <row r="2752" spans="2:15" s="249" customFormat="1" ht="15.75" customHeight="1">
      <c r="B2752" s="1408"/>
      <c r="C2752" s="1979"/>
      <c r="D2752" s="1409"/>
      <c r="E2752" s="1398"/>
      <c r="F2752" s="1398"/>
      <c r="G2752" s="1398"/>
      <c r="H2752" s="1399"/>
      <c r="I2752" s="1399"/>
      <c r="J2752" s="1399"/>
      <c r="K2752"/>
      <c r="L2752"/>
      <c r="M2752"/>
      <c r="N2752"/>
      <c r="O2752"/>
    </row>
    <row r="2753" spans="2:15" s="249" customFormat="1" ht="15.75" customHeight="1">
      <c r="B2753" s="1408"/>
      <c r="C2753" s="1979"/>
      <c r="D2753" s="1409"/>
      <c r="E2753" s="1398"/>
      <c r="F2753" s="1398"/>
      <c r="G2753" s="1398"/>
      <c r="H2753" s="1399"/>
      <c r="I2753" s="1399"/>
      <c r="J2753" s="1399"/>
      <c r="K2753"/>
      <c r="L2753"/>
      <c r="M2753"/>
      <c r="N2753"/>
      <c r="O2753"/>
    </row>
    <row r="2754" spans="2:15" s="249" customFormat="1" ht="15.75" customHeight="1">
      <c r="B2754" s="1408"/>
      <c r="C2754" s="1979"/>
      <c r="D2754" s="1409"/>
      <c r="E2754" s="1398"/>
      <c r="F2754" s="1398"/>
      <c r="G2754" s="1398"/>
      <c r="H2754" s="1399"/>
      <c r="I2754" s="1399"/>
      <c r="J2754" s="1399"/>
      <c r="K2754"/>
      <c r="L2754"/>
      <c r="M2754"/>
      <c r="N2754"/>
      <c r="O2754"/>
    </row>
    <row r="2755" spans="2:15" s="249" customFormat="1" ht="15.75" customHeight="1">
      <c r="B2755" s="1408"/>
      <c r="C2755" s="1979"/>
      <c r="D2755" s="1409"/>
      <c r="E2755" s="1398"/>
      <c r="F2755" s="1398"/>
      <c r="G2755" s="1398"/>
      <c r="H2755" s="1399"/>
      <c r="I2755" s="1399"/>
      <c r="J2755" s="1399"/>
      <c r="K2755"/>
      <c r="L2755"/>
      <c r="M2755"/>
      <c r="N2755"/>
      <c r="O2755"/>
    </row>
    <row r="2756" spans="2:15" s="249" customFormat="1" ht="15.75" customHeight="1">
      <c r="B2756" s="1408"/>
      <c r="C2756" s="1979"/>
      <c r="D2756" s="1409"/>
      <c r="E2756" s="1398"/>
      <c r="F2756" s="1398"/>
      <c r="G2756" s="1398"/>
      <c r="H2756" s="1399"/>
      <c r="I2756" s="1399"/>
      <c r="J2756" s="1399"/>
      <c r="K2756"/>
      <c r="L2756"/>
      <c r="M2756"/>
      <c r="N2756"/>
      <c r="O2756"/>
    </row>
    <row r="2757" spans="2:15" s="249" customFormat="1" ht="15.75" customHeight="1">
      <c r="B2757" s="1408"/>
      <c r="C2757" s="1979"/>
      <c r="D2757" s="1409"/>
      <c r="E2757" s="1398"/>
      <c r="F2757" s="1398"/>
      <c r="G2757" s="1398"/>
      <c r="H2757" s="1399"/>
      <c r="I2757" s="1399"/>
      <c r="J2757" s="1399"/>
      <c r="K2757"/>
      <c r="L2757"/>
      <c r="M2757"/>
      <c r="N2757"/>
      <c r="O2757"/>
    </row>
    <row r="2758" spans="2:15" s="249" customFormat="1" ht="15.75" customHeight="1">
      <c r="B2758" s="1408"/>
      <c r="C2758" s="1979"/>
      <c r="D2758" s="1409"/>
      <c r="E2758" s="1398"/>
      <c r="F2758" s="1398"/>
      <c r="G2758" s="1398"/>
      <c r="H2758" s="1399"/>
      <c r="I2758" s="1399"/>
      <c r="J2758" s="1399"/>
      <c r="K2758"/>
      <c r="L2758"/>
      <c r="M2758"/>
      <c r="N2758"/>
      <c r="O2758"/>
    </row>
    <row r="2759" spans="2:15" s="249" customFormat="1" ht="15.75" customHeight="1">
      <c r="B2759" s="1408"/>
      <c r="C2759" s="1979"/>
      <c r="D2759" s="1409"/>
      <c r="E2759" s="1398"/>
      <c r="F2759" s="1398"/>
      <c r="G2759" s="1398"/>
      <c r="H2759" s="1399"/>
      <c r="I2759" s="1399"/>
      <c r="J2759" s="1399"/>
      <c r="K2759"/>
      <c r="L2759"/>
      <c r="M2759"/>
      <c r="N2759"/>
      <c r="O2759"/>
    </row>
    <row r="2760" spans="2:15" s="249" customFormat="1" ht="15.75" customHeight="1">
      <c r="B2760" s="1408"/>
      <c r="C2760" s="1979"/>
      <c r="D2760" s="1409"/>
      <c r="E2760" s="1398"/>
      <c r="F2760" s="1398"/>
      <c r="G2760" s="1398"/>
      <c r="H2760" s="1399"/>
      <c r="I2760" s="1399"/>
      <c r="J2760" s="1399"/>
      <c r="K2760"/>
      <c r="L2760"/>
      <c r="M2760"/>
      <c r="N2760"/>
      <c r="O2760"/>
    </row>
    <row r="2761" spans="2:15" s="249" customFormat="1" ht="15.75" customHeight="1">
      <c r="B2761" s="1408"/>
      <c r="C2761" s="1979"/>
      <c r="D2761" s="1409"/>
      <c r="E2761" s="1398"/>
      <c r="F2761" s="1398"/>
      <c r="G2761" s="1398"/>
      <c r="H2761" s="1399"/>
      <c r="I2761" s="1399"/>
      <c r="J2761" s="1399"/>
      <c r="K2761"/>
      <c r="L2761"/>
      <c r="M2761"/>
      <c r="N2761"/>
      <c r="O2761"/>
    </row>
    <row r="2762" spans="2:15" s="249" customFormat="1" ht="15.75" customHeight="1">
      <c r="B2762" s="1408"/>
      <c r="C2762" s="1979"/>
      <c r="D2762" s="1409"/>
      <c r="E2762" s="1398"/>
      <c r="F2762" s="1398"/>
      <c r="G2762" s="1398"/>
      <c r="H2762" s="1399"/>
      <c r="I2762" s="1399"/>
      <c r="J2762" s="1399"/>
      <c r="K2762"/>
      <c r="L2762"/>
      <c r="M2762"/>
      <c r="N2762"/>
      <c r="O2762"/>
    </row>
    <row r="2763" spans="2:15" s="249" customFormat="1" ht="15.75" customHeight="1">
      <c r="B2763" s="1408"/>
      <c r="C2763" s="1979"/>
      <c r="D2763" s="1409"/>
      <c r="E2763" s="1398"/>
      <c r="F2763" s="1398"/>
      <c r="G2763" s="1398"/>
      <c r="H2763" s="1399"/>
      <c r="I2763" s="1399"/>
      <c r="J2763" s="1399"/>
      <c r="K2763"/>
      <c r="L2763"/>
      <c r="M2763"/>
      <c r="N2763"/>
      <c r="O2763"/>
    </row>
    <row r="2764" spans="2:15" s="249" customFormat="1" ht="15.75" customHeight="1">
      <c r="B2764" s="1408"/>
      <c r="C2764" s="1979"/>
      <c r="D2764" s="1409"/>
      <c r="E2764" s="1398"/>
      <c r="F2764" s="1398"/>
      <c r="G2764" s="1398"/>
      <c r="H2764" s="1399"/>
      <c r="I2764" s="1399"/>
      <c r="J2764" s="1399"/>
      <c r="K2764"/>
      <c r="L2764"/>
      <c r="M2764"/>
      <c r="N2764"/>
      <c r="O2764"/>
    </row>
    <row r="2765" spans="2:15" s="249" customFormat="1" ht="15.75" customHeight="1">
      <c r="B2765" s="1408"/>
      <c r="C2765" s="1979"/>
      <c r="D2765" s="1409"/>
      <c r="E2765" s="1398"/>
      <c r="F2765" s="1398"/>
      <c r="G2765" s="1398"/>
      <c r="H2765" s="1399"/>
      <c r="I2765" s="1399"/>
      <c r="J2765" s="1399"/>
      <c r="K2765"/>
      <c r="L2765"/>
      <c r="M2765"/>
      <c r="N2765"/>
      <c r="O2765"/>
    </row>
    <row r="2766" spans="2:15" s="249" customFormat="1" ht="15.75" customHeight="1">
      <c r="B2766" s="1408"/>
      <c r="C2766" s="1979"/>
      <c r="D2766" s="1409"/>
      <c r="E2766" s="1398"/>
      <c r="F2766" s="1398"/>
      <c r="G2766" s="1398"/>
      <c r="H2766" s="1399"/>
      <c r="I2766" s="1399"/>
      <c r="J2766" s="1399"/>
      <c r="K2766"/>
      <c r="L2766"/>
      <c r="M2766"/>
      <c r="N2766"/>
      <c r="O2766"/>
    </row>
    <row r="2767" spans="2:15" s="249" customFormat="1" ht="15.75" customHeight="1">
      <c r="B2767" s="1408"/>
      <c r="C2767" s="1979"/>
      <c r="D2767" s="1409"/>
      <c r="E2767" s="1398"/>
      <c r="F2767" s="1398"/>
      <c r="G2767" s="1398"/>
      <c r="H2767" s="1399"/>
      <c r="I2767" s="1399"/>
      <c r="J2767" s="1399"/>
      <c r="K2767"/>
      <c r="L2767"/>
      <c r="M2767"/>
      <c r="N2767"/>
      <c r="O2767"/>
    </row>
    <row r="2768" spans="2:15" s="249" customFormat="1" ht="15.75" customHeight="1">
      <c r="B2768" s="1408"/>
      <c r="C2768" s="1979"/>
      <c r="D2768" s="1409"/>
      <c r="E2768" s="1398"/>
      <c r="F2768" s="1398"/>
      <c r="G2768" s="1398"/>
      <c r="H2768" s="1399"/>
      <c r="I2768" s="1399"/>
      <c r="J2768" s="1399"/>
      <c r="K2768"/>
      <c r="L2768"/>
      <c r="M2768"/>
      <c r="N2768"/>
      <c r="O2768"/>
    </row>
    <row r="2769" spans="2:15" s="249" customFormat="1" ht="15.75" customHeight="1">
      <c r="B2769" s="1408"/>
      <c r="C2769" s="1979"/>
      <c r="D2769" s="1409"/>
      <c r="E2769" s="1398"/>
      <c r="F2769" s="1398"/>
      <c r="G2769" s="1398"/>
      <c r="H2769" s="1399"/>
      <c r="I2769" s="1399"/>
      <c r="J2769" s="1399"/>
      <c r="K2769"/>
      <c r="L2769"/>
      <c r="M2769"/>
      <c r="N2769"/>
      <c r="O2769"/>
    </row>
    <row r="2770" spans="2:15" s="249" customFormat="1" ht="15.75" customHeight="1">
      <c r="B2770" s="1408"/>
      <c r="C2770" s="1979"/>
      <c r="D2770" s="1409"/>
      <c r="E2770" s="1398"/>
      <c r="F2770" s="1398"/>
      <c r="G2770" s="1398"/>
      <c r="H2770" s="1399"/>
      <c r="I2770" s="1399"/>
      <c r="J2770" s="1399"/>
      <c r="K2770"/>
      <c r="L2770"/>
      <c r="M2770"/>
      <c r="N2770"/>
      <c r="O2770"/>
    </row>
    <row r="2771" spans="2:15" s="249" customFormat="1" ht="15.75" customHeight="1">
      <c r="B2771" s="1408"/>
      <c r="C2771" s="1979"/>
      <c r="D2771" s="1409"/>
      <c r="E2771" s="1398"/>
      <c r="F2771" s="1398"/>
      <c r="G2771" s="1398"/>
      <c r="H2771" s="1399"/>
      <c r="I2771" s="1399"/>
      <c r="J2771" s="1399"/>
      <c r="K2771"/>
      <c r="L2771"/>
      <c r="M2771"/>
      <c r="N2771"/>
      <c r="O2771"/>
    </row>
    <row r="2772" spans="2:15" s="249" customFormat="1" ht="15.75" customHeight="1">
      <c r="B2772" s="1408"/>
      <c r="C2772" s="1979"/>
      <c r="D2772" s="1409"/>
      <c r="E2772" s="1398"/>
      <c r="F2772" s="1398"/>
      <c r="G2772" s="1398"/>
      <c r="H2772" s="1399"/>
      <c r="I2772" s="1399"/>
      <c r="J2772" s="1399"/>
      <c r="K2772"/>
      <c r="L2772"/>
      <c r="M2772"/>
      <c r="N2772"/>
      <c r="O2772"/>
    </row>
    <row r="2773" spans="2:15" s="249" customFormat="1" ht="15.75" customHeight="1">
      <c r="B2773" s="1408"/>
      <c r="C2773" s="1979"/>
      <c r="D2773" s="1409"/>
      <c r="E2773" s="1398"/>
      <c r="F2773" s="1398"/>
      <c r="G2773" s="1398"/>
      <c r="H2773" s="1399"/>
      <c r="I2773" s="1399"/>
      <c r="J2773" s="1399"/>
      <c r="K2773"/>
      <c r="L2773"/>
      <c r="M2773"/>
      <c r="N2773"/>
      <c r="O2773"/>
    </row>
    <row r="2774" spans="2:15" s="249" customFormat="1" ht="15.75" customHeight="1">
      <c r="B2774" s="1408"/>
      <c r="C2774" s="1979"/>
      <c r="D2774" s="1409"/>
      <c r="E2774" s="1398"/>
      <c r="F2774" s="1398"/>
      <c r="G2774" s="1398"/>
      <c r="H2774" s="1399"/>
      <c r="I2774" s="1399"/>
      <c r="J2774" s="1399"/>
      <c r="K2774"/>
      <c r="L2774"/>
      <c r="M2774"/>
      <c r="N2774"/>
      <c r="O2774"/>
    </row>
    <row r="2775" spans="2:15" s="249" customFormat="1" ht="15.75" customHeight="1">
      <c r="B2775" s="1408"/>
      <c r="C2775" s="1979"/>
      <c r="D2775" s="1409"/>
      <c r="E2775" s="1398"/>
      <c r="F2775" s="1398"/>
      <c r="G2775" s="1398"/>
      <c r="H2775" s="1399"/>
      <c r="I2775" s="1399"/>
      <c r="J2775" s="1399"/>
      <c r="K2775"/>
      <c r="L2775"/>
      <c r="M2775"/>
      <c r="N2775"/>
      <c r="O2775"/>
    </row>
    <row r="2776" spans="2:15" s="249" customFormat="1" ht="15.75" customHeight="1">
      <c r="B2776" s="1408"/>
      <c r="C2776" s="1979"/>
      <c r="D2776" s="1409"/>
      <c r="E2776" s="1398"/>
      <c r="F2776" s="1398"/>
      <c r="G2776" s="1398"/>
      <c r="H2776" s="1399"/>
      <c r="I2776" s="1399"/>
      <c r="J2776" s="1399"/>
      <c r="K2776"/>
      <c r="L2776"/>
      <c r="M2776"/>
      <c r="N2776"/>
      <c r="O2776"/>
    </row>
    <row r="2777" spans="2:15" s="249" customFormat="1" ht="15.75" customHeight="1">
      <c r="B2777" s="1408"/>
      <c r="C2777" s="1979"/>
      <c r="D2777" s="1409"/>
      <c r="E2777" s="1398"/>
      <c r="F2777" s="1398"/>
      <c r="G2777" s="1398"/>
      <c r="H2777" s="1399"/>
      <c r="I2777" s="1399"/>
      <c r="J2777" s="1399"/>
      <c r="K2777"/>
      <c r="L2777"/>
      <c r="M2777"/>
      <c r="N2777"/>
      <c r="O2777"/>
    </row>
    <row r="2778" spans="2:15" s="249" customFormat="1" ht="15.75" customHeight="1">
      <c r="B2778" s="1408"/>
      <c r="C2778" s="1979"/>
      <c r="D2778" s="1409"/>
      <c r="E2778" s="1398"/>
      <c r="F2778" s="1398"/>
      <c r="G2778" s="1398"/>
      <c r="H2778" s="1399"/>
      <c r="I2778" s="1399"/>
      <c r="J2778" s="1399"/>
      <c r="K2778"/>
      <c r="L2778"/>
      <c r="M2778"/>
      <c r="N2778"/>
      <c r="O2778"/>
    </row>
    <row r="2779" spans="2:15" s="249" customFormat="1" ht="15.75" customHeight="1">
      <c r="B2779" s="1408"/>
      <c r="C2779" s="1979"/>
      <c r="D2779" s="1409"/>
      <c r="E2779" s="1398"/>
      <c r="F2779" s="1398"/>
      <c r="G2779" s="1398"/>
      <c r="H2779" s="1399"/>
      <c r="I2779" s="1399"/>
      <c r="J2779" s="1399"/>
      <c r="K2779"/>
      <c r="L2779"/>
      <c r="M2779"/>
      <c r="N2779"/>
      <c r="O2779"/>
    </row>
    <row r="2780" spans="2:15" s="249" customFormat="1" ht="15.75" customHeight="1">
      <c r="B2780" s="1408"/>
      <c r="C2780" s="1979"/>
      <c r="D2780" s="1409"/>
      <c r="E2780" s="1398"/>
      <c r="F2780" s="1398"/>
      <c r="G2780" s="1398"/>
      <c r="H2780" s="1399"/>
      <c r="I2780" s="1399"/>
      <c r="J2780" s="1399"/>
      <c r="K2780"/>
      <c r="L2780"/>
      <c r="M2780"/>
      <c r="N2780"/>
      <c r="O2780"/>
    </row>
    <row r="2781" spans="2:15" s="249" customFormat="1" ht="15.75" customHeight="1">
      <c r="B2781" s="1408"/>
      <c r="C2781" s="1979"/>
      <c r="D2781" s="1409"/>
      <c r="E2781" s="1398"/>
      <c r="F2781" s="1398"/>
      <c r="G2781" s="1398"/>
      <c r="H2781" s="1399"/>
      <c r="I2781" s="1399"/>
      <c r="J2781" s="1399"/>
      <c r="K2781"/>
      <c r="L2781"/>
      <c r="M2781"/>
      <c r="N2781"/>
      <c r="O2781"/>
    </row>
    <row r="2782" spans="2:15" s="249" customFormat="1" ht="15.75" customHeight="1">
      <c r="B2782" s="1408"/>
      <c r="C2782" s="1979"/>
      <c r="D2782" s="1409"/>
      <c r="E2782" s="1398"/>
      <c r="F2782" s="1398"/>
      <c r="G2782" s="1398"/>
      <c r="H2782" s="1399"/>
      <c r="I2782" s="1399"/>
      <c r="J2782" s="1399"/>
      <c r="K2782"/>
      <c r="L2782"/>
      <c r="M2782"/>
      <c r="N2782"/>
      <c r="O2782"/>
    </row>
    <row r="2783" spans="2:15" s="249" customFormat="1" ht="15.75" customHeight="1">
      <c r="B2783" s="1408"/>
      <c r="C2783" s="1979"/>
      <c r="D2783" s="1409"/>
      <c r="E2783" s="1398"/>
      <c r="F2783" s="1398"/>
      <c r="G2783" s="1398"/>
      <c r="H2783" s="1399"/>
      <c r="I2783" s="1399"/>
      <c r="J2783" s="1399"/>
      <c r="K2783"/>
      <c r="L2783"/>
      <c r="M2783"/>
      <c r="N2783"/>
      <c r="O2783"/>
    </row>
    <row r="2784" spans="2:15" s="249" customFormat="1" ht="15.75" customHeight="1">
      <c r="B2784" s="1408"/>
      <c r="C2784" s="1979"/>
      <c r="D2784" s="1409"/>
      <c r="E2784" s="1398"/>
      <c r="F2784" s="1398"/>
      <c r="G2784" s="1398"/>
      <c r="H2784" s="1399"/>
      <c r="I2784" s="1399"/>
      <c r="J2784" s="1399"/>
      <c r="K2784"/>
      <c r="L2784"/>
      <c r="M2784"/>
      <c r="N2784"/>
      <c r="O2784"/>
    </row>
    <row r="2785" spans="2:15" s="249" customFormat="1" ht="15.75" customHeight="1">
      <c r="B2785" s="1408"/>
      <c r="C2785" s="1979"/>
      <c r="D2785" s="1409"/>
      <c r="E2785" s="1398"/>
      <c r="F2785" s="1398"/>
      <c r="G2785" s="1398"/>
      <c r="H2785" s="1399"/>
      <c r="I2785" s="1399"/>
      <c r="J2785" s="1399"/>
      <c r="K2785"/>
      <c r="L2785"/>
      <c r="M2785"/>
      <c r="N2785"/>
      <c r="O2785"/>
    </row>
    <row r="2786" spans="2:15" s="249" customFormat="1" ht="15.75" customHeight="1">
      <c r="B2786" s="1408"/>
      <c r="C2786" s="1979"/>
      <c r="D2786" s="1409"/>
      <c r="E2786" s="1398"/>
      <c r="F2786" s="1398"/>
      <c r="G2786" s="1398"/>
      <c r="H2786" s="1399"/>
      <c r="I2786" s="1399"/>
      <c r="J2786" s="1399"/>
      <c r="K2786"/>
      <c r="L2786"/>
      <c r="M2786"/>
      <c r="N2786"/>
      <c r="O2786"/>
    </row>
    <row r="2787" spans="2:15" s="249" customFormat="1" ht="15.75" customHeight="1">
      <c r="B2787" s="1408"/>
      <c r="C2787" s="1979"/>
      <c r="D2787" s="1409"/>
      <c r="E2787" s="1398"/>
      <c r="F2787" s="1398"/>
      <c r="G2787" s="1398"/>
      <c r="H2787" s="1399"/>
      <c r="I2787" s="1399"/>
      <c r="J2787" s="1399"/>
      <c r="K2787"/>
      <c r="L2787"/>
      <c r="M2787"/>
      <c r="N2787"/>
      <c r="O2787"/>
    </row>
    <row r="2788" spans="2:15" s="249" customFormat="1" ht="15.75" customHeight="1">
      <c r="B2788" s="1408"/>
      <c r="C2788" s="1979"/>
      <c r="D2788" s="1409"/>
      <c r="E2788" s="1398"/>
      <c r="F2788" s="1398"/>
      <c r="G2788" s="1398"/>
      <c r="H2788" s="1399"/>
      <c r="I2788" s="1399"/>
      <c r="J2788" s="1399"/>
      <c r="K2788"/>
      <c r="L2788"/>
      <c r="M2788"/>
      <c r="N2788"/>
      <c r="O2788"/>
    </row>
    <row r="2789" spans="2:15" s="249" customFormat="1" ht="15.75" customHeight="1">
      <c r="B2789" s="1408"/>
      <c r="C2789" s="1979"/>
      <c r="D2789" s="1409"/>
      <c r="E2789" s="1398"/>
      <c r="F2789" s="1398"/>
      <c r="G2789" s="1398"/>
      <c r="H2789" s="1399"/>
      <c r="I2789" s="1399"/>
      <c r="J2789" s="1399"/>
      <c r="K2789"/>
      <c r="L2789"/>
      <c r="M2789"/>
      <c r="N2789"/>
      <c r="O2789"/>
    </row>
    <row r="2790" spans="2:15" s="249" customFormat="1" ht="15.75" customHeight="1">
      <c r="B2790" s="1408"/>
      <c r="C2790" s="1979"/>
      <c r="D2790" s="1409"/>
      <c r="E2790" s="1398"/>
      <c r="F2790" s="1398"/>
      <c r="G2790" s="1398"/>
      <c r="H2790" s="1399"/>
      <c r="I2790" s="1399"/>
      <c r="J2790" s="1399"/>
      <c r="K2790"/>
      <c r="L2790"/>
      <c r="M2790"/>
      <c r="N2790"/>
      <c r="O2790"/>
    </row>
    <row r="2791" spans="2:15" s="249" customFormat="1" ht="15.75" customHeight="1">
      <c r="B2791" s="1408"/>
      <c r="C2791" s="1979"/>
      <c r="D2791" s="1409"/>
      <c r="E2791" s="1398"/>
      <c r="F2791" s="1398"/>
      <c r="G2791" s="1398"/>
      <c r="H2791" s="1399"/>
      <c r="I2791" s="1399"/>
      <c r="J2791" s="1399"/>
      <c r="K2791"/>
      <c r="L2791"/>
      <c r="M2791"/>
      <c r="N2791"/>
      <c r="O2791"/>
    </row>
    <row r="2792" spans="2:15" s="249" customFormat="1" ht="15.75" customHeight="1">
      <c r="B2792" s="1408"/>
      <c r="C2792" s="1979"/>
      <c r="D2792" s="1409"/>
      <c r="E2792" s="1398"/>
      <c r="F2792" s="1398"/>
      <c r="G2792" s="1398"/>
      <c r="H2792" s="1399"/>
      <c r="I2792" s="1399"/>
      <c r="J2792" s="1399"/>
      <c r="K2792"/>
      <c r="L2792"/>
      <c r="M2792"/>
      <c r="N2792"/>
      <c r="O2792"/>
    </row>
    <row r="2793" spans="2:15" s="249" customFormat="1" ht="15.75" customHeight="1">
      <c r="B2793" s="1408"/>
      <c r="C2793" s="1979"/>
      <c r="D2793" s="1409"/>
      <c r="E2793" s="1398"/>
      <c r="F2793" s="1398"/>
      <c r="G2793" s="1398"/>
      <c r="H2793" s="1399"/>
      <c r="I2793" s="1399"/>
      <c r="J2793" s="1399"/>
      <c r="K2793"/>
      <c r="L2793"/>
      <c r="M2793"/>
      <c r="N2793"/>
      <c r="O2793"/>
    </row>
    <row r="2794" spans="2:15" s="249" customFormat="1" ht="15.75" customHeight="1">
      <c r="B2794" s="1408"/>
      <c r="C2794" s="1979"/>
      <c r="D2794" s="1409"/>
      <c r="E2794" s="1398"/>
      <c r="F2794" s="1398"/>
      <c r="G2794" s="1398"/>
      <c r="H2794" s="1399"/>
      <c r="I2794" s="1399"/>
      <c r="J2794" s="1399"/>
      <c r="K2794"/>
      <c r="L2794"/>
      <c r="M2794"/>
      <c r="N2794"/>
      <c r="O2794"/>
    </row>
    <row r="2795" spans="2:15" s="249" customFormat="1" ht="15.75" customHeight="1">
      <c r="B2795" s="1408"/>
      <c r="C2795" s="1979"/>
      <c r="D2795" s="1409"/>
      <c r="E2795" s="1398"/>
      <c r="F2795" s="1398"/>
      <c r="G2795" s="1398"/>
      <c r="H2795" s="1399"/>
      <c r="I2795" s="1399"/>
      <c r="J2795" s="1399"/>
      <c r="K2795"/>
      <c r="L2795"/>
      <c r="M2795"/>
      <c r="N2795"/>
      <c r="O2795"/>
    </row>
    <row r="2796" spans="2:15" s="249" customFormat="1" ht="15.75" customHeight="1">
      <c r="B2796" s="1408"/>
      <c r="C2796" s="1979"/>
      <c r="D2796" s="1409"/>
      <c r="E2796" s="1398"/>
      <c r="F2796" s="1398"/>
      <c r="G2796" s="1398"/>
      <c r="H2796" s="1399"/>
      <c r="I2796" s="1399"/>
      <c r="J2796" s="1399"/>
      <c r="K2796"/>
      <c r="L2796"/>
      <c r="M2796"/>
      <c r="N2796"/>
      <c r="O2796"/>
    </row>
    <row r="2797" spans="2:15" s="249" customFormat="1" ht="15.75" customHeight="1">
      <c r="B2797" s="1408"/>
      <c r="C2797" s="1979"/>
      <c r="D2797" s="1409"/>
      <c r="E2797" s="1398"/>
      <c r="F2797" s="1398"/>
      <c r="G2797" s="1398"/>
      <c r="H2797" s="1399"/>
      <c r="I2797" s="1399"/>
      <c r="J2797" s="1399"/>
      <c r="K2797"/>
      <c r="L2797"/>
      <c r="M2797"/>
      <c r="N2797"/>
      <c r="O2797"/>
    </row>
    <row r="2798" spans="2:15" s="249" customFormat="1" ht="15.75" customHeight="1">
      <c r="B2798" s="1408"/>
      <c r="C2798" s="1979"/>
      <c r="D2798" s="1409"/>
      <c r="E2798" s="1398"/>
      <c r="F2798" s="1398"/>
      <c r="G2798" s="1398"/>
      <c r="H2798" s="1399"/>
      <c r="I2798" s="1399"/>
      <c r="J2798" s="1399"/>
      <c r="K2798"/>
      <c r="L2798"/>
      <c r="M2798"/>
      <c r="N2798"/>
      <c r="O2798"/>
    </row>
    <row r="2799" spans="2:15" s="249" customFormat="1" ht="15.75" customHeight="1">
      <c r="B2799" s="1408"/>
      <c r="C2799" s="1979"/>
      <c r="D2799" s="1409"/>
      <c r="E2799" s="1398"/>
      <c r="F2799" s="1398"/>
      <c r="G2799" s="1398"/>
      <c r="H2799" s="1399"/>
      <c r="I2799" s="1399"/>
      <c r="J2799" s="1399"/>
      <c r="K2799"/>
      <c r="L2799"/>
      <c r="M2799"/>
      <c r="N2799"/>
      <c r="O2799"/>
    </row>
    <row r="2800" spans="2:15" s="249" customFormat="1" ht="15.75" customHeight="1">
      <c r="B2800" s="1408"/>
      <c r="C2800" s="1979"/>
      <c r="D2800" s="1409"/>
      <c r="E2800" s="1398"/>
      <c r="F2800" s="1398"/>
      <c r="G2800" s="1398"/>
      <c r="H2800" s="1399"/>
      <c r="I2800" s="1399"/>
      <c r="J2800" s="1399"/>
      <c r="K2800"/>
      <c r="L2800"/>
      <c r="M2800"/>
      <c r="N2800"/>
      <c r="O2800"/>
    </row>
    <row r="2801" spans="2:15" s="249" customFormat="1" ht="15.75" customHeight="1">
      <c r="B2801" s="1408"/>
      <c r="C2801" s="1979"/>
      <c r="D2801" s="1409"/>
      <c r="E2801" s="1398"/>
      <c r="F2801" s="1398"/>
      <c r="G2801" s="1398"/>
      <c r="H2801" s="1399"/>
      <c r="I2801" s="1399"/>
      <c r="J2801" s="1399"/>
      <c r="K2801"/>
      <c r="L2801"/>
      <c r="M2801"/>
      <c r="N2801"/>
      <c r="O2801"/>
    </row>
    <row r="2802" spans="2:15" s="249" customFormat="1" ht="15.75" customHeight="1">
      <c r="B2802" s="1408"/>
      <c r="C2802" s="1979"/>
      <c r="D2802" s="1409"/>
      <c r="E2802" s="1398"/>
      <c r="F2802" s="1398"/>
      <c r="G2802" s="1398"/>
      <c r="H2802" s="1399"/>
      <c r="I2802" s="1399"/>
      <c r="J2802" s="1399"/>
      <c r="K2802"/>
      <c r="L2802"/>
      <c r="M2802"/>
      <c r="N2802"/>
      <c r="O2802"/>
    </row>
    <row r="2803" spans="2:15" s="249" customFormat="1" ht="15.75" customHeight="1">
      <c r="B2803" s="1408"/>
      <c r="C2803" s="1979"/>
      <c r="D2803" s="1409"/>
      <c r="E2803" s="1398"/>
      <c r="F2803" s="1398"/>
      <c r="G2803" s="1398"/>
      <c r="H2803" s="1399"/>
      <c r="I2803" s="1399"/>
      <c r="J2803" s="1399"/>
      <c r="K2803"/>
      <c r="L2803"/>
      <c r="M2803"/>
      <c r="N2803"/>
      <c r="O2803"/>
    </row>
    <row r="2804" spans="2:15" s="249" customFormat="1" ht="15.75" customHeight="1">
      <c r="B2804" s="1408"/>
      <c r="C2804" s="1979"/>
      <c r="D2804" s="1409"/>
      <c r="E2804" s="1398"/>
      <c r="F2804" s="1398"/>
      <c r="G2804" s="1398"/>
      <c r="H2804" s="1399"/>
      <c r="I2804" s="1399"/>
      <c r="J2804" s="1399"/>
      <c r="K2804"/>
      <c r="L2804"/>
      <c r="M2804"/>
      <c r="N2804"/>
      <c r="O2804"/>
    </row>
    <row r="2805" spans="2:15" s="249" customFormat="1" ht="15.75" customHeight="1">
      <c r="B2805" s="1408"/>
      <c r="C2805" s="1979"/>
      <c r="D2805" s="1409"/>
      <c r="E2805" s="1398"/>
      <c r="F2805" s="1398"/>
      <c r="G2805" s="1398"/>
      <c r="H2805" s="1399"/>
      <c r="I2805" s="1399"/>
      <c r="J2805" s="1399"/>
      <c r="K2805"/>
      <c r="L2805"/>
      <c r="M2805"/>
      <c r="N2805"/>
      <c r="O2805"/>
    </row>
    <row r="2806" spans="2:15" s="249" customFormat="1" ht="15.75" customHeight="1">
      <c r="B2806" s="1408"/>
      <c r="C2806" s="1979"/>
      <c r="D2806" s="1409"/>
      <c r="E2806" s="1398"/>
      <c r="F2806" s="1398"/>
      <c r="G2806" s="1398"/>
      <c r="H2806" s="1399"/>
      <c r="I2806" s="1399"/>
      <c r="J2806" s="1399"/>
      <c r="K2806"/>
      <c r="L2806"/>
      <c r="M2806"/>
      <c r="N2806"/>
      <c r="O2806"/>
    </row>
    <row r="2807" spans="2:15" s="249" customFormat="1" ht="15.75" customHeight="1">
      <c r="B2807" s="1408"/>
      <c r="C2807" s="1979"/>
      <c r="D2807" s="1409"/>
      <c r="E2807" s="1398"/>
      <c r="F2807" s="1398"/>
      <c r="G2807" s="1398"/>
      <c r="H2807" s="1399"/>
      <c r="I2807" s="1399"/>
      <c r="J2807" s="1399"/>
      <c r="K2807"/>
      <c r="L2807"/>
      <c r="M2807"/>
      <c r="N2807"/>
      <c r="O2807"/>
    </row>
    <row r="2808" spans="2:15" s="249" customFormat="1" ht="15.75" customHeight="1">
      <c r="B2808" s="1408"/>
      <c r="C2808" s="1979"/>
      <c r="D2808" s="1409"/>
      <c r="E2808" s="1398"/>
      <c r="F2808" s="1398"/>
      <c r="G2808" s="1398"/>
      <c r="H2808" s="1399"/>
      <c r="I2808" s="1399"/>
      <c r="J2808" s="1399"/>
      <c r="K2808"/>
      <c r="L2808"/>
      <c r="M2808"/>
      <c r="N2808"/>
      <c r="O2808"/>
    </row>
    <row r="2809" spans="2:15" s="249" customFormat="1" ht="15.75" customHeight="1">
      <c r="B2809" s="1408"/>
      <c r="C2809" s="1979"/>
      <c r="D2809" s="1409"/>
      <c r="E2809" s="1398"/>
      <c r="F2809" s="1398"/>
      <c r="G2809" s="1398"/>
      <c r="H2809" s="1399"/>
      <c r="I2809" s="1399"/>
      <c r="J2809" s="1399"/>
      <c r="K2809"/>
      <c r="L2809"/>
      <c r="M2809"/>
      <c r="N2809"/>
      <c r="O2809"/>
    </row>
    <row r="2810" spans="2:15" s="249" customFormat="1" ht="15.75" customHeight="1">
      <c r="B2810" s="1408"/>
      <c r="C2810" s="1979"/>
      <c r="D2810" s="1409"/>
      <c r="E2810" s="1398"/>
      <c r="F2810" s="1398"/>
      <c r="G2810" s="1398"/>
      <c r="H2810" s="1399"/>
      <c r="I2810" s="1399"/>
      <c r="J2810" s="1399"/>
      <c r="K2810"/>
      <c r="L2810"/>
      <c r="M2810"/>
      <c r="N2810"/>
      <c r="O2810"/>
    </row>
    <row r="2811" spans="2:15" s="249" customFormat="1" ht="15.75" customHeight="1">
      <c r="B2811" s="1408"/>
      <c r="C2811" s="1979"/>
      <c r="D2811" s="1409"/>
      <c r="E2811" s="1398"/>
      <c r="F2811" s="1398"/>
      <c r="G2811" s="1398"/>
      <c r="H2811" s="1399"/>
      <c r="I2811" s="1399"/>
      <c r="J2811" s="1399"/>
      <c r="K2811"/>
      <c r="L2811"/>
      <c r="M2811"/>
      <c r="N2811"/>
      <c r="O2811"/>
    </row>
    <row r="2812" spans="2:15" s="249" customFormat="1" ht="15.75" customHeight="1">
      <c r="B2812" s="1408"/>
      <c r="C2812" s="1979"/>
      <c r="D2812" s="1409"/>
      <c r="E2812" s="1398"/>
      <c r="F2812" s="1398"/>
      <c r="G2812" s="1398"/>
      <c r="H2812" s="1399"/>
      <c r="I2812" s="1399"/>
      <c r="J2812" s="1399"/>
      <c r="K2812"/>
      <c r="L2812"/>
      <c r="M2812"/>
      <c r="N2812"/>
      <c r="O2812"/>
    </row>
    <row r="2813" spans="2:15" s="249" customFormat="1" ht="15.75" customHeight="1">
      <c r="B2813" s="1408"/>
      <c r="C2813" s="1979"/>
      <c r="D2813" s="1409"/>
      <c r="E2813" s="1398"/>
      <c r="F2813" s="1398"/>
      <c r="G2813" s="1398"/>
      <c r="H2813" s="1399"/>
      <c r="I2813" s="1399"/>
      <c r="J2813" s="1399"/>
      <c r="K2813"/>
      <c r="L2813"/>
      <c r="M2813"/>
      <c r="N2813"/>
      <c r="O2813"/>
    </row>
    <row r="2814" spans="2:15" s="249" customFormat="1" ht="15.75" customHeight="1">
      <c r="B2814" s="1408"/>
      <c r="C2814" s="1979"/>
      <c r="D2814" s="1409"/>
      <c r="E2814" s="1398"/>
      <c r="F2814" s="1398"/>
      <c r="G2814" s="1398"/>
      <c r="H2814" s="1399"/>
      <c r="I2814" s="1399"/>
      <c r="J2814" s="1399"/>
      <c r="K2814"/>
      <c r="L2814"/>
      <c r="M2814"/>
      <c r="N2814"/>
      <c r="O2814"/>
    </row>
    <row r="2815" spans="2:15" s="249" customFormat="1" ht="15.75" customHeight="1">
      <c r="B2815" s="1408"/>
      <c r="C2815" s="1979"/>
      <c r="D2815" s="1409"/>
      <c r="E2815" s="1398"/>
      <c r="F2815" s="1398"/>
      <c r="G2815" s="1398"/>
      <c r="H2815" s="1399"/>
      <c r="I2815" s="1399"/>
      <c r="J2815" s="1399"/>
      <c r="K2815"/>
      <c r="L2815"/>
      <c r="M2815"/>
      <c r="N2815"/>
      <c r="O2815"/>
    </row>
    <row r="2816" spans="2:15" s="249" customFormat="1" ht="15.75" customHeight="1">
      <c r="B2816" s="1408"/>
      <c r="C2816" s="1979"/>
      <c r="D2816" s="1409"/>
      <c r="E2816" s="1398"/>
      <c r="F2816" s="1398"/>
      <c r="G2816" s="1398"/>
      <c r="H2816" s="1399"/>
      <c r="I2816" s="1399"/>
      <c r="J2816" s="1399"/>
      <c r="K2816"/>
      <c r="L2816"/>
      <c r="M2816"/>
      <c r="N2816"/>
      <c r="O2816"/>
    </row>
    <row r="2817" spans="2:15" s="249" customFormat="1" ht="15.75" customHeight="1">
      <c r="B2817" s="1408"/>
      <c r="C2817" s="1979"/>
      <c r="D2817" s="1409"/>
      <c r="E2817" s="1398"/>
      <c r="F2817" s="1398"/>
      <c r="G2817" s="1398"/>
      <c r="H2817" s="1399"/>
      <c r="I2817" s="1399"/>
      <c r="J2817" s="1399"/>
      <c r="K2817"/>
      <c r="L2817"/>
      <c r="M2817"/>
      <c r="N2817"/>
      <c r="O2817"/>
    </row>
    <row r="2818" spans="2:15" s="249" customFormat="1" ht="15.75" customHeight="1">
      <c r="B2818" s="1408"/>
      <c r="C2818" s="1979"/>
      <c r="D2818" s="1409"/>
      <c r="E2818" s="1398"/>
      <c r="F2818" s="1398"/>
      <c r="G2818" s="1398"/>
      <c r="H2818" s="1399"/>
      <c r="I2818" s="1399"/>
      <c r="J2818" s="1399"/>
      <c r="K2818"/>
      <c r="L2818"/>
      <c r="M2818"/>
      <c r="N2818"/>
      <c r="O2818"/>
    </row>
    <row r="2819" spans="2:15" s="249" customFormat="1" ht="15.75" customHeight="1">
      <c r="B2819" s="1408"/>
      <c r="C2819" s="1979"/>
      <c r="D2819" s="1409"/>
      <c r="E2819" s="1398"/>
      <c r="F2819" s="1398"/>
      <c r="G2819" s="1398"/>
      <c r="H2819" s="1399"/>
      <c r="I2819" s="1399"/>
      <c r="J2819" s="1399"/>
      <c r="K2819"/>
      <c r="L2819"/>
      <c r="M2819"/>
      <c r="N2819"/>
      <c r="O2819"/>
    </row>
    <row r="2820" spans="2:15" s="249" customFormat="1" ht="15.75" customHeight="1">
      <c r="B2820" s="1408"/>
      <c r="C2820" s="1979"/>
      <c r="D2820" s="1409"/>
      <c r="E2820" s="1398"/>
      <c r="F2820" s="1398"/>
      <c r="G2820" s="1398"/>
      <c r="H2820" s="1399"/>
      <c r="I2820" s="1399"/>
      <c r="J2820" s="1399"/>
      <c r="K2820"/>
      <c r="L2820"/>
      <c r="M2820"/>
      <c r="N2820"/>
      <c r="O2820"/>
    </row>
    <row r="2821" spans="2:15" s="249" customFormat="1" ht="15.75" customHeight="1">
      <c r="B2821" s="1408"/>
      <c r="C2821" s="1979"/>
      <c r="D2821" s="1409"/>
      <c r="E2821" s="1398"/>
      <c r="F2821" s="1398"/>
      <c r="G2821" s="1398"/>
      <c r="H2821" s="1399"/>
      <c r="I2821" s="1399"/>
      <c r="J2821" s="1399"/>
      <c r="K2821"/>
      <c r="L2821"/>
      <c r="M2821"/>
      <c r="N2821"/>
      <c r="O2821"/>
    </row>
    <row r="2822" spans="2:15" s="249" customFormat="1" ht="15.75" customHeight="1">
      <c r="B2822" s="1408"/>
      <c r="C2822" s="1979"/>
      <c r="D2822" s="1409"/>
      <c r="E2822" s="1398"/>
      <c r="F2822" s="1398"/>
      <c r="G2822" s="1398"/>
      <c r="H2822" s="1399"/>
      <c r="I2822" s="1399"/>
      <c r="J2822" s="1399"/>
      <c r="K2822"/>
      <c r="L2822"/>
      <c r="M2822"/>
      <c r="N2822"/>
      <c r="O2822"/>
    </row>
    <row r="2823" spans="2:15" s="249" customFormat="1" ht="15.75" customHeight="1">
      <c r="B2823" s="1408"/>
      <c r="C2823" s="1979"/>
      <c r="D2823" s="1409"/>
      <c r="E2823" s="1398"/>
      <c r="F2823" s="1398"/>
      <c r="G2823" s="1398"/>
      <c r="H2823" s="1399"/>
      <c r="I2823" s="1399"/>
      <c r="J2823" s="1399"/>
      <c r="K2823"/>
      <c r="L2823"/>
      <c r="M2823"/>
      <c r="N2823"/>
      <c r="O2823"/>
    </row>
    <row r="2824" spans="2:15" s="249" customFormat="1" ht="15.75" customHeight="1">
      <c r="B2824" s="1408"/>
      <c r="C2824" s="1979"/>
      <c r="D2824" s="1409"/>
      <c r="E2824" s="1398"/>
      <c r="F2824" s="1398"/>
      <c r="G2824" s="1398"/>
      <c r="H2824" s="1399"/>
      <c r="I2824" s="1399"/>
      <c r="J2824" s="1399"/>
      <c r="K2824"/>
      <c r="L2824"/>
      <c r="M2824"/>
      <c r="N2824"/>
      <c r="O2824"/>
    </row>
    <row r="2825" spans="2:15" s="249" customFormat="1" ht="15.75" customHeight="1">
      <c r="B2825" s="1408"/>
      <c r="C2825" s="1979"/>
      <c r="D2825" s="1409"/>
      <c r="E2825" s="1398"/>
      <c r="F2825" s="1398"/>
      <c r="G2825" s="1398"/>
      <c r="H2825" s="1399"/>
      <c r="I2825" s="1399"/>
      <c r="J2825" s="1399"/>
      <c r="K2825"/>
      <c r="L2825"/>
      <c r="M2825"/>
      <c r="N2825"/>
      <c r="O2825"/>
    </row>
    <row r="2826" spans="2:15" s="249" customFormat="1" ht="15.75" customHeight="1">
      <c r="B2826" s="1408"/>
      <c r="C2826" s="1979"/>
      <c r="D2826" s="1409"/>
      <c r="E2826" s="1398"/>
      <c r="F2826" s="1398"/>
      <c r="G2826" s="1398"/>
      <c r="H2826" s="1399"/>
      <c r="I2826" s="1399"/>
      <c r="J2826" s="1399"/>
      <c r="K2826"/>
      <c r="L2826"/>
      <c r="M2826"/>
      <c r="N2826"/>
      <c r="O2826"/>
    </row>
    <row r="2827" spans="2:15" s="249" customFormat="1" ht="15.75" customHeight="1">
      <c r="B2827" s="1408"/>
      <c r="C2827" s="1979"/>
      <c r="D2827" s="1409"/>
      <c r="E2827" s="1398"/>
      <c r="F2827" s="1398"/>
      <c r="G2827" s="1398"/>
      <c r="H2827" s="1399"/>
      <c r="I2827" s="1399"/>
      <c r="J2827" s="1399"/>
      <c r="K2827"/>
      <c r="L2827"/>
      <c r="M2827"/>
      <c r="N2827"/>
      <c r="O2827"/>
    </row>
    <row r="2828" spans="2:15" s="249" customFormat="1" ht="15.75" customHeight="1">
      <c r="B2828" s="1408"/>
      <c r="C2828" s="1979"/>
      <c r="D2828" s="1409"/>
      <c r="E2828" s="1398"/>
      <c r="F2828" s="1398"/>
      <c r="G2828" s="1398"/>
      <c r="H2828" s="1399"/>
      <c r="I2828" s="1399"/>
      <c r="J2828" s="1399"/>
      <c r="K2828"/>
      <c r="L2828"/>
      <c r="M2828"/>
      <c r="N2828"/>
      <c r="O2828"/>
    </row>
    <row r="2829" spans="2:15" s="249" customFormat="1" ht="15.75" customHeight="1">
      <c r="B2829" s="1408"/>
      <c r="C2829" s="1979"/>
      <c r="D2829" s="1409"/>
      <c r="E2829" s="1398"/>
      <c r="F2829" s="1398"/>
      <c r="G2829" s="1398"/>
      <c r="H2829" s="1399"/>
      <c r="I2829" s="1399"/>
      <c r="J2829" s="1399"/>
      <c r="K2829"/>
      <c r="L2829"/>
      <c r="M2829"/>
      <c r="N2829"/>
      <c r="O2829"/>
    </row>
    <row r="2830" spans="2:15" s="249" customFormat="1" ht="15.75" customHeight="1">
      <c r="B2830" s="1408"/>
      <c r="C2830" s="1979"/>
      <c r="D2830" s="1409"/>
      <c r="E2830" s="1398"/>
      <c r="F2830" s="1398"/>
      <c r="G2830" s="1398"/>
      <c r="H2830" s="1399"/>
      <c r="I2830" s="1399"/>
      <c r="J2830" s="1399"/>
      <c r="K2830"/>
      <c r="L2830"/>
      <c r="M2830"/>
      <c r="N2830"/>
      <c r="O2830"/>
    </row>
    <row r="2831" spans="2:15" s="249" customFormat="1" ht="15.75" customHeight="1">
      <c r="B2831" s="1408"/>
      <c r="C2831" s="1979"/>
      <c r="D2831" s="1409"/>
      <c r="E2831" s="1398"/>
      <c r="F2831" s="1398"/>
      <c r="G2831" s="1398"/>
      <c r="H2831" s="1399"/>
      <c r="I2831" s="1399"/>
      <c r="J2831" s="1399"/>
      <c r="K2831"/>
      <c r="L2831"/>
      <c r="M2831"/>
      <c r="N2831"/>
      <c r="O2831"/>
    </row>
    <row r="2832" spans="2:15" s="249" customFormat="1" ht="15.75" customHeight="1">
      <c r="B2832" s="1408"/>
      <c r="C2832" s="1979"/>
      <c r="D2832" s="1409"/>
      <c r="E2832" s="1398"/>
      <c r="F2832" s="1398"/>
      <c r="G2832" s="1398"/>
      <c r="H2832" s="1399"/>
      <c r="I2832" s="1399"/>
      <c r="J2832" s="1399"/>
      <c r="K2832"/>
      <c r="L2832"/>
      <c r="M2832"/>
      <c r="N2832"/>
      <c r="O2832"/>
    </row>
    <row r="2833" spans="2:15" s="249" customFormat="1" ht="15.75" customHeight="1">
      <c r="B2833" s="1408"/>
      <c r="C2833" s="1979"/>
      <c r="D2833" s="1409"/>
      <c r="E2833" s="1398"/>
      <c r="F2833" s="1398"/>
      <c r="G2833" s="1398"/>
      <c r="H2833" s="1399"/>
      <c r="I2833" s="1399"/>
      <c r="J2833" s="1399"/>
      <c r="K2833"/>
      <c r="L2833"/>
      <c r="M2833"/>
      <c r="N2833"/>
      <c r="O2833"/>
    </row>
    <row r="2834" spans="2:15" s="249" customFormat="1" ht="15.75" customHeight="1">
      <c r="B2834" s="1408"/>
      <c r="C2834" s="1979"/>
      <c r="D2834" s="1409"/>
      <c r="E2834" s="1398"/>
      <c r="F2834" s="1398"/>
      <c r="G2834" s="1398"/>
      <c r="H2834" s="1399"/>
      <c r="I2834" s="1399"/>
      <c r="J2834" s="1399"/>
      <c r="K2834"/>
      <c r="L2834"/>
      <c r="M2834"/>
      <c r="N2834"/>
      <c r="O2834"/>
    </row>
    <row r="2835" spans="2:15" s="249" customFormat="1" ht="15.75" customHeight="1">
      <c r="B2835" s="1408"/>
      <c r="C2835" s="1979"/>
      <c r="D2835" s="1409"/>
      <c r="E2835" s="1398"/>
      <c r="F2835" s="1398"/>
      <c r="G2835" s="1398"/>
      <c r="H2835" s="1399"/>
      <c r="I2835" s="1399"/>
      <c r="J2835" s="1399"/>
      <c r="K2835"/>
      <c r="L2835"/>
      <c r="M2835"/>
      <c r="N2835"/>
      <c r="O2835"/>
    </row>
    <row r="2836" spans="2:15" s="249" customFormat="1" ht="15.75" customHeight="1">
      <c r="B2836" s="1408"/>
      <c r="C2836" s="1979"/>
      <c r="D2836" s="1409"/>
      <c r="E2836" s="1398"/>
      <c r="F2836" s="1398"/>
      <c r="G2836" s="1398"/>
      <c r="H2836" s="1399"/>
      <c r="I2836" s="1399"/>
      <c r="J2836" s="1399"/>
      <c r="K2836"/>
      <c r="L2836"/>
      <c r="M2836"/>
      <c r="N2836"/>
      <c r="O2836"/>
    </row>
    <row r="2837" spans="2:15" s="249" customFormat="1" ht="15.75" customHeight="1">
      <c r="B2837" s="1408"/>
      <c r="C2837" s="1979"/>
      <c r="D2837" s="1409"/>
      <c r="E2837" s="1398"/>
      <c r="F2837" s="1398"/>
      <c r="G2837" s="1398"/>
      <c r="H2837" s="1399"/>
      <c r="I2837" s="1399"/>
      <c r="J2837" s="1399"/>
      <c r="K2837"/>
      <c r="L2837"/>
      <c r="M2837"/>
      <c r="N2837"/>
      <c r="O2837"/>
    </row>
    <row r="2838" spans="2:15" s="249" customFormat="1" ht="15.75" customHeight="1">
      <c r="B2838" s="1408"/>
      <c r="C2838" s="1979"/>
      <c r="D2838" s="1409"/>
      <c r="E2838" s="1398"/>
      <c r="F2838" s="1398"/>
      <c r="G2838" s="1398"/>
      <c r="H2838" s="1399"/>
      <c r="I2838" s="1399"/>
      <c r="J2838" s="1399"/>
      <c r="K2838"/>
      <c r="L2838"/>
      <c r="M2838"/>
      <c r="N2838"/>
      <c r="O2838"/>
    </row>
    <row r="2839" spans="2:15" s="249" customFormat="1" ht="15.75" customHeight="1">
      <c r="B2839" s="1408"/>
      <c r="C2839" s="1979"/>
      <c r="D2839" s="1409"/>
      <c r="E2839" s="1398"/>
      <c r="F2839" s="1398"/>
      <c r="G2839" s="1398"/>
      <c r="H2839" s="1399"/>
      <c r="I2839" s="1399"/>
      <c r="J2839" s="1399"/>
      <c r="K2839"/>
      <c r="L2839"/>
      <c r="M2839"/>
      <c r="N2839"/>
      <c r="O2839"/>
    </row>
    <row r="2840" spans="2:15" s="249" customFormat="1" ht="15.75" customHeight="1">
      <c r="B2840" s="1408"/>
      <c r="C2840" s="1979"/>
      <c r="D2840" s="1409"/>
      <c r="E2840" s="1398"/>
      <c r="F2840" s="1398"/>
      <c r="G2840" s="1398"/>
      <c r="H2840" s="1399"/>
      <c r="I2840" s="1399"/>
      <c r="J2840" s="1399"/>
      <c r="K2840"/>
      <c r="L2840"/>
      <c r="M2840"/>
      <c r="N2840"/>
      <c r="O2840"/>
    </row>
    <row r="2841" spans="2:15" s="249" customFormat="1" ht="15.75" customHeight="1">
      <c r="B2841" s="1408"/>
      <c r="C2841" s="1979"/>
      <c r="D2841" s="1409"/>
      <c r="E2841" s="1398"/>
      <c r="F2841" s="1398"/>
      <c r="G2841" s="1398"/>
      <c r="H2841" s="1399"/>
      <c r="I2841" s="1399"/>
      <c r="J2841" s="1399"/>
      <c r="K2841"/>
      <c r="L2841"/>
      <c r="M2841"/>
      <c r="N2841"/>
      <c r="O2841"/>
    </row>
    <row r="2842" spans="2:15" s="249" customFormat="1" ht="15.75" customHeight="1">
      <c r="B2842" s="1408"/>
      <c r="C2842" s="1979"/>
      <c r="D2842" s="1409"/>
      <c r="E2842" s="1398"/>
      <c r="F2842" s="1398"/>
      <c r="G2842" s="1398"/>
      <c r="H2842" s="1399"/>
      <c r="I2842" s="1399"/>
      <c r="J2842" s="1399"/>
      <c r="K2842"/>
      <c r="L2842"/>
      <c r="M2842"/>
      <c r="N2842"/>
      <c r="O2842"/>
    </row>
    <row r="2843" spans="2:15" s="249" customFormat="1" ht="15.75" customHeight="1">
      <c r="B2843" s="1408"/>
      <c r="C2843" s="1979"/>
      <c r="D2843" s="1409"/>
      <c r="E2843" s="1398"/>
      <c r="F2843" s="1398"/>
      <c r="G2843" s="1398"/>
      <c r="H2843" s="1399"/>
      <c r="I2843" s="1399"/>
      <c r="J2843" s="1399"/>
      <c r="K2843"/>
      <c r="L2843"/>
      <c r="M2843"/>
      <c r="N2843"/>
      <c r="O2843"/>
    </row>
    <row r="2844" spans="2:15" s="249" customFormat="1" ht="15.75" customHeight="1">
      <c r="B2844" s="1408"/>
      <c r="C2844" s="1979"/>
      <c r="D2844" s="1409"/>
      <c r="E2844" s="1398"/>
      <c r="F2844" s="1398"/>
      <c r="G2844" s="1398"/>
      <c r="H2844" s="1399"/>
      <c r="I2844" s="1399"/>
      <c r="J2844" s="1399"/>
      <c r="K2844"/>
      <c r="L2844"/>
      <c r="M2844"/>
      <c r="N2844"/>
      <c r="O2844"/>
    </row>
    <row r="2845" spans="2:15" s="249" customFormat="1" ht="15.75" customHeight="1">
      <c r="B2845" s="1408"/>
      <c r="C2845" s="1979"/>
      <c r="D2845" s="1409"/>
      <c r="E2845" s="1398"/>
      <c r="F2845" s="1398"/>
      <c r="G2845" s="1398"/>
      <c r="H2845" s="1399"/>
      <c r="I2845" s="1399"/>
      <c r="J2845" s="1399"/>
      <c r="K2845"/>
      <c r="L2845"/>
      <c r="M2845"/>
      <c r="N2845"/>
      <c r="O2845"/>
    </row>
    <row r="2846" spans="2:15" s="249" customFormat="1" ht="15.75" customHeight="1">
      <c r="B2846" s="1408"/>
      <c r="C2846" s="1979"/>
      <c r="D2846" s="1409"/>
      <c r="E2846" s="1398"/>
      <c r="F2846" s="1398"/>
      <c r="G2846" s="1398"/>
      <c r="H2846" s="1399"/>
      <c r="I2846" s="1399"/>
      <c r="J2846" s="1399"/>
      <c r="K2846"/>
      <c r="L2846"/>
      <c r="M2846"/>
      <c r="N2846"/>
      <c r="O2846"/>
    </row>
    <row r="2847" spans="2:15" s="249" customFormat="1" ht="15.75" customHeight="1">
      <c r="B2847" s="1408"/>
      <c r="C2847" s="1979"/>
      <c r="D2847" s="1409"/>
      <c r="E2847" s="1398"/>
      <c r="F2847" s="1398"/>
      <c r="G2847" s="1398"/>
      <c r="H2847" s="1399"/>
      <c r="I2847" s="1399"/>
      <c r="J2847" s="1399"/>
      <c r="K2847"/>
      <c r="L2847"/>
      <c r="M2847"/>
      <c r="N2847"/>
      <c r="O2847"/>
    </row>
    <row r="2848" spans="2:15" s="249" customFormat="1" ht="15.75" customHeight="1">
      <c r="B2848" s="1408"/>
      <c r="C2848" s="1979"/>
      <c r="D2848" s="1409"/>
      <c r="E2848" s="1398"/>
      <c r="F2848" s="1398"/>
      <c r="G2848" s="1398"/>
      <c r="H2848" s="1399"/>
      <c r="I2848" s="1399"/>
      <c r="J2848" s="1399"/>
      <c r="K2848"/>
      <c r="L2848"/>
      <c r="M2848"/>
      <c r="N2848"/>
      <c r="O2848"/>
    </row>
    <row r="2849" spans="2:15" s="249" customFormat="1" ht="15.75" customHeight="1">
      <c r="B2849" s="1408"/>
      <c r="C2849" s="1979"/>
      <c r="D2849" s="1409"/>
      <c r="E2849" s="1398"/>
      <c r="F2849" s="1398"/>
      <c r="G2849" s="1398"/>
      <c r="H2849" s="1399"/>
      <c r="I2849" s="1399"/>
      <c r="J2849" s="1399"/>
      <c r="K2849"/>
      <c r="L2849"/>
      <c r="M2849"/>
      <c r="N2849"/>
      <c r="O2849"/>
    </row>
    <row r="2850" spans="2:15" s="249" customFormat="1" ht="15.75" customHeight="1">
      <c r="B2850" s="1408"/>
      <c r="C2850" s="1979"/>
      <c r="D2850" s="1409"/>
      <c r="E2850" s="1398"/>
      <c r="F2850" s="1398"/>
      <c r="G2850" s="1398"/>
      <c r="H2850" s="1399"/>
      <c r="I2850" s="1399"/>
      <c r="J2850" s="1399"/>
      <c r="K2850"/>
      <c r="L2850"/>
      <c r="M2850"/>
      <c r="N2850"/>
      <c r="O2850"/>
    </row>
    <row r="2851" spans="2:15" s="249" customFormat="1" ht="15.75" customHeight="1">
      <c r="B2851" s="1408"/>
      <c r="C2851" s="1979"/>
      <c r="D2851" s="1409"/>
      <c r="E2851" s="1398"/>
      <c r="F2851" s="1398"/>
      <c r="G2851" s="1398"/>
      <c r="H2851" s="1399"/>
      <c r="I2851" s="1399"/>
      <c r="J2851" s="1399"/>
      <c r="K2851"/>
      <c r="L2851"/>
      <c r="M2851"/>
      <c r="N2851"/>
      <c r="O2851"/>
    </row>
    <row r="2852" spans="2:15" s="249" customFormat="1" ht="15.75" customHeight="1">
      <c r="B2852" s="1408"/>
      <c r="C2852" s="1979"/>
      <c r="D2852" s="1409"/>
      <c r="E2852" s="1398"/>
      <c r="F2852" s="1398"/>
      <c r="G2852" s="1398"/>
      <c r="H2852" s="1399"/>
      <c r="I2852" s="1399"/>
      <c r="J2852" s="1399"/>
      <c r="K2852"/>
      <c r="L2852"/>
      <c r="M2852"/>
      <c r="N2852"/>
      <c r="O2852"/>
    </row>
    <row r="2853" spans="2:15" s="249" customFormat="1" ht="15.75" customHeight="1">
      <c r="B2853" s="1408"/>
      <c r="C2853" s="1979"/>
      <c r="D2853" s="1409"/>
      <c r="E2853" s="1398"/>
      <c r="F2853" s="1398"/>
      <c r="G2853" s="1398"/>
      <c r="H2853" s="1399"/>
      <c r="I2853" s="1399"/>
      <c r="J2853" s="1399"/>
      <c r="K2853"/>
      <c r="L2853"/>
      <c r="M2853"/>
      <c r="N2853"/>
      <c r="O2853"/>
    </row>
    <row r="2854" spans="2:15" s="249" customFormat="1" ht="15.75" customHeight="1">
      <c r="B2854" s="1408"/>
      <c r="C2854" s="1979"/>
      <c r="D2854" s="1409"/>
      <c r="E2854" s="1398"/>
      <c r="F2854" s="1398"/>
      <c r="G2854" s="1398"/>
      <c r="H2854" s="1399"/>
      <c r="I2854" s="1399"/>
      <c r="J2854" s="1399"/>
      <c r="K2854"/>
      <c r="L2854"/>
      <c r="M2854"/>
      <c r="N2854"/>
      <c r="O2854"/>
    </row>
    <row r="2855" spans="2:15" s="249" customFormat="1" ht="15.75" customHeight="1">
      <c r="B2855" s="1408"/>
      <c r="C2855" s="1979"/>
      <c r="D2855" s="1409"/>
      <c r="E2855" s="1398"/>
      <c r="F2855" s="1398"/>
      <c r="G2855" s="1398"/>
      <c r="H2855" s="1399"/>
      <c r="I2855" s="1399"/>
      <c r="J2855" s="1399"/>
      <c r="K2855"/>
      <c r="L2855"/>
      <c r="M2855"/>
      <c r="N2855"/>
      <c r="O2855"/>
    </row>
    <row r="2856" spans="2:15" s="249" customFormat="1" ht="15.75" customHeight="1">
      <c r="B2856" s="1408"/>
      <c r="C2856" s="1979"/>
      <c r="D2856" s="1409"/>
      <c r="E2856" s="1398"/>
      <c r="F2856" s="1398"/>
      <c r="G2856" s="1398"/>
      <c r="H2856" s="1399"/>
      <c r="I2856" s="1399"/>
      <c r="J2856" s="1399"/>
      <c r="K2856"/>
      <c r="L2856"/>
      <c r="M2856"/>
      <c r="N2856"/>
      <c r="O2856"/>
    </row>
    <row r="2857" spans="2:15" s="249" customFormat="1" ht="15.75" customHeight="1">
      <c r="B2857" s="1408"/>
      <c r="C2857" s="1979"/>
      <c r="D2857" s="1409"/>
      <c r="E2857" s="1398"/>
      <c r="F2857" s="1398"/>
      <c r="G2857" s="1398"/>
      <c r="H2857" s="1399"/>
      <c r="I2857" s="1399"/>
      <c r="J2857" s="1399"/>
      <c r="K2857"/>
      <c r="L2857"/>
      <c r="M2857"/>
      <c r="N2857"/>
      <c r="O2857"/>
    </row>
    <row r="2858" spans="2:15" s="249" customFormat="1" ht="15.75" customHeight="1">
      <c r="B2858" s="1408"/>
      <c r="C2858" s="1979"/>
      <c r="D2858" s="1409"/>
      <c r="E2858" s="1398"/>
      <c r="F2858" s="1398"/>
      <c r="G2858" s="1398"/>
      <c r="H2858" s="1399"/>
      <c r="I2858" s="1399"/>
      <c r="J2858" s="1399"/>
      <c r="K2858"/>
      <c r="L2858"/>
      <c r="M2858"/>
      <c r="N2858"/>
      <c r="O2858"/>
    </row>
    <row r="2859" spans="2:15" s="249" customFormat="1" ht="15.75" customHeight="1">
      <c r="B2859" s="1408"/>
      <c r="C2859" s="1979"/>
      <c r="D2859" s="1409"/>
      <c r="E2859" s="1398"/>
      <c r="F2859" s="1398"/>
      <c r="G2859" s="1398"/>
      <c r="H2859" s="1399"/>
      <c r="I2859" s="1399"/>
      <c r="J2859" s="1399"/>
      <c r="K2859"/>
      <c r="L2859"/>
      <c r="M2859"/>
      <c r="N2859"/>
      <c r="O2859"/>
    </row>
    <row r="2860" spans="2:15" s="249" customFormat="1" ht="15.75" customHeight="1">
      <c r="B2860" s="1408"/>
      <c r="C2860" s="1979"/>
      <c r="D2860" s="1409"/>
      <c r="E2860" s="1398"/>
      <c r="F2860" s="1398"/>
      <c r="G2860" s="1398"/>
      <c r="H2860" s="1399"/>
      <c r="I2860" s="1399"/>
      <c r="J2860" s="1399"/>
      <c r="K2860"/>
      <c r="L2860"/>
      <c r="M2860"/>
      <c r="N2860"/>
      <c r="O2860"/>
    </row>
    <row r="2861" spans="2:15" s="249" customFormat="1" ht="15.75" customHeight="1">
      <c r="B2861" s="1408"/>
      <c r="C2861" s="1979"/>
      <c r="D2861" s="1409"/>
      <c r="E2861" s="1398"/>
      <c r="F2861" s="1398"/>
      <c r="G2861" s="1398"/>
      <c r="H2861" s="1399"/>
      <c r="I2861" s="1399"/>
      <c r="J2861" s="1399"/>
      <c r="K2861"/>
      <c r="L2861"/>
      <c r="M2861"/>
      <c r="N2861"/>
      <c r="O2861"/>
    </row>
    <row r="2862" spans="2:15" s="249" customFormat="1" ht="15.75" customHeight="1">
      <c r="B2862" s="1408"/>
      <c r="C2862" s="1979"/>
      <c r="D2862" s="1409"/>
      <c r="E2862" s="1398"/>
      <c r="F2862" s="1398"/>
      <c r="G2862" s="1398"/>
      <c r="H2862" s="1399"/>
      <c r="I2862" s="1399"/>
      <c r="J2862" s="1399"/>
      <c r="K2862"/>
      <c r="L2862"/>
      <c r="M2862"/>
      <c r="N2862"/>
      <c r="O2862"/>
    </row>
    <row r="2863" spans="2:15" s="249" customFormat="1" ht="15.75" customHeight="1">
      <c r="B2863" s="1408"/>
      <c r="C2863" s="1979"/>
      <c r="D2863" s="1409"/>
      <c r="E2863" s="1398"/>
      <c r="F2863" s="1398"/>
      <c r="G2863" s="1398"/>
      <c r="H2863" s="1399"/>
      <c r="I2863" s="1399"/>
      <c r="J2863" s="1399"/>
      <c r="K2863"/>
      <c r="L2863"/>
      <c r="M2863"/>
      <c r="N2863"/>
      <c r="O2863"/>
    </row>
    <row r="2864" spans="2:15" s="249" customFormat="1" ht="15.75" customHeight="1">
      <c r="B2864" s="1408"/>
      <c r="C2864" s="1979"/>
      <c r="D2864" s="1409"/>
      <c r="E2864" s="1398"/>
      <c r="F2864" s="1398"/>
      <c r="G2864" s="1398"/>
      <c r="H2864" s="1399"/>
      <c r="I2864" s="1399"/>
      <c r="J2864" s="1399"/>
      <c r="K2864"/>
      <c r="L2864"/>
      <c r="M2864"/>
      <c r="N2864"/>
      <c r="O2864"/>
    </row>
    <row r="2865" spans="2:15" s="249" customFormat="1" ht="15.75" customHeight="1">
      <c r="B2865" s="1408"/>
      <c r="C2865" s="1979"/>
      <c r="D2865" s="1409"/>
      <c r="E2865" s="1398"/>
      <c r="F2865" s="1398"/>
      <c r="G2865" s="1398"/>
      <c r="H2865" s="1399"/>
      <c r="I2865" s="1399"/>
      <c r="J2865" s="1399"/>
      <c r="K2865"/>
      <c r="L2865"/>
      <c r="M2865"/>
      <c r="N2865"/>
      <c r="O2865"/>
    </row>
    <row r="2866" spans="2:15" s="249" customFormat="1" ht="15.75" customHeight="1">
      <c r="B2866" s="1408"/>
      <c r="C2866" s="1979"/>
      <c r="D2866" s="1409"/>
      <c r="E2866" s="1398"/>
      <c r="F2866" s="1398"/>
      <c r="G2866" s="1398"/>
      <c r="H2866" s="1399"/>
      <c r="I2866" s="1399"/>
      <c r="J2866" s="1399"/>
      <c r="K2866"/>
      <c r="L2866"/>
      <c r="M2866"/>
      <c r="N2866"/>
      <c r="O2866"/>
    </row>
    <row r="2867" spans="2:15" s="249" customFormat="1" ht="15.75" customHeight="1">
      <c r="B2867" s="1408"/>
      <c r="C2867" s="1979"/>
      <c r="D2867" s="1409"/>
      <c r="E2867" s="1398"/>
      <c r="F2867" s="1398"/>
      <c r="G2867" s="1398"/>
      <c r="H2867" s="1399"/>
      <c r="I2867" s="1399"/>
      <c r="J2867" s="1399"/>
      <c r="K2867"/>
      <c r="L2867"/>
      <c r="M2867"/>
      <c r="N2867"/>
      <c r="O2867"/>
    </row>
    <row r="2868" spans="2:15" s="249" customFormat="1" ht="15.75" customHeight="1">
      <c r="B2868" s="1408"/>
      <c r="C2868" s="1979"/>
      <c r="D2868" s="1409"/>
      <c r="E2868" s="1398"/>
      <c r="F2868" s="1398"/>
      <c r="G2868" s="1398"/>
      <c r="H2868" s="1399"/>
      <c r="I2868" s="1399"/>
      <c r="J2868" s="1399"/>
      <c r="K2868"/>
      <c r="L2868"/>
      <c r="M2868"/>
      <c r="N2868"/>
      <c r="O2868"/>
    </row>
    <row r="2869" spans="2:15" s="249" customFormat="1" ht="15.75" customHeight="1">
      <c r="B2869" s="1408"/>
      <c r="C2869" s="1979"/>
      <c r="D2869" s="1409"/>
      <c r="E2869" s="1398"/>
      <c r="F2869" s="1398"/>
      <c r="G2869" s="1398"/>
      <c r="H2869" s="1399"/>
      <c r="I2869" s="1399"/>
      <c r="J2869" s="1399"/>
      <c r="K2869"/>
      <c r="L2869"/>
      <c r="M2869"/>
      <c r="N2869"/>
      <c r="O2869"/>
    </row>
    <row r="2870" spans="2:15" s="249" customFormat="1" ht="15.75" customHeight="1">
      <c r="B2870" s="1408"/>
      <c r="C2870" s="1979"/>
      <c r="D2870" s="1409"/>
      <c r="E2870" s="1398"/>
      <c r="F2870" s="1398"/>
      <c r="G2870" s="1398"/>
      <c r="H2870" s="1399"/>
      <c r="I2870" s="1399"/>
      <c r="J2870" s="1399"/>
      <c r="K2870"/>
      <c r="L2870"/>
      <c r="M2870"/>
      <c r="N2870"/>
      <c r="O2870"/>
    </row>
    <row r="2871" spans="2:15" s="249" customFormat="1" ht="15.75" customHeight="1">
      <c r="B2871" s="1408"/>
      <c r="C2871" s="1979"/>
      <c r="D2871" s="1409"/>
      <c r="E2871" s="1398"/>
      <c r="F2871" s="1398"/>
      <c r="G2871" s="1398"/>
      <c r="H2871" s="1399"/>
      <c r="I2871" s="1399"/>
      <c r="J2871" s="1399"/>
      <c r="K2871"/>
      <c r="L2871"/>
      <c r="M2871"/>
      <c r="N2871"/>
      <c r="O2871"/>
    </row>
    <row r="2872" spans="2:15" s="249" customFormat="1" ht="15.75" customHeight="1">
      <c r="B2872" s="1408"/>
      <c r="C2872" s="1979"/>
      <c r="D2872" s="1409"/>
      <c r="E2872" s="1398"/>
      <c r="F2872" s="1398"/>
      <c r="G2872" s="1398"/>
      <c r="H2872" s="1399"/>
      <c r="I2872" s="1399"/>
      <c r="J2872" s="1399"/>
      <c r="K2872"/>
      <c r="L2872"/>
      <c r="M2872"/>
      <c r="N2872"/>
      <c r="O2872"/>
    </row>
    <row r="2873" spans="2:15" s="249" customFormat="1" ht="15.75" customHeight="1">
      <c r="B2873" s="1408"/>
      <c r="C2873" s="1979"/>
      <c r="D2873" s="1409"/>
      <c r="E2873" s="1398"/>
      <c r="F2873" s="1398"/>
      <c r="G2873" s="1398"/>
      <c r="H2873" s="1399"/>
      <c r="I2873" s="1399"/>
      <c r="J2873" s="1399"/>
      <c r="K2873"/>
      <c r="L2873"/>
      <c r="M2873"/>
      <c r="N2873"/>
      <c r="O2873"/>
    </row>
    <row r="2874" spans="2:15" s="249" customFormat="1" ht="15.75" customHeight="1">
      <c r="B2874" s="1408"/>
      <c r="C2874" s="1979"/>
      <c r="D2874" s="1409"/>
      <c r="E2874" s="1398"/>
      <c r="F2874" s="1398"/>
      <c r="G2874" s="1398"/>
      <c r="H2874" s="1399"/>
      <c r="I2874" s="1399"/>
      <c r="J2874" s="1399"/>
      <c r="K2874"/>
      <c r="L2874"/>
      <c r="M2874"/>
      <c r="N2874"/>
      <c r="O2874"/>
    </row>
    <row r="2875" spans="2:15" s="249" customFormat="1" ht="15.75" customHeight="1">
      <c r="B2875" s="1408"/>
      <c r="C2875" s="1979"/>
      <c r="D2875" s="1409"/>
      <c r="E2875" s="1398"/>
      <c r="F2875" s="1398"/>
      <c r="G2875" s="1398"/>
      <c r="H2875" s="1399"/>
      <c r="I2875" s="1399"/>
      <c r="J2875" s="1399"/>
      <c r="K2875"/>
      <c r="L2875"/>
      <c r="M2875"/>
      <c r="N2875"/>
      <c r="O2875"/>
    </row>
    <row r="2876" spans="2:15" s="249" customFormat="1" ht="15.75" customHeight="1">
      <c r="B2876" s="1408"/>
      <c r="C2876" s="1979"/>
      <c r="D2876" s="1409"/>
      <c r="E2876" s="1398"/>
      <c r="F2876" s="1398"/>
      <c r="G2876" s="1398"/>
      <c r="H2876" s="1399"/>
      <c r="I2876" s="1399"/>
      <c r="J2876" s="1399"/>
      <c r="K2876"/>
      <c r="L2876"/>
      <c r="M2876"/>
      <c r="N2876"/>
      <c r="O2876"/>
    </row>
    <row r="2877" spans="2:15" s="249" customFormat="1" ht="15.75" customHeight="1">
      <c r="B2877" s="1408"/>
      <c r="C2877" s="1979"/>
      <c r="D2877" s="1409"/>
      <c r="E2877" s="1398"/>
      <c r="F2877" s="1398"/>
      <c r="G2877" s="1398"/>
      <c r="H2877" s="1399"/>
      <c r="I2877" s="1399"/>
      <c r="J2877" s="1399"/>
      <c r="K2877"/>
      <c r="L2877"/>
      <c r="M2877"/>
      <c r="N2877"/>
      <c r="O2877"/>
    </row>
    <row r="2878" spans="2:15" s="249" customFormat="1" ht="15.75" customHeight="1">
      <c r="B2878" s="1408"/>
      <c r="C2878" s="1979"/>
      <c r="D2878" s="1409"/>
      <c r="E2878" s="1398"/>
      <c r="F2878" s="1398"/>
      <c r="G2878" s="1398"/>
      <c r="H2878" s="1399"/>
      <c r="I2878" s="1399"/>
      <c r="J2878" s="1399"/>
      <c r="K2878"/>
      <c r="L2878"/>
      <c r="M2878"/>
      <c r="N2878"/>
      <c r="O2878"/>
    </row>
    <row r="2879" spans="2:15" s="249" customFormat="1" ht="15.75" customHeight="1">
      <c r="B2879" s="1408"/>
      <c r="C2879" s="1979"/>
      <c r="D2879" s="1409"/>
      <c r="E2879" s="1398"/>
      <c r="F2879" s="1398"/>
      <c r="G2879" s="1398"/>
      <c r="H2879" s="1399"/>
      <c r="I2879" s="1399"/>
      <c r="J2879" s="1399"/>
      <c r="K2879"/>
      <c r="L2879"/>
      <c r="M2879"/>
      <c r="N2879"/>
      <c r="O2879"/>
    </row>
    <row r="2880" spans="2:15" s="249" customFormat="1" ht="15.75" customHeight="1">
      <c r="B2880" s="1408"/>
      <c r="C2880" s="1979"/>
      <c r="D2880" s="1409"/>
      <c r="E2880" s="1398"/>
      <c r="F2880" s="1398"/>
      <c r="G2880" s="1398"/>
      <c r="H2880" s="1399"/>
      <c r="I2880" s="1399"/>
      <c r="J2880" s="1399"/>
      <c r="K2880"/>
      <c r="L2880"/>
      <c r="M2880"/>
      <c r="N2880"/>
      <c r="O2880"/>
    </row>
    <row r="2881" spans="2:15" s="249" customFormat="1" ht="15.75" customHeight="1">
      <c r="B2881" s="1408"/>
      <c r="C2881" s="1979"/>
      <c r="D2881" s="1409"/>
      <c r="E2881" s="1398"/>
      <c r="F2881" s="1398"/>
      <c r="G2881" s="1398"/>
      <c r="H2881" s="1399"/>
      <c r="I2881" s="1399"/>
      <c r="J2881" s="1399"/>
      <c r="K2881"/>
      <c r="L2881"/>
      <c r="M2881"/>
      <c r="N2881"/>
      <c r="O2881"/>
    </row>
    <row r="2882" spans="2:15" s="249" customFormat="1" ht="15.75" customHeight="1">
      <c r="B2882" s="1408"/>
      <c r="C2882" s="1979"/>
      <c r="D2882" s="1409"/>
      <c r="E2882" s="1398"/>
      <c r="F2882" s="1398"/>
      <c r="G2882" s="1398"/>
      <c r="H2882" s="1399"/>
      <c r="I2882" s="1399"/>
      <c r="J2882" s="1399"/>
      <c r="K2882"/>
      <c r="L2882"/>
      <c r="M2882"/>
      <c r="N2882"/>
      <c r="O2882"/>
    </row>
    <row r="2883" spans="2:15" s="249" customFormat="1" ht="15.75" customHeight="1">
      <c r="B2883" s="1408"/>
      <c r="C2883" s="1979"/>
      <c r="D2883" s="1409"/>
      <c r="E2883" s="1398"/>
      <c r="F2883" s="1398"/>
      <c r="G2883" s="1398"/>
      <c r="H2883" s="1399"/>
      <c r="I2883" s="1399"/>
      <c r="J2883" s="1399"/>
      <c r="K2883"/>
      <c r="L2883"/>
      <c r="M2883"/>
      <c r="N2883"/>
      <c r="O2883"/>
    </row>
    <row r="2884" spans="2:15" s="249" customFormat="1" ht="15.75" customHeight="1">
      <c r="B2884" s="1408"/>
      <c r="C2884" s="1979"/>
      <c r="D2884" s="1409"/>
      <c r="E2884" s="1398"/>
      <c r="F2884" s="1398"/>
      <c r="G2884" s="1398"/>
      <c r="H2884" s="1399"/>
      <c r="I2884" s="1399"/>
      <c r="J2884" s="1399"/>
      <c r="K2884"/>
      <c r="L2884"/>
      <c r="M2884"/>
      <c r="N2884"/>
      <c r="O2884"/>
    </row>
    <row r="2885" spans="2:15" s="249" customFormat="1" ht="15.75" customHeight="1">
      <c r="B2885" s="1408"/>
      <c r="C2885" s="1979"/>
      <c r="D2885" s="1409"/>
      <c r="E2885" s="1398"/>
      <c r="F2885" s="1398"/>
      <c r="G2885" s="1398"/>
      <c r="H2885" s="1399"/>
      <c r="I2885" s="1399"/>
      <c r="J2885" s="1399"/>
      <c r="K2885"/>
      <c r="L2885"/>
      <c r="M2885"/>
      <c r="N2885"/>
      <c r="O2885"/>
    </row>
    <row r="2886" spans="2:15" s="249" customFormat="1" ht="15.75" customHeight="1">
      <c r="B2886" s="1408"/>
      <c r="C2886" s="1979"/>
      <c r="D2886" s="1409"/>
      <c r="E2886" s="1398"/>
      <c r="F2886" s="1398"/>
      <c r="G2886" s="1398"/>
      <c r="H2886" s="1399"/>
      <c r="I2886" s="1399"/>
      <c r="J2886" s="1399"/>
      <c r="K2886"/>
      <c r="L2886"/>
      <c r="M2886"/>
      <c r="N2886"/>
      <c r="O2886"/>
    </row>
    <row r="2887" spans="2:15" s="249" customFormat="1" ht="15.75" customHeight="1">
      <c r="B2887" s="1408"/>
      <c r="C2887" s="1979"/>
      <c r="D2887" s="1409"/>
      <c r="E2887" s="1398"/>
      <c r="F2887" s="1398"/>
      <c r="G2887" s="1398"/>
      <c r="H2887" s="1399"/>
      <c r="I2887" s="1399"/>
      <c r="J2887" s="1399"/>
      <c r="K2887"/>
      <c r="L2887"/>
      <c r="M2887"/>
      <c r="N2887"/>
      <c r="O2887"/>
    </row>
    <row r="2888" spans="2:15" s="249" customFormat="1" ht="15.75" customHeight="1">
      <c r="B2888" s="1408"/>
      <c r="C2888" s="1979"/>
      <c r="D2888" s="1409"/>
      <c r="E2888" s="1398"/>
      <c r="F2888" s="1398"/>
      <c r="G2888" s="1398"/>
      <c r="H2888" s="1399"/>
      <c r="I2888" s="1399"/>
      <c r="J2888" s="1399"/>
      <c r="K2888"/>
      <c r="L2888"/>
      <c r="M2888"/>
      <c r="N2888"/>
      <c r="O2888"/>
    </row>
    <row r="2889" spans="2:15" s="249" customFormat="1" ht="15.75" customHeight="1">
      <c r="B2889" s="1408"/>
      <c r="C2889" s="1979"/>
      <c r="D2889" s="1409"/>
      <c r="E2889" s="1398"/>
      <c r="F2889" s="1398"/>
      <c r="G2889" s="1398"/>
      <c r="H2889" s="1399"/>
      <c r="I2889" s="1399"/>
      <c r="J2889" s="1399"/>
      <c r="K2889"/>
      <c r="L2889"/>
      <c r="M2889"/>
      <c r="N2889"/>
      <c r="O2889"/>
    </row>
    <row r="2890" spans="2:15" s="249" customFormat="1" ht="15.75" customHeight="1">
      <c r="B2890" s="1408"/>
      <c r="C2890" s="1979"/>
      <c r="D2890" s="1409"/>
      <c r="E2890" s="1398"/>
      <c r="F2890" s="1398"/>
      <c r="G2890" s="1398"/>
      <c r="H2890" s="1399"/>
      <c r="I2890" s="1399"/>
      <c r="J2890" s="1399"/>
      <c r="K2890"/>
      <c r="L2890"/>
      <c r="M2890"/>
      <c r="N2890"/>
      <c r="O2890"/>
    </row>
    <row r="2891" spans="2:15" s="249" customFormat="1" ht="15.75" customHeight="1">
      <c r="B2891" s="1408"/>
      <c r="C2891" s="1979"/>
      <c r="D2891" s="1409"/>
      <c r="E2891" s="1398"/>
      <c r="F2891" s="1398"/>
      <c r="G2891" s="1398"/>
      <c r="H2891" s="1399"/>
      <c r="I2891" s="1399"/>
      <c r="J2891" s="1399"/>
      <c r="K2891"/>
      <c r="L2891"/>
      <c r="M2891"/>
      <c r="N2891"/>
      <c r="O2891"/>
    </row>
    <row r="2892" spans="2:15" s="249" customFormat="1" ht="15.75" customHeight="1">
      <c r="B2892" s="1408"/>
      <c r="C2892" s="1979"/>
      <c r="D2892" s="1409"/>
      <c r="E2892" s="1398"/>
      <c r="F2892" s="1398"/>
      <c r="G2892" s="1398"/>
      <c r="H2892" s="1399"/>
      <c r="I2892" s="1399"/>
      <c r="J2892" s="1399"/>
      <c r="K2892"/>
      <c r="L2892"/>
      <c r="M2892"/>
      <c r="N2892"/>
      <c r="O2892"/>
    </row>
    <row r="2893" spans="2:15" s="249" customFormat="1" ht="15.75" customHeight="1">
      <c r="B2893" s="1408"/>
      <c r="C2893" s="1979"/>
      <c r="D2893" s="1409"/>
      <c r="E2893" s="1398"/>
      <c r="F2893" s="1398"/>
      <c r="G2893" s="1398"/>
      <c r="H2893" s="1399"/>
      <c r="I2893" s="1399"/>
      <c r="J2893" s="1399"/>
      <c r="K2893"/>
      <c r="L2893"/>
      <c r="M2893"/>
      <c r="N2893"/>
      <c r="O2893"/>
    </row>
    <row r="2894" spans="2:15" s="249" customFormat="1" ht="15.75" customHeight="1">
      <c r="B2894" s="1408"/>
      <c r="C2894" s="1979"/>
      <c r="D2894" s="1409"/>
      <c r="E2894" s="1398"/>
      <c r="F2894" s="1398"/>
      <c r="G2894" s="1398"/>
      <c r="H2894" s="1399"/>
      <c r="I2894" s="1399"/>
      <c r="J2894" s="1399"/>
      <c r="K2894"/>
      <c r="L2894"/>
      <c r="M2894"/>
      <c r="N2894"/>
      <c r="O2894"/>
    </row>
    <row r="2895" spans="2:15" s="249" customFormat="1" ht="15.75" customHeight="1">
      <c r="B2895" s="1408"/>
      <c r="C2895" s="1979"/>
      <c r="D2895" s="1409"/>
      <c r="E2895" s="1398"/>
      <c r="F2895" s="1398"/>
      <c r="G2895" s="1398"/>
      <c r="H2895" s="1399"/>
      <c r="I2895" s="1399"/>
      <c r="J2895" s="1399"/>
      <c r="K2895"/>
      <c r="L2895"/>
      <c r="M2895"/>
      <c r="N2895"/>
      <c r="O2895"/>
    </row>
    <row r="2896" spans="2:15" s="249" customFormat="1" ht="15.75" customHeight="1">
      <c r="B2896" s="1408"/>
      <c r="C2896" s="1979"/>
      <c r="D2896" s="1409"/>
      <c r="E2896" s="1398"/>
      <c r="F2896" s="1398"/>
      <c r="G2896" s="1398"/>
      <c r="H2896" s="1399"/>
      <c r="I2896" s="1399"/>
      <c r="J2896" s="1399"/>
      <c r="K2896"/>
      <c r="L2896"/>
      <c r="M2896"/>
      <c r="N2896"/>
      <c r="O2896"/>
    </row>
    <row r="2897" spans="2:15" s="249" customFormat="1" ht="15.75" customHeight="1">
      <c r="B2897" s="1408"/>
      <c r="C2897" s="1979"/>
      <c r="D2897" s="1409"/>
      <c r="E2897" s="1398"/>
      <c r="F2897" s="1398"/>
      <c r="G2897" s="1398"/>
      <c r="H2897" s="1399"/>
      <c r="I2897" s="1399"/>
      <c r="J2897" s="1399"/>
      <c r="K2897"/>
      <c r="L2897"/>
      <c r="M2897"/>
      <c r="N2897"/>
      <c r="O2897"/>
    </row>
    <row r="2898" spans="2:15" s="249" customFormat="1" ht="15.75" customHeight="1">
      <c r="B2898" s="1408"/>
      <c r="C2898" s="1979"/>
      <c r="D2898" s="1409"/>
      <c r="E2898" s="1398"/>
      <c r="F2898" s="1398"/>
      <c r="G2898" s="1398"/>
      <c r="H2898" s="1399"/>
      <c r="I2898" s="1399"/>
      <c r="J2898" s="1399"/>
      <c r="K2898"/>
      <c r="L2898"/>
      <c r="M2898"/>
      <c r="N2898"/>
      <c r="O2898"/>
    </row>
    <row r="2899" spans="2:15" s="249" customFormat="1" ht="15.75" customHeight="1">
      <c r="B2899" s="1408"/>
      <c r="C2899" s="1979"/>
      <c r="D2899" s="1409"/>
      <c r="E2899" s="1398"/>
      <c r="F2899" s="1398"/>
      <c r="G2899" s="1398"/>
      <c r="H2899" s="1399"/>
      <c r="I2899" s="1399"/>
      <c r="J2899" s="1399"/>
      <c r="K2899"/>
      <c r="L2899"/>
      <c r="M2899"/>
      <c r="N2899"/>
      <c r="O2899"/>
    </row>
    <row r="2900" spans="2:15" s="249" customFormat="1" ht="15.75" customHeight="1">
      <c r="B2900" s="1408"/>
      <c r="C2900" s="1979"/>
      <c r="D2900" s="1409"/>
      <c r="E2900" s="1398"/>
      <c r="F2900" s="1398"/>
      <c r="G2900" s="1398"/>
      <c r="H2900" s="1399"/>
      <c r="I2900" s="1399"/>
      <c r="J2900" s="1399"/>
      <c r="K2900"/>
      <c r="L2900"/>
      <c r="M2900"/>
      <c r="N2900"/>
      <c r="O2900"/>
    </row>
    <row r="2901" spans="2:15" s="249" customFormat="1" ht="15.75" customHeight="1">
      <c r="B2901" s="1408"/>
      <c r="C2901" s="1979"/>
      <c r="D2901" s="1409"/>
      <c r="E2901" s="1398"/>
      <c r="F2901" s="1398"/>
      <c r="G2901" s="1398"/>
      <c r="H2901" s="1399"/>
      <c r="I2901" s="1399"/>
      <c r="J2901" s="1399"/>
      <c r="K2901"/>
      <c r="L2901"/>
      <c r="M2901"/>
      <c r="N2901"/>
      <c r="O2901"/>
    </row>
    <row r="2902" spans="2:15" s="249" customFormat="1" ht="15.75" customHeight="1">
      <c r="B2902" s="1408"/>
      <c r="C2902" s="1979"/>
      <c r="D2902" s="1409"/>
      <c r="E2902" s="1398"/>
      <c r="F2902" s="1398"/>
      <c r="G2902" s="1398"/>
      <c r="H2902" s="1399"/>
      <c r="I2902" s="1399"/>
      <c r="J2902" s="1399"/>
      <c r="K2902"/>
      <c r="L2902"/>
      <c r="M2902"/>
      <c r="N2902"/>
      <c r="O2902"/>
    </row>
    <row r="2903" spans="2:15" s="249" customFormat="1" ht="15.75" customHeight="1">
      <c r="B2903" s="1408"/>
      <c r="C2903" s="1979"/>
      <c r="D2903" s="1409"/>
      <c r="E2903" s="1398"/>
      <c r="F2903" s="1398"/>
      <c r="G2903" s="1398"/>
      <c r="H2903" s="1399"/>
      <c r="I2903" s="1399"/>
      <c r="J2903" s="1399"/>
      <c r="K2903"/>
      <c r="L2903"/>
      <c r="M2903"/>
      <c r="N2903"/>
      <c r="O2903"/>
    </row>
    <row r="2904" spans="2:15" s="249" customFormat="1" ht="15.75" customHeight="1">
      <c r="B2904" s="1408"/>
      <c r="C2904" s="1979"/>
      <c r="D2904" s="1409"/>
      <c r="E2904" s="1398"/>
      <c r="F2904" s="1398"/>
      <c r="G2904" s="1398"/>
      <c r="H2904" s="1399"/>
      <c r="I2904" s="1399"/>
      <c r="J2904" s="1399"/>
      <c r="K2904"/>
      <c r="L2904"/>
      <c r="M2904"/>
      <c r="N2904"/>
      <c r="O2904"/>
    </row>
    <row r="2905" spans="2:15" s="249" customFormat="1" ht="15.75" customHeight="1">
      <c r="B2905" s="1408"/>
      <c r="C2905" s="1979"/>
      <c r="D2905" s="1409"/>
      <c r="E2905" s="1398"/>
      <c r="F2905" s="1398"/>
      <c r="G2905" s="1398"/>
      <c r="H2905" s="1399"/>
      <c r="I2905" s="1399"/>
      <c r="J2905" s="1399"/>
      <c r="K2905"/>
      <c r="L2905"/>
      <c r="M2905"/>
      <c r="N2905"/>
      <c r="O2905"/>
    </row>
    <row r="2906" spans="2:15" s="249" customFormat="1" ht="15.75" customHeight="1">
      <c r="B2906" s="1408"/>
      <c r="C2906" s="1979"/>
      <c r="D2906" s="1409"/>
      <c r="E2906" s="1398"/>
      <c r="F2906" s="1398"/>
      <c r="G2906" s="1398"/>
      <c r="H2906" s="1399"/>
      <c r="I2906" s="1399"/>
      <c r="J2906" s="1399"/>
      <c r="K2906"/>
      <c r="L2906"/>
      <c r="M2906"/>
      <c r="N2906"/>
      <c r="O2906"/>
    </row>
    <row r="2907" spans="2:15" s="249" customFormat="1" ht="15.75" customHeight="1">
      <c r="B2907" s="1408"/>
      <c r="C2907" s="1979"/>
      <c r="D2907" s="1409"/>
      <c r="E2907" s="1398"/>
      <c r="F2907" s="1398"/>
      <c r="G2907" s="1398"/>
      <c r="H2907" s="1399"/>
      <c r="I2907" s="1399"/>
      <c r="J2907" s="1399"/>
      <c r="K2907"/>
      <c r="L2907"/>
      <c r="M2907"/>
      <c r="N2907"/>
      <c r="O2907"/>
    </row>
    <row r="2908" spans="2:15" s="249" customFormat="1" ht="15.75" customHeight="1">
      <c r="B2908" s="1408"/>
      <c r="C2908" s="1979"/>
      <c r="D2908" s="1409"/>
      <c r="E2908" s="1398"/>
      <c r="F2908" s="1398"/>
      <c r="G2908" s="1398"/>
      <c r="H2908" s="1399"/>
      <c r="I2908" s="1399"/>
      <c r="J2908" s="1399"/>
      <c r="K2908"/>
      <c r="L2908"/>
      <c r="M2908"/>
      <c r="N2908"/>
      <c r="O2908"/>
    </row>
    <row r="2909" spans="2:15" s="249" customFormat="1" ht="15.75" customHeight="1">
      <c r="B2909" s="1408"/>
      <c r="C2909" s="1979"/>
      <c r="D2909" s="1409"/>
      <c r="E2909" s="1398"/>
      <c r="F2909" s="1398"/>
      <c r="G2909" s="1398"/>
      <c r="H2909" s="1399"/>
      <c r="I2909" s="1399"/>
      <c r="J2909" s="1399"/>
      <c r="K2909"/>
      <c r="L2909"/>
      <c r="M2909"/>
      <c r="N2909"/>
      <c r="O2909"/>
    </row>
    <row r="2910" spans="2:15" s="249" customFormat="1" ht="15.75" customHeight="1">
      <c r="B2910" s="1408"/>
      <c r="C2910" s="1979"/>
      <c r="D2910" s="1409"/>
      <c r="E2910" s="1398"/>
      <c r="F2910" s="1398"/>
      <c r="G2910" s="1398"/>
      <c r="H2910" s="1399"/>
      <c r="I2910" s="1399"/>
      <c r="J2910" s="1399"/>
      <c r="K2910"/>
      <c r="L2910"/>
      <c r="M2910"/>
      <c r="N2910"/>
      <c r="O2910"/>
    </row>
    <row r="2911" spans="2:15" s="249" customFormat="1" ht="15.75" customHeight="1">
      <c r="B2911" s="1408"/>
      <c r="C2911" s="1979"/>
      <c r="D2911" s="1409"/>
      <c r="E2911" s="1398"/>
      <c r="F2911" s="1398"/>
      <c r="G2911" s="1398"/>
      <c r="H2911" s="1399"/>
      <c r="I2911" s="1399"/>
      <c r="J2911" s="1399"/>
      <c r="K2911"/>
      <c r="L2911"/>
      <c r="M2911"/>
      <c r="N2911"/>
      <c r="O2911"/>
    </row>
    <row r="2912" spans="2:15" s="249" customFormat="1" ht="15.75" customHeight="1">
      <c r="B2912" s="1408"/>
      <c r="C2912" s="1979"/>
      <c r="D2912" s="1409"/>
      <c r="E2912" s="1398"/>
      <c r="F2912" s="1398"/>
      <c r="G2912" s="1398"/>
      <c r="H2912" s="1399"/>
      <c r="I2912" s="1399"/>
      <c r="J2912" s="1399"/>
      <c r="K2912"/>
      <c r="L2912"/>
      <c r="M2912"/>
      <c r="N2912"/>
      <c r="O2912"/>
    </row>
    <row r="2913" spans="2:15" s="249" customFormat="1" ht="15.75" customHeight="1">
      <c r="B2913" s="1408"/>
      <c r="C2913" s="1979"/>
      <c r="D2913" s="1409"/>
      <c r="E2913" s="1398"/>
      <c r="F2913" s="1398"/>
      <c r="G2913" s="1398"/>
      <c r="H2913" s="1399"/>
      <c r="I2913" s="1399"/>
      <c r="J2913" s="1399"/>
      <c r="K2913"/>
      <c r="L2913"/>
      <c r="M2913"/>
      <c r="N2913"/>
      <c r="O2913"/>
    </row>
    <row r="2914" spans="2:15" s="249" customFormat="1" ht="15.75" customHeight="1">
      <c r="B2914" s="1408"/>
      <c r="C2914" s="1979"/>
      <c r="D2914" s="1409"/>
      <c r="E2914" s="1398"/>
      <c r="F2914" s="1398"/>
      <c r="G2914" s="1398"/>
      <c r="H2914" s="1399"/>
      <c r="I2914" s="1399"/>
      <c r="J2914" s="1399"/>
      <c r="K2914"/>
      <c r="L2914"/>
      <c r="M2914"/>
      <c r="N2914"/>
      <c r="O2914"/>
    </row>
    <row r="2915" spans="2:15" s="249" customFormat="1" ht="15.75" customHeight="1">
      <c r="B2915" s="1408"/>
      <c r="C2915" s="1979"/>
      <c r="D2915" s="1409"/>
      <c r="E2915" s="1398"/>
      <c r="F2915" s="1398"/>
      <c r="G2915" s="1398"/>
      <c r="H2915" s="1399"/>
      <c r="I2915" s="1399"/>
      <c r="J2915" s="1399"/>
      <c r="K2915"/>
      <c r="L2915"/>
      <c r="M2915"/>
      <c r="N2915"/>
      <c r="O2915"/>
    </row>
    <row r="2916" spans="2:15" s="249" customFormat="1" ht="15.75" customHeight="1">
      <c r="B2916" s="1408"/>
      <c r="C2916" s="1979"/>
      <c r="D2916" s="1409"/>
      <c r="E2916" s="1398"/>
      <c r="F2916" s="1398"/>
      <c r="G2916" s="1398"/>
      <c r="H2916" s="1399"/>
      <c r="I2916" s="1399"/>
      <c r="J2916" s="1399"/>
      <c r="K2916"/>
      <c r="L2916"/>
      <c r="M2916"/>
      <c r="N2916"/>
      <c r="O2916"/>
    </row>
    <row r="2917" spans="2:15" s="249" customFormat="1" ht="15.75" customHeight="1">
      <c r="B2917" s="1408"/>
      <c r="C2917" s="1979"/>
      <c r="D2917" s="1409"/>
      <c r="E2917" s="1398"/>
      <c r="F2917" s="1398"/>
      <c r="G2917" s="1398"/>
      <c r="H2917" s="1399"/>
      <c r="I2917" s="1399"/>
      <c r="J2917" s="1399"/>
      <c r="K2917"/>
      <c r="L2917"/>
      <c r="M2917"/>
      <c r="N2917"/>
      <c r="O2917"/>
    </row>
    <row r="2918" spans="2:15" s="249" customFormat="1" ht="15.75" customHeight="1">
      <c r="B2918" s="1408"/>
      <c r="C2918" s="1979"/>
      <c r="D2918" s="1409"/>
      <c r="E2918" s="1398"/>
      <c r="F2918" s="1398"/>
      <c r="G2918" s="1398"/>
      <c r="H2918" s="1399"/>
      <c r="I2918" s="1399"/>
      <c r="J2918" s="1399"/>
      <c r="K2918"/>
      <c r="L2918"/>
      <c r="M2918"/>
      <c r="N2918"/>
      <c r="O2918"/>
    </row>
    <row r="2919" spans="2:15" s="249" customFormat="1" ht="15.75" customHeight="1">
      <c r="B2919" s="1408"/>
      <c r="C2919" s="1979"/>
      <c r="D2919" s="1409"/>
      <c r="E2919" s="1398"/>
      <c r="F2919" s="1398"/>
      <c r="G2919" s="1398"/>
      <c r="H2919" s="1399"/>
      <c r="I2919" s="1399"/>
      <c r="J2919" s="1399"/>
      <c r="K2919"/>
      <c r="L2919"/>
      <c r="M2919"/>
      <c r="N2919"/>
      <c r="O2919"/>
    </row>
    <row r="2920" spans="2:15" s="249" customFormat="1" ht="15.75" customHeight="1">
      <c r="B2920" s="1408"/>
      <c r="C2920" s="1979"/>
      <c r="D2920" s="1409"/>
      <c r="E2920" s="1398"/>
      <c r="F2920" s="1398"/>
      <c r="G2920" s="1398"/>
      <c r="H2920" s="1399"/>
      <c r="I2920" s="1399"/>
      <c r="J2920" s="1399"/>
      <c r="K2920"/>
      <c r="L2920"/>
      <c r="M2920"/>
      <c r="N2920"/>
      <c r="O2920"/>
    </row>
    <row r="2921" spans="2:15" s="249" customFormat="1" ht="15.75" customHeight="1">
      <c r="B2921" s="1408"/>
      <c r="C2921" s="1979"/>
      <c r="D2921" s="1409"/>
      <c r="E2921" s="1398"/>
      <c r="F2921" s="1398"/>
      <c r="G2921" s="1398"/>
      <c r="H2921" s="1399"/>
      <c r="I2921" s="1399"/>
      <c r="J2921" s="1399"/>
      <c r="K2921"/>
      <c r="L2921"/>
      <c r="M2921"/>
      <c r="N2921"/>
      <c r="O2921"/>
    </row>
    <row r="2922" spans="2:15" s="249" customFormat="1" ht="15.75" customHeight="1">
      <c r="B2922" s="1408"/>
      <c r="C2922" s="1979"/>
      <c r="D2922" s="1409"/>
      <c r="E2922" s="1398"/>
      <c r="F2922" s="1398"/>
      <c r="G2922" s="1398"/>
      <c r="H2922" s="1399"/>
      <c r="I2922" s="1399"/>
      <c r="J2922" s="1399"/>
      <c r="K2922"/>
      <c r="L2922"/>
      <c r="M2922"/>
      <c r="N2922"/>
      <c r="O2922"/>
    </row>
    <row r="2923" spans="2:15" s="249" customFormat="1" ht="15.75" customHeight="1">
      <c r="B2923" s="1408"/>
      <c r="C2923" s="1979"/>
      <c r="D2923" s="1409"/>
      <c r="E2923" s="1398"/>
      <c r="F2923" s="1398"/>
      <c r="G2923" s="1398"/>
      <c r="H2923" s="1399"/>
      <c r="I2923" s="1399"/>
      <c r="J2923" s="1399"/>
      <c r="K2923"/>
      <c r="L2923"/>
      <c r="M2923"/>
      <c r="N2923"/>
      <c r="O2923"/>
    </row>
    <row r="2924" spans="2:15" s="249" customFormat="1" ht="15.75" customHeight="1">
      <c r="B2924" s="1408"/>
      <c r="C2924" s="1979"/>
      <c r="D2924" s="1409"/>
      <c r="E2924" s="1398"/>
      <c r="F2924" s="1398"/>
      <c r="G2924" s="1398"/>
      <c r="H2924" s="1399"/>
      <c r="I2924" s="1399"/>
      <c r="J2924" s="1399"/>
      <c r="K2924"/>
      <c r="L2924"/>
      <c r="M2924"/>
      <c r="N2924"/>
      <c r="O2924"/>
    </row>
    <row r="2925" spans="2:15" s="249" customFormat="1" ht="15.75" customHeight="1">
      <c r="B2925" s="1408"/>
      <c r="C2925" s="1979"/>
      <c r="D2925" s="1409"/>
      <c r="E2925" s="1398"/>
      <c r="F2925" s="1398"/>
      <c r="G2925" s="1398"/>
      <c r="H2925" s="1399"/>
      <c r="I2925" s="1399"/>
      <c r="J2925" s="1399"/>
      <c r="K2925"/>
      <c r="L2925"/>
      <c r="M2925"/>
      <c r="N2925"/>
      <c r="O2925"/>
    </row>
    <row r="2926" spans="2:15" s="249" customFormat="1" ht="15.75" customHeight="1">
      <c r="B2926" s="1408"/>
      <c r="C2926" s="1979"/>
      <c r="D2926" s="1409"/>
      <c r="E2926" s="1398"/>
      <c r="F2926" s="1398"/>
      <c r="G2926" s="1398"/>
      <c r="H2926" s="1399"/>
      <c r="I2926" s="1399"/>
      <c r="J2926" s="1399"/>
      <c r="K2926"/>
      <c r="L2926"/>
      <c r="M2926"/>
      <c r="N2926"/>
      <c r="O2926"/>
    </row>
    <row r="2927" spans="2:15" s="249" customFormat="1" ht="15.75" customHeight="1">
      <c r="B2927" s="1408"/>
      <c r="C2927" s="1979"/>
      <c r="D2927" s="1409"/>
      <c r="E2927" s="1398"/>
      <c r="F2927" s="1398"/>
      <c r="G2927" s="1398"/>
      <c r="H2927" s="1399"/>
      <c r="I2927" s="1399"/>
      <c r="J2927" s="1399"/>
      <c r="K2927"/>
      <c r="L2927"/>
      <c r="M2927"/>
      <c r="N2927"/>
      <c r="O2927"/>
    </row>
    <row r="2928" spans="2:15" s="249" customFormat="1" ht="15.75" customHeight="1">
      <c r="B2928" s="1408"/>
      <c r="C2928" s="1979"/>
      <c r="D2928" s="1409"/>
      <c r="E2928" s="1398"/>
      <c r="F2928" s="1398"/>
      <c r="G2928" s="1398"/>
      <c r="H2928" s="1399"/>
      <c r="I2928" s="1399"/>
      <c r="J2928" s="1399"/>
      <c r="K2928"/>
      <c r="L2928"/>
      <c r="M2928"/>
      <c r="N2928"/>
      <c r="O2928"/>
    </row>
    <row r="2929" spans="2:15" s="249" customFormat="1" ht="15.75" customHeight="1">
      <c r="B2929" s="1408"/>
      <c r="C2929" s="1979"/>
      <c r="D2929" s="1409"/>
      <c r="E2929" s="1398"/>
      <c r="F2929" s="1398"/>
      <c r="G2929" s="1398"/>
      <c r="H2929" s="1399"/>
      <c r="I2929" s="1399"/>
      <c r="J2929" s="1399"/>
      <c r="K2929"/>
      <c r="L2929"/>
      <c r="M2929"/>
      <c r="N2929"/>
      <c r="O2929"/>
    </row>
    <row r="2930" spans="2:15" s="249" customFormat="1" ht="15.75" customHeight="1">
      <c r="B2930" s="1408"/>
      <c r="C2930" s="1979"/>
      <c r="D2930" s="1409"/>
      <c r="E2930" s="1398"/>
      <c r="F2930" s="1398"/>
      <c r="G2930" s="1398"/>
      <c r="H2930" s="1399"/>
      <c r="I2930" s="1399"/>
      <c r="J2930" s="1399"/>
      <c r="K2930"/>
      <c r="L2930"/>
      <c r="M2930"/>
      <c r="N2930"/>
      <c r="O2930"/>
    </row>
    <row r="2931" spans="2:15" s="249" customFormat="1" ht="15.75" customHeight="1">
      <c r="B2931" s="1408"/>
      <c r="C2931" s="1979"/>
      <c r="D2931" s="1409"/>
      <c r="E2931" s="1398"/>
      <c r="F2931" s="1398"/>
      <c r="G2931" s="1398"/>
      <c r="H2931" s="1399"/>
      <c r="I2931" s="1399"/>
      <c r="J2931" s="1399"/>
      <c r="K2931"/>
      <c r="L2931"/>
      <c r="M2931"/>
      <c r="N2931"/>
      <c r="O2931"/>
    </row>
    <row r="2932" spans="2:15" s="249" customFormat="1" ht="15.75" customHeight="1">
      <c r="B2932" s="1408"/>
      <c r="C2932" s="1979"/>
      <c r="D2932" s="1409"/>
      <c r="E2932" s="1398"/>
      <c r="F2932" s="1398"/>
      <c r="G2932" s="1398"/>
      <c r="H2932" s="1399"/>
      <c r="I2932" s="1399"/>
      <c r="J2932" s="1399"/>
      <c r="K2932"/>
      <c r="L2932"/>
      <c r="M2932"/>
      <c r="N2932"/>
      <c r="O2932"/>
    </row>
    <row r="2933" spans="2:15" s="249" customFormat="1" ht="15.75" customHeight="1">
      <c r="B2933" s="1408"/>
      <c r="C2933" s="1979"/>
      <c r="D2933" s="1409"/>
      <c r="E2933" s="1398"/>
      <c r="F2933" s="1398"/>
      <c r="G2933" s="1398"/>
      <c r="H2933" s="1399"/>
      <c r="I2933" s="1399"/>
      <c r="J2933" s="1399"/>
      <c r="K2933"/>
      <c r="L2933"/>
      <c r="M2933"/>
      <c r="N2933"/>
      <c r="O2933"/>
    </row>
    <row r="2934" spans="2:15" s="249" customFormat="1" ht="15.75" customHeight="1">
      <c r="B2934" s="1408"/>
      <c r="C2934" s="1979"/>
      <c r="D2934" s="1409"/>
      <c r="E2934" s="1398"/>
      <c r="F2934" s="1398"/>
      <c r="G2934" s="1398"/>
      <c r="H2934" s="1399"/>
      <c r="I2934" s="1399"/>
      <c r="J2934" s="1399"/>
      <c r="K2934"/>
      <c r="L2934"/>
      <c r="M2934"/>
      <c r="N2934"/>
      <c r="O2934"/>
    </row>
    <row r="2935" spans="2:15" s="249" customFormat="1" ht="15.75" customHeight="1">
      <c r="B2935" s="1408"/>
      <c r="C2935" s="1979"/>
      <c r="D2935" s="1409"/>
      <c r="E2935" s="1398"/>
      <c r="F2935" s="1398"/>
      <c r="G2935" s="1398"/>
      <c r="H2935" s="1399"/>
      <c r="I2935" s="1399"/>
      <c r="J2935" s="1399"/>
      <c r="K2935"/>
      <c r="L2935"/>
      <c r="M2935"/>
      <c r="N2935"/>
      <c r="O2935"/>
    </row>
    <row r="2936" spans="2:15" s="249" customFormat="1" ht="15.75" customHeight="1">
      <c r="B2936" s="1408"/>
      <c r="C2936" s="1979"/>
      <c r="D2936" s="1409"/>
      <c r="E2936" s="1398"/>
      <c r="F2936" s="1398"/>
      <c r="G2936" s="1398"/>
      <c r="H2936" s="1399"/>
      <c r="I2936" s="1399"/>
      <c r="J2936" s="1399"/>
      <c r="K2936"/>
      <c r="L2936"/>
      <c r="M2936"/>
      <c r="N2936"/>
      <c r="O2936"/>
    </row>
    <row r="2937" spans="2:15" s="249" customFormat="1" ht="15.75" customHeight="1">
      <c r="B2937" s="1408"/>
      <c r="C2937" s="1979"/>
      <c r="D2937" s="1409"/>
      <c r="E2937" s="1398"/>
      <c r="F2937" s="1398"/>
      <c r="G2937" s="1398"/>
      <c r="H2937" s="1399"/>
      <c r="I2937" s="1399"/>
      <c r="J2937" s="1399"/>
      <c r="K2937"/>
      <c r="L2937"/>
      <c r="M2937"/>
      <c r="N2937"/>
      <c r="O2937"/>
    </row>
    <row r="2938" spans="2:15" s="249" customFormat="1" ht="15.75" customHeight="1">
      <c r="B2938" s="1408"/>
      <c r="C2938" s="1979"/>
      <c r="D2938" s="1409"/>
      <c r="E2938" s="1398"/>
      <c r="F2938" s="1398"/>
      <c r="G2938" s="1398"/>
      <c r="H2938" s="1399"/>
      <c r="I2938" s="1399"/>
      <c r="J2938" s="1399"/>
      <c r="K2938"/>
      <c r="L2938"/>
      <c r="M2938"/>
      <c r="N2938"/>
      <c r="O2938"/>
    </row>
    <row r="2939" spans="2:15" s="249" customFormat="1" ht="15.75" customHeight="1">
      <c r="B2939" s="1408"/>
      <c r="C2939" s="1979"/>
      <c r="D2939" s="1409"/>
      <c r="E2939" s="1398"/>
      <c r="F2939" s="1398"/>
      <c r="G2939" s="1398"/>
      <c r="H2939" s="1399"/>
      <c r="I2939" s="1399"/>
      <c r="J2939" s="1399"/>
      <c r="K2939"/>
      <c r="L2939"/>
      <c r="M2939"/>
      <c r="N2939"/>
      <c r="O2939"/>
    </row>
    <row r="2940" spans="2:15" s="249" customFormat="1" ht="15.75" customHeight="1">
      <c r="B2940" s="1408"/>
      <c r="C2940" s="1979"/>
      <c r="D2940" s="1409"/>
      <c r="E2940" s="1398"/>
      <c r="F2940" s="1398"/>
      <c r="G2940" s="1398"/>
      <c r="H2940" s="1399"/>
      <c r="I2940" s="1399"/>
      <c r="J2940" s="1399"/>
      <c r="K2940"/>
      <c r="L2940"/>
      <c r="M2940"/>
      <c r="N2940"/>
      <c r="O2940"/>
    </row>
    <row r="2941" spans="2:15" s="249" customFormat="1" ht="15.75" customHeight="1">
      <c r="B2941" s="1408"/>
      <c r="C2941" s="1979"/>
      <c r="D2941" s="1409"/>
      <c r="E2941" s="1398"/>
      <c r="F2941" s="1398"/>
      <c r="G2941" s="1398"/>
      <c r="H2941" s="1399"/>
      <c r="I2941" s="1399"/>
      <c r="J2941" s="1399"/>
      <c r="K2941"/>
      <c r="L2941"/>
      <c r="M2941"/>
      <c r="N2941"/>
      <c r="O2941"/>
    </row>
    <row r="2942" spans="2:15" s="249" customFormat="1" ht="15.75" customHeight="1">
      <c r="B2942" s="1408"/>
      <c r="C2942" s="1979"/>
      <c r="D2942" s="1409"/>
      <c r="E2942" s="1398"/>
      <c r="F2942" s="1398"/>
      <c r="G2942" s="1398"/>
      <c r="H2942" s="1399"/>
      <c r="I2942" s="1399"/>
      <c r="J2942" s="1399"/>
      <c r="K2942"/>
      <c r="L2942"/>
      <c r="M2942"/>
      <c r="N2942"/>
      <c r="O2942"/>
    </row>
    <row r="2943" spans="2:15" s="249" customFormat="1" ht="15.75" customHeight="1">
      <c r="B2943" s="1408"/>
      <c r="C2943" s="1979"/>
      <c r="D2943" s="1409"/>
      <c r="E2943" s="1398"/>
      <c r="F2943" s="1398"/>
      <c r="G2943" s="1398"/>
      <c r="H2943" s="1399"/>
      <c r="I2943" s="1399"/>
      <c r="J2943" s="1399"/>
      <c r="K2943"/>
      <c r="L2943"/>
      <c r="M2943"/>
      <c r="N2943"/>
      <c r="O2943"/>
    </row>
    <row r="2944" spans="2:15" s="249" customFormat="1" ht="15.75" customHeight="1">
      <c r="B2944" s="1408"/>
      <c r="C2944" s="1979"/>
      <c r="D2944" s="1409"/>
      <c r="E2944" s="1398"/>
      <c r="F2944" s="1398"/>
      <c r="G2944" s="1398"/>
      <c r="H2944" s="1399"/>
      <c r="I2944" s="1399"/>
      <c r="J2944" s="1399"/>
      <c r="K2944"/>
      <c r="L2944"/>
      <c r="M2944"/>
      <c r="N2944"/>
      <c r="O2944"/>
    </row>
    <row r="2945" spans="2:15" s="249" customFormat="1" ht="15.75" customHeight="1">
      <c r="B2945" s="1408"/>
      <c r="C2945" s="1979"/>
      <c r="D2945" s="1409"/>
      <c r="E2945" s="1398"/>
      <c r="F2945" s="1398"/>
      <c r="G2945" s="1398"/>
      <c r="H2945" s="1399"/>
      <c r="I2945" s="1399"/>
      <c r="J2945" s="1399"/>
      <c r="K2945"/>
      <c r="L2945"/>
      <c r="M2945"/>
      <c r="N2945"/>
      <c r="O2945"/>
    </row>
    <row r="2946" spans="2:15" s="249" customFormat="1" ht="15.75" customHeight="1">
      <c r="B2946" s="1408"/>
      <c r="C2946" s="1979"/>
      <c r="D2946" s="1409"/>
      <c r="E2946" s="1398"/>
      <c r="F2946" s="1398"/>
      <c r="G2946" s="1398"/>
      <c r="H2946" s="1399"/>
      <c r="I2946" s="1399"/>
      <c r="J2946" s="1399"/>
      <c r="K2946"/>
      <c r="L2946"/>
      <c r="M2946"/>
      <c r="N2946"/>
      <c r="O2946"/>
    </row>
    <row r="2947" spans="2:15" s="249" customFormat="1" ht="15.75" customHeight="1">
      <c r="B2947" s="1408"/>
      <c r="C2947" s="1979"/>
      <c r="D2947" s="1409"/>
      <c r="E2947" s="1398"/>
      <c r="F2947" s="1398"/>
      <c r="G2947" s="1398"/>
      <c r="H2947" s="1399"/>
      <c r="I2947" s="1399"/>
      <c r="J2947" s="1399"/>
      <c r="K2947"/>
      <c r="L2947"/>
      <c r="M2947"/>
      <c r="N2947"/>
      <c r="O2947"/>
    </row>
    <row r="2948" spans="2:15" s="249" customFormat="1" ht="15.75" customHeight="1">
      <c r="B2948" s="1408"/>
      <c r="C2948" s="1979"/>
      <c r="D2948" s="1409"/>
      <c r="E2948" s="1398"/>
      <c r="F2948" s="1398"/>
      <c r="G2948" s="1398"/>
      <c r="H2948" s="1399"/>
      <c r="I2948" s="1399"/>
      <c r="J2948" s="1399"/>
      <c r="K2948"/>
      <c r="L2948"/>
      <c r="M2948"/>
      <c r="N2948"/>
      <c r="O2948"/>
    </row>
    <row r="2949" spans="2:15" s="249" customFormat="1" ht="15.75" customHeight="1">
      <c r="B2949" s="1408"/>
      <c r="C2949" s="1979"/>
      <c r="D2949" s="1409"/>
      <c r="E2949" s="1398"/>
      <c r="F2949" s="1398"/>
      <c r="G2949" s="1398"/>
      <c r="H2949" s="1399"/>
      <c r="I2949" s="1399"/>
      <c r="J2949" s="1399"/>
      <c r="K2949"/>
      <c r="L2949"/>
      <c r="M2949"/>
      <c r="N2949"/>
      <c r="O2949"/>
    </row>
    <row r="2950" spans="2:15" s="249" customFormat="1" ht="15.75" customHeight="1">
      <c r="B2950" s="1408"/>
      <c r="C2950" s="1979"/>
      <c r="D2950" s="1409"/>
      <c r="E2950" s="1398"/>
      <c r="F2950" s="1398"/>
      <c r="G2950" s="1398"/>
      <c r="H2950" s="1399"/>
      <c r="I2950" s="1399"/>
      <c r="J2950" s="1399"/>
      <c r="K2950"/>
      <c r="L2950"/>
      <c r="M2950"/>
      <c r="N2950"/>
      <c r="O2950"/>
    </row>
    <row r="2951" spans="2:15" s="249" customFormat="1" ht="15.75" customHeight="1">
      <c r="B2951" s="1408"/>
      <c r="C2951" s="1979"/>
      <c r="D2951" s="1409"/>
      <c r="E2951" s="1398"/>
      <c r="F2951" s="1398"/>
      <c r="G2951" s="1398"/>
      <c r="H2951" s="1399"/>
      <c r="I2951" s="1399"/>
      <c r="J2951" s="1399"/>
      <c r="K2951"/>
      <c r="L2951"/>
      <c r="M2951"/>
      <c r="N2951"/>
      <c r="O2951"/>
    </row>
    <row r="2952" spans="2:15" s="249" customFormat="1" ht="15.75" customHeight="1">
      <c r="B2952" s="1408"/>
      <c r="C2952" s="1979"/>
      <c r="D2952" s="1409"/>
      <c r="E2952" s="1398"/>
      <c r="F2952" s="1398"/>
      <c r="G2952" s="1398"/>
      <c r="H2952" s="1399"/>
      <c r="I2952" s="1399"/>
      <c r="J2952" s="1399"/>
      <c r="K2952"/>
      <c r="L2952"/>
      <c r="M2952"/>
      <c r="N2952"/>
      <c r="O2952"/>
    </row>
    <row r="2953" spans="2:15" s="249" customFormat="1" ht="15.75" customHeight="1">
      <c r="B2953" s="1408"/>
      <c r="C2953" s="1979"/>
      <c r="D2953" s="1409"/>
      <c r="E2953" s="1398"/>
      <c r="F2953" s="1398"/>
      <c r="G2953" s="1398"/>
      <c r="H2953" s="1399"/>
      <c r="I2953" s="1399"/>
      <c r="J2953" s="1399"/>
      <c r="K2953"/>
      <c r="L2953"/>
      <c r="M2953"/>
      <c r="N2953"/>
      <c r="O2953"/>
    </row>
    <row r="2954" spans="2:15" s="249" customFormat="1" ht="15.75" customHeight="1">
      <c r="B2954" s="1408"/>
      <c r="C2954" s="1979"/>
      <c r="D2954" s="1409"/>
      <c r="E2954" s="1398"/>
      <c r="F2954" s="1398"/>
      <c r="G2954" s="1398"/>
      <c r="H2954" s="1399"/>
      <c r="I2954" s="1399"/>
      <c r="J2954" s="1399"/>
      <c r="K2954"/>
      <c r="L2954"/>
      <c r="M2954"/>
      <c r="N2954"/>
      <c r="O2954"/>
    </row>
    <row r="2955" spans="2:15" s="249" customFormat="1" ht="15.75" customHeight="1">
      <c r="B2955" s="1408"/>
      <c r="C2955" s="1979"/>
      <c r="D2955" s="1409"/>
      <c r="E2955" s="1398"/>
      <c r="F2955" s="1398"/>
      <c r="G2955" s="1398"/>
      <c r="H2955" s="1399"/>
      <c r="I2955" s="1399"/>
      <c r="J2955" s="1399"/>
      <c r="K2955"/>
      <c r="L2955"/>
      <c r="M2955"/>
      <c r="N2955"/>
      <c r="O2955"/>
    </row>
    <row r="2956" spans="2:15" s="249" customFormat="1" ht="15.75" customHeight="1">
      <c r="B2956" s="1408"/>
      <c r="C2956" s="1979"/>
      <c r="D2956" s="1409"/>
      <c r="E2956" s="1398"/>
      <c r="F2956" s="1398"/>
      <c r="G2956" s="1398"/>
      <c r="H2956" s="1399"/>
      <c r="I2956" s="1399"/>
      <c r="J2956" s="1399"/>
      <c r="K2956"/>
      <c r="L2956"/>
      <c r="M2956"/>
      <c r="N2956"/>
      <c r="O2956"/>
    </row>
    <row r="2957" spans="2:15" s="249" customFormat="1" ht="15.75" customHeight="1">
      <c r="B2957" s="1408"/>
      <c r="C2957" s="1979"/>
      <c r="D2957" s="1409"/>
      <c r="E2957" s="1398"/>
      <c r="F2957" s="1398"/>
      <c r="G2957" s="1398"/>
      <c r="H2957" s="1399"/>
      <c r="I2957" s="1399"/>
      <c r="J2957" s="1399"/>
      <c r="K2957"/>
      <c r="L2957"/>
      <c r="M2957"/>
      <c r="N2957"/>
      <c r="O2957"/>
    </row>
    <row r="2958" spans="2:15" s="249" customFormat="1" ht="15.75" customHeight="1">
      <c r="B2958" s="1408"/>
      <c r="C2958" s="1979"/>
      <c r="D2958" s="1409"/>
      <c r="E2958" s="1398"/>
      <c r="F2958" s="1398"/>
      <c r="G2958" s="1398"/>
      <c r="H2958" s="1399"/>
      <c r="I2958" s="1399"/>
      <c r="J2958" s="1399"/>
      <c r="K2958"/>
      <c r="L2958"/>
      <c r="M2958"/>
      <c r="N2958"/>
      <c r="O2958"/>
    </row>
    <row r="2959" spans="2:15" s="249" customFormat="1" ht="15.75" customHeight="1">
      <c r="B2959" s="1408"/>
      <c r="C2959" s="1979"/>
      <c r="D2959" s="1409"/>
      <c r="E2959" s="1398"/>
      <c r="F2959" s="1398"/>
      <c r="G2959" s="1398"/>
      <c r="H2959" s="1399"/>
      <c r="I2959" s="1399"/>
      <c r="J2959" s="1399"/>
      <c r="K2959"/>
      <c r="L2959"/>
      <c r="M2959"/>
      <c r="N2959"/>
      <c r="O2959"/>
    </row>
    <row r="2960" spans="2:15" s="249" customFormat="1" ht="15.75" customHeight="1">
      <c r="B2960" s="1408"/>
      <c r="C2960" s="1979"/>
      <c r="D2960" s="1409"/>
      <c r="E2960" s="1398"/>
      <c r="F2960" s="1398"/>
      <c r="G2960" s="1398"/>
      <c r="H2960" s="1399"/>
      <c r="I2960" s="1399"/>
      <c r="J2960" s="1399"/>
      <c r="K2960"/>
      <c r="L2960"/>
      <c r="M2960"/>
      <c r="N2960"/>
      <c r="O2960"/>
    </row>
    <row r="2961" spans="2:15" s="249" customFormat="1" ht="15.75" customHeight="1">
      <c r="B2961" s="1408"/>
      <c r="C2961" s="1979"/>
      <c r="D2961" s="1409"/>
      <c r="E2961" s="1398"/>
      <c r="F2961" s="1398"/>
      <c r="G2961" s="1398"/>
      <c r="H2961" s="1399"/>
      <c r="I2961" s="1399"/>
      <c r="J2961" s="1399"/>
      <c r="K2961"/>
      <c r="L2961"/>
      <c r="M2961"/>
      <c r="N2961"/>
      <c r="O2961"/>
    </row>
    <row r="2962" spans="2:15" s="249" customFormat="1" ht="15.75" customHeight="1">
      <c r="B2962" s="1408"/>
      <c r="C2962" s="1979"/>
      <c r="D2962" s="1409"/>
      <c r="E2962" s="1398"/>
      <c r="F2962" s="1398"/>
      <c r="G2962" s="1398"/>
      <c r="H2962" s="1399"/>
      <c r="I2962" s="1399"/>
      <c r="J2962" s="1399"/>
      <c r="K2962"/>
      <c r="L2962"/>
      <c r="M2962"/>
      <c r="N2962"/>
      <c r="O2962"/>
    </row>
    <row r="2963" spans="2:15" s="249" customFormat="1" ht="15.75" customHeight="1">
      <c r="B2963" s="1408"/>
      <c r="C2963" s="1979"/>
      <c r="D2963" s="1409"/>
      <c r="E2963" s="1398"/>
      <c r="F2963" s="1398"/>
      <c r="G2963" s="1398"/>
      <c r="H2963" s="1399"/>
      <c r="I2963" s="1399"/>
      <c r="J2963" s="1399"/>
      <c r="K2963"/>
      <c r="L2963"/>
      <c r="M2963"/>
      <c r="N2963"/>
      <c r="O2963"/>
    </row>
    <row r="2964" spans="2:15" s="249" customFormat="1" ht="15.75" customHeight="1">
      <c r="B2964" s="1408"/>
      <c r="C2964" s="1979"/>
      <c r="D2964" s="1409"/>
      <c r="E2964" s="1398"/>
      <c r="F2964" s="1398"/>
      <c r="G2964" s="1398"/>
      <c r="H2964" s="1399"/>
      <c r="I2964" s="1399"/>
      <c r="J2964" s="1399"/>
      <c r="K2964"/>
      <c r="L2964"/>
      <c r="M2964"/>
      <c r="N2964"/>
      <c r="O2964"/>
    </row>
    <row r="2965" spans="2:15" s="249" customFormat="1" ht="15.75" customHeight="1">
      <c r="B2965" s="1408"/>
      <c r="C2965" s="1979"/>
      <c r="D2965" s="1409"/>
      <c r="E2965" s="1398"/>
      <c r="F2965" s="1398"/>
      <c r="G2965" s="1398"/>
      <c r="H2965" s="1399"/>
      <c r="I2965" s="1399"/>
      <c r="J2965" s="1399"/>
      <c r="K2965"/>
      <c r="L2965"/>
      <c r="M2965"/>
      <c r="N2965"/>
      <c r="O2965"/>
    </row>
    <row r="2966" spans="2:15" s="249" customFormat="1" ht="15.75" customHeight="1">
      <c r="B2966" s="1408"/>
      <c r="C2966" s="1979"/>
      <c r="D2966" s="1409"/>
      <c r="E2966" s="1398"/>
      <c r="F2966" s="1398"/>
      <c r="G2966" s="1398"/>
      <c r="H2966" s="1399"/>
      <c r="I2966" s="1399"/>
      <c r="J2966" s="1399"/>
      <c r="K2966"/>
      <c r="L2966"/>
      <c r="M2966"/>
      <c r="N2966"/>
      <c r="O2966"/>
    </row>
    <row r="2967" spans="2:15" s="249" customFormat="1" ht="15.75" customHeight="1">
      <c r="B2967" s="1408"/>
      <c r="C2967" s="1979"/>
      <c r="D2967" s="1409"/>
      <c r="E2967" s="1398"/>
      <c r="F2967" s="1398"/>
      <c r="G2967" s="1398"/>
      <c r="H2967" s="1399"/>
      <c r="I2967" s="1399"/>
      <c r="J2967" s="1399"/>
      <c r="K2967"/>
      <c r="L2967"/>
      <c r="M2967"/>
      <c r="N2967"/>
      <c r="O2967"/>
    </row>
    <row r="2968" spans="2:15" s="249" customFormat="1" ht="15.75" customHeight="1">
      <c r="B2968" s="1408"/>
      <c r="C2968" s="1979"/>
      <c r="D2968" s="1409"/>
      <c r="E2968" s="1398"/>
      <c r="F2968" s="1398"/>
      <c r="G2968" s="1398"/>
      <c r="H2968" s="1399"/>
      <c r="I2968" s="1399"/>
      <c r="J2968" s="1399"/>
      <c r="K2968"/>
      <c r="L2968"/>
      <c r="M2968"/>
      <c r="N2968"/>
      <c r="O2968"/>
    </row>
    <row r="2969" spans="2:15" s="249" customFormat="1" ht="15.75" customHeight="1">
      <c r="B2969" s="1408"/>
      <c r="C2969" s="1979"/>
      <c r="D2969" s="1409"/>
      <c r="E2969" s="1398"/>
      <c r="F2969" s="1398"/>
      <c r="G2969" s="1398"/>
      <c r="H2969" s="1399"/>
      <c r="I2969" s="1399"/>
      <c r="J2969" s="1399"/>
      <c r="K2969"/>
      <c r="L2969"/>
      <c r="M2969"/>
      <c r="N2969"/>
      <c r="O2969"/>
    </row>
    <row r="2970" spans="2:15" s="249" customFormat="1" ht="15.75" customHeight="1">
      <c r="B2970" s="1408"/>
      <c r="C2970" s="1979"/>
      <c r="D2970" s="1409"/>
      <c r="E2970" s="1398"/>
      <c r="F2970" s="1398"/>
      <c r="G2970" s="1398"/>
      <c r="H2970" s="1399"/>
      <c r="I2970" s="1399"/>
      <c r="J2970" s="1399"/>
      <c r="K2970"/>
      <c r="L2970"/>
      <c r="M2970"/>
      <c r="N2970"/>
      <c r="O2970"/>
    </row>
    <row r="2971" spans="2:15" s="249" customFormat="1" ht="15.75" customHeight="1">
      <c r="B2971" s="1408"/>
      <c r="C2971" s="1979"/>
      <c r="D2971" s="1409"/>
      <c r="E2971" s="1398"/>
      <c r="F2971" s="1398"/>
      <c r="G2971" s="1398"/>
      <c r="H2971" s="1399"/>
      <c r="I2971" s="1399"/>
      <c r="J2971" s="1399"/>
      <c r="K2971"/>
      <c r="L2971"/>
      <c r="M2971"/>
      <c r="N2971"/>
      <c r="O2971"/>
    </row>
    <row r="2972" spans="2:15" s="249" customFormat="1" ht="15.75" customHeight="1">
      <c r="B2972" s="1408"/>
      <c r="C2972" s="1979"/>
      <c r="D2972" s="1409"/>
      <c r="E2972" s="1398"/>
      <c r="F2972" s="1398"/>
      <c r="G2972" s="1398"/>
      <c r="H2972" s="1399"/>
      <c r="I2972" s="1399"/>
      <c r="J2972" s="1399"/>
      <c r="K2972"/>
      <c r="L2972"/>
      <c r="M2972"/>
      <c r="N2972"/>
      <c r="O2972"/>
    </row>
    <row r="2973" spans="2:15" s="249" customFormat="1" ht="15.75" customHeight="1">
      <c r="B2973" s="1408"/>
      <c r="C2973" s="1979"/>
      <c r="D2973" s="1409"/>
      <c r="E2973" s="1398"/>
      <c r="F2973" s="1398"/>
      <c r="G2973" s="1398"/>
      <c r="H2973" s="1399"/>
      <c r="I2973" s="1399"/>
      <c r="J2973" s="1399"/>
      <c r="K2973"/>
      <c r="L2973"/>
      <c r="M2973"/>
      <c r="N2973"/>
      <c r="O2973"/>
    </row>
    <row r="2974" spans="2:15" s="249" customFormat="1" ht="15.75" customHeight="1">
      <c r="B2974" s="1408"/>
      <c r="C2974" s="1979"/>
      <c r="D2974" s="1409"/>
      <c r="E2974" s="1398"/>
      <c r="F2974" s="1398"/>
      <c r="G2974" s="1398"/>
      <c r="H2974" s="1399"/>
      <c r="I2974" s="1399"/>
      <c r="J2974" s="1399"/>
      <c r="K2974"/>
      <c r="L2974"/>
      <c r="M2974"/>
      <c r="N2974"/>
      <c r="O2974"/>
    </row>
    <row r="2975" spans="2:15" s="249" customFormat="1" ht="15.75" customHeight="1">
      <c r="B2975" s="1408"/>
      <c r="C2975" s="1979"/>
      <c r="D2975" s="1409"/>
      <c r="E2975" s="1398"/>
      <c r="F2975" s="1398"/>
      <c r="G2975" s="1398"/>
      <c r="H2975" s="1399"/>
      <c r="I2975" s="1399"/>
      <c r="J2975" s="1399"/>
      <c r="K2975"/>
      <c r="L2975"/>
      <c r="M2975"/>
      <c r="N2975"/>
      <c r="O2975"/>
    </row>
    <row r="2976" spans="2:15" s="249" customFormat="1" ht="15.75" customHeight="1">
      <c r="B2976" s="1408"/>
      <c r="C2976" s="1979"/>
      <c r="D2976" s="1409"/>
      <c r="E2976" s="1398"/>
      <c r="F2976" s="1398"/>
      <c r="G2976" s="1398"/>
      <c r="H2976" s="1399"/>
      <c r="I2976" s="1399"/>
      <c r="J2976" s="1399"/>
      <c r="K2976"/>
      <c r="L2976"/>
      <c r="M2976"/>
      <c r="N2976"/>
      <c r="O2976"/>
    </row>
    <row r="2977" spans="2:15" s="249" customFormat="1" ht="15.75" customHeight="1">
      <c r="B2977" s="1408"/>
      <c r="C2977" s="1979"/>
      <c r="D2977" s="1409"/>
      <c r="E2977" s="1398"/>
      <c r="F2977" s="1398"/>
      <c r="G2977" s="1398"/>
      <c r="H2977" s="1399"/>
      <c r="I2977" s="1399"/>
      <c r="J2977" s="1399"/>
      <c r="K2977"/>
      <c r="L2977"/>
      <c r="M2977"/>
      <c r="N2977"/>
      <c r="O2977"/>
    </row>
    <row r="2978" spans="2:15" s="249" customFormat="1" ht="15.75" customHeight="1">
      <c r="B2978" s="1408"/>
      <c r="C2978" s="1979"/>
      <c r="D2978" s="1409"/>
      <c r="E2978" s="1398"/>
      <c r="F2978" s="1398"/>
      <c r="G2978" s="1398"/>
      <c r="H2978" s="1399"/>
      <c r="I2978" s="1399"/>
      <c r="J2978" s="1399"/>
      <c r="K2978"/>
      <c r="L2978"/>
      <c r="M2978"/>
      <c r="N2978"/>
      <c r="O2978"/>
    </row>
    <row r="2979" spans="2:15" s="249" customFormat="1" ht="15.75" customHeight="1">
      <c r="B2979" s="1408"/>
      <c r="C2979" s="1979"/>
      <c r="D2979" s="1409"/>
      <c r="E2979" s="1398"/>
      <c r="F2979" s="1398"/>
      <c r="G2979" s="1398"/>
      <c r="H2979" s="1399"/>
      <c r="I2979" s="1399"/>
      <c r="J2979" s="1399"/>
      <c r="K2979"/>
      <c r="L2979"/>
      <c r="M2979"/>
      <c r="N2979"/>
      <c r="O2979"/>
    </row>
    <row r="2980" spans="2:15" s="249" customFormat="1" ht="15.75" customHeight="1">
      <c r="B2980" s="1408"/>
      <c r="C2980" s="1979"/>
      <c r="D2980" s="1409"/>
      <c r="E2980" s="1398"/>
      <c r="F2980" s="1398"/>
      <c r="G2980" s="1398"/>
      <c r="H2980" s="1399"/>
      <c r="I2980" s="1399"/>
      <c r="J2980" s="1399"/>
      <c r="K2980"/>
      <c r="L2980"/>
      <c r="M2980"/>
      <c r="N2980"/>
      <c r="O2980"/>
    </row>
    <row r="2981" spans="2:15" s="249" customFormat="1" ht="15.75" customHeight="1">
      <c r="B2981" s="1408"/>
      <c r="C2981" s="1979"/>
      <c r="D2981" s="1409"/>
      <c r="E2981" s="1398"/>
      <c r="F2981" s="1398"/>
      <c r="G2981" s="1398"/>
      <c r="H2981" s="1399"/>
      <c r="I2981" s="1399"/>
      <c r="J2981" s="1399"/>
      <c r="K2981"/>
      <c r="L2981"/>
      <c r="M2981"/>
      <c r="N2981"/>
      <c r="O2981"/>
    </row>
    <row r="2982" spans="2:15" s="249" customFormat="1" ht="15.75" customHeight="1">
      <c r="B2982" s="1408"/>
      <c r="C2982" s="1979"/>
      <c r="D2982" s="1409"/>
      <c r="E2982" s="1398"/>
      <c r="F2982" s="1398"/>
      <c r="G2982" s="1398"/>
      <c r="H2982" s="1399"/>
      <c r="I2982" s="1399"/>
      <c r="J2982" s="1399"/>
      <c r="K2982"/>
      <c r="L2982"/>
      <c r="M2982"/>
      <c r="N2982"/>
      <c r="O2982"/>
    </row>
    <row r="2983" spans="2:15" s="249" customFormat="1" ht="15.75" customHeight="1">
      <c r="B2983" s="1408"/>
      <c r="C2983" s="1979"/>
      <c r="D2983" s="1409"/>
      <c r="E2983" s="1398"/>
      <c r="F2983" s="1398"/>
      <c r="G2983" s="1398"/>
      <c r="H2983" s="1399"/>
      <c r="I2983" s="1399"/>
      <c r="J2983" s="1399"/>
      <c r="K2983"/>
      <c r="L2983"/>
      <c r="M2983"/>
      <c r="N2983"/>
      <c r="O2983"/>
    </row>
    <row r="2984" spans="2:15" s="249" customFormat="1" ht="15.75" customHeight="1">
      <c r="B2984" s="1408"/>
      <c r="C2984" s="1979"/>
      <c r="D2984" s="1409"/>
      <c r="E2984" s="1398"/>
      <c r="F2984" s="1398"/>
      <c r="G2984" s="1398"/>
      <c r="H2984" s="1399"/>
      <c r="I2984" s="1399"/>
      <c r="J2984" s="1399"/>
      <c r="K2984"/>
      <c r="L2984"/>
      <c r="M2984"/>
      <c r="N2984"/>
      <c r="O2984"/>
    </row>
    <row r="2985" spans="2:15" s="249" customFormat="1" ht="15.75" customHeight="1">
      <c r="B2985" s="1408"/>
      <c r="C2985" s="1979"/>
      <c r="D2985" s="1409"/>
      <c r="E2985" s="1398"/>
      <c r="F2985" s="1398"/>
      <c r="G2985" s="1398"/>
      <c r="H2985" s="1399"/>
      <c r="I2985" s="1399"/>
      <c r="J2985" s="1399"/>
      <c r="K2985"/>
      <c r="L2985"/>
      <c r="M2985"/>
      <c r="N2985"/>
      <c r="O2985"/>
    </row>
    <row r="2986" spans="2:15" s="249" customFormat="1" ht="15.75" customHeight="1">
      <c r="B2986" s="1408"/>
      <c r="C2986" s="1979"/>
      <c r="D2986" s="1409"/>
      <c r="E2986" s="1398"/>
      <c r="F2986" s="1398"/>
      <c r="G2986" s="1398"/>
      <c r="H2986" s="1399"/>
      <c r="I2986" s="1399"/>
      <c r="J2986" s="1399"/>
      <c r="K2986"/>
      <c r="L2986"/>
      <c r="M2986"/>
      <c r="N2986"/>
      <c r="O2986"/>
    </row>
    <row r="2987" spans="2:15" s="249" customFormat="1" ht="15.75" customHeight="1">
      <c r="B2987" s="1408"/>
      <c r="C2987" s="1979"/>
      <c r="D2987" s="1409"/>
      <c r="E2987" s="1398"/>
      <c r="F2987" s="1398"/>
      <c r="G2987" s="1398"/>
      <c r="H2987" s="1399"/>
      <c r="I2987" s="1399"/>
      <c r="J2987" s="1399"/>
      <c r="K2987"/>
      <c r="L2987"/>
      <c r="M2987"/>
      <c r="N2987"/>
      <c r="O2987"/>
    </row>
    <row r="2988" spans="2:15" s="249" customFormat="1" ht="15.75" customHeight="1">
      <c r="B2988" s="1408"/>
      <c r="C2988" s="1979"/>
      <c r="D2988" s="1409"/>
      <c r="E2988" s="1398"/>
      <c r="F2988" s="1398"/>
      <c r="G2988" s="1398"/>
      <c r="H2988" s="1399"/>
      <c r="I2988" s="1399"/>
      <c r="J2988" s="1399"/>
      <c r="K2988"/>
      <c r="L2988"/>
      <c r="M2988"/>
      <c r="N2988"/>
      <c r="O2988"/>
    </row>
    <row r="2989" spans="2:15" s="249" customFormat="1" ht="15.75" customHeight="1">
      <c r="B2989" s="1408"/>
      <c r="C2989" s="1979"/>
      <c r="D2989" s="1409"/>
      <c r="E2989" s="1398"/>
      <c r="F2989" s="1398"/>
      <c r="G2989" s="1398"/>
      <c r="H2989" s="1399"/>
      <c r="I2989" s="1399"/>
      <c r="J2989" s="1399"/>
      <c r="K2989"/>
      <c r="L2989"/>
      <c r="M2989"/>
      <c r="N2989"/>
      <c r="O2989"/>
    </row>
    <row r="2990" spans="2:15" s="249" customFormat="1" ht="15.75" customHeight="1">
      <c r="B2990" s="1408"/>
      <c r="C2990" s="1979"/>
      <c r="D2990" s="1409"/>
      <c r="E2990" s="1398"/>
      <c r="F2990" s="1398"/>
      <c r="G2990" s="1398"/>
      <c r="H2990" s="1399"/>
      <c r="I2990" s="1399"/>
      <c r="J2990" s="1399"/>
      <c r="K2990"/>
      <c r="L2990"/>
      <c r="M2990"/>
      <c r="N2990"/>
      <c r="O2990"/>
    </row>
    <row r="2991" spans="2:15" s="249" customFormat="1" ht="15.75" customHeight="1">
      <c r="B2991" s="1408"/>
      <c r="C2991" s="1979"/>
      <c r="D2991" s="1409"/>
      <c r="E2991" s="1398"/>
      <c r="F2991" s="1398"/>
      <c r="G2991" s="1398"/>
      <c r="H2991" s="1399"/>
      <c r="I2991" s="1399"/>
      <c r="J2991" s="1399"/>
      <c r="K2991"/>
      <c r="L2991"/>
      <c r="M2991"/>
      <c r="N2991"/>
      <c r="O2991"/>
    </row>
    <row r="2992" spans="2:15" s="249" customFormat="1" ht="15.75" customHeight="1">
      <c r="B2992" s="1408"/>
      <c r="C2992" s="1979"/>
      <c r="D2992" s="1409"/>
      <c r="E2992" s="1398"/>
      <c r="F2992" s="1398"/>
      <c r="G2992" s="1398"/>
      <c r="H2992" s="1399"/>
      <c r="I2992" s="1399"/>
      <c r="J2992" s="1399"/>
      <c r="K2992"/>
      <c r="L2992"/>
      <c r="M2992"/>
      <c r="N2992"/>
      <c r="O2992"/>
    </row>
    <row r="2993" spans="2:15" s="249" customFormat="1" ht="15.75" customHeight="1">
      <c r="B2993" s="1408"/>
      <c r="C2993" s="1979"/>
      <c r="D2993" s="1409"/>
      <c r="E2993" s="1398"/>
      <c r="F2993" s="1398"/>
      <c r="G2993" s="1398"/>
      <c r="H2993" s="1399"/>
      <c r="I2993" s="1399"/>
      <c r="J2993" s="1399"/>
      <c r="K2993"/>
      <c r="L2993"/>
      <c r="M2993"/>
      <c r="N2993"/>
      <c r="O2993"/>
    </row>
    <row r="2994" spans="2:15" s="249" customFormat="1" ht="15.75" customHeight="1">
      <c r="B2994" s="1408"/>
      <c r="C2994" s="1979"/>
      <c r="D2994" s="1409"/>
      <c r="E2994" s="1398"/>
      <c r="F2994" s="1398"/>
      <c r="G2994" s="1398"/>
      <c r="H2994" s="1399"/>
      <c r="I2994" s="1399"/>
      <c r="J2994" s="1399"/>
      <c r="K2994"/>
      <c r="L2994"/>
      <c r="M2994"/>
      <c r="N2994"/>
      <c r="O2994"/>
    </row>
    <row r="2995" spans="2:15" s="249" customFormat="1" ht="15.75" customHeight="1">
      <c r="B2995" s="1408"/>
      <c r="C2995" s="1979"/>
      <c r="D2995" s="1409"/>
      <c r="E2995" s="1398"/>
      <c r="F2995" s="1398"/>
      <c r="G2995" s="1398"/>
      <c r="H2995" s="1399"/>
      <c r="I2995" s="1399"/>
      <c r="J2995" s="1399"/>
      <c r="K2995"/>
      <c r="L2995"/>
      <c r="M2995"/>
      <c r="N2995"/>
      <c r="O2995"/>
    </row>
    <row r="2996" spans="2:15" s="249" customFormat="1" ht="15.75" customHeight="1">
      <c r="B2996" s="1408"/>
      <c r="C2996" s="1979"/>
      <c r="D2996" s="1409"/>
      <c r="E2996" s="1398"/>
      <c r="F2996" s="1398"/>
      <c r="G2996" s="1398"/>
      <c r="H2996" s="1399"/>
      <c r="I2996" s="1399"/>
      <c r="J2996" s="1399"/>
      <c r="K2996"/>
      <c r="L2996"/>
      <c r="M2996"/>
      <c r="N2996"/>
      <c r="O2996"/>
    </row>
    <row r="2997" spans="2:15" s="249" customFormat="1" ht="15.75" customHeight="1">
      <c r="B2997" s="1408"/>
      <c r="C2997" s="1979"/>
      <c r="D2997" s="1409"/>
      <c r="E2997" s="1398"/>
      <c r="F2997" s="1398"/>
      <c r="G2997" s="1398"/>
      <c r="H2997" s="1399"/>
      <c r="I2997" s="1399"/>
      <c r="J2997" s="1399"/>
      <c r="K2997"/>
      <c r="L2997"/>
      <c r="M2997"/>
      <c r="N2997"/>
      <c r="O2997"/>
    </row>
    <row r="2998" spans="2:15" s="249" customFormat="1" ht="15.75" customHeight="1">
      <c r="B2998" s="1408"/>
      <c r="C2998" s="1979"/>
      <c r="D2998" s="1409"/>
      <c r="E2998" s="1398"/>
      <c r="F2998" s="1398"/>
      <c r="G2998" s="1398"/>
      <c r="H2998" s="1399"/>
      <c r="I2998" s="1399"/>
      <c r="J2998" s="1399"/>
      <c r="K2998"/>
      <c r="L2998"/>
      <c r="M2998"/>
      <c r="N2998"/>
      <c r="O2998"/>
    </row>
    <row r="2999" spans="2:15" s="249" customFormat="1" ht="15.75" customHeight="1">
      <c r="B2999" s="1408"/>
      <c r="C2999" s="1979"/>
      <c r="D2999" s="1409"/>
      <c r="E2999" s="1398"/>
      <c r="F2999" s="1398"/>
      <c r="G2999" s="1398"/>
      <c r="H2999" s="1399"/>
      <c r="I2999" s="1399"/>
      <c r="J2999" s="1399"/>
      <c r="K2999"/>
      <c r="L2999"/>
      <c r="M2999"/>
      <c r="N2999"/>
      <c r="O2999"/>
    </row>
    <row r="3000" spans="2:15" s="249" customFormat="1" ht="15.75" customHeight="1">
      <c r="B3000" s="1408"/>
      <c r="C3000" s="1979"/>
      <c r="D3000" s="1409"/>
      <c r="E3000" s="1398"/>
      <c r="F3000" s="1398"/>
      <c r="G3000" s="1398"/>
      <c r="H3000" s="1399"/>
      <c r="I3000" s="1399"/>
      <c r="J3000" s="1399"/>
      <c r="K3000"/>
      <c r="L3000"/>
      <c r="M3000"/>
      <c r="N3000"/>
      <c r="O3000"/>
    </row>
    <row r="3001" spans="2:15" s="249" customFormat="1" ht="15.75" customHeight="1">
      <c r="B3001" s="1408"/>
      <c r="C3001" s="1979"/>
      <c r="D3001" s="1409"/>
      <c r="E3001" s="1398"/>
      <c r="F3001" s="1398"/>
      <c r="G3001" s="1398"/>
      <c r="H3001" s="1399"/>
      <c r="I3001" s="1399"/>
      <c r="J3001" s="1399"/>
      <c r="K3001"/>
      <c r="L3001"/>
      <c r="M3001"/>
      <c r="N3001"/>
      <c r="O3001"/>
    </row>
    <row r="3002" spans="2:15" s="249" customFormat="1" ht="15.75" customHeight="1">
      <c r="B3002" s="1408"/>
      <c r="C3002" s="1979"/>
      <c r="D3002" s="1409"/>
      <c r="E3002" s="1398"/>
      <c r="F3002" s="1398"/>
      <c r="G3002" s="1398"/>
      <c r="H3002" s="1399"/>
      <c r="I3002" s="1399"/>
      <c r="J3002" s="1399"/>
      <c r="K3002"/>
      <c r="L3002"/>
      <c r="M3002"/>
      <c r="N3002"/>
      <c r="O3002"/>
    </row>
    <row r="3003" spans="2:15" s="249" customFormat="1" ht="15.75" customHeight="1">
      <c r="B3003" s="1408"/>
      <c r="C3003" s="1979"/>
      <c r="D3003" s="1409"/>
      <c r="E3003" s="1398"/>
      <c r="F3003" s="1398"/>
      <c r="G3003" s="1398"/>
      <c r="H3003" s="1399"/>
      <c r="I3003" s="1399"/>
      <c r="J3003" s="1399"/>
      <c r="K3003"/>
      <c r="L3003"/>
      <c r="M3003"/>
      <c r="N3003"/>
      <c r="O3003"/>
    </row>
    <row r="3004" spans="2:15" s="249" customFormat="1" ht="15.75" customHeight="1">
      <c r="B3004" s="1408"/>
      <c r="C3004" s="1979"/>
      <c r="D3004" s="1409"/>
      <c r="E3004" s="1398"/>
      <c r="F3004" s="1398"/>
      <c r="G3004" s="1398"/>
      <c r="H3004" s="1399"/>
      <c r="I3004" s="1399"/>
      <c r="J3004" s="1399"/>
      <c r="K3004"/>
      <c r="L3004"/>
      <c r="M3004"/>
      <c r="N3004"/>
      <c r="O3004"/>
    </row>
    <row r="3005" spans="2:15" s="249" customFormat="1" ht="15.75" customHeight="1">
      <c r="B3005" s="1408"/>
      <c r="C3005" s="1979"/>
      <c r="D3005" s="1409"/>
      <c r="E3005" s="1398"/>
      <c r="F3005" s="1398"/>
      <c r="G3005" s="1398"/>
      <c r="H3005" s="1399"/>
      <c r="I3005" s="1399"/>
      <c r="J3005" s="1399"/>
      <c r="K3005"/>
      <c r="L3005"/>
      <c r="M3005"/>
      <c r="N3005"/>
      <c r="O3005"/>
    </row>
    <row r="3006" spans="2:15" s="249" customFormat="1" ht="15.75" customHeight="1">
      <c r="B3006" s="1408"/>
      <c r="C3006" s="1979"/>
      <c r="D3006" s="1409"/>
      <c r="E3006" s="1398"/>
      <c r="F3006" s="1398"/>
      <c r="G3006" s="1398"/>
      <c r="H3006" s="1399"/>
      <c r="I3006" s="1399"/>
      <c r="J3006" s="1399"/>
      <c r="K3006"/>
      <c r="L3006"/>
      <c r="M3006"/>
      <c r="N3006"/>
      <c r="O3006"/>
    </row>
    <row r="3007" spans="2:15" s="249" customFormat="1" ht="15.75" customHeight="1">
      <c r="B3007" s="1408"/>
      <c r="C3007" s="1979"/>
      <c r="D3007" s="1409"/>
      <c r="E3007" s="1398"/>
      <c r="F3007" s="1398"/>
      <c r="G3007" s="1398"/>
      <c r="H3007" s="1399"/>
      <c r="I3007" s="1399"/>
      <c r="J3007" s="1399"/>
      <c r="K3007"/>
      <c r="L3007"/>
      <c r="M3007"/>
      <c r="N3007"/>
      <c r="O3007"/>
    </row>
    <row r="3008" spans="2:15" s="249" customFormat="1" ht="15.75" customHeight="1">
      <c r="B3008" s="1408"/>
      <c r="C3008" s="1979"/>
      <c r="D3008" s="1409"/>
      <c r="E3008" s="1398"/>
      <c r="F3008" s="1398"/>
      <c r="G3008" s="1398"/>
      <c r="H3008" s="1399"/>
      <c r="I3008" s="1399"/>
      <c r="J3008" s="1399"/>
      <c r="K3008"/>
      <c r="L3008"/>
      <c r="M3008"/>
      <c r="N3008"/>
      <c r="O3008"/>
    </row>
    <row r="3009" spans="2:15" s="249" customFormat="1" ht="15.75" customHeight="1">
      <c r="B3009" s="1408"/>
      <c r="C3009" s="1979"/>
      <c r="D3009" s="1409"/>
      <c r="E3009" s="1398"/>
      <c r="F3009" s="1398"/>
      <c r="G3009" s="1398"/>
      <c r="H3009" s="1399"/>
      <c r="I3009" s="1399"/>
      <c r="J3009" s="1399"/>
      <c r="K3009"/>
      <c r="L3009"/>
      <c r="M3009"/>
      <c r="N3009"/>
      <c r="O3009"/>
    </row>
    <row r="3010" spans="2:15" s="249" customFormat="1" ht="15.75" customHeight="1">
      <c r="B3010" s="1408"/>
      <c r="C3010" s="1979"/>
      <c r="D3010" s="1409"/>
      <c r="E3010" s="1398"/>
      <c r="F3010" s="1398"/>
      <c r="G3010" s="1398"/>
      <c r="H3010" s="1399"/>
      <c r="I3010" s="1399"/>
      <c r="J3010" s="1399"/>
      <c r="K3010"/>
      <c r="L3010"/>
      <c r="M3010"/>
      <c r="N3010"/>
      <c r="O3010"/>
    </row>
    <row r="3011" spans="2:15" s="249" customFormat="1" ht="15.75" customHeight="1">
      <c r="B3011" s="1408"/>
      <c r="C3011" s="1979"/>
      <c r="D3011" s="1409"/>
      <c r="E3011" s="1398"/>
      <c r="F3011" s="1398"/>
      <c r="G3011" s="1398"/>
      <c r="H3011" s="1399"/>
      <c r="I3011" s="1399"/>
      <c r="J3011" s="1399"/>
      <c r="K3011"/>
      <c r="L3011"/>
      <c r="M3011"/>
      <c r="N3011"/>
      <c r="O3011"/>
    </row>
    <row r="3012" spans="2:15" s="249" customFormat="1" ht="15.75" customHeight="1">
      <c r="B3012" s="1408"/>
      <c r="C3012" s="1979"/>
      <c r="D3012" s="1409"/>
      <c r="E3012" s="1398"/>
      <c r="F3012" s="1398"/>
      <c r="G3012" s="1398"/>
      <c r="H3012" s="1399"/>
      <c r="I3012" s="1399"/>
      <c r="J3012" s="1399"/>
      <c r="K3012"/>
      <c r="L3012"/>
      <c r="M3012"/>
      <c r="N3012"/>
      <c r="O3012"/>
    </row>
    <row r="3013" spans="2:15" s="249" customFormat="1" ht="15.75" customHeight="1">
      <c r="B3013" s="1408"/>
      <c r="C3013" s="1979"/>
      <c r="D3013" s="1409"/>
      <c r="E3013" s="1398"/>
      <c r="F3013" s="1398"/>
      <c r="G3013" s="1398"/>
      <c r="H3013" s="1399"/>
      <c r="I3013" s="1399"/>
      <c r="J3013" s="1399"/>
      <c r="K3013"/>
      <c r="L3013"/>
      <c r="M3013"/>
      <c r="N3013"/>
      <c r="O3013"/>
    </row>
    <row r="3014" spans="2:15" s="249" customFormat="1" ht="15.75" customHeight="1">
      <c r="B3014" s="1408"/>
      <c r="C3014" s="1979"/>
      <c r="D3014" s="1409"/>
      <c r="E3014" s="1398"/>
      <c r="F3014" s="1398"/>
      <c r="G3014" s="1398"/>
      <c r="H3014" s="1399"/>
      <c r="I3014" s="1399"/>
      <c r="J3014" s="1399"/>
      <c r="K3014"/>
      <c r="L3014"/>
      <c r="M3014"/>
      <c r="N3014"/>
      <c r="O3014"/>
    </row>
    <row r="3015" spans="2:15" s="249" customFormat="1" ht="15.75" customHeight="1">
      <c r="B3015" s="1408"/>
      <c r="C3015" s="1979"/>
      <c r="D3015" s="1409"/>
      <c r="E3015" s="1398"/>
      <c r="F3015" s="1398"/>
      <c r="G3015" s="1398"/>
      <c r="H3015" s="1399"/>
      <c r="I3015" s="1399"/>
      <c r="J3015" s="1399"/>
      <c r="K3015"/>
      <c r="L3015"/>
      <c r="M3015"/>
      <c r="N3015"/>
      <c r="O3015"/>
    </row>
    <row r="3016" spans="2:15" s="249" customFormat="1" ht="15.75" customHeight="1">
      <c r="B3016" s="1408"/>
      <c r="C3016" s="1979"/>
      <c r="D3016" s="1409"/>
      <c r="E3016" s="1398"/>
      <c r="F3016" s="1398"/>
      <c r="G3016" s="1398"/>
      <c r="H3016" s="1399"/>
      <c r="I3016" s="1399"/>
      <c r="J3016" s="1399"/>
      <c r="K3016"/>
      <c r="L3016"/>
      <c r="M3016"/>
      <c r="N3016"/>
      <c r="O3016"/>
    </row>
    <row r="3017" spans="2:15" s="249" customFormat="1" ht="15.75" customHeight="1">
      <c r="B3017" s="1408"/>
      <c r="C3017" s="1979"/>
      <c r="D3017" s="1409"/>
      <c r="E3017" s="1398"/>
      <c r="F3017" s="1398"/>
      <c r="G3017" s="1398"/>
      <c r="H3017" s="1399"/>
      <c r="I3017" s="1399"/>
      <c r="J3017" s="1399"/>
      <c r="K3017"/>
      <c r="L3017"/>
      <c r="M3017"/>
      <c r="N3017"/>
      <c r="O3017"/>
    </row>
    <row r="3018" spans="2:15" s="249" customFormat="1" ht="15.75" customHeight="1">
      <c r="B3018" s="1408"/>
      <c r="C3018" s="1979"/>
      <c r="D3018" s="1409"/>
      <c r="E3018" s="1398"/>
      <c r="F3018" s="1398"/>
      <c r="G3018" s="1398"/>
      <c r="H3018" s="1399"/>
      <c r="I3018" s="1399"/>
      <c r="J3018" s="1399"/>
      <c r="K3018"/>
      <c r="L3018"/>
      <c r="M3018"/>
      <c r="N3018"/>
      <c r="O3018"/>
    </row>
    <row r="3019" spans="2:15" s="249" customFormat="1" ht="15.75" customHeight="1">
      <c r="B3019" s="1408"/>
      <c r="C3019" s="1979"/>
      <c r="D3019" s="1409"/>
      <c r="E3019" s="1398"/>
      <c r="F3019" s="1398"/>
      <c r="G3019" s="1398"/>
      <c r="H3019" s="1399"/>
      <c r="I3019" s="1399"/>
      <c r="J3019" s="1399"/>
      <c r="K3019"/>
      <c r="L3019"/>
      <c r="M3019"/>
      <c r="N3019"/>
      <c r="O3019"/>
    </row>
    <row r="3020" spans="2:15" s="249" customFormat="1" ht="15.75" customHeight="1">
      <c r="B3020" s="1408"/>
      <c r="C3020" s="1979"/>
      <c r="D3020" s="1409"/>
      <c r="E3020" s="1398"/>
      <c r="F3020" s="1398"/>
      <c r="G3020" s="1398"/>
      <c r="H3020" s="1399"/>
      <c r="I3020" s="1399"/>
      <c r="J3020" s="1399"/>
      <c r="K3020"/>
      <c r="L3020"/>
      <c r="M3020"/>
      <c r="N3020"/>
      <c r="O3020"/>
    </row>
    <row r="3021" spans="2:15" s="249" customFormat="1" ht="15.75" customHeight="1">
      <c r="B3021" s="1408"/>
      <c r="C3021" s="1979"/>
      <c r="D3021" s="1409"/>
      <c r="E3021" s="1398"/>
      <c r="F3021" s="1398"/>
      <c r="G3021" s="1398"/>
      <c r="H3021" s="1399"/>
      <c r="I3021" s="1399"/>
      <c r="J3021" s="1399"/>
      <c r="K3021"/>
      <c r="L3021"/>
      <c r="M3021"/>
      <c r="N3021"/>
      <c r="O3021"/>
    </row>
    <row r="3022" spans="2:15" s="249" customFormat="1" ht="15.75" customHeight="1">
      <c r="B3022" s="1408"/>
      <c r="C3022" s="1979"/>
      <c r="D3022" s="1409"/>
      <c r="E3022" s="1398"/>
      <c r="F3022" s="1398"/>
      <c r="G3022" s="1398"/>
      <c r="H3022" s="1399"/>
      <c r="I3022" s="1399"/>
      <c r="J3022" s="1399"/>
      <c r="K3022"/>
      <c r="L3022"/>
      <c r="M3022"/>
      <c r="N3022"/>
      <c r="O3022"/>
    </row>
    <row r="3023" spans="2:15" s="249" customFormat="1" ht="15.75" customHeight="1">
      <c r="B3023" s="1408"/>
      <c r="C3023" s="1979"/>
      <c r="D3023" s="1409"/>
      <c r="E3023" s="1398"/>
      <c r="F3023" s="1398"/>
      <c r="G3023" s="1398"/>
      <c r="H3023" s="1399"/>
      <c r="I3023" s="1399"/>
      <c r="J3023" s="1399"/>
      <c r="K3023"/>
      <c r="L3023"/>
      <c r="M3023"/>
      <c r="N3023"/>
      <c r="O3023"/>
    </row>
    <row r="3024" spans="2:15" s="249" customFormat="1" ht="15.75" customHeight="1">
      <c r="B3024" s="1408"/>
      <c r="C3024" s="1979"/>
      <c r="D3024" s="1409"/>
      <c r="E3024" s="1398"/>
      <c r="F3024" s="1398"/>
      <c r="G3024" s="1398"/>
      <c r="H3024" s="1399"/>
      <c r="I3024" s="1399"/>
      <c r="J3024" s="1399"/>
      <c r="K3024"/>
      <c r="L3024"/>
      <c r="M3024"/>
      <c r="N3024"/>
      <c r="O3024"/>
    </row>
    <row r="3025" spans="2:15" s="249" customFormat="1" ht="15.75" customHeight="1">
      <c r="B3025" s="1408"/>
      <c r="C3025" s="1979"/>
      <c r="D3025" s="1409"/>
      <c r="E3025" s="1398"/>
      <c r="F3025" s="1398"/>
      <c r="G3025" s="1398"/>
      <c r="H3025" s="1399"/>
      <c r="I3025" s="1399"/>
      <c r="J3025" s="1399"/>
      <c r="K3025"/>
      <c r="L3025"/>
      <c r="M3025"/>
      <c r="N3025"/>
      <c r="O3025"/>
    </row>
    <row r="3026" spans="2:15" s="249" customFormat="1" ht="15.75" customHeight="1">
      <c r="B3026" s="1408"/>
      <c r="C3026" s="1979"/>
      <c r="D3026" s="1409"/>
      <c r="E3026" s="1398"/>
      <c r="F3026" s="1398"/>
      <c r="G3026" s="1398"/>
      <c r="H3026" s="1399"/>
      <c r="I3026" s="1399"/>
      <c r="J3026" s="1399"/>
      <c r="K3026"/>
      <c r="L3026"/>
      <c r="M3026"/>
      <c r="N3026"/>
      <c r="O3026"/>
    </row>
    <row r="3027" spans="2:15" s="249" customFormat="1" ht="15.75" customHeight="1">
      <c r="B3027" s="1408"/>
      <c r="C3027" s="1979"/>
      <c r="D3027" s="1409"/>
      <c r="E3027" s="1398"/>
      <c r="F3027" s="1398"/>
      <c r="G3027" s="1398"/>
      <c r="H3027" s="1399"/>
      <c r="I3027" s="1399"/>
      <c r="J3027" s="1399"/>
      <c r="K3027"/>
      <c r="L3027"/>
      <c r="M3027"/>
      <c r="N3027"/>
      <c r="O3027"/>
    </row>
    <row r="3028" spans="2:15" s="249" customFormat="1" ht="15.75" customHeight="1">
      <c r="B3028" s="1408"/>
      <c r="C3028" s="1979"/>
      <c r="D3028" s="1409"/>
      <c r="E3028" s="1398"/>
      <c r="F3028" s="1398"/>
      <c r="G3028" s="1398"/>
      <c r="H3028" s="1399"/>
      <c r="I3028" s="1399"/>
      <c r="J3028" s="1399"/>
      <c r="K3028"/>
      <c r="L3028"/>
      <c r="M3028"/>
      <c r="N3028"/>
      <c r="O3028"/>
    </row>
    <row r="3029" spans="2:15" s="249" customFormat="1" ht="15.75" customHeight="1">
      <c r="B3029" s="1408"/>
      <c r="C3029" s="1979"/>
      <c r="D3029" s="1409"/>
      <c r="E3029" s="1398"/>
      <c r="F3029" s="1398"/>
      <c r="G3029" s="1398"/>
      <c r="H3029" s="1399"/>
      <c r="I3029" s="1399"/>
      <c r="J3029" s="1399"/>
      <c r="K3029"/>
      <c r="L3029"/>
      <c r="M3029"/>
      <c r="N3029"/>
      <c r="O3029"/>
    </row>
    <row r="3030" spans="2:15" s="249" customFormat="1" ht="15.75" customHeight="1">
      <c r="B3030" s="1408"/>
      <c r="C3030" s="1979"/>
      <c r="D3030" s="1409"/>
      <c r="E3030" s="1398"/>
      <c r="F3030" s="1398"/>
      <c r="G3030" s="1398"/>
      <c r="H3030" s="1399"/>
      <c r="I3030" s="1399"/>
      <c r="J3030" s="1399"/>
      <c r="K3030"/>
      <c r="L3030"/>
      <c r="M3030"/>
      <c r="N3030"/>
      <c r="O3030"/>
    </row>
    <row r="3031" spans="2:15" s="249" customFormat="1" ht="15.75" customHeight="1">
      <c r="B3031" s="1408"/>
      <c r="C3031" s="1979"/>
      <c r="D3031" s="1409"/>
      <c r="E3031" s="1398"/>
      <c r="F3031" s="1398"/>
      <c r="G3031" s="1398"/>
      <c r="H3031" s="1399"/>
      <c r="I3031" s="1399"/>
      <c r="J3031" s="1399"/>
      <c r="K3031"/>
      <c r="L3031"/>
      <c r="M3031"/>
      <c r="N3031"/>
      <c r="O3031"/>
    </row>
    <row r="3032" spans="2:15" s="249" customFormat="1" ht="15.75" customHeight="1">
      <c r="B3032" s="1408"/>
      <c r="C3032" s="1979"/>
      <c r="D3032" s="1409"/>
      <c r="E3032" s="1398"/>
      <c r="F3032" s="1398"/>
      <c r="G3032" s="1398"/>
      <c r="H3032" s="1399"/>
      <c r="I3032" s="1399"/>
      <c r="J3032" s="1399"/>
      <c r="K3032"/>
      <c r="L3032"/>
      <c r="M3032"/>
      <c r="N3032"/>
      <c r="O3032"/>
    </row>
    <row r="3033" spans="2:15" s="249" customFormat="1" ht="15.75" customHeight="1">
      <c r="B3033" s="1408"/>
      <c r="C3033" s="1979"/>
      <c r="D3033" s="1409"/>
      <c r="E3033" s="1398"/>
      <c r="F3033" s="1398"/>
      <c r="G3033" s="1398"/>
      <c r="H3033" s="1399"/>
      <c r="I3033" s="1399"/>
      <c r="J3033" s="1399"/>
      <c r="K3033"/>
      <c r="L3033"/>
      <c r="M3033"/>
      <c r="N3033"/>
      <c r="O3033"/>
    </row>
    <row r="3034" spans="2:15" s="249" customFormat="1" ht="15.75" customHeight="1">
      <c r="B3034" s="1408"/>
      <c r="C3034" s="1979"/>
      <c r="D3034" s="1409"/>
      <c r="E3034" s="1398"/>
      <c r="F3034" s="1398"/>
      <c r="G3034" s="1398"/>
      <c r="H3034" s="1399"/>
      <c r="I3034" s="1399"/>
      <c r="J3034" s="1399"/>
      <c r="K3034"/>
      <c r="L3034"/>
      <c r="M3034"/>
      <c r="N3034"/>
      <c r="O3034"/>
    </row>
    <row r="3035" spans="2:15" s="249" customFormat="1" ht="15.75" customHeight="1">
      <c r="B3035" s="1408"/>
      <c r="C3035" s="1979"/>
      <c r="D3035" s="1409"/>
      <c r="E3035" s="1398"/>
      <c r="F3035" s="1398"/>
      <c r="G3035" s="1398"/>
      <c r="H3035" s="1399"/>
      <c r="I3035" s="1399"/>
      <c r="J3035" s="1399"/>
      <c r="K3035"/>
      <c r="L3035"/>
      <c r="M3035"/>
      <c r="N3035"/>
      <c r="O3035"/>
    </row>
    <row r="3036" spans="2:15" s="249" customFormat="1" ht="15.75" customHeight="1">
      <c r="B3036" s="1408"/>
      <c r="C3036" s="1979"/>
      <c r="D3036" s="1409"/>
      <c r="E3036" s="1398"/>
      <c r="F3036" s="1398"/>
      <c r="G3036" s="1398"/>
      <c r="H3036" s="1399"/>
      <c r="I3036" s="1399"/>
      <c r="J3036" s="1399"/>
      <c r="K3036"/>
      <c r="L3036"/>
      <c r="M3036"/>
      <c r="N3036"/>
      <c r="O3036"/>
    </row>
    <row r="3037" spans="2:15" s="249" customFormat="1" ht="15.75" customHeight="1">
      <c r="B3037" s="1408"/>
      <c r="C3037" s="1979"/>
      <c r="D3037" s="1409"/>
      <c r="E3037" s="1398"/>
      <c r="F3037" s="1398"/>
      <c r="G3037" s="1398"/>
      <c r="H3037" s="1399"/>
      <c r="I3037" s="1399"/>
      <c r="J3037" s="1399"/>
      <c r="K3037"/>
      <c r="L3037"/>
      <c r="M3037"/>
      <c r="N3037"/>
      <c r="O3037"/>
    </row>
    <row r="3038" spans="2:15" s="249" customFormat="1" ht="15.75" customHeight="1">
      <c r="B3038" s="1408"/>
      <c r="C3038" s="1979"/>
      <c r="D3038" s="1409"/>
      <c r="E3038" s="1398"/>
      <c r="F3038" s="1398"/>
      <c r="G3038" s="1398"/>
      <c r="H3038" s="1399"/>
      <c r="I3038" s="1399"/>
      <c r="J3038" s="1399"/>
      <c r="K3038"/>
      <c r="L3038"/>
      <c r="M3038"/>
      <c r="N3038"/>
      <c r="O3038"/>
    </row>
    <row r="3039" spans="2:15" s="249" customFormat="1" ht="15.75" customHeight="1">
      <c r="B3039" s="1408"/>
      <c r="C3039" s="1979"/>
      <c r="D3039" s="1409"/>
      <c r="E3039" s="1398"/>
      <c r="F3039" s="1398"/>
      <c r="G3039" s="1398"/>
      <c r="H3039" s="1399"/>
      <c r="I3039" s="1399"/>
      <c r="J3039" s="1399"/>
      <c r="K3039"/>
      <c r="L3039"/>
      <c r="M3039"/>
      <c r="N3039"/>
      <c r="O3039"/>
    </row>
    <row r="3040" spans="2:15" s="249" customFormat="1" ht="15.75" customHeight="1">
      <c r="B3040" s="1408"/>
      <c r="C3040" s="1979"/>
      <c r="D3040" s="1409"/>
      <c r="E3040" s="1398"/>
      <c r="F3040" s="1398"/>
      <c r="G3040" s="1398"/>
      <c r="H3040" s="1399"/>
      <c r="I3040" s="1399"/>
      <c r="J3040" s="1399"/>
      <c r="K3040"/>
      <c r="L3040"/>
      <c r="M3040"/>
      <c r="N3040"/>
      <c r="O3040"/>
    </row>
    <row r="3041" spans="2:15" s="249" customFormat="1" ht="15.75" customHeight="1">
      <c r="B3041" s="1408"/>
      <c r="C3041" s="1979"/>
      <c r="D3041" s="1409"/>
      <c r="E3041" s="1398"/>
      <c r="F3041" s="1398"/>
      <c r="G3041" s="1398"/>
      <c r="H3041" s="1399"/>
      <c r="I3041" s="1399"/>
      <c r="J3041" s="1399"/>
      <c r="K3041"/>
      <c r="L3041"/>
      <c r="M3041"/>
      <c r="N3041"/>
      <c r="O3041"/>
    </row>
    <row r="3042" spans="2:15" s="249" customFormat="1" ht="15.75" customHeight="1">
      <c r="B3042" s="1408"/>
      <c r="C3042" s="1979"/>
      <c r="D3042" s="1409"/>
      <c r="E3042" s="1398"/>
      <c r="F3042" s="1398"/>
      <c r="G3042" s="1398"/>
      <c r="H3042" s="1399"/>
      <c r="I3042" s="1399"/>
      <c r="J3042" s="1399"/>
      <c r="K3042"/>
      <c r="L3042"/>
      <c r="M3042"/>
      <c r="N3042"/>
      <c r="O3042"/>
    </row>
    <row r="3043" spans="2:15" s="249" customFormat="1" ht="15.75" customHeight="1">
      <c r="B3043" s="1408"/>
      <c r="C3043" s="1979"/>
      <c r="D3043" s="1409"/>
      <c r="E3043" s="1398"/>
      <c r="F3043" s="1398"/>
      <c r="G3043" s="1398"/>
      <c r="H3043" s="1399"/>
      <c r="I3043" s="1399"/>
      <c r="J3043" s="1399"/>
      <c r="K3043"/>
      <c r="L3043"/>
      <c r="M3043"/>
      <c r="N3043"/>
      <c r="O3043"/>
    </row>
    <row r="3044" spans="2:15" s="249" customFormat="1" ht="15.75" customHeight="1">
      <c r="B3044" s="1408"/>
      <c r="C3044" s="1979"/>
      <c r="D3044" s="1409"/>
      <c r="E3044" s="1398"/>
      <c r="F3044" s="1398"/>
      <c r="G3044" s="1398"/>
      <c r="H3044" s="1399"/>
      <c r="I3044" s="1399"/>
      <c r="J3044" s="1399"/>
      <c r="K3044"/>
      <c r="L3044"/>
      <c r="M3044"/>
      <c r="N3044"/>
      <c r="O3044"/>
    </row>
    <row r="3045" spans="2:15" s="249" customFormat="1" ht="15.75" customHeight="1">
      <c r="B3045" s="1408"/>
      <c r="C3045" s="1979"/>
      <c r="D3045" s="1409"/>
      <c r="E3045" s="1398"/>
      <c r="F3045" s="1398"/>
      <c r="G3045" s="1398"/>
      <c r="H3045" s="1399"/>
      <c r="I3045" s="1399"/>
      <c r="J3045" s="1399"/>
      <c r="K3045"/>
      <c r="L3045"/>
      <c r="M3045"/>
      <c r="N3045"/>
      <c r="O3045"/>
    </row>
    <row r="3046" spans="2:15" s="249" customFormat="1" ht="15.75" customHeight="1">
      <c r="B3046" s="1408"/>
      <c r="C3046" s="1979"/>
      <c r="D3046" s="1409"/>
      <c r="E3046" s="1398"/>
      <c r="F3046" s="1398"/>
      <c r="G3046" s="1398"/>
      <c r="H3046" s="1399"/>
      <c r="I3046" s="1399"/>
      <c r="J3046" s="1399"/>
      <c r="K3046"/>
      <c r="L3046"/>
      <c r="M3046"/>
      <c r="N3046"/>
      <c r="O3046"/>
    </row>
    <row r="3047" spans="2:15" s="249" customFormat="1" ht="15.75" customHeight="1">
      <c r="B3047" s="1408"/>
      <c r="C3047" s="1979"/>
      <c r="D3047" s="1409"/>
      <c r="E3047" s="1398"/>
      <c r="F3047" s="1398"/>
      <c r="G3047" s="1398"/>
      <c r="H3047" s="1399"/>
      <c r="I3047" s="1399"/>
      <c r="J3047" s="1399"/>
      <c r="K3047"/>
      <c r="L3047"/>
      <c r="M3047"/>
      <c r="N3047"/>
      <c r="O3047"/>
    </row>
    <row r="3048" spans="2:15" s="249" customFormat="1" ht="15.75" customHeight="1">
      <c r="B3048" s="1408"/>
      <c r="C3048" s="1979"/>
      <c r="D3048" s="1409"/>
      <c r="E3048" s="1398"/>
      <c r="F3048" s="1398"/>
      <c r="G3048" s="1398"/>
      <c r="H3048" s="1399"/>
      <c r="I3048" s="1399"/>
      <c r="J3048" s="1399"/>
      <c r="K3048"/>
      <c r="L3048"/>
      <c r="M3048"/>
      <c r="N3048"/>
      <c r="O3048"/>
    </row>
    <row r="3049" spans="2:15" s="249" customFormat="1" ht="15.75" customHeight="1">
      <c r="B3049" s="1408"/>
      <c r="C3049" s="1979"/>
      <c r="D3049" s="1409"/>
      <c r="E3049" s="1398"/>
      <c r="F3049" s="1398"/>
      <c r="G3049" s="1398"/>
      <c r="H3049" s="1399"/>
      <c r="I3049" s="1399"/>
      <c r="J3049" s="1399"/>
      <c r="K3049"/>
      <c r="L3049"/>
      <c r="M3049"/>
      <c r="N3049"/>
      <c r="O3049"/>
    </row>
    <row r="3050" spans="2:15" s="249" customFormat="1" ht="15.75" customHeight="1">
      <c r="B3050" s="1408"/>
      <c r="C3050" s="1979"/>
      <c r="D3050" s="1409"/>
      <c r="E3050" s="1398"/>
      <c r="F3050" s="1398"/>
      <c r="G3050" s="1398"/>
      <c r="H3050" s="1399"/>
      <c r="I3050" s="1399"/>
      <c r="J3050" s="1399"/>
      <c r="K3050"/>
      <c r="L3050"/>
      <c r="M3050"/>
      <c r="N3050"/>
      <c r="O3050"/>
    </row>
    <row r="3051" spans="2:15" s="249" customFormat="1" ht="15.75" customHeight="1">
      <c r="B3051" s="1408"/>
      <c r="C3051" s="1979"/>
      <c r="D3051" s="1409"/>
      <c r="E3051" s="1398"/>
      <c r="F3051" s="1398"/>
      <c r="G3051" s="1398"/>
      <c r="H3051" s="1399"/>
      <c r="I3051" s="1399"/>
      <c r="J3051" s="1399"/>
      <c r="K3051"/>
      <c r="L3051"/>
      <c r="M3051"/>
      <c r="N3051"/>
      <c r="O3051"/>
    </row>
    <row r="3052" spans="2:15" s="249" customFormat="1" ht="15.75" customHeight="1">
      <c r="B3052" s="1408"/>
      <c r="C3052" s="1979"/>
      <c r="D3052" s="1409"/>
      <c r="E3052" s="1398"/>
      <c r="F3052" s="1398"/>
      <c r="G3052" s="1398"/>
      <c r="H3052" s="1399"/>
      <c r="I3052" s="1399"/>
      <c r="J3052" s="1399"/>
      <c r="K3052"/>
      <c r="L3052"/>
      <c r="M3052"/>
      <c r="N3052"/>
      <c r="O3052"/>
    </row>
    <row r="3053" spans="2:15" s="249" customFormat="1" ht="15.75" customHeight="1">
      <c r="B3053" s="1408"/>
      <c r="C3053" s="1979"/>
      <c r="D3053" s="1409"/>
      <c r="E3053" s="1398"/>
      <c r="F3053" s="1398"/>
      <c r="G3053" s="1398"/>
      <c r="H3053" s="1399"/>
      <c r="I3053" s="1399"/>
      <c r="J3053" s="1399"/>
      <c r="K3053"/>
      <c r="L3053"/>
      <c r="M3053"/>
      <c r="N3053"/>
      <c r="O3053"/>
    </row>
    <row r="3054" spans="2:15" s="249" customFormat="1" ht="15.75" customHeight="1">
      <c r="B3054" s="1408"/>
      <c r="C3054" s="1979"/>
      <c r="D3054" s="1409"/>
      <c r="E3054" s="1398"/>
      <c r="F3054" s="1398"/>
      <c r="G3054" s="1398"/>
      <c r="H3054" s="1399"/>
      <c r="I3054" s="1399"/>
      <c r="J3054" s="1399"/>
      <c r="K3054"/>
      <c r="L3054"/>
      <c r="M3054"/>
      <c r="N3054"/>
      <c r="O3054"/>
    </row>
    <row r="3055" spans="2:15" s="249" customFormat="1" ht="15.75" customHeight="1">
      <c r="B3055" s="1408"/>
      <c r="C3055" s="1979"/>
      <c r="D3055" s="1409"/>
      <c r="E3055" s="1398"/>
      <c r="F3055" s="1398"/>
      <c r="G3055" s="1398"/>
      <c r="H3055" s="1399"/>
      <c r="I3055" s="1399"/>
      <c r="J3055" s="1399"/>
      <c r="K3055"/>
      <c r="L3055"/>
      <c r="M3055"/>
      <c r="N3055"/>
      <c r="O3055"/>
    </row>
    <row r="3056" spans="2:15" s="249" customFormat="1" ht="15.75" customHeight="1">
      <c r="B3056" s="1408"/>
      <c r="C3056" s="1979"/>
      <c r="D3056" s="1409"/>
      <c r="E3056" s="1398"/>
      <c r="F3056" s="1398"/>
      <c r="G3056" s="1398"/>
      <c r="H3056" s="1399"/>
      <c r="I3056" s="1399"/>
      <c r="J3056" s="1399"/>
      <c r="K3056"/>
      <c r="L3056"/>
      <c r="M3056"/>
      <c r="N3056"/>
      <c r="O3056"/>
    </row>
    <row r="3057" spans="2:15" s="249" customFormat="1" ht="15.75" customHeight="1">
      <c r="B3057" s="1408"/>
      <c r="C3057" s="1979"/>
      <c r="D3057" s="1409"/>
      <c r="E3057" s="1398"/>
      <c r="F3057" s="1398"/>
      <c r="G3057" s="1398"/>
      <c r="H3057" s="1399"/>
      <c r="I3057" s="1399"/>
      <c r="J3057" s="1399"/>
      <c r="K3057"/>
      <c r="L3057"/>
      <c r="M3057"/>
      <c r="N3057"/>
      <c r="O3057"/>
    </row>
    <row r="3058" spans="2:15" s="249" customFormat="1" ht="15.75" customHeight="1">
      <c r="B3058" s="1408"/>
      <c r="C3058" s="1979"/>
      <c r="D3058" s="1409"/>
      <c r="E3058" s="1398"/>
      <c r="F3058" s="1398"/>
      <c r="G3058" s="1398"/>
      <c r="H3058" s="1399"/>
      <c r="I3058" s="1399"/>
      <c r="J3058" s="1399"/>
      <c r="K3058"/>
      <c r="L3058"/>
      <c r="M3058"/>
      <c r="N3058"/>
      <c r="O3058"/>
    </row>
    <row r="3059" spans="2:15" s="249" customFormat="1" ht="15.75" customHeight="1">
      <c r="B3059" s="1408"/>
      <c r="C3059" s="1979"/>
      <c r="D3059" s="1409"/>
      <c r="E3059" s="1398"/>
      <c r="F3059" s="1398"/>
      <c r="G3059" s="1398"/>
      <c r="H3059" s="1399"/>
      <c r="I3059" s="1399"/>
      <c r="J3059" s="1399"/>
      <c r="K3059"/>
      <c r="L3059"/>
      <c r="M3059"/>
      <c r="N3059"/>
      <c r="O3059"/>
    </row>
    <row r="3060" spans="2:15" s="249" customFormat="1" ht="15.75" customHeight="1">
      <c r="B3060" s="1408"/>
      <c r="C3060" s="1979"/>
      <c r="D3060" s="1409"/>
      <c r="E3060" s="1398"/>
      <c r="F3060" s="1398"/>
      <c r="G3060" s="1398"/>
      <c r="H3060" s="1399"/>
      <c r="I3060" s="1399"/>
      <c r="J3060" s="1399"/>
      <c r="K3060"/>
      <c r="L3060"/>
      <c r="M3060"/>
      <c r="N3060"/>
      <c r="O3060"/>
    </row>
    <row r="3061" spans="2:15" s="249" customFormat="1" ht="15.75" customHeight="1">
      <c r="B3061" s="1408"/>
      <c r="C3061" s="1979"/>
      <c r="D3061" s="1409"/>
      <c r="E3061" s="1398"/>
      <c r="F3061" s="1398"/>
      <c r="G3061" s="1398"/>
      <c r="H3061" s="1399"/>
      <c r="I3061" s="1399"/>
      <c r="J3061" s="1399"/>
      <c r="K3061"/>
      <c r="L3061"/>
      <c r="M3061"/>
      <c r="N3061"/>
      <c r="O3061"/>
    </row>
    <row r="3062" spans="2:15" s="249" customFormat="1" ht="15.75" customHeight="1">
      <c r="B3062" s="1408"/>
      <c r="C3062" s="1979"/>
      <c r="D3062" s="1409"/>
      <c r="E3062" s="1398"/>
      <c r="F3062" s="1398"/>
      <c r="G3062" s="1398"/>
      <c r="H3062" s="1399"/>
      <c r="I3062" s="1399"/>
      <c r="J3062" s="1399"/>
      <c r="K3062"/>
      <c r="L3062"/>
      <c r="M3062"/>
      <c r="N3062"/>
      <c r="O3062"/>
    </row>
    <row r="3063" spans="2:15" s="249" customFormat="1" ht="15.75" customHeight="1">
      <c r="B3063" s="1408"/>
      <c r="C3063" s="1979"/>
      <c r="D3063" s="1409"/>
      <c r="E3063" s="1398"/>
      <c r="F3063" s="1398"/>
      <c r="G3063" s="1398"/>
      <c r="H3063" s="1399"/>
      <c r="I3063" s="1399"/>
      <c r="J3063" s="1399"/>
      <c r="K3063"/>
      <c r="L3063"/>
      <c r="M3063"/>
      <c r="N3063"/>
      <c r="O3063"/>
    </row>
    <row r="3064" spans="2:15" s="249" customFormat="1" ht="15.75" customHeight="1">
      <c r="B3064" s="1408"/>
      <c r="C3064" s="1979"/>
      <c r="D3064" s="1409"/>
      <c r="E3064" s="1398"/>
      <c r="F3064" s="1398"/>
      <c r="G3064" s="1398"/>
      <c r="H3064" s="1399"/>
      <c r="I3064" s="1399"/>
      <c r="J3064" s="1399"/>
      <c r="K3064"/>
      <c r="L3064"/>
      <c r="M3064"/>
      <c r="N3064"/>
      <c r="O3064"/>
    </row>
    <row r="3065" spans="2:15" s="249" customFormat="1" ht="15.75" customHeight="1">
      <c r="B3065" s="1408"/>
      <c r="C3065" s="1979"/>
      <c r="D3065" s="1409"/>
      <c r="E3065" s="1398"/>
      <c r="F3065" s="1398"/>
      <c r="G3065" s="1398"/>
      <c r="H3065" s="1399"/>
      <c r="I3065" s="1399"/>
      <c r="J3065" s="1399"/>
      <c r="K3065"/>
      <c r="L3065"/>
      <c r="M3065"/>
      <c r="N3065"/>
      <c r="O3065"/>
    </row>
    <row r="3066" spans="2:15" s="249" customFormat="1" ht="15.75" customHeight="1">
      <c r="B3066" s="1408"/>
      <c r="C3066" s="1979"/>
      <c r="D3066" s="1409"/>
      <c r="E3066" s="1398"/>
      <c r="F3066" s="1398"/>
      <c r="G3066" s="1398"/>
      <c r="H3066" s="1399"/>
      <c r="I3066" s="1399"/>
      <c r="J3066" s="1399"/>
      <c r="K3066"/>
      <c r="L3066"/>
      <c r="M3066"/>
      <c r="N3066"/>
      <c r="O3066"/>
    </row>
    <row r="3067" spans="2:15" s="249" customFormat="1" ht="15.75" customHeight="1">
      <c r="B3067" s="1408"/>
      <c r="C3067" s="1979"/>
      <c r="D3067" s="1409"/>
      <c r="E3067" s="1398"/>
      <c r="F3067" s="1398"/>
      <c r="G3067" s="1398"/>
      <c r="H3067" s="1399"/>
      <c r="I3067" s="1399"/>
      <c r="J3067" s="1399"/>
      <c r="K3067"/>
      <c r="L3067"/>
      <c r="M3067"/>
      <c r="N3067"/>
      <c r="O3067"/>
    </row>
    <row r="3068" spans="2:15" s="249" customFormat="1" ht="15.75" customHeight="1">
      <c r="B3068" s="1408"/>
      <c r="C3068" s="1979"/>
      <c r="D3068" s="1409"/>
      <c r="E3068" s="1398"/>
      <c r="F3068" s="1398"/>
      <c r="G3068" s="1398"/>
      <c r="H3068" s="1399"/>
      <c r="I3068" s="1399"/>
      <c r="J3068" s="1399"/>
      <c r="K3068"/>
      <c r="L3068"/>
      <c r="M3068"/>
      <c r="N3068"/>
      <c r="O3068"/>
    </row>
    <row r="3069" spans="2:15" s="249" customFormat="1" ht="15.75" customHeight="1">
      <c r="B3069" s="1408"/>
      <c r="C3069" s="1979"/>
      <c r="D3069" s="1409"/>
      <c r="E3069" s="1398"/>
      <c r="F3069" s="1398"/>
      <c r="G3069" s="1398"/>
      <c r="H3069" s="1399"/>
      <c r="I3069" s="1399"/>
      <c r="J3069" s="1399"/>
      <c r="K3069"/>
      <c r="L3069"/>
      <c r="M3069"/>
      <c r="N3069"/>
      <c r="O3069"/>
    </row>
    <row r="3070" spans="2:15" s="249" customFormat="1" ht="15.75" customHeight="1">
      <c r="B3070" s="1408"/>
      <c r="C3070" s="1979"/>
      <c r="D3070" s="1409"/>
      <c r="E3070" s="1398"/>
      <c r="F3070" s="1398"/>
      <c r="G3070" s="1398"/>
      <c r="H3070" s="1399"/>
      <c r="I3070" s="1399"/>
      <c r="J3070" s="1399"/>
      <c r="K3070"/>
      <c r="L3070"/>
      <c r="M3070"/>
      <c r="N3070"/>
      <c r="O3070"/>
    </row>
    <row r="3071" spans="2:15" s="249" customFormat="1" ht="15.75" customHeight="1">
      <c r="B3071" s="1408"/>
      <c r="C3071" s="1979"/>
      <c r="D3071" s="1409"/>
      <c r="E3071" s="1398"/>
      <c r="F3071" s="1398"/>
      <c r="G3071" s="1398"/>
      <c r="H3071" s="1399"/>
      <c r="I3071" s="1399"/>
      <c r="J3071" s="1399"/>
      <c r="K3071"/>
      <c r="L3071"/>
      <c r="M3071"/>
      <c r="N3071"/>
      <c r="O3071"/>
    </row>
    <row r="3072" spans="2:15" s="249" customFormat="1" ht="15.75" customHeight="1">
      <c r="B3072" s="1408"/>
      <c r="C3072" s="1979"/>
      <c r="D3072" s="1409"/>
      <c r="E3072" s="1398"/>
      <c r="F3072" s="1398"/>
      <c r="G3072" s="1398"/>
      <c r="H3072" s="1399"/>
      <c r="I3072" s="1399"/>
      <c r="J3072" s="1399"/>
      <c r="K3072"/>
      <c r="L3072"/>
      <c r="M3072"/>
      <c r="N3072"/>
      <c r="O3072"/>
    </row>
    <row r="3073" spans="2:15" s="249" customFormat="1" ht="15.75" customHeight="1">
      <c r="B3073" s="1408"/>
      <c r="C3073" s="1979"/>
      <c r="D3073" s="1409"/>
      <c r="E3073" s="1398"/>
      <c r="F3073" s="1398"/>
      <c r="G3073" s="1398"/>
      <c r="H3073" s="1399"/>
      <c r="I3073" s="1399"/>
      <c r="J3073" s="1399"/>
      <c r="K3073"/>
      <c r="L3073"/>
      <c r="M3073"/>
      <c r="N3073"/>
      <c r="O3073"/>
    </row>
    <row r="3074" spans="2:15" s="249" customFormat="1" ht="15.75" customHeight="1">
      <c r="B3074" s="1408"/>
      <c r="C3074" s="1979"/>
      <c r="D3074" s="1409"/>
      <c r="E3074" s="1398"/>
      <c r="F3074" s="1398"/>
      <c r="G3074" s="1398"/>
      <c r="H3074" s="1399"/>
      <c r="I3074" s="1399"/>
      <c r="J3074" s="1399"/>
      <c r="K3074"/>
      <c r="L3074"/>
      <c r="M3074"/>
      <c r="N3074"/>
      <c r="O3074"/>
    </row>
    <row r="3075" spans="2:15" s="249" customFormat="1" ht="15.75" customHeight="1">
      <c r="B3075" s="1408"/>
      <c r="C3075" s="1979"/>
      <c r="D3075" s="1409"/>
      <c r="E3075" s="1398"/>
      <c r="F3075" s="1398"/>
      <c r="G3075" s="1398"/>
      <c r="H3075" s="1399"/>
      <c r="I3075" s="1399"/>
      <c r="J3075" s="1399"/>
      <c r="K3075"/>
      <c r="L3075"/>
      <c r="M3075"/>
      <c r="N3075"/>
      <c r="O3075"/>
    </row>
    <row r="3076" spans="2:15" s="249" customFormat="1" ht="15.75" customHeight="1">
      <c r="B3076" s="1408"/>
      <c r="C3076" s="1979"/>
      <c r="D3076" s="1409"/>
      <c r="E3076" s="1398"/>
      <c r="F3076" s="1398"/>
      <c r="G3076" s="1398"/>
      <c r="H3076" s="1399"/>
      <c r="I3076" s="1399"/>
      <c r="J3076" s="1399"/>
      <c r="K3076"/>
      <c r="L3076"/>
      <c r="M3076"/>
      <c r="N3076"/>
      <c r="O3076"/>
    </row>
    <row r="3077" spans="2:15" s="249" customFormat="1" ht="15.75" customHeight="1">
      <c r="B3077" s="1408"/>
      <c r="C3077" s="1979"/>
      <c r="D3077" s="1409"/>
      <c r="E3077" s="1398"/>
      <c r="F3077" s="1398"/>
      <c r="G3077" s="1398"/>
      <c r="H3077" s="1399"/>
      <c r="I3077" s="1399"/>
      <c r="J3077" s="1399"/>
      <c r="K3077"/>
      <c r="L3077"/>
      <c r="M3077"/>
      <c r="N3077"/>
      <c r="O3077"/>
    </row>
    <row r="3078" spans="2:15" s="249" customFormat="1" ht="15.75" customHeight="1">
      <c r="B3078" s="1408"/>
      <c r="C3078" s="1979"/>
      <c r="D3078" s="1409"/>
      <c r="E3078" s="1398"/>
      <c r="F3078" s="1398"/>
      <c r="G3078" s="1398"/>
      <c r="H3078" s="1399"/>
      <c r="I3078" s="1399"/>
      <c r="J3078" s="1399"/>
      <c r="K3078"/>
      <c r="L3078"/>
      <c r="M3078"/>
      <c r="N3078"/>
      <c r="O3078"/>
    </row>
    <row r="3079" spans="2:15" s="249" customFormat="1" ht="15.75" customHeight="1">
      <c r="B3079" s="1408"/>
      <c r="C3079" s="1979"/>
      <c r="D3079" s="1409"/>
      <c r="E3079" s="1398"/>
      <c r="F3079" s="1398"/>
      <c r="G3079" s="1398"/>
      <c r="H3079" s="1399"/>
      <c r="I3079" s="1399"/>
      <c r="J3079" s="1399"/>
      <c r="K3079"/>
      <c r="L3079"/>
      <c r="M3079"/>
      <c r="N3079"/>
      <c r="O3079"/>
    </row>
    <row r="3080" spans="2:15" s="249" customFormat="1" ht="15.75" customHeight="1">
      <c r="B3080" s="1408"/>
      <c r="C3080" s="1979"/>
      <c r="D3080" s="1409"/>
      <c r="E3080" s="1398"/>
      <c r="F3080" s="1398"/>
      <c r="G3080" s="1398"/>
      <c r="H3080" s="1399"/>
      <c r="I3080" s="1399"/>
      <c r="J3080" s="1399"/>
      <c r="K3080"/>
      <c r="L3080"/>
      <c r="M3080"/>
      <c r="N3080"/>
      <c r="O3080"/>
    </row>
    <row r="3081" spans="2:15" s="249" customFormat="1" ht="15.75" customHeight="1">
      <c r="B3081" s="1408"/>
      <c r="C3081" s="1979"/>
      <c r="D3081" s="1409"/>
      <c r="E3081" s="1398"/>
      <c r="F3081" s="1398"/>
      <c r="G3081" s="1398"/>
      <c r="H3081" s="1399"/>
      <c r="I3081" s="1399"/>
      <c r="J3081" s="1399"/>
      <c r="K3081"/>
      <c r="L3081"/>
      <c r="M3081"/>
      <c r="N3081"/>
      <c r="O3081"/>
    </row>
    <row r="3082" spans="2:15" s="249" customFormat="1" ht="15.75" customHeight="1">
      <c r="B3082" s="1408"/>
      <c r="C3082" s="1979"/>
      <c r="D3082" s="1409"/>
      <c r="E3082" s="1398"/>
      <c r="F3082" s="1398"/>
      <c r="G3082" s="1398"/>
      <c r="H3082" s="1399"/>
      <c r="I3082" s="1399"/>
      <c r="J3082" s="1399"/>
      <c r="K3082"/>
      <c r="L3082"/>
      <c r="M3082"/>
      <c r="N3082"/>
      <c r="O3082"/>
    </row>
    <row r="3083" spans="2:15" s="249" customFormat="1" ht="15.75" customHeight="1">
      <c r="B3083" s="1408"/>
      <c r="C3083" s="1979"/>
      <c r="D3083" s="1409"/>
      <c r="E3083" s="1398"/>
      <c r="F3083" s="1398"/>
      <c r="G3083" s="1398"/>
      <c r="H3083" s="1399"/>
      <c r="I3083" s="1399"/>
      <c r="J3083" s="1399"/>
      <c r="K3083"/>
      <c r="L3083"/>
      <c r="M3083"/>
      <c r="N3083"/>
      <c r="O3083"/>
    </row>
    <row r="3084" spans="2:15" s="249" customFormat="1" ht="15.75" customHeight="1">
      <c r="B3084" s="1408"/>
      <c r="C3084" s="1979"/>
      <c r="D3084" s="1409"/>
      <c r="E3084" s="1398"/>
      <c r="F3084" s="1398"/>
      <c r="G3084" s="1398"/>
      <c r="H3084" s="1399"/>
      <c r="I3084" s="1399"/>
      <c r="J3084" s="1399"/>
      <c r="K3084"/>
      <c r="L3084"/>
      <c r="M3084"/>
      <c r="N3084"/>
      <c r="O3084"/>
    </row>
    <row r="3085" spans="2:15" s="249" customFormat="1" ht="15.75" customHeight="1">
      <c r="B3085" s="1408"/>
      <c r="C3085" s="1979"/>
      <c r="D3085" s="1409"/>
      <c r="E3085" s="1398"/>
      <c r="F3085" s="1398"/>
      <c r="G3085" s="1398"/>
      <c r="H3085" s="1399"/>
      <c r="I3085" s="1399"/>
      <c r="J3085" s="1399"/>
      <c r="K3085"/>
      <c r="L3085"/>
      <c r="M3085"/>
      <c r="N3085"/>
      <c r="O3085"/>
    </row>
    <row r="3086" spans="2:15" s="249" customFormat="1" ht="15.75" customHeight="1">
      <c r="B3086" s="1408"/>
      <c r="C3086" s="1979"/>
      <c r="D3086" s="1409"/>
      <c r="E3086" s="1398"/>
      <c r="F3086" s="1398"/>
      <c r="G3086" s="1398"/>
      <c r="H3086" s="1399"/>
      <c r="I3086" s="1399"/>
      <c r="J3086" s="1399"/>
      <c r="K3086"/>
      <c r="L3086"/>
      <c r="M3086"/>
      <c r="N3086"/>
      <c r="O3086"/>
    </row>
    <row r="3087" spans="2:15" s="249" customFormat="1" ht="15.75" customHeight="1">
      <c r="B3087" s="1408"/>
      <c r="C3087" s="1979"/>
      <c r="D3087" s="1409"/>
      <c r="E3087" s="1398"/>
      <c r="F3087" s="1398"/>
      <c r="G3087" s="1398"/>
      <c r="H3087" s="1399"/>
      <c r="I3087" s="1399"/>
      <c r="J3087" s="1399"/>
      <c r="K3087"/>
      <c r="L3087"/>
      <c r="M3087"/>
      <c r="N3087"/>
      <c r="O3087"/>
    </row>
    <row r="3088" spans="2:15" s="249" customFormat="1" ht="15.75" customHeight="1">
      <c r="B3088" s="1408"/>
      <c r="C3088" s="1979"/>
      <c r="D3088" s="1409"/>
      <c r="E3088" s="1398"/>
      <c r="F3088" s="1398"/>
      <c r="G3088" s="1398"/>
      <c r="H3088" s="1399"/>
      <c r="I3088" s="1399"/>
      <c r="J3088" s="1399"/>
      <c r="K3088"/>
      <c r="L3088"/>
      <c r="M3088"/>
      <c r="N3088"/>
      <c r="O3088"/>
    </row>
    <row r="3089" spans="2:15" s="249" customFormat="1" ht="15.75" customHeight="1">
      <c r="B3089" s="1408"/>
      <c r="C3089" s="1979"/>
      <c r="D3089" s="1409"/>
      <c r="E3089" s="1398"/>
      <c r="F3089" s="1398"/>
      <c r="G3089" s="1398"/>
      <c r="H3089" s="1399"/>
      <c r="I3089" s="1399"/>
      <c r="J3089" s="1399"/>
      <c r="K3089"/>
      <c r="L3089"/>
      <c r="M3089"/>
      <c r="N3089"/>
      <c r="O3089"/>
    </row>
    <row r="3090" spans="2:15" s="249" customFormat="1" ht="15.75" customHeight="1">
      <c r="B3090" s="1408"/>
      <c r="C3090" s="1979"/>
      <c r="D3090" s="1409"/>
      <c r="E3090" s="1398"/>
      <c r="F3090" s="1398"/>
      <c r="G3090" s="1398"/>
      <c r="H3090" s="1399"/>
      <c r="I3090" s="1399"/>
      <c r="J3090" s="1399"/>
      <c r="K3090"/>
      <c r="L3090"/>
      <c r="M3090"/>
      <c r="N3090"/>
      <c r="O3090"/>
    </row>
    <row r="3091" spans="2:15" s="249" customFormat="1" ht="15.75" customHeight="1">
      <c r="B3091" s="1408"/>
      <c r="C3091" s="1979"/>
      <c r="D3091" s="1409"/>
      <c r="E3091" s="1398"/>
      <c r="F3091" s="1398"/>
      <c r="G3091" s="1398"/>
      <c r="H3091" s="1399"/>
      <c r="I3091" s="1399"/>
      <c r="J3091" s="1399"/>
      <c r="K3091"/>
      <c r="L3091"/>
      <c r="M3091"/>
      <c r="N3091"/>
      <c r="O3091"/>
    </row>
    <row r="3092" spans="2:15" s="249" customFormat="1" ht="15.75" customHeight="1">
      <c r="B3092" s="1408"/>
      <c r="C3092" s="1979"/>
      <c r="D3092" s="1409"/>
      <c r="E3092" s="1398"/>
      <c r="F3092" s="1398"/>
      <c r="G3092" s="1398"/>
      <c r="H3092" s="1399"/>
      <c r="I3092" s="1399"/>
      <c r="J3092" s="1399"/>
      <c r="K3092"/>
      <c r="L3092"/>
      <c r="M3092"/>
      <c r="N3092"/>
      <c r="O3092"/>
    </row>
    <row r="3093" spans="2:15" s="249" customFormat="1" ht="15.75" customHeight="1">
      <c r="B3093" s="1408"/>
      <c r="C3093" s="1979"/>
      <c r="D3093" s="1409"/>
      <c r="E3093" s="1398"/>
      <c r="F3093" s="1398"/>
      <c r="G3093" s="1398"/>
      <c r="H3093" s="1399"/>
      <c r="I3093" s="1399"/>
      <c r="J3093" s="1399"/>
      <c r="K3093"/>
      <c r="L3093"/>
      <c r="M3093"/>
      <c r="N3093"/>
      <c r="O3093"/>
    </row>
    <row r="3094" spans="2:15" s="249" customFormat="1" ht="15.75" customHeight="1">
      <c r="B3094" s="1408"/>
      <c r="C3094" s="1979"/>
      <c r="D3094" s="1409"/>
      <c r="E3094" s="1398"/>
      <c r="F3094" s="1398"/>
      <c r="G3094" s="1398"/>
      <c r="H3094" s="1399"/>
      <c r="I3094" s="1399"/>
      <c r="J3094" s="1399"/>
      <c r="K3094"/>
      <c r="L3094"/>
      <c r="M3094"/>
      <c r="N3094"/>
      <c r="O3094"/>
    </row>
    <row r="3095" spans="2:15" s="249" customFormat="1" ht="15.75" customHeight="1">
      <c r="B3095" s="1408"/>
      <c r="C3095" s="1979"/>
      <c r="D3095" s="1409"/>
      <c r="E3095" s="1398"/>
      <c r="F3095" s="1398"/>
      <c r="G3095" s="1398"/>
      <c r="H3095" s="1399"/>
      <c r="I3095" s="1399"/>
      <c r="J3095" s="1399"/>
      <c r="K3095"/>
      <c r="L3095"/>
      <c r="M3095"/>
      <c r="N3095"/>
      <c r="O3095"/>
    </row>
    <row r="3096" spans="2:15" s="249" customFormat="1" ht="15.75" customHeight="1">
      <c r="B3096" s="1408"/>
      <c r="C3096" s="1979"/>
      <c r="D3096" s="1409"/>
      <c r="E3096" s="1398"/>
      <c r="F3096" s="1398"/>
      <c r="G3096" s="1398"/>
      <c r="H3096" s="1399"/>
      <c r="I3096" s="1399"/>
      <c r="J3096" s="1399"/>
      <c r="K3096"/>
      <c r="L3096"/>
      <c r="M3096"/>
      <c r="N3096"/>
      <c r="O3096"/>
    </row>
    <row r="3097" spans="2:15" s="249" customFormat="1" ht="15.75" customHeight="1">
      <c r="B3097" s="1408"/>
      <c r="C3097" s="1979"/>
      <c r="D3097" s="1409"/>
      <c r="E3097" s="1398"/>
      <c r="F3097" s="1398"/>
      <c r="G3097" s="1398"/>
      <c r="H3097" s="1399"/>
      <c r="I3097" s="1399"/>
      <c r="J3097" s="1399"/>
      <c r="K3097"/>
      <c r="L3097"/>
      <c r="M3097"/>
      <c r="N3097"/>
      <c r="O3097"/>
    </row>
    <row r="3098" spans="2:15" s="249" customFormat="1" ht="15.75" customHeight="1">
      <c r="B3098" s="1408"/>
      <c r="C3098" s="1979"/>
      <c r="D3098" s="1409"/>
      <c r="E3098" s="1398"/>
      <c r="F3098" s="1398"/>
      <c r="G3098" s="1398"/>
      <c r="H3098" s="1399"/>
      <c r="I3098" s="1399"/>
      <c r="J3098" s="1399"/>
      <c r="K3098"/>
      <c r="L3098"/>
      <c r="M3098"/>
      <c r="N3098"/>
      <c r="O3098"/>
    </row>
    <row r="3099" spans="2:15" s="249" customFormat="1" ht="15.75" customHeight="1">
      <c r="B3099" s="1408"/>
      <c r="C3099" s="1979"/>
      <c r="D3099" s="1409"/>
      <c r="E3099" s="1398"/>
      <c r="F3099" s="1398"/>
      <c r="G3099" s="1398"/>
      <c r="H3099" s="1399"/>
      <c r="I3099" s="1399"/>
      <c r="J3099" s="1399"/>
      <c r="K3099"/>
      <c r="L3099"/>
      <c r="M3099"/>
      <c r="N3099"/>
      <c r="O3099"/>
    </row>
    <row r="3100" spans="2:15" s="249" customFormat="1" ht="15.75" customHeight="1">
      <c r="B3100" s="1408"/>
      <c r="C3100" s="1979"/>
      <c r="D3100" s="1409"/>
      <c r="E3100" s="1398"/>
      <c r="F3100" s="1398"/>
      <c r="G3100" s="1398"/>
      <c r="H3100" s="1399"/>
      <c r="I3100" s="1399"/>
      <c r="J3100" s="1399"/>
      <c r="K3100"/>
      <c r="L3100"/>
      <c r="M3100"/>
      <c r="N3100"/>
      <c r="O3100"/>
    </row>
    <row r="3101" spans="2:15" s="249" customFormat="1" ht="15.75" customHeight="1">
      <c r="B3101" s="1408"/>
      <c r="C3101" s="1979"/>
      <c r="D3101" s="1409"/>
      <c r="E3101" s="1398"/>
      <c r="F3101" s="1398"/>
      <c r="G3101" s="1398"/>
      <c r="H3101" s="1399"/>
      <c r="I3101" s="1399"/>
      <c r="J3101" s="1399"/>
      <c r="K3101"/>
      <c r="L3101"/>
      <c r="M3101"/>
      <c r="N3101"/>
      <c r="O3101"/>
    </row>
    <row r="3102" spans="2:15" s="249" customFormat="1" ht="15.75" customHeight="1">
      <c r="B3102" s="1408"/>
      <c r="C3102" s="1979"/>
      <c r="D3102" s="1409"/>
      <c r="E3102" s="1398"/>
      <c r="F3102" s="1398"/>
      <c r="G3102" s="1398"/>
      <c r="H3102" s="1399"/>
      <c r="I3102" s="1399"/>
      <c r="J3102" s="1399"/>
      <c r="K3102"/>
      <c r="L3102"/>
      <c r="M3102"/>
      <c r="N3102"/>
      <c r="O3102"/>
    </row>
    <row r="3103" spans="2:15" s="249" customFormat="1" ht="15.75" customHeight="1">
      <c r="B3103" s="1408"/>
      <c r="C3103" s="1979"/>
      <c r="D3103" s="1409"/>
      <c r="E3103" s="1398"/>
      <c r="F3103" s="1398"/>
      <c r="G3103" s="1398"/>
      <c r="H3103" s="1399"/>
      <c r="I3103" s="1399"/>
      <c r="J3103" s="1399"/>
      <c r="K3103"/>
      <c r="L3103"/>
      <c r="M3103"/>
      <c r="N3103"/>
      <c r="O3103"/>
    </row>
    <row r="3104" spans="2:15" s="249" customFormat="1" ht="15.75" customHeight="1">
      <c r="B3104" s="1408"/>
      <c r="C3104" s="1979"/>
      <c r="D3104" s="1409"/>
      <c r="E3104" s="1398"/>
      <c r="F3104" s="1398"/>
      <c r="G3104" s="1398"/>
      <c r="H3104" s="1399"/>
      <c r="I3104" s="1399"/>
      <c r="J3104" s="1399"/>
      <c r="K3104"/>
      <c r="L3104"/>
      <c r="M3104"/>
      <c r="N3104"/>
      <c r="O3104"/>
    </row>
    <row r="3105" spans="2:15" s="249" customFormat="1" ht="15.75" customHeight="1">
      <c r="B3105" s="1408"/>
      <c r="C3105" s="1979"/>
      <c r="D3105" s="1409"/>
      <c r="E3105" s="1398"/>
      <c r="F3105" s="1398"/>
      <c r="G3105" s="1398"/>
      <c r="H3105" s="1399"/>
      <c r="I3105" s="1399"/>
      <c r="J3105" s="1399"/>
      <c r="K3105"/>
      <c r="L3105"/>
      <c r="M3105"/>
      <c r="N3105"/>
      <c r="O3105"/>
    </row>
    <row r="3106" spans="2:15" s="249" customFormat="1" ht="15.75" customHeight="1">
      <c r="B3106" s="1408"/>
      <c r="C3106" s="1979"/>
      <c r="D3106" s="1409"/>
      <c r="E3106" s="1398"/>
      <c r="F3106" s="1398"/>
      <c r="G3106" s="1398"/>
      <c r="H3106" s="1399"/>
      <c r="I3106" s="1399"/>
      <c r="J3106" s="1399"/>
      <c r="K3106"/>
      <c r="L3106"/>
      <c r="M3106"/>
      <c r="N3106"/>
      <c r="O3106"/>
    </row>
    <row r="3107" spans="2:15" s="249" customFormat="1" ht="15.75" customHeight="1">
      <c r="B3107" s="1408"/>
      <c r="C3107" s="1979"/>
      <c r="D3107" s="1409"/>
      <c r="E3107" s="1398"/>
      <c r="F3107" s="1398"/>
      <c r="G3107" s="1398"/>
      <c r="H3107" s="1399"/>
      <c r="I3107" s="1399"/>
      <c r="J3107" s="1399"/>
      <c r="K3107"/>
      <c r="L3107"/>
      <c r="M3107"/>
      <c r="N3107"/>
      <c r="O3107"/>
    </row>
    <row r="3108" spans="2:15" s="249" customFormat="1" ht="15.75" customHeight="1">
      <c r="B3108" s="1408"/>
      <c r="C3108" s="1979"/>
      <c r="D3108" s="1409"/>
      <c r="E3108" s="1398"/>
      <c r="F3108" s="1398"/>
      <c r="G3108" s="1398"/>
      <c r="H3108" s="1399"/>
      <c r="I3108" s="1399"/>
      <c r="J3108" s="1399"/>
      <c r="K3108"/>
      <c r="L3108"/>
      <c r="M3108"/>
      <c r="N3108"/>
      <c r="O3108"/>
    </row>
    <row r="3109" spans="2:15" s="249" customFormat="1" ht="15.75" customHeight="1">
      <c r="B3109" s="1408"/>
      <c r="C3109" s="1979"/>
      <c r="D3109" s="1409"/>
      <c r="E3109" s="1398"/>
      <c r="F3109" s="1398"/>
      <c r="G3109" s="1398"/>
      <c r="H3109" s="1399"/>
      <c r="I3109" s="1399"/>
      <c r="J3109" s="1399"/>
      <c r="K3109"/>
      <c r="L3109"/>
      <c r="M3109"/>
      <c r="N3109"/>
      <c r="O3109"/>
    </row>
    <row r="3110" spans="2:15" s="249" customFormat="1" ht="15.75" customHeight="1">
      <c r="B3110" s="1408"/>
      <c r="C3110" s="1979"/>
      <c r="D3110" s="1409"/>
      <c r="E3110" s="1398"/>
      <c r="F3110" s="1398"/>
      <c r="G3110" s="1398"/>
      <c r="H3110" s="1399"/>
      <c r="I3110" s="1399"/>
      <c r="J3110" s="1399"/>
      <c r="K3110"/>
      <c r="L3110"/>
      <c r="M3110"/>
      <c r="N3110"/>
      <c r="O3110"/>
    </row>
    <row r="3111" spans="2:15" s="249" customFormat="1" ht="15.75" customHeight="1">
      <c r="B3111" s="1408"/>
      <c r="C3111" s="1979"/>
      <c r="D3111" s="1409"/>
      <c r="E3111" s="1398"/>
      <c r="F3111" s="1398"/>
      <c r="G3111" s="1398"/>
      <c r="H3111" s="1399"/>
      <c r="I3111" s="1399"/>
      <c r="J3111" s="1399"/>
      <c r="K3111"/>
      <c r="L3111"/>
      <c r="M3111"/>
      <c r="N3111"/>
      <c r="O3111"/>
    </row>
    <row r="3112" spans="2:15" s="249" customFormat="1" ht="15.75" customHeight="1">
      <c r="B3112" s="1408"/>
      <c r="C3112" s="1979"/>
      <c r="D3112" s="1409"/>
      <c r="E3112" s="1398"/>
      <c r="F3112" s="1398"/>
      <c r="G3112" s="1398"/>
      <c r="H3112" s="1399"/>
      <c r="I3112" s="1399"/>
      <c r="J3112" s="1399"/>
      <c r="K3112"/>
      <c r="L3112"/>
      <c r="M3112"/>
      <c r="N3112"/>
      <c r="O3112"/>
    </row>
    <row r="3113" spans="2:15" s="249" customFormat="1" ht="15.75" customHeight="1">
      <c r="B3113" s="1408"/>
      <c r="C3113" s="1979"/>
      <c r="D3113" s="1409"/>
      <c r="E3113" s="1398"/>
      <c r="F3113" s="1398"/>
      <c r="G3113" s="1398"/>
      <c r="H3113" s="1399"/>
      <c r="I3113" s="1399"/>
      <c r="J3113" s="1399"/>
      <c r="K3113"/>
      <c r="L3113"/>
      <c r="M3113"/>
      <c r="N3113"/>
      <c r="O3113"/>
    </row>
    <row r="3114" spans="2:15" s="249" customFormat="1" ht="15.75" customHeight="1">
      <c r="B3114" s="1408"/>
      <c r="C3114" s="1979"/>
      <c r="D3114" s="1409"/>
      <c r="E3114" s="1398"/>
      <c r="F3114" s="1398"/>
      <c r="G3114" s="1398"/>
      <c r="H3114" s="1399"/>
      <c r="I3114" s="1399"/>
      <c r="J3114" s="1399"/>
      <c r="K3114"/>
      <c r="L3114"/>
      <c r="M3114"/>
      <c r="N3114"/>
      <c r="O3114"/>
    </row>
    <row r="3115" spans="2:15" s="249" customFormat="1" ht="15.75" customHeight="1">
      <c r="B3115" s="1408"/>
      <c r="C3115" s="1979"/>
      <c r="D3115" s="1409"/>
      <c r="E3115" s="1398"/>
      <c r="F3115" s="1398"/>
      <c r="G3115" s="1398"/>
      <c r="H3115" s="1399"/>
      <c r="I3115" s="1399"/>
      <c r="J3115" s="1399"/>
      <c r="K3115"/>
      <c r="L3115"/>
      <c r="M3115"/>
      <c r="N3115"/>
      <c r="O3115"/>
    </row>
    <row r="3116" spans="2:15" s="249" customFormat="1" ht="15.75" customHeight="1">
      <c r="B3116" s="1408"/>
      <c r="C3116" s="1979"/>
      <c r="D3116" s="1409"/>
      <c r="E3116" s="1398"/>
      <c r="F3116" s="1398"/>
      <c r="G3116" s="1398"/>
      <c r="H3116" s="1399"/>
      <c r="I3116" s="1399"/>
      <c r="J3116" s="1399"/>
      <c r="K3116"/>
      <c r="L3116"/>
      <c r="M3116"/>
      <c r="N3116"/>
      <c r="O3116"/>
    </row>
    <row r="3117" spans="2:15" s="249" customFormat="1" ht="15.75" customHeight="1">
      <c r="B3117" s="1408"/>
      <c r="C3117" s="1979"/>
      <c r="D3117" s="1409"/>
      <c r="E3117" s="1398"/>
      <c r="F3117" s="1398"/>
      <c r="G3117" s="1398"/>
      <c r="H3117" s="1399"/>
      <c r="I3117" s="1399"/>
      <c r="J3117" s="1399"/>
      <c r="K3117"/>
      <c r="L3117"/>
      <c r="M3117"/>
      <c r="N3117"/>
      <c r="O3117"/>
    </row>
    <row r="3118" spans="2:15" s="249" customFormat="1" ht="15.75" customHeight="1">
      <c r="B3118" s="1408"/>
      <c r="C3118" s="1979"/>
      <c r="D3118" s="1409"/>
      <c r="E3118" s="1398"/>
      <c r="F3118" s="1398"/>
      <c r="G3118" s="1398"/>
      <c r="H3118" s="1399"/>
      <c r="I3118" s="1399"/>
      <c r="J3118" s="1399"/>
      <c r="K3118"/>
      <c r="L3118"/>
      <c r="M3118"/>
      <c r="N3118"/>
      <c r="O3118"/>
    </row>
    <row r="3119" spans="2:15" s="249" customFormat="1" ht="15.75" customHeight="1">
      <c r="B3119" s="1408"/>
      <c r="C3119" s="1979"/>
      <c r="D3119" s="1409"/>
      <c r="E3119" s="1398"/>
      <c r="F3119" s="1398"/>
      <c r="G3119" s="1398"/>
      <c r="H3119" s="1399"/>
      <c r="I3119" s="1399"/>
      <c r="J3119" s="1399"/>
      <c r="K3119"/>
      <c r="L3119"/>
      <c r="M3119"/>
      <c r="N3119"/>
      <c r="O3119"/>
    </row>
    <row r="3120" spans="2:15" s="249" customFormat="1" ht="15.75" customHeight="1">
      <c r="B3120" s="1408"/>
      <c r="C3120" s="1979"/>
      <c r="D3120" s="1409"/>
      <c r="E3120" s="1398"/>
      <c r="F3120" s="1398"/>
      <c r="G3120" s="1398"/>
      <c r="H3120" s="1399"/>
      <c r="I3120" s="1399"/>
      <c r="J3120" s="1399"/>
      <c r="K3120"/>
      <c r="L3120"/>
      <c r="M3120"/>
      <c r="N3120"/>
      <c r="O3120"/>
    </row>
    <row r="3121" spans="2:15" s="249" customFormat="1" ht="15.75" customHeight="1">
      <c r="B3121" s="1408"/>
      <c r="C3121" s="1979"/>
      <c r="D3121" s="1409"/>
      <c r="E3121" s="1398"/>
      <c r="F3121" s="1398"/>
      <c r="G3121" s="1398"/>
      <c r="H3121" s="1399"/>
      <c r="I3121" s="1399"/>
      <c r="J3121" s="1399"/>
      <c r="K3121"/>
      <c r="L3121"/>
      <c r="M3121"/>
      <c r="N3121"/>
      <c r="O3121"/>
    </row>
    <row r="3122" spans="2:15" s="249" customFormat="1" ht="15.75" customHeight="1">
      <c r="B3122" s="1408"/>
      <c r="C3122" s="1979"/>
      <c r="D3122" s="1409"/>
      <c r="E3122" s="1398"/>
      <c r="F3122" s="1398"/>
      <c r="G3122" s="1398"/>
      <c r="H3122" s="1399"/>
      <c r="I3122" s="1399"/>
      <c r="J3122" s="1399"/>
      <c r="K3122"/>
      <c r="L3122"/>
      <c r="M3122"/>
      <c r="N3122"/>
      <c r="O3122"/>
    </row>
    <row r="3123" spans="2:15" s="249" customFormat="1" ht="15.75" customHeight="1">
      <c r="B3123" s="1408"/>
      <c r="C3123" s="1979"/>
      <c r="D3123" s="1409"/>
      <c r="E3123" s="1398"/>
      <c r="F3123" s="1398"/>
      <c r="G3123" s="1398"/>
      <c r="H3123" s="1399"/>
      <c r="I3123" s="1399"/>
      <c r="J3123" s="1399"/>
      <c r="K3123"/>
      <c r="L3123"/>
      <c r="M3123"/>
      <c r="N3123"/>
      <c r="O3123"/>
    </row>
    <row r="3124" spans="2:15" s="249" customFormat="1" ht="15.75" customHeight="1">
      <c r="B3124" s="1408"/>
      <c r="C3124" s="1979"/>
      <c r="D3124" s="1409"/>
      <c r="E3124" s="1398"/>
      <c r="F3124" s="1398"/>
      <c r="G3124" s="1398"/>
      <c r="H3124" s="1399"/>
      <c r="I3124" s="1399"/>
      <c r="J3124" s="1399"/>
      <c r="K3124"/>
      <c r="L3124"/>
      <c r="M3124"/>
      <c r="N3124"/>
      <c r="O3124"/>
    </row>
    <row r="3125" spans="2:15" s="249" customFormat="1" ht="15.75" customHeight="1">
      <c r="B3125" s="1408"/>
      <c r="C3125" s="1979"/>
      <c r="D3125" s="1409"/>
      <c r="E3125" s="1398"/>
      <c r="F3125" s="1398"/>
      <c r="G3125" s="1398"/>
      <c r="H3125" s="1399"/>
      <c r="I3125" s="1399"/>
      <c r="J3125" s="1399"/>
      <c r="K3125"/>
      <c r="L3125"/>
      <c r="M3125"/>
      <c r="N3125"/>
      <c r="O3125"/>
    </row>
    <row r="3126" spans="2:15" s="249" customFormat="1" ht="15.75" customHeight="1">
      <c r="B3126" s="1408"/>
      <c r="C3126" s="1979"/>
      <c r="D3126" s="1409"/>
      <c r="E3126" s="1398"/>
      <c r="F3126" s="1398"/>
      <c r="G3126" s="1398"/>
      <c r="H3126" s="1399"/>
      <c r="I3126" s="1399"/>
      <c r="J3126" s="1399"/>
      <c r="K3126"/>
      <c r="L3126"/>
      <c r="M3126"/>
      <c r="N3126"/>
      <c r="O3126"/>
    </row>
    <row r="3127" spans="2:15" s="249" customFormat="1" ht="15.75" customHeight="1">
      <c r="B3127" s="1408"/>
      <c r="C3127" s="1979"/>
      <c r="D3127" s="1409"/>
      <c r="E3127" s="1398"/>
      <c r="F3127" s="1398"/>
      <c r="G3127" s="1398"/>
      <c r="H3127" s="1399"/>
      <c r="I3127" s="1399"/>
      <c r="J3127" s="1399"/>
      <c r="K3127"/>
      <c r="L3127"/>
      <c r="M3127"/>
      <c r="N3127"/>
      <c r="O3127"/>
    </row>
    <row r="3128" spans="2:15" s="249" customFormat="1" ht="15.75" customHeight="1">
      <c r="B3128" s="1408"/>
      <c r="C3128" s="1979"/>
      <c r="D3128" s="1409"/>
      <c r="E3128" s="1398"/>
      <c r="F3128" s="1398"/>
      <c r="G3128" s="1398"/>
      <c r="H3128" s="1399"/>
      <c r="I3128" s="1399"/>
      <c r="J3128" s="1399"/>
      <c r="K3128"/>
      <c r="L3128"/>
      <c r="M3128"/>
      <c r="N3128"/>
      <c r="O3128"/>
    </row>
    <row r="3129" spans="2:15" s="249" customFormat="1" ht="15.75" customHeight="1">
      <c r="B3129" s="1408"/>
      <c r="C3129" s="1979"/>
      <c r="D3129" s="1409"/>
      <c r="E3129" s="1398"/>
      <c r="F3129" s="1398"/>
      <c r="G3129" s="1398"/>
      <c r="H3129" s="1399"/>
      <c r="I3129" s="1399"/>
      <c r="J3129" s="1399"/>
      <c r="K3129"/>
      <c r="L3129"/>
      <c r="M3129"/>
      <c r="N3129"/>
      <c r="O3129"/>
    </row>
    <row r="3130" spans="2:15" s="249" customFormat="1" ht="15.75" customHeight="1">
      <c r="B3130" s="1408"/>
      <c r="C3130" s="1979"/>
      <c r="D3130" s="1409"/>
      <c r="E3130" s="1398"/>
      <c r="F3130" s="1398"/>
      <c r="G3130" s="1398"/>
      <c r="H3130" s="1399"/>
      <c r="I3130" s="1399"/>
      <c r="J3130" s="1399"/>
      <c r="K3130"/>
      <c r="L3130"/>
      <c r="M3130"/>
      <c r="N3130"/>
      <c r="O3130"/>
    </row>
    <row r="3131" spans="2:15" s="249" customFormat="1" ht="15.75" customHeight="1">
      <c r="B3131" s="1408"/>
      <c r="C3131" s="1979"/>
      <c r="D3131" s="1409"/>
      <c r="E3131" s="1398"/>
      <c r="F3131" s="1398"/>
      <c r="G3131" s="1398"/>
      <c r="H3131" s="1399"/>
      <c r="I3131" s="1399"/>
      <c r="J3131" s="1399"/>
      <c r="K3131"/>
      <c r="L3131"/>
      <c r="M3131"/>
      <c r="N3131"/>
      <c r="O3131"/>
    </row>
    <row r="3132" spans="2:15" s="249" customFormat="1" ht="15.75" customHeight="1">
      <c r="B3132" s="1408"/>
      <c r="C3132" s="1979"/>
      <c r="D3132" s="1409"/>
      <c r="E3132" s="1398"/>
      <c r="F3132" s="1398"/>
      <c r="G3132" s="1398"/>
      <c r="H3132" s="1399"/>
      <c r="I3132" s="1399"/>
      <c r="J3132" s="1399"/>
      <c r="K3132"/>
      <c r="L3132"/>
      <c r="M3132"/>
      <c r="N3132"/>
      <c r="O3132"/>
    </row>
    <row r="3133" spans="2:15" s="249" customFormat="1" ht="15.75" customHeight="1">
      <c r="B3133" s="1408"/>
      <c r="C3133" s="1979"/>
      <c r="D3133" s="1409"/>
      <c r="E3133" s="1398"/>
      <c r="F3133" s="1398"/>
      <c r="G3133" s="1398"/>
      <c r="H3133" s="1399"/>
      <c r="I3133" s="1399"/>
      <c r="J3133" s="1399"/>
      <c r="K3133"/>
      <c r="L3133"/>
      <c r="M3133"/>
      <c r="N3133"/>
      <c r="O3133"/>
    </row>
    <row r="3134" spans="2:15" s="249" customFormat="1" ht="15.75" customHeight="1">
      <c r="B3134" s="1408"/>
      <c r="C3134" s="1979"/>
      <c r="D3134" s="1409"/>
      <c r="E3134" s="1398"/>
      <c r="F3134" s="1398"/>
      <c r="G3134" s="1398"/>
      <c r="H3134" s="1399"/>
      <c r="I3134" s="1399"/>
      <c r="J3134" s="1399"/>
      <c r="K3134"/>
      <c r="L3134"/>
      <c r="M3134"/>
      <c r="N3134"/>
      <c r="O3134"/>
    </row>
    <row r="3135" spans="2:15" s="249" customFormat="1" ht="15.75" customHeight="1">
      <c r="B3135" s="1408"/>
      <c r="C3135" s="1979"/>
      <c r="D3135" s="1409"/>
      <c r="E3135" s="1398"/>
      <c r="F3135" s="1398"/>
      <c r="G3135" s="1398"/>
      <c r="H3135" s="1399"/>
      <c r="I3135" s="1399"/>
      <c r="J3135" s="1399"/>
      <c r="K3135"/>
      <c r="L3135"/>
      <c r="M3135"/>
      <c r="N3135"/>
      <c r="O3135"/>
    </row>
    <row r="3136" spans="2:15" s="249" customFormat="1" ht="15.75" customHeight="1">
      <c r="B3136" s="1408"/>
      <c r="C3136" s="1979"/>
      <c r="D3136" s="1409"/>
      <c r="E3136" s="1398"/>
      <c r="F3136" s="1398"/>
      <c r="G3136" s="1398"/>
      <c r="H3136" s="1399"/>
      <c r="I3136" s="1399"/>
      <c r="J3136" s="1399"/>
      <c r="K3136"/>
      <c r="L3136"/>
      <c r="M3136"/>
      <c r="N3136"/>
      <c r="O3136"/>
    </row>
    <row r="3137" spans="2:15" s="249" customFormat="1" ht="15.75" customHeight="1">
      <c r="B3137" s="1408"/>
      <c r="C3137" s="1979"/>
      <c r="D3137" s="1409"/>
      <c r="E3137" s="1398"/>
      <c r="F3137" s="1398"/>
      <c r="G3137" s="1398"/>
      <c r="H3137" s="1399"/>
      <c r="I3137" s="1399"/>
      <c r="J3137" s="1399"/>
      <c r="K3137"/>
      <c r="L3137"/>
      <c r="M3137"/>
      <c r="N3137"/>
      <c r="O3137"/>
    </row>
    <row r="3138" spans="2:15" s="249" customFormat="1" ht="15.75" customHeight="1">
      <c r="B3138" s="1408"/>
      <c r="C3138" s="1979"/>
      <c r="D3138" s="1409"/>
      <c r="E3138" s="1398"/>
      <c r="F3138" s="1398"/>
      <c r="G3138" s="1398"/>
      <c r="H3138" s="1399"/>
      <c r="I3138" s="1399"/>
      <c r="J3138" s="1399"/>
      <c r="K3138"/>
      <c r="L3138"/>
      <c r="M3138"/>
      <c r="N3138"/>
      <c r="O3138"/>
    </row>
    <row r="3139" spans="2:15" s="249" customFormat="1" ht="15.75" customHeight="1">
      <c r="B3139" s="1408"/>
      <c r="C3139" s="1979"/>
      <c r="D3139" s="1409"/>
      <c r="E3139" s="1398"/>
      <c r="F3139" s="1398"/>
      <c r="G3139" s="1398"/>
      <c r="H3139" s="1399"/>
      <c r="I3139" s="1399"/>
      <c r="J3139" s="1399"/>
      <c r="K3139"/>
      <c r="L3139"/>
      <c r="M3139"/>
      <c r="N3139"/>
      <c r="O3139"/>
    </row>
    <row r="3140" spans="2:15" s="249" customFormat="1" ht="15.75" customHeight="1">
      <c r="B3140" s="1408"/>
      <c r="C3140" s="1979"/>
      <c r="D3140" s="1409"/>
      <c r="E3140" s="1398"/>
      <c r="F3140" s="1398"/>
      <c r="G3140" s="1398"/>
      <c r="H3140" s="1399"/>
      <c r="I3140" s="1399"/>
      <c r="J3140" s="1399"/>
      <c r="K3140"/>
      <c r="L3140"/>
      <c r="M3140"/>
      <c r="N3140"/>
      <c r="O3140"/>
    </row>
    <row r="3141" spans="2:15" s="249" customFormat="1" ht="15.75" customHeight="1">
      <c r="B3141" s="1408"/>
      <c r="C3141" s="1979"/>
      <c r="D3141" s="1409"/>
      <c r="E3141" s="1398"/>
      <c r="F3141" s="1398"/>
      <c r="G3141" s="1398"/>
      <c r="H3141" s="1399"/>
      <c r="I3141" s="1399"/>
      <c r="J3141" s="1399"/>
      <c r="K3141"/>
      <c r="L3141"/>
      <c r="M3141"/>
      <c r="N3141"/>
      <c r="O3141"/>
    </row>
    <row r="3142" spans="2:15" s="249" customFormat="1" ht="15.75" customHeight="1">
      <c r="B3142" s="1408"/>
      <c r="C3142" s="1979"/>
      <c r="D3142" s="1409"/>
      <c r="E3142" s="1398"/>
      <c r="F3142" s="1398"/>
      <c r="G3142" s="1398"/>
      <c r="H3142" s="1399"/>
      <c r="I3142" s="1399"/>
      <c r="J3142" s="1399"/>
      <c r="K3142"/>
      <c r="L3142"/>
      <c r="M3142"/>
      <c r="N3142"/>
      <c r="O3142"/>
    </row>
    <row r="3143" spans="2:15" s="249" customFormat="1" ht="15.75" customHeight="1">
      <c r="B3143" s="1408"/>
      <c r="C3143" s="1979"/>
      <c r="D3143" s="1409"/>
      <c r="E3143" s="1398"/>
      <c r="F3143" s="1398"/>
      <c r="G3143" s="1398"/>
      <c r="H3143" s="1399"/>
      <c r="I3143" s="1399"/>
      <c r="J3143" s="1399"/>
      <c r="K3143"/>
      <c r="L3143"/>
      <c r="M3143"/>
      <c r="N3143"/>
      <c r="O3143"/>
    </row>
    <row r="3144" spans="2:15" s="249" customFormat="1" ht="15.75" customHeight="1">
      <c r="B3144" s="1408"/>
      <c r="C3144" s="1979"/>
      <c r="D3144" s="1409"/>
      <c r="E3144" s="1398"/>
      <c r="F3144" s="1398"/>
      <c r="G3144" s="1398"/>
      <c r="H3144" s="1399"/>
      <c r="I3144" s="1399"/>
      <c r="J3144" s="1399"/>
      <c r="K3144"/>
      <c r="L3144"/>
      <c r="M3144"/>
      <c r="N3144"/>
      <c r="O3144"/>
    </row>
    <row r="3145" spans="2:15" s="249" customFormat="1" ht="15.75" customHeight="1">
      <c r="B3145" s="1408"/>
      <c r="C3145" s="1979"/>
      <c r="D3145" s="1409"/>
      <c r="E3145" s="1398"/>
      <c r="F3145" s="1398"/>
      <c r="G3145" s="1398"/>
      <c r="H3145" s="1399"/>
      <c r="I3145" s="1399"/>
      <c r="J3145" s="1399"/>
      <c r="K3145"/>
      <c r="L3145"/>
      <c r="M3145"/>
      <c r="N3145"/>
      <c r="O3145"/>
    </row>
    <row r="3146" spans="2:15" s="249" customFormat="1" ht="15.75" customHeight="1">
      <c r="B3146" s="1408"/>
      <c r="C3146" s="1979"/>
      <c r="D3146" s="1409"/>
      <c r="E3146" s="1398"/>
      <c r="F3146" s="1398"/>
      <c r="G3146" s="1398"/>
      <c r="H3146" s="1399"/>
      <c r="I3146" s="1399"/>
      <c r="J3146" s="1399"/>
      <c r="K3146"/>
      <c r="L3146"/>
      <c r="M3146"/>
      <c r="N3146"/>
      <c r="O3146"/>
    </row>
    <row r="3147" spans="2:15" s="249" customFormat="1" ht="15.75" customHeight="1">
      <c r="B3147" s="1408"/>
      <c r="C3147" s="1979"/>
      <c r="D3147" s="1409"/>
      <c r="E3147" s="1398"/>
      <c r="F3147" s="1398"/>
      <c r="G3147" s="1398"/>
      <c r="H3147" s="1399"/>
      <c r="I3147" s="1399"/>
      <c r="J3147" s="1399"/>
      <c r="K3147"/>
      <c r="L3147"/>
      <c r="M3147"/>
      <c r="N3147"/>
      <c r="O3147"/>
    </row>
    <row r="3148" spans="2:15" s="249" customFormat="1" ht="15.75" customHeight="1">
      <c r="B3148" s="1408"/>
      <c r="C3148" s="1979"/>
      <c r="D3148" s="1409"/>
      <c r="E3148" s="1398"/>
      <c r="F3148" s="1398"/>
      <c r="G3148" s="1398"/>
      <c r="H3148" s="1399"/>
      <c r="I3148" s="1399"/>
      <c r="J3148" s="1399"/>
      <c r="K3148"/>
      <c r="L3148"/>
      <c r="M3148"/>
      <c r="N3148"/>
      <c r="O3148"/>
    </row>
    <row r="3149" spans="2:15" s="249" customFormat="1" ht="15.75" customHeight="1">
      <c r="B3149" s="1408"/>
      <c r="C3149" s="1979"/>
      <c r="D3149" s="1409"/>
      <c r="E3149" s="1398"/>
      <c r="F3149" s="1398"/>
      <c r="G3149" s="1398"/>
      <c r="H3149" s="1399"/>
      <c r="I3149" s="1399"/>
      <c r="J3149" s="1399"/>
      <c r="K3149"/>
      <c r="L3149"/>
      <c r="M3149"/>
      <c r="N3149"/>
      <c r="O3149"/>
    </row>
    <row r="3150" spans="2:15" s="249" customFormat="1" ht="15.75" customHeight="1">
      <c r="B3150" s="1408"/>
      <c r="C3150" s="1979"/>
      <c r="D3150" s="1409"/>
      <c r="E3150" s="1398"/>
      <c r="F3150" s="1398"/>
      <c r="G3150" s="1398"/>
      <c r="H3150" s="1399"/>
      <c r="I3150" s="1399"/>
      <c r="J3150" s="1399"/>
      <c r="K3150"/>
      <c r="L3150"/>
      <c r="M3150"/>
      <c r="N3150"/>
      <c r="O3150"/>
    </row>
    <row r="3151" spans="2:15" s="249" customFormat="1" ht="15.75" customHeight="1">
      <c r="B3151" s="1408"/>
      <c r="C3151" s="1979"/>
      <c r="D3151" s="1409"/>
      <c r="E3151" s="1398"/>
      <c r="F3151" s="1398"/>
      <c r="G3151" s="1398"/>
      <c r="H3151" s="1399"/>
      <c r="I3151" s="1399"/>
      <c r="J3151" s="1399"/>
      <c r="K3151"/>
      <c r="L3151"/>
      <c r="M3151"/>
      <c r="N3151"/>
      <c r="O3151"/>
    </row>
    <row r="3152" spans="2:15" s="249" customFormat="1" ht="15.75" customHeight="1">
      <c r="B3152" s="1408"/>
      <c r="C3152" s="1979"/>
      <c r="D3152" s="1409"/>
      <c r="E3152" s="1398"/>
      <c r="F3152" s="1398"/>
      <c r="G3152" s="1398"/>
      <c r="H3152" s="1399"/>
      <c r="I3152" s="1399"/>
      <c r="J3152" s="1399"/>
      <c r="K3152"/>
      <c r="L3152"/>
      <c r="M3152"/>
      <c r="N3152"/>
      <c r="O3152"/>
    </row>
    <row r="3153" spans="2:15" s="249" customFormat="1" ht="15.75" customHeight="1">
      <c r="B3153" s="1408"/>
      <c r="C3153" s="1979"/>
      <c r="D3153" s="1409"/>
      <c r="E3153" s="1398"/>
      <c r="F3153" s="1398"/>
      <c r="G3153" s="1398"/>
      <c r="H3153" s="1399"/>
      <c r="I3153" s="1399"/>
      <c r="J3153" s="1399"/>
      <c r="K3153"/>
      <c r="L3153"/>
      <c r="M3153"/>
      <c r="N3153"/>
      <c r="O3153"/>
    </row>
    <row r="3154" spans="2:15" s="249" customFormat="1" ht="15.75" customHeight="1">
      <c r="B3154" s="1408"/>
      <c r="C3154" s="1979"/>
      <c r="D3154" s="1409"/>
      <c r="E3154" s="1398"/>
      <c r="F3154" s="1398"/>
      <c r="G3154" s="1398"/>
      <c r="H3154" s="1399"/>
      <c r="I3154" s="1399"/>
      <c r="J3154" s="1399"/>
      <c r="K3154"/>
      <c r="L3154"/>
      <c r="M3154"/>
      <c r="N3154"/>
      <c r="O3154"/>
    </row>
    <row r="3155" spans="2:15" s="249" customFormat="1" ht="15.75" customHeight="1">
      <c r="B3155" s="1408"/>
      <c r="C3155" s="1979"/>
      <c r="D3155" s="1409"/>
      <c r="E3155" s="1398"/>
      <c r="F3155" s="1398"/>
      <c r="G3155" s="1398"/>
      <c r="H3155" s="1399"/>
      <c r="I3155" s="1399"/>
      <c r="J3155" s="1399"/>
      <c r="K3155"/>
      <c r="L3155"/>
      <c r="M3155"/>
      <c r="N3155"/>
      <c r="O3155"/>
    </row>
    <row r="3156" spans="2:15" s="249" customFormat="1" ht="15.75" customHeight="1">
      <c r="B3156" s="1408"/>
      <c r="C3156" s="1979"/>
      <c r="D3156" s="1409"/>
      <c r="E3156" s="1398"/>
      <c r="F3156" s="1398"/>
      <c r="G3156" s="1398"/>
      <c r="H3156" s="1399"/>
      <c r="I3156" s="1399"/>
      <c r="J3156" s="1399"/>
      <c r="K3156"/>
      <c r="L3156"/>
      <c r="M3156"/>
      <c r="N3156"/>
      <c r="O3156"/>
    </row>
    <row r="3157" spans="2:15" s="249" customFormat="1" ht="15.75" customHeight="1">
      <c r="B3157" s="1408"/>
      <c r="C3157" s="1979"/>
      <c r="D3157" s="1409"/>
      <c r="E3157" s="1398"/>
      <c r="F3157" s="1398"/>
      <c r="G3157" s="1398"/>
      <c r="H3157" s="1399"/>
      <c r="I3157" s="1399"/>
      <c r="J3157" s="1399"/>
      <c r="K3157"/>
      <c r="L3157"/>
      <c r="M3157"/>
      <c r="N3157"/>
      <c r="O3157"/>
    </row>
    <row r="3158" spans="2:15" s="249" customFormat="1" ht="15.75" customHeight="1">
      <c r="B3158" s="1408"/>
      <c r="C3158" s="1979"/>
      <c r="D3158" s="1409"/>
      <c r="E3158" s="1398"/>
      <c r="F3158" s="1398"/>
      <c r="G3158" s="1398"/>
      <c r="H3158" s="1399"/>
      <c r="I3158" s="1399"/>
      <c r="J3158" s="1399"/>
      <c r="K3158"/>
      <c r="L3158"/>
      <c r="M3158"/>
      <c r="N3158"/>
      <c r="O3158"/>
    </row>
    <row r="3159" spans="2:15" s="249" customFormat="1" ht="15.75" customHeight="1">
      <c r="B3159" s="1408"/>
      <c r="C3159" s="1979"/>
      <c r="D3159" s="1409"/>
      <c r="E3159" s="1398"/>
      <c r="F3159" s="1398"/>
      <c r="G3159" s="1398"/>
      <c r="H3159" s="1399"/>
      <c r="I3159" s="1399"/>
      <c r="J3159" s="1399"/>
      <c r="K3159"/>
      <c r="L3159"/>
      <c r="M3159"/>
      <c r="N3159"/>
      <c r="O3159"/>
    </row>
    <row r="3160" spans="2:15" s="249" customFormat="1" ht="15.75" customHeight="1">
      <c r="B3160" s="1408"/>
      <c r="C3160" s="1979"/>
      <c r="D3160" s="1409"/>
      <c r="E3160" s="1398"/>
      <c r="F3160" s="1398"/>
      <c r="G3160" s="1398"/>
      <c r="H3160" s="1399"/>
      <c r="I3160" s="1399"/>
      <c r="J3160" s="1399"/>
      <c r="K3160"/>
      <c r="L3160"/>
      <c r="M3160"/>
      <c r="N3160"/>
      <c r="O3160"/>
    </row>
    <row r="3161" spans="2:15" s="249" customFormat="1" ht="15.75" customHeight="1">
      <c r="B3161" s="1408"/>
      <c r="C3161" s="1979"/>
      <c r="D3161" s="1409"/>
      <c r="E3161" s="1398"/>
      <c r="F3161" s="1398"/>
      <c r="G3161" s="1398"/>
      <c r="H3161" s="1399"/>
      <c r="I3161" s="1399"/>
      <c r="J3161" s="1399"/>
      <c r="K3161"/>
      <c r="L3161"/>
      <c r="M3161"/>
      <c r="N3161"/>
      <c r="O3161"/>
    </row>
    <row r="3162" spans="2:15" s="249" customFormat="1" ht="15.75" customHeight="1">
      <c r="B3162" s="1408"/>
      <c r="C3162" s="1979"/>
      <c r="D3162" s="1409"/>
      <c r="E3162" s="1398"/>
      <c r="F3162" s="1398"/>
      <c r="G3162" s="1398"/>
      <c r="H3162" s="1399"/>
      <c r="I3162" s="1399"/>
      <c r="J3162" s="1399"/>
      <c r="K3162"/>
      <c r="L3162"/>
      <c r="M3162"/>
      <c r="N3162"/>
      <c r="O3162"/>
    </row>
    <row r="3163" spans="2:15" s="249" customFormat="1" ht="15.75" customHeight="1">
      <c r="B3163" s="1408"/>
      <c r="C3163" s="1979"/>
      <c r="D3163" s="1409"/>
      <c r="E3163" s="1398"/>
      <c r="F3163" s="1398"/>
      <c r="G3163" s="1398"/>
      <c r="H3163" s="1399"/>
      <c r="I3163" s="1399"/>
      <c r="J3163" s="1399"/>
      <c r="K3163"/>
      <c r="L3163"/>
      <c r="M3163"/>
      <c r="N3163"/>
      <c r="O3163"/>
    </row>
    <row r="3164" spans="2:15" s="249" customFormat="1" ht="15.75" customHeight="1">
      <c r="B3164" s="1408"/>
      <c r="C3164" s="1979"/>
      <c r="D3164" s="1409"/>
      <c r="E3164" s="1398"/>
      <c r="F3164" s="1398"/>
      <c r="G3164" s="1398"/>
      <c r="H3164" s="1399"/>
      <c r="I3164" s="1399"/>
      <c r="J3164" s="1399"/>
      <c r="K3164"/>
      <c r="L3164"/>
      <c r="M3164"/>
      <c r="N3164"/>
      <c r="O3164"/>
    </row>
    <row r="3165" spans="2:15" s="249" customFormat="1" ht="15.75" customHeight="1">
      <c r="B3165" s="1408"/>
      <c r="C3165" s="1979"/>
      <c r="D3165" s="1409"/>
      <c r="E3165" s="1398"/>
      <c r="F3165" s="1398"/>
      <c r="G3165" s="1398"/>
      <c r="H3165" s="1399"/>
      <c r="I3165" s="1399"/>
      <c r="J3165" s="1399"/>
      <c r="K3165"/>
      <c r="L3165"/>
      <c r="M3165"/>
      <c r="N3165"/>
      <c r="O3165"/>
    </row>
    <row r="3166" spans="2:15" s="249" customFormat="1" ht="15.75" customHeight="1">
      <c r="B3166" s="1408"/>
      <c r="C3166" s="1979"/>
      <c r="D3166" s="1409"/>
      <c r="E3166" s="1398"/>
      <c r="F3166" s="1398"/>
      <c r="G3166" s="1398"/>
      <c r="H3166" s="1399"/>
      <c r="I3166" s="1399"/>
      <c r="J3166" s="1399"/>
      <c r="K3166"/>
      <c r="L3166"/>
      <c r="M3166"/>
      <c r="N3166"/>
      <c r="O3166"/>
    </row>
    <row r="3167" spans="2:15" s="249" customFormat="1" ht="15.75" customHeight="1">
      <c r="B3167" s="1408"/>
      <c r="C3167" s="1979"/>
      <c r="D3167" s="1409"/>
      <c r="E3167" s="1398"/>
      <c r="F3167" s="1398"/>
      <c r="G3167" s="1398"/>
      <c r="H3167" s="1399"/>
      <c r="I3167" s="1399"/>
      <c r="J3167" s="1399"/>
      <c r="K3167"/>
      <c r="L3167"/>
      <c r="M3167"/>
      <c r="N3167"/>
      <c r="O3167"/>
    </row>
    <row r="3168" spans="2:15" s="249" customFormat="1" ht="15.75" customHeight="1">
      <c r="B3168" s="1408"/>
      <c r="C3168" s="1979"/>
      <c r="D3168" s="1409"/>
      <c r="E3168" s="1398"/>
      <c r="F3168" s="1398"/>
      <c r="G3168" s="1398"/>
      <c r="H3168" s="1399"/>
      <c r="I3168" s="1399"/>
      <c r="J3168" s="1399"/>
      <c r="K3168"/>
      <c r="L3168"/>
      <c r="M3168"/>
      <c r="N3168"/>
      <c r="O3168"/>
    </row>
    <row r="3169" spans="2:15" s="249" customFormat="1" ht="15.75" customHeight="1">
      <c r="B3169" s="1408"/>
      <c r="C3169" s="1979"/>
      <c r="D3169" s="1409"/>
      <c r="E3169" s="1398"/>
      <c r="F3169" s="1398"/>
      <c r="G3169" s="1398"/>
      <c r="H3169" s="1399"/>
      <c r="I3169" s="1399"/>
      <c r="J3169" s="1399"/>
      <c r="K3169"/>
      <c r="L3169"/>
      <c r="M3169"/>
      <c r="N3169"/>
      <c r="O3169"/>
    </row>
    <row r="3170" spans="2:15" s="249" customFormat="1" ht="15.75" customHeight="1">
      <c r="B3170" s="1408"/>
      <c r="C3170" s="1979"/>
      <c r="D3170" s="1409"/>
      <c r="E3170" s="1398"/>
      <c r="F3170" s="1398"/>
      <c r="G3170" s="1398"/>
      <c r="H3170" s="1399"/>
      <c r="I3170" s="1399"/>
      <c r="J3170" s="1399"/>
      <c r="K3170"/>
      <c r="L3170"/>
      <c r="M3170"/>
      <c r="N3170"/>
      <c r="O3170"/>
    </row>
    <row r="3171" spans="2:15" s="249" customFormat="1" ht="15.75" customHeight="1">
      <c r="B3171" s="1408"/>
      <c r="C3171" s="1979"/>
      <c r="D3171" s="1409"/>
      <c r="E3171" s="1398"/>
      <c r="F3171" s="1398"/>
      <c r="G3171" s="1398"/>
      <c r="H3171" s="1399"/>
      <c r="I3171" s="1399"/>
      <c r="J3171" s="1399"/>
      <c r="K3171"/>
      <c r="L3171"/>
      <c r="M3171"/>
      <c r="N3171"/>
      <c r="O3171"/>
    </row>
    <row r="3172" spans="2:15" s="249" customFormat="1" ht="15.75" customHeight="1">
      <c r="B3172" s="1408"/>
      <c r="C3172" s="1979"/>
      <c r="D3172" s="1409"/>
      <c r="E3172" s="1398"/>
      <c r="F3172" s="1398"/>
      <c r="G3172" s="1398"/>
      <c r="H3172" s="1399"/>
      <c r="I3172" s="1399"/>
      <c r="J3172" s="1399"/>
      <c r="K3172"/>
      <c r="L3172"/>
      <c r="M3172"/>
      <c r="N3172"/>
      <c r="O3172"/>
    </row>
    <row r="3173" spans="2:15" s="249" customFormat="1" ht="15.75" customHeight="1">
      <c r="B3173" s="1408"/>
      <c r="C3173" s="1979"/>
      <c r="D3173" s="1409"/>
      <c r="E3173" s="1398"/>
      <c r="F3173" s="1398"/>
      <c r="G3173" s="1398"/>
      <c r="H3173" s="1399"/>
      <c r="I3173" s="1399"/>
      <c r="J3173" s="1399"/>
      <c r="K3173"/>
      <c r="L3173"/>
      <c r="M3173"/>
      <c r="N3173"/>
      <c r="O3173"/>
    </row>
    <row r="3174" spans="2:15" s="249" customFormat="1" ht="15.75" customHeight="1">
      <c r="B3174" s="1408"/>
      <c r="C3174" s="1979"/>
      <c r="D3174" s="1409"/>
      <c r="E3174" s="1398"/>
      <c r="F3174" s="1398"/>
      <c r="G3174" s="1398"/>
      <c r="H3174" s="1399"/>
      <c r="I3174" s="1399"/>
      <c r="J3174" s="1399"/>
      <c r="K3174"/>
      <c r="L3174"/>
      <c r="M3174"/>
      <c r="N3174"/>
      <c r="O3174"/>
    </row>
    <row r="3175" spans="2:15" s="249" customFormat="1" ht="15.75" customHeight="1">
      <c r="B3175" s="1408"/>
      <c r="C3175" s="1979"/>
      <c r="D3175" s="1409"/>
      <c r="E3175" s="1398"/>
      <c r="F3175" s="1398"/>
      <c r="G3175" s="1398"/>
      <c r="H3175" s="1399"/>
      <c r="I3175" s="1399"/>
      <c r="J3175" s="1399"/>
      <c r="K3175"/>
      <c r="L3175"/>
      <c r="M3175"/>
      <c r="N3175"/>
      <c r="O3175"/>
    </row>
    <row r="3176" spans="2:15" s="249" customFormat="1" ht="15.75" customHeight="1">
      <c r="B3176" s="1408"/>
      <c r="C3176" s="1979"/>
      <c r="D3176" s="1409"/>
      <c r="E3176" s="1398"/>
      <c r="F3176" s="1398"/>
      <c r="G3176" s="1398"/>
      <c r="H3176" s="1399"/>
      <c r="I3176" s="1399"/>
      <c r="J3176" s="1399"/>
      <c r="K3176"/>
      <c r="L3176"/>
      <c r="M3176"/>
      <c r="N3176"/>
      <c r="O3176"/>
    </row>
    <row r="3177" spans="2:15" s="249" customFormat="1" ht="15.75" customHeight="1">
      <c r="B3177" s="1408"/>
      <c r="C3177" s="1979"/>
      <c r="D3177" s="1409"/>
      <c r="E3177" s="1398"/>
      <c r="F3177" s="1398"/>
      <c r="G3177" s="1398"/>
      <c r="H3177" s="1399"/>
      <c r="I3177" s="1399"/>
      <c r="J3177" s="1399"/>
      <c r="K3177"/>
      <c r="L3177"/>
      <c r="M3177"/>
      <c r="N3177"/>
      <c r="O3177"/>
    </row>
    <row r="3178" spans="2:15" s="249" customFormat="1" ht="15.75" customHeight="1">
      <c r="B3178" s="1408"/>
      <c r="C3178" s="1979"/>
      <c r="D3178" s="1409"/>
      <c r="E3178" s="1398"/>
      <c r="F3178" s="1398"/>
      <c r="G3178" s="1398"/>
      <c r="H3178" s="1399"/>
      <c r="I3178" s="1399"/>
      <c r="J3178" s="1399"/>
      <c r="K3178"/>
      <c r="L3178"/>
      <c r="M3178"/>
      <c r="N3178"/>
      <c r="O3178"/>
    </row>
    <row r="3179" spans="2:15" s="249" customFormat="1" ht="15.75" customHeight="1">
      <c r="B3179" s="1408"/>
      <c r="C3179" s="1979"/>
      <c r="D3179" s="1409"/>
      <c r="E3179" s="1398"/>
      <c r="F3179" s="1398"/>
      <c r="G3179" s="1398"/>
      <c r="H3179" s="1399"/>
      <c r="I3179" s="1399"/>
      <c r="J3179" s="1399"/>
      <c r="K3179"/>
      <c r="L3179"/>
      <c r="M3179"/>
      <c r="N3179"/>
      <c r="O3179"/>
    </row>
    <row r="3180" spans="2:15" s="249" customFormat="1" ht="15.75" customHeight="1">
      <c r="B3180" s="1408"/>
      <c r="C3180" s="1979"/>
      <c r="D3180" s="1409"/>
      <c r="E3180" s="1398"/>
      <c r="F3180" s="1398"/>
      <c r="G3180" s="1398"/>
      <c r="H3180" s="1399"/>
      <c r="I3180" s="1399"/>
      <c r="J3180" s="1399"/>
      <c r="K3180"/>
      <c r="L3180"/>
      <c r="M3180"/>
      <c r="N3180"/>
      <c r="O3180"/>
    </row>
    <row r="3181" spans="2:15" s="249" customFormat="1" ht="15.75" customHeight="1">
      <c r="B3181" s="1408"/>
      <c r="C3181" s="1979"/>
      <c r="D3181" s="1409"/>
      <c r="E3181" s="1398"/>
      <c r="F3181" s="1398"/>
      <c r="G3181" s="1398"/>
      <c r="H3181" s="1399"/>
      <c r="I3181" s="1399"/>
      <c r="J3181" s="1399"/>
      <c r="K3181"/>
      <c r="L3181"/>
      <c r="M3181"/>
      <c r="N3181"/>
      <c r="O3181"/>
    </row>
    <row r="3182" spans="2:15" s="249" customFormat="1" ht="15.75" customHeight="1">
      <c r="B3182" s="1408"/>
      <c r="C3182" s="1979"/>
      <c r="D3182" s="1409"/>
      <c r="E3182" s="1398"/>
      <c r="F3182" s="1398"/>
      <c r="G3182" s="1398"/>
      <c r="H3182" s="1399"/>
      <c r="I3182" s="1399"/>
      <c r="J3182" s="1399"/>
      <c r="K3182"/>
      <c r="L3182"/>
      <c r="M3182"/>
      <c r="N3182"/>
      <c r="O3182"/>
    </row>
    <row r="3183" spans="2:15" s="249" customFormat="1" ht="15.75" customHeight="1">
      <c r="B3183" s="1408"/>
      <c r="C3183" s="1979"/>
      <c r="D3183" s="1409"/>
      <c r="E3183" s="1398"/>
      <c r="F3183" s="1398"/>
      <c r="G3183" s="1398"/>
      <c r="H3183" s="1399"/>
      <c r="I3183" s="1399"/>
      <c r="J3183" s="1399"/>
      <c r="K3183"/>
      <c r="L3183"/>
      <c r="M3183"/>
      <c r="N3183"/>
      <c r="O3183"/>
    </row>
    <row r="3184" spans="2:15" s="249" customFormat="1" ht="15.75" customHeight="1">
      <c r="B3184" s="1408"/>
      <c r="C3184" s="1979"/>
      <c r="D3184" s="1409"/>
      <c r="E3184" s="1398"/>
      <c r="F3184" s="1398"/>
      <c r="G3184" s="1398"/>
      <c r="H3184" s="1399"/>
      <c r="I3184" s="1399"/>
      <c r="J3184" s="1399"/>
      <c r="K3184"/>
      <c r="L3184"/>
      <c r="M3184"/>
      <c r="N3184"/>
      <c r="O3184"/>
    </row>
    <row r="3185" spans="2:15" s="249" customFormat="1" ht="15.75" customHeight="1">
      <c r="B3185" s="1408"/>
      <c r="C3185" s="1979"/>
      <c r="D3185" s="1409"/>
      <c r="E3185" s="1398"/>
      <c r="F3185" s="1398"/>
      <c r="G3185" s="1398"/>
      <c r="H3185" s="1399"/>
      <c r="I3185" s="1399"/>
      <c r="J3185" s="1399"/>
      <c r="K3185"/>
      <c r="L3185"/>
      <c r="M3185"/>
      <c r="N3185"/>
      <c r="O3185"/>
    </row>
    <row r="3186" spans="2:15" s="249" customFormat="1" ht="15.75" customHeight="1">
      <c r="B3186" s="1408"/>
      <c r="C3186" s="1979"/>
      <c r="D3186" s="1409"/>
      <c r="E3186" s="1398"/>
      <c r="F3186" s="1398"/>
      <c r="G3186" s="1398"/>
      <c r="H3186" s="1399"/>
      <c r="I3186" s="1399"/>
      <c r="J3186" s="1399"/>
      <c r="K3186"/>
      <c r="L3186"/>
      <c r="M3186"/>
      <c r="N3186"/>
      <c r="O3186"/>
    </row>
    <row r="3187" spans="2:15" s="249" customFormat="1" ht="15.75" customHeight="1">
      <c r="B3187" s="1408"/>
      <c r="C3187" s="1979"/>
      <c r="D3187" s="1409"/>
      <c r="E3187" s="1398"/>
      <c r="F3187" s="1398"/>
      <c r="G3187" s="1398"/>
      <c r="H3187" s="1399"/>
      <c r="I3187" s="1399"/>
      <c r="J3187" s="1399"/>
      <c r="K3187"/>
      <c r="L3187"/>
      <c r="M3187"/>
      <c r="N3187"/>
      <c r="O3187"/>
    </row>
    <row r="3188" spans="2:15" s="249" customFormat="1" ht="15.75" customHeight="1">
      <c r="B3188" s="1408"/>
      <c r="C3188" s="1979"/>
      <c r="D3188" s="1409"/>
      <c r="E3188" s="1398"/>
      <c r="F3188" s="1398"/>
      <c r="G3188" s="1398"/>
      <c r="H3188" s="1399"/>
      <c r="I3188" s="1399"/>
      <c r="J3188" s="1399"/>
      <c r="K3188"/>
      <c r="L3188"/>
      <c r="M3188"/>
      <c r="N3188"/>
      <c r="O3188"/>
    </row>
    <row r="3189" spans="2:15" s="249" customFormat="1" ht="15.75" customHeight="1">
      <c r="B3189" s="1408"/>
      <c r="C3189" s="1979"/>
      <c r="D3189" s="1409"/>
      <c r="E3189" s="1398"/>
      <c r="F3189" s="1398"/>
      <c r="G3189" s="1398"/>
      <c r="H3189" s="1399"/>
      <c r="I3189" s="1399"/>
      <c r="J3189" s="1399"/>
      <c r="K3189"/>
      <c r="L3189"/>
      <c r="M3189"/>
      <c r="N3189"/>
      <c r="O3189"/>
    </row>
    <row r="3190" spans="2:15" s="249" customFormat="1" ht="15.75" customHeight="1">
      <c r="B3190" s="1408"/>
      <c r="C3190" s="1979"/>
      <c r="D3190" s="1409"/>
      <c r="E3190" s="1398"/>
      <c r="F3190" s="1398"/>
      <c r="G3190" s="1398"/>
      <c r="H3190" s="1399"/>
      <c r="I3190" s="1399"/>
      <c r="J3190" s="1399"/>
      <c r="K3190"/>
      <c r="L3190"/>
      <c r="M3190"/>
      <c r="N3190"/>
      <c r="O3190"/>
    </row>
    <row r="3191" spans="2:15" s="249" customFormat="1" ht="15.75" customHeight="1">
      <c r="B3191" s="1408"/>
      <c r="C3191" s="1979"/>
      <c r="D3191" s="1409"/>
      <c r="E3191" s="1398"/>
      <c r="F3191" s="1398"/>
      <c r="G3191" s="1398"/>
      <c r="H3191" s="1399"/>
      <c r="I3191" s="1399"/>
      <c r="J3191" s="1399"/>
      <c r="K3191"/>
      <c r="L3191"/>
      <c r="M3191"/>
      <c r="N3191"/>
      <c r="O3191"/>
    </row>
    <row r="3192" spans="2:15" s="249" customFormat="1" ht="15.75" customHeight="1">
      <c r="B3192" s="1408"/>
      <c r="C3192" s="1979"/>
      <c r="D3192" s="1409"/>
      <c r="E3192" s="1398"/>
      <c r="F3192" s="1398"/>
      <c r="G3192" s="1398"/>
      <c r="H3192" s="1399"/>
      <c r="I3192" s="1399"/>
      <c r="J3192" s="1399"/>
      <c r="K3192"/>
      <c r="L3192"/>
      <c r="M3192"/>
      <c r="N3192"/>
      <c r="O3192"/>
    </row>
    <row r="3193" spans="2:15" s="249" customFormat="1" ht="15.75" customHeight="1">
      <c r="B3193" s="1408"/>
      <c r="C3193" s="1979"/>
      <c r="D3193" s="1409"/>
      <c r="E3193" s="1398"/>
      <c r="F3193" s="1398"/>
      <c r="G3193" s="1398"/>
      <c r="H3193" s="1399"/>
      <c r="I3193" s="1399"/>
      <c r="J3193" s="1399"/>
      <c r="K3193"/>
      <c r="L3193"/>
      <c r="M3193"/>
      <c r="N3193"/>
      <c r="O3193"/>
    </row>
    <row r="3194" spans="2:15" s="249" customFormat="1" ht="15.75" customHeight="1">
      <c r="B3194" s="1408"/>
      <c r="C3194" s="1979"/>
      <c r="D3194" s="1409"/>
      <c r="E3194" s="1398"/>
      <c r="F3194" s="1398"/>
      <c r="G3194" s="1398"/>
      <c r="H3194" s="1399"/>
      <c r="I3194" s="1399"/>
      <c r="J3194" s="1399"/>
      <c r="K3194"/>
      <c r="L3194"/>
      <c r="M3194"/>
      <c r="N3194"/>
      <c r="O3194"/>
    </row>
    <row r="3195" spans="2:15" s="249" customFormat="1" ht="15.75" customHeight="1">
      <c r="B3195" s="1408"/>
      <c r="C3195" s="1979"/>
      <c r="D3195" s="1409"/>
      <c r="E3195" s="1398"/>
      <c r="F3195" s="1398"/>
      <c r="G3195" s="1398"/>
      <c r="H3195" s="1399"/>
      <c r="I3195" s="1399"/>
      <c r="J3195" s="1399"/>
      <c r="K3195"/>
      <c r="L3195"/>
      <c r="M3195"/>
      <c r="N3195"/>
      <c r="O3195"/>
    </row>
    <row r="3196" spans="2:15" s="249" customFormat="1" ht="15.75" customHeight="1">
      <c r="B3196" s="1408"/>
      <c r="C3196" s="1979"/>
      <c r="D3196" s="1409"/>
      <c r="E3196" s="1398"/>
      <c r="F3196" s="1398"/>
      <c r="G3196" s="1398"/>
      <c r="H3196" s="1399"/>
      <c r="I3196" s="1399"/>
      <c r="J3196" s="1399"/>
      <c r="K3196"/>
      <c r="L3196"/>
      <c r="M3196"/>
      <c r="N3196"/>
      <c r="O3196"/>
    </row>
    <row r="3197" spans="2:15" s="249" customFormat="1" ht="15.75" customHeight="1">
      <c r="B3197" s="1408"/>
      <c r="C3197" s="1979"/>
      <c r="D3197" s="1409"/>
      <c r="E3197" s="1398"/>
      <c r="F3197" s="1398"/>
      <c r="G3197" s="1398"/>
      <c r="H3197" s="1399"/>
      <c r="I3197" s="1399"/>
      <c r="J3197" s="1399"/>
      <c r="K3197"/>
      <c r="L3197"/>
      <c r="M3197"/>
      <c r="N3197"/>
      <c r="O3197"/>
    </row>
    <row r="3198" spans="2:15" s="249" customFormat="1" ht="15.75" customHeight="1">
      <c r="B3198" s="1408"/>
      <c r="C3198" s="1979"/>
      <c r="D3198" s="1409"/>
      <c r="E3198" s="1398"/>
      <c r="F3198" s="1398"/>
      <c r="G3198" s="1398"/>
      <c r="H3198" s="1399"/>
      <c r="I3198" s="1399"/>
      <c r="J3198" s="1399"/>
      <c r="K3198"/>
      <c r="L3198"/>
      <c r="M3198"/>
      <c r="N3198"/>
      <c r="O3198"/>
    </row>
    <row r="3199" spans="2:15" s="249" customFormat="1" ht="15.75" customHeight="1">
      <c r="B3199" s="1408"/>
      <c r="C3199" s="1979"/>
      <c r="D3199" s="1409"/>
      <c r="E3199" s="1398"/>
      <c r="F3199" s="1398"/>
      <c r="G3199" s="1398"/>
      <c r="H3199" s="1399"/>
      <c r="I3199" s="1399"/>
      <c r="J3199" s="1399"/>
      <c r="K3199"/>
      <c r="L3199"/>
      <c r="M3199"/>
      <c r="N3199"/>
      <c r="O3199"/>
    </row>
    <row r="3200" spans="2:15" s="249" customFormat="1" ht="15.75" customHeight="1">
      <c r="B3200" s="1408"/>
      <c r="C3200" s="1979"/>
      <c r="D3200" s="1409"/>
      <c r="E3200" s="1398"/>
      <c r="F3200" s="1398"/>
      <c r="G3200" s="1398"/>
      <c r="H3200" s="1399"/>
      <c r="I3200" s="1399"/>
      <c r="J3200" s="1399"/>
      <c r="K3200"/>
      <c r="L3200"/>
      <c r="M3200"/>
      <c r="N3200"/>
      <c r="O3200"/>
    </row>
    <row r="3201" spans="2:15" s="249" customFormat="1" ht="15.75" customHeight="1">
      <c r="B3201" s="1408"/>
      <c r="C3201" s="1979"/>
      <c r="D3201" s="1409"/>
      <c r="E3201" s="1398"/>
      <c r="F3201" s="1398"/>
      <c r="G3201" s="1398"/>
      <c r="H3201" s="1399"/>
      <c r="I3201" s="1399"/>
      <c r="J3201" s="1399"/>
      <c r="K3201"/>
      <c r="L3201"/>
      <c r="M3201"/>
      <c r="N3201"/>
      <c r="O3201"/>
    </row>
    <row r="3202" spans="2:15" s="249" customFormat="1" ht="15.75" customHeight="1">
      <c r="B3202" s="1408"/>
      <c r="C3202" s="1979"/>
      <c r="D3202" s="1409"/>
      <c r="E3202" s="1398"/>
      <c r="F3202" s="1398"/>
      <c r="G3202" s="1398"/>
      <c r="H3202" s="1399"/>
      <c r="I3202" s="1399"/>
      <c r="J3202" s="1399"/>
      <c r="K3202"/>
      <c r="L3202"/>
      <c r="M3202"/>
      <c r="N3202"/>
      <c r="O3202"/>
    </row>
    <row r="3203" spans="2:15" s="249" customFormat="1" ht="15.75" customHeight="1">
      <c r="B3203" s="1408"/>
      <c r="C3203" s="1979"/>
      <c r="D3203" s="1409"/>
      <c r="E3203" s="1398"/>
      <c r="F3203" s="1398"/>
      <c r="G3203" s="1398"/>
      <c r="H3203" s="1399"/>
      <c r="I3203" s="1399"/>
      <c r="J3203" s="1399"/>
      <c r="K3203"/>
      <c r="L3203"/>
      <c r="M3203"/>
      <c r="N3203"/>
      <c r="O3203"/>
    </row>
    <row r="3204" spans="2:15" s="249" customFormat="1" ht="15.75" customHeight="1">
      <c r="B3204" s="1408"/>
      <c r="C3204" s="1979"/>
      <c r="D3204" s="1409"/>
      <c r="E3204" s="1398"/>
      <c r="F3204" s="1398"/>
      <c r="G3204" s="1398"/>
      <c r="H3204" s="1399"/>
      <c r="I3204" s="1399"/>
      <c r="J3204" s="1399"/>
      <c r="K3204"/>
      <c r="L3204"/>
      <c r="M3204"/>
      <c r="N3204"/>
      <c r="O3204"/>
    </row>
    <row r="3205" spans="2:15" s="249" customFormat="1" ht="15.75" customHeight="1">
      <c r="B3205" s="1408"/>
      <c r="C3205" s="1979"/>
      <c r="D3205" s="1409"/>
      <c r="E3205" s="1398"/>
      <c r="F3205" s="1398"/>
      <c r="G3205" s="1398"/>
      <c r="H3205" s="1399"/>
      <c r="I3205" s="1399"/>
      <c r="J3205" s="1399"/>
      <c r="K3205"/>
      <c r="L3205"/>
      <c r="M3205"/>
      <c r="N3205"/>
      <c r="O3205"/>
    </row>
    <row r="3206" spans="2:15" s="249" customFormat="1" ht="15.75" customHeight="1">
      <c r="B3206" s="1408"/>
      <c r="C3206" s="1979"/>
      <c r="D3206" s="1409"/>
      <c r="E3206" s="1398"/>
      <c r="F3206" s="1398"/>
      <c r="G3206" s="1398"/>
      <c r="H3206" s="1399"/>
      <c r="I3206" s="1399"/>
      <c r="J3206" s="1399"/>
      <c r="K3206"/>
      <c r="L3206"/>
      <c r="M3206"/>
      <c r="N3206"/>
      <c r="O3206"/>
    </row>
    <row r="3207" spans="2:15" s="249" customFormat="1" ht="15.75" customHeight="1">
      <c r="B3207" s="1408"/>
      <c r="C3207" s="1979"/>
      <c r="D3207" s="1409"/>
      <c r="E3207" s="1398"/>
      <c r="F3207" s="1398"/>
      <c r="G3207" s="1398"/>
      <c r="H3207" s="1399"/>
      <c r="I3207" s="1399"/>
      <c r="J3207" s="1399"/>
      <c r="K3207"/>
      <c r="L3207"/>
      <c r="M3207"/>
      <c r="N3207"/>
      <c r="O3207"/>
    </row>
    <row r="3208" spans="2:15" s="249" customFormat="1" ht="15.75" customHeight="1">
      <c r="B3208" s="1408"/>
      <c r="C3208" s="1979"/>
      <c r="D3208" s="1409"/>
      <c r="E3208" s="1398"/>
      <c r="F3208" s="1398"/>
      <c r="G3208" s="1398"/>
      <c r="H3208" s="1399"/>
      <c r="I3208" s="1399"/>
      <c r="J3208" s="1399"/>
      <c r="K3208"/>
      <c r="L3208"/>
      <c r="M3208"/>
      <c r="N3208"/>
      <c r="O3208"/>
    </row>
    <row r="3209" spans="2:15" s="249" customFormat="1" ht="15.75" customHeight="1">
      <c r="B3209" s="1408"/>
      <c r="C3209" s="1979"/>
      <c r="D3209" s="1409"/>
      <c r="E3209" s="1398"/>
      <c r="F3209" s="1398"/>
      <c r="G3209" s="1398"/>
      <c r="H3209" s="1399"/>
      <c r="I3209" s="1399"/>
      <c r="J3209" s="1399"/>
      <c r="K3209"/>
      <c r="L3209"/>
      <c r="M3209"/>
      <c r="N3209"/>
      <c r="O3209"/>
    </row>
    <row r="3210" spans="2:15" s="249" customFormat="1" ht="15.75" customHeight="1">
      <c r="B3210" s="1408"/>
      <c r="C3210" s="1979"/>
      <c r="D3210" s="1409"/>
      <c r="E3210" s="1398"/>
      <c r="F3210" s="1398"/>
      <c r="G3210" s="1398"/>
      <c r="H3210" s="1399"/>
      <c r="I3210" s="1399"/>
      <c r="J3210" s="1399"/>
      <c r="K3210"/>
      <c r="L3210"/>
      <c r="M3210"/>
      <c r="N3210"/>
      <c r="O3210"/>
    </row>
    <row r="3211" spans="2:15" s="249" customFormat="1" ht="15.75" customHeight="1">
      <c r="B3211" s="1408"/>
      <c r="C3211" s="1979"/>
      <c r="D3211" s="1409"/>
      <c r="E3211" s="1398"/>
      <c r="F3211" s="1398"/>
      <c r="G3211" s="1398"/>
      <c r="H3211" s="1399"/>
      <c r="I3211" s="1399"/>
      <c r="J3211" s="1399"/>
      <c r="K3211"/>
      <c r="L3211"/>
      <c r="M3211"/>
      <c r="N3211"/>
      <c r="O3211"/>
    </row>
    <row r="3212" spans="2:15" s="249" customFormat="1" ht="15.75" customHeight="1">
      <c r="B3212" s="1408"/>
      <c r="C3212" s="1979"/>
      <c r="D3212" s="1409"/>
      <c r="E3212" s="1398"/>
      <c r="F3212" s="1398"/>
      <c r="G3212" s="1398"/>
      <c r="H3212" s="1399"/>
      <c r="I3212" s="1399"/>
      <c r="J3212" s="1399"/>
      <c r="K3212"/>
      <c r="L3212"/>
      <c r="M3212"/>
      <c r="N3212"/>
      <c r="O3212"/>
    </row>
    <row r="3213" spans="2:15" s="249" customFormat="1" ht="15.75" customHeight="1">
      <c r="B3213" s="1408"/>
      <c r="C3213" s="1979"/>
      <c r="D3213" s="1409"/>
      <c r="E3213" s="1398"/>
      <c r="F3213" s="1398"/>
      <c r="G3213" s="1398"/>
      <c r="H3213" s="1399"/>
      <c r="I3213" s="1399"/>
      <c r="J3213" s="1399"/>
      <c r="K3213"/>
      <c r="L3213"/>
      <c r="M3213"/>
      <c r="N3213"/>
      <c r="O3213"/>
    </row>
    <row r="3214" spans="2:15" s="249" customFormat="1" ht="15.75" customHeight="1">
      <c r="B3214" s="1408"/>
      <c r="C3214" s="1979"/>
      <c r="D3214" s="1409"/>
      <c r="E3214" s="1398"/>
      <c r="F3214" s="1398"/>
      <c r="G3214" s="1398"/>
      <c r="H3214" s="1399"/>
      <c r="I3214" s="1399"/>
      <c r="J3214" s="1399"/>
      <c r="K3214"/>
      <c r="L3214"/>
      <c r="M3214"/>
      <c r="N3214"/>
      <c r="O3214"/>
    </row>
    <row r="3215" spans="2:15" s="249" customFormat="1" ht="15.75" customHeight="1">
      <c r="B3215" s="1408"/>
      <c r="C3215" s="1979"/>
      <c r="D3215" s="1409"/>
      <c r="E3215" s="1398"/>
      <c r="F3215" s="1398"/>
      <c r="G3215" s="1398"/>
      <c r="H3215" s="1399"/>
      <c r="I3215" s="1399"/>
      <c r="J3215" s="1399"/>
      <c r="K3215"/>
      <c r="L3215"/>
      <c r="M3215"/>
      <c r="N3215"/>
      <c r="O3215"/>
    </row>
    <row r="3216" spans="2:15" s="249" customFormat="1" ht="15.75" customHeight="1">
      <c r="B3216" s="1408"/>
      <c r="C3216" s="1979"/>
      <c r="D3216" s="1409"/>
      <c r="E3216" s="1398"/>
      <c r="F3216" s="1398"/>
      <c r="G3216" s="1398"/>
      <c r="H3216" s="1399"/>
      <c r="I3216" s="1399"/>
      <c r="J3216" s="1399"/>
      <c r="K3216"/>
      <c r="L3216"/>
      <c r="M3216"/>
      <c r="N3216"/>
      <c r="O3216"/>
    </row>
    <row r="3217" spans="2:15" s="249" customFormat="1" ht="15.75" customHeight="1">
      <c r="B3217" s="1408"/>
      <c r="C3217" s="1979"/>
      <c r="D3217" s="1409"/>
      <c r="E3217" s="1398"/>
      <c r="F3217" s="1398"/>
      <c r="G3217" s="1398"/>
      <c r="H3217" s="1399"/>
      <c r="I3217" s="1399"/>
      <c r="J3217" s="1399"/>
      <c r="K3217"/>
      <c r="L3217"/>
      <c r="M3217"/>
      <c r="N3217"/>
      <c r="O3217"/>
    </row>
    <row r="3218" spans="2:15" s="249" customFormat="1" ht="15.75" customHeight="1">
      <c r="B3218" s="1408"/>
      <c r="C3218" s="1979"/>
      <c r="D3218" s="1409"/>
      <c r="E3218" s="1398"/>
      <c r="F3218" s="1398"/>
      <c r="G3218" s="1398"/>
      <c r="H3218" s="1399"/>
      <c r="I3218" s="1399"/>
      <c r="J3218" s="1399"/>
      <c r="K3218"/>
      <c r="L3218"/>
      <c r="M3218"/>
      <c r="N3218"/>
      <c r="O3218"/>
    </row>
    <row r="3219" spans="2:15" s="249" customFormat="1" ht="15.75" customHeight="1">
      <c r="B3219" s="1408"/>
      <c r="C3219" s="1979"/>
      <c r="D3219" s="1409"/>
      <c r="E3219" s="1398"/>
      <c r="F3219" s="1398"/>
      <c r="G3219" s="1398"/>
      <c r="H3219" s="1399"/>
      <c r="I3219" s="1399"/>
      <c r="J3219" s="1399"/>
      <c r="K3219"/>
      <c r="L3219"/>
      <c r="M3219"/>
      <c r="N3219"/>
      <c r="O3219"/>
    </row>
    <row r="3220" spans="2:15" s="249" customFormat="1" ht="15.75" customHeight="1">
      <c r="B3220" s="1408"/>
      <c r="C3220" s="1979"/>
      <c r="D3220" s="1409"/>
      <c r="E3220" s="1398"/>
      <c r="F3220" s="1398"/>
      <c r="G3220" s="1398"/>
      <c r="H3220" s="1399"/>
      <c r="I3220" s="1399"/>
      <c r="J3220" s="1399"/>
      <c r="K3220"/>
      <c r="L3220"/>
      <c r="M3220"/>
      <c r="N3220"/>
      <c r="O3220"/>
    </row>
    <row r="3221" spans="2:15" s="249" customFormat="1" ht="15.75" customHeight="1">
      <c r="B3221" s="1408"/>
      <c r="C3221" s="1979"/>
      <c r="D3221" s="1409"/>
      <c r="E3221" s="1398"/>
      <c r="F3221" s="1398"/>
      <c r="G3221" s="1398"/>
      <c r="H3221" s="1399"/>
      <c r="I3221" s="1399"/>
      <c r="J3221" s="1399"/>
      <c r="K3221"/>
      <c r="L3221"/>
      <c r="M3221"/>
      <c r="N3221"/>
      <c r="O3221"/>
    </row>
    <row r="3222" spans="2:15" s="249" customFormat="1" ht="15.75" customHeight="1">
      <c r="B3222" s="1408"/>
      <c r="C3222" s="1979"/>
      <c r="D3222" s="1409"/>
      <c r="E3222" s="1398"/>
      <c r="F3222" s="1398"/>
      <c r="G3222" s="1398"/>
      <c r="H3222" s="1399"/>
      <c r="I3222" s="1399"/>
      <c r="J3222" s="1399"/>
      <c r="K3222"/>
      <c r="L3222"/>
      <c r="M3222"/>
      <c r="N3222"/>
      <c r="O3222"/>
    </row>
    <row r="3223" spans="2:15" s="249" customFormat="1" ht="15.75" customHeight="1">
      <c r="B3223" s="1408"/>
      <c r="C3223" s="1979"/>
      <c r="D3223" s="1409"/>
      <c r="E3223" s="1398"/>
      <c r="F3223" s="1398"/>
      <c r="G3223" s="1398"/>
      <c r="H3223" s="1399"/>
      <c r="I3223" s="1399"/>
      <c r="J3223" s="1399"/>
      <c r="K3223"/>
      <c r="L3223"/>
      <c r="M3223"/>
      <c r="N3223"/>
      <c r="O3223"/>
    </row>
    <row r="3224" spans="2:15" s="249" customFormat="1" ht="15.75" customHeight="1">
      <c r="B3224" s="1408"/>
      <c r="C3224" s="1979"/>
      <c r="D3224" s="1409"/>
      <c r="E3224" s="1398"/>
      <c r="F3224" s="1398"/>
      <c r="G3224" s="1398"/>
      <c r="H3224" s="1399"/>
      <c r="I3224" s="1399"/>
      <c r="J3224" s="1399"/>
      <c r="K3224"/>
      <c r="L3224"/>
      <c r="M3224"/>
      <c r="N3224"/>
      <c r="O3224"/>
    </row>
    <row r="3225" spans="2:15" s="249" customFormat="1" ht="15.75" customHeight="1">
      <c r="B3225" s="1408"/>
      <c r="C3225" s="1979"/>
      <c r="D3225" s="1409"/>
      <c r="E3225" s="1398"/>
      <c r="F3225" s="1398"/>
      <c r="G3225" s="1398"/>
      <c r="H3225" s="1399"/>
      <c r="I3225" s="1399"/>
      <c r="J3225" s="1399"/>
      <c r="K3225"/>
      <c r="L3225"/>
      <c r="M3225"/>
      <c r="N3225"/>
      <c r="O3225"/>
    </row>
    <row r="3226" spans="2:15" s="249" customFormat="1" ht="15.75" customHeight="1">
      <c r="B3226" s="1408"/>
      <c r="C3226" s="1979"/>
      <c r="D3226" s="1409"/>
      <c r="E3226" s="1398"/>
      <c r="F3226" s="1398"/>
      <c r="G3226" s="1398"/>
      <c r="H3226" s="1399"/>
      <c r="I3226" s="1399"/>
      <c r="J3226" s="1399"/>
      <c r="K3226"/>
      <c r="L3226"/>
      <c r="M3226"/>
      <c r="N3226"/>
      <c r="O3226"/>
    </row>
    <row r="3227" spans="2:15" s="249" customFormat="1" ht="15.75" customHeight="1">
      <c r="B3227" s="1408"/>
      <c r="C3227" s="1979"/>
      <c r="D3227" s="1409"/>
      <c r="E3227" s="1398"/>
      <c r="F3227" s="1398"/>
      <c r="G3227" s="1398"/>
      <c r="H3227" s="1399"/>
      <c r="I3227" s="1399"/>
      <c r="J3227" s="1399"/>
      <c r="K3227"/>
      <c r="L3227"/>
      <c r="M3227"/>
      <c r="N3227"/>
      <c r="O3227"/>
    </row>
    <row r="3228" spans="2:15" s="249" customFormat="1" ht="15.75" customHeight="1">
      <c r="B3228" s="1408"/>
      <c r="C3228" s="1979"/>
      <c r="D3228" s="1409"/>
      <c r="E3228" s="1398"/>
      <c r="F3228" s="1398"/>
      <c r="G3228" s="1398"/>
      <c r="H3228" s="1399"/>
      <c r="I3228" s="1399"/>
      <c r="J3228" s="1399"/>
      <c r="K3228"/>
      <c r="L3228"/>
      <c r="M3228"/>
      <c r="N3228"/>
      <c r="O3228"/>
    </row>
    <row r="3229" spans="2:15" s="249" customFormat="1" ht="15.75" customHeight="1">
      <c r="B3229" s="1408"/>
      <c r="C3229" s="1979"/>
      <c r="D3229" s="1409"/>
      <c r="E3229" s="1398"/>
      <c r="F3229" s="1398"/>
      <c r="G3229" s="1398"/>
      <c r="H3229" s="1399"/>
      <c r="I3229" s="1399"/>
      <c r="J3229" s="1399"/>
      <c r="K3229"/>
      <c r="L3229"/>
      <c r="M3229"/>
      <c r="N3229"/>
      <c r="O3229"/>
    </row>
    <row r="3230" spans="2:15" s="249" customFormat="1" ht="15.75" customHeight="1">
      <c r="B3230" s="1408"/>
      <c r="C3230" s="1979"/>
      <c r="D3230" s="1409"/>
      <c r="E3230" s="1398"/>
      <c r="F3230" s="1398"/>
      <c r="G3230" s="1398"/>
      <c r="H3230" s="1399"/>
      <c r="I3230" s="1399"/>
      <c r="J3230" s="1399"/>
      <c r="K3230"/>
      <c r="L3230"/>
      <c r="M3230"/>
      <c r="N3230"/>
      <c r="O3230"/>
    </row>
    <row r="3231" spans="2:15" s="249" customFormat="1" ht="15.75" customHeight="1">
      <c r="B3231" s="1408"/>
      <c r="C3231" s="1979"/>
      <c r="D3231" s="1409"/>
      <c r="E3231" s="1398"/>
      <c r="F3231" s="1398"/>
      <c r="G3231" s="1398"/>
      <c r="H3231" s="1399"/>
      <c r="I3231" s="1399"/>
      <c r="J3231" s="1399"/>
      <c r="K3231"/>
      <c r="L3231"/>
      <c r="M3231"/>
      <c r="N3231"/>
      <c r="O3231"/>
    </row>
    <row r="3232" spans="2:15" s="249" customFormat="1" ht="15.75" customHeight="1">
      <c r="B3232" s="1408"/>
      <c r="C3232" s="1979"/>
      <c r="D3232" s="1409"/>
      <c r="E3232" s="1398"/>
      <c r="F3232" s="1398"/>
      <c r="G3232" s="1398"/>
      <c r="H3232" s="1399"/>
      <c r="I3232" s="1399"/>
      <c r="J3232" s="1399"/>
      <c r="K3232"/>
      <c r="L3232"/>
      <c r="M3232"/>
      <c r="N3232"/>
      <c r="O3232"/>
    </row>
    <row r="3233" spans="2:15" s="249" customFormat="1" ht="15.75" customHeight="1">
      <c r="B3233" s="1408"/>
      <c r="C3233" s="1979"/>
      <c r="D3233" s="1409"/>
      <c r="E3233" s="1398"/>
      <c r="F3233" s="1398"/>
      <c r="G3233" s="1398"/>
      <c r="H3233" s="1399"/>
      <c r="I3233" s="1399"/>
      <c r="J3233" s="1399"/>
      <c r="K3233"/>
      <c r="L3233"/>
      <c r="M3233"/>
      <c r="N3233"/>
      <c r="O3233"/>
    </row>
    <row r="3234" spans="2:15" s="249" customFormat="1" ht="15.75" customHeight="1">
      <c r="B3234" s="1408"/>
      <c r="C3234" s="1979"/>
      <c r="D3234" s="1409"/>
      <c r="E3234" s="1398"/>
      <c r="F3234" s="1398"/>
      <c r="G3234" s="1398"/>
      <c r="H3234" s="1399"/>
      <c r="I3234" s="1399"/>
      <c r="J3234" s="1399"/>
      <c r="K3234"/>
      <c r="L3234"/>
      <c r="M3234"/>
      <c r="N3234"/>
      <c r="O3234"/>
    </row>
    <row r="3235" spans="2:15" s="249" customFormat="1" ht="15.75" customHeight="1">
      <c r="B3235" s="1408"/>
      <c r="C3235" s="1979"/>
      <c r="D3235" s="1409"/>
      <c r="E3235" s="1398"/>
      <c r="F3235" s="1398"/>
      <c r="G3235" s="1398"/>
      <c r="H3235" s="1399"/>
      <c r="I3235" s="1399"/>
      <c r="J3235" s="1399"/>
      <c r="K3235"/>
      <c r="L3235"/>
      <c r="M3235"/>
      <c r="N3235"/>
      <c r="O3235"/>
    </row>
    <row r="3236" spans="2:15" s="249" customFormat="1" ht="15.75" customHeight="1">
      <c r="B3236" s="1408"/>
      <c r="C3236" s="1979"/>
      <c r="D3236" s="1409"/>
      <c r="E3236" s="1398"/>
      <c r="F3236" s="1398"/>
      <c r="G3236" s="1398"/>
      <c r="H3236" s="1399"/>
      <c r="I3236" s="1399"/>
      <c r="J3236" s="1399"/>
      <c r="K3236"/>
      <c r="L3236"/>
      <c r="M3236"/>
      <c r="N3236"/>
      <c r="O3236"/>
    </row>
    <row r="3237" spans="2:15" s="249" customFormat="1" ht="15.75" customHeight="1">
      <c r="B3237" s="1408"/>
      <c r="C3237" s="1979"/>
      <c r="D3237" s="1409"/>
      <c r="E3237" s="1398"/>
      <c r="F3237" s="1398"/>
      <c r="G3237" s="1398"/>
      <c r="H3237" s="1399"/>
      <c r="I3237" s="1399"/>
      <c r="J3237" s="1399"/>
      <c r="K3237"/>
      <c r="L3237"/>
      <c r="M3237"/>
      <c r="N3237"/>
      <c r="O3237"/>
    </row>
    <row r="3238" spans="2:15" s="249" customFormat="1" ht="15.75" customHeight="1">
      <c r="B3238" s="1408"/>
      <c r="C3238" s="1979"/>
      <c r="D3238" s="1409"/>
      <c r="E3238" s="1398"/>
      <c r="F3238" s="1398"/>
      <c r="G3238" s="1398"/>
      <c r="H3238" s="1399"/>
      <c r="I3238" s="1399"/>
      <c r="J3238" s="1399"/>
      <c r="K3238"/>
      <c r="L3238"/>
      <c r="M3238"/>
      <c r="N3238"/>
      <c r="O3238"/>
    </row>
    <row r="3239" spans="2:15" s="249" customFormat="1" ht="15.75" customHeight="1">
      <c r="B3239" s="1408"/>
      <c r="C3239" s="1979"/>
      <c r="D3239" s="1409"/>
      <c r="E3239" s="1398"/>
      <c r="F3239" s="1398"/>
      <c r="G3239" s="1398"/>
      <c r="H3239" s="1399"/>
      <c r="I3239" s="1399"/>
      <c r="J3239" s="1399"/>
      <c r="K3239"/>
      <c r="L3239"/>
      <c r="M3239"/>
      <c r="N3239"/>
      <c r="O3239"/>
    </row>
    <row r="3240" spans="2:15" s="249" customFormat="1" ht="15.75" customHeight="1">
      <c r="B3240" s="1408"/>
      <c r="C3240" s="1979"/>
      <c r="D3240" s="1409"/>
      <c r="E3240" s="1398"/>
      <c r="F3240" s="1398"/>
      <c r="G3240" s="1398"/>
      <c r="H3240" s="1399"/>
      <c r="I3240" s="1399"/>
      <c r="J3240" s="1399"/>
      <c r="K3240"/>
      <c r="L3240"/>
      <c r="M3240"/>
      <c r="N3240"/>
      <c r="O3240"/>
    </row>
    <row r="3241" spans="2:15" s="249" customFormat="1" ht="15.75" customHeight="1">
      <c r="B3241" s="1408"/>
      <c r="C3241" s="1979"/>
      <c r="D3241" s="1409"/>
      <c r="E3241" s="1398"/>
      <c r="F3241" s="1398"/>
      <c r="G3241" s="1398"/>
      <c r="H3241" s="1399"/>
      <c r="I3241" s="1399"/>
      <c r="J3241" s="1399"/>
      <c r="K3241"/>
      <c r="L3241"/>
      <c r="M3241"/>
      <c r="N3241"/>
      <c r="O3241"/>
    </row>
    <row r="3242" spans="2:15" s="249" customFormat="1" ht="15.75" customHeight="1">
      <c r="B3242" s="1408"/>
      <c r="C3242" s="1979"/>
      <c r="D3242" s="1409"/>
      <c r="E3242" s="1398"/>
      <c r="F3242" s="1398"/>
      <c r="G3242" s="1398"/>
      <c r="H3242" s="1399"/>
      <c r="I3242" s="1399"/>
      <c r="J3242" s="1399"/>
      <c r="K3242"/>
      <c r="L3242"/>
      <c r="M3242"/>
      <c r="N3242"/>
      <c r="O3242"/>
    </row>
    <row r="3243" spans="2:15" s="249" customFormat="1" ht="15.75" customHeight="1">
      <c r="B3243" s="1408"/>
      <c r="C3243" s="1979"/>
      <c r="D3243" s="1409"/>
      <c r="E3243" s="1398"/>
      <c r="F3243" s="1398"/>
      <c r="G3243" s="1398"/>
      <c r="H3243" s="1399"/>
      <c r="I3243" s="1399"/>
      <c r="J3243" s="1399"/>
      <c r="K3243"/>
      <c r="L3243"/>
      <c r="M3243"/>
      <c r="N3243"/>
      <c r="O3243"/>
    </row>
    <row r="3244" spans="2:15" s="249" customFormat="1" ht="15.75" customHeight="1">
      <c r="B3244" s="1408"/>
      <c r="C3244" s="1979"/>
      <c r="D3244" s="1409"/>
      <c r="E3244" s="1398"/>
      <c r="F3244" s="1398"/>
      <c r="G3244" s="1398"/>
      <c r="H3244" s="1399"/>
      <c r="I3244" s="1399"/>
      <c r="J3244" s="1399"/>
      <c r="K3244"/>
      <c r="L3244"/>
      <c r="M3244"/>
      <c r="N3244"/>
      <c r="O3244"/>
    </row>
    <row r="3245" spans="2:15" s="249" customFormat="1" ht="15.75" customHeight="1">
      <c r="B3245" s="1408"/>
      <c r="C3245" s="1979"/>
      <c r="D3245" s="1409"/>
      <c r="E3245" s="1398"/>
      <c r="F3245" s="1398"/>
      <c r="G3245" s="1398"/>
      <c r="H3245" s="1399"/>
      <c r="I3245" s="1399"/>
      <c r="J3245" s="1399"/>
      <c r="K3245"/>
      <c r="L3245"/>
      <c r="M3245"/>
      <c r="N3245"/>
      <c r="O3245"/>
    </row>
    <row r="3246" spans="2:15" s="249" customFormat="1" ht="15.75" customHeight="1">
      <c r="B3246" s="1408"/>
      <c r="C3246" s="1979"/>
      <c r="D3246" s="1409"/>
      <c r="E3246" s="1398"/>
      <c r="F3246" s="1398"/>
      <c r="G3246" s="1398"/>
      <c r="H3246" s="1399"/>
      <c r="I3246" s="1399"/>
      <c r="J3246" s="1399"/>
      <c r="K3246"/>
      <c r="L3246"/>
      <c r="M3246"/>
      <c r="N3246"/>
      <c r="O3246"/>
    </row>
    <row r="3247" spans="2:15" s="249" customFormat="1" ht="15.75" customHeight="1">
      <c r="B3247" s="1408"/>
      <c r="C3247" s="1979"/>
      <c r="D3247" s="1409"/>
      <c r="E3247" s="1398"/>
      <c r="F3247" s="1398"/>
      <c r="G3247" s="1398"/>
      <c r="H3247" s="1399"/>
      <c r="I3247" s="1399"/>
      <c r="J3247" s="1399"/>
      <c r="K3247"/>
      <c r="L3247"/>
      <c r="M3247"/>
      <c r="N3247"/>
      <c r="O3247"/>
    </row>
    <row r="3248" spans="2:15" s="249" customFormat="1" ht="15.75" customHeight="1">
      <c r="B3248" s="1408"/>
      <c r="C3248" s="1979"/>
      <c r="D3248" s="1409"/>
      <c r="E3248" s="1398"/>
      <c r="F3248" s="1398"/>
      <c r="G3248" s="1398"/>
      <c r="H3248" s="1399"/>
      <c r="I3248" s="1399"/>
      <c r="J3248" s="1399"/>
      <c r="K3248"/>
      <c r="L3248"/>
      <c r="M3248"/>
      <c r="N3248"/>
      <c r="O3248"/>
    </row>
    <row r="3249" spans="2:15" s="249" customFormat="1" ht="15.75" customHeight="1">
      <c r="B3249" s="1408"/>
      <c r="C3249" s="1979"/>
      <c r="D3249" s="1409"/>
      <c r="E3249" s="1398"/>
      <c r="F3249" s="1398"/>
      <c r="G3249" s="1398"/>
      <c r="H3249" s="1399"/>
      <c r="I3249" s="1399"/>
      <c r="J3249" s="1399"/>
      <c r="K3249"/>
      <c r="L3249"/>
      <c r="M3249"/>
      <c r="N3249"/>
      <c r="O3249"/>
    </row>
    <row r="3250" spans="2:15" s="249" customFormat="1" ht="15.75" customHeight="1">
      <c r="B3250" s="1408"/>
      <c r="C3250" s="1979"/>
      <c r="D3250" s="1409"/>
      <c r="E3250" s="1398"/>
      <c r="F3250" s="1398"/>
      <c r="G3250" s="1398"/>
      <c r="H3250" s="1399"/>
      <c r="I3250" s="1399"/>
      <c r="J3250" s="1399"/>
      <c r="K3250"/>
      <c r="L3250"/>
      <c r="M3250"/>
      <c r="N3250"/>
      <c r="O3250"/>
    </row>
    <row r="3251" spans="2:15" s="249" customFormat="1" ht="15.75" customHeight="1">
      <c r="B3251" s="1408"/>
      <c r="C3251" s="1979"/>
      <c r="D3251" s="1409"/>
      <c r="E3251" s="1398"/>
      <c r="F3251" s="1398"/>
      <c r="G3251" s="1398"/>
      <c r="H3251" s="1399"/>
      <c r="I3251" s="1399"/>
      <c r="J3251" s="1399"/>
      <c r="K3251"/>
      <c r="L3251"/>
      <c r="M3251"/>
      <c r="N3251"/>
      <c r="O3251"/>
    </row>
    <row r="3252" spans="2:15" s="249" customFormat="1" ht="15.75" customHeight="1">
      <c r="B3252" s="1408"/>
      <c r="C3252" s="1979"/>
      <c r="D3252" s="1409"/>
      <c r="E3252" s="1398"/>
      <c r="F3252" s="1398"/>
      <c r="G3252" s="1398"/>
      <c r="H3252" s="1399"/>
      <c r="I3252" s="1399"/>
      <c r="J3252" s="1399"/>
      <c r="K3252"/>
      <c r="L3252"/>
      <c r="M3252"/>
      <c r="N3252"/>
      <c r="O3252"/>
    </row>
    <row r="3253" spans="2:15" s="249" customFormat="1" ht="15.75" customHeight="1">
      <c r="B3253" s="1408"/>
      <c r="C3253" s="1979"/>
      <c r="D3253" s="1409"/>
      <c r="E3253" s="1398"/>
      <c r="F3253" s="1398"/>
      <c r="G3253" s="1398"/>
      <c r="H3253" s="1399"/>
      <c r="I3253" s="1399"/>
      <c r="J3253" s="1399"/>
      <c r="K3253"/>
      <c r="L3253"/>
      <c r="M3253"/>
      <c r="N3253"/>
      <c r="O3253"/>
    </row>
    <row r="3254" spans="2:15" s="249" customFormat="1" ht="15.75" customHeight="1">
      <c r="B3254" s="1408"/>
      <c r="C3254" s="1979"/>
      <c r="D3254" s="1409"/>
      <c r="E3254" s="1398"/>
      <c r="F3254" s="1398"/>
      <c r="G3254" s="1398"/>
      <c r="H3254" s="1399"/>
      <c r="I3254" s="1399"/>
      <c r="J3254" s="1399"/>
      <c r="K3254"/>
      <c r="L3254"/>
      <c r="M3254"/>
      <c r="N3254"/>
      <c r="O3254"/>
    </row>
    <row r="3255" spans="2:15" s="249" customFormat="1" ht="15.75" customHeight="1">
      <c r="B3255" s="1408"/>
      <c r="C3255" s="1979"/>
      <c r="D3255" s="1409"/>
      <c r="E3255" s="1398"/>
      <c r="F3255" s="1398"/>
      <c r="G3255" s="1398"/>
      <c r="H3255" s="1399"/>
      <c r="I3255" s="1399"/>
      <c r="J3255" s="1399"/>
      <c r="K3255"/>
      <c r="L3255"/>
      <c r="M3255"/>
      <c r="N3255"/>
      <c r="O3255"/>
    </row>
    <row r="3256" spans="2:15" s="249" customFormat="1" ht="15.75" customHeight="1">
      <c r="B3256" s="1408"/>
      <c r="C3256" s="1979"/>
      <c r="D3256" s="1409"/>
      <c r="E3256" s="1398"/>
      <c r="F3256" s="1398"/>
      <c r="G3256" s="1398"/>
      <c r="H3256" s="1399"/>
      <c r="I3256" s="1399"/>
      <c r="J3256" s="1399"/>
      <c r="K3256"/>
      <c r="L3256"/>
      <c r="M3256"/>
      <c r="N3256"/>
      <c r="O3256"/>
    </row>
    <row r="3257" spans="2:15" s="249" customFormat="1" ht="15.75" customHeight="1">
      <c r="B3257" s="1408"/>
      <c r="C3257" s="1979"/>
      <c r="D3257" s="1409"/>
      <c r="E3257" s="1398"/>
      <c r="F3257" s="1398"/>
      <c r="G3257" s="1398"/>
      <c r="H3257" s="1399"/>
      <c r="I3257" s="1399"/>
      <c r="J3257" s="1399"/>
      <c r="K3257"/>
      <c r="L3257"/>
      <c r="M3257"/>
      <c r="N3257"/>
      <c r="O3257"/>
    </row>
    <row r="3258" spans="2:15" s="249" customFormat="1" ht="15.75" customHeight="1">
      <c r="B3258" s="1408"/>
      <c r="C3258" s="1979"/>
      <c r="D3258" s="1409"/>
      <c r="E3258" s="1398"/>
      <c r="F3258" s="1398"/>
      <c r="G3258" s="1398"/>
      <c r="H3258" s="1399"/>
      <c r="I3258" s="1399"/>
      <c r="J3258" s="1399"/>
      <c r="K3258"/>
      <c r="L3258"/>
      <c r="M3258"/>
      <c r="N3258"/>
      <c r="O3258"/>
    </row>
    <row r="3259" spans="2:15" s="249" customFormat="1" ht="15.75" customHeight="1">
      <c r="B3259" s="1408"/>
      <c r="C3259" s="1979"/>
      <c r="D3259" s="1409"/>
      <c r="E3259" s="1398"/>
      <c r="F3259" s="1398"/>
      <c r="G3259" s="1398"/>
      <c r="H3259" s="1399"/>
      <c r="I3259" s="1399"/>
      <c r="J3259" s="1399"/>
      <c r="K3259"/>
      <c r="L3259"/>
      <c r="M3259"/>
      <c r="N3259"/>
      <c r="O3259"/>
    </row>
    <row r="3260" spans="2:15" s="249" customFormat="1" ht="15.75" customHeight="1">
      <c r="B3260" s="1408"/>
      <c r="C3260" s="1979"/>
      <c r="D3260" s="1409"/>
      <c r="E3260" s="1398"/>
      <c r="F3260" s="1398"/>
      <c r="G3260" s="1398"/>
      <c r="H3260" s="1399"/>
      <c r="I3260" s="1399"/>
      <c r="J3260" s="1399"/>
      <c r="K3260"/>
      <c r="L3260"/>
      <c r="M3260"/>
      <c r="N3260"/>
      <c r="O3260"/>
    </row>
    <row r="3261" spans="2:15" s="249" customFormat="1" ht="15.75" customHeight="1">
      <c r="B3261" s="1408"/>
      <c r="C3261" s="1979"/>
      <c r="D3261" s="1409"/>
      <c r="E3261" s="1398"/>
      <c r="F3261" s="1398"/>
      <c r="G3261" s="1398"/>
      <c r="H3261" s="1399"/>
      <c r="I3261" s="1399"/>
      <c r="J3261" s="1399"/>
      <c r="K3261"/>
      <c r="L3261"/>
      <c r="M3261"/>
      <c r="N3261"/>
      <c r="O3261"/>
    </row>
    <row r="3262" spans="2:15" s="249" customFormat="1" ht="15.75" customHeight="1">
      <c r="B3262" s="1408"/>
      <c r="C3262" s="1979"/>
      <c r="D3262" s="1409"/>
      <c r="E3262" s="1398"/>
      <c r="F3262" s="1398"/>
      <c r="G3262" s="1398"/>
      <c r="H3262" s="1399"/>
      <c r="I3262" s="1399"/>
      <c r="J3262" s="1399"/>
      <c r="K3262"/>
      <c r="L3262"/>
      <c r="M3262"/>
      <c r="N3262"/>
      <c r="O3262"/>
    </row>
    <row r="3263" spans="2:15" s="249" customFormat="1" ht="15.75" customHeight="1">
      <c r="B3263" s="1408"/>
      <c r="C3263" s="1979"/>
      <c r="D3263" s="1409"/>
      <c r="E3263" s="1398"/>
      <c r="F3263" s="1398"/>
      <c r="G3263" s="1398"/>
      <c r="H3263" s="1399"/>
      <c r="I3263" s="1399"/>
      <c r="J3263" s="1399"/>
      <c r="K3263"/>
      <c r="L3263"/>
      <c r="M3263"/>
      <c r="N3263"/>
      <c r="O3263"/>
    </row>
    <row r="3264" spans="2:15" s="249" customFormat="1" ht="15.75" customHeight="1">
      <c r="B3264" s="1408"/>
      <c r="C3264" s="1979"/>
      <c r="D3264" s="1409"/>
      <c r="E3264" s="1398"/>
      <c r="F3264" s="1398"/>
      <c r="G3264" s="1398"/>
      <c r="H3264" s="1399"/>
      <c r="I3264" s="1399"/>
      <c r="J3264" s="1399"/>
      <c r="K3264"/>
      <c r="L3264"/>
      <c r="M3264"/>
      <c r="N3264"/>
      <c r="O3264"/>
    </row>
    <row r="3265" spans="2:15" s="249" customFormat="1" ht="15.75" customHeight="1">
      <c r="B3265" s="1408"/>
      <c r="C3265" s="1979"/>
      <c r="D3265" s="1409"/>
      <c r="E3265" s="1398"/>
      <c r="F3265" s="1398"/>
      <c r="G3265" s="1398"/>
      <c r="H3265" s="1399"/>
      <c r="I3265" s="1399"/>
      <c r="J3265" s="1399"/>
      <c r="K3265"/>
      <c r="L3265"/>
      <c r="M3265"/>
      <c r="N3265"/>
      <c r="O3265"/>
    </row>
    <row r="3266" spans="2:15" s="249" customFormat="1" ht="15.75" customHeight="1">
      <c r="B3266" s="1408"/>
      <c r="C3266" s="1979"/>
      <c r="D3266" s="1409"/>
      <c r="E3266" s="1398"/>
      <c r="F3266" s="1398"/>
      <c r="G3266" s="1398"/>
      <c r="H3266" s="1399"/>
      <c r="I3266" s="1399"/>
      <c r="J3266" s="1399"/>
      <c r="K3266"/>
      <c r="L3266"/>
      <c r="M3266"/>
      <c r="N3266"/>
      <c r="O3266"/>
    </row>
    <row r="3267" spans="2:15" s="249" customFormat="1" ht="15.75" customHeight="1">
      <c r="B3267" s="1408"/>
      <c r="C3267" s="1979"/>
      <c r="D3267" s="1409"/>
      <c r="E3267" s="1398"/>
      <c r="F3267" s="1398"/>
      <c r="G3267" s="1398"/>
      <c r="H3267" s="1399"/>
      <c r="I3267" s="1399"/>
      <c r="J3267" s="1399"/>
      <c r="K3267"/>
      <c r="L3267"/>
      <c r="M3267"/>
      <c r="N3267"/>
      <c r="O3267"/>
    </row>
    <row r="3268" spans="2:15" s="249" customFormat="1" ht="15.75" customHeight="1">
      <c r="B3268" s="1408"/>
      <c r="C3268" s="1979"/>
      <c r="D3268" s="1409"/>
      <c r="E3268" s="1398"/>
      <c r="F3268" s="1398"/>
      <c r="G3268" s="1398"/>
      <c r="H3268" s="1399"/>
      <c r="I3268" s="1399"/>
      <c r="J3268" s="1399"/>
      <c r="K3268"/>
      <c r="L3268"/>
      <c r="M3268"/>
      <c r="N3268"/>
      <c r="O3268"/>
    </row>
    <row r="3269" spans="2:15" s="249" customFormat="1" ht="15.75" customHeight="1">
      <c r="B3269" s="1408"/>
      <c r="C3269" s="1979"/>
      <c r="D3269" s="1409"/>
      <c r="E3269" s="1398"/>
      <c r="F3269" s="1398"/>
      <c r="G3269" s="1398"/>
      <c r="H3269" s="1399"/>
      <c r="I3269" s="1399"/>
      <c r="J3269" s="1399"/>
      <c r="K3269"/>
      <c r="L3269"/>
      <c r="M3269"/>
      <c r="N3269"/>
      <c r="O3269"/>
    </row>
    <row r="3270" spans="2:15" s="249" customFormat="1" ht="15.75" customHeight="1">
      <c r="B3270" s="1408"/>
      <c r="C3270" s="1979"/>
      <c r="D3270" s="1409"/>
      <c r="E3270" s="1398"/>
      <c r="F3270" s="1398"/>
      <c r="G3270" s="1398"/>
      <c r="H3270" s="1399"/>
      <c r="I3270" s="1399"/>
      <c r="J3270" s="1399"/>
      <c r="K3270"/>
      <c r="L3270"/>
      <c r="M3270"/>
      <c r="N3270"/>
      <c r="O3270"/>
    </row>
    <row r="3271" spans="2:15" s="249" customFormat="1" ht="15.75" customHeight="1">
      <c r="B3271" s="1408"/>
      <c r="C3271" s="1979"/>
      <c r="D3271" s="1409"/>
      <c r="E3271" s="1398"/>
      <c r="F3271" s="1398"/>
      <c r="G3271" s="1398"/>
      <c r="H3271" s="1399"/>
      <c r="I3271" s="1399"/>
      <c r="J3271" s="1399"/>
      <c r="K3271"/>
      <c r="L3271"/>
      <c r="M3271"/>
      <c r="N3271"/>
      <c r="O3271"/>
    </row>
    <row r="3272" spans="2:15" s="249" customFormat="1" ht="15.75" customHeight="1">
      <c r="B3272" s="1408"/>
      <c r="C3272" s="1979"/>
      <c r="D3272" s="1409"/>
      <c r="E3272" s="1398"/>
      <c r="F3272" s="1398"/>
      <c r="G3272" s="1398"/>
      <c r="H3272" s="1399"/>
      <c r="I3272" s="1399"/>
      <c r="J3272" s="1399"/>
      <c r="K3272"/>
      <c r="L3272"/>
      <c r="M3272"/>
      <c r="N3272"/>
      <c r="O3272"/>
    </row>
    <row r="3273" spans="2:15" s="249" customFormat="1" ht="15.75" customHeight="1">
      <c r="B3273" s="1408"/>
      <c r="C3273" s="1979"/>
      <c r="D3273" s="1409"/>
      <c r="E3273" s="1398"/>
      <c r="F3273" s="1398"/>
      <c r="G3273" s="1398"/>
      <c r="H3273" s="1399"/>
      <c r="I3273" s="1399"/>
      <c r="J3273" s="1399"/>
      <c r="K3273"/>
      <c r="L3273"/>
      <c r="M3273"/>
      <c r="N3273"/>
      <c r="O3273"/>
    </row>
    <row r="3274" spans="2:15" s="249" customFormat="1" ht="15.75" customHeight="1">
      <c r="B3274" s="1408"/>
      <c r="C3274" s="1979"/>
      <c r="D3274" s="1409"/>
      <c r="E3274" s="1398"/>
      <c r="F3274" s="1398"/>
      <c r="G3274" s="1398"/>
      <c r="H3274" s="1399"/>
      <c r="I3274" s="1399"/>
      <c r="J3274" s="1399"/>
      <c r="K3274"/>
      <c r="L3274"/>
      <c r="M3274"/>
      <c r="N3274"/>
      <c r="O3274"/>
    </row>
    <row r="3275" spans="2:15" s="249" customFormat="1" ht="15.75" customHeight="1">
      <c r="B3275" s="1408"/>
      <c r="C3275" s="1979"/>
      <c r="D3275" s="1409"/>
      <c r="E3275" s="1398"/>
      <c r="F3275" s="1398"/>
      <c r="G3275" s="1398"/>
      <c r="H3275" s="1399"/>
      <c r="I3275" s="1399"/>
      <c r="J3275" s="1399"/>
      <c r="K3275"/>
      <c r="L3275"/>
      <c r="M3275"/>
      <c r="N3275"/>
      <c r="O3275"/>
    </row>
    <row r="3276" spans="2:15" s="249" customFormat="1" ht="15.75" customHeight="1">
      <c r="B3276" s="1408"/>
      <c r="C3276" s="1979"/>
      <c r="D3276" s="1409"/>
      <c r="E3276" s="1398"/>
      <c r="F3276" s="1398"/>
      <c r="G3276" s="1398"/>
      <c r="H3276" s="1399"/>
      <c r="I3276" s="1399"/>
      <c r="J3276" s="1399"/>
      <c r="K3276"/>
      <c r="L3276"/>
      <c r="M3276"/>
      <c r="N3276"/>
      <c r="O3276"/>
    </row>
    <row r="3277" spans="2:15" s="249" customFormat="1" ht="15.75" customHeight="1">
      <c r="B3277" s="1408"/>
      <c r="C3277" s="1979"/>
      <c r="D3277" s="1409"/>
      <c r="E3277" s="1398"/>
      <c r="F3277" s="1398"/>
      <c r="G3277" s="1398"/>
      <c r="H3277" s="1399"/>
      <c r="I3277" s="1399"/>
      <c r="J3277" s="1399"/>
      <c r="K3277"/>
      <c r="L3277"/>
      <c r="M3277"/>
      <c r="N3277"/>
      <c r="O3277"/>
    </row>
    <row r="3278" spans="2:15" s="249" customFormat="1" ht="15.75" customHeight="1">
      <c r="B3278" s="1408"/>
      <c r="C3278" s="1979"/>
      <c r="D3278" s="1409"/>
      <c r="E3278" s="1398"/>
      <c r="F3278" s="1398"/>
      <c r="G3278" s="1398"/>
      <c r="H3278" s="1399"/>
      <c r="I3278" s="1399"/>
      <c r="J3278" s="1399"/>
      <c r="K3278"/>
      <c r="L3278"/>
      <c r="M3278"/>
      <c r="N3278"/>
      <c r="O3278"/>
    </row>
    <row r="3279" spans="2:15" s="249" customFormat="1" ht="15.75" customHeight="1">
      <c r="B3279" s="1408"/>
      <c r="C3279" s="1979"/>
      <c r="D3279" s="1409"/>
      <c r="E3279" s="1398"/>
      <c r="F3279" s="1398"/>
      <c r="G3279" s="1398"/>
      <c r="H3279" s="1399"/>
      <c r="I3279" s="1399"/>
      <c r="J3279" s="1399"/>
      <c r="K3279"/>
      <c r="L3279"/>
      <c r="M3279"/>
      <c r="N3279"/>
      <c r="O3279"/>
    </row>
    <row r="3280" spans="2:15" s="249" customFormat="1" ht="15.75" customHeight="1">
      <c r="B3280" s="1408"/>
      <c r="C3280" s="1979"/>
      <c r="D3280" s="1409"/>
      <c r="E3280" s="1398"/>
      <c r="F3280" s="1398"/>
      <c r="G3280" s="1398"/>
      <c r="H3280" s="1399"/>
      <c r="I3280" s="1399"/>
      <c r="J3280" s="1399"/>
      <c r="K3280"/>
      <c r="L3280"/>
      <c r="M3280"/>
      <c r="N3280"/>
      <c r="O3280"/>
    </row>
    <row r="3281" spans="2:15" s="249" customFormat="1" ht="15.75" customHeight="1">
      <c r="B3281" s="1408"/>
      <c r="C3281" s="1979"/>
      <c r="D3281" s="1409"/>
      <c r="E3281" s="1398"/>
      <c r="F3281" s="1398"/>
      <c r="G3281" s="1398"/>
      <c r="H3281" s="1399"/>
      <c r="I3281" s="1399"/>
      <c r="J3281" s="1399"/>
      <c r="K3281"/>
      <c r="L3281"/>
      <c r="M3281"/>
      <c r="N3281"/>
      <c r="O3281"/>
    </row>
    <row r="3282" spans="2:15" s="249" customFormat="1" ht="15.75" customHeight="1">
      <c r="B3282" s="1408"/>
      <c r="C3282" s="1979"/>
      <c r="D3282" s="1409"/>
      <c r="E3282" s="1398"/>
      <c r="F3282" s="1398"/>
      <c r="G3282" s="1398"/>
      <c r="H3282" s="1399"/>
      <c r="I3282" s="1399"/>
      <c r="J3282" s="1399"/>
      <c r="K3282"/>
      <c r="L3282"/>
      <c r="M3282"/>
      <c r="N3282"/>
      <c r="O3282"/>
    </row>
    <row r="3283" spans="2:15" s="249" customFormat="1" ht="15.75" customHeight="1">
      <c r="B3283" s="1408"/>
      <c r="C3283" s="1979"/>
      <c r="D3283" s="1409"/>
      <c r="E3283" s="1398"/>
      <c r="F3283" s="1398"/>
      <c r="G3283" s="1398"/>
      <c r="H3283" s="1399"/>
      <c r="I3283" s="1399"/>
      <c r="J3283" s="1399"/>
      <c r="K3283"/>
      <c r="L3283"/>
      <c r="M3283"/>
      <c r="N3283"/>
      <c r="O3283"/>
    </row>
    <row r="3284" spans="2:15" s="249" customFormat="1" ht="15.75" customHeight="1">
      <c r="B3284" s="1408"/>
      <c r="C3284" s="1979"/>
      <c r="D3284" s="1409"/>
      <c r="E3284" s="1398"/>
      <c r="F3284" s="1398"/>
      <c r="G3284" s="1398"/>
      <c r="H3284" s="1399"/>
      <c r="I3284" s="1399"/>
      <c r="J3284" s="1399"/>
      <c r="K3284"/>
      <c r="L3284"/>
      <c r="M3284"/>
      <c r="N3284"/>
      <c r="O3284"/>
    </row>
    <row r="3285" spans="2:15" s="249" customFormat="1" ht="15.75" customHeight="1">
      <c r="B3285" s="1408"/>
      <c r="C3285" s="1979"/>
      <c r="D3285" s="1409"/>
      <c r="E3285" s="1398"/>
      <c r="F3285" s="1398"/>
      <c r="G3285" s="1398"/>
      <c r="H3285" s="1399"/>
      <c r="I3285" s="1399"/>
      <c r="J3285" s="1399"/>
      <c r="K3285"/>
      <c r="L3285"/>
      <c r="M3285"/>
      <c r="N3285"/>
      <c r="O3285"/>
    </row>
    <row r="3286" spans="2:15" s="249" customFormat="1" ht="15.75" customHeight="1">
      <c r="B3286" s="1408"/>
      <c r="C3286" s="1979"/>
      <c r="D3286" s="1409"/>
      <c r="E3286" s="1398"/>
      <c r="F3286" s="1398"/>
      <c r="G3286" s="1398"/>
      <c r="H3286" s="1399"/>
      <c r="I3286" s="1399"/>
      <c r="J3286" s="1399"/>
      <c r="K3286"/>
      <c r="L3286"/>
      <c r="M3286"/>
      <c r="N3286"/>
      <c r="O3286"/>
    </row>
    <row r="3287" spans="2:15" s="249" customFormat="1" ht="15.75" customHeight="1">
      <c r="B3287" s="1408"/>
      <c r="C3287" s="1979"/>
      <c r="D3287" s="1409"/>
      <c r="E3287" s="1398"/>
      <c r="F3287" s="1398"/>
      <c r="G3287" s="1398"/>
      <c r="H3287" s="1399"/>
      <c r="I3287" s="1399"/>
      <c r="J3287" s="1399"/>
      <c r="K3287"/>
      <c r="L3287"/>
      <c r="M3287"/>
      <c r="N3287"/>
      <c r="O3287"/>
    </row>
    <row r="3288" spans="2:15" s="249" customFormat="1" ht="15.75" customHeight="1">
      <c r="B3288" s="1408"/>
      <c r="C3288" s="1979"/>
      <c r="D3288" s="1409"/>
      <c r="E3288" s="1398"/>
      <c r="F3288" s="1398"/>
      <c r="G3288" s="1398"/>
      <c r="H3288" s="1399"/>
      <c r="I3288" s="1399"/>
      <c r="J3288" s="1399"/>
      <c r="K3288"/>
      <c r="L3288"/>
      <c r="M3288"/>
      <c r="N3288"/>
      <c r="O3288"/>
    </row>
    <row r="3289" spans="2:15" s="249" customFormat="1" ht="15.75" customHeight="1">
      <c r="B3289" s="1408"/>
      <c r="C3289" s="1979"/>
      <c r="D3289" s="1409"/>
      <c r="E3289" s="1398"/>
      <c r="F3289" s="1398"/>
      <c r="G3289" s="1398"/>
      <c r="H3289" s="1399"/>
      <c r="I3289" s="1399"/>
      <c r="J3289" s="1399"/>
      <c r="K3289"/>
      <c r="L3289"/>
      <c r="M3289"/>
      <c r="N3289"/>
      <c r="O3289"/>
    </row>
    <row r="3290" spans="2:15" s="249" customFormat="1" ht="15.75" customHeight="1">
      <c r="B3290" s="1408"/>
      <c r="C3290" s="1979"/>
      <c r="D3290" s="1409"/>
      <c r="E3290" s="1398"/>
      <c r="F3290" s="1398"/>
      <c r="G3290" s="1398"/>
      <c r="H3290" s="1399"/>
      <c r="I3290" s="1399"/>
      <c r="J3290" s="1399"/>
      <c r="K3290"/>
      <c r="L3290"/>
      <c r="M3290"/>
      <c r="N3290"/>
      <c r="O3290"/>
    </row>
    <row r="3291" spans="2:15" s="249" customFormat="1" ht="15.75" customHeight="1">
      <c r="B3291" s="1408"/>
      <c r="C3291" s="1979"/>
      <c r="D3291" s="1409"/>
      <c r="E3291" s="1398"/>
      <c r="F3291" s="1398"/>
      <c r="G3291" s="1398"/>
      <c r="H3291" s="1399"/>
      <c r="I3291" s="1399"/>
      <c r="J3291" s="1399"/>
      <c r="K3291"/>
      <c r="L3291"/>
      <c r="M3291"/>
      <c r="N3291"/>
      <c r="O3291"/>
    </row>
    <row r="3292" spans="2:15" s="249" customFormat="1" ht="15.75" customHeight="1">
      <c r="B3292" s="1408"/>
      <c r="C3292" s="1979"/>
      <c r="D3292" s="1409"/>
      <c r="E3292" s="1398"/>
      <c r="F3292" s="1398"/>
      <c r="G3292" s="1398"/>
      <c r="H3292" s="1399"/>
      <c r="I3292" s="1399"/>
      <c r="J3292" s="1399"/>
      <c r="K3292"/>
      <c r="L3292"/>
      <c r="M3292"/>
      <c r="N3292"/>
      <c r="O3292"/>
    </row>
    <row r="3293" spans="2:15" s="249" customFormat="1" ht="15.75" customHeight="1">
      <c r="B3293" s="1408"/>
      <c r="C3293" s="1979"/>
      <c r="D3293" s="1409"/>
      <c r="E3293" s="1398"/>
      <c r="F3293" s="1398"/>
      <c r="G3293" s="1398"/>
      <c r="H3293" s="1399"/>
      <c r="I3293" s="1399"/>
      <c r="J3293" s="1399"/>
      <c r="K3293"/>
      <c r="L3293"/>
      <c r="M3293"/>
      <c r="N3293"/>
      <c r="O3293"/>
    </row>
    <row r="3294" spans="2:15" s="249" customFormat="1" ht="15.75" customHeight="1">
      <c r="B3294" s="1408"/>
      <c r="C3294" s="1979"/>
      <c r="D3294" s="1409"/>
      <c r="E3294" s="1398"/>
      <c r="F3294" s="1398"/>
      <c r="G3294" s="1398"/>
      <c r="H3294" s="1399"/>
      <c r="I3294" s="1399"/>
      <c r="J3294" s="1399"/>
      <c r="K3294"/>
      <c r="L3294"/>
      <c r="M3294"/>
      <c r="N3294"/>
      <c r="O3294"/>
    </row>
    <row r="3295" spans="2:15" s="249" customFormat="1" ht="15.75" customHeight="1">
      <c r="B3295" s="1408"/>
      <c r="C3295" s="1979"/>
      <c r="D3295" s="1409"/>
      <c r="E3295" s="1398"/>
      <c r="F3295" s="1398"/>
      <c r="G3295" s="1398"/>
      <c r="H3295" s="1399"/>
      <c r="I3295" s="1399"/>
      <c r="J3295" s="1399"/>
      <c r="K3295"/>
      <c r="L3295"/>
      <c r="M3295"/>
      <c r="N3295"/>
      <c r="O3295"/>
    </row>
    <row r="3296" spans="2:15" s="249" customFormat="1" ht="15.75" customHeight="1">
      <c r="B3296" s="1408"/>
      <c r="C3296" s="1979"/>
      <c r="D3296" s="1409"/>
      <c r="E3296" s="1398"/>
      <c r="F3296" s="1398"/>
      <c r="G3296" s="1398"/>
      <c r="H3296" s="1399"/>
      <c r="I3296" s="1399"/>
      <c r="J3296" s="1399"/>
      <c r="K3296"/>
      <c r="L3296"/>
      <c r="M3296"/>
      <c r="N3296"/>
      <c r="O3296"/>
    </row>
    <row r="3297" spans="2:15" s="249" customFormat="1" ht="15.75" customHeight="1">
      <c r="B3297" s="1408"/>
      <c r="C3297" s="1979"/>
      <c r="D3297" s="1409"/>
      <c r="E3297" s="1398"/>
      <c r="F3297" s="1398"/>
      <c r="G3297" s="1398"/>
      <c r="H3297" s="1399"/>
      <c r="I3297" s="1399"/>
      <c r="J3297" s="1399"/>
      <c r="K3297"/>
      <c r="L3297"/>
      <c r="M3297"/>
      <c r="N3297"/>
      <c r="O3297"/>
    </row>
    <row r="3298" spans="2:15" s="249" customFormat="1" ht="15.75" customHeight="1">
      <c r="B3298" s="1408"/>
      <c r="C3298" s="1979"/>
      <c r="D3298" s="1409"/>
      <c r="E3298" s="1398"/>
      <c r="F3298" s="1398"/>
      <c r="G3298" s="1398"/>
      <c r="H3298" s="1399"/>
      <c r="I3298" s="1399"/>
      <c r="J3298" s="1399"/>
      <c r="K3298"/>
      <c r="L3298"/>
      <c r="M3298"/>
      <c r="N3298"/>
      <c r="O3298"/>
    </row>
    <row r="3299" spans="2:15" s="249" customFormat="1" ht="15.75" customHeight="1">
      <c r="B3299" s="1408"/>
      <c r="C3299" s="1979"/>
      <c r="D3299" s="1409"/>
      <c r="E3299" s="1398"/>
      <c r="F3299" s="1398"/>
      <c r="G3299" s="1398"/>
      <c r="H3299" s="1399"/>
      <c r="I3299" s="1399"/>
      <c r="J3299" s="1399"/>
      <c r="K3299"/>
      <c r="L3299"/>
      <c r="M3299"/>
      <c r="N3299"/>
      <c r="O3299"/>
    </row>
    <row r="3300" spans="2:15" s="249" customFormat="1" ht="15.75" customHeight="1">
      <c r="B3300" s="1408"/>
      <c r="C3300" s="1979"/>
      <c r="D3300" s="1409"/>
      <c r="E3300" s="1398"/>
      <c r="F3300" s="1398"/>
      <c r="G3300" s="1398"/>
      <c r="H3300" s="1399"/>
      <c r="I3300" s="1399"/>
      <c r="J3300" s="1399"/>
      <c r="K3300"/>
      <c r="L3300"/>
      <c r="M3300"/>
      <c r="N3300"/>
      <c r="O3300"/>
    </row>
    <row r="3301" spans="2:15" s="249" customFormat="1" ht="15.75" customHeight="1">
      <c r="B3301" s="1408"/>
      <c r="C3301" s="1979"/>
      <c r="D3301" s="1409"/>
      <c r="E3301" s="1398"/>
      <c r="F3301" s="1398"/>
      <c r="G3301" s="1398"/>
      <c r="H3301" s="1399"/>
      <c r="I3301" s="1399"/>
      <c r="J3301" s="1399"/>
      <c r="K3301"/>
      <c r="L3301"/>
      <c r="M3301"/>
      <c r="N3301"/>
      <c r="O3301"/>
    </row>
    <row r="3302" spans="2:15" s="249" customFormat="1" ht="15.75" customHeight="1">
      <c r="B3302" s="1408"/>
      <c r="C3302" s="1979"/>
      <c r="D3302" s="1409"/>
      <c r="E3302" s="1398"/>
      <c r="F3302" s="1398"/>
      <c r="G3302" s="1398"/>
      <c r="H3302" s="1399"/>
      <c r="I3302" s="1399"/>
      <c r="J3302" s="1399"/>
      <c r="K3302"/>
      <c r="L3302"/>
      <c r="M3302"/>
      <c r="N3302"/>
      <c r="O3302"/>
    </row>
    <row r="3303" spans="2:15" s="249" customFormat="1" ht="15.75" customHeight="1">
      <c r="B3303" s="1408"/>
      <c r="C3303" s="1979"/>
      <c r="D3303" s="1409"/>
      <c r="E3303" s="1398"/>
      <c r="F3303" s="1398"/>
      <c r="G3303" s="1398"/>
      <c r="H3303" s="1399"/>
      <c r="I3303" s="1399"/>
      <c r="J3303" s="1399"/>
      <c r="K3303"/>
      <c r="L3303"/>
      <c r="M3303"/>
      <c r="N3303"/>
      <c r="O3303"/>
    </row>
    <row r="3304" spans="2:15" s="249" customFormat="1" ht="15.75" customHeight="1">
      <c r="B3304" s="1408"/>
      <c r="C3304" s="1979"/>
      <c r="D3304" s="1409"/>
      <c r="E3304" s="1398"/>
      <c r="F3304" s="1398"/>
      <c r="G3304" s="1398"/>
      <c r="H3304" s="1399"/>
      <c r="I3304" s="1399"/>
      <c r="J3304" s="1399"/>
      <c r="K3304"/>
      <c r="L3304"/>
      <c r="M3304"/>
      <c r="N3304"/>
      <c r="O3304"/>
    </row>
    <row r="3305" spans="2:15" s="249" customFormat="1" ht="15.75" customHeight="1">
      <c r="B3305" s="1408"/>
      <c r="C3305" s="1979"/>
      <c r="D3305" s="1409"/>
      <c r="E3305" s="1398"/>
      <c r="F3305" s="1398"/>
      <c r="G3305" s="1398"/>
      <c r="H3305" s="1399"/>
      <c r="I3305" s="1399"/>
      <c r="J3305" s="1399"/>
      <c r="K3305"/>
      <c r="L3305"/>
      <c r="M3305"/>
      <c r="N3305"/>
      <c r="O3305"/>
    </row>
    <row r="3306" spans="2:15" s="249" customFormat="1" ht="15.75" customHeight="1">
      <c r="B3306" s="1408"/>
      <c r="C3306" s="1979"/>
      <c r="D3306" s="1409"/>
      <c r="E3306" s="1398"/>
      <c r="F3306" s="1398"/>
      <c r="G3306" s="1398"/>
      <c r="H3306" s="1399"/>
      <c r="I3306" s="1399"/>
      <c r="J3306" s="1399"/>
      <c r="K3306"/>
      <c r="L3306"/>
      <c r="M3306"/>
      <c r="N3306"/>
      <c r="O3306"/>
    </row>
    <row r="3307" spans="2:15" s="249" customFormat="1" ht="15.75" customHeight="1">
      <c r="B3307" s="1408"/>
      <c r="C3307" s="1979"/>
      <c r="D3307" s="1409"/>
      <c r="E3307" s="1398"/>
      <c r="F3307" s="1398"/>
      <c r="G3307" s="1398"/>
      <c r="H3307" s="1399"/>
      <c r="I3307" s="1399"/>
      <c r="J3307" s="1399"/>
      <c r="K3307"/>
      <c r="L3307"/>
      <c r="M3307"/>
      <c r="N3307"/>
      <c r="O3307"/>
    </row>
    <row r="3308" spans="2:15" s="249" customFormat="1" ht="15.75" customHeight="1">
      <c r="B3308" s="1408"/>
      <c r="C3308" s="1979"/>
      <c r="D3308" s="1409"/>
      <c r="E3308" s="1398"/>
      <c r="F3308" s="1398"/>
      <c r="G3308" s="1398"/>
      <c r="H3308" s="1399"/>
      <c r="I3308" s="1399"/>
      <c r="J3308" s="1399"/>
      <c r="K3308"/>
      <c r="L3308"/>
      <c r="M3308"/>
      <c r="N3308"/>
      <c r="O3308"/>
    </row>
    <row r="3309" spans="2:15" s="249" customFormat="1" ht="15.75" customHeight="1">
      <c r="B3309" s="1408"/>
      <c r="C3309" s="1979"/>
      <c r="D3309" s="1409"/>
      <c r="E3309" s="1398"/>
      <c r="F3309" s="1398"/>
      <c r="G3309" s="1398"/>
      <c r="H3309" s="1399"/>
      <c r="I3309" s="1399"/>
      <c r="J3309" s="1399"/>
      <c r="K3309"/>
      <c r="L3309"/>
      <c r="M3309"/>
      <c r="N3309"/>
      <c r="O3309"/>
    </row>
    <row r="3310" spans="2:15" s="249" customFormat="1" ht="15.75" customHeight="1">
      <c r="B3310" s="1408"/>
      <c r="C3310" s="1979"/>
      <c r="D3310" s="1409"/>
      <c r="E3310" s="1398"/>
      <c r="F3310" s="1398"/>
      <c r="G3310" s="1398"/>
      <c r="H3310" s="1399"/>
      <c r="I3310" s="1399"/>
      <c r="J3310" s="1399"/>
      <c r="K3310"/>
      <c r="L3310"/>
      <c r="M3310"/>
      <c r="N3310"/>
      <c r="O3310"/>
    </row>
    <row r="3311" spans="2:15" s="249" customFormat="1" ht="15.75" customHeight="1">
      <c r="B3311" s="1408"/>
      <c r="C3311" s="1979"/>
      <c r="D3311" s="1409"/>
      <c r="E3311" s="1398"/>
      <c r="F3311" s="1398"/>
      <c r="G3311" s="1398"/>
      <c r="H3311" s="1399"/>
      <c r="I3311" s="1399"/>
      <c r="J3311" s="1399"/>
      <c r="K3311"/>
      <c r="L3311"/>
      <c r="M3311"/>
      <c r="N3311"/>
      <c r="O3311"/>
    </row>
    <row r="3312" spans="2:15" s="249" customFormat="1" ht="15.75" customHeight="1">
      <c r="B3312" s="1408"/>
      <c r="C3312" s="1979"/>
      <c r="D3312" s="1409"/>
      <c r="E3312" s="1398"/>
      <c r="F3312" s="1398"/>
      <c r="G3312" s="1398"/>
      <c r="H3312" s="1399"/>
      <c r="I3312" s="1399"/>
      <c r="J3312" s="1399"/>
      <c r="K3312"/>
      <c r="L3312"/>
      <c r="M3312"/>
      <c r="N3312"/>
      <c r="O3312"/>
    </row>
    <row r="3313" spans="2:15" s="249" customFormat="1" ht="15.75" customHeight="1">
      <c r="B3313" s="1408"/>
      <c r="C3313" s="1979"/>
      <c r="D3313" s="1409"/>
      <c r="E3313" s="1398"/>
      <c r="F3313" s="1398"/>
      <c r="G3313" s="1398"/>
      <c r="H3313" s="1399"/>
      <c r="I3313" s="1399"/>
      <c r="J3313" s="1399"/>
      <c r="K3313"/>
      <c r="L3313"/>
      <c r="M3313"/>
      <c r="N3313"/>
      <c r="O3313"/>
    </row>
    <row r="3314" spans="2:15" s="249" customFormat="1" ht="15.75" customHeight="1">
      <c r="B3314" s="1408"/>
      <c r="C3314" s="1979"/>
      <c r="D3314" s="1409"/>
      <c r="E3314" s="1398"/>
      <c r="F3314" s="1398"/>
      <c r="G3314" s="1398"/>
      <c r="H3314" s="1399"/>
      <c r="I3314" s="1399"/>
      <c r="J3314" s="1399"/>
      <c r="K3314"/>
      <c r="L3314"/>
      <c r="M3314"/>
      <c r="N3314"/>
      <c r="O3314"/>
    </row>
    <row r="3315" spans="2:15" s="249" customFormat="1" ht="15.75" customHeight="1">
      <c r="B3315" s="1408"/>
      <c r="C3315" s="1979"/>
      <c r="D3315" s="1409"/>
      <c r="E3315" s="1398"/>
      <c r="F3315" s="1398"/>
      <c r="G3315" s="1398"/>
      <c r="H3315" s="1399"/>
      <c r="I3315" s="1399"/>
      <c r="J3315" s="1399"/>
      <c r="K3315"/>
      <c r="L3315"/>
      <c r="M3315"/>
      <c r="N3315"/>
      <c r="O3315"/>
    </row>
    <row r="3316" spans="2:15" s="249" customFormat="1" ht="15.75" customHeight="1">
      <c r="B3316" s="1408"/>
      <c r="C3316" s="1979"/>
      <c r="D3316" s="1409"/>
      <c r="E3316" s="1398"/>
      <c r="F3316" s="1398"/>
      <c r="G3316" s="1398"/>
      <c r="H3316" s="1399"/>
      <c r="I3316" s="1399"/>
      <c r="J3316" s="1399"/>
      <c r="K3316"/>
      <c r="L3316"/>
      <c r="M3316"/>
      <c r="N3316"/>
      <c r="O3316"/>
    </row>
    <row r="3317" spans="2:15" s="249" customFormat="1" ht="15.75" customHeight="1">
      <c r="B3317" s="1408"/>
      <c r="C3317" s="1979"/>
      <c r="D3317" s="1409"/>
      <c r="E3317" s="1398"/>
      <c r="F3317" s="1398"/>
      <c r="G3317" s="1398"/>
      <c r="H3317" s="1399"/>
      <c r="I3317" s="1399"/>
      <c r="J3317" s="1399"/>
      <c r="K3317"/>
      <c r="L3317"/>
      <c r="M3317"/>
      <c r="N3317"/>
      <c r="O3317"/>
    </row>
    <row r="3318" spans="2:15" s="249" customFormat="1" ht="15.75" customHeight="1">
      <c r="B3318" s="1408"/>
      <c r="C3318" s="1979"/>
      <c r="D3318" s="1409"/>
      <c r="E3318" s="1398"/>
      <c r="F3318" s="1398"/>
      <c r="G3318" s="1398"/>
      <c r="H3318" s="1399"/>
      <c r="I3318" s="1399"/>
      <c r="J3318" s="1399"/>
      <c r="K3318"/>
      <c r="L3318"/>
      <c r="M3318"/>
      <c r="N3318"/>
      <c r="O3318"/>
    </row>
    <row r="3319" spans="2:15" s="249" customFormat="1" ht="15.75" customHeight="1">
      <c r="B3319" s="1408"/>
      <c r="C3319" s="1979"/>
      <c r="D3319" s="1409"/>
      <c r="E3319" s="1398"/>
      <c r="F3319" s="1398"/>
      <c r="G3319" s="1398"/>
      <c r="H3319" s="1399"/>
      <c r="I3319" s="1399"/>
      <c r="J3319" s="1399"/>
      <c r="K3319"/>
      <c r="L3319"/>
      <c r="M3319"/>
      <c r="N3319"/>
      <c r="O3319"/>
    </row>
    <row r="3320" spans="2:15" s="249" customFormat="1" ht="15.75" customHeight="1">
      <c r="B3320" s="1408"/>
      <c r="C3320" s="1979"/>
      <c r="D3320" s="1409"/>
      <c r="E3320" s="1398"/>
      <c r="F3320" s="1398"/>
      <c r="G3320" s="1398"/>
      <c r="H3320" s="1399"/>
      <c r="I3320" s="1399"/>
      <c r="J3320" s="1399"/>
      <c r="K3320"/>
      <c r="L3320"/>
      <c r="M3320"/>
      <c r="N3320"/>
      <c r="O3320"/>
    </row>
    <row r="3321" spans="2:15" s="249" customFormat="1" ht="15.75" customHeight="1">
      <c r="B3321" s="1408"/>
      <c r="C3321" s="1979"/>
      <c r="D3321" s="1409"/>
      <c r="E3321" s="1398"/>
      <c r="F3321" s="1398"/>
      <c r="G3321" s="1398"/>
      <c r="H3321" s="1399"/>
      <c r="I3321" s="1399"/>
      <c r="J3321" s="1399"/>
      <c r="K3321"/>
      <c r="L3321"/>
      <c r="M3321"/>
      <c r="N3321"/>
      <c r="O3321"/>
    </row>
    <row r="3322" spans="2:15" s="249" customFormat="1" ht="15.75" customHeight="1">
      <c r="B3322" s="1408"/>
      <c r="C3322" s="1979"/>
      <c r="D3322" s="1409"/>
      <c r="E3322" s="1398"/>
      <c r="F3322" s="1398"/>
      <c r="G3322" s="1398"/>
      <c r="H3322" s="1399"/>
      <c r="I3322" s="1399"/>
      <c r="J3322" s="1399"/>
      <c r="K3322"/>
      <c r="L3322"/>
      <c r="M3322"/>
      <c r="N3322"/>
      <c r="O3322"/>
    </row>
    <row r="3323" spans="2:15" s="249" customFormat="1" ht="15.75" customHeight="1">
      <c r="B3323" s="1408"/>
      <c r="C3323" s="1979"/>
      <c r="D3323" s="1409"/>
      <c r="E3323" s="1398"/>
      <c r="F3323" s="1398"/>
      <c r="G3323" s="1398"/>
      <c r="H3323" s="1399"/>
      <c r="I3323" s="1399"/>
      <c r="J3323" s="1399"/>
      <c r="K3323"/>
      <c r="L3323"/>
      <c r="M3323"/>
      <c r="N3323"/>
      <c r="O3323"/>
    </row>
    <row r="3324" spans="2:15" s="249" customFormat="1" ht="15.75" customHeight="1">
      <c r="B3324" s="1408"/>
      <c r="C3324" s="1979"/>
      <c r="D3324" s="1409"/>
      <c r="E3324" s="1398"/>
      <c r="F3324" s="1398"/>
      <c r="G3324" s="1398"/>
      <c r="H3324" s="1399"/>
      <c r="I3324" s="1399"/>
      <c r="J3324" s="1399"/>
      <c r="K3324"/>
      <c r="L3324"/>
      <c r="M3324"/>
      <c r="N3324"/>
      <c r="O3324"/>
    </row>
    <row r="3325" spans="2:15" s="249" customFormat="1" ht="15.75" customHeight="1">
      <c r="B3325" s="1408"/>
      <c r="C3325" s="1979"/>
      <c r="D3325" s="1409"/>
      <c r="E3325" s="1398"/>
      <c r="F3325" s="1398"/>
      <c r="G3325" s="1398"/>
      <c r="H3325" s="1399"/>
      <c r="I3325" s="1399"/>
      <c r="J3325" s="1399"/>
      <c r="K3325"/>
      <c r="L3325"/>
      <c r="M3325"/>
      <c r="N3325"/>
      <c r="O3325"/>
    </row>
    <row r="3326" spans="2:15" s="249" customFormat="1" ht="15.75" customHeight="1">
      <c r="B3326" s="1408"/>
      <c r="C3326" s="1979"/>
      <c r="D3326" s="1409"/>
      <c r="E3326" s="1398"/>
      <c r="F3326" s="1398"/>
      <c r="G3326" s="1398"/>
      <c r="H3326" s="1399"/>
      <c r="I3326" s="1399"/>
      <c r="J3326" s="1399"/>
      <c r="K3326"/>
      <c r="L3326"/>
      <c r="M3326"/>
      <c r="N3326"/>
      <c r="O3326"/>
    </row>
    <row r="3327" spans="2:15" s="249" customFormat="1" ht="15.75" customHeight="1">
      <c r="B3327" s="1408"/>
      <c r="C3327" s="1979"/>
      <c r="D3327" s="1409"/>
      <c r="E3327" s="1398"/>
      <c r="F3327" s="1398"/>
      <c r="G3327" s="1398"/>
      <c r="H3327" s="1399"/>
      <c r="I3327" s="1399"/>
      <c r="J3327" s="1399"/>
      <c r="K3327"/>
      <c r="L3327"/>
      <c r="M3327"/>
      <c r="N3327"/>
      <c r="O3327"/>
    </row>
    <row r="3328" spans="2:15" s="249" customFormat="1" ht="15.75" customHeight="1">
      <c r="B3328" s="1408"/>
      <c r="C3328" s="1979"/>
      <c r="D3328" s="1409"/>
      <c r="E3328" s="1398"/>
      <c r="F3328" s="1398"/>
      <c r="G3328" s="1398"/>
      <c r="H3328" s="1399"/>
      <c r="I3328" s="1399"/>
      <c r="J3328" s="1399"/>
      <c r="K3328"/>
      <c r="L3328"/>
      <c r="M3328"/>
      <c r="N3328"/>
      <c r="O3328"/>
    </row>
    <row r="3329" spans="2:15" s="249" customFormat="1" ht="15.75" customHeight="1">
      <c r="B3329" s="1408"/>
      <c r="C3329" s="1979"/>
      <c r="D3329" s="1409"/>
      <c r="E3329" s="1398"/>
      <c r="F3329" s="1398"/>
      <c r="G3329" s="1398"/>
      <c r="H3329" s="1399"/>
      <c r="I3329" s="1399"/>
      <c r="J3329" s="1399"/>
      <c r="K3329"/>
      <c r="L3329"/>
      <c r="M3329"/>
      <c r="N3329"/>
      <c r="O3329"/>
    </row>
    <row r="3330" spans="2:15" s="249" customFormat="1" ht="15.75" customHeight="1">
      <c r="B3330" s="1408"/>
      <c r="C3330" s="1979"/>
      <c r="D3330" s="1409"/>
      <c r="E3330" s="1398"/>
      <c r="F3330" s="1398"/>
      <c r="G3330" s="1398"/>
      <c r="H3330" s="1399"/>
      <c r="I3330" s="1399"/>
      <c r="J3330" s="1399"/>
      <c r="K3330"/>
      <c r="L3330"/>
      <c r="M3330"/>
      <c r="N3330"/>
      <c r="O3330"/>
    </row>
    <row r="3331" spans="2:15" s="249" customFormat="1" ht="15.75" customHeight="1">
      <c r="B3331" s="1408"/>
      <c r="C3331" s="1979"/>
      <c r="D3331" s="1409"/>
      <c r="E3331" s="1398"/>
      <c r="F3331" s="1398"/>
      <c r="G3331" s="1398"/>
      <c r="H3331" s="1399"/>
      <c r="I3331" s="1399"/>
      <c r="J3331" s="1399"/>
      <c r="K3331"/>
      <c r="L3331"/>
      <c r="M3331"/>
      <c r="N3331"/>
      <c r="O3331"/>
    </row>
    <row r="3332" spans="2:15" s="249" customFormat="1" ht="15.75" customHeight="1">
      <c r="B3332" s="1408"/>
      <c r="C3332" s="1979"/>
      <c r="D3332" s="1409"/>
      <c r="E3332" s="1398"/>
      <c r="F3332" s="1398"/>
      <c r="G3332" s="1398"/>
      <c r="H3332" s="1399"/>
      <c r="I3332" s="1399"/>
      <c r="J3332" s="1399"/>
      <c r="K3332"/>
      <c r="L3332"/>
      <c r="M3332"/>
      <c r="N3332"/>
      <c r="O3332"/>
    </row>
    <row r="3333" spans="2:15" s="249" customFormat="1" ht="15.75" customHeight="1">
      <c r="B3333" s="1408"/>
      <c r="C3333" s="1979"/>
      <c r="D3333" s="1409"/>
      <c r="E3333" s="1398"/>
      <c r="F3333" s="1398"/>
      <c r="G3333" s="1398"/>
      <c r="H3333" s="1399"/>
      <c r="I3333" s="1399"/>
      <c r="J3333" s="1399"/>
      <c r="K3333"/>
      <c r="L3333"/>
      <c r="M3333"/>
      <c r="N3333"/>
      <c r="O3333"/>
    </row>
    <row r="3334" spans="2:15" s="249" customFormat="1" ht="15.75" customHeight="1">
      <c r="B3334" s="1408"/>
      <c r="C3334" s="1979"/>
      <c r="D3334" s="1409"/>
      <c r="E3334" s="1398"/>
      <c r="F3334" s="1398"/>
      <c r="G3334" s="1398"/>
      <c r="H3334" s="1399"/>
      <c r="I3334" s="1399"/>
      <c r="J3334" s="1399"/>
      <c r="K3334"/>
      <c r="L3334"/>
      <c r="M3334"/>
      <c r="N3334"/>
      <c r="O3334"/>
    </row>
    <row r="3335" spans="2:15" s="249" customFormat="1" ht="15.75" customHeight="1">
      <c r="B3335" s="1408"/>
      <c r="C3335" s="1979"/>
      <c r="D3335" s="1409"/>
      <c r="E3335" s="1398"/>
      <c r="F3335" s="1398"/>
      <c r="G3335" s="1398"/>
      <c r="H3335" s="1399"/>
      <c r="I3335" s="1399"/>
      <c r="J3335" s="1399"/>
      <c r="K3335"/>
      <c r="L3335"/>
      <c r="M3335"/>
      <c r="N3335"/>
      <c r="O3335"/>
    </row>
    <row r="3336" spans="2:15" s="249" customFormat="1" ht="15.75" customHeight="1">
      <c r="B3336" s="1408"/>
      <c r="C3336" s="1979"/>
      <c r="D3336" s="1409"/>
      <c r="E3336" s="1398"/>
      <c r="F3336" s="1398"/>
      <c r="G3336" s="1398"/>
      <c r="H3336" s="1399"/>
      <c r="I3336" s="1399"/>
      <c r="J3336" s="1399"/>
      <c r="K3336"/>
      <c r="L3336"/>
      <c r="M3336"/>
      <c r="N3336"/>
      <c r="O3336"/>
    </row>
    <row r="3337" spans="2:15" s="249" customFormat="1" ht="15.75" customHeight="1">
      <c r="B3337" s="1408"/>
      <c r="C3337" s="1979"/>
      <c r="D3337" s="1409"/>
      <c r="E3337" s="1398"/>
      <c r="F3337" s="1398"/>
      <c r="G3337" s="1398"/>
      <c r="H3337" s="1399"/>
      <c r="I3337" s="1399"/>
      <c r="J3337" s="1399"/>
      <c r="K3337"/>
      <c r="L3337"/>
      <c r="M3337"/>
      <c r="N3337"/>
      <c r="O3337"/>
    </row>
    <row r="3338" spans="2:15" s="249" customFormat="1" ht="15.75" customHeight="1">
      <c r="B3338" s="1408"/>
      <c r="C3338" s="1979"/>
      <c r="D3338" s="1409"/>
      <c r="E3338" s="1398"/>
      <c r="F3338" s="1398"/>
      <c r="G3338" s="1398"/>
      <c r="H3338" s="1399"/>
      <c r="I3338" s="1399"/>
      <c r="J3338" s="1399"/>
      <c r="K3338"/>
      <c r="L3338"/>
      <c r="M3338"/>
      <c r="N3338"/>
      <c r="O3338"/>
    </row>
    <row r="3339" spans="2:15" s="249" customFormat="1" ht="15.75" customHeight="1">
      <c r="B3339" s="1408"/>
      <c r="C3339" s="1979"/>
      <c r="D3339" s="1409"/>
      <c r="E3339" s="1398"/>
      <c r="F3339" s="1398"/>
      <c r="G3339" s="1398"/>
      <c r="H3339" s="1399"/>
      <c r="I3339" s="1399"/>
      <c r="J3339" s="1399"/>
      <c r="K3339"/>
      <c r="L3339"/>
      <c r="M3339"/>
      <c r="N3339"/>
      <c r="O3339"/>
    </row>
    <row r="3340" spans="2:15" s="249" customFormat="1" ht="15.75" customHeight="1">
      <c r="B3340" s="1408"/>
      <c r="C3340" s="1979"/>
      <c r="D3340" s="1409"/>
      <c r="E3340" s="1398"/>
      <c r="F3340" s="1398"/>
      <c r="G3340" s="1398"/>
      <c r="H3340" s="1399"/>
      <c r="I3340" s="1399"/>
      <c r="J3340" s="1399"/>
      <c r="K3340"/>
      <c r="L3340"/>
      <c r="M3340"/>
      <c r="N3340"/>
      <c r="O3340"/>
    </row>
    <row r="3341" spans="2:15" s="249" customFormat="1" ht="15.75" customHeight="1">
      <c r="B3341" s="1408"/>
      <c r="C3341" s="1979"/>
      <c r="D3341" s="1409"/>
      <c r="E3341" s="1398"/>
      <c r="F3341" s="1398"/>
      <c r="G3341" s="1398"/>
      <c r="H3341" s="1399"/>
      <c r="I3341" s="1399"/>
      <c r="J3341" s="1399"/>
      <c r="K3341"/>
      <c r="L3341"/>
      <c r="M3341"/>
      <c r="N3341"/>
      <c r="O3341"/>
    </row>
    <row r="3342" spans="2:15" s="249" customFormat="1" ht="15.75" customHeight="1">
      <c r="B3342" s="1408"/>
      <c r="C3342" s="1979"/>
      <c r="D3342" s="1409"/>
      <c r="E3342" s="1398"/>
      <c r="F3342" s="1398"/>
      <c r="G3342" s="1398"/>
      <c r="H3342" s="1399"/>
      <c r="I3342" s="1399"/>
      <c r="J3342" s="1399"/>
      <c r="K3342"/>
      <c r="L3342"/>
      <c r="M3342"/>
      <c r="N3342"/>
      <c r="O3342"/>
    </row>
    <row r="3343" spans="2:15" s="249" customFormat="1" ht="15.75" customHeight="1">
      <c r="B3343" s="1408"/>
      <c r="C3343" s="1979"/>
      <c r="D3343" s="1409"/>
      <c r="E3343" s="1398"/>
      <c r="F3343" s="1398"/>
      <c r="G3343" s="1398"/>
      <c r="H3343" s="1399"/>
      <c r="I3343" s="1399"/>
      <c r="J3343" s="1399"/>
      <c r="K3343"/>
      <c r="L3343"/>
      <c r="M3343"/>
      <c r="N3343"/>
      <c r="O3343"/>
    </row>
    <row r="3344" spans="2:15" s="249" customFormat="1" ht="15.75" customHeight="1">
      <c r="B3344" s="1408"/>
      <c r="C3344" s="1979"/>
      <c r="D3344" s="1409"/>
      <c r="E3344" s="1398"/>
      <c r="F3344" s="1398"/>
      <c r="G3344" s="1398"/>
      <c r="H3344" s="1399"/>
      <c r="I3344" s="1399"/>
      <c r="J3344" s="1399"/>
      <c r="K3344"/>
      <c r="L3344"/>
      <c r="M3344"/>
      <c r="N3344"/>
      <c r="O3344"/>
    </row>
    <row r="3345" spans="2:15" s="249" customFormat="1" ht="15.75" customHeight="1">
      <c r="B3345" s="1408"/>
      <c r="C3345" s="1979"/>
      <c r="D3345" s="1409"/>
      <c r="E3345" s="1398"/>
      <c r="F3345" s="1398"/>
      <c r="G3345" s="1398"/>
      <c r="H3345" s="1399"/>
      <c r="I3345" s="1399"/>
      <c r="J3345" s="1399"/>
      <c r="K3345"/>
      <c r="L3345"/>
      <c r="M3345"/>
      <c r="N3345"/>
      <c r="O3345"/>
    </row>
    <row r="3346" spans="2:15" s="249" customFormat="1" ht="15.75" customHeight="1">
      <c r="B3346" s="1408"/>
      <c r="C3346" s="1979"/>
      <c r="D3346" s="1409"/>
      <c r="E3346" s="1398"/>
      <c r="F3346" s="1398"/>
      <c r="G3346" s="1398"/>
      <c r="H3346" s="1399"/>
      <c r="I3346" s="1399"/>
      <c r="J3346" s="1399"/>
      <c r="K3346"/>
      <c r="L3346"/>
      <c r="M3346"/>
      <c r="N3346"/>
      <c r="O3346"/>
    </row>
    <row r="3347" spans="2:15" s="249" customFormat="1" ht="15.75" customHeight="1">
      <c r="B3347" s="1408"/>
      <c r="C3347" s="1979"/>
      <c r="D3347" s="1409"/>
      <c r="E3347" s="1398"/>
      <c r="F3347" s="1398"/>
      <c r="G3347" s="1398"/>
      <c r="H3347" s="1399"/>
      <c r="I3347" s="1399"/>
      <c r="J3347" s="1399"/>
      <c r="K3347"/>
      <c r="L3347"/>
      <c r="M3347"/>
      <c r="N3347"/>
      <c r="O3347"/>
    </row>
    <row r="3348" spans="2:15" s="249" customFormat="1" ht="15.75" customHeight="1">
      <c r="B3348" s="1408"/>
      <c r="C3348" s="1979"/>
      <c r="D3348" s="1409"/>
      <c r="E3348" s="1398"/>
      <c r="F3348" s="1398"/>
      <c r="G3348" s="1398"/>
      <c r="H3348" s="1399"/>
      <c r="I3348" s="1399"/>
      <c r="J3348" s="1399"/>
      <c r="K3348"/>
      <c r="L3348"/>
      <c r="M3348"/>
      <c r="N3348"/>
      <c r="O3348"/>
    </row>
    <row r="3349" spans="2:15" s="249" customFormat="1" ht="15.75" customHeight="1">
      <c r="B3349" s="1408"/>
      <c r="C3349" s="1979"/>
      <c r="D3349" s="1409"/>
      <c r="E3349" s="1398"/>
      <c r="F3349" s="1398"/>
      <c r="G3349" s="1398"/>
      <c r="H3349" s="1399"/>
      <c r="I3349" s="1399"/>
      <c r="J3349" s="1399"/>
      <c r="K3349"/>
      <c r="L3349"/>
      <c r="M3349"/>
      <c r="N3349"/>
      <c r="O3349"/>
    </row>
    <row r="3350" spans="2:15" s="249" customFormat="1" ht="15.75" customHeight="1">
      <c r="B3350" s="1408"/>
      <c r="C3350" s="1979"/>
      <c r="D3350" s="1409"/>
      <c r="E3350" s="1398"/>
      <c r="F3350" s="1398"/>
      <c r="G3350" s="1398"/>
      <c r="H3350" s="1399"/>
      <c r="I3350" s="1399"/>
      <c r="J3350" s="1399"/>
      <c r="K3350"/>
      <c r="L3350"/>
      <c r="M3350"/>
      <c r="N3350"/>
      <c r="O3350"/>
    </row>
    <row r="3351" spans="2:15" s="249" customFormat="1" ht="15.75" customHeight="1">
      <c r="B3351" s="1408"/>
      <c r="C3351" s="1979"/>
      <c r="D3351" s="1409"/>
      <c r="E3351" s="1398"/>
      <c r="F3351" s="1398"/>
      <c r="G3351" s="1398"/>
      <c r="H3351" s="1399"/>
      <c r="I3351" s="1399"/>
      <c r="J3351" s="1399"/>
      <c r="K3351"/>
      <c r="L3351"/>
      <c r="M3351"/>
      <c r="N3351"/>
      <c r="O3351"/>
    </row>
    <row r="3352" spans="2:15" s="249" customFormat="1" ht="15.75" customHeight="1">
      <c r="B3352" s="1408"/>
      <c r="C3352" s="1979"/>
      <c r="D3352" s="1409"/>
      <c r="E3352" s="1398"/>
      <c r="F3352" s="1398"/>
      <c r="G3352" s="1398"/>
      <c r="H3352" s="1399"/>
      <c r="I3352" s="1399"/>
      <c r="J3352" s="1399"/>
      <c r="K3352"/>
      <c r="L3352"/>
      <c r="M3352"/>
      <c r="N3352"/>
      <c r="O3352"/>
    </row>
    <row r="3353" spans="2:15" s="249" customFormat="1" ht="15.75" customHeight="1">
      <c r="B3353" s="1408"/>
      <c r="C3353" s="1979"/>
      <c r="D3353" s="1409"/>
      <c r="E3353" s="1398"/>
      <c r="F3353" s="1398"/>
      <c r="G3353" s="1398"/>
      <c r="H3353" s="1399"/>
      <c r="I3353" s="1399"/>
      <c r="J3353" s="1399"/>
      <c r="K3353"/>
      <c r="L3353"/>
      <c r="M3353"/>
      <c r="N3353"/>
      <c r="O3353"/>
    </row>
    <row r="3354" spans="2:15" s="249" customFormat="1" ht="15.75" customHeight="1">
      <c r="B3354" s="1408"/>
      <c r="C3354" s="1979"/>
      <c r="D3354" s="1409"/>
      <c r="E3354" s="1398"/>
      <c r="F3354" s="1398"/>
      <c r="G3354" s="1398"/>
      <c r="H3354" s="1399"/>
      <c r="I3354" s="1399"/>
      <c r="J3354" s="1399"/>
      <c r="K3354"/>
      <c r="L3354"/>
      <c r="M3354"/>
      <c r="N3354"/>
      <c r="O3354"/>
    </row>
    <row r="3355" spans="2:15" s="249" customFormat="1" ht="15.75" customHeight="1">
      <c r="B3355" s="1408"/>
      <c r="C3355" s="1979"/>
      <c r="D3355" s="1409"/>
      <c r="E3355" s="1398"/>
      <c r="F3355" s="1398"/>
      <c r="G3355" s="1398"/>
      <c r="H3355" s="1399"/>
      <c r="I3355" s="1399"/>
      <c r="J3355" s="1399"/>
      <c r="K3355"/>
      <c r="L3355"/>
      <c r="M3355"/>
      <c r="N3355"/>
      <c r="O3355"/>
    </row>
    <row r="3356" spans="2:15" s="249" customFormat="1" ht="15.75" customHeight="1">
      <c r="B3356" s="1408"/>
      <c r="C3356" s="1979"/>
      <c r="D3356" s="1409"/>
      <c r="E3356" s="1398"/>
      <c r="F3356" s="1398"/>
      <c r="G3356" s="1398"/>
      <c r="H3356" s="1399"/>
      <c r="I3356" s="1399"/>
      <c r="J3356" s="1399"/>
      <c r="K3356"/>
      <c r="L3356"/>
      <c r="M3356"/>
      <c r="N3356"/>
      <c r="O3356"/>
    </row>
    <row r="3357" spans="2:15" s="249" customFormat="1" ht="15.75" customHeight="1">
      <c r="B3357" s="1408"/>
      <c r="C3357" s="1979"/>
      <c r="D3357" s="1409"/>
      <c r="E3357" s="1398"/>
      <c r="F3357" s="1398"/>
      <c r="G3357" s="1398"/>
      <c r="H3357" s="1399"/>
      <c r="I3357" s="1399"/>
      <c r="J3357" s="1399"/>
      <c r="K3357"/>
      <c r="L3357"/>
      <c r="M3357"/>
      <c r="N3357"/>
      <c r="O3357"/>
    </row>
    <row r="3358" spans="2:15" s="249" customFormat="1" ht="15.75" customHeight="1">
      <c r="B3358" s="1408"/>
      <c r="C3358" s="1979"/>
      <c r="D3358" s="1409"/>
      <c r="E3358" s="1398"/>
      <c r="F3358" s="1398"/>
      <c r="G3358" s="1398"/>
      <c r="H3358" s="1399"/>
      <c r="I3358" s="1399"/>
      <c r="J3358" s="1399"/>
      <c r="K3358"/>
      <c r="L3358"/>
      <c r="M3358"/>
      <c r="N3358"/>
      <c r="O3358"/>
    </row>
    <row r="3359" spans="2:15" s="249" customFormat="1" ht="15.75" customHeight="1">
      <c r="B3359" s="1408"/>
      <c r="C3359" s="1979"/>
      <c r="D3359" s="1409"/>
      <c r="E3359" s="1398"/>
      <c r="F3359" s="1398"/>
      <c r="G3359" s="1398"/>
      <c r="H3359" s="1399"/>
      <c r="I3359" s="1399"/>
      <c r="J3359" s="1399"/>
      <c r="K3359"/>
      <c r="L3359"/>
      <c r="M3359"/>
      <c r="N3359"/>
      <c r="O3359"/>
    </row>
    <row r="3360" spans="2:15" s="249" customFormat="1" ht="15.75" customHeight="1">
      <c r="B3360" s="1408"/>
      <c r="C3360" s="1979"/>
      <c r="D3360" s="1409"/>
      <c r="E3360" s="1398"/>
      <c r="F3360" s="1398"/>
      <c r="G3360" s="1398"/>
      <c r="H3360" s="1399"/>
      <c r="I3360" s="1399"/>
      <c r="J3360" s="1399"/>
      <c r="K3360"/>
      <c r="L3360"/>
      <c r="M3360"/>
      <c r="N3360"/>
      <c r="O3360"/>
    </row>
    <row r="3361" spans="2:15" s="249" customFormat="1" ht="15.75" customHeight="1">
      <c r="B3361" s="1408"/>
      <c r="C3361" s="1979"/>
      <c r="D3361" s="1409"/>
      <c r="E3361" s="1398"/>
      <c r="F3361" s="1398"/>
      <c r="G3361" s="1398"/>
      <c r="H3361" s="1399"/>
      <c r="I3361" s="1399"/>
      <c r="J3361" s="1399"/>
      <c r="K3361"/>
      <c r="L3361"/>
      <c r="M3361"/>
      <c r="N3361"/>
      <c r="O3361"/>
    </row>
    <row r="3362" spans="2:15" s="249" customFormat="1" ht="15.75" customHeight="1">
      <c r="B3362" s="1408"/>
      <c r="C3362" s="1979"/>
      <c r="D3362" s="1409"/>
      <c r="E3362" s="1398"/>
      <c r="F3362" s="1398"/>
      <c r="G3362" s="1398"/>
      <c r="H3362" s="1399"/>
      <c r="I3362" s="1399"/>
      <c r="J3362" s="1399"/>
      <c r="K3362"/>
      <c r="L3362"/>
      <c r="M3362"/>
      <c r="N3362"/>
      <c r="O3362"/>
    </row>
    <row r="3363" spans="2:15" s="249" customFormat="1" ht="15.75" customHeight="1">
      <c r="B3363" s="1408"/>
      <c r="C3363" s="1979"/>
      <c r="D3363" s="1409"/>
      <c r="E3363" s="1398"/>
      <c r="F3363" s="1398"/>
      <c r="G3363" s="1398"/>
      <c r="H3363" s="1399"/>
      <c r="I3363" s="1399"/>
      <c r="J3363" s="1399"/>
      <c r="K3363"/>
      <c r="L3363"/>
      <c r="M3363"/>
      <c r="N3363"/>
      <c r="O3363"/>
    </row>
    <row r="3364" spans="2:15" s="249" customFormat="1" ht="15.75" customHeight="1">
      <c r="B3364" s="1408"/>
      <c r="C3364" s="1979"/>
      <c r="D3364" s="1409"/>
      <c r="E3364" s="1398"/>
      <c r="F3364" s="1398"/>
      <c r="G3364" s="1398"/>
      <c r="H3364" s="1399"/>
      <c r="I3364" s="1399"/>
      <c r="J3364" s="1399"/>
      <c r="K3364"/>
      <c r="L3364"/>
      <c r="M3364"/>
      <c r="N3364"/>
      <c r="O3364"/>
    </row>
    <row r="3365" spans="2:15" s="249" customFormat="1" ht="15.75" customHeight="1">
      <c r="B3365" s="1408"/>
      <c r="C3365" s="1979"/>
      <c r="D3365" s="1409"/>
      <c r="E3365" s="1398"/>
      <c r="F3365" s="1398"/>
      <c r="G3365" s="1398"/>
      <c r="H3365" s="1399"/>
      <c r="I3365" s="1399"/>
      <c r="J3365" s="1399"/>
      <c r="K3365"/>
      <c r="L3365"/>
      <c r="M3365"/>
      <c r="N3365"/>
      <c r="O3365"/>
    </row>
    <row r="3366" spans="2:15" s="249" customFormat="1" ht="15.75" customHeight="1">
      <c r="B3366" s="1408"/>
      <c r="C3366" s="1979"/>
      <c r="D3366" s="1409"/>
      <c r="E3366" s="1398"/>
      <c r="F3366" s="1398"/>
      <c r="G3366" s="1398"/>
      <c r="H3366" s="1399"/>
      <c r="I3366" s="1399"/>
      <c r="J3366" s="1399"/>
      <c r="K3366"/>
      <c r="L3366"/>
      <c r="M3366"/>
      <c r="N3366"/>
      <c r="O3366"/>
    </row>
    <row r="3367" spans="2:15" s="249" customFormat="1" ht="15.75" customHeight="1">
      <c r="B3367" s="1408"/>
      <c r="C3367" s="1979"/>
      <c r="D3367" s="1409"/>
      <c r="E3367" s="1398"/>
      <c r="F3367" s="1398"/>
      <c r="G3367" s="1398"/>
      <c r="H3367" s="1399"/>
      <c r="I3367" s="1399"/>
      <c r="J3367" s="1399"/>
      <c r="K3367"/>
      <c r="L3367"/>
      <c r="M3367"/>
      <c r="N3367"/>
      <c r="O3367"/>
    </row>
    <row r="3368" spans="2:15" s="249" customFormat="1" ht="15.75" customHeight="1">
      <c r="B3368" s="1408"/>
      <c r="C3368" s="1979"/>
      <c r="D3368" s="1409"/>
      <c r="E3368" s="1398"/>
      <c r="F3368" s="1398"/>
      <c r="G3368" s="1398"/>
      <c r="H3368" s="1399"/>
      <c r="I3368" s="1399"/>
      <c r="J3368" s="1399"/>
      <c r="K3368"/>
      <c r="L3368"/>
      <c r="M3368"/>
      <c r="N3368"/>
      <c r="O3368"/>
    </row>
    <row r="3369" spans="2:15" s="249" customFormat="1" ht="15.75" customHeight="1">
      <c r="B3369" s="1408"/>
      <c r="C3369" s="1979"/>
      <c r="D3369" s="1409"/>
      <c r="E3369" s="1398"/>
      <c r="F3369" s="1398"/>
      <c r="G3369" s="1398"/>
      <c r="H3369" s="1399"/>
      <c r="I3369" s="1399"/>
      <c r="J3369" s="1399"/>
      <c r="K3369"/>
      <c r="L3369"/>
      <c r="M3369"/>
      <c r="N3369"/>
      <c r="O3369"/>
    </row>
    <row r="3370" spans="2:15" s="249" customFormat="1" ht="15.75" customHeight="1">
      <c r="B3370" s="1408"/>
      <c r="C3370" s="1979"/>
      <c r="D3370" s="1409"/>
      <c r="E3370" s="1398"/>
      <c r="F3370" s="1398"/>
      <c r="G3370" s="1398"/>
      <c r="H3370" s="1399"/>
      <c r="I3370" s="1399"/>
      <c r="J3370" s="1399"/>
      <c r="K3370"/>
      <c r="L3370"/>
      <c r="M3370"/>
      <c r="N3370"/>
      <c r="O3370"/>
    </row>
    <row r="3371" spans="2:15" s="249" customFormat="1" ht="15.75" customHeight="1">
      <c r="B3371" s="1408"/>
      <c r="C3371" s="1979"/>
      <c r="D3371" s="1409"/>
      <c r="E3371" s="1398"/>
      <c r="F3371" s="1398"/>
      <c r="G3371" s="1398"/>
      <c r="H3371" s="1399"/>
      <c r="I3371" s="1399"/>
      <c r="J3371" s="1399"/>
      <c r="K3371"/>
      <c r="L3371"/>
      <c r="M3371"/>
      <c r="N3371"/>
      <c r="O3371"/>
    </row>
    <row r="3372" spans="2:15" s="249" customFormat="1" ht="15.75" customHeight="1">
      <c r="B3372" s="1408"/>
      <c r="C3372" s="1979"/>
      <c r="D3372" s="1409"/>
      <c r="E3372" s="1398"/>
      <c r="F3372" s="1398"/>
      <c r="G3372" s="1398"/>
      <c r="H3372" s="1399"/>
      <c r="I3372" s="1399"/>
      <c r="J3372" s="1399"/>
      <c r="K3372"/>
      <c r="L3372"/>
      <c r="M3372"/>
      <c r="N3372"/>
      <c r="O3372"/>
    </row>
    <row r="3373" spans="2:15" s="249" customFormat="1" ht="15.75" customHeight="1">
      <c r="B3373" s="1408"/>
      <c r="C3373" s="1979"/>
      <c r="D3373" s="1409"/>
      <c r="E3373" s="1398"/>
      <c r="F3373" s="1398"/>
      <c r="G3373" s="1398"/>
      <c r="H3373" s="1399"/>
      <c r="I3373" s="1399"/>
      <c r="J3373" s="1399"/>
      <c r="K3373"/>
      <c r="L3373"/>
      <c r="M3373"/>
      <c r="N3373"/>
      <c r="O3373"/>
    </row>
    <row r="3374" spans="2:15" s="249" customFormat="1" ht="15.75" customHeight="1">
      <c r="B3374" s="1408"/>
      <c r="C3374" s="1979"/>
      <c r="D3374" s="1409"/>
      <c r="E3374" s="1398"/>
      <c r="F3374" s="1398"/>
      <c r="G3374" s="1398"/>
      <c r="H3374" s="1399"/>
      <c r="I3374" s="1399"/>
      <c r="J3374" s="1399"/>
      <c r="K3374"/>
      <c r="L3374"/>
      <c r="M3374"/>
      <c r="N3374"/>
      <c r="O3374"/>
    </row>
    <row r="3375" spans="2:15" s="249" customFormat="1" ht="15.75" customHeight="1">
      <c r="B3375" s="1408"/>
      <c r="C3375" s="1979"/>
      <c r="D3375" s="1409"/>
      <c r="E3375" s="1398"/>
      <c r="F3375" s="1398"/>
      <c r="G3375" s="1398"/>
      <c r="H3375" s="1399"/>
      <c r="I3375" s="1399"/>
      <c r="J3375" s="1399"/>
      <c r="K3375"/>
      <c r="L3375"/>
      <c r="M3375"/>
      <c r="N3375"/>
      <c r="O3375"/>
    </row>
    <row r="3376" spans="2:15" s="249" customFormat="1" ht="15.75" customHeight="1">
      <c r="B3376" s="1408"/>
      <c r="C3376" s="1979"/>
      <c r="D3376" s="1409"/>
      <c r="E3376" s="1398"/>
      <c r="F3376" s="1398"/>
      <c r="G3376" s="1398"/>
      <c r="H3376" s="1399"/>
      <c r="I3376" s="1399"/>
      <c r="J3376" s="1399"/>
      <c r="K3376"/>
      <c r="L3376"/>
      <c r="M3376"/>
      <c r="N3376"/>
      <c r="O3376"/>
    </row>
    <row r="3377" spans="2:15" s="249" customFormat="1" ht="15.75" customHeight="1">
      <c r="B3377" s="1408"/>
      <c r="C3377" s="1979"/>
      <c r="D3377" s="1409"/>
      <c r="E3377" s="1398"/>
      <c r="F3377" s="1398"/>
      <c r="G3377" s="1398"/>
      <c r="H3377" s="1399"/>
      <c r="I3377" s="1399"/>
      <c r="J3377" s="1399"/>
      <c r="K3377"/>
      <c r="L3377"/>
      <c r="M3377"/>
      <c r="N3377"/>
      <c r="O3377"/>
    </row>
    <row r="3378" spans="2:15" s="249" customFormat="1" ht="15.75" customHeight="1">
      <c r="B3378" s="1408"/>
      <c r="C3378" s="1979"/>
      <c r="D3378" s="1409"/>
      <c r="E3378" s="1398"/>
      <c r="F3378" s="1398"/>
      <c r="G3378" s="1398"/>
      <c r="H3378" s="1399"/>
      <c r="I3378" s="1399"/>
      <c r="J3378" s="1399"/>
      <c r="K3378"/>
      <c r="L3378"/>
      <c r="M3378"/>
      <c r="N3378"/>
      <c r="O3378"/>
    </row>
    <row r="3379" spans="2:15" s="249" customFormat="1" ht="15.75" customHeight="1">
      <c r="B3379" s="1408"/>
      <c r="C3379" s="1979"/>
      <c r="D3379" s="1409"/>
      <c r="E3379" s="1398"/>
      <c r="F3379" s="1398"/>
      <c r="G3379" s="1398"/>
      <c r="H3379" s="1399"/>
      <c r="I3379" s="1399"/>
      <c r="J3379" s="1399"/>
      <c r="K3379"/>
      <c r="L3379"/>
      <c r="M3379"/>
      <c r="N3379"/>
      <c r="O3379"/>
    </row>
    <row r="3380" spans="2:15" s="249" customFormat="1" ht="15.75" customHeight="1">
      <c r="B3380" s="1408"/>
      <c r="C3380" s="1979"/>
      <c r="D3380" s="1409"/>
      <c r="E3380" s="1398"/>
      <c r="F3380" s="1398"/>
      <c r="G3380" s="1398"/>
      <c r="H3380" s="1399"/>
      <c r="I3380" s="1399"/>
      <c r="J3380" s="1399"/>
      <c r="K3380"/>
      <c r="L3380"/>
      <c r="M3380"/>
      <c r="N3380"/>
      <c r="O3380"/>
    </row>
    <row r="3381" spans="2:15" s="249" customFormat="1" ht="15.75" customHeight="1">
      <c r="B3381" s="1408"/>
      <c r="C3381" s="1979"/>
      <c r="D3381" s="1409"/>
      <c r="E3381" s="1398"/>
      <c r="F3381" s="1398"/>
      <c r="G3381" s="1398"/>
      <c r="H3381" s="1399"/>
      <c r="I3381" s="1399"/>
      <c r="J3381" s="1399"/>
      <c r="K3381"/>
      <c r="L3381"/>
      <c r="M3381"/>
      <c r="N3381"/>
      <c r="O3381"/>
    </row>
    <row r="3382" spans="2:15" s="249" customFormat="1" ht="15.75" customHeight="1">
      <c r="B3382" s="1408"/>
      <c r="C3382" s="1979"/>
      <c r="D3382" s="1409"/>
      <c r="E3382" s="1398"/>
      <c r="F3382" s="1398"/>
      <c r="G3382" s="1398"/>
      <c r="H3382" s="1399"/>
      <c r="I3382" s="1399"/>
      <c r="J3382" s="1399"/>
      <c r="K3382"/>
      <c r="L3382"/>
      <c r="M3382"/>
      <c r="N3382"/>
      <c r="O3382"/>
    </row>
    <row r="3383" spans="2:15" s="249" customFormat="1" ht="15.75" customHeight="1">
      <c r="B3383" s="1408"/>
      <c r="C3383" s="1979"/>
      <c r="D3383" s="1409"/>
      <c r="E3383" s="1398"/>
      <c r="F3383" s="1398"/>
      <c r="G3383" s="1398"/>
      <c r="H3383" s="1399"/>
      <c r="I3383" s="1399"/>
      <c r="J3383" s="1399"/>
      <c r="K3383"/>
      <c r="L3383"/>
      <c r="M3383"/>
      <c r="N3383"/>
      <c r="O3383"/>
    </row>
    <row r="3384" spans="2:15" s="249" customFormat="1" ht="15.75" customHeight="1">
      <c r="B3384" s="1408"/>
      <c r="C3384" s="1979"/>
      <c r="D3384" s="1409"/>
      <c r="E3384" s="1398"/>
      <c r="F3384" s="1398"/>
      <c r="G3384" s="1398"/>
      <c r="H3384" s="1399"/>
      <c r="I3384" s="1399"/>
      <c r="J3384" s="1399"/>
      <c r="K3384"/>
      <c r="L3384"/>
      <c r="M3384"/>
      <c r="N3384"/>
      <c r="O3384"/>
    </row>
    <row r="3385" spans="2:15" s="249" customFormat="1" ht="15.75" customHeight="1">
      <c r="B3385" s="1408"/>
      <c r="C3385" s="1979"/>
      <c r="D3385" s="1409"/>
      <c r="E3385" s="1398"/>
      <c r="F3385" s="1398"/>
      <c r="G3385" s="1398"/>
      <c r="H3385" s="1399"/>
      <c r="I3385" s="1399"/>
      <c r="J3385" s="1399"/>
      <c r="K3385"/>
      <c r="L3385"/>
      <c r="M3385"/>
      <c r="N3385"/>
      <c r="O3385"/>
    </row>
    <row r="3386" spans="2:15" s="249" customFormat="1" ht="15.75" customHeight="1">
      <c r="B3386" s="1408"/>
      <c r="C3386" s="1979"/>
      <c r="D3386" s="1409"/>
      <c r="E3386" s="1398"/>
      <c r="F3386" s="1398"/>
      <c r="G3386" s="1398"/>
      <c r="H3386" s="1399"/>
      <c r="I3386" s="1399"/>
      <c r="J3386" s="1399"/>
      <c r="K3386"/>
      <c r="L3386"/>
      <c r="M3386"/>
      <c r="N3386"/>
      <c r="O3386"/>
    </row>
    <row r="3387" spans="2:15" s="249" customFormat="1" ht="15.75" customHeight="1">
      <c r="B3387" s="1408"/>
      <c r="C3387" s="1979"/>
      <c r="D3387" s="1409"/>
      <c r="E3387" s="1398"/>
      <c r="F3387" s="1398"/>
      <c r="G3387" s="1398"/>
      <c r="H3387" s="1399"/>
      <c r="I3387" s="1399"/>
      <c r="J3387" s="1399"/>
      <c r="K3387"/>
      <c r="L3387"/>
      <c r="M3387"/>
      <c r="N3387"/>
      <c r="O3387"/>
    </row>
    <row r="3388" spans="2:15" s="249" customFormat="1" ht="15.75" customHeight="1">
      <c r="B3388" s="1408"/>
      <c r="C3388" s="1979"/>
      <c r="D3388" s="1409"/>
      <c r="E3388" s="1398"/>
      <c r="F3388" s="1398"/>
      <c r="G3388" s="1398"/>
      <c r="H3388" s="1399"/>
      <c r="I3388" s="1399"/>
      <c r="J3388" s="1399"/>
      <c r="K3388"/>
      <c r="L3388"/>
      <c r="M3388"/>
      <c r="N3388"/>
      <c r="O3388"/>
    </row>
    <row r="3389" spans="2:15" s="249" customFormat="1" ht="15.75" customHeight="1">
      <c r="B3389" s="1408"/>
      <c r="C3389" s="1979"/>
      <c r="D3389" s="1409"/>
      <c r="E3389" s="1398"/>
      <c r="F3389" s="1398"/>
      <c r="G3389" s="1398"/>
      <c r="H3389" s="1399"/>
      <c r="I3389" s="1399"/>
      <c r="J3389" s="1399"/>
      <c r="K3389"/>
      <c r="L3389"/>
      <c r="M3389"/>
      <c r="N3389"/>
      <c r="O3389"/>
    </row>
    <row r="3390" spans="2:15" s="249" customFormat="1" ht="15.75" customHeight="1">
      <c r="B3390" s="1408"/>
      <c r="C3390" s="1979"/>
      <c r="D3390" s="1409"/>
      <c r="E3390" s="1398"/>
      <c r="F3390" s="1398"/>
      <c r="G3390" s="1398"/>
      <c r="H3390" s="1399"/>
      <c r="I3390" s="1399"/>
      <c r="J3390" s="1399"/>
      <c r="K3390"/>
      <c r="L3390"/>
      <c r="M3390"/>
      <c r="N3390"/>
      <c r="O3390"/>
    </row>
    <row r="3391" spans="2:15" s="249" customFormat="1" ht="15.75" customHeight="1">
      <c r="B3391" s="1408"/>
      <c r="C3391" s="1979"/>
      <c r="D3391" s="1409"/>
      <c r="E3391" s="1398"/>
      <c r="F3391" s="1398"/>
      <c r="G3391" s="1398"/>
      <c r="H3391" s="1399"/>
      <c r="I3391" s="1399"/>
      <c r="J3391" s="1399"/>
      <c r="K3391"/>
      <c r="L3391"/>
      <c r="M3391"/>
      <c r="N3391"/>
      <c r="O3391"/>
    </row>
    <row r="3392" spans="2:15" s="249" customFormat="1" ht="15.75" customHeight="1">
      <c r="B3392" s="1408"/>
      <c r="C3392" s="1979"/>
      <c r="D3392" s="1409"/>
      <c r="E3392" s="1398"/>
      <c r="F3392" s="1398"/>
      <c r="G3392" s="1398"/>
      <c r="H3392" s="1399"/>
      <c r="I3392" s="1399"/>
      <c r="J3392" s="1399"/>
      <c r="K3392"/>
      <c r="L3392"/>
      <c r="M3392"/>
      <c r="N3392"/>
      <c r="O3392"/>
    </row>
    <row r="3393" spans="2:15" s="249" customFormat="1" ht="15.75" customHeight="1">
      <c r="B3393" s="1408"/>
      <c r="C3393" s="1979"/>
      <c r="D3393" s="1409"/>
      <c r="E3393" s="1398"/>
      <c r="F3393" s="1398"/>
      <c r="G3393" s="1398"/>
      <c r="H3393" s="1399"/>
      <c r="I3393" s="1399"/>
      <c r="J3393" s="1399"/>
      <c r="K3393"/>
      <c r="L3393"/>
      <c r="M3393"/>
      <c r="N3393"/>
      <c r="O3393"/>
    </row>
    <row r="3394" spans="2:15" s="249" customFormat="1" ht="15.75" customHeight="1">
      <c r="B3394" s="1408"/>
      <c r="C3394" s="1979"/>
      <c r="D3394" s="1409"/>
      <c r="E3394" s="1398"/>
      <c r="F3394" s="1398"/>
      <c r="G3394" s="1398"/>
      <c r="H3394" s="1399"/>
      <c r="I3394" s="1399"/>
      <c r="J3394" s="1399"/>
      <c r="K3394"/>
      <c r="L3394"/>
      <c r="M3394"/>
      <c r="N3394"/>
      <c r="O3394"/>
    </row>
    <row r="3395" spans="2:15" s="249" customFormat="1" ht="15.75" customHeight="1">
      <c r="B3395" s="1408"/>
      <c r="C3395" s="1979"/>
      <c r="D3395" s="1409"/>
      <c r="E3395" s="1398"/>
      <c r="F3395" s="1398"/>
      <c r="G3395" s="1398"/>
      <c r="H3395" s="1399"/>
      <c r="I3395" s="1399"/>
      <c r="J3395" s="1399"/>
      <c r="K3395"/>
      <c r="L3395"/>
      <c r="M3395"/>
      <c r="N3395"/>
      <c r="O3395"/>
    </row>
    <row r="3396" spans="2:15" s="249" customFormat="1" ht="15.75" customHeight="1">
      <c r="B3396" s="1408"/>
      <c r="C3396" s="1979"/>
      <c r="D3396" s="1409"/>
      <c r="E3396" s="1398"/>
      <c r="F3396" s="1398"/>
      <c r="G3396" s="1398"/>
      <c r="H3396" s="1399"/>
      <c r="I3396" s="1399"/>
      <c r="J3396" s="1399"/>
      <c r="K3396"/>
      <c r="L3396"/>
      <c r="M3396"/>
      <c r="N3396"/>
      <c r="O3396"/>
    </row>
    <row r="3397" spans="2:15" s="249" customFormat="1" ht="15.75" customHeight="1">
      <c r="B3397" s="1408"/>
      <c r="C3397" s="1979"/>
      <c r="D3397" s="1409"/>
      <c r="E3397" s="1398"/>
      <c r="F3397" s="1398"/>
      <c r="G3397" s="1398"/>
      <c r="H3397" s="1399"/>
      <c r="I3397" s="1399"/>
      <c r="J3397" s="1399"/>
      <c r="K3397"/>
      <c r="L3397"/>
      <c r="M3397"/>
      <c r="N3397"/>
      <c r="O3397"/>
    </row>
    <row r="3398" spans="2:15" s="249" customFormat="1" ht="15.75" customHeight="1">
      <c r="B3398" s="1408"/>
      <c r="C3398" s="1979"/>
      <c r="D3398" s="1409"/>
      <c r="E3398" s="1398"/>
      <c r="F3398" s="1398"/>
      <c r="G3398" s="1398"/>
      <c r="H3398" s="1399"/>
      <c r="I3398" s="1399"/>
      <c r="J3398" s="1399"/>
      <c r="K3398"/>
      <c r="L3398"/>
      <c r="M3398"/>
      <c r="N3398"/>
      <c r="O3398"/>
    </row>
    <row r="3399" spans="2:15" s="249" customFormat="1" ht="15.75" customHeight="1">
      <c r="B3399" s="1408"/>
      <c r="C3399" s="1979"/>
      <c r="D3399" s="1409"/>
      <c r="E3399" s="1398"/>
      <c r="F3399" s="1398"/>
      <c r="G3399" s="1398"/>
      <c r="H3399" s="1399"/>
      <c r="I3399" s="1399"/>
      <c r="J3399" s="1399"/>
      <c r="K3399"/>
      <c r="L3399"/>
      <c r="M3399"/>
      <c r="N3399"/>
      <c r="O3399"/>
    </row>
    <row r="3400" spans="2:15" s="249" customFormat="1" ht="15.75" customHeight="1">
      <c r="B3400" s="1408"/>
      <c r="C3400" s="1979"/>
      <c r="D3400" s="1409"/>
      <c r="E3400" s="1398"/>
      <c r="F3400" s="1398"/>
      <c r="G3400" s="1398"/>
      <c r="H3400" s="1399"/>
      <c r="I3400" s="1399"/>
      <c r="J3400" s="1399"/>
      <c r="K3400"/>
      <c r="L3400"/>
      <c r="M3400"/>
      <c r="N3400"/>
      <c r="O3400"/>
    </row>
    <row r="3401" spans="2:15" s="249" customFormat="1" ht="15.75" customHeight="1">
      <c r="B3401" s="1408"/>
      <c r="C3401" s="1979"/>
      <c r="D3401" s="1409"/>
      <c r="E3401" s="1398"/>
      <c r="F3401" s="1398"/>
      <c r="G3401" s="1398"/>
      <c r="H3401" s="1399"/>
      <c r="I3401" s="1399"/>
      <c r="J3401" s="1399"/>
      <c r="K3401"/>
      <c r="L3401"/>
      <c r="M3401"/>
      <c r="N3401"/>
      <c r="O3401"/>
    </row>
    <row r="3402" spans="2:15" s="249" customFormat="1" ht="15.75" customHeight="1">
      <c r="B3402" s="1408"/>
      <c r="C3402" s="1979"/>
      <c r="D3402" s="1409"/>
      <c r="E3402" s="1398"/>
      <c r="F3402" s="1398"/>
      <c r="G3402" s="1398"/>
      <c r="H3402" s="1399"/>
      <c r="I3402" s="1399"/>
      <c r="J3402" s="1399"/>
      <c r="K3402"/>
      <c r="L3402"/>
      <c r="M3402"/>
      <c r="N3402"/>
      <c r="O3402"/>
    </row>
    <row r="3403" spans="2:15" s="249" customFormat="1" ht="15.75" customHeight="1">
      <c r="B3403" s="1408"/>
      <c r="C3403" s="1979"/>
      <c r="D3403" s="1409"/>
      <c r="E3403" s="1398"/>
      <c r="F3403" s="1398"/>
      <c r="G3403" s="1398"/>
      <c r="H3403" s="1399"/>
      <c r="I3403" s="1399"/>
      <c r="J3403" s="1399"/>
      <c r="K3403"/>
      <c r="L3403"/>
      <c r="M3403"/>
      <c r="N3403"/>
      <c r="O3403"/>
    </row>
    <row r="3404" spans="2:15" s="249" customFormat="1" ht="15.75" customHeight="1">
      <c r="B3404" s="1408"/>
      <c r="C3404" s="1979"/>
      <c r="D3404" s="1409"/>
      <c r="E3404" s="1398"/>
      <c r="F3404" s="1398"/>
      <c r="G3404" s="1398"/>
      <c r="H3404" s="1399"/>
      <c r="I3404" s="1399"/>
      <c r="J3404" s="1399"/>
      <c r="K3404"/>
      <c r="L3404"/>
      <c r="M3404"/>
      <c r="N3404"/>
      <c r="O3404"/>
    </row>
    <row r="3405" spans="2:15" s="249" customFormat="1" ht="15.75" customHeight="1">
      <c r="B3405" s="1408"/>
      <c r="C3405" s="1979"/>
      <c r="D3405" s="1409"/>
      <c r="E3405" s="1398"/>
      <c r="F3405" s="1398"/>
      <c r="G3405" s="1398"/>
      <c r="H3405" s="1399"/>
      <c r="I3405" s="1399"/>
      <c r="J3405" s="1399"/>
      <c r="K3405"/>
      <c r="L3405"/>
      <c r="M3405"/>
      <c r="N3405"/>
      <c r="O3405"/>
    </row>
    <row r="3406" spans="2:15" s="249" customFormat="1" ht="15.75" customHeight="1">
      <c r="B3406" s="1408"/>
      <c r="C3406" s="1979"/>
      <c r="D3406" s="1409"/>
      <c r="E3406" s="1398"/>
      <c r="F3406" s="1398"/>
      <c r="G3406" s="1398"/>
      <c r="H3406" s="1399"/>
      <c r="I3406" s="1399"/>
      <c r="J3406" s="1399"/>
      <c r="K3406"/>
      <c r="L3406"/>
      <c r="M3406"/>
      <c r="N3406"/>
      <c r="O3406"/>
    </row>
    <row r="3407" spans="2:15" s="249" customFormat="1" ht="15.75" customHeight="1">
      <c r="B3407" s="1408"/>
      <c r="C3407" s="1979"/>
      <c r="D3407" s="1409"/>
      <c r="E3407" s="1398"/>
      <c r="F3407" s="1398"/>
      <c r="G3407" s="1398"/>
      <c r="H3407" s="1399"/>
      <c r="I3407" s="1399"/>
      <c r="J3407" s="1399"/>
      <c r="K3407"/>
      <c r="L3407"/>
      <c r="M3407"/>
      <c r="N3407"/>
      <c r="O3407"/>
    </row>
    <row r="3408" spans="2:15" s="249" customFormat="1" ht="15.75" customHeight="1">
      <c r="B3408" s="1408"/>
      <c r="C3408" s="1979"/>
      <c r="D3408" s="1409"/>
      <c r="E3408" s="1398"/>
      <c r="F3408" s="1398"/>
      <c r="G3408" s="1398"/>
      <c r="H3408" s="1399"/>
      <c r="I3408" s="1399"/>
      <c r="J3408" s="1399"/>
      <c r="K3408"/>
      <c r="L3408"/>
      <c r="M3408"/>
      <c r="N3408"/>
      <c r="O3408"/>
    </row>
    <row r="3409" spans="2:15" s="249" customFormat="1" ht="15.75" customHeight="1">
      <c r="B3409" s="1408"/>
      <c r="C3409" s="1979"/>
      <c r="D3409" s="1409"/>
      <c r="E3409" s="1398"/>
      <c r="F3409" s="1398"/>
      <c r="G3409" s="1398"/>
      <c r="H3409" s="1399"/>
      <c r="I3409" s="1399"/>
      <c r="J3409" s="1399"/>
      <c r="K3409"/>
      <c r="L3409"/>
      <c r="M3409"/>
      <c r="N3409"/>
      <c r="O3409"/>
    </row>
    <row r="3410" spans="2:15" s="249" customFormat="1" ht="15.75" customHeight="1">
      <c r="B3410" s="1408"/>
      <c r="C3410" s="1979"/>
      <c r="D3410" s="1409"/>
      <c r="E3410" s="1398"/>
      <c r="F3410" s="1398"/>
      <c r="G3410" s="1398"/>
      <c r="H3410" s="1399"/>
      <c r="I3410" s="1399"/>
      <c r="J3410" s="1399"/>
      <c r="K3410"/>
      <c r="L3410"/>
      <c r="M3410"/>
      <c r="N3410"/>
      <c r="O3410"/>
    </row>
    <row r="3411" spans="2:15" s="249" customFormat="1" ht="15.75" customHeight="1">
      <c r="B3411" s="1408"/>
      <c r="C3411" s="1979"/>
      <c r="D3411" s="1409"/>
      <c r="E3411" s="1398"/>
      <c r="F3411" s="1398"/>
      <c r="G3411" s="1398"/>
      <c r="H3411" s="1399"/>
      <c r="I3411" s="1399"/>
      <c r="J3411" s="1399"/>
      <c r="K3411"/>
      <c r="L3411"/>
      <c r="M3411"/>
      <c r="N3411"/>
      <c r="O3411"/>
    </row>
    <row r="3412" spans="2:15" s="249" customFormat="1" ht="15.75" customHeight="1">
      <c r="B3412" s="1408"/>
      <c r="C3412" s="1979"/>
      <c r="D3412" s="1409"/>
      <c r="E3412" s="1398"/>
      <c r="F3412" s="1398"/>
      <c r="G3412" s="1398"/>
      <c r="H3412" s="1399"/>
      <c r="I3412" s="1399"/>
      <c r="J3412" s="1399"/>
      <c r="K3412"/>
      <c r="L3412"/>
      <c r="M3412"/>
      <c r="N3412"/>
      <c r="O3412"/>
    </row>
    <row r="3413" spans="2:15" s="249" customFormat="1" ht="15.75" customHeight="1">
      <c r="B3413" s="1408"/>
      <c r="C3413" s="1979"/>
      <c r="D3413" s="1409"/>
      <c r="E3413" s="1398"/>
      <c r="F3413" s="1398"/>
      <c r="G3413" s="1398"/>
      <c r="H3413" s="1399"/>
      <c r="I3413" s="1399"/>
      <c r="J3413" s="1399"/>
      <c r="K3413"/>
      <c r="L3413"/>
      <c r="M3413"/>
      <c r="N3413"/>
      <c r="O3413"/>
    </row>
    <row r="3414" spans="2:15" s="249" customFormat="1" ht="15.75" customHeight="1">
      <c r="B3414" s="1408"/>
      <c r="C3414" s="1979"/>
      <c r="D3414" s="1409"/>
      <c r="E3414" s="1398"/>
      <c r="F3414" s="1398"/>
      <c r="G3414" s="1398"/>
      <c r="H3414" s="1399"/>
      <c r="I3414" s="1399"/>
      <c r="J3414" s="1399"/>
      <c r="K3414"/>
      <c r="L3414"/>
      <c r="M3414"/>
      <c r="N3414"/>
      <c r="O3414"/>
    </row>
    <row r="3415" spans="2:15" s="249" customFormat="1" ht="15.75" customHeight="1">
      <c r="B3415" s="1408"/>
      <c r="C3415" s="1979"/>
      <c r="D3415" s="1409"/>
      <c r="E3415" s="1398"/>
      <c r="F3415" s="1398"/>
      <c r="G3415" s="1398"/>
      <c r="H3415" s="1399"/>
      <c r="I3415" s="1399"/>
      <c r="J3415" s="1399"/>
      <c r="K3415"/>
      <c r="L3415"/>
      <c r="M3415"/>
      <c r="N3415"/>
      <c r="O3415"/>
    </row>
    <row r="3416" spans="2:15" s="249" customFormat="1" ht="15.75" customHeight="1">
      <c r="B3416" s="1408"/>
      <c r="C3416" s="1979"/>
      <c r="D3416" s="1409"/>
      <c r="E3416" s="1398"/>
      <c r="F3416" s="1398"/>
      <c r="G3416" s="1398"/>
      <c r="H3416" s="1399"/>
      <c r="I3416" s="1399"/>
      <c r="J3416" s="1399"/>
      <c r="K3416"/>
      <c r="L3416"/>
      <c r="M3416"/>
      <c r="N3416"/>
      <c r="O3416"/>
    </row>
    <row r="3417" spans="2:15" s="249" customFormat="1" ht="15.75" customHeight="1">
      <c r="B3417" s="1408"/>
      <c r="C3417" s="1979"/>
      <c r="D3417" s="1409"/>
      <c r="E3417" s="1398"/>
      <c r="F3417" s="1398"/>
      <c r="G3417" s="1398"/>
      <c r="H3417" s="1399"/>
      <c r="I3417" s="1399"/>
      <c r="J3417" s="1399"/>
      <c r="K3417"/>
      <c r="L3417"/>
      <c r="M3417"/>
      <c r="N3417"/>
      <c r="O3417"/>
    </row>
    <row r="3418" spans="2:15" s="249" customFormat="1" ht="15.75" customHeight="1">
      <c r="B3418" s="1408"/>
      <c r="C3418" s="1979"/>
      <c r="D3418" s="1409"/>
      <c r="E3418" s="1398"/>
      <c r="F3418" s="1398"/>
      <c r="G3418" s="1398"/>
      <c r="H3418" s="1399"/>
      <c r="I3418" s="1399"/>
      <c r="J3418" s="1399"/>
      <c r="K3418"/>
      <c r="L3418"/>
      <c r="M3418"/>
      <c r="N3418"/>
      <c r="O3418"/>
    </row>
    <row r="3419" spans="2:15" s="249" customFormat="1" ht="15.75" customHeight="1">
      <c r="B3419" s="1408"/>
      <c r="C3419" s="1979"/>
      <c r="D3419" s="1409"/>
      <c r="E3419" s="1398"/>
      <c r="F3419" s="1398"/>
      <c r="G3419" s="1398"/>
      <c r="H3419" s="1399"/>
      <c r="I3419" s="1399"/>
      <c r="J3419" s="1399"/>
      <c r="K3419"/>
      <c r="L3419"/>
      <c r="M3419"/>
      <c r="N3419"/>
      <c r="O3419"/>
    </row>
    <row r="3420" spans="2:15" s="249" customFormat="1" ht="15.75" customHeight="1">
      <c r="B3420" s="1408"/>
      <c r="C3420" s="1979"/>
      <c r="D3420" s="1409"/>
      <c r="E3420" s="1398"/>
      <c r="F3420" s="1398"/>
      <c r="G3420" s="1398"/>
      <c r="H3420" s="1399"/>
      <c r="I3420" s="1399"/>
      <c r="J3420" s="1399"/>
      <c r="K3420"/>
      <c r="L3420"/>
      <c r="M3420"/>
      <c r="N3420"/>
      <c r="O3420"/>
    </row>
    <row r="3421" spans="2:15" s="249" customFormat="1" ht="15.75" customHeight="1">
      <c r="B3421" s="1408"/>
      <c r="C3421" s="1979"/>
      <c r="D3421" s="1409"/>
      <c r="E3421" s="1398"/>
      <c r="F3421" s="1398"/>
      <c r="G3421" s="1398"/>
      <c r="H3421" s="1399"/>
      <c r="I3421" s="1399"/>
      <c r="J3421" s="1399"/>
      <c r="K3421"/>
      <c r="L3421"/>
      <c r="M3421"/>
      <c r="N3421"/>
      <c r="O3421"/>
    </row>
    <row r="3422" spans="2:15" s="249" customFormat="1" ht="15.75" customHeight="1">
      <c r="B3422" s="1408"/>
      <c r="C3422" s="1979"/>
      <c r="D3422" s="1409"/>
      <c r="E3422" s="1398"/>
      <c r="F3422" s="1398"/>
      <c r="G3422" s="1398"/>
      <c r="H3422" s="1399"/>
      <c r="I3422" s="1399"/>
      <c r="J3422" s="1399"/>
      <c r="K3422"/>
      <c r="L3422"/>
      <c r="M3422"/>
      <c r="N3422"/>
      <c r="O3422"/>
    </row>
    <row r="3423" spans="2:15" s="249" customFormat="1" ht="15.75" customHeight="1">
      <c r="B3423" s="1408"/>
      <c r="C3423" s="1979"/>
      <c r="D3423" s="1409"/>
      <c r="E3423" s="1398"/>
      <c r="F3423" s="1398"/>
      <c r="G3423" s="1398"/>
      <c r="H3423" s="1399"/>
      <c r="I3423" s="1399"/>
      <c r="J3423" s="1399"/>
      <c r="K3423"/>
      <c r="L3423"/>
      <c r="M3423"/>
      <c r="N3423"/>
      <c r="O3423"/>
    </row>
    <row r="3424" spans="2:15" s="249" customFormat="1" ht="15.75" customHeight="1">
      <c r="B3424" s="1408"/>
      <c r="C3424" s="1979"/>
      <c r="D3424" s="1409"/>
      <c r="E3424" s="1398"/>
      <c r="F3424" s="1398"/>
      <c r="G3424" s="1398"/>
      <c r="H3424" s="1399"/>
      <c r="I3424" s="1399"/>
      <c r="J3424" s="1399"/>
      <c r="K3424"/>
      <c r="L3424"/>
      <c r="M3424"/>
      <c r="N3424"/>
      <c r="O3424"/>
    </row>
    <row r="3425" spans="2:15" s="249" customFormat="1" ht="15.75" customHeight="1">
      <c r="B3425" s="1408"/>
      <c r="C3425" s="1979"/>
      <c r="D3425" s="1409"/>
      <c r="E3425" s="1398"/>
      <c r="F3425" s="1398"/>
      <c r="G3425" s="1398"/>
      <c r="H3425" s="1399"/>
      <c r="I3425" s="1399"/>
      <c r="J3425" s="1399"/>
      <c r="K3425"/>
      <c r="L3425"/>
      <c r="M3425"/>
      <c r="N3425"/>
      <c r="O3425"/>
    </row>
    <row r="3426" spans="2:15" s="249" customFormat="1" ht="15.75" customHeight="1">
      <c r="B3426" s="1408"/>
      <c r="C3426" s="1979"/>
      <c r="D3426" s="1409"/>
      <c r="E3426" s="1398"/>
      <c r="F3426" s="1398"/>
      <c r="G3426" s="1398"/>
      <c r="H3426" s="1399"/>
      <c r="I3426" s="1399"/>
      <c r="J3426" s="1399"/>
      <c r="K3426"/>
      <c r="L3426"/>
      <c r="M3426"/>
      <c r="N3426"/>
      <c r="O3426"/>
    </row>
    <row r="3427" spans="2:15" s="249" customFormat="1" ht="15.75" customHeight="1">
      <c r="B3427" s="1408"/>
      <c r="C3427" s="1979"/>
      <c r="D3427" s="1409"/>
      <c r="E3427" s="1398"/>
      <c r="F3427" s="1398"/>
      <c r="G3427" s="1398"/>
      <c r="H3427" s="1399"/>
      <c r="I3427" s="1399"/>
      <c r="J3427" s="1399"/>
      <c r="K3427"/>
      <c r="L3427"/>
      <c r="M3427"/>
      <c r="N3427"/>
      <c r="O3427"/>
    </row>
    <row r="3428" spans="2:15" s="249" customFormat="1" ht="15.75" customHeight="1">
      <c r="B3428" s="1408"/>
      <c r="C3428" s="1979"/>
      <c r="D3428" s="1409"/>
      <c r="E3428" s="1398"/>
      <c r="F3428" s="1398"/>
      <c r="G3428" s="1398"/>
      <c r="H3428" s="1399"/>
      <c r="I3428" s="1399"/>
      <c r="J3428" s="1399"/>
      <c r="K3428"/>
      <c r="L3428"/>
      <c r="M3428"/>
      <c r="N3428"/>
      <c r="O3428"/>
    </row>
    <row r="3429" spans="2:15" s="249" customFormat="1" ht="15.75" customHeight="1">
      <c r="B3429" s="1408"/>
      <c r="C3429" s="1979"/>
      <c r="D3429" s="1409"/>
      <c r="E3429" s="1398"/>
      <c r="F3429" s="1398"/>
      <c r="G3429" s="1398"/>
      <c r="H3429" s="1399"/>
      <c r="I3429" s="1399"/>
      <c r="J3429" s="1399"/>
      <c r="K3429"/>
      <c r="L3429"/>
      <c r="M3429"/>
      <c r="N3429"/>
      <c r="O3429"/>
    </row>
    <row r="3430" spans="2:15" s="249" customFormat="1" ht="15.75" customHeight="1">
      <c r="B3430" s="1408"/>
      <c r="C3430" s="1979"/>
      <c r="D3430" s="1409"/>
      <c r="E3430" s="1398"/>
      <c r="F3430" s="1398"/>
      <c r="G3430" s="1398"/>
      <c r="H3430" s="1399"/>
      <c r="I3430" s="1399"/>
      <c r="J3430" s="1399"/>
      <c r="K3430"/>
      <c r="L3430"/>
      <c r="M3430"/>
      <c r="N3430"/>
      <c r="O3430"/>
    </row>
    <row r="3431" spans="2:15" s="249" customFormat="1" ht="15.75" customHeight="1">
      <c r="B3431" s="1408"/>
      <c r="C3431" s="1979"/>
      <c r="D3431" s="1409"/>
      <c r="E3431" s="1398"/>
      <c r="F3431" s="1398"/>
      <c r="G3431" s="1398"/>
      <c r="H3431" s="1399"/>
      <c r="I3431" s="1399"/>
      <c r="J3431" s="1399"/>
      <c r="K3431"/>
      <c r="L3431"/>
      <c r="M3431"/>
      <c r="N3431"/>
      <c r="O3431"/>
    </row>
    <row r="3432" spans="2:15" s="249" customFormat="1" ht="15.75" customHeight="1">
      <c r="B3432" s="1408"/>
      <c r="C3432" s="1979"/>
      <c r="D3432" s="1409"/>
      <c r="E3432" s="1398"/>
      <c r="F3432" s="1398"/>
      <c r="G3432" s="1398"/>
      <c r="H3432" s="1399"/>
      <c r="I3432" s="1399"/>
      <c r="J3432" s="1399"/>
      <c r="K3432"/>
      <c r="L3432"/>
      <c r="M3432"/>
      <c r="N3432"/>
      <c r="O3432"/>
    </row>
    <row r="3433" spans="2:15" s="249" customFormat="1" ht="15.75" customHeight="1">
      <c r="B3433" s="1408"/>
      <c r="C3433" s="1979"/>
      <c r="D3433" s="1409"/>
      <c r="E3433" s="1398"/>
      <c r="F3433" s="1398"/>
      <c r="G3433" s="1398"/>
      <c r="H3433" s="1399"/>
      <c r="I3433" s="1399"/>
      <c r="J3433" s="1399"/>
      <c r="K3433"/>
      <c r="L3433"/>
      <c r="M3433"/>
      <c r="N3433"/>
      <c r="O3433"/>
    </row>
    <row r="3434" spans="2:15" s="249" customFormat="1" ht="15.75" customHeight="1">
      <c r="B3434" s="1408"/>
      <c r="C3434" s="1979"/>
      <c r="D3434" s="1409"/>
      <c r="E3434" s="1398"/>
      <c r="F3434" s="1398"/>
      <c r="G3434" s="1398"/>
      <c r="H3434" s="1399"/>
      <c r="I3434" s="1399"/>
      <c r="J3434" s="1399"/>
      <c r="K3434"/>
      <c r="L3434"/>
      <c r="M3434"/>
      <c r="N3434"/>
      <c r="O3434"/>
    </row>
    <row r="3435" spans="2:15" s="249" customFormat="1" ht="15.75" customHeight="1">
      <c r="B3435" s="1408"/>
      <c r="C3435" s="1979"/>
      <c r="D3435" s="1409"/>
      <c r="E3435" s="1398"/>
      <c r="F3435" s="1398"/>
      <c r="G3435" s="1398"/>
      <c r="H3435" s="1399"/>
      <c r="I3435" s="1399"/>
      <c r="J3435" s="1399"/>
      <c r="K3435"/>
      <c r="L3435"/>
      <c r="M3435"/>
      <c r="N3435"/>
      <c r="O3435"/>
    </row>
    <row r="3436" spans="2:15" s="249" customFormat="1" ht="15.75" customHeight="1">
      <c r="B3436" s="1408"/>
      <c r="C3436" s="1979"/>
      <c r="D3436" s="1409"/>
      <c r="E3436" s="1398"/>
      <c r="F3436" s="1398"/>
      <c r="G3436" s="1398"/>
      <c r="H3436" s="1399"/>
      <c r="I3436" s="1399"/>
      <c r="J3436" s="1399"/>
      <c r="K3436"/>
      <c r="L3436"/>
      <c r="M3436"/>
      <c r="N3436"/>
      <c r="O3436"/>
    </row>
    <row r="3437" spans="2:15" s="249" customFormat="1" ht="15.75" customHeight="1">
      <c r="B3437" s="1408"/>
      <c r="C3437" s="1979"/>
      <c r="D3437" s="1409"/>
      <c r="E3437" s="1398"/>
      <c r="F3437" s="1398"/>
      <c r="G3437" s="1398"/>
      <c r="H3437" s="1399"/>
      <c r="I3437" s="1399"/>
      <c r="J3437" s="1399"/>
      <c r="K3437"/>
      <c r="L3437"/>
      <c r="M3437"/>
      <c r="N3437"/>
      <c r="O3437"/>
    </row>
    <row r="3438" spans="2:15" s="249" customFormat="1" ht="15.75" customHeight="1">
      <c r="B3438" s="1408"/>
      <c r="C3438" s="1979"/>
      <c r="D3438" s="1409"/>
      <c r="E3438" s="1398"/>
      <c r="F3438" s="1398"/>
      <c r="G3438" s="1398"/>
      <c r="H3438" s="1399"/>
      <c r="I3438" s="1399"/>
      <c r="J3438" s="1399"/>
      <c r="K3438"/>
      <c r="L3438"/>
      <c r="M3438"/>
      <c r="N3438"/>
      <c r="O3438"/>
    </row>
    <row r="3439" spans="2:15" s="249" customFormat="1" ht="15.75" customHeight="1">
      <c r="B3439" s="1408"/>
      <c r="C3439" s="1979"/>
      <c r="D3439" s="1409"/>
      <c r="E3439" s="1398"/>
      <c r="F3439" s="1398"/>
      <c r="G3439" s="1398"/>
      <c r="H3439" s="1399"/>
      <c r="I3439" s="1399"/>
      <c r="J3439" s="1399"/>
      <c r="K3439"/>
      <c r="L3439"/>
      <c r="M3439"/>
      <c r="N3439"/>
      <c r="O3439"/>
    </row>
    <row r="3440" spans="2:15" s="249" customFormat="1" ht="15.75" customHeight="1">
      <c r="B3440" s="1408"/>
      <c r="C3440" s="1979"/>
      <c r="D3440" s="1409"/>
      <c r="E3440" s="1398"/>
      <c r="F3440" s="1398"/>
      <c r="G3440" s="1398"/>
      <c r="H3440" s="1399"/>
      <c r="I3440" s="1399"/>
      <c r="J3440" s="1399"/>
      <c r="K3440"/>
      <c r="L3440"/>
      <c r="M3440"/>
      <c r="N3440"/>
      <c r="O3440"/>
    </row>
    <row r="3441" spans="2:15" s="249" customFormat="1" ht="15.75" customHeight="1">
      <c r="B3441" s="1408"/>
      <c r="C3441" s="1979"/>
      <c r="D3441" s="1409"/>
      <c r="E3441" s="1398"/>
      <c r="F3441" s="1398"/>
      <c r="G3441" s="1398"/>
      <c r="H3441" s="1399"/>
      <c r="I3441" s="1399"/>
      <c r="J3441" s="1399"/>
      <c r="K3441"/>
      <c r="L3441"/>
      <c r="M3441"/>
      <c r="N3441"/>
      <c r="O3441"/>
    </row>
    <row r="3442" spans="2:15" s="249" customFormat="1" ht="15.75" customHeight="1">
      <c r="B3442" s="1408"/>
      <c r="C3442" s="1979"/>
      <c r="D3442" s="1409"/>
      <c r="E3442" s="1398"/>
      <c r="F3442" s="1398"/>
      <c r="G3442" s="1398"/>
      <c r="H3442" s="1399"/>
      <c r="I3442" s="1399"/>
      <c r="J3442" s="1399"/>
      <c r="K3442"/>
      <c r="L3442"/>
      <c r="M3442"/>
      <c r="N3442"/>
      <c r="O3442"/>
    </row>
    <row r="3443" spans="2:15" s="249" customFormat="1" ht="15.75" customHeight="1">
      <c r="B3443" s="1408"/>
      <c r="C3443" s="1979"/>
      <c r="D3443" s="1409"/>
      <c r="E3443" s="1398"/>
      <c r="F3443" s="1398"/>
      <c r="G3443" s="1398"/>
      <c r="H3443" s="1399"/>
      <c r="I3443" s="1399"/>
      <c r="J3443" s="1399"/>
      <c r="K3443"/>
      <c r="L3443"/>
      <c r="M3443"/>
      <c r="N3443"/>
      <c r="O3443"/>
    </row>
    <row r="3444" spans="2:15" s="249" customFormat="1" ht="15.75" customHeight="1">
      <c r="B3444" s="1408"/>
      <c r="C3444" s="1979"/>
      <c r="D3444" s="1409"/>
      <c r="E3444" s="1398"/>
      <c r="F3444" s="1398"/>
      <c r="G3444" s="1398"/>
      <c r="H3444" s="1399"/>
      <c r="I3444" s="1399"/>
      <c r="J3444" s="1399"/>
      <c r="K3444"/>
      <c r="L3444"/>
      <c r="M3444"/>
      <c r="N3444"/>
      <c r="O3444"/>
    </row>
    <row r="3445" spans="2:15" s="249" customFormat="1" ht="15.75" customHeight="1">
      <c r="B3445" s="1408"/>
      <c r="C3445" s="1979"/>
      <c r="D3445" s="1409"/>
      <c r="E3445" s="1398"/>
      <c r="F3445" s="1398"/>
      <c r="G3445" s="1398"/>
      <c r="H3445" s="1399"/>
      <c r="I3445" s="1399"/>
      <c r="J3445" s="1399"/>
      <c r="K3445"/>
      <c r="L3445"/>
      <c r="M3445"/>
      <c r="N3445"/>
      <c r="O3445"/>
    </row>
    <row r="3446" spans="2:15" s="249" customFormat="1" ht="15.75" customHeight="1">
      <c r="B3446" s="1408"/>
      <c r="C3446" s="1979"/>
      <c r="D3446" s="1409"/>
      <c r="E3446" s="1398"/>
      <c r="F3446" s="1398"/>
      <c r="G3446" s="1398"/>
      <c r="H3446" s="1399"/>
      <c r="I3446" s="1399"/>
      <c r="J3446" s="1399"/>
      <c r="K3446"/>
      <c r="L3446"/>
      <c r="M3446"/>
      <c r="N3446"/>
      <c r="O3446"/>
    </row>
    <row r="3447" spans="2:15" s="249" customFormat="1" ht="15.75" customHeight="1">
      <c r="B3447" s="1408"/>
      <c r="C3447" s="1979"/>
      <c r="D3447" s="1409"/>
      <c r="E3447" s="1398"/>
      <c r="F3447" s="1398"/>
      <c r="G3447" s="1398"/>
      <c r="H3447" s="1399"/>
      <c r="I3447" s="1399"/>
      <c r="J3447" s="1399"/>
      <c r="K3447"/>
      <c r="L3447"/>
      <c r="M3447"/>
      <c r="N3447"/>
      <c r="O3447"/>
    </row>
    <row r="3448" spans="2:15" s="249" customFormat="1" ht="15.75" customHeight="1">
      <c r="B3448" s="1408"/>
      <c r="C3448" s="1979"/>
      <c r="D3448" s="1409"/>
      <c r="E3448" s="1398"/>
      <c r="F3448" s="1398"/>
      <c r="G3448" s="1398"/>
      <c r="H3448" s="1399"/>
      <c r="I3448" s="1399"/>
      <c r="J3448" s="1399"/>
      <c r="K3448"/>
      <c r="L3448"/>
      <c r="M3448"/>
      <c r="N3448"/>
      <c r="O3448"/>
    </row>
    <row r="3449" spans="2:15" s="249" customFormat="1" ht="15.75" customHeight="1">
      <c r="B3449" s="1408"/>
      <c r="C3449" s="1979"/>
      <c r="D3449" s="1409"/>
      <c r="E3449" s="1398"/>
      <c r="F3449" s="1398"/>
      <c r="G3449" s="1398"/>
      <c r="H3449" s="1399"/>
      <c r="I3449" s="1399"/>
      <c r="J3449" s="1399"/>
      <c r="K3449"/>
      <c r="L3449"/>
      <c r="M3449"/>
      <c r="N3449"/>
      <c r="O3449"/>
    </row>
    <row r="3450" spans="2:15" s="249" customFormat="1" ht="15.75" customHeight="1">
      <c r="B3450" s="1408"/>
      <c r="C3450" s="1979"/>
      <c r="D3450" s="1409"/>
      <c r="E3450" s="1398"/>
      <c r="F3450" s="1398"/>
      <c r="G3450" s="1398"/>
      <c r="H3450" s="1399"/>
      <c r="I3450" s="1399"/>
      <c r="J3450" s="1399"/>
      <c r="K3450"/>
      <c r="L3450"/>
      <c r="M3450"/>
      <c r="N3450"/>
      <c r="O3450"/>
    </row>
    <row r="3451" spans="2:15" s="249" customFormat="1" ht="15.75" customHeight="1">
      <c r="B3451" s="1408"/>
      <c r="C3451" s="1979"/>
      <c r="D3451" s="1409"/>
      <c r="E3451" s="1398"/>
      <c r="F3451" s="1398"/>
      <c r="G3451" s="1398"/>
      <c r="H3451" s="1399"/>
      <c r="I3451" s="1399"/>
      <c r="J3451" s="1399"/>
      <c r="K3451"/>
      <c r="L3451"/>
      <c r="M3451"/>
      <c r="N3451"/>
      <c r="O3451"/>
    </row>
    <row r="3452" spans="2:15" s="249" customFormat="1" ht="15.75" customHeight="1">
      <c r="B3452" s="1408"/>
      <c r="C3452" s="1979"/>
      <c r="D3452" s="1409"/>
      <c r="E3452" s="1398"/>
      <c r="F3452" s="1398"/>
      <c r="G3452" s="1398"/>
      <c r="H3452" s="1399"/>
      <c r="I3452" s="1399"/>
      <c r="J3452" s="1399"/>
      <c r="K3452"/>
      <c r="L3452"/>
      <c r="M3452"/>
      <c r="N3452"/>
      <c r="O3452"/>
    </row>
    <row r="3453" spans="2:15" s="249" customFormat="1" ht="15.75" customHeight="1">
      <c r="B3453" s="1408"/>
      <c r="C3453" s="1979"/>
      <c r="D3453" s="1409"/>
      <c r="E3453" s="1398"/>
      <c r="F3453" s="1398"/>
      <c r="G3453" s="1398"/>
      <c r="H3453" s="1399"/>
      <c r="I3453" s="1399"/>
      <c r="J3453" s="1399"/>
      <c r="K3453"/>
      <c r="L3453"/>
      <c r="M3453"/>
      <c r="N3453"/>
      <c r="O3453"/>
    </row>
    <row r="3454" spans="2:15" s="249" customFormat="1" ht="15.75" customHeight="1">
      <c r="B3454" s="1408"/>
      <c r="C3454" s="1979"/>
      <c r="D3454" s="1409"/>
      <c r="E3454" s="1398"/>
      <c r="F3454" s="1398"/>
      <c r="G3454" s="1398"/>
      <c r="H3454" s="1399"/>
      <c r="I3454" s="1399"/>
      <c r="J3454" s="1399"/>
      <c r="K3454"/>
      <c r="L3454"/>
      <c r="M3454"/>
      <c r="N3454"/>
      <c r="O3454"/>
    </row>
    <row r="3455" spans="2:15" s="249" customFormat="1" ht="15.75" customHeight="1">
      <c r="B3455" s="1408"/>
      <c r="C3455" s="1979"/>
      <c r="D3455" s="1409"/>
      <c r="E3455" s="1398"/>
      <c r="F3455" s="1398"/>
      <c r="G3455" s="1398"/>
      <c r="H3455" s="1399"/>
      <c r="I3455" s="1399"/>
      <c r="J3455" s="1399"/>
      <c r="K3455"/>
      <c r="L3455"/>
      <c r="M3455"/>
      <c r="N3455"/>
      <c r="O3455"/>
    </row>
    <row r="3456" spans="2:15" s="249" customFormat="1" ht="15.75" customHeight="1">
      <c r="B3456" s="1408"/>
      <c r="C3456" s="1979"/>
      <c r="D3456" s="1409"/>
      <c r="E3456" s="1398"/>
      <c r="F3456" s="1398"/>
      <c r="G3456" s="1398"/>
      <c r="H3456" s="1399"/>
      <c r="I3456" s="1399"/>
      <c r="J3456" s="1399"/>
      <c r="K3456"/>
      <c r="L3456"/>
      <c r="M3456"/>
      <c r="N3456"/>
      <c r="O3456"/>
    </row>
    <row r="3457" spans="2:15" s="249" customFormat="1" ht="15.75" customHeight="1">
      <c r="B3457" s="1408"/>
      <c r="C3457" s="1979"/>
      <c r="D3457" s="1409"/>
      <c r="E3457" s="1398"/>
      <c r="F3457" s="1398"/>
      <c r="G3457" s="1398"/>
      <c r="H3457" s="1399"/>
      <c r="I3457" s="1399"/>
      <c r="J3457" s="1399"/>
      <c r="K3457"/>
      <c r="L3457"/>
      <c r="M3457"/>
      <c r="N3457"/>
      <c r="O3457"/>
    </row>
    <row r="3458" spans="2:15" s="249" customFormat="1" ht="15.75" customHeight="1">
      <c r="B3458" s="1408"/>
      <c r="C3458" s="1979"/>
      <c r="D3458" s="1409"/>
      <c r="E3458" s="1398"/>
      <c r="F3458" s="1398"/>
      <c r="G3458" s="1398"/>
      <c r="H3458" s="1399"/>
      <c r="I3458" s="1399"/>
      <c r="J3458" s="1399"/>
      <c r="K3458"/>
      <c r="L3458"/>
      <c r="M3458"/>
      <c r="N3458"/>
      <c r="O3458"/>
    </row>
    <row r="3459" spans="2:15" s="249" customFormat="1" ht="15.75" customHeight="1">
      <c r="B3459" s="1408"/>
      <c r="C3459" s="1979"/>
      <c r="D3459" s="1409"/>
      <c r="E3459" s="1398"/>
      <c r="F3459" s="1398"/>
      <c r="G3459" s="1398"/>
      <c r="H3459" s="1399"/>
      <c r="I3459" s="1399"/>
      <c r="J3459" s="1399"/>
      <c r="K3459"/>
      <c r="L3459"/>
      <c r="M3459"/>
      <c r="N3459"/>
      <c r="O3459"/>
    </row>
    <row r="3460" spans="2:15" s="249" customFormat="1" ht="15.75" customHeight="1">
      <c r="B3460" s="1408"/>
      <c r="C3460" s="1979"/>
      <c r="D3460" s="1409"/>
      <c r="E3460" s="1398"/>
      <c r="F3460" s="1398"/>
      <c r="G3460" s="1398"/>
      <c r="H3460" s="1399"/>
      <c r="I3460" s="1399"/>
      <c r="J3460" s="1399"/>
      <c r="K3460"/>
      <c r="L3460"/>
      <c r="M3460"/>
      <c r="N3460"/>
      <c r="O3460"/>
    </row>
    <row r="3461" spans="2:15" s="249" customFormat="1" ht="15.75" customHeight="1">
      <c r="B3461" s="1408"/>
      <c r="C3461" s="1979"/>
      <c r="D3461" s="1409"/>
      <c r="E3461" s="1398"/>
      <c r="F3461" s="1398"/>
      <c r="G3461" s="1398"/>
      <c r="H3461" s="1399"/>
      <c r="I3461" s="1399"/>
      <c r="J3461" s="1399"/>
      <c r="K3461"/>
      <c r="L3461"/>
      <c r="M3461"/>
      <c r="N3461"/>
      <c r="O3461"/>
    </row>
    <row r="3462" spans="2:15" s="249" customFormat="1" ht="15.75" customHeight="1">
      <c r="B3462" s="1408"/>
      <c r="C3462" s="1979"/>
      <c r="D3462" s="1409"/>
      <c r="E3462" s="1398"/>
      <c r="F3462" s="1398"/>
      <c r="G3462" s="1398"/>
      <c r="H3462" s="1399"/>
      <c r="I3462" s="1399"/>
      <c r="J3462" s="1399"/>
      <c r="K3462"/>
      <c r="L3462"/>
      <c r="M3462"/>
      <c r="N3462"/>
      <c r="O3462"/>
    </row>
    <row r="3463" spans="2:15" s="249" customFormat="1" ht="15.75" customHeight="1">
      <c r="B3463" s="1408"/>
      <c r="C3463" s="1979"/>
      <c r="D3463" s="1409"/>
      <c r="E3463" s="1398"/>
      <c r="F3463" s="1398"/>
      <c r="G3463" s="1398"/>
      <c r="H3463" s="1399"/>
      <c r="I3463" s="1399"/>
      <c r="J3463" s="1399"/>
      <c r="K3463"/>
      <c r="L3463"/>
      <c r="M3463"/>
      <c r="N3463"/>
      <c r="O3463"/>
    </row>
    <row r="3464" spans="2:15" s="249" customFormat="1" ht="15.75" customHeight="1">
      <c r="B3464" s="1408"/>
      <c r="C3464" s="1979"/>
      <c r="D3464" s="1409"/>
      <c r="E3464" s="1398"/>
      <c r="F3464" s="1398"/>
      <c r="G3464" s="1398"/>
      <c r="H3464" s="1399"/>
      <c r="I3464" s="1399"/>
      <c r="J3464" s="1399"/>
      <c r="K3464"/>
      <c r="L3464"/>
      <c r="M3464"/>
      <c r="N3464"/>
      <c r="O3464"/>
    </row>
    <row r="3465" spans="2:15" s="249" customFormat="1" ht="15.75" customHeight="1">
      <c r="B3465" s="1408"/>
      <c r="C3465" s="1979"/>
      <c r="D3465" s="1409"/>
      <c r="E3465" s="1398"/>
      <c r="F3465" s="1398"/>
      <c r="G3465" s="1398"/>
      <c r="H3465" s="1399"/>
      <c r="I3465" s="1399"/>
      <c r="J3465" s="1399"/>
      <c r="K3465"/>
      <c r="L3465"/>
      <c r="M3465"/>
      <c r="N3465"/>
      <c r="O3465"/>
    </row>
    <row r="3466" spans="2:15" s="249" customFormat="1" ht="15.75" customHeight="1">
      <c r="B3466" s="1408"/>
      <c r="C3466" s="1979"/>
      <c r="D3466" s="1409"/>
      <c r="E3466" s="1398"/>
      <c r="F3466" s="1398"/>
      <c r="G3466" s="1398"/>
      <c r="H3466" s="1399"/>
      <c r="I3466" s="1399"/>
      <c r="J3466" s="1399"/>
      <c r="K3466"/>
      <c r="L3466"/>
      <c r="M3466"/>
      <c r="N3466"/>
      <c r="O3466"/>
    </row>
    <row r="3467" spans="2:15" s="249" customFormat="1" ht="15.75" customHeight="1">
      <c r="B3467" s="1408"/>
      <c r="C3467" s="1979"/>
      <c r="D3467" s="1409"/>
      <c r="E3467" s="1398"/>
      <c r="F3467" s="1398"/>
      <c r="G3467" s="1398"/>
      <c r="H3467" s="1399"/>
      <c r="I3467" s="1399"/>
      <c r="J3467" s="1399"/>
      <c r="K3467"/>
      <c r="L3467"/>
      <c r="M3467"/>
      <c r="N3467"/>
      <c r="O3467"/>
    </row>
    <row r="3468" spans="2:15" s="249" customFormat="1" ht="15.75" customHeight="1">
      <c r="B3468" s="1408"/>
      <c r="C3468" s="1979"/>
      <c r="D3468" s="1409"/>
      <c r="E3468" s="1398"/>
      <c r="F3468" s="1398"/>
      <c r="G3468" s="1398"/>
      <c r="H3468" s="1399"/>
      <c r="I3468" s="1399"/>
      <c r="J3468" s="1399"/>
      <c r="K3468"/>
      <c r="L3468"/>
      <c r="M3468"/>
      <c r="N3468"/>
      <c r="O3468"/>
    </row>
    <row r="3469" spans="2:15" s="249" customFormat="1" ht="15.75" customHeight="1">
      <c r="B3469" s="1408"/>
      <c r="C3469" s="1979"/>
      <c r="D3469" s="1409"/>
      <c r="E3469" s="1398"/>
      <c r="F3469" s="1398"/>
      <c r="G3469" s="1398"/>
      <c r="H3469" s="1399"/>
      <c r="I3469" s="1399"/>
      <c r="J3469" s="1399"/>
      <c r="K3469"/>
      <c r="L3469"/>
      <c r="M3469"/>
      <c r="N3469"/>
      <c r="O3469"/>
    </row>
    <row r="3470" spans="2:15" s="249" customFormat="1" ht="15.75" customHeight="1">
      <c r="B3470" s="1408"/>
      <c r="C3470" s="1979"/>
      <c r="D3470" s="1409"/>
      <c r="E3470" s="1398"/>
      <c r="F3470" s="1398"/>
      <c r="G3470" s="1398"/>
      <c r="H3470" s="1399"/>
      <c r="I3470" s="1399"/>
      <c r="J3470" s="1399"/>
      <c r="K3470"/>
      <c r="L3470"/>
      <c r="M3470"/>
      <c r="N3470"/>
      <c r="O3470"/>
    </row>
    <row r="3471" spans="2:15" s="249" customFormat="1" ht="15.75" customHeight="1">
      <c r="B3471" s="1408"/>
      <c r="C3471" s="1979"/>
      <c r="D3471" s="1409"/>
      <c r="E3471" s="1398"/>
      <c r="F3471" s="1398"/>
      <c r="G3471" s="1398"/>
      <c r="H3471" s="1399"/>
      <c r="I3471" s="1399"/>
      <c r="J3471" s="1399"/>
      <c r="K3471"/>
      <c r="L3471"/>
      <c r="M3471"/>
      <c r="N3471"/>
      <c r="O3471"/>
    </row>
    <row r="3472" spans="2:15" s="249" customFormat="1" ht="15.75" customHeight="1">
      <c r="B3472" s="1408"/>
      <c r="C3472" s="1979"/>
      <c r="D3472" s="1409"/>
      <c r="E3472" s="1398"/>
      <c r="F3472" s="1398"/>
      <c r="G3472" s="1398"/>
      <c r="H3472" s="1399"/>
      <c r="I3472" s="1399"/>
      <c r="J3472" s="1399"/>
      <c r="K3472"/>
      <c r="L3472"/>
      <c r="M3472"/>
      <c r="N3472"/>
      <c r="O3472"/>
    </row>
    <row r="3473" spans="2:15" s="249" customFormat="1" ht="15.75" customHeight="1">
      <c r="B3473" s="1408"/>
      <c r="C3473" s="1979"/>
      <c r="D3473" s="1409"/>
      <c r="E3473" s="1398"/>
      <c r="F3473" s="1398"/>
      <c r="G3473" s="1398"/>
      <c r="H3473" s="1399"/>
      <c r="I3473" s="1399"/>
      <c r="J3473" s="1399"/>
      <c r="K3473"/>
      <c r="L3473"/>
      <c r="M3473"/>
      <c r="N3473"/>
      <c r="O3473"/>
    </row>
    <row r="3474" spans="2:15" s="249" customFormat="1" ht="15.75" customHeight="1">
      <c r="B3474" s="1408"/>
      <c r="C3474" s="1979"/>
      <c r="D3474" s="1409"/>
      <c r="E3474" s="1398"/>
      <c r="F3474" s="1398"/>
      <c r="G3474" s="1398"/>
      <c r="H3474" s="1399"/>
      <c r="I3474" s="1399"/>
      <c r="J3474" s="1399"/>
      <c r="K3474"/>
      <c r="L3474"/>
      <c r="M3474"/>
      <c r="N3474"/>
      <c r="O3474"/>
    </row>
    <row r="3475" spans="2:15" s="249" customFormat="1" ht="15.75" customHeight="1">
      <c r="B3475" s="1408"/>
      <c r="C3475" s="1979"/>
      <c r="D3475" s="1409"/>
      <c r="E3475" s="1398"/>
      <c r="F3475" s="1398"/>
      <c r="G3475" s="1398"/>
      <c r="H3475" s="1399"/>
      <c r="I3475" s="1399"/>
      <c r="J3475" s="1399"/>
      <c r="K3475"/>
      <c r="L3475"/>
      <c r="M3475"/>
      <c r="N3475"/>
      <c r="O3475"/>
    </row>
    <row r="3476" spans="2:15" s="249" customFormat="1" ht="15.75" customHeight="1">
      <c r="B3476" s="1408"/>
      <c r="C3476" s="1979"/>
      <c r="D3476" s="1409"/>
      <c r="E3476" s="1398"/>
      <c r="F3476" s="1398"/>
      <c r="G3476" s="1398"/>
      <c r="H3476" s="1399"/>
      <c r="I3476" s="1399"/>
      <c r="J3476" s="1399"/>
      <c r="K3476"/>
      <c r="L3476"/>
      <c r="M3476"/>
      <c r="N3476"/>
      <c r="O3476"/>
    </row>
    <row r="3477" spans="2:15" s="249" customFormat="1" ht="15.75" customHeight="1">
      <c r="B3477" s="1408"/>
      <c r="C3477" s="1979"/>
      <c r="D3477" s="1409"/>
      <c r="E3477" s="1398"/>
      <c r="F3477" s="1398"/>
      <c r="G3477" s="1398"/>
      <c r="H3477" s="1399"/>
      <c r="I3477" s="1399"/>
      <c r="J3477" s="1399"/>
      <c r="K3477"/>
      <c r="L3477"/>
      <c r="M3477"/>
      <c r="N3477"/>
      <c r="O3477"/>
    </row>
    <row r="3478" spans="2:15" s="249" customFormat="1" ht="15.75" customHeight="1">
      <c r="B3478" s="1408"/>
      <c r="C3478" s="1979"/>
      <c r="D3478" s="1409"/>
      <c r="E3478" s="1398"/>
      <c r="F3478" s="1398"/>
      <c r="G3478" s="1398"/>
      <c r="H3478" s="1399"/>
      <c r="I3478" s="1399"/>
      <c r="J3478" s="1399"/>
      <c r="K3478"/>
      <c r="L3478"/>
      <c r="M3478"/>
      <c r="N3478"/>
      <c r="O3478"/>
    </row>
    <row r="3479" spans="2:15" s="249" customFormat="1" ht="15.75" customHeight="1">
      <c r="B3479" s="1408"/>
      <c r="C3479" s="1979"/>
      <c r="D3479" s="1409"/>
      <c r="E3479" s="1398"/>
      <c r="F3479" s="1398"/>
      <c r="G3479" s="1398"/>
      <c r="H3479" s="1399"/>
      <c r="I3479" s="1399"/>
      <c r="J3479" s="1399"/>
      <c r="K3479"/>
      <c r="L3479"/>
      <c r="M3479"/>
      <c r="N3479"/>
      <c r="O3479"/>
    </row>
    <row r="3480" spans="2:15" s="249" customFormat="1" ht="15.75" customHeight="1">
      <c r="B3480" s="1408"/>
      <c r="C3480" s="1979"/>
      <c r="D3480" s="1409"/>
      <c r="E3480" s="1398"/>
      <c r="F3480" s="1398"/>
      <c r="G3480" s="1398"/>
      <c r="H3480" s="1399"/>
      <c r="I3480" s="1399"/>
      <c r="J3480" s="1399"/>
      <c r="K3480"/>
      <c r="L3480"/>
      <c r="M3480"/>
      <c r="N3480"/>
      <c r="O3480"/>
    </row>
    <row r="3481" spans="2:15" s="249" customFormat="1" ht="15.75" customHeight="1">
      <c r="B3481" s="1408"/>
      <c r="C3481" s="1979"/>
      <c r="D3481" s="1409"/>
      <c r="E3481" s="1398"/>
      <c r="F3481" s="1398"/>
      <c r="G3481" s="1398"/>
      <c r="H3481" s="1399"/>
      <c r="I3481" s="1399"/>
      <c r="J3481" s="1399"/>
      <c r="K3481"/>
      <c r="L3481"/>
      <c r="M3481"/>
      <c r="N3481"/>
      <c r="O3481"/>
    </row>
    <row r="3482" spans="2:15" s="249" customFormat="1" ht="15.75" customHeight="1">
      <c r="B3482" s="1408"/>
      <c r="C3482" s="1979"/>
      <c r="D3482" s="1409"/>
      <c r="E3482" s="1398"/>
      <c r="F3482" s="1398"/>
      <c r="G3482" s="1398"/>
      <c r="H3482" s="1399"/>
      <c r="I3482" s="1399"/>
      <c r="J3482" s="1399"/>
      <c r="K3482"/>
      <c r="L3482"/>
      <c r="M3482"/>
      <c r="N3482"/>
      <c r="O3482"/>
    </row>
    <row r="3483" spans="2:15" s="249" customFormat="1" ht="15.75" customHeight="1">
      <c r="B3483" s="1408"/>
      <c r="C3483" s="1979"/>
      <c r="D3483" s="1409"/>
      <c r="E3483" s="1398"/>
      <c r="F3483" s="1398"/>
      <c r="G3483" s="1398"/>
      <c r="H3483" s="1399"/>
      <c r="I3483" s="1399"/>
      <c r="J3483" s="1399"/>
      <c r="K3483"/>
      <c r="L3483"/>
      <c r="M3483"/>
      <c r="N3483"/>
      <c r="O3483"/>
    </row>
    <row r="3484" spans="2:15" s="249" customFormat="1" ht="15.75" customHeight="1">
      <c r="B3484" s="1408"/>
      <c r="C3484" s="1979"/>
      <c r="D3484" s="1409"/>
      <c r="E3484" s="1398"/>
      <c r="F3484" s="1398"/>
      <c r="G3484" s="1398"/>
      <c r="H3484" s="1399"/>
      <c r="I3484" s="1399"/>
      <c r="J3484" s="1399"/>
      <c r="K3484"/>
      <c r="L3484"/>
      <c r="M3484"/>
      <c r="N3484"/>
      <c r="O3484"/>
    </row>
    <row r="3485" spans="2:15" s="249" customFormat="1" ht="15.75" customHeight="1">
      <c r="B3485" s="1408"/>
      <c r="C3485" s="1979"/>
      <c r="D3485" s="1409"/>
      <c r="E3485" s="1398"/>
      <c r="F3485" s="1398"/>
      <c r="G3485" s="1398"/>
      <c r="H3485" s="1399"/>
      <c r="I3485" s="1399"/>
      <c r="J3485" s="1399"/>
      <c r="K3485"/>
      <c r="L3485"/>
      <c r="M3485"/>
      <c r="N3485"/>
      <c r="O3485"/>
    </row>
    <row r="3486" spans="2:15" s="249" customFormat="1" ht="15.75" customHeight="1">
      <c r="B3486" s="1408"/>
      <c r="C3486" s="1979"/>
      <c r="D3486" s="1409"/>
      <c r="E3486" s="1398"/>
      <c r="F3486" s="1398"/>
      <c r="G3486" s="1398"/>
      <c r="H3486" s="1399"/>
      <c r="I3486" s="1399"/>
      <c r="J3486" s="1399"/>
      <c r="K3486"/>
      <c r="L3486"/>
      <c r="M3486"/>
      <c r="N3486"/>
      <c r="O3486"/>
    </row>
    <row r="3487" spans="2:15" s="249" customFormat="1" ht="15.75" customHeight="1">
      <c r="B3487" s="1408"/>
      <c r="C3487" s="1979"/>
      <c r="D3487" s="1409"/>
      <c r="E3487" s="1398"/>
      <c r="F3487" s="1398"/>
      <c r="G3487" s="1398"/>
      <c r="H3487" s="1399"/>
      <c r="I3487" s="1399"/>
      <c r="J3487" s="1399"/>
      <c r="K3487"/>
      <c r="L3487"/>
      <c r="M3487"/>
      <c r="N3487"/>
      <c r="O3487"/>
    </row>
    <row r="3488" spans="2:15" s="249" customFormat="1" ht="15.75" customHeight="1">
      <c r="B3488" s="1408"/>
      <c r="C3488" s="1979"/>
      <c r="D3488" s="1409"/>
      <c r="E3488" s="1398"/>
      <c r="F3488" s="1398"/>
      <c r="G3488" s="1398"/>
      <c r="H3488" s="1399"/>
      <c r="I3488" s="1399"/>
      <c r="J3488" s="1399"/>
      <c r="K3488"/>
      <c r="L3488"/>
      <c r="M3488"/>
      <c r="N3488"/>
      <c r="O3488"/>
    </row>
    <row r="3489" spans="2:15" s="249" customFormat="1" ht="15.75" customHeight="1">
      <c r="B3489" s="1408"/>
      <c r="C3489" s="1979"/>
      <c r="D3489" s="1409"/>
      <c r="E3489" s="1398"/>
      <c r="F3489" s="1398"/>
      <c r="G3489" s="1398"/>
      <c r="H3489" s="1399"/>
      <c r="I3489" s="1399"/>
      <c r="J3489" s="1399"/>
      <c r="K3489"/>
      <c r="L3489"/>
      <c r="M3489"/>
      <c r="N3489"/>
      <c r="O3489"/>
    </row>
    <row r="3490" spans="2:15" s="249" customFormat="1" ht="15.75" customHeight="1">
      <c r="B3490" s="1408"/>
      <c r="C3490" s="1979"/>
      <c r="D3490" s="1409"/>
      <c r="E3490" s="1398"/>
      <c r="F3490" s="1398"/>
      <c r="G3490" s="1398"/>
      <c r="H3490" s="1399"/>
      <c r="I3490" s="1399"/>
      <c r="J3490" s="1399"/>
      <c r="K3490"/>
      <c r="L3490"/>
      <c r="M3490"/>
      <c r="N3490"/>
      <c r="O3490"/>
    </row>
    <row r="3491" spans="2:15" s="249" customFormat="1" ht="15.75" customHeight="1">
      <c r="B3491" s="1408"/>
      <c r="C3491" s="1979"/>
      <c r="D3491" s="1409"/>
      <c r="E3491" s="1398"/>
      <c r="F3491" s="1398"/>
      <c r="G3491" s="1398"/>
      <c r="H3491" s="1399"/>
      <c r="I3491" s="1399"/>
      <c r="J3491" s="1399"/>
      <c r="K3491"/>
      <c r="L3491"/>
      <c r="M3491"/>
      <c r="N3491"/>
      <c r="O3491"/>
    </row>
    <row r="3492" spans="2:15" s="249" customFormat="1" ht="15.75" customHeight="1">
      <c r="B3492" s="1408"/>
      <c r="C3492" s="1979"/>
      <c r="D3492" s="1409"/>
      <c r="E3492" s="1398"/>
      <c r="F3492" s="1398"/>
      <c r="G3492" s="1398"/>
      <c r="H3492" s="1399"/>
      <c r="I3492" s="1399"/>
      <c r="J3492" s="1399"/>
      <c r="K3492"/>
      <c r="L3492"/>
      <c r="M3492"/>
      <c r="N3492"/>
      <c r="O3492"/>
    </row>
    <row r="3493" spans="2:15" s="249" customFormat="1" ht="15.75" customHeight="1">
      <c r="B3493" s="1408"/>
      <c r="C3493" s="1979"/>
      <c r="D3493" s="1409"/>
      <c r="E3493" s="1398"/>
      <c r="F3493" s="1398"/>
      <c r="G3493" s="1398"/>
      <c r="H3493" s="1399"/>
      <c r="I3493" s="1399"/>
      <c r="J3493" s="1399"/>
      <c r="K3493"/>
      <c r="L3493"/>
      <c r="M3493"/>
      <c r="N3493"/>
      <c r="O3493"/>
    </row>
    <row r="3494" spans="2:15" s="249" customFormat="1" ht="15.75" customHeight="1">
      <c r="B3494" s="1408"/>
      <c r="C3494" s="1979"/>
      <c r="D3494" s="1409"/>
      <c r="E3494" s="1398"/>
      <c r="F3494" s="1398"/>
      <c r="G3494" s="1398"/>
      <c r="H3494" s="1399"/>
      <c r="I3494" s="1399"/>
      <c r="J3494" s="1399"/>
      <c r="K3494"/>
      <c r="L3494"/>
      <c r="M3494"/>
      <c r="N3494"/>
      <c r="O3494"/>
    </row>
    <row r="3495" spans="2:15" s="249" customFormat="1" ht="15.75" customHeight="1">
      <c r="B3495" s="1408"/>
      <c r="C3495" s="1979"/>
      <c r="D3495" s="1409"/>
      <c r="E3495" s="1398"/>
      <c r="F3495" s="1398"/>
      <c r="G3495" s="1398"/>
      <c r="H3495" s="1399"/>
      <c r="I3495" s="1399"/>
      <c r="J3495" s="1399"/>
      <c r="K3495"/>
      <c r="L3495"/>
      <c r="M3495"/>
      <c r="N3495"/>
      <c r="O3495"/>
    </row>
    <row r="3496" spans="2:15" s="249" customFormat="1" ht="15.75" customHeight="1">
      <c r="B3496" s="1408"/>
      <c r="C3496" s="1979"/>
      <c r="D3496" s="1409"/>
      <c r="E3496" s="1398"/>
      <c r="F3496" s="1398"/>
      <c r="G3496" s="1398"/>
      <c r="H3496" s="1399"/>
      <c r="I3496" s="1399"/>
      <c r="J3496" s="1399"/>
      <c r="K3496"/>
      <c r="L3496"/>
      <c r="M3496"/>
      <c r="N3496"/>
      <c r="O3496"/>
    </row>
    <row r="3497" spans="2:15" s="249" customFormat="1" ht="15.75" customHeight="1">
      <c r="B3497" s="1408"/>
      <c r="C3497" s="1979"/>
      <c r="D3497" s="1409"/>
      <c r="E3497" s="1398"/>
      <c r="F3497" s="1398"/>
      <c r="G3497" s="1398"/>
      <c r="H3497" s="1399"/>
      <c r="I3497" s="1399"/>
      <c r="J3497" s="1399"/>
      <c r="K3497"/>
      <c r="L3497"/>
      <c r="M3497"/>
      <c r="N3497"/>
      <c r="O3497"/>
    </row>
    <row r="3498" spans="2:15" s="249" customFormat="1" ht="15.75" customHeight="1">
      <c r="B3498" s="1408"/>
      <c r="C3498" s="1979"/>
      <c r="D3498" s="1409"/>
      <c r="E3498" s="1398"/>
      <c r="F3498" s="1398"/>
      <c r="G3498" s="1398"/>
      <c r="H3498" s="1399"/>
      <c r="I3498" s="1399"/>
      <c r="J3498" s="1399"/>
      <c r="K3498"/>
      <c r="L3498"/>
      <c r="M3498"/>
      <c r="N3498"/>
      <c r="O3498"/>
    </row>
    <row r="3499" spans="2:15" s="249" customFormat="1" ht="15.75" customHeight="1">
      <c r="B3499" s="1408"/>
      <c r="C3499" s="1979"/>
      <c r="D3499" s="1409"/>
      <c r="E3499" s="1398"/>
      <c r="F3499" s="1398"/>
      <c r="G3499" s="1398"/>
      <c r="H3499" s="1399"/>
      <c r="I3499" s="1399"/>
      <c r="J3499" s="1399"/>
      <c r="K3499"/>
      <c r="L3499"/>
      <c r="M3499"/>
      <c r="N3499"/>
      <c r="O3499"/>
    </row>
    <row r="3500" spans="2:15" s="249" customFormat="1" ht="15.75" customHeight="1">
      <c r="B3500" s="1408"/>
      <c r="C3500" s="1979"/>
      <c r="D3500" s="1409"/>
      <c r="E3500" s="1398"/>
      <c r="F3500" s="1398"/>
      <c r="G3500" s="1398"/>
      <c r="H3500" s="1399"/>
      <c r="I3500" s="1399"/>
      <c r="J3500" s="1399"/>
      <c r="K3500"/>
      <c r="L3500"/>
      <c r="M3500"/>
      <c r="N3500"/>
      <c r="O3500"/>
    </row>
    <row r="3501" spans="2:15" s="249" customFormat="1" ht="15.75" customHeight="1">
      <c r="B3501" s="1408"/>
      <c r="C3501" s="1979"/>
      <c r="D3501" s="1409"/>
      <c r="E3501" s="1398"/>
      <c r="F3501" s="1398"/>
      <c r="G3501" s="1398"/>
      <c r="H3501" s="1399"/>
      <c r="I3501" s="1399"/>
      <c r="J3501" s="1399"/>
      <c r="K3501"/>
      <c r="L3501"/>
      <c r="M3501"/>
      <c r="N3501"/>
      <c r="O3501"/>
    </row>
    <row r="3502" spans="2:15" s="249" customFormat="1" ht="15.75" customHeight="1">
      <c r="B3502" s="1408"/>
      <c r="C3502" s="1979"/>
      <c r="D3502" s="1409"/>
      <c r="E3502" s="1398"/>
      <c r="F3502" s="1398"/>
      <c r="G3502" s="1398"/>
      <c r="H3502" s="1399"/>
      <c r="I3502" s="1399"/>
      <c r="J3502" s="1399"/>
      <c r="K3502"/>
      <c r="L3502"/>
      <c r="M3502"/>
      <c r="N3502"/>
      <c r="O3502"/>
    </row>
    <row r="3503" spans="2:15" s="249" customFormat="1" ht="15.75" customHeight="1">
      <c r="B3503" s="1408"/>
      <c r="C3503" s="1979"/>
      <c r="D3503" s="1409"/>
      <c r="E3503" s="1398"/>
      <c r="F3503" s="1398"/>
      <c r="G3503" s="1398"/>
      <c r="H3503" s="1399"/>
      <c r="I3503" s="1399"/>
      <c r="J3503" s="1399"/>
      <c r="K3503"/>
      <c r="L3503"/>
      <c r="M3503"/>
      <c r="N3503"/>
      <c r="O3503"/>
    </row>
    <row r="3504" spans="2:15" s="249" customFormat="1" ht="15.75" customHeight="1">
      <c r="B3504" s="1408"/>
      <c r="C3504" s="1979"/>
      <c r="D3504" s="1409"/>
      <c r="E3504" s="1398"/>
      <c r="F3504" s="1398"/>
      <c r="G3504" s="1398"/>
      <c r="H3504" s="1399"/>
      <c r="I3504" s="1399"/>
      <c r="J3504" s="1399"/>
      <c r="K3504"/>
      <c r="L3504"/>
      <c r="M3504"/>
      <c r="N3504"/>
      <c r="O3504"/>
    </row>
    <row r="3505" spans="2:15" s="249" customFormat="1" ht="15.75" customHeight="1">
      <c r="B3505" s="1408"/>
      <c r="C3505" s="1979"/>
      <c r="D3505" s="1409"/>
      <c r="E3505" s="1398"/>
      <c r="F3505" s="1398"/>
      <c r="G3505" s="1398"/>
      <c r="H3505" s="1399"/>
      <c r="I3505" s="1399"/>
      <c r="J3505" s="1399"/>
      <c r="K3505"/>
      <c r="L3505"/>
      <c r="M3505"/>
      <c r="N3505"/>
      <c r="O3505"/>
    </row>
    <row r="3506" spans="2:15" s="249" customFormat="1" ht="15.75" customHeight="1">
      <c r="B3506" s="1408"/>
      <c r="C3506" s="1979"/>
      <c r="D3506" s="1409"/>
      <c r="E3506" s="1398"/>
      <c r="F3506" s="1398"/>
      <c r="G3506" s="1398"/>
      <c r="H3506" s="1399"/>
      <c r="I3506" s="1399"/>
      <c r="J3506" s="1399"/>
      <c r="K3506"/>
      <c r="L3506"/>
      <c r="M3506"/>
      <c r="N3506"/>
      <c r="O3506"/>
    </row>
    <row r="3507" spans="2:15" s="249" customFormat="1" ht="15.75" customHeight="1">
      <c r="B3507" s="1408"/>
      <c r="C3507" s="1979"/>
      <c r="D3507" s="1409"/>
      <c r="E3507" s="1398"/>
      <c r="F3507" s="1398"/>
      <c r="G3507" s="1398"/>
      <c r="H3507" s="1399"/>
      <c r="I3507" s="1399"/>
      <c r="J3507" s="1399"/>
      <c r="K3507"/>
      <c r="L3507"/>
      <c r="M3507"/>
      <c r="N3507"/>
      <c r="O3507"/>
    </row>
    <row r="3508" spans="2:15" s="249" customFormat="1" ht="15.75" customHeight="1">
      <c r="B3508" s="1408"/>
      <c r="C3508" s="1979"/>
      <c r="D3508" s="1409"/>
      <c r="E3508" s="1398"/>
      <c r="F3508" s="1398"/>
      <c r="G3508" s="1398"/>
      <c r="H3508" s="1399"/>
      <c r="I3508" s="1399"/>
      <c r="J3508" s="1399"/>
      <c r="K3508"/>
      <c r="L3508"/>
      <c r="M3508"/>
      <c r="N3508"/>
      <c r="O3508"/>
    </row>
    <row r="3509" spans="2:15" s="249" customFormat="1" ht="15.75" customHeight="1">
      <c r="B3509" s="1408"/>
      <c r="C3509" s="1979"/>
      <c r="D3509" s="1409"/>
      <c r="E3509" s="1398"/>
      <c r="F3509" s="1398"/>
      <c r="G3509" s="1398"/>
      <c r="H3509" s="1399"/>
      <c r="I3509" s="1399"/>
      <c r="J3509" s="1399"/>
      <c r="K3509"/>
      <c r="L3509"/>
      <c r="M3509"/>
      <c r="N3509"/>
      <c r="O3509"/>
    </row>
    <row r="3510" spans="2:15" s="249" customFormat="1" ht="15.75" customHeight="1">
      <c r="B3510" s="1408"/>
      <c r="C3510" s="1979"/>
      <c r="D3510" s="1409"/>
      <c r="E3510" s="1398"/>
      <c r="F3510" s="1398"/>
      <c r="G3510" s="1398"/>
      <c r="H3510" s="1399"/>
      <c r="I3510" s="1399"/>
      <c r="J3510" s="1399"/>
      <c r="K3510"/>
      <c r="L3510"/>
      <c r="M3510"/>
      <c r="N3510"/>
      <c r="O3510"/>
    </row>
    <row r="3511" spans="2:15" s="249" customFormat="1" ht="15.75" customHeight="1">
      <c r="B3511" s="1408"/>
      <c r="C3511" s="1979"/>
      <c r="D3511" s="1409"/>
      <c r="E3511" s="1398"/>
      <c r="F3511" s="1398"/>
      <c r="G3511" s="1398"/>
      <c r="H3511" s="1399"/>
      <c r="I3511" s="1399"/>
      <c r="J3511" s="1399"/>
      <c r="K3511"/>
      <c r="L3511"/>
      <c r="M3511"/>
      <c r="N3511"/>
      <c r="O3511"/>
    </row>
    <row r="3512" spans="2:15" s="249" customFormat="1" ht="15.75" customHeight="1">
      <c r="B3512" s="1408"/>
      <c r="C3512" s="1979"/>
      <c r="D3512" s="1409"/>
      <c r="E3512" s="1398"/>
      <c r="F3512" s="1398"/>
      <c r="G3512" s="1398"/>
      <c r="H3512" s="1399"/>
      <c r="I3512" s="1399"/>
      <c r="J3512" s="1399"/>
      <c r="K3512"/>
      <c r="L3512"/>
      <c r="M3512"/>
      <c r="N3512"/>
      <c r="O3512"/>
    </row>
    <row r="3513" spans="2:15" s="249" customFormat="1" ht="15.75" customHeight="1">
      <c r="B3513" s="1408"/>
      <c r="C3513" s="1979"/>
      <c r="D3513" s="1409"/>
      <c r="E3513" s="1398"/>
      <c r="F3513" s="1398"/>
      <c r="G3513" s="1398"/>
      <c r="H3513" s="1399"/>
      <c r="I3513" s="1399"/>
      <c r="J3513" s="1399"/>
      <c r="K3513"/>
      <c r="L3513"/>
      <c r="M3513"/>
      <c r="N3513"/>
      <c r="O3513"/>
    </row>
    <row r="3514" spans="2:15" s="249" customFormat="1" ht="15.75" customHeight="1">
      <c r="B3514" s="1408"/>
      <c r="C3514" s="1979"/>
      <c r="D3514" s="1409"/>
      <c r="E3514" s="1398"/>
      <c r="F3514" s="1398"/>
      <c r="G3514" s="1398"/>
      <c r="H3514" s="1399"/>
      <c r="I3514" s="1399"/>
      <c r="J3514" s="1399"/>
      <c r="K3514"/>
      <c r="L3514"/>
      <c r="M3514"/>
      <c r="N3514"/>
      <c r="O3514"/>
    </row>
    <row r="3515" spans="2:15" s="249" customFormat="1" ht="15.75" customHeight="1">
      <c r="B3515" s="1408"/>
      <c r="C3515" s="1979"/>
      <c r="D3515" s="1409"/>
      <c r="E3515" s="1398"/>
      <c r="F3515" s="1398"/>
      <c r="G3515" s="1398"/>
      <c r="H3515" s="1399"/>
      <c r="I3515" s="1399"/>
      <c r="J3515" s="1399"/>
      <c r="K3515"/>
      <c r="L3515"/>
      <c r="M3515"/>
      <c r="N3515"/>
      <c r="O3515"/>
    </row>
    <row r="3516" spans="2:15" s="249" customFormat="1" ht="15.75" customHeight="1">
      <c r="B3516" s="1408"/>
      <c r="C3516" s="1979"/>
      <c r="D3516" s="1409"/>
      <c r="E3516" s="1398"/>
      <c r="F3516" s="1398"/>
      <c r="G3516" s="1398"/>
      <c r="H3516" s="1399"/>
      <c r="I3516" s="1399"/>
      <c r="J3516" s="1399"/>
      <c r="K3516"/>
      <c r="L3516"/>
      <c r="M3516"/>
      <c r="N3516"/>
      <c r="O3516"/>
    </row>
    <row r="3517" spans="2:15" s="249" customFormat="1" ht="15.75" customHeight="1">
      <c r="B3517" s="1408"/>
      <c r="C3517" s="1979"/>
      <c r="D3517" s="1409"/>
      <c r="E3517" s="1398"/>
      <c r="F3517" s="1398"/>
      <c r="G3517" s="1398"/>
      <c r="H3517" s="1399"/>
      <c r="I3517" s="1399"/>
      <c r="J3517" s="1399"/>
      <c r="K3517"/>
      <c r="L3517"/>
      <c r="M3517"/>
      <c r="N3517"/>
      <c r="O3517"/>
    </row>
    <row r="3518" spans="2:15" s="249" customFormat="1" ht="15.75" customHeight="1">
      <c r="B3518" s="1408"/>
      <c r="C3518" s="1979"/>
      <c r="D3518" s="1409"/>
      <c r="E3518" s="1398"/>
      <c r="F3518" s="1398"/>
      <c r="G3518" s="1398"/>
      <c r="H3518" s="1399"/>
      <c r="I3518" s="1399"/>
      <c r="J3518" s="1399"/>
      <c r="K3518"/>
      <c r="L3518"/>
      <c r="M3518"/>
      <c r="N3518"/>
      <c r="O3518"/>
    </row>
    <row r="3519" spans="2:15" s="249" customFormat="1" ht="15.75" customHeight="1">
      <c r="B3519" s="1408"/>
      <c r="C3519" s="1979"/>
      <c r="D3519" s="1409"/>
      <c r="E3519" s="1398"/>
      <c r="F3519" s="1398"/>
      <c r="G3519" s="1398"/>
      <c r="H3519" s="1399"/>
      <c r="I3519" s="1399"/>
      <c r="J3519" s="1399"/>
      <c r="K3519"/>
      <c r="L3519"/>
      <c r="M3519"/>
      <c r="N3519"/>
      <c r="O3519"/>
    </row>
    <row r="3520" spans="2:15" s="249" customFormat="1" ht="15.75" customHeight="1">
      <c r="B3520" s="1408"/>
      <c r="C3520" s="1979"/>
      <c r="D3520" s="1409"/>
      <c r="E3520" s="1398"/>
      <c r="F3520" s="1398"/>
      <c r="G3520" s="1398"/>
      <c r="H3520" s="1399"/>
      <c r="I3520" s="1399"/>
      <c r="J3520" s="1399"/>
      <c r="K3520"/>
      <c r="L3520"/>
      <c r="M3520"/>
      <c r="N3520"/>
      <c r="O3520"/>
    </row>
    <row r="3521" spans="2:15" s="249" customFormat="1" ht="15.75" customHeight="1">
      <c r="B3521" s="1408"/>
      <c r="C3521" s="1979"/>
      <c r="D3521" s="1409"/>
      <c r="E3521" s="1398"/>
      <c r="F3521" s="1398"/>
      <c r="G3521" s="1398"/>
      <c r="H3521" s="1399"/>
      <c r="I3521" s="1399"/>
      <c r="J3521" s="1399"/>
      <c r="K3521"/>
      <c r="L3521"/>
      <c r="M3521"/>
      <c r="N3521"/>
      <c r="O3521"/>
    </row>
    <row r="3522" spans="2:15" s="249" customFormat="1" ht="15.75" customHeight="1">
      <c r="B3522" s="1408"/>
      <c r="C3522" s="1979"/>
      <c r="D3522" s="1409"/>
      <c r="E3522" s="1398"/>
      <c r="F3522" s="1398"/>
      <c r="G3522" s="1398"/>
      <c r="H3522" s="1399"/>
      <c r="I3522" s="1399"/>
      <c r="J3522" s="1399"/>
      <c r="K3522"/>
      <c r="L3522"/>
      <c r="M3522"/>
      <c r="N3522"/>
      <c r="O3522"/>
    </row>
    <row r="3523" spans="2:15" s="249" customFormat="1" ht="15.75" customHeight="1">
      <c r="B3523" s="1408"/>
      <c r="C3523" s="1979"/>
      <c r="D3523" s="1409"/>
      <c r="E3523" s="1398"/>
      <c r="F3523" s="1398"/>
      <c r="G3523" s="1398"/>
      <c r="H3523" s="1399"/>
      <c r="I3523" s="1399"/>
      <c r="J3523" s="1399"/>
      <c r="K3523"/>
      <c r="L3523"/>
      <c r="M3523"/>
      <c r="N3523"/>
      <c r="O3523"/>
    </row>
    <row r="3524" spans="2:15" s="249" customFormat="1" ht="15.75" customHeight="1">
      <c r="B3524" s="1408"/>
      <c r="C3524" s="1979"/>
      <c r="D3524" s="1409"/>
      <c r="E3524" s="1398"/>
      <c r="F3524" s="1398"/>
      <c r="G3524" s="1398"/>
      <c r="H3524" s="1399"/>
      <c r="I3524" s="1399"/>
      <c r="J3524" s="1399"/>
      <c r="K3524"/>
      <c r="L3524"/>
      <c r="M3524"/>
      <c r="N3524"/>
      <c r="O3524"/>
    </row>
    <row r="3525" spans="2:15" s="249" customFormat="1" ht="15.75" customHeight="1">
      <c r="B3525" s="1408"/>
      <c r="C3525" s="1979"/>
      <c r="D3525" s="1409"/>
      <c r="E3525" s="1398"/>
      <c r="F3525" s="1398"/>
      <c r="G3525" s="1398"/>
      <c r="H3525" s="1399"/>
      <c r="I3525" s="1399"/>
      <c r="J3525" s="1399"/>
      <c r="K3525"/>
      <c r="L3525"/>
      <c r="M3525"/>
      <c r="N3525"/>
      <c r="O3525"/>
    </row>
    <row r="3526" spans="2:15" s="249" customFormat="1" ht="15.75" customHeight="1">
      <c r="B3526" s="1408"/>
      <c r="C3526" s="1979"/>
      <c r="D3526" s="1409"/>
      <c r="E3526" s="1398"/>
      <c r="F3526" s="1398"/>
      <c r="G3526" s="1398"/>
      <c r="H3526" s="1399"/>
      <c r="I3526" s="1399"/>
      <c r="J3526" s="1399"/>
      <c r="K3526"/>
      <c r="L3526"/>
      <c r="M3526"/>
      <c r="N3526"/>
      <c r="O3526"/>
    </row>
    <row r="3527" spans="2:15" s="249" customFormat="1" ht="15.75" customHeight="1">
      <c r="B3527" s="1408"/>
      <c r="C3527" s="1979"/>
      <c r="D3527" s="1409"/>
      <c r="E3527" s="1398"/>
      <c r="F3527" s="1398"/>
      <c r="G3527" s="1398"/>
      <c r="H3527" s="1399"/>
      <c r="I3527" s="1399"/>
      <c r="J3527" s="1399"/>
      <c r="K3527"/>
      <c r="L3527"/>
      <c r="M3527"/>
      <c r="N3527"/>
      <c r="O3527"/>
    </row>
    <row r="3528" spans="2:15" s="249" customFormat="1" ht="15.75" customHeight="1">
      <c r="B3528" s="1408"/>
      <c r="C3528" s="1979"/>
      <c r="D3528" s="1409"/>
      <c r="E3528" s="1398"/>
      <c r="F3528" s="1398"/>
      <c r="G3528" s="1398"/>
      <c r="H3528" s="1399"/>
      <c r="I3528" s="1399"/>
      <c r="J3528" s="1399"/>
      <c r="K3528"/>
      <c r="L3528"/>
      <c r="M3528"/>
      <c r="N3528"/>
      <c r="O3528"/>
    </row>
    <row r="3529" spans="2:15" s="249" customFormat="1" ht="15.75" customHeight="1">
      <c r="B3529" s="1408"/>
      <c r="C3529" s="1979"/>
      <c r="D3529" s="1409"/>
      <c r="E3529" s="1398"/>
      <c r="F3529" s="1398"/>
      <c r="G3529" s="1398"/>
      <c r="H3529" s="1399"/>
      <c r="I3529" s="1399"/>
      <c r="J3529" s="1399"/>
      <c r="K3529"/>
      <c r="L3529"/>
      <c r="M3529"/>
      <c r="N3529"/>
      <c r="O3529"/>
    </row>
    <row r="3530" spans="2:15" s="249" customFormat="1" ht="15.75" customHeight="1">
      <c r="B3530" s="1408"/>
      <c r="C3530" s="1979"/>
      <c r="D3530" s="1409"/>
      <c r="E3530" s="1398"/>
      <c r="F3530" s="1398"/>
      <c r="G3530" s="1398"/>
      <c r="H3530" s="1399"/>
      <c r="I3530" s="1399"/>
      <c r="J3530" s="1399"/>
      <c r="K3530"/>
      <c r="L3530"/>
      <c r="M3530"/>
      <c r="N3530"/>
      <c r="O3530"/>
    </row>
    <row r="3531" spans="2:15" s="249" customFormat="1" ht="15.75" customHeight="1">
      <c r="B3531" s="1408"/>
      <c r="C3531" s="1979"/>
      <c r="D3531" s="1409"/>
      <c r="E3531" s="1398"/>
      <c r="F3531" s="1398"/>
      <c r="G3531" s="1398"/>
      <c r="H3531" s="1399"/>
      <c r="I3531" s="1399"/>
      <c r="J3531" s="1399"/>
      <c r="K3531"/>
      <c r="L3531"/>
      <c r="M3531"/>
      <c r="N3531"/>
      <c r="O3531"/>
    </row>
    <row r="3532" spans="2:15" s="249" customFormat="1" ht="15.75" customHeight="1">
      <c r="B3532" s="1408"/>
      <c r="C3532" s="1979"/>
      <c r="D3532" s="1409"/>
      <c r="E3532" s="1398"/>
      <c r="F3532" s="1398"/>
      <c r="G3532" s="1398"/>
      <c r="H3532" s="1399"/>
      <c r="I3532" s="1399"/>
      <c r="J3532" s="1399"/>
      <c r="K3532"/>
      <c r="L3532"/>
      <c r="M3532"/>
      <c r="N3532"/>
      <c r="O3532"/>
    </row>
    <row r="3533" spans="2:15" s="249" customFormat="1" ht="15.75" customHeight="1">
      <c r="B3533" s="1408"/>
      <c r="C3533" s="1979"/>
      <c r="D3533" s="1409"/>
      <c r="E3533" s="1398"/>
      <c r="F3533" s="1398"/>
      <c r="G3533" s="1398"/>
      <c r="H3533" s="1399"/>
      <c r="I3533" s="1399"/>
      <c r="J3533" s="1399"/>
      <c r="K3533"/>
      <c r="L3533"/>
      <c r="M3533"/>
      <c r="N3533"/>
      <c r="O3533"/>
    </row>
    <row r="3534" spans="2:15" s="249" customFormat="1" ht="15.75" customHeight="1">
      <c r="B3534" s="1408"/>
      <c r="C3534" s="1979"/>
      <c r="D3534" s="1409"/>
      <c r="E3534" s="1398"/>
      <c r="F3534" s="1398"/>
      <c r="G3534" s="1398"/>
      <c r="H3534" s="1399"/>
      <c r="I3534" s="1399"/>
      <c r="J3534" s="1399"/>
      <c r="K3534"/>
      <c r="L3534"/>
      <c r="M3534"/>
      <c r="N3534"/>
      <c r="O3534"/>
    </row>
    <row r="3535" spans="2:15" s="249" customFormat="1" ht="15.75" customHeight="1">
      <c r="B3535" s="1408"/>
      <c r="C3535" s="1979"/>
      <c r="D3535" s="1409"/>
      <c r="E3535" s="1398"/>
      <c r="F3535" s="1398"/>
      <c r="G3535" s="1398"/>
      <c r="H3535" s="1399"/>
      <c r="I3535" s="1399"/>
      <c r="J3535" s="1399"/>
      <c r="K3535"/>
      <c r="L3535"/>
      <c r="M3535"/>
      <c r="N3535"/>
      <c r="O3535"/>
    </row>
    <row r="3536" spans="2:15" s="249" customFormat="1" ht="15.75" customHeight="1">
      <c r="B3536" s="1408"/>
      <c r="C3536" s="1979"/>
      <c r="D3536" s="1409"/>
      <c r="E3536" s="1398"/>
      <c r="F3536" s="1398"/>
      <c r="G3536" s="1398"/>
      <c r="H3536" s="1399"/>
      <c r="I3536" s="1399"/>
      <c r="J3536" s="1399"/>
      <c r="K3536"/>
      <c r="L3536"/>
      <c r="M3536"/>
      <c r="N3536"/>
      <c r="O3536"/>
    </row>
    <row r="3537" spans="2:15" s="249" customFormat="1" ht="15.75" customHeight="1">
      <c r="B3537" s="1408"/>
      <c r="C3537" s="1979"/>
      <c r="D3537" s="1409"/>
      <c r="E3537" s="1398"/>
      <c r="F3537" s="1398"/>
      <c r="G3537" s="1398"/>
      <c r="H3537" s="1399"/>
      <c r="I3537" s="1399"/>
      <c r="J3537" s="1399"/>
      <c r="K3537"/>
      <c r="L3537"/>
      <c r="M3537"/>
      <c r="N3537"/>
      <c r="O3537"/>
    </row>
    <row r="3538" spans="2:15" s="249" customFormat="1" ht="15.75" customHeight="1">
      <c r="B3538" s="1408"/>
      <c r="C3538" s="1979"/>
      <c r="D3538" s="1409"/>
      <c r="E3538" s="1398"/>
      <c r="F3538" s="1398"/>
      <c r="G3538" s="1398"/>
      <c r="H3538" s="1399"/>
      <c r="I3538" s="1399"/>
      <c r="J3538" s="1399"/>
      <c r="K3538"/>
      <c r="L3538"/>
      <c r="M3538"/>
      <c r="N3538"/>
      <c r="O3538"/>
    </row>
    <row r="3539" spans="2:15" s="249" customFormat="1" ht="15.75" customHeight="1">
      <c r="B3539" s="1408"/>
      <c r="C3539" s="1979"/>
      <c r="D3539" s="1409"/>
      <c r="E3539" s="1398"/>
      <c r="F3539" s="1398"/>
      <c r="G3539" s="1398"/>
      <c r="H3539" s="1399"/>
      <c r="I3539" s="1399"/>
      <c r="J3539" s="1399"/>
      <c r="K3539"/>
      <c r="L3539"/>
      <c r="M3539"/>
      <c r="N3539"/>
      <c r="O3539"/>
    </row>
    <row r="3540" spans="2:15" s="249" customFormat="1" ht="15.75" customHeight="1">
      <c r="B3540" s="1408"/>
      <c r="C3540" s="1979"/>
      <c r="D3540" s="1409"/>
      <c r="E3540" s="1398"/>
      <c r="F3540" s="1398"/>
      <c r="G3540" s="1398"/>
      <c r="H3540" s="1399"/>
      <c r="I3540" s="1399"/>
      <c r="J3540" s="1399"/>
      <c r="K3540"/>
      <c r="L3540"/>
      <c r="M3540"/>
      <c r="N3540"/>
      <c r="O3540"/>
    </row>
    <row r="3541" spans="2:15" s="249" customFormat="1" ht="15.75" customHeight="1">
      <c r="B3541" s="1408"/>
      <c r="C3541" s="1979"/>
      <c r="D3541" s="1409"/>
      <c r="E3541" s="1398"/>
      <c r="F3541" s="1398"/>
      <c r="G3541" s="1398"/>
      <c r="H3541" s="1399"/>
      <c r="I3541" s="1399"/>
      <c r="J3541" s="1399"/>
      <c r="K3541"/>
      <c r="L3541"/>
      <c r="M3541"/>
      <c r="N3541"/>
      <c r="O3541"/>
    </row>
    <row r="3542" spans="2:15" s="249" customFormat="1" ht="15.75" customHeight="1">
      <c r="B3542" s="1408"/>
      <c r="C3542" s="1979"/>
      <c r="D3542" s="1409"/>
      <c r="E3542" s="1398"/>
      <c r="F3542" s="1398"/>
      <c r="G3542" s="1398"/>
      <c r="H3542" s="1399"/>
      <c r="I3542" s="1399"/>
      <c r="J3542" s="1399"/>
      <c r="K3542"/>
      <c r="L3542"/>
      <c r="M3542"/>
      <c r="N3542"/>
      <c r="O3542"/>
    </row>
    <row r="3543" spans="2:15" s="249" customFormat="1" ht="15.75" customHeight="1">
      <c r="B3543" s="1408"/>
      <c r="C3543" s="1979"/>
      <c r="D3543" s="1409"/>
      <c r="E3543" s="1398"/>
      <c r="F3543" s="1398"/>
      <c r="G3543" s="1398"/>
      <c r="H3543" s="1399"/>
      <c r="I3543" s="1399"/>
      <c r="J3543" s="1399"/>
      <c r="K3543"/>
      <c r="L3543"/>
      <c r="M3543"/>
      <c r="N3543"/>
      <c r="O3543"/>
    </row>
    <row r="3544" spans="2:15" s="249" customFormat="1" ht="15.75" customHeight="1">
      <c r="B3544" s="1408"/>
      <c r="C3544" s="1979"/>
      <c r="D3544" s="1409"/>
      <c r="E3544" s="1398"/>
      <c r="F3544" s="1398"/>
      <c r="G3544" s="1398"/>
      <c r="H3544" s="1399"/>
      <c r="I3544" s="1399"/>
      <c r="J3544" s="1399"/>
      <c r="K3544"/>
      <c r="L3544"/>
      <c r="M3544"/>
      <c r="N3544"/>
      <c r="O3544"/>
    </row>
    <row r="3545" spans="2:15" s="249" customFormat="1" ht="15.75" customHeight="1">
      <c r="B3545" s="1408"/>
      <c r="C3545" s="1979"/>
      <c r="D3545" s="1409"/>
      <c r="E3545" s="1398"/>
      <c r="F3545" s="1398"/>
      <c r="G3545" s="1398"/>
      <c r="H3545" s="1399"/>
      <c r="I3545" s="1399"/>
      <c r="J3545" s="1399"/>
      <c r="K3545"/>
      <c r="L3545"/>
      <c r="M3545"/>
      <c r="N3545"/>
      <c r="O3545"/>
    </row>
    <row r="3546" spans="2:15" s="249" customFormat="1" ht="15.75" customHeight="1">
      <c r="B3546" s="1408"/>
      <c r="C3546" s="1979"/>
      <c r="D3546" s="1409"/>
      <c r="E3546" s="1398"/>
      <c r="F3546" s="1398"/>
      <c r="G3546" s="1398"/>
      <c r="H3546" s="1399"/>
      <c r="I3546" s="1399"/>
      <c r="J3546" s="1399"/>
      <c r="K3546"/>
      <c r="L3546"/>
      <c r="M3546"/>
      <c r="N3546"/>
      <c r="O3546"/>
    </row>
    <row r="3547" spans="2:15" s="249" customFormat="1" ht="15.75" customHeight="1">
      <c r="B3547" s="1408"/>
      <c r="C3547" s="1979"/>
      <c r="D3547" s="1409"/>
      <c r="E3547" s="1398"/>
      <c r="F3547" s="1398"/>
      <c r="G3547" s="1398"/>
      <c r="H3547" s="1399"/>
      <c r="I3547" s="1399"/>
      <c r="J3547" s="1399"/>
      <c r="K3547"/>
      <c r="L3547"/>
      <c r="M3547"/>
      <c r="N3547"/>
      <c r="O3547"/>
    </row>
    <row r="3548" spans="2:15" s="249" customFormat="1" ht="15.75" customHeight="1">
      <c r="B3548" s="1408"/>
      <c r="C3548" s="1979"/>
      <c r="D3548" s="1409"/>
      <c r="E3548" s="1398"/>
      <c r="F3548" s="1398"/>
      <c r="G3548" s="1398"/>
      <c r="H3548" s="1399"/>
      <c r="I3548" s="1399"/>
      <c r="J3548" s="1399"/>
      <c r="K3548"/>
      <c r="L3548"/>
      <c r="M3548"/>
      <c r="N3548"/>
      <c r="O3548"/>
    </row>
    <row r="3549" spans="2:15" s="249" customFormat="1" ht="15.75" customHeight="1">
      <c r="B3549" s="1408"/>
      <c r="C3549" s="1979"/>
      <c r="D3549" s="1409"/>
      <c r="E3549" s="1398"/>
      <c r="F3549" s="1398"/>
      <c r="G3549" s="1398"/>
      <c r="H3549" s="1399"/>
      <c r="I3549" s="1399"/>
      <c r="J3549" s="1399"/>
      <c r="K3549"/>
      <c r="L3549"/>
      <c r="M3549"/>
      <c r="N3549"/>
      <c r="O3549"/>
    </row>
    <row r="3550" spans="2:15" s="249" customFormat="1" ht="15.75" customHeight="1">
      <c r="B3550" s="1408"/>
      <c r="C3550" s="1979"/>
      <c r="D3550" s="1409"/>
      <c r="E3550" s="1398"/>
      <c r="F3550" s="1398"/>
      <c r="G3550" s="1398"/>
      <c r="H3550" s="1399"/>
      <c r="I3550" s="1399"/>
      <c r="J3550" s="1399"/>
      <c r="K3550"/>
      <c r="L3550"/>
      <c r="M3550"/>
      <c r="N3550"/>
      <c r="O3550"/>
    </row>
    <row r="3551" spans="2:15" s="249" customFormat="1" ht="15.75" customHeight="1">
      <c r="B3551" s="1408"/>
      <c r="C3551" s="1979"/>
      <c r="D3551" s="1409"/>
      <c r="E3551" s="1398"/>
      <c r="F3551" s="1398"/>
      <c r="G3551" s="1398"/>
      <c r="H3551" s="1399"/>
      <c r="I3551" s="1399"/>
      <c r="J3551" s="1399"/>
      <c r="K3551"/>
      <c r="L3551"/>
      <c r="M3551"/>
      <c r="N3551"/>
      <c r="O3551"/>
    </row>
    <row r="3552" spans="2:15" s="249" customFormat="1" ht="15.75" customHeight="1">
      <c r="B3552" s="1408"/>
      <c r="C3552" s="1979"/>
      <c r="D3552" s="1409"/>
      <c r="E3552" s="1398"/>
      <c r="F3552" s="1398"/>
      <c r="G3552" s="1398"/>
      <c r="H3552" s="1399"/>
      <c r="I3552" s="1399"/>
      <c r="J3552" s="1399"/>
      <c r="K3552"/>
      <c r="L3552"/>
      <c r="M3552"/>
      <c r="N3552"/>
      <c r="O3552"/>
    </row>
    <row r="3553" spans="2:15" s="249" customFormat="1" ht="15.75" customHeight="1">
      <c r="B3553" s="1408"/>
      <c r="C3553" s="1979"/>
      <c r="D3553" s="1409"/>
      <c r="E3553" s="1398"/>
      <c r="F3553" s="1398"/>
      <c r="G3553" s="1398"/>
      <c r="H3553" s="1399"/>
      <c r="I3553" s="1399"/>
      <c r="J3553" s="1399"/>
      <c r="K3553"/>
      <c r="L3553"/>
      <c r="M3553"/>
      <c r="N3553"/>
      <c r="O3553"/>
    </row>
    <row r="3554" spans="2:15" s="249" customFormat="1" ht="15.75" customHeight="1">
      <c r="B3554" s="1408"/>
      <c r="C3554" s="1979"/>
      <c r="D3554" s="1409"/>
      <c r="E3554" s="1398"/>
      <c r="F3554" s="1398"/>
      <c r="G3554" s="1398"/>
      <c r="H3554" s="1399"/>
      <c r="I3554" s="1399"/>
      <c r="J3554" s="1399"/>
      <c r="K3554"/>
      <c r="L3554"/>
      <c r="M3554"/>
      <c r="N3554"/>
      <c r="O3554"/>
    </row>
    <row r="3555" spans="2:15" s="249" customFormat="1" ht="15.75" customHeight="1">
      <c r="B3555" s="1408"/>
      <c r="C3555" s="1979"/>
      <c r="D3555" s="1409"/>
      <c r="E3555" s="1398"/>
      <c r="F3555" s="1398"/>
      <c r="G3555" s="1398"/>
      <c r="H3555" s="1399"/>
      <c r="I3555" s="1399"/>
      <c r="J3555" s="1399"/>
      <c r="K3555"/>
      <c r="L3555"/>
      <c r="M3555"/>
      <c r="N3555"/>
      <c r="O3555"/>
    </row>
    <row r="3556" spans="2:15" s="249" customFormat="1" ht="15.75" customHeight="1">
      <c r="B3556" s="1408"/>
      <c r="C3556" s="1979"/>
      <c r="D3556" s="1409"/>
      <c r="E3556" s="1398"/>
      <c r="F3556" s="1398"/>
      <c r="G3556" s="1398"/>
      <c r="H3556" s="1399"/>
      <c r="I3556" s="1399"/>
      <c r="J3556" s="1399"/>
      <c r="K3556"/>
      <c r="L3556"/>
      <c r="M3556"/>
      <c r="N3556"/>
      <c r="O3556"/>
    </row>
    <row r="3557" spans="2:15" s="249" customFormat="1" ht="15.75" customHeight="1">
      <c r="B3557" s="1408"/>
      <c r="C3557" s="1979"/>
      <c r="D3557" s="1409"/>
      <c r="E3557" s="1398"/>
      <c r="F3557" s="1398"/>
      <c r="G3557" s="1398"/>
      <c r="H3557" s="1399"/>
      <c r="I3557" s="1399"/>
      <c r="J3557" s="1399"/>
      <c r="K3557"/>
      <c r="L3557"/>
      <c r="M3557"/>
      <c r="N3557"/>
      <c r="O3557"/>
    </row>
    <row r="3558" spans="2:15" s="249" customFormat="1" ht="15.75" customHeight="1">
      <c r="B3558" s="1408"/>
      <c r="C3558" s="1979"/>
      <c r="D3558" s="1409"/>
      <c r="E3558" s="1398"/>
      <c r="F3558" s="1398"/>
      <c r="G3558" s="1398"/>
      <c r="H3558" s="1399"/>
      <c r="I3558" s="1399"/>
      <c r="J3558" s="1399"/>
      <c r="K3558"/>
      <c r="L3558"/>
      <c r="M3558"/>
      <c r="N3558"/>
      <c r="O3558"/>
    </row>
    <row r="3559" spans="2:15" s="249" customFormat="1" ht="15.75" customHeight="1">
      <c r="B3559" s="1408"/>
      <c r="C3559" s="1979"/>
      <c r="D3559" s="1409"/>
      <c r="E3559" s="1398"/>
      <c r="F3559" s="1398"/>
      <c r="G3559" s="1398"/>
      <c r="H3559" s="1399"/>
      <c r="I3559" s="1399"/>
      <c r="J3559" s="1399"/>
      <c r="K3559"/>
      <c r="L3559"/>
      <c r="M3559"/>
      <c r="N3559"/>
      <c r="O3559"/>
    </row>
    <row r="3560" spans="2:15" s="249" customFormat="1" ht="15.75" customHeight="1">
      <c r="B3560" s="1408"/>
      <c r="C3560" s="1979"/>
      <c r="D3560" s="1409"/>
      <c r="E3560" s="1398"/>
      <c r="F3560" s="1398"/>
      <c r="G3560" s="1398"/>
      <c r="H3560" s="1399"/>
      <c r="I3560" s="1399"/>
      <c r="J3560" s="1399"/>
      <c r="K3560"/>
      <c r="L3560"/>
      <c r="M3560"/>
      <c r="N3560"/>
      <c r="O3560"/>
    </row>
    <row r="3561" spans="2:15" s="249" customFormat="1" ht="15.75" customHeight="1">
      <c r="B3561" s="1408"/>
      <c r="C3561" s="1979"/>
      <c r="D3561" s="1409"/>
      <c r="E3561" s="1398"/>
      <c r="F3561" s="1398"/>
      <c r="G3561" s="1398"/>
      <c r="H3561" s="1399"/>
      <c r="I3561" s="1399"/>
      <c r="J3561" s="1399"/>
      <c r="K3561"/>
      <c r="L3561"/>
      <c r="M3561"/>
      <c r="N3561"/>
      <c r="O3561"/>
    </row>
    <row r="3562" spans="2:15" s="249" customFormat="1" ht="15.75" customHeight="1">
      <c r="B3562" s="1408"/>
      <c r="C3562" s="1979"/>
      <c r="D3562" s="1409"/>
      <c r="E3562" s="1398"/>
      <c r="F3562" s="1398"/>
      <c r="G3562" s="1398"/>
      <c r="H3562" s="1399"/>
      <c r="I3562" s="1399"/>
      <c r="J3562" s="1399"/>
      <c r="K3562"/>
      <c r="L3562"/>
      <c r="M3562"/>
      <c r="N3562"/>
      <c r="O3562"/>
    </row>
    <row r="3563" spans="2:15" s="249" customFormat="1" ht="15.75" customHeight="1">
      <c r="B3563" s="1408"/>
      <c r="C3563" s="1979"/>
      <c r="D3563" s="1409"/>
      <c r="E3563" s="1398"/>
      <c r="F3563" s="1398"/>
      <c r="G3563" s="1398"/>
      <c r="H3563" s="1399"/>
      <c r="I3563" s="1399"/>
      <c r="J3563" s="1399"/>
      <c r="K3563"/>
      <c r="L3563"/>
      <c r="M3563"/>
      <c r="N3563"/>
      <c r="O3563"/>
    </row>
    <row r="3564" spans="2:15" s="249" customFormat="1" ht="15.75" customHeight="1">
      <c r="B3564" s="1408"/>
      <c r="C3564" s="1979"/>
      <c r="D3564" s="1409"/>
      <c r="E3564" s="1398"/>
      <c r="F3564" s="1398"/>
      <c r="G3564" s="1398"/>
      <c r="H3564" s="1399"/>
      <c r="I3564" s="1399"/>
      <c r="J3564" s="1399"/>
      <c r="K3564"/>
      <c r="L3564"/>
      <c r="M3564"/>
      <c r="N3564"/>
      <c r="O3564"/>
    </row>
    <row r="3565" spans="2:15" s="249" customFormat="1" ht="15.75" customHeight="1">
      <c r="B3565" s="1408"/>
      <c r="C3565" s="1979"/>
      <c r="D3565" s="1409"/>
      <c r="E3565" s="1398"/>
      <c r="F3565" s="1398"/>
      <c r="G3565" s="1398"/>
      <c r="H3565" s="1399"/>
      <c r="I3565" s="1399"/>
      <c r="J3565" s="1399"/>
      <c r="K3565"/>
      <c r="L3565"/>
      <c r="M3565"/>
      <c r="N3565"/>
      <c r="O3565"/>
    </row>
    <row r="3566" spans="2:15" s="249" customFormat="1" ht="15.75" customHeight="1">
      <c r="B3566" s="1408"/>
      <c r="C3566" s="1979"/>
      <c r="D3566" s="1409"/>
      <c r="E3566" s="1398"/>
      <c r="F3566" s="1398"/>
      <c r="G3566" s="1398"/>
      <c r="H3566" s="1399"/>
      <c r="I3566" s="1399"/>
      <c r="J3566" s="1399"/>
      <c r="K3566"/>
      <c r="L3566"/>
      <c r="M3566"/>
      <c r="N3566"/>
      <c r="O3566"/>
    </row>
    <row r="3567" spans="2:15" s="249" customFormat="1" ht="15.75" customHeight="1">
      <c r="B3567" s="1408"/>
      <c r="C3567" s="1979"/>
      <c r="D3567" s="1409"/>
      <c r="E3567" s="1398"/>
      <c r="F3567" s="1398"/>
      <c r="G3567" s="1398"/>
      <c r="H3567" s="1399"/>
      <c r="I3567" s="1399"/>
      <c r="J3567" s="1399"/>
      <c r="K3567"/>
      <c r="L3567"/>
      <c r="M3567"/>
      <c r="N3567"/>
      <c r="O3567"/>
    </row>
    <row r="3568" spans="2:15" s="249" customFormat="1" ht="15.75" customHeight="1">
      <c r="B3568" s="1408"/>
      <c r="C3568" s="1979"/>
      <c r="D3568" s="1409"/>
      <c r="E3568" s="1398"/>
      <c r="F3568" s="1398"/>
      <c r="G3568" s="1398"/>
      <c r="H3568" s="1399"/>
      <c r="I3568" s="1399"/>
      <c r="J3568" s="1399"/>
      <c r="K3568"/>
      <c r="L3568"/>
      <c r="M3568"/>
      <c r="N3568"/>
      <c r="O3568"/>
    </row>
    <row r="3569" spans="2:15" s="249" customFormat="1" ht="15.75" customHeight="1">
      <c r="B3569" s="1408"/>
      <c r="C3569" s="1979"/>
      <c r="D3569" s="1409"/>
      <c r="E3569" s="1398"/>
      <c r="F3569" s="1398"/>
      <c r="G3569" s="1398"/>
      <c r="H3569" s="1399"/>
      <c r="I3569" s="1399"/>
      <c r="J3569" s="1399"/>
      <c r="K3569"/>
      <c r="L3569"/>
      <c r="M3569"/>
      <c r="N3569"/>
      <c r="O3569"/>
    </row>
    <row r="3570" spans="2:15" s="249" customFormat="1" ht="15.75" customHeight="1">
      <c r="B3570" s="1408"/>
      <c r="C3570" s="1979"/>
      <c r="D3570" s="1409"/>
      <c r="E3570" s="1398"/>
      <c r="F3570" s="1398"/>
      <c r="G3570" s="1398"/>
      <c r="H3570" s="1399"/>
      <c r="I3570" s="1399"/>
      <c r="J3570" s="1399"/>
      <c r="K3570"/>
      <c r="L3570"/>
      <c r="M3570"/>
      <c r="N3570"/>
      <c r="O3570"/>
    </row>
    <row r="3571" spans="2:15" s="249" customFormat="1" ht="15.75" customHeight="1">
      <c r="B3571" s="1408"/>
      <c r="C3571" s="1979"/>
      <c r="D3571" s="1409"/>
      <c r="E3571" s="1398"/>
      <c r="F3571" s="1398"/>
      <c r="G3571" s="1398"/>
      <c r="H3571" s="1399"/>
      <c r="I3571" s="1399"/>
      <c r="J3571" s="1399"/>
      <c r="K3571"/>
      <c r="L3571"/>
      <c r="M3571"/>
      <c r="N3571"/>
      <c r="O3571"/>
    </row>
    <row r="3572" spans="2:15" s="249" customFormat="1" ht="15.75" customHeight="1">
      <c r="B3572" s="1408"/>
      <c r="C3572" s="1979"/>
      <c r="D3572" s="1409"/>
      <c r="E3572" s="1398"/>
      <c r="F3572" s="1398"/>
      <c r="G3572" s="1398"/>
      <c r="H3572" s="1399"/>
      <c r="I3572" s="1399"/>
      <c r="J3572" s="1399"/>
      <c r="K3572"/>
      <c r="L3572"/>
      <c r="M3572"/>
      <c r="N3572"/>
      <c r="O3572"/>
    </row>
    <row r="3573" spans="2:15" s="249" customFormat="1" ht="15.75" customHeight="1">
      <c r="B3573" s="1408"/>
      <c r="C3573" s="1979"/>
      <c r="D3573" s="1409"/>
      <c r="E3573" s="1398"/>
      <c r="F3573" s="1398"/>
      <c r="G3573" s="1398"/>
      <c r="H3573" s="1399"/>
      <c r="I3573" s="1399"/>
      <c r="J3573" s="1399"/>
      <c r="K3573"/>
      <c r="L3573"/>
      <c r="M3573"/>
      <c r="N3573"/>
      <c r="O3573"/>
    </row>
    <row r="3574" spans="2:15" s="249" customFormat="1" ht="15.75" customHeight="1">
      <c r="B3574" s="1408"/>
      <c r="C3574" s="1979"/>
      <c r="D3574" s="1409"/>
      <c r="E3574" s="1398"/>
      <c r="F3574" s="1398"/>
      <c r="G3574" s="1398"/>
      <c r="H3574" s="1399"/>
      <c r="I3574" s="1399"/>
      <c r="J3574" s="1399"/>
      <c r="K3574"/>
      <c r="L3574"/>
      <c r="M3574"/>
      <c r="N3574"/>
      <c r="O3574"/>
    </row>
    <row r="3575" spans="2:15" s="249" customFormat="1" ht="15.75" customHeight="1">
      <c r="B3575" s="1408"/>
      <c r="C3575" s="1979"/>
      <c r="D3575" s="1409"/>
      <c r="E3575" s="1398"/>
      <c r="F3575" s="1398"/>
      <c r="G3575" s="1398"/>
      <c r="H3575" s="1399"/>
      <c r="I3575" s="1399"/>
      <c r="J3575" s="1399"/>
      <c r="K3575"/>
      <c r="L3575"/>
      <c r="M3575"/>
      <c r="N3575"/>
      <c r="O3575"/>
    </row>
    <row r="3576" spans="2:15" s="249" customFormat="1" ht="15.75" customHeight="1">
      <c r="B3576" s="1408"/>
      <c r="C3576" s="1979"/>
      <c r="D3576" s="1409"/>
      <c r="E3576" s="1398"/>
      <c r="F3576" s="1398"/>
      <c r="G3576" s="1398"/>
      <c r="H3576" s="1399"/>
      <c r="I3576" s="1399"/>
      <c r="J3576" s="1399"/>
      <c r="K3576"/>
      <c r="L3576"/>
      <c r="M3576"/>
      <c r="N3576"/>
      <c r="O3576"/>
    </row>
    <row r="3577" spans="2:15" s="249" customFormat="1" ht="15.75" customHeight="1">
      <c r="B3577" s="1408"/>
      <c r="C3577" s="1979"/>
      <c r="D3577" s="1409"/>
      <c r="E3577" s="1398"/>
      <c r="F3577" s="1398"/>
      <c r="G3577" s="1398"/>
      <c r="H3577" s="1399"/>
      <c r="I3577" s="1399"/>
      <c r="J3577" s="1399"/>
      <c r="K3577"/>
      <c r="L3577"/>
      <c r="M3577"/>
      <c r="N3577"/>
      <c r="O3577"/>
    </row>
    <row r="3578" spans="2:15" s="249" customFormat="1" ht="15.75" customHeight="1">
      <c r="B3578" s="1408"/>
      <c r="C3578" s="1979"/>
      <c r="D3578" s="1409"/>
      <c r="E3578" s="1398"/>
      <c r="F3578" s="1398"/>
      <c r="G3578" s="1398"/>
      <c r="H3578" s="1399"/>
      <c r="I3578" s="1399"/>
      <c r="J3578" s="1399"/>
      <c r="K3578"/>
      <c r="L3578"/>
      <c r="M3578"/>
      <c r="N3578"/>
      <c r="O3578"/>
    </row>
    <row r="3579" spans="2:15" s="249" customFormat="1" ht="15.75" customHeight="1">
      <c r="B3579" s="1408"/>
      <c r="C3579" s="1979"/>
      <c r="D3579" s="1409"/>
      <c r="E3579" s="1398"/>
      <c r="F3579" s="1398"/>
      <c r="G3579" s="1398"/>
      <c r="H3579" s="1399"/>
      <c r="I3579" s="1399"/>
      <c r="J3579" s="1399"/>
      <c r="K3579"/>
      <c r="L3579"/>
      <c r="M3579"/>
      <c r="N3579"/>
      <c r="O3579"/>
    </row>
    <row r="3580" spans="2:15" s="249" customFormat="1" ht="15.75" customHeight="1">
      <c r="B3580" s="1408"/>
      <c r="C3580" s="1979"/>
      <c r="D3580" s="1409"/>
      <c r="E3580" s="1398"/>
      <c r="F3580" s="1398"/>
      <c r="G3580" s="1398"/>
      <c r="H3580" s="1399"/>
      <c r="I3580" s="1399"/>
      <c r="J3580" s="1399"/>
      <c r="K3580"/>
      <c r="L3580"/>
      <c r="M3580"/>
      <c r="N3580"/>
      <c r="O3580"/>
    </row>
    <row r="3581" spans="2:15" s="249" customFormat="1" ht="15.75" customHeight="1">
      <c r="B3581" s="1408"/>
      <c r="C3581" s="1979"/>
      <c r="D3581" s="1409"/>
      <c r="E3581" s="1398"/>
      <c r="F3581" s="1398"/>
      <c r="G3581" s="1398"/>
      <c r="H3581" s="1399"/>
      <c r="I3581" s="1399"/>
      <c r="J3581" s="1399"/>
      <c r="K3581"/>
      <c r="L3581"/>
      <c r="M3581"/>
      <c r="N3581"/>
      <c r="O3581"/>
    </row>
    <row r="3582" spans="2:15" s="249" customFormat="1" ht="15.75" customHeight="1">
      <c r="B3582" s="1408"/>
      <c r="C3582" s="1979"/>
      <c r="D3582" s="1409"/>
      <c r="E3582" s="1398"/>
      <c r="F3582" s="1398"/>
      <c r="G3582" s="1398"/>
      <c r="H3582" s="1399"/>
      <c r="I3582" s="1399"/>
      <c r="J3582" s="1399"/>
      <c r="K3582"/>
      <c r="L3582"/>
      <c r="M3582"/>
      <c r="N3582"/>
      <c r="O3582"/>
    </row>
    <row r="3583" spans="2:15" s="249" customFormat="1" ht="15.75" customHeight="1">
      <c r="B3583" s="1408"/>
      <c r="C3583" s="1979"/>
      <c r="D3583" s="1409"/>
      <c r="E3583" s="1398"/>
      <c r="F3583" s="1398"/>
      <c r="G3583" s="1398"/>
      <c r="H3583" s="1399"/>
      <c r="I3583" s="1399"/>
      <c r="J3583" s="1399"/>
      <c r="K3583"/>
      <c r="L3583"/>
      <c r="M3583"/>
      <c r="N3583"/>
      <c r="O3583"/>
    </row>
    <row r="3584" spans="2:15" s="249" customFormat="1" ht="15.75" customHeight="1">
      <c r="B3584" s="1408"/>
      <c r="C3584" s="1979"/>
      <c r="D3584" s="1409"/>
      <c r="E3584" s="1398"/>
      <c r="F3584" s="1398"/>
      <c r="G3584" s="1398"/>
      <c r="H3584" s="1399"/>
      <c r="I3584" s="1399"/>
      <c r="J3584" s="1399"/>
      <c r="K3584"/>
      <c r="L3584"/>
      <c r="M3584"/>
      <c r="N3584"/>
      <c r="O3584"/>
    </row>
    <row r="3585" spans="2:15" s="249" customFormat="1" ht="15.75" customHeight="1">
      <c r="B3585" s="1408"/>
      <c r="C3585" s="1979"/>
      <c r="D3585" s="1409"/>
      <c r="E3585" s="1398"/>
      <c r="F3585" s="1398"/>
      <c r="G3585" s="1398"/>
      <c r="H3585" s="1399"/>
      <c r="I3585" s="1399"/>
      <c r="J3585" s="1399"/>
      <c r="K3585"/>
      <c r="L3585"/>
      <c r="M3585"/>
      <c r="N3585"/>
      <c r="O3585"/>
    </row>
    <row r="3586" spans="2:15" s="249" customFormat="1" ht="15.75" customHeight="1">
      <c r="B3586" s="1408"/>
      <c r="C3586" s="1979"/>
      <c r="D3586" s="1409"/>
      <c r="E3586" s="1398"/>
      <c r="F3586" s="1398"/>
      <c r="G3586" s="1398"/>
      <c r="H3586" s="1399"/>
      <c r="I3586" s="1399"/>
      <c r="J3586" s="1399"/>
      <c r="K3586"/>
      <c r="L3586"/>
      <c r="M3586"/>
      <c r="N3586"/>
      <c r="O3586"/>
    </row>
    <row r="3587" spans="2:15" s="249" customFormat="1" ht="15.75" customHeight="1">
      <c r="B3587" s="1408"/>
      <c r="C3587" s="1979"/>
      <c r="D3587" s="1409"/>
      <c r="E3587" s="1398"/>
      <c r="F3587" s="1398"/>
      <c r="G3587" s="1398"/>
      <c r="H3587" s="1399"/>
      <c r="I3587" s="1399"/>
      <c r="J3587" s="1399"/>
      <c r="K3587"/>
      <c r="L3587"/>
      <c r="M3587"/>
      <c r="N3587"/>
      <c r="O3587"/>
    </row>
    <row r="3588" spans="2:15" s="249" customFormat="1" ht="15.75" customHeight="1">
      <c r="B3588" s="1408"/>
      <c r="C3588" s="1979"/>
      <c r="D3588" s="1409"/>
      <c r="E3588" s="1398"/>
      <c r="F3588" s="1398"/>
      <c r="G3588" s="1398"/>
      <c r="H3588" s="1399"/>
      <c r="I3588" s="1399"/>
      <c r="J3588" s="1399"/>
      <c r="K3588"/>
      <c r="L3588"/>
      <c r="M3588"/>
      <c r="N3588"/>
      <c r="O3588"/>
    </row>
    <row r="3589" spans="2:15" s="249" customFormat="1" ht="15.75" customHeight="1">
      <c r="B3589" s="1408"/>
      <c r="C3589" s="1979"/>
      <c r="D3589" s="1409"/>
      <c r="E3589" s="1398"/>
      <c r="F3589" s="1398"/>
      <c r="G3589" s="1398"/>
      <c r="H3589" s="1399"/>
      <c r="I3589" s="1399"/>
      <c r="J3589" s="1399"/>
      <c r="K3589"/>
      <c r="L3589"/>
      <c r="M3589"/>
      <c r="N3589"/>
      <c r="O3589"/>
    </row>
    <row r="3590" spans="2:15" s="249" customFormat="1" ht="15.75" customHeight="1">
      <c r="B3590" s="1408"/>
      <c r="C3590" s="1979"/>
      <c r="D3590" s="1409"/>
      <c r="E3590" s="1398"/>
      <c r="F3590" s="1398"/>
      <c r="G3590" s="1398"/>
      <c r="H3590" s="1399"/>
      <c r="I3590" s="1399"/>
      <c r="J3590" s="1399"/>
      <c r="K3590"/>
      <c r="L3590"/>
      <c r="M3590"/>
      <c r="N3590"/>
      <c r="O3590"/>
    </row>
    <row r="3591" spans="2:15" s="249" customFormat="1" ht="15.75" customHeight="1">
      <c r="B3591" s="1408"/>
      <c r="C3591" s="1979"/>
      <c r="D3591" s="1409"/>
      <c r="E3591" s="1398"/>
      <c r="F3591" s="1398"/>
      <c r="G3591" s="1398"/>
      <c r="H3591" s="1399"/>
      <c r="I3591" s="1399"/>
      <c r="J3591" s="1399"/>
      <c r="K3591"/>
      <c r="L3591"/>
      <c r="M3591"/>
      <c r="N3591"/>
      <c r="O3591"/>
    </row>
    <row r="3592" spans="2:15" s="249" customFormat="1" ht="15.75" customHeight="1">
      <c r="B3592" s="1408"/>
      <c r="C3592" s="1979"/>
      <c r="D3592" s="1409"/>
      <c r="E3592" s="1398"/>
      <c r="F3592" s="1398"/>
      <c r="G3592" s="1398"/>
      <c r="H3592" s="1399"/>
      <c r="I3592" s="1399"/>
      <c r="J3592" s="1399"/>
      <c r="K3592"/>
      <c r="L3592"/>
      <c r="M3592"/>
      <c r="N3592"/>
      <c r="O3592"/>
    </row>
    <row r="3593" spans="2:15" s="249" customFormat="1" ht="15.75" customHeight="1">
      <c r="B3593" s="1408"/>
      <c r="C3593" s="1979"/>
      <c r="D3593" s="1409"/>
      <c r="E3593" s="1398"/>
      <c r="F3593" s="1398"/>
      <c r="G3593" s="1398"/>
      <c r="H3593" s="1399"/>
      <c r="I3593" s="1399"/>
      <c r="J3593" s="1399"/>
      <c r="K3593"/>
      <c r="L3593"/>
      <c r="M3593"/>
      <c r="N3593"/>
      <c r="O3593"/>
    </row>
    <row r="3594" spans="2:15" s="249" customFormat="1" ht="15.75" customHeight="1">
      <c r="B3594" s="1408"/>
      <c r="C3594" s="1979"/>
      <c r="D3594" s="1409"/>
      <c r="E3594" s="1398"/>
      <c r="F3594" s="1398"/>
      <c r="G3594" s="1398"/>
      <c r="H3594" s="1399"/>
      <c r="I3594" s="1399"/>
      <c r="J3594" s="1399"/>
      <c r="K3594"/>
      <c r="L3594"/>
      <c r="M3594"/>
      <c r="N3594"/>
      <c r="O3594"/>
    </row>
    <row r="3595" spans="2:15" s="249" customFormat="1" ht="15.75" customHeight="1">
      <c r="B3595" s="1408"/>
      <c r="C3595" s="1979"/>
      <c r="D3595" s="1409"/>
      <c r="E3595" s="1398"/>
      <c r="F3595" s="1398"/>
      <c r="G3595" s="1398"/>
      <c r="H3595" s="1399"/>
      <c r="I3595" s="1399"/>
      <c r="J3595" s="1399"/>
      <c r="K3595"/>
      <c r="L3595"/>
      <c r="M3595"/>
      <c r="N3595"/>
      <c r="O3595"/>
    </row>
    <row r="3596" spans="2:15" s="249" customFormat="1" ht="15.75" customHeight="1">
      <c r="B3596" s="1408"/>
      <c r="C3596" s="1979"/>
      <c r="D3596" s="1409"/>
      <c r="E3596" s="1398"/>
      <c r="F3596" s="1398"/>
      <c r="G3596" s="1398"/>
      <c r="H3596" s="1399"/>
      <c r="I3596" s="1399"/>
      <c r="J3596" s="1399"/>
      <c r="K3596"/>
      <c r="L3596"/>
      <c r="M3596"/>
      <c r="N3596"/>
      <c r="O3596"/>
    </row>
    <row r="3597" spans="2:15" s="249" customFormat="1" ht="15.75" customHeight="1">
      <c r="B3597" s="1408"/>
      <c r="C3597" s="1979"/>
      <c r="D3597" s="1409"/>
      <c r="E3597" s="1398"/>
      <c r="F3597" s="1398"/>
      <c r="G3597" s="1398"/>
      <c r="H3597" s="1399"/>
      <c r="I3597" s="1399"/>
      <c r="J3597" s="1399"/>
      <c r="K3597"/>
      <c r="L3597"/>
      <c r="M3597"/>
      <c r="N3597"/>
      <c r="O3597"/>
    </row>
    <row r="3598" spans="2:15" s="249" customFormat="1" ht="15.75" customHeight="1">
      <c r="B3598" s="1408"/>
      <c r="C3598" s="1979"/>
      <c r="D3598" s="1409"/>
      <c r="E3598" s="1398"/>
      <c r="F3598" s="1398"/>
      <c r="G3598" s="1398"/>
      <c r="H3598" s="1399"/>
      <c r="I3598" s="1399"/>
      <c r="J3598" s="1399"/>
      <c r="K3598"/>
      <c r="L3598"/>
      <c r="M3598"/>
      <c r="N3598"/>
      <c r="O3598"/>
    </row>
    <row r="3599" spans="2:15" s="249" customFormat="1" ht="15.75" customHeight="1">
      <c r="B3599" s="1408"/>
      <c r="C3599" s="1979"/>
      <c r="D3599" s="1409"/>
      <c r="E3599" s="1398"/>
      <c r="F3599" s="1398"/>
      <c r="G3599" s="1398"/>
      <c r="H3599" s="1399"/>
      <c r="I3599" s="1399"/>
      <c r="J3599" s="1399"/>
      <c r="K3599"/>
      <c r="L3599"/>
      <c r="M3599"/>
      <c r="N3599"/>
      <c r="O3599"/>
    </row>
    <row r="3600" spans="2:15" s="249" customFormat="1" ht="15.75" customHeight="1">
      <c r="B3600" s="1408"/>
      <c r="C3600" s="1979"/>
      <c r="D3600" s="1409"/>
      <c r="E3600" s="1398"/>
      <c r="F3600" s="1398"/>
      <c r="G3600" s="1398"/>
      <c r="H3600" s="1399"/>
      <c r="I3600" s="1399"/>
      <c r="J3600" s="1399"/>
      <c r="K3600"/>
      <c r="L3600"/>
      <c r="M3600"/>
      <c r="N3600"/>
      <c r="O3600"/>
    </row>
    <row r="3601" spans="2:15" s="249" customFormat="1" ht="15.75" customHeight="1">
      <c r="B3601" s="1408"/>
      <c r="C3601" s="1979"/>
      <c r="D3601" s="1409"/>
      <c r="E3601" s="1398"/>
      <c r="F3601" s="1398"/>
      <c r="G3601" s="1398"/>
      <c r="H3601" s="1399"/>
      <c r="I3601" s="1399"/>
      <c r="J3601" s="1399"/>
      <c r="K3601"/>
      <c r="L3601"/>
      <c r="M3601"/>
      <c r="N3601"/>
      <c r="O3601"/>
    </row>
    <row r="3602" spans="2:15" s="249" customFormat="1" ht="15.75" customHeight="1">
      <c r="B3602" s="1408"/>
      <c r="C3602" s="1979"/>
      <c r="D3602" s="1409"/>
      <c r="E3602" s="1398"/>
      <c r="F3602" s="1398"/>
      <c r="G3602" s="1398"/>
      <c r="H3602" s="1399"/>
      <c r="I3602" s="1399"/>
      <c r="J3602" s="1399"/>
      <c r="K3602"/>
      <c r="L3602"/>
      <c r="M3602"/>
      <c r="N3602"/>
      <c r="O3602"/>
    </row>
    <row r="3603" spans="2:15" s="249" customFormat="1" ht="15.75" customHeight="1">
      <c r="B3603" s="1408"/>
      <c r="C3603" s="1979"/>
      <c r="D3603" s="1409"/>
      <c r="E3603" s="1398"/>
      <c r="F3603" s="1398"/>
      <c r="G3603" s="1398"/>
      <c r="H3603" s="1399"/>
      <c r="I3603" s="1399"/>
      <c r="J3603" s="1399"/>
      <c r="K3603"/>
      <c r="L3603"/>
      <c r="M3603"/>
      <c r="N3603"/>
      <c r="O3603"/>
    </row>
    <row r="3604" spans="2:15" s="249" customFormat="1" ht="15.75" customHeight="1">
      <c r="B3604" s="1408"/>
      <c r="C3604" s="1979"/>
      <c r="D3604" s="1409"/>
      <c r="E3604" s="1398"/>
      <c r="F3604" s="1398"/>
      <c r="G3604" s="1398"/>
      <c r="H3604" s="1399"/>
      <c r="I3604" s="1399"/>
      <c r="J3604" s="1399"/>
      <c r="K3604"/>
      <c r="L3604"/>
      <c r="M3604"/>
      <c r="N3604"/>
      <c r="O3604"/>
    </row>
    <row r="3605" spans="2:15" s="249" customFormat="1" ht="15.75" customHeight="1">
      <c r="B3605" s="1408"/>
      <c r="C3605" s="1979"/>
      <c r="D3605" s="1409"/>
      <c r="E3605" s="1398"/>
      <c r="F3605" s="1398"/>
      <c r="G3605" s="1398"/>
      <c r="H3605" s="1399"/>
      <c r="I3605" s="1399"/>
      <c r="J3605" s="1399"/>
      <c r="K3605"/>
      <c r="L3605"/>
      <c r="M3605"/>
      <c r="N3605"/>
      <c r="O3605"/>
    </row>
    <row r="3606" spans="2:15" s="249" customFormat="1" ht="15.75" customHeight="1">
      <c r="B3606" s="1408"/>
      <c r="C3606" s="1979"/>
      <c r="D3606" s="1409"/>
      <c r="E3606" s="1398"/>
      <c r="F3606" s="1398"/>
      <c r="G3606" s="1398"/>
      <c r="H3606" s="1399"/>
      <c r="I3606" s="1399"/>
      <c r="J3606" s="1399"/>
      <c r="K3606"/>
      <c r="L3606"/>
      <c r="M3606"/>
      <c r="N3606"/>
      <c r="O3606"/>
    </row>
    <row r="3607" spans="2:15" s="249" customFormat="1" ht="15.75" customHeight="1">
      <c r="B3607" s="1408"/>
      <c r="C3607" s="1979"/>
      <c r="D3607" s="1409"/>
      <c r="E3607" s="1398"/>
      <c r="F3607" s="1398"/>
      <c r="G3607" s="1398"/>
      <c r="H3607" s="1399"/>
      <c r="I3607" s="1399"/>
      <c r="J3607" s="1399"/>
      <c r="K3607"/>
      <c r="L3607"/>
      <c r="M3607"/>
      <c r="N3607"/>
      <c r="O3607"/>
    </row>
    <row r="3608" spans="2:15" s="249" customFormat="1" ht="15.75" customHeight="1">
      <c r="B3608" s="1408"/>
      <c r="C3608" s="1979"/>
      <c r="D3608" s="1409"/>
      <c r="E3608" s="1398"/>
      <c r="F3608" s="1398"/>
      <c r="G3608" s="1398"/>
      <c r="H3608" s="1399"/>
      <c r="I3608" s="1399"/>
      <c r="J3608" s="1399"/>
      <c r="K3608"/>
      <c r="L3608"/>
      <c r="M3608"/>
      <c r="N3608"/>
      <c r="O3608"/>
    </row>
    <row r="3609" spans="2:15" s="249" customFormat="1" ht="15.75" customHeight="1">
      <c r="B3609" s="1408"/>
      <c r="C3609" s="1979"/>
      <c r="D3609" s="1409"/>
      <c r="E3609" s="1398"/>
      <c r="F3609" s="1398"/>
      <c r="G3609" s="1398"/>
      <c r="H3609" s="1399"/>
      <c r="I3609" s="1399"/>
      <c r="J3609" s="1399"/>
      <c r="K3609"/>
      <c r="L3609"/>
      <c r="M3609"/>
      <c r="N3609"/>
      <c r="O3609"/>
    </row>
    <row r="3610" spans="2:15" s="249" customFormat="1" ht="15.75" customHeight="1">
      <c r="B3610" s="1408"/>
      <c r="C3610" s="1979"/>
      <c r="D3610" s="1409"/>
      <c r="E3610" s="1398"/>
      <c r="F3610" s="1398"/>
      <c r="G3610" s="1398"/>
      <c r="H3610" s="1399"/>
      <c r="I3610" s="1399"/>
      <c r="J3610" s="1399"/>
      <c r="K3610"/>
      <c r="L3610"/>
      <c r="M3610"/>
      <c r="N3610"/>
      <c r="O3610"/>
    </row>
    <row r="3611" spans="2:15" s="249" customFormat="1" ht="15.75" customHeight="1">
      <c r="B3611" s="1408"/>
      <c r="C3611" s="1979"/>
      <c r="D3611" s="1409"/>
      <c r="E3611" s="1398"/>
      <c r="F3611" s="1398"/>
      <c r="G3611" s="1398"/>
      <c r="H3611" s="1399"/>
      <c r="I3611" s="1399"/>
      <c r="J3611" s="1399"/>
      <c r="K3611"/>
      <c r="L3611"/>
      <c r="M3611"/>
      <c r="N3611"/>
      <c r="O3611"/>
    </row>
    <row r="3612" spans="2:15" s="249" customFormat="1" ht="15.75" customHeight="1">
      <c r="B3612" s="1408"/>
      <c r="C3612" s="1979"/>
      <c r="D3612" s="1409"/>
      <c r="E3612" s="1398"/>
      <c r="F3612" s="1398"/>
      <c r="G3612" s="1398"/>
      <c r="H3612" s="1399"/>
      <c r="I3612" s="1399"/>
      <c r="J3612" s="1399"/>
      <c r="K3612"/>
      <c r="L3612"/>
      <c r="M3612"/>
      <c r="N3612"/>
      <c r="O3612"/>
    </row>
    <row r="3613" spans="2:15" s="249" customFormat="1" ht="15.75" customHeight="1">
      <c r="B3613" s="1408"/>
      <c r="C3613" s="1979"/>
      <c r="D3613" s="1409"/>
      <c r="E3613" s="1398"/>
      <c r="F3613" s="1398"/>
      <c r="G3613" s="1398"/>
      <c r="H3613" s="1399"/>
      <c r="I3613" s="1399"/>
      <c r="J3613" s="1399"/>
      <c r="K3613"/>
      <c r="L3613"/>
      <c r="M3613"/>
      <c r="N3613"/>
      <c r="O3613"/>
    </row>
    <row r="3614" spans="2:15" s="249" customFormat="1" ht="15.75" customHeight="1">
      <c r="B3614" s="1408"/>
      <c r="C3614" s="1979"/>
      <c r="D3614" s="1409"/>
      <c r="E3614" s="1398"/>
      <c r="F3614" s="1398"/>
      <c r="G3614" s="1398"/>
      <c r="H3614" s="1399"/>
      <c r="I3614" s="1399"/>
      <c r="J3614" s="1399"/>
      <c r="K3614"/>
      <c r="L3614"/>
      <c r="M3614"/>
      <c r="N3614"/>
      <c r="O3614"/>
    </row>
    <row r="3615" spans="2:15" s="249" customFormat="1" ht="15.75" customHeight="1">
      <c r="B3615" s="1408"/>
      <c r="C3615" s="1979"/>
      <c r="D3615" s="1409"/>
      <c r="E3615" s="1398"/>
      <c r="F3615" s="1398"/>
      <c r="G3615" s="1398"/>
      <c r="H3615" s="1399"/>
      <c r="I3615" s="1399"/>
      <c r="J3615" s="1399"/>
      <c r="K3615"/>
      <c r="L3615"/>
      <c r="M3615"/>
      <c r="N3615"/>
      <c r="O3615"/>
    </row>
    <row r="3616" spans="2:15" s="249" customFormat="1" ht="15.75" customHeight="1">
      <c r="B3616" s="1408"/>
      <c r="C3616" s="1979"/>
      <c r="D3616" s="1409"/>
      <c r="E3616" s="1398"/>
      <c r="F3616" s="1398"/>
      <c r="G3616" s="1398"/>
      <c r="H3616" s="1399"/>
      <c r="I3616" s="1399"/>
      <c r="J3616" s="1399"/>
      <c r="K3616"/>
      <c r="L3616"/>
      <c r="M3616"/>
      <c r="N3616"/>
      <c r="O3616"/>
    </row>
    <row r="3617" spans="2:15" s="249" customFormat="1" ht="15.75" customHeight="1">
      <c r="B3617" s="1408"/>
      <c r="C3617" s="1979"/>
      <c r="D3617" s="1409"/>
      <c r="E3617" s="1398"/>
      <c r="F3617" s="1398"/>
      <c r="G3617" s="1398"/>
      <c r="H3617" s="1399"/>
      <c r="I3617" s="1399"/>
      <c r="J3617" s="1399"/>
      <c r="K3617"/>
      <c r="L3617"/>
      <c r="M3617"/>
      <c r="N3617"/>
      <c r="O3617"/>
    </row>
    <row r="3618" spans="2:15" s="249" customFormat="1" ht="15.75" customHeight="1">
      <c r="B3618" s="1408"/>
      <c r="C3618" s="1979"/>
      <c r="D3618" s="1409"/>
      <c r="E3618" s="1398"/>
      <c r="F3618" s="1398"/>
      <c r="G3618" s="1398"/>
      <c r="H3618" s="1399"/>
      <c r="I3618" s="1399"/>
      <c r="J3618" s="1399"/>
      <c r="K3618"/>
      <c r="L3618"/>
      <c r="M3618"/>
      <c r="N3618"/>
      <c r="O3618"/>
    </row>
    <row r="3619" spans="2:15" s="249" customFormat="1" ht="15.75" customHeight="1">
      <c r="B3619" s="1408"/>
      <c r="C3619" s="1979"/>
      <c r="D3619" s="1409"/>
      <c r="E3619" s="1398"/>
      <c r="F3619" s="1398"/>
      <c r="G3619" s="1398"/>
      <c r="H3619" s="1399"/>
      <c r="I3619" s="1399"/>
      <c r="J3619" s="1399"/>
      <c r="K3619"/>
      <c r="L3619"/>
      <c r="M3619"/>
      <c r="N3619"/>
      <c r="O3619"/>
    </row>
    <row r="3620" spans="2:15" s="249" customFormat="1" ht="15.75" customHeight="1">
      <c r="B3620" s="1408"/>
      <c r="C3620" s="1979"/>
      <c r="D3620" s="1409"/>
      <c r="E3620" s="1398"/>
      <c r="F3620" s="1398"/>
      <c r="G3620" s="1398"/>
      <c r="H3620" s="1399"/>
      <c r="I3620" s="1399"/>
      <c r="J3620" s="1399"/>
      <c r="K3620"/>
      <c r="L3620"/>
      <c r="M3620"/>
      <c r="N3620"/>
      <c r="O3620"/>
    </row>
    <row r="3621" spans="2:15" s="249" customFormat="1" ht="15.75" customHeight="1">
      <c r="B3621" s="1408"/>
      <c r="C3621" s="1979"/>
      <c r="D3621" s="1409"/>
      <c r="E3621" s="1398"/>
      <c r="F3621" s="1398"/>
      <c r="G3621" s="1398"/>
      <c r="H3621" s="1399"/>
      <c r="I3621" s="1399"/>
      <c r="J3621" s="1399"/>
      <c r="K3621"/>
      <c r="L3621"/>
      <c r="M3621"/>
      <c r="N3621"/>
      <c r="O3621"/>
    </row>
    <row r="3622" spans="2:15" s="249" customFormat="1" ht="15.75" customHeight="1">
      <c r="B3622" s="1408"/>
      <c r="C3622" s="1979"/>
      <c r="D3622" s="1409"/>
      <c r="E3622" s="1398"/>
      <c r="F3622" s="1398"/>
      <c r="G3622" s="1398"/>
      <c r="H3622" s="1399"/>
      <c r="I3622" s="1399"/>
      <c r="J3622" s="1399"/>
      <c r="K3622"/>
      <c r="L3622"/>
      <c r="M3622"/>
      <c r="N3622"/>
      <c r="O3622"/>
    </row>
    <row r="3623" spans="2:15" s="249" customFormat="1" ht="15.75" customHeight="1">
      <c r="B3623" s="1408"/>
      <c r="C3623" s="1979"/>
      <c r="D3623" s="1409"/>
      <c r="E3623" s="1398"/>
      <c r="F3623" s="1398"/>
      <c r="G3623" s="1398"/>
      <c r="H3623" s="1399"/>
      <c r="I3623" s="1399"/>
      <c r="J3623" s="1399"/>
      <c r="K3623"/>
      <c r="L3623"/>
      <c r="M3623"/>
      <c r="N3623"/>
      <c r="O3623"/>
    </row>
    <row r="3624" spans="2:15" s="249" customFormat="1" ht="15.75" customHeight="1">
      <c r="B3624" s="1408"/>
      <c r="C3624" s="1979"/>
      <c r="D3624" s="1409"/>
      <c r="E3624" s="1398"/>
      <c r="F3624" s="1398"/>
      <c r="G3624" s="1398"/>
      <c r="H3624" s="1399"/>
      <c r="I3624" s="1399"/>
      <c r="J3624" s="1399"/>
      <c r="K3624"/>
      <c r="L3624"/>
      <c r="M3624"/>
      <c r="N3624"/>
      <c r="O3624"/>
    </row>
    <row r="3625" spans="2:15" s="249" customFormat="1" ht="15.75" customHeight="1">
      <c r="B3625" s="1408"/>
      <c r="C3625" s="1979"/>
      <c r="D3625" s="1409"/>
      <c r="E3625" s="1398"/>
      <c r="F3625" s="1398"/>
      <c r="G3625" s="1398"/>
      <c r="H3625" s="1399"/>
      <c r="I3625" s="1399"/>
      <c r="J3625" s="1399"/>
      <c r="K3625"/>
      <c r="L3625"/>
      <c r="M3625"/>
      <c r="N3625"/>
      <c r="O3625"/>
    </row>
    <row r="3626" spans="2:15" s="249" customFormat="1" ht="15.75" customHeight="1">
      <c r="B3626" s="1408"/>
      <c r="C3626" s="1979"/>
      <c r="D3626" s="1409"/>
      <c r="E3626" s="1398"/>
      <c r="F3626" s="1398"/>
      <c r="G3626" s="1398"/>
      <c r="H3626" s="1399"/>
      <c r="I3626" s="1399"/>
      <c r="J3626" s="1399"/>
      <c r="K3626"/>
      <c r="L3626"/>
      <c r="M3626"/>
      <c r="N3626"/>
      <c r="O3626"/>
    </row>
    <row r="3627" spans="2:15" s="249" customFormat="1" ht="15.75" customHeight="1">
      <c r="B3627" s="1408"/>
      <c r="C3627" s="1979"/>
      <c r="D3627" s="1409"/>
      <c r="E3627" s="1398"/>
      <c r="F3627" s="1398"/>
      <c r="G3627" s="1398"/>
      <c r="H3627" s="1399"/>
      <c r="I3627" s="1399"/>
      <c r="J3627" s="1399"/>
      <c r="K3627"/>
      <c r="L3627"/>
      <c r="M3627"/>
      <c r="N3627"/>
      <c r="O3627"/>
    </row>
    <row r="3628" spans="2:15" s="249" customFormat="1" ht="15.75" customHeight="1">
      <c r="B3628" s="1408"/>
      <c r="C3628" s="1979"/>
      <c r="D3628" s="1409"/>
      <c r="E3628" s="1398"/>
      <c r="F3628" s="1398"/>
      <c r="G3628" s="1398"/>
      <c r="H3628" s="1399"/>
      <c r="I3628" s="1399"/>
      <c r="J3628" s="1399"/>
      <c r="K3628"/>
      <c r="L3628"/>
      <c r="M3628"/>
      <c r="N3628"/>
      <c r="O3628"/>
    </row>
    <row r="3629" spans="2:15" s="249" customFormat="1" ht="15.75" customHeight="1">
      <c r="B3629" s="1408"/>
      <c r="C3629" s="1979"/>
      <c r="D3629" s="1409"/>
      <c r="E3629" s="1398"/>
      <c r="F3629" s="1398"/>
      <c r="G3629" s="1398"/>
      <c r="H3629" s="1399"/>
      <c r="I3629" s="1399"/>
      <c r="J3629" s="1399"/>
      <c r="K3629"/>
      <c r="L3629"/>
      <c r="M3629"/>
      <c r="N3629"/>
      <c r="O3629"/>
    </row>
    <row r="3630" spans="2:15" s="249" customFormat="1" ht="15.75" customHeight="1">
      <c r="B3630" s="1408"/>
      <c r="C3630" s="1979"/>
      <c r="D3630" s="1409"/>
      <c r="E3630" s="1398"/>
      <c r="F3630" s="1398"/>
      <c r="G3630" s="1398"/>
      <c r="H3630" s="1399"/>
      <c r="I3630" s="1399"/>
      <c r="J3630" s="1399"/>
      <c r="K3630"/>
      <c r="L3630"/>
      <c r="M3630"/>
      <c r="N3630"/>
      <c r="O3630"/>
    </row>
    <row r="3631" spans="2:15" s="249" customFormat="1" ht="15.75" customHeight="1">
      <c r="B3631" s="1408"/>
      <c r="C3631" s="1979"/>
      <c r="D3631" s="1409"/>
      <c r="E3631" s="1398"/>
      <c r="F3631" s="1398"/>
      <c r="G3631" s="1398"/>
      <c r="H3631" s="1399"/>
      <c r="I3631" s="1399"/>
      <c r="J3631" s="1399"/>
      <c r="K3631"/>
      <c r="L3631"/>
      <c r="M3631"/>
      <c r="N3631"/>
      <c r="O3631"/>
    </row>
    <row r="3632" spans="2:15" s="249" customFormat="1" ht="15.75" customHeight="1">
      <c r="B3632" s="1408"/>
      <c r="C3632" s="1979"/>
      <c r="D3632" s="1409"/>
      <c r="E3632" s="1398"/>
      <c r="F3632" s="1398"/>
      <c r="G3632" s="1398"/>
      <c r="H3632" s="1399"/>
      <c r="I3632" s="1399"/>
      <c r="J3632" s="1399"/>
      <c r="K3632"/>
      <c r="L3632"/>
      <c r="M3632"/>
      <c r="N3632"/>
      <c r="O3632"/>
    </row>
    <row r="3633" spans="2:15" s="249" customFormat="1" ht="15.75" customHeight="1">
      <c r="B3633" s="1408"/>
      <c r="C3633" s="1979"/>
      <c r="D3633" s="1409"/>
      <c r="E3633" s="1398"/>
      <c r="F3633" s="1398"/>
      <c r="G3633" s="1398"/>
      <c r="H3633" s="1399"/>
      <c r="I3633" s="1399"/>
      <c r="J3633" s="1399"/>
      <c r="K3633"/>
      <c r="L3633"/>
      <c r="M3633"/>
      <c r="N3633"/>
      <c r="O3633"/>
    </row>
    <row r="3634" spans="2:15" s="249" customFormat="1" ht="15.75" customHeight="1">
      <c r="B3634" s="1408"/>
      <c r="C3634" s="1979"/>
      <c r="D3634" s="1409"/>
      <c r="E3634" s="1398"/>
      <c r="F3634" s="1398"/>
      <c r="G3634" s="1398"/>
      <c r="H3634" s="1399"/>
      <c r="I3634" s="1399"/>
      <c r="J3634" s="1399"/>
      <c r="K3634"/>
      <c r="L3634"/>
      <c r="M3634"/>
      <c r="N3634"/>
      <c r="O3634"/>
    </row>
    <row r="3635" spans="2:15" s="249" customFormat="1" ht="15.75" customHeight="1">
      <c r="B3635" s="1408"/>
      <c r="C3635" s="1979"/>
      <c r="D3635" s="1409"/>
      <c r="E3635" s="1398"/>
      <c r="F3635" s="1398"/>
      <c r="G3635" s="1398"/>
      <c r="H3635" s="1399"/>
      <c r="I3635" s="1399"/>
      <c r="J3635" s="1399"/>
      <c r="K3635"/>
      <c r="L3635"/>
      <c r="M3635"/>
      <c r="N3635"/>
      <c r="O3635"/>
    </row>
    <row r="3636" spans="2:15" s="249" customFormat="1" ht="15.75" customHeight="1">
      <c r="B3636" s="1408"/>
      <c r="C3636" s="1979"/>
      <c r="D3636" s="1409"/>
      <c r="E3636" s="1398"/>
      <c r="F3636" s="1398"/>
      <c r="G3636" s="1398"/>
      <c r="H3636" s="1399"/>
      <c r="I3636" s="1399"/>
      <c r="J3636" s="1399"/>
      <c r="K3636"/>
      <c r="L3636"/>
      <c r="M3636"/>
      <c r="N3636"/>
      <c r="O3636"/>
    </row>
    <row r="3637" spans="2:15" s="249" customFormat="1" ht="15.75" customHeight="1">
      <c r="B3637" s="1408"/>
      <c r="C3637" s="1979"/>
      <c r="D3637" s="1409"/>
      <c r="E3637" s="1398"/>
      <c r="F3637" s="1398"/>
      <c r="G3637" s="1398"/>
      <c r="H3637" s="1399"/>
      <c r="I3637" s="1399"/>
      <c r="J3637" s="1399"/>
      <c r="K3637"/>
      <c r="L3637"/>
      <c r="M3637"/>
      <c r="N3637"/>
      <c r="O3637"/>
    </row>
    <row r="3638" spans="2:15" s="249" customFormat="1" ht="15.75" customHeight="1">
      <c r="B3638" s="1408"/>
      <c r="C3638" s="1979"/>
      <c r="D3638" s="1409"/>
      <c r="E3638" s="1398"/>
      <c r="F3638" s="1398"/>
      <c r="G3638" s="1398"/>
      <c r="H3638" s="1399"/>
      <c r="I3638" s="1399"/>
      <c r="J3638" s="1399"/>
      <c r="K3638"/>
      <c r="L3638"/>
      <c r="M3638"/>
      <c r="N3638"/>
      <c r="O3638"/>
    </row>
    <row r="3639" spans="2:15" s="249" customFormat="1" ht="15.75" customHeight="1">
      <c r="B3639" s="1408"/>
      <c r="C3639" s="1979"/>
      <c r="D3639" s="1409"/>
      <c r="E3639" s="1398"/>
      <c r="F3639" s="1398"/>
      <c r="G3639" s="1398"/>
      <c r="H3639" s="1399"/>
      <c r="I3639" s="1399"/>
      <c r="J3639" s="1399"/>
      <c r="K3639"/>
      <c r="L3639"/>
      <c r="M3639"/>
      <c r="N3639"/>
      <c r="O3639"/>
    </row>
    <row r="3640" spans="2:15" s="249" customFormat="1" ht="15.75" customHeight="1">
      <c r="B3640" s="1408"/>
      <c r="C3640" s="1979"/>
      <c r="D3640" s="1409"/>
      <c r="E3640" s="1398"/>
      <c r="F3640" s="1398"/>
      <c r="G3640" s="1398"/>
      <c r="H3640" s="1399"/>
      <c r="I3640" s="1399"/>
      <c r="J3640" s="1399"/>
      <c r="K3640"/>
      <c r="L3640"/>
      <c r="M3640"/>
      <c r="N3640"/>
      <c r="O3640"/>
    </row>
    <row r="3641" spans="2:15" s="249" customFormat="1" ht="15.75" customHeight="1">
      <c r="B3641" s="1408"/>
      <c r="C3641" s="1979"/>
      <c r="D3641" s="1409"/>
      <c r="E3641" s="1398"/>
      <c r="F3641" s="1398"/>
      <c r="G3641" s="1398"/>
      <c r="H3641" s="1399"/>
      <c r="I3641" s="1399"/>
      <c r="J3641" s="1399"/>
      <c r="K3641"/>
      <c r="L3641"/>
      <c r="M3641"/>
      <c r="N3641"/>
      <c r="O3641"/>
    </row>
    <row r="3642" spans="2:15" s="249" customFormat="1" ht="15.75" customHeight="1">
      <c r="B3642" s="1408"/>
      <c r="C3642" s="1979"/>
      <c r="D3642" s="1409"/>
      <c r="E3642" s="1398"/>
      <c r="F3642" s="1398"/>
      <c r="G3642" s="1398"/>
      <c r="H3642" s="1399"/>
      <c r="I3642" s="1399"/>
      <c r="J3642" s="1399"/>
      <c r="K3642"/>
      <c r="L3642"/>
      <c r="M3642"/>
      <c r="N3642"/>
      <c r="O3642"/>
    </row>
    <row r="3643" spans="2:15" s="249" customFormat="1" ht="15.75" customHeight="1">
      <c r="B3643" s="1408"/>
      <c r="C3643" s="1979"/>
      <c r="D3643" s="1409"/>
      <c r="E3643" s="1398"/>
      <c r="F3643" s="1398"/>
      <c r="G3643" s="1398"/>
      <c r="H3643" s="1399"/>
      <c r="I3643" s="1399"/>
      <c r="J3643" s="1399"/>
      <c r="K3643"/>
      <c r="L3643"/>
      <c r="M3643"/>
      <c r="N3643"/>
      <c r="O3643"/>
    </row>
    <row r="3644" spans="2:15" s="249" customFormat="1" ht="15.75" customHeight="1">
      <c r="B3644" s="1408"/>
      <c r="C3644" s="1979"/>
      <c r="D3644" s="1409"/>
      <c r="E3644" s="1398"/>
      <c r="F3644" s="1398"/>
      <c r="G3644" s="1398"/>
      <c r="H3644" s="1399"/>
      <c r="I3644" s="1399"/>
      <c r="J3644" s="1399"/>
      <c r="K3644"/>
      <c r="L3644"/>
      <c r="M3644"/>
      <c r="N3644"/>
      <c r="O3644"/>
    </row>
    <row r="3645" spans="2:15" s="249" customFormat="1" ht="15.75" customHeight="1">
      <c r="B3645" s="1408"/>
      <c r="C3645" s="1979"/>
      <c r="D3645" s="1409"/>
      <c r="E3645" s="1398"/>
      <c r="F3645" s="1398"/>
      <c r="G3645" s="1398"/>
      <c r="H3645" s="1399"/>
      <c r="I3645" s="1399"/>
      <c r="J3645" s="1399"/>
      <c r="K3645"/>
      <c r="L3645"/>
      <c r="M3645"/>
      <c r="N3645"/>
      <c r="O3645"/>
    </row>
    <row r="3646" spans="2:15" s="249" customFormat="1" ht="15.75" customHeight="1">
      <c r="B3646" s="1408"/>
      <c r="C3646" s="1979"/>
      <c r="D3646" s="1409"/>
      <c r="E3646" s="1398"/>
      <c r="F3646" s="1398"/>
      <c r="G3646" s="1398"/>
      <c r="H3646" s="1399"/>
      <c r="I3646" s="1399"/>
      <c r="J3646" s="1399"/>
      <c r="K3646"/>
      <c r="L3646"/>
      <c r="M3646"/>
      <c r="N3646"/>
      <c r="O3646"/>
    </row>
    <row r="3647" spans="2:15" s="249" customFormat="1" ht="15.75" customHeight="1">
      <c r="B3647" s="1408"/>
      <c r="C3647" s="1979"/>
      <c r="D3647" s="1409"/>
      <c r="E3647" s="1398"/>
      <c r="F3647" s="1398"/>
      <c r="G3647" s="1398"/>
      <c r="H3647" s="1399"/>
      <c r="I3647" s="1399"/>
      <c r="J3647" s="1399"/>
      <c r="K3647"/>
      <c r="L3647"/>
      <c r="M3647"/>
      <c r="N3647"/>
      <c r="O3647"/>
    </row>
    <row r="3648" spans="2:15" s="249" customFormat="1" ht="15.75" customHeight="1">
      <c r="B3648" s="1408"/>
      <c r="C3648" s="1979"/>
      <c r="D3648" s="1409"/>
      <c r="E3648" s="1398"/>
      <c r="F3648" s="1398"/>
      <c r="G3648" s="1398"/>
      <c r="H3648" s="1399"/>
      <c r="I3648" s="1399"/>
      <c r="J3648" s="1399"/>
      <c r="K3648"/>
      <c r="L3648"/>
      <c r="M3648"/>
      <c r="N3648"/>
      <c r="O3648"/>
    </row>
    <row r="3649" spans="2:15" s="249" customFormat="1" ht="15.75" customHeight="1">
      <c r="B3649" s="1408"/>
      <c r="C3649" s="1979"/>
      <c r="D3649" s="1409"/>
      <c r="E3649" s="1398"/>
      <c r="F3649" s="1398"/>
      <c r="G3649" s="1398"/>
      <c r="H3649" s="1399"/>
      <c r="I3649" s="1399"/>
      <c r="J3649" s="1399"/>
      <c r="K3649"/>
      <c r="L3649"/>
      <c r="M3649"/>
      <c r="N3649"/>
      <c r="O3649"/>
    </row>
    <row r="3650" spans="2:15" s="249" customFormat="1" ht="15.75" customHeight="1">
      <c r="B3650" s="1408"/>
      <c r="C3650" s="1979"/>
      <c r="D3650" s="1409"/>
      <c r="E3650" s="1398"/>
      <c r="F3650" s="1398"/>
      <c r="G3650" s="1398"/>
      <c r="H3650" s="1399"/>
      <c r="I3650" s="1399"/>
      <c r="J3650" s="1399"/>
      <c r="K3650"/>
      <c r="L3650"/>
      <c r="M3650"/>
      <c r="N3650"/>
      <c r="O3650"/>
    </row>
    <row r="3651" spans="2:15" s="249" customFormat="1" ht="15.75" customHeight="1">
      <c r="B3651" s="1408"/>
      <c r="C3651" s="1979"/>
      <c r="D3651" s="1409"/>
      <c r="E3651" s="1398"/>
      <c r="F3651" s="1398"/>
      <c r="G3651" s="1398"/>
      <c r="H3651" s="1399"/>
      <c r="I3651" s="1399"/>
      <c r="J3651" s="1399"/>
      <c r="K3651"/>
      <c r="L3651"/>
      <c r="M3651"/>
      <c r="N3651"/>
      <c r="O3651"/>
    </row>
    <row r="3652" spans="2:15" s="249" customFormat="1" ht="15.75" customHeight="1">
      <c r="B3652" s="1408"/>
      <c r="C3652" s="1979"/>
      <c r="D3652" s="1409"/>
      <c r="E3652" s="1398"/>
      <c r="F3652" s="1398"/>
      <c r="G3652" s="1398"/>
      <c r="H3652" s="1399"/>
      <c r="I3652" s="1399"/>
      <c r="J3652" s="1399"/>
      <c r="K3652"/>
      <c r="L3652"/>
      <c r="M3652"/>
      <c r="N3652"/>
      <c r="O3652"/>
    </row>
    <row r="3653" spans="2:15" s="249" customFormat="1" ht="15.75" customHeight="1">
      <c r="B3653" s="1408"/>
      <c r="C3653" s="1979"/>
      <c r="D3653" s="1409"/>
      <c r="E3653" s="1398"/>
      <c r="F3653" s="1398"/>
      <c r="G3653" s="1398"/>
      <c r="H3653" s="1399"/>
      <c r="I3653" s="1399"/>
      <c r="J3653" s="1399"/>
      <c r="K3653"/>
      <c r="L3653"/>
      <c r="M3653"/>
      <c r="N3653"/>
      <c r="O3653"/>
    </row>
    <row r="3654" spans="2:15" s="249" customFormat="1" ht="15.75" customHeight="1">
      <c r="B3654" s="1408"/>
      <c r="C3654" s="1979"/>
      <c r="D3654" s="1409"/>
      <c r="E3654" s="1398"/>
      <c r="F3654" s="1398"/>
      <c r="G3654" s="1398"/>
      <c r="H3654" s="1399"/>
      <c r="I3654" s="1399"/>
      <c r="J3654" s="1399"/>
      <c r="K3654"/>
      <c r="L3654"/>
      <c r="M3654"/>
      <c r="N3654"/>
      <c r="O3654"/>
    </row>
    <row r="3655" spans="2:15" s="249" customFormat="1" ht="15.75" customHeight="1">
      <c r="B3655" s="1408"/>
      <c r="C3655" s="1979"/>
      <c r="D3655" s="1409"/>
      <c r="E3655" s="1398"/>
      <c r="F3655" s="1398"/>
      <c r="G3655" s="1398"/>
      <c r="H3655" s="1399"/>
      <c r="I3655" s="1399"/>
      <c r="J3655" s="1399"/>
      <c r="K3655"/>
      <c r="L3655"/>
      <c r="M3655"/>
      <c r="N3655"/>
      <c r="O3655"/>
    </row>
    <row r="3656" spans="2:15" s="249" customFormat="1" ht="15.75" customHeight="1">
      <c r="B3656" s="1408"/>
      <c r="C3656" s="1979"/>
      <c r="D3656" s="1409"/>
      <c r="E3656" s="1398"/>
      <c r="F3656" s="1398"/>
      <c r="G3656" s="1398"/>
      <c r="H3656" s="1399"/>
      <c r="I3656" s="1399"/>
      <c r="J3656" s="1399"/>
      <c r="K3656"/>
      <c r="L3656"/>
      <c r="M3656"/>
      <c r="N3656"/>
      <c r="O3656"/>
    </row>
    <row r="3657" spans="2:15" s="249" customFormat="1" ht="15.75" customHeight="1">
      <c r="B3657" s="1408"/>
      <c r="C3657" s="1979"/>
      <c r="D3657" s="1409"/>
      <c r="E3657" s="1398"/>
      <c r="F3657" s="1398"/>
      <c r="G3657" s="1398"/>
      <c r="H3657" s="1399"/>
      <c r="I3657" s="1399"/>
      <c r="J3657" s="1399"/>
      <c r="K3657"/>
      <c r="L3657"/>
      <c r="M3657"/>
      <c r="N3657"/>
      <c r="O3657"/>
    </row>
    <row r="3658" spans="2:15" s="249" customFormat="1" ht="15.75" customHeight="1">
      <c r="B3658" s="1408"/>
      <c r="C3658" s="1979"/>
      <c r="D3658" s="1409"/>
      <c r="E3658" s="1398"/>
      <c r="F3658" s="1398"/>
      <c r="G3658" s="1398"/>
      <c r="H3658" s="1399"/>
      <c r="I3658" s="1399"/>
      <c r="J3658" s="1399"/>
      <c r="K3658"/>
      <c r="L3658"/>
      <c r="M3658"/>
      <c r="N3658"/>
      <c r="O3658"/>
    </row>
    <row r="3659" spans="2:15" s="249" customFormat="1" ht="15.75" customHeight="1">
      <c r="B3659" s="1408"/>
      <c r="C3659" s="1979"/>
      <c r="D3659" s="1409"/>
      <c r="E3659" s="1398"/>
      <c r="F3659" s="1398"/>
      <c r="G3659" s="1398"/>
      <c r="H3659" s="1399"/>
      <c r="I3659" s="1399"/>
      <c r="J3659" s="1399"/>
      <c r="K3659"/>
      <c r="L3659"/>
      <c r="M3659"/>
      <c r="N3659"/>
      <c r="O3659"/>
    </row>
    <row r="3660" spans="2:15" s="249" customFormat="1" ht="15.75" customHeight="1">
      <c r="B3660" s="1408"/>
      <c r="C3660" s="1979"/>
      <c r="D3660" s="1409"/>
      <c r="E3660" s="1398"/>
      <c r="F3660" s="1398"/>
      <c r="G3660" s="1398"/>
      <c r="H3660" s="1399"/>
      <c r="I3660" s="1399"/>
      <c r="J3660" s="1399"/>
      <c r="K3660"/>
      <c r="L3660"/>
      <c r="M3660"/>
      <c r="N3660"/>
      <c r="O3660"/>
    </row>
    <row r="3661" spans="2:15" s="249" customFormat="1" ht="15.75" customHeight="1">
      <c r="B3661" s="1408"/>
      <c r="C3661" s="1979"/>
      <c r="D3661" s="1409"/>
      <c r="E3661" s="1398"/>
      <c r="F3661" s="1398"/>
      <c r="G3661" s="1398"/>
      <c r="H3661" s="1399"/>
      <c r="I3661" s="1399"/>
      <c r="J3661" s="1399"/>
      <c r="K3661"/>
      <c r="L3661"/>
      <c r="M3661"/>
      <c r="N3661"/>
      <c r="O3661"/>
    </row>
    <row r="3662" spans="2:15" s="249" customFormat="1" ht="15.75" customHeight="1">
      <c r="B3662" s="1408"/>
      <c r="C3662" s="1979"/>
      <c r="D3662" s="1409"/>
      <c r="E3662" s="1398"/>
      <c r="F3662" s="1398"/>
      <c r="G3662" s="1398"/>
      <c r="H3662" s="1399"/>
      <c r="I3662" s="1399"/>
      <c r="J3662" s="1399"/>
      <c r="K3662"/>
      <c r="L3662"/>
      <c r="M3662"/>
      <c r="N3662"/>
      <c r="O3662"/>
    </row>
    <row r="3663" spans="2:15" s="249" customFormat="1" ht="15.75" customHeight="1">
      <c r="B3663" s="1408"/>
      <c r="C3663" s="1979"/>
      <c r="D3663" s="1409"/>
      <c r="E3663" s="1398"/>
      <c r="F3663" s="1398"/>
      <c r="G3663" s="1398"/>
      <c r="H3663" s="1399"/>
      <c r="I3663" s="1399"/>
      <c r="J3663" s="1399"/>
      <c r="K3663"/>
      <c r="L3663"/>
      <c r="M3663"/>
      <c r="N3663"/>
      <c r="O3663"/>
    </row>
    <row r="3664" spans="2:15" s="249" customFormat="1" ht="15.75" customHeight="1">
      <c r="B3664" s="1408"/>
      <c r="C3664" s="1979"/>
      <c r="D3664" s="1409"/>
      <c r="E3664" s="1398"/>
      <c r="F3664" s="1398"/>
      <c r="G3664" s="1398"/>
      <c r="H3664" s="1399"/>
      <c r="I3664" s="1399"/>
      <c r="J3664" s="1399"/>
      <c r="K3664"/>
      <c r="L3664"/>
      <c r="M3664"/>
      <c r="N3664"/>
      <c r="O3664"/>
    </row>
    <row r="3665" spans="2:15" s="249" customFormat="1" ht="15.75" customHeight="1">
      <c r="B3665" s="1408"/>
      <c r="C3665" s="1979"/>
      <c r="D3665" s="1409"/>
      <c r="E3665" s="1398"/>
      <c r="F3665" s="1398"/>
      <c r="G3665" s="1398"/>
      <c r="H3665" s="1399"/>
      <c r="I3665" s="1399"/>
      <c r="J3665" s="1399"/>
      <c r="K3665"/>
      <c r="L3665"/>
      <c r="M3665"/>
      <c r="N3665"/>
      <c r="O3665"/>
    </row>
    <row r="3666" spans="2:15" s="249" customFormat="1" ht="15.75" customHeight="1">
      <c r="B3666" s="1408"/>
      <c r="C3666" s="1979"/>
      <c r="D3666" s="1409"/>
      <c r="E3666" s="1398"/>
      <c r="F3666" s="1398"/>
      <c r="G3666" s="1398"/>
      <c r="H3666" s="1399"/>
      <c r="I3666" s="1399"/>
      <c r="J3666" s="1399"/>
      <c r="K3666"/>
      <c r="L3666"/>
      <c r="M3666"/>
      <c r="N3666"/>
      <c r="O3666"/>
    </row>
    <row r="3667" spans="2:15" s="249" customFormat="1" ht="15.75" customHeight="1">
      <c r="B3667" s="1408"/>
      <c r="C3667" s="1979"/>
      <c r="D3667" s="1409"/>
      <c r="E3667" s="1398"/>
      <c r="F3667" s="1398"/>
      <c r="G3667" s="1398"/>
      <c r="H3667" s="1399"/>
      <c r="I3667" s="1399"/>
      <c r="J3667" s="1399"/>
      <c r="K3667"/>
      <c r="L3667"/>
      <c r="M3667"/>
      <c r="N3667"/>
      <c r="O3667"/>
    </row>
    <row r="3668" spans="2:15" s="249" customFormat="1" ht="15.75" customHeight="1">
      <c r="B3668" s="1408"/>
      <c r="C3668" s="1979"/>
      <c r="D3668" s="1409"/>
      <c r="E3668" s="1398"/>
      <c r="F3668" s="1398"/>
      <c r="G3668" s="1398"/>
      <c r="H3668" s="1399"/>
      <c r="I3668" s="1399"/>
      <c r="J3668" s="1399"/>
      <c r="K3668"/>
      <c r="L3668"/>
      <c r="M3668"/>
      <c r="N3668"/>
      <c r="O3668"/>
    </row>
    <row r="3669" spans="2:15" s="249" customFormat="1" ht="15.75" customHeight="1">
      <c r="B3669" s="1408"/>
      <c r="C3669" s="1979"/>
      <c r="D3669" s="1409"/>
      <c r="E3669" s="1398"/>
      <c r="F3669" s="1398"/>
      <c r="G3669" s="1398"/>
      <c r="H3669" s="1399"/>
      <c r="I3669" s="1399"/>
      <c r="J3669" s="1399"/>
      <c r="K3669"/>
      <c r="L3669"/>
      <c r="M3669"/>
      <c r="N3669"/>
      <c r="O3669"/>
    </row>
    <row r="3670" spans="2:15" s="249" customFormat="1" ht="15.75" customHeight="1">
      <c r="B3670" s="1408"/>
      <c r="C3670" s="1979"/>
      <c r="D3670" s="1409"/>
      <c r="E3670" s="1398"/>
      <c r="F3670" s="1398"/>
      <c r="G3670" s="1398"/>
      <c r="H3670" s="1399"/>
      <c r="I3670" s="1399"/>
      <c r="J3670" s="1399"/>
      <c r="K3670"/>
      <c r="L3670"/>
      <c r="M3670"/>
      <c r="N3670"/>
      <c r="O3670"/>
    </row>
    <row r="3671" spans="2:15" s="249" customFormat="1" ht="15.75" customHeight="1">
      <c r="B3671" s="1408"/>
      <c r="C3671" s="1979"/>
      <c r="D3671" s="1409"/>
      <c r="E3671" s="1398"/>
      <c r="F3671" s="1398"/>
      <c r="G3671" s="1398"/>
      <c r="H3671" s="1399"/>
      <c r="I3671" s="1399"/>
      <c r="J3671" s="1399"/>
      <c r="K3671"/>
      <c r="L3671"/>
      <c r="M3671"/>
      <c r="N3671"/>
      <c r="O3671"/>
    </row>
    <row r="3672" spans="2:15" s="249" customFormat="1" ht="15.75" customHeight="1">
      <c r="B3672" s="1408"/>
      <c r="C3672" s="1979"/>
      <c r="D3672" s="1409"/>
      <c r="E3672" s="1398"/>
      <c r="F3672" s="1398"/>
      <c r="G3672" s="1398"/>
      <c r="H3672" s="1399"/>
      <c r="I3672" s="1399"/>
      <c r="J3672" s="1399"/>
      <c r="K3672"/>
      <c r="L3672"/>
      <c r="M3672"/>
      <c r="N3672"/>
      <c r="O3672"/>
    </row>
    <row r="3673" spans="2:15" s="249" customFormat="1" ht="15.75" customHeight="1">
      <c r="B3673" s="1408"/>
      <c r="C3673" s="1979"/>
      <c r="D3673" s="1409"/>
      <c r="E3673" s="1398"/>
      <c r="F3673" s="1398"/>
      <c r="G3673" s="1398"/>
      <c r="H3673" s="1399"/>
      <c r="I3673" s="1399"/>
      <c r="J3673" s="1399"/>
      <c r="K3673"/>
      <c r="L3673"/>
      <c r="M3673"/>
      <c r="N3673"/>
      <c r="O3673"/>
    </row>
    <row r="3674" spans="2:15" s="249" customFormat="1" ht="15.75" customHeight="1">
      <c r="B3674" s="1408"/>
      <c r="C3674" s="1979"/>
      <c r="D3674" s="1409"/>
      <c r="E3674" s="1398"/>
      <c r="F3674" s="1398"/>
      <c r="G3674" s="1398"/>
      <c r="H3674" s="1399"/>
      <c r="I3674" s="1399"/>
      <c r="J3674" s="1399"/>
      <c r="K3674"/>
      <c r="L3674"/>
      <c r="M3674"/>
      <c r="N3674"/>
      <c r="O3674"/>
    </row>
    <row r="3675" spans="2:15" s="249" customFormat="1" ht="15.75" customHeight="1">
      <c r="B3675" s="1408"/>
      <c r="C3675" s="1979"/>
      <c r="D3675" s="1409"/>
      <c r="E3675" s="1398"/>
      <c r="F3675" s="1398"/>
      <c r="G3675" s="1398"/>
      <c r="H3675" s="1399"/>
      <c r="I3675" s="1399"/>
      <c r="J3675" s="1399"/>
      <c r="K3675"/>
      <c r="L3675"/>
      <c r="M3675"/>
      <c r="N3675"/>
      <c r="O3675"/>
    </row>
    <row r="3676" spans="2:15" s="249" customFormat="1" ht="15.75" customHeight="1">
      <c r="B3676" s="1408"/>
      <c r="C3676" s="1979"/>
      <c r="D3676" s="1409"/>
      <c r="E3676" s="1398"/>
      <c r="F3676" s="1398"/>
      <c r="G3676" s="1398"/>
      <c r="H3676" s="1399"/>
      <c r="I3676" s="1399"/>
      <c r="J3676" s="1399"/>
      <c r="K3676"/>
      <c r="L3676"/>
      <c r="M3676"/>
      <c r="N3676"/>
      <c r="O3676"/>
    </row>
    <row r="3677" spans="2:15" s="249" customFormat="1" ht="15.75" customHeight="1">
      <c r="B3677" s="1408"/>
      <c r="C3677" s="1979"/>
      <c r="D3677" s="1409"/>
      <c r="E3677" s="1398"/>
      <c r="F3677" s="1398"/>
      <c r="G3677" s="1398"/>
      <c r="H3677" s="1399"/>
      <c r="I3677" s="1399"/>
      <c r="J3677" s="1399"/>
      <c r="K3677"/>
      <c r="L3677"/>
      <c r="M3677"/>
      <c r="N3677"/>
      <c r="O3677"/>
    </row>
    <row r="3678" spans="2:15" s="249" customFormat="1" ht="15.75" customHeight="1">
      <c r="B3678" s="1408"/>
      <c r="C3678" s="1979"/>
      <c r="D3678" s="1409"/>
      <c r="E3678" s="1398"/>
      <c r="F3678" s="1398"/>
      <c r="G3678" s="1398"/>
      <c r="H3678" s="1399"/>
      <c r="I3678" s="1399"/>
      <c r="J3678" s="1399"/>
      <c r="K3678"/>
      <c r="L3678"/>
      <c r="M3678"/>
      <c r="N3678"/>
      <c r="O3678"/>
    </row>
    <row r="3679" spans="2:15" s="249" customFormat="1" ht="15.75" customHeight="1">
      <c r="B3679" s="1408"/>
      <c r="C3679" s="1979"/>
      <c r="D3679" s="1409"/>
      <c r="E3679" s="1398"/>
      <c r="F3679" s="1398"/>
      <c r="G3679" s="1398"/>
      <c r="H3679" s="1399"/>
      <c r="I3679" s="1399"/>
      <c r="J3679" s="1399"/>
      <c r="K3679"/>
      <c r="L3679"/>
      <c r="M3679"/>
      <c r="N3679"/>
      <c r="O3679"/>
    </row>
    <row r="3680" spans="2:15" s="249" customFormat="1" ht="15.75" customHeight="1">
      <c r="B3680" s="1408"/>
      <c r="C3680" s="1979"/>
      <c r="D3680" s="1409"/>
      <c r="E3680" s="1398"/>
      <c r="F3680" s="1398"/>
      <c r="G3680" s="1398"/>
      <c r="H3680" s="1399"/>
      <c r="I3680" s="1399"/>
      <c r="J3680" s="1399"/>
      <c r="K3680"/>
      <c r="L3680"/>
      <c r="M3680"/>
      <c r="N3680"/>
      <c r="O3680"/>
    </row>
    <row r="3681" spans="2:15" s="249" customFormat="1" ht="15.75" customHeight="1">
      <c r="B3681" s="1408"/>
      <c r="C3681" s="1979"/>
      <c r="D3681" s="1409"/>
      <c r="E3681" s="1398"/>
      <c r="F3681" s="1398"/>
      <c r="G3681" s="1398"/>
      <c r="H3681" s="1399"/>
      <c r="I3681" s="1399"/>
      <c r="J3681" s="1399"/>
      <c r="K3681"/>
      <c r="L3681"/>
      <c r="M3681"/>
      <c r="N3681"/>
      <c r="O3681"/>
    </row>
    <row r="3682" spans="2:15" s="249" customFormat="1" ht="15.75" customHeight="1">
      <c r="B3682" s="1408"/>
      <c r="C3682" s="1979"/>
      <c r="D3682" s="1409"/>
      <c r="E3682" s="1398"/>
      <c r="F3682" s="1398"/>
      <c r="G3682" s="1398"/>
      <c r="H3682" s="1399"/>
      <c r="I3682" s="1399"/>
      <c r="J3682" s="1399"/>
      <c r="K3682"/>
      <c r="L3682"/>
      <c r="M3682"/>
      <c r="N3682"/>
      <c r="O3682"/>
    </row>
    <row r="3683" spans="2:15" s="249" customFormat="1" ht="15.75" customHeight="1">
      <c r="B3683" s="1408"/>
      <c r="C3683" s="1979"/>
      <c r="D3683" s="1409"/>
      <c r="E3683" s="1398"/>
      <c r="F3683" s="1398"/>
      <c r="G3683" s="1398"/>
      <c r="H3683" s="1399"/>
      <c r="I3683" s="1399"/>
      <c r="J3683" s="1399"/>
      <c r="K3683"/>
      <c r="L3683"/>
      <c r="M3683"/>
      <c r="N3683"/>
      <c r="O3683"/>
    </row>
    <row r="3684" spans="2:15" s="249" customFormat="1" ht="15.75" customHeight="1">
      <c r="B3684" s="1408"/>
      <c r="C3684" s="1979"/>
      <c r="D3684" s="1409"/>
      <c r="E3684" s="1398"/>
      <c r="F3684" s="1398"/>
      <c r="G3684" s="1398"/>
      <c r="H3684" s="1399"/>
      <c r="I3684" s="1399"/>
      <c r="J3684" s="1399"/>
      <c r="K3684"/>
      <c r="L3684"/>
      <c r="M3684"/>
      <c r="N3684"/>
      <c r="O3684"/>
    </row>
    <row r="3685" spans="2:15" s="249" customFormat="1" ht="15.75" customHeight="1">
      <c r="B3685" s="1408"/>
      <c r="C3685" s="1979"/>
      <c r="D3685" s="1409"/>
      <c r="E3685" s="1398"/>
      <c r="F3685" s="1398"/>
      <c r="G3685" s="1398"/>
      <c r="H3685" s="1399"/>
      <c r="I3685" s="1399"/>
      <c r="J3685" s="1399"/>
      <c r="K3685"/>
      <c r="L3685"/>
      <c r="M3685"/>
      <c r="N3685"/>
      <c r="O3685"/>
    </row>
    <row r="3686" spans="2:15" s="249" customFormat="1" ht="15.75" customHeight="1">
      <c r="B3686" s="1408"/>
      <c r="C3686" s="1979"/>
      <c r="D3686" s="1409"/>
      <c r="E3686" s="1398"/>
      <c r="F3686" s="1398"/>
      <c r="G3686" s="1398"/>
      <c r="H3686" s="1399"/>
      <c r="I3686" s="1399"/>
      <c r="J3686" s="1399"/>
      <c r="K3686"/>
      <c r="L3686"/>
      <c r="M3686"/>
      <c r="N3686"/>
      <c r="O3686"/>
    </row>
    <row r="3687" spans="2:15" s="249" customFormat="1" ht="15.75" customHeight="1">
      <c r="B3687" s="1408"/>
      <c r="C3687" s="1979"/>
      <c r="D3687" s="1409"/>
      <c r="E3687" s="1398"/>
      <c r="F3687" s="1398"/>
      <c r="G3687" s="1398"/>
      <c r="H3687" s="1399"/>
      <c r="I3687" s="1399"/>
      <c r="J3687" s="1399"/>
      <c r="K3687"/>
      <c r="L3687"/>
      <c r="M3687"/>
      <c r="N3687"/>
      <c r="O3687"/>
    </row>
    <row r="3688" spans="2:15" s="249" customFormat="1" ht="15.75" customHeight="1">
      <c r="B3688" s="1408"/>
      <c r="C3688" s="1979"/>
      <c r="D3688" s="1409"/>
      <c r="E3688" s="1398"/>
      <c r="F3688" s="1398"/>
      <c r="G3688" s="1398"/>
      <c r="H3688" s="1399"/>
      <c r="I3688" s="1399"/>
      <c r="J3688" s="1399"/>
      <c r="K3688"/>
      <c r="L3688"/>
      <c r="M3688"/>
      <c r="N3688"/>
      <c r="O3688"/>
    </row>
    <row r="3689" spans="2:15" s="249" customFormat="1" ht="15.75" customHeight="1">
      <c r="B3689" s="1408"/>
      <c r="C3689" s="1979"/>
      <c r="D3689" s="1409"/>
      <c r="E3689" s="1398"/>
      <c r="F3689" s="1398"/>
      <c r="G3689" s="1398"/>
      <c r="H3689" s="1399"/>
      <c r="I3689" s="1399"/>
      <c r="J3689" s="1399"/>
      <c r="K3689"/>
      <c r="L3689"/>
      <c r="M3689"/>
      <c r="N3689"/>
      <c r="O3689"/>
    </row>
    <row r="3690" spans="2:15" s="249" customFormat="1" ht="15.75" customHeight="1">
      <c r="B3690" s="1408"/>
      <c r="C3690" s="1979"/>
      <c r="D3690" s="1409"/>
      <c r="E3690" s="1398"/>
      <c r="F3690" s="1398"/>
      <c r="G3690" s="1398"/>
      <c r="H3690" s="1399"/>
      <c r="I3690" s="1399"/>
      <c r="J3690" s="1399"/>
      <c r="K3690"/>
      <c r="L3690"/>
      <c r="M3690"/>
      <c r="N3690"/>
      <c r="O3690"/>
    </row>
    <row r="3691" spans="2:15" s="249" customFormat="1" ht="15.75" customHeight="1">
      <c r="B3691" s="1408"/>
      <c r="C3691" s="1979"/>
      <c r="D3691" s="1409"/>
      <c r="E3691" s="1398"/>
      <c r="F3691" s="1398"/>
      <c r="G3691" s="1398"/>
      <c r="H3691" s="1399"/>
      <c r="I3691" s="1399"/>
      <c r="J3691" s="1399"/>
      <c r="K3691"/>
      <c r="L3691"/>
      <c r="M3691"/>
      <c r="N3691"/>
      <c r="O3691"/>
    </row>
    <row r="3692" spans="2:15" s="249" customFormat="1" ht="15.75" customHeight="1">
      <c r="B3692" s="1408"/>
      <c r="C3692" s="1979"/>
      <c r="D3692" s="1409"/>
      <c r="E3692" s="1398"/>
      <c r="F3692" s="1398"/>
      <c r="G3692" s="1398"/>
      <c r="H3692" s="1399"/>
      <c r="I3692" s="1399"/>
      <c r="J3692" s="1399"/>
      <c r="K3692"/>
      <c r="L3692"/>
      <c r="M3692"/>
      <c r="N3692"/>
      <c r="O3692"/>
    </row>
    <row r="3693" spans="2:15" s="249" customFormat="1" ht="15.75" customHeight="1">
      <c r="B3693" s="1408"/>
      <c r="C3693" s="1979"/>
      <c r="D3693" s="1409"/>
      <c r="E3693" s="1398"/>
      <c r="F3693" s="1398"/>
      <c r="G3693" s="1398"/>
      <c r="H3693" s="1399"/>
      <c r="I3693" s="1399"/>
      <c r="J3693" s="1399"/>
      <c r="K3693"/>
      <c r="L3693"/>
      <c r="M3693"/>
      <c r="N3693"/>
      <c r="O3693"/>
    </row>
    <row r="3694" spans="2:15" s="249" customFormat="1" ht="15.75" customHeight="1">
      <c r="B3694" s="1408"/>
      <c r="C3694" s="1979"/>
      <c r="D3694" s="1409"/>
      <c r="E3694" s="1398"/>
      <c r="F3694" s="1398"/>
      <c r="G3694" s="1398"/>
      <c r="H3694" s="1399"/>
      <c r="I3694" s="1399"/>
      <c r="J3694" s="1399"/>
      <c r="K3694"/>
      <c r="L3694"/>
      <c r="M3694"/>
      <c r="N3694"/>
      <c r="O3694"/>
    </row>
    <row r="3695" spans="2:15" s="249" customFormat="1" ht="15.75" customHeight="1">
      <c r="B3695" s="1408"/>
      <c r="C3695" s="1979"/>
      <c r="D3695" s="1409"/>
      <c r="E3695" s="1398"/>
      <c r="F3695" s="1398"/>
      <c r="G3695" s="1398"/>
      <c r="H3695" s="1399"/>
      <c r="I3695" s="1399"/>
      <c r="J3695" s="1399"/>
      <c r="K3695"/>
      <c r="L3695"/>
      <c r="M3695"/>
      <c r="N3695"/>
      <c r="O3695"/>
    </row>
    <row r="3696" spans="2:15" s="249" customFormat="1" ht="15.75" customHeight="1">
      <c r="B3696" s="1408"/>
      <c r="C3696" s="1979"/>
      <c r="D3696" s="1409"/>
      <c r="E3696" s="1398"/>
      <c r="F3696" s="1398"/>
      <c r="G3696" s="1398"/>
      <c r="H3696" s="1399"/>
      <c r="I3696" s="1399"/>
      <c r="J3696" s="1399"/>
      <c r="K3696"/>
      <c r="L3696"/>
      <c r="M3696"/>
      <c r="N3696"/>
      <c r="O3696"/>
    </row>
    <row r="3697" spans="2:15" s="249" customFormat="1" ht="15.75" customHeight="1">
      <c r="B3697" s="1408"/>
      <c r="C3697" s="1979"/>
      <c r="D3697" s="1409"/>
      <c r="E3697" s="1398"/>
      <c r="F3697" s="1398"/>
      <c r="G3697" s="1398"/>
      <c r="H3697" s="1399"/>
      <c r="I3697" s="1399"/>
      <c r="J3697" s="1399"/>
      <c r="K3697"/>
      <c r="L3697"/>
      <c r="M3697"/>
      <c r="N3697"/>
      <c r="O3697"/>
    </row>
    <row r="3698" spans="2:15" s="249" customFormat="1" ht="15.75" customHeight="1">
      <c r="B3698" s="1408"/>
      <c r="C3698" s="1979"/>
      <c r="D3698" s="1409"/>
      <c r="E3698" s="1398"/>
      <c r="F3698" s="1398"/>
      <c r="G3698" s="1398"/>
      <c r="H3698" s="1399"/>
      <c r="I3698" s="1399"/>
      <c r="J3698" s="1399"/>
      <c r="K3698"/>
      <c r="L3698"/>
      <c r="M3698"/>
      <c r="N3698"/>
      <c r="O3698"/>
    </row>
    <row r="3699" spans="2:15" s="249" customFormat="1" ht="15.75" customHeight="1">
      <c r="B3699" s="1408"/>
      <c r="C3699" s="1979"/>
      <c r="D3699" s="1409"/>
      <c r="E3699" s="1398"/>
      <c r="F3699" s="1398"/>
      <c r="G3699" s="1398"/>
      <c r="H3699" s="1399"/>
      <c r="I3699" s="1399"/>
      <c r="J3699" s="1399"/>
      <c r="K3699"/>
      <c r="L3699"/>
      <c r="M3699"/>
      <c r="N3699"/>
      <c r="O3699"/>
    </row>
    <row r="3700" spans="2:15" s="249" customFormat="1" ht="15.75" customHeight="1">
      <c r="B3700" s="1408"/>
      <c r="C3700" s="1979"/>
      <c r="D3700" s="1409"/>
      <c r="E3700" s="1398"/>
      <c r="F3700" s="1398"/>
      <c r="G3700" s="1398"/>
      <c r="H3700" s="1399"/>
      <c r="I3700" s="1399"/>
      <c r="J3700" s="1399"/>
      <c r="K3700"/>
      <c r="L3700"/>
      <c r="M3700"/>
      <c r="N3700"/>
      <c r="O3700"/>
    </row>
    <row r="3701" spans="2:15" s="249" customFormat="1" ht="15.75" customHeight="1">
      <c r="B3701" s="1408"/>
      <c r="C3701" s="1979"/>
      <c r="D3701" s="1409"/>
      <c r="E3701" s="1398"/>
      <c r="F3701" s="1398"/>
      <c r="G3701" s="1398"/>
      <c r="H3701" s="1399"/>
      <c r="I3701" s="1399"/>
      <c r="J3701" s="1399"/>
      <c r="K3701"/>
      <c r="L3701"/>
      <c r="M3701"/>
      <c r="N3701"/>
      <c r="O3701"/>
    </row>
    <row r="3702" spans="2:15" s="249" customFormat="1" ht="15.75" customHeight="1">
      <c r="B3702" s="1408"/>
      <c r="C3702" s="1979"/>
      <c r="D3702" s="1409"/>
      <c r="E3702" s="1398"/>
      <c r="F3702" s="1398"/>
      <c r="G3702" s="1398"/>
      <c r="H3702" s="1399"/>
      <c r="I3702" s="1399"/>
      <c r="J3702" s="1399"/>
      <c r="K3702"/>
      <c r="L3702"/>
      <c r="M3702"/>
      <c r="N3702"/>
      <c r="O3702"/>
    </row>
    <row r="3703" spans="2:15" s="249" customFormat="1" ht="15.75" customHeight="1">
      <c r="B3703" s="1408"/>
      <c r="C3703" s="1979"/>
      <c r="D3703" s="1409"/>
      <c r="E3703" s="1398"/>
      <c r="F3703" s="1398"/>
      <c r="G3703" s="1398"/>
      <c r="H3703" s="1399"/>
      <c r="I3703" s="1399"/>
      <c r="J3703" s="1399"/>
      <c r="K3703"/>
      <c r="L3703"/>
      <c r="M3703"/>
      <c r="N3703"/>
      <c r="O3703"/>
    </row>
    <row r="3704" spans="2:15" s="249" customFormat="1" ht="15.75" customHeight="1">
      <c r="B3704" s="1408"/>
      <c r="C3704" s="1979"/>
      <c r="D3704" s="1409"/>
      <c r="E3704" s="1398"/>
      <c r="F3704" s="1398"/>
      <c r="G3704" s="1398"/>
      <c r="H3704" s="1399"/>
      <c r="I3704" s="1399"/>
      <c r="J3704" s="1399"/>
      <c r="K3704"/>
      <c r="L3704"/>
      <c r="M3704"/>
      <c r="N3704"/>
      <c r="O3704"/>
    </row>
    <row r="3705" spans="2:15" s="249" customFormat="1" ht="15.75" customHeight="1">
      <c r="B3705" s="1408"/>
      <c r="C3705" s="1979"/>
      <c r="D3705" s="1409"/>
      <c r="E3705" s="1398"/>
      <c r="F3705" s="1398"/>
      <c r="G3705" s="1398"/>
      <c r="H3705" s="1399"/>
      <c r="I3705" s="1399"/>
      <c r="J3705" s="1399"/>
      <c r="K3705"/>
      <c r="L3705"/>
      <c r="M3705"/>
      <c r="N3705"/>
      <c r="O3705"/>
    </row>
    <row r="3706" spans="2:15" s="249" customFormat="1" ht="15.75" customHeight="1">
      <c r="B3706" s="1408"/>
      <c r="C3706" s="1979"/>
      <c r="D3706" s="1409"/>
      <c r="E3706" s="1398"/>
      <c r="F3706" s="1398"/>
      <c r="G3706" s="1398"/>
      <c r="H3706" s="1399"/>
      <c r="I3706" s="1399"/>
      <c r="J3706" s="1399"/>
      <c r="K3706"/>
      <c r="L3706"/>
      <c r="M3706"/>
      <c r="N3706"/>
      <c r="O3706"/>
    </row>
    <row r="3707" spans="2:15" s="249" customFormat="1" ht="15.75" customHeight="1">
      <c r="B3707" s="1408"/>
      <c r="C3707" s="1979"/>
      <c r="D3707" s="1409"/>
      <c r="E3707" s="1398"/>
      <c r="F3707" s="1398"/>
      <c r="G3707" s="1398"/>
      <c r="H3707" s="1399"/>
      <c r="I3707" s="1399"/>
      <c r="J3707" s="1399"/>
      <c r="K3707"/>
      <c r="L3707"/>
      <c r="M3707"/>
      <c r="N3707"/>
      <c r="O3707"/>
    </row>
    <row r="3708" spans="2:15" s="249" customFormat="1" ht="15.75" customHeight="1">
      <c r="B3708" s="1408"/>
      <c r="C3708" s="1979"/>
      <c r="D3708" s="1409"/>
      <c r="E3708" s="1398"/>
      <c r="F3708" s="1398"/>
      <c r="G3708" s="1398"/>
      <c r="H3708" s="1399"/>
      <c r="I3708" s="1399"/>
      <c r="J3708" s="1399"/>
      <c r="K3708"/>
      <c r="L3708"/>
      <c r="M3708"/>
      <c r="N3708"/>
      <c r="O3708"/>
    </row>
    <row r="3709" spans="2:15" s="249" customFormat="1" ht="15.75" customHeight="1">
      <c r="B3709" s="1408"/>
      <c r="C3709" s="1979"/>
      <c r="D3709" s="1409"/>
      <c r="E3709" s="1398"/>
      <c r="F3709" s="1398"/>
      <c r="G3709" s="1398"/>
      <c r="H3709" s="1399"/>
      <c r="I3709" s="1399"/>
      <c r="J3709" s="1399"/>
      <c r="K3709"/>
      <c r="L3709"/>
      <c r="M3709"/>
      <c r="N3709"/>
      <c r="O3709"/>
    </row>
    <row r="3710" spans="2:15" s="249" customFormat="1" ht="15.75" customHeight="1">
      <c r="B3710" s="1408"/>
      <c r="C3710" s="1979"/>
      <c r="D3710" s="1409"/>
      <c r="E3710" s="1398"/>
      <c r="F3710" s="1398"/>
      <c r="G3710" s="1398"/>
      <c r="H3710" s="1399"/>
      <c r="I3710" s="1399"/>
      <c r="J3710" s="1399"/>
      <c r="K3710"/>
      <c r="L3710"/>
      <c r="M3710"/>
      <c r="N3710"/>
      <c r="O3710"/>
    </row>
    <row r="3711" spans="2:15" s="249" customFormat="1" ht="15.75" customHeight="1">
      <c r="B3711" s="1408"/>
      <c r="C3711" s="1979"/>
      <c r="D3711" s="1409"/>
      <c r="E3711" s="1398"/>
      <c r="F3711" s="1398"/>
      <c r="G3711" s="1398"/>
      <c r="H3711" s="1399"/>
      <c r="I3711" s="1399"/>
      <c r="J3711" s="1399"/>
      <c r="K3711"/>
      <c r="L3711"/>
      <c r="M3711"/>
      <c r="N3711"/>
      <c r="O3711"/>
    </row>
    <row r="3712" spans="2:15" s="249" customFormat="1" ht="15.75" customHeight="1">
      <c r="B3712" s="1408"/>
      <c r="C3712" s="1979"/>
      <c r="D3712" s="1409"/>
      <c r="E3712" s="1398"/>
      <c r="F3712" s="1398"/>
      <c r="G3712" s="1398"/>
      <c r="H3712" s="1399"/>
      <c r="I3712" s="1399"/>
      <c r="J3712" s="1399"/>
      <c r="K3712"/>
      <c r="L3712"/>
      <c r="M3712"/>
      <c r="N3712"/>
      <c r="O3712"/>
    </row>
    <row r="3713" spans="2:15" s="249" customFormat="1" ht="15.75" customHeight="1">
      <c r="B3713" s="1408"/>
      <c r="C3713" s="1979"/>
      <c r="D3713" s="1409"/>
      <c r="E3713" s="1398"/>
      <c r="F3713" s="1398"/>
      <c r="G3713" s="1398"/>
      <c r="H3713" s="1399"/>
      <c r="I3713" s="1399"/>
      <c r="J3713" s="1399"/>
      <c r="K3713"/>
      <c r="L3713"/>
      <c r="M3713"/>
      <c r="N3713"/>
      <c r="O3713"/>
    </row>
    <row r="3714" spans="2:15" s="249" customFormat="1" ht="15.75" customHeight="1">
      <c r="B3714" s="1408"/>
      <c r="C3714" s="1979"/>
      <c r="D3714" s="1409"/>
      <c r="E3714" s="1398"/>
      <c r="F3714" s="1398"/>
      <c r="G3714" s="1398"/>
      <c r="H3714" s="1399"/>
      <c r="I3714" s="1399"/>
      <c r="J3714" s="1399"/>
      <c r="K3714"/>
      <c r="L3714"/>
      <c r="M3714"/>
      <c r="N3714"/>
      <c r="O3714"/>
    </row>
    <row r="3715" spans="2:15" s="249" customFormat="1" ht="15.75" customHeight="1">
      <c r="B3715" s="1408"/>
      <c r="C3715" s="1979"/>
      <c r="D3715" s="1409"/>
      <c r="E3715" s="1398"/>
      <c r="F3715" s="1398"/>
      <c r="G3715" s="1398"/>
      <c r="H3715" s="1399"/>
      <c r="I3715" s="1399"/>
      <c r="J3715" s="1399"/>
      <c r="K3715"/>
      <c r="L3715"/>
      <c r="M3715"/>
      <c r="N3715"/>
      <c r="O3715"/>
    </row>
    <row r="3716" spans="2:15" s="249" customFormat="1" ht="15.75" customHeight="1">
      <c r="B3716" s="1408"/>
      <c r="C3716" s="1979"/>
      <c r="D3716" s="1409"/>
      <c r="E3716" s="1398"/>
      <c r="F3716" s="1398"/>
      <c r="G3716" s="1398"/>
      <c r="H3716" s="1399"/>
      <c r="I3716" s="1399"/>
      <c r="J3716" s="1399"/>
      <c r="K3716"/>
      <c r="L3716"/>
      <c r="M3716"/>
      <c r="N3716"/>
      <c r="O3716"/>
    </row>
    <row r="3717" spans="2:15" s="249" customFormat="1" ht="15.75" customHeight="1">
      <c r="B3717" s="1408"/>
      <c r="C3717" s="1979"/>
      <c r="D3717" s="1409"/>
      <c r="E3717" s="1398"/>
      <c r="F3717" s="1398"/>
      <c r="G3717" s="1398"/>
      <c r="H3717" s="1399"/>
      <c r="I3717" s="1399"/>
      <c r="J3717" s="1399"/>
      <c r="K3717"/>
      <c r="L3717"/>
      <c r="M3717"/>
      <c r="N3717"/>
      <c r="O3717"/>
    </row>
    <row r="3718" spans="2:15" s="249" customFormat="1" ht="15.75" customHeight="1">
      <c r="B3718" s="1408"/>
      <c r="C3718" s="1979"/>
      <c r="D3718" s="1409"/>
      <c r="E3718" s="1398"/>
      <c r="F3718" s="1398"/>
      <c r="G3718" s="1398"/>
      <c r="H3718" s="1399"/>
      <c r="I3718" s="1399"/>
      <c r="J3718" s="1399"/>
      <c r="K3718"/>
      <c r="L3718"/>
      <c r="M3718"/>
      <c r="N3718"/>
      <c r="O3718"/>
    </row>
    <row r="3719" spans="2:15" s="249" customFormat="1" ht="15.75" customHeight="1">
      <c r="B3719" s="1408"/>
      <c r="C3719" s="1979"/>
      <c r="D3719" s="1409"/>
      <c r="E3719" s="1398"/>
      <c r="F3719" s="1398"/>
      <c r="G3719" s="1398"/>
      <c r="H3719" s="1399"/>
      <c r="I3719" s="1399"/>
      <c r="J3719" s="1399"/>
      <c r="K3719"/>
      <c r="L3719"/>
      <c r="M3719"/>
      <c r="N3719"/>
      <c r="O3719"/>
    </row>
    <row r="3720" spans="2:15" s="249" customFormat="1" ht="15.75" customHeight="1">
      <c r="B3720" s="1408"/>
      <c r="C3720" s="1979"/>
      <c r="D3720" s="1409"/>
      <c r="E3720" s="1398"/>
      <c r="F3720" s="1398"/>
      <c r="G3720" s="1398"/>
      <c r="H3720" s="1399"/>
      <c r="I3720" s="1399"/>
      <c r="J3720" s="1399"/>
      <c r="K3720"/>
      <c r="L3720"/>
      <c r="M3720"/>
      <c r="N3720"/>
      <c r="O3720"/>
    </row>
    <row r="3721" spans="2:15" s="249" customFormat="1" ht="15.75" customHeight="1">
      <c r="B3721" s="1408"/>
      <c r="C3721" s="1979"/>
      <c r="D3721" s="1409"/>
      <c r="E3721" s="1398"/>
      <c r="F3721" s="1398"/>
      <c r="G3721" s="1398"/>
      <c r="H3721" s="1399"/>
      <c r="I3721" s="1399"/>
      <c r="J3721" s="1399"/>
      <c r="K3721"/>
      <c r="L3721"/>
      <c r="M3721"/>
      <c r="N3721"/>
      <c r="O3721"/>
    </row>
    <row r="3722" spans="2:15" s="249" customFormat="1" ht="15.75" customHeight="1">
      <c r="B3722" s="1408"/>
      <c r="C3722" s="1979"/>
      <c r="D3722" s="1409"/>
      <c r="E3722" s="1398"/>
      <c r="F3722" s="1398"/>
      <c r="G3722" s="1398"/>
      <c r="H3722" s="1399"/>
      <c r="I3722" s="1399"/>
      <c r="J3722" s="1399"/>
      <c r="K3722"/>
      <c r="L3722"/>
      <c r="M3722"/>
      <c r="N3722"/>
      <c r="O3722"/>
    </row>
    <row r="3723" spans="2:15" s="249" customFormat="1" ht="15.75" customHeight="1">
      <c r="B3723" s="1408"/>
      <c r="C3723" s="1979"/>
      <c r="D3723" s="1409"/>
      <c r="E3723" s="1398"/>
      <c r="F3723" s="1398"/>
      <c r="G3723" s="1398"/>
      <c r="H3723" s="1399"/>
      <c r="I3723" s="1399"/>
      <c r="J3723" s="1399"/>
      <c r="K3723"/>
      <c r="L3723"/>
      <c r="M3723"/>
      <c r="N3723"/>
      <c r="O3723"/>
    </row>
    <row r="3724" spans="2:15" s="249" customFormat="1" ht="15.75" customHeight="1">
      <c r="B3724" s="1408"/>
      <c r="C3724" s="1979"/>
      <c r="D3724" s="1409"/>
      <c r="E3724" s="1398"/>
      <c r="F3724" s="1398"/>
      <c r="G3724" s="1398"/>
      <c r="H3724" s="1399"/>
      <c r="I3724" s="1399"/>
      <c r="J3724" s="1399"/>
      <c r="K3724"/>
      <c r="L3724"/>
      <c r="M3724"/>
      <c r="N3724"/>
      <c r="O3724"/>
    </row>
    <row r="3725" spans="2:15" s="249" customFormat="1" ht="15.75" customHeight="1">
      <c r="B3725" s="1408"/>
      <c r="C3725" s="1979"/>
      <c r="D3725" s="1409"/>
      <c r="E3725" s="1398"/>
      <c r="F3725" s="1398"/>
      <c r="G3725" s="1398"/>
      <c r="H3725" s="1399"/>
      <c r="I3725" s="1399"/>
      <c r="J3725" s="1399"/>
      <c r="K3725"/>
      <c r="L3725"/>
      <c r="M3725"/>
      <c r="N3725"/>
      <c r="O3725"/>
    </row>
    <row r="3726" spans="2:15" s="249" customFormat="1" ht="15.75" customHeight="1">
      <c r="B3726" s="1408"/>
      <c r="C3726" s="1979"/>
      <c r="D3726" s="1409"/>
      <c r="E3726" s="1398"/>
      <c r="F3726" s="1398"/>
      <c r="G3726" s="1398"/>
      <c r="H3726" s="1399"/>
      <c r="I3726" s="1399"/>
      <c r="J3726" s="1399"/>
      <c r="K3726"/>
      <c r="L3726"/>
      <c r="M3726"/>
      <c r="N3726"/>
      <c r="O3726"/>
    </row>
    <row r="3727" spans="2:15" s="249" customFormat="1" ht="15.75" customHeight="1">
      <c r="B3727" s="1408"/>
      <c r="C3727" s="1979"/>
      <c r="D3727" s="1409"/>
      <c r="E3727" s="1398"/>
      <c r="F3727" s="1398"/>
      <c r="G3727" s="1398"/>
      <c r="H3727" s="1399"/>
      <c r="I3727" s="1399"/>
      <c r="J3727" s="1399"/>
      <c r="K3727"/>
      <c r="L3727"/>
      <c r="M3727"/>
      <c r="N3727"/>
      <c r="O3727"/>
    </row>
    <row r="3728" spans="2:15" s="249" customFormat="1" ht="15.75" customHeight="1">
      <c r="B3728" s="1408"/>
      <c r="C3728" s="1979"/>
      <c r="D3728" s="1409"/>
      <c r="E3728" s="1398"/>
      <c r="F3728" s="1398"/>
      <c r="G3728" s="1398"/>
      <c r="H3728" s="1399"/>
      <c r="I3728" s="1399"/>
      <c r="J3728" s="1399"/>
      <c r="K3728"/>
      <c r="L3728"/>
      <c r="M3728"/>
      <c r="N3728"/>
      <c r="O3728"/>
    </row>
    <row r="3729" spans="2:15" s="249" customFormat="1" ht="15.75" customHeight="1">
      <c r="B3729" s="1408"/>
      <c r="C3729" s="1979"/>
      <c r="D3729" s="1409"/>
      <c r="E3729" s="1398"/>
      <c r="F3729" s="1398"/>
      <c r="G3729" s="1398"/>
      <c r="H3729" s="1399"/>
      <c r="I3729" s="1399"/>
      <c r="J3729" s="1399"/>
      <c r="K3729"/>
      <c r="L3729"/>
      <c r="M3729"/>
      <c r="N3729"/>
      <c r="O3729"/>
    </row>
    <row r="3730" spans="2:15" s="249" customFormat="1" ht="15.75" customHeight="1">
      <c r="B3730" s="1408"/>
      <c r="C3730" s="1979"/>
      <c r="D3730" s="1409"/>
      <c r="E3730" s="1398"/>
      <c r="F3730" s="1398"/>
      <c r="G3730" s="1398"/>
      <c r="H3730" s="1399"/>
      <c r="I3730" s="1399"/>
      <c r="J3730" s="1399"/>
      <c r="K3730"/>
      <c r="L3730"/>
      <c r="M3730"/>
      <c r="N3730"/>
      <c r="O3730"/>
    </row>
    <row r="3731" spans="2:15" s="249" customFormat="1" ht="15.75" customHeight="1">
      <c r="B3731" s="1408"/>
      <c r="C3731" s="1979"/>
      <c r="D3731" s="1409"/>
      <c r="E3731" s="1398"/>
      <c r="F3731" s="1398"/>
      <c r="G3731" s="1398"/>
      <c r="H3731" s="1399"/>
      <c r="I3731" s="1399"/>
      <c r="J3731" s="1399"/>
      <c r="K3731"/>
      <c r="L3731"/>
      <c r="M3731"/>
      <c r="N3731"/>
      <c r="O3731"/>
    </row>
    <row r="3732" spans="2:15" s="249" customFormat="1" ht="15.75" customHeight="1">
      <c r="B3732" s="1408"/>
      <c r="C3732" s="1979"/>
      <c r="D3732" s="1409"/>
      <c r="E3732" s="1398"/>
      <c r="F3732" s="1398"/>
      <c r="G3732" s="1398"/>
      <c r="H3732" s="1399"/>
      <c r="I3732" s="1399"/>
      <c r="J3732" s="1399"/>
      <c r="K3732"/>
      <c r="L3732"/>
      <c r="M3732"/>
      <c r="N3732"/>
      <c r="O3732"/>
    </row>
    <row r="3733" spans="2:15" s="249" customFormat="1" ht="15.75" customHeight="1">
      <c r="B3733" s="1408"/>
      <c r="C3733" s="1979"/>
      <c r="D3733" s="1409"/>
      <c r="E3733" s="1398"/>
      <c r="F3733" s="1398"/>
      <c r="G3733" s="1398"/>
      <c r="H3733" s="1399"/>
      <c r="I3733" s="1399"/>
      <c r="J3733" s="1399"/>
      <c r="K3733"/>
      <c r="L3733"/>
      <c r="M3733"/>
      <c r="N3733"/>
      <c r="O3733"/>
    </row>
    <row r="3734" spans="2:15" s="249" customFormat="1" ht="15.75" customHeight="1">
      <c r="B3734" s="1408"/>
      <c r="C3734" s="1979"/>
      <c r="D3734" s="1409"/>
      <c r="E3734" s="1398"/>
      <c r="F3734" s="1398"/>
      <c r="G3734" s="1398"/>
      <c r="H3734" s="1399"/>
      <c r="I3734" s="1399"/>
      <c r="J3734" s="1399"/>
      <c r="K3734"/>
      <c r="L3734"/>
      <c r="M3734"/>
      <c r="N3734"/>
      <c r="O3734"/>
    </row>
    <row r="3735" spans="2:15" s="249" customFormat="1" ht="15.75" customHeight="1">
      <c r="B3735" s="1408"/>
      <c r="C3735" s="1979"/>
      <c r="D3735" s="1409"/>
      <c r="E3735" s="1398"/>
      <c r="F3735" s="1398"/>
      <c r="G3735" s="1398"/>
      <c r="H3735" s="1399"/>
      <c r="I3735" s="1399"/>
      <c r="J3735" s="1399"/>
      <c r="K3735"/>
      <c r="L3735"/>
      <c r="M3735"/>
      <c r="N3735"/>
      <c r="O3735"/>
    </row>
    <row r="3736" spans="2:15" s="249" customFormat="1" ht="15.75" customHeight="1">
      <c r="B3736" s="1408"/>
      <c r="C3736" s="1979"/>
      <c r="D3736" s="1409"/>
      <c r="E3736" s="1398"/>
      <c r="F3736" s="1398"/>
      <c r="G3736" s="1398"/>
      <c r="H3736" s="1399"/>
      <c r="I3736" s="1399"/>
      <c r="J3736" s="1399"/>
      <c r="K3736"/>
      <c r="L3736"/>
      <c r="M3736"/>
      <c r="N3736"/>
      <c r="O3736"/>
    </row>
    <row r="3737" spans="2:15" s="249" customFormat="1" ht="15.75" customHeight="1">
      <c r="B3737" s="1408"/>
      <c r="C3737" s="1979"/>
      <c r="D3737" s="1409"/>
      <c r="E3737" s="1398"/>
      <c r="F3737" s="1398"/>
      <c r="G3737" s="1398"/>
      <c r="H3737" s="1399"/>
      <c r="I3737" s="1399"/>
      <c r="J3737" s="1399"/>
      <c r="K3737"/>
      <c r="L3737"/>
      <c r="M3737"/>
      <c r="N3737"/>
      <c r="O3737"/>
    </row>
    <row r="3738" spans="2:15" s="249" customFormat="1" ht="15.75" customHeight="1">
      <c r="B3738" s="1408"/>
      <c r="C3738" s="1979"/>
      <c r="D3738" s="1409"/>
      <c r="E3738" s="1398"/>
      <c r="F3738" s="1398"/>
      <c r="G3738" s="1398"/>
      <c r="H3738" s="1399"/>
      <c r="I3738" s="1399"/>
      <c r="J3738" s="1399"/>
      <c r="K3738"/>
      <c r="L3738"/>
      <c r="M3738"/>
      <c r="N3738"/>
      <c r="O3738"/>
    </row>
    <row r="3739" spans="2:15" s="249" customFormat="1" ht="15.75" customHeight="1">
      <c r="B3739" s="1408"/>
      <c r="C3739" s="1979"/>
      <c r="D3739" s="1409"/>
      <c r="E3739" s="1398"/>
      <c r="F3739" s="1398"/>
      <c r="G3739" s="1398"/>
      <c r="H3739" s="1399"/>
      <c r="I3739" s="1399"/>
      <c r="J3739" s="1399"/>
      <c r="K3739"/>
      <c r="L3739"/>
      <c r="M3739"/>
      <c r="N3739"/>
      <c r="O3739"/>
    </row>
    <row r="3740" spans="2:15" s="249" customFormat="1" ht="15.75" customHeight="1">
      <c r="B3740" s="1408"/>
      <c r="C3740" s="1979"/>
      <c r="D3740" s="1409"/>
      <c r="E3740" s="1398"/>
      <c r="F3740" s="1398"/>
      <c r="G3740" s="1398"/>
      <c r="H3740" s="1399"/>
      <c r="I3740" s="1399"/>
      <c r="J3740" s="1399"/>
      <c r="K3740"/>
      <c r="L3740"/>
      <c r="M3740"/>
      <c r="N3740"/>
      <c r="O3740"/>
    </row>
    <row r="3741" spans="2:15" s="249" customFormat="1" ht="15.75" customHeight="1">
      <c r="B3741" s="1408"/>
      <c r="C3741" s="1979"/>
      <c r="D3741" s="1409"/>
      <c r="E3741" s="1398"/>
      <c r="F3741" s="1398"/>
      <c r="G3741" s="1398"/>
      <c r="H3741" s="1399"/>
      <c r="I3741" s="1399"/>
      <c r="J3741" s="1399"/>
      <c r="K3741"/>
      <c r="L3741"/>
      <c r="M3741"/>
      <c r="N3741"/>
      <c r="O3741"/>
    </row>
    <row r="3742" spans="2:15" s="249" customFormat="1" ht="15.75" customHeight="1">
      <c r="B3742" s="1408"/>
      <c r="C3742" s="1979"/>
      <c r="D3742" s="1409"/>
      <c r="E3742" s="1398"/>
      <c r="F3742" s="1398"/>
      <c r="G3742" s="1398"/>
      <c r="H3742" s="1399"/>
      <c r="I3742" s="1399"/>
      <c r="J3742" s="1399"/>
      <c r="K3742"/>
      <c r="L3742"/>
      <c r="M3742"/>
      <c r="N3742"/>
      <c r="O3742"/>
    </row>
    <row r="3743" spans="2:15" s="249" customFormat="1" ht="15.75" customHeight="1">
      <c r="B3743" s="1408"/>
      <c r="C3743" s="1979"/>
      <c r="D3743" s="1409"/>
      <c r="E3743" s="1398"/>
      <c r="F3743" s="1398"/>
      <c r="G3743" s="1398"/>
      <c r="H3743" s="1399"/>
      <c r="I3743" s="1399"/>
      <c r="J3743" s="1399"/>
      <c r="K3743"/>
      <c r="L3743"/>
      <c r="M3743"/>
      <c r="N3743"/>
      <c r="O3743"/>
    </row>
    <row r="3744" spans="2:15" s="249" customFormat="1" ht="15.75" customHeight="1">
      <c r="B3744" s="1408"/>
      <c r="C3744" s="1979"/>
      <c r="D3744" s="1409"/>
      <c r="E3744" s="1398"/>
      <c r="F3744" s="1398"/>
      <c r="G3744" s="1398"/>
      <c r="H3744" s="1399"/>
      <c r="I3744" s="1399"/>
      <c r="J3744" s="1399"/>
      <c r="K3744"/>
      <c r="L3744"/>
      <c r="M3744"/>
      <c r="N3744"/>
      <c r="O3744"/>
    </row>
    <row r="3745" spans="2:15" s="249" customFormat="1" ht="15.75" customHeight="1">
      <c r="B3745" s="1408"/>
      <c r="C3745" s="1979"/>
      <c r="D3745" s="1409"/>
      <c r="E3745" s="1398"/>
      <c r="F3745" s="1398"/>
      <c r="G3745" s="1398"/>
      <c r="H3745" s="1399"/>
      <c r="I3745" s="1399"/>
      <c r="J3745" s="1399"/>
      <c r="K3745"/>
      <c r="L3745"/>
      <c r="M3745"/>
      <c r="N3745"/>
      <c r="O3745"/>
    </row>
    <row r="3746" spans="2:15" s="249" customFormat="1" ht="15.75" customHeight="1">
      <c r="B3746" s="1408"/>
      <c r="C3746" s="1979"/>
      <c r="D3746" s="1409"/>
      <c r="E3746" s="1398"/>
      <c r="F3746" s="1398"/>
      <c r="G3746" s="1398"/>
      <c r="H3746" s="1399"/>
      <c r="I3746" s="1399"/>
      <c r="J3746" s="1399"/>
      <c r="K3746"/>
      <c r="L3746"/>
      <c r="M3746"/>
      <c r="N3746"/>
      <c r="O3746"/>
    </row>
    <row r="3747" spans="2:15" s="249" customFormat="1" ht="15.75" customHeight="1">
      <c r="B3747" s="1408"/>
      <c r="C3747" s="1979"/>
      <c r="D3747" s="1409"/>
      <c r="E3747" s="1398"/>
      <c r="F3747" s="1398"/>
      <c r="G3747" s="1398"/>
      <c r="H3747" s="1399"/>
      <c r="I3747" s="1399"/>
      <c r="J3747" s="1399"/>
      <c r="K3747"/>
      <c r="L3747"/>
      <c r="M3747"/>
      <c r="N3747"/>
      <c r="O3747"/>
    </row>
    <row r="3748" spans="2:15" s="249" customFormat="1" ht="15.75" customHeight="1">
      <c r="B3748" s="1408"/>
      <c r="C3748" s="1979"/>
      <c r="D3748" s="1409"/>
      <c r="E3748" s="1398"/>
      <c r="F3748" s="1398"/>
      <c r="G3748" s="1398"/>
      <c r="H3748" s="1399"/>
      <c r="I3748" s="1399"/>
      <c r="J3748" s="1399"/>
      <c r="K3748"/>
      <c r="L3748"/>
      <c r="M3748"/>
      <c r="N3748"/>
      <c r="O3748"/>
    </row>
    <row r="3749" spans="2:15" s="249" customFormat="1" ht="15.75" customHeight="1">
      <c r="B3749" s="1408"/>
      <c r="C3749" s="1979"/>
      <c r="D3749" s="1409"/>
      <c r="E3749" s="1398"/>
      <c r="F3749" s="1398"/>
      <c r="G3749" s="1398"/>
      <c r="H3749" s="1399"/>
      <c r="I3749" s="1399"/>
      <c r="J3749" s="1399"/>
      <c r="K3749"/>
      <c r="L3749"/>
      <c r="M3749"/>
      <c r="N3749"/>
      <c r="O3749"/>
    </row>
    <row r="3750" spans="2:15" s="249" customFormat="1" ht="15.75" customHeight="1">
      <c r="B3750" s="1408"/>
      <c r="C3750" s="1979"/>
      <c r="D3750" s="1409"/>
      <c r="E3750" s="1398"/>
      <c r="F3750" s="1398"/>
      <c r="G3750" s="1398"/>
      <c r="H3750" s="1399"/>
      <c r="I3750" s="1399"/>
      <c r="J3750" s="1399"/>
      <c r="K3750"/>
      <c r="L3750"/>
      <c r="M3750"/>
      <c r="N3750"/>
      <c r="O3750"/>
    </row>
    <row r="3751" spans="2:15" s="249" customFormat="1" ht="15.75" customHeight="1">
      <c r="B3751" s="1408"/>
      <c r="C3751" s="1979"/>
      <c r="D3751" s="1409"/>
      <c r="E3751" s="1398"/>
      <c r="F3751" s="1398"/>
      <c r="G3751" s="1398"/>
      <c r="H3751" s="1399"/>
      <c r="I3751" s="1399"/>
      <c r="J3751" s="1399"/>
      <c r="K3751"/>
      <c r="L3751"/>
      <c r="M3751"/>
      <c r="N3751"/>
      <c r="O3751"/>
    </row>
    <row r="3752" spans="2:15" s="249" customFormat="1" ht="15.75" customHeight="1">
      <c r="B3752" s="1408"/>
      <c r="C3752" s="1979"/>
      <c r="D3752" s="1409"/>
      <c r="E3752" s="1398"/>
      <c r="F3752" s="1398"/>
      <c r="G3752" s="1398"/>
      <c r="H3752" s="1399"/>
      <c r="I3752" s="1399"/>
      <c r="J3752" s="1399"/>
      <c r="K3752"/>
      <c r="L3752"/>
      <c r="M3752"/>
      <c r="N3752"/>
      <c r="O3752"/>
    </row>
    <row r="3753" spans="2:15" s="249" customFormat="1" ht="15.75" customHeight="1">
      <c r="B3753" s="1408"/>
      <c r="C3753" s="1979"/>
      <c r="D3753" s="1409"/>
      <c r="E3753" s="1398"/>
      <c r="F3753" s="1398"/>
      <c r="G3753" s="1398"/>
      <c r="H3753" s="1399"/>
      <c r="I3753" s="1399"/>
      <c r="J3753" s="1399"/>
      <c r="K3753"/>
      <c r="L3753"/>
      <c r="M3753"/>
      <c r="N3753"/>
      <c r="O3753"/>
    </row>
    <row r="3754" spans="2:15" s="249" customFormat="1" ht="15.75" customHeight="1">
      <c r="B3754" s="1408"/>
      <c r="C3754" s="1979"/>
      <c r="D3754" s="1409"/>
      <c r="E3754" s="1398"/>
      <c r="F3754" s="1398"/>
      <c r="G3754" s="1398"/>
      <c r="H3754" s="1399"/>
      <c r="I3754" s="1399"/>
      <c r="J3754" s="1399"/>
      <c r="K3754"/>
      <c r="L3754"/>
      <c r="M3754"/>
      <c r="N3754"/>
      <c r="O3754"/>
    </row>
    <row r="3755" spans="2:15" s="249" customFormat="1" ht="15.75" customHeight="1">
      <c r="B3755" s="1408"/>
      <c r="C3755" s="1979"/>
      <c r="D3755" s="1409"/>
      <c r="E3755" s="1398"/>
      <c r="F3755" s="1398"/>
      <c r="G3755" s="1398"/>
      <c r="H3755" s="1399"/>
      <c r="I3755" s="1399"/>
      <c r="J3755" s="1399"/>
      <c r="K3755"/>
      <c r="L3755"/>
      <c r="M3755"/>
      <c r="N3755"/>
      <c r="O3755"/>
    </row>
    <row r="3756" spans="2:15" s="249" customFormat="1" ht="15.75" customHeight="1">
      <c r="B3756" s="1408"/>
      <c r="C3756" s="1979"/>
      <c r="D3756" s="1409"/>
      <c r="E3756" s="1398"/>
      <c r="F3756" s="1398"/>
      <c r="G3756" s="1398"/>
      <c r="H3756" s="1399"/>
      <c r="I3756" s="1399"/>
      <c r="J3756" s="1399"/>
      <c r="K3756"/>
      <c r="L3756"/>
      <c r="M3756"/>
      <c r="N3756"/>
      <c r="O3756"/>
    </row>
    <row r="3757" spans="2:15" s="249" customFormat="1" ht="15.75" customHeight="1">
      <c r="B3757" s="1408"/>
      <c r="C3757" s="1979"/>
      <c r="D3757" s="1409"/>
      <c r="E3757" s="1398"/>
      <c r="F3757" s="1398"/>
      <c r="G3757" s="1398"/>
      <c r="H3757" s="1399"/>
      <c r="I3757" s="1399"/>
      <c r="J3757" s="1399"/>
      <c r="K3757"/>
      <c r="L3757"/>
      <c r="M3757"/>
      <c r="N3757"/>
      <c r="O3757"/>
    </row>
    <row r="3758" spans="2:15" s="249" customFormat="1" ht="15.75" customHeight="1">
      <c r="B3758" s="1408"/>
      <c r="C3758" s="1979"/>
      <c r="D3758" s="1409"/>
      <c r="E3758" s="1398"/>
      <c r="F3758" s="1398"/>
      <c r="G3758" s="1398"/>
      <c r="H3758" s="1399"/>
      <c r="I3758" s="1399"/>
      <c r="J3758" s="1399"/>
      <c r="K3758"/>
      <c r="L3758"/>
      <c r="M3758"/>
      <c r="N3758"/>
      <c r="O3758"/>
    </row>
    <row r="3759" spans="2:15" s="249" customFormat="1" ht="15.75" customHeight="1">
      <c r="B3759" s="1408"/>
      <c r="C3759" s="1979"/>
      <c r="D3759" s="1409"/>
      <c r="E3759" s="1398"/>
      <c r="F3759" s="1398"/>
      <c r="G3759" s="1398"/>
      <c r="H3759" s="1399"/>
      <c r="I3759" s="1399"/>
      <c r="J3759" s="1399"/>
      <c r="K3759"/>
      <c r="L3759"/>
      <c r="M3759"/>
      <c r="N3759"/>
      <c r="O3759"/>
    </row>
    <row r="3760" spans="2:15" s="249" customFormat="1" ht="15.75" customHeight="1">
      <c r="B3760" s="1408"/>
      <c r="C3760" s="1979"/>
      <c r="D3760" s="1409"/>
      <c r="E3760" s="1398"/>
      <c r="F3760" s="1398"/>
      <c r="G3760" s="1398"/>
      <c r="H3760" s="1399"/>
      <c r="I3760" s="1399"/>
      <c r="J3760" s="1399"/>
      <c r="K3760"/>
      <c r="L3760"/>
      <c r="M3760"/>
      <c r="N3760"/>
      <c r="O3760"/>
    </row>
    <row r="3761" spans="2:15" s="249" customFormat="1" ht="15.75" customHeight="1">
      <c r="B3761" s="1408"/>
      <c r="C3761" s="1979"/>
      <c r="D3761" s="1409"/>
      <c r="E3761" s="1398"/>
      <c r="F3761" s="1398"/>
      <c r="G3761" s="1398"/>
      <c r="H3761" s="1399"/>
      <c r="I3761" s="1399"/>
      <c r="J3761" s="1399"/>
      <c r="K3761"/>
      <c r="L3761"/>
      <c r="M3761"/>
      <c r="N3761"/>
      <c r="O3761"/>
    </row>
    <row r="3762" spans="2:15" s="249" customFormat="1" ht="15.75" customHeight="1">
      <c r="B3762" s="1408"/>
      <c r="C3762" s="1979"/>
      <c r="D3762" s="1409"/>
      <c r="E3762" s="1398"/>
      <c r="F3762" s="1398"/>
      <c r="G3762" s="1398"/>
      <c r="H3762" s="1399"/>
      <c r="I3762" s="1399"/>
      <c r="J3762" s="1399"/>
      <c r="K3762"/>
      <c r="L3762"/>
      <c r="M3762"/>
      <c r="N3762"/>
      <c r="O3762"/>
    </row>
    <row r="3763" spans="2:15" s="249" customFormat="1" ht="15.75" customHeight="1">
      <c r="B3763" s="1408"/>
      <c r="C3763" s="1979"/>
      <c r="D3763" s="1409"/>
      <c r="E3763" s="1398"/>
      <c r="F3763" s="1398"/>
      <c r="G3763" s="1398"/>
      <c r="H3763" s="1399"/>
      <c r="I3763" s="1399"/>
      <c r="J3763" s="1399"/>
      <c r="K3763"/>
      <c r="L3763"/>
      <c r="M3763"/>
      <c r="N3763"/>
      <c r="O3763"/>
    </row>
    <row r="3764" spans="2:15" s="249" customFormat="1" ht="15.75" customHeight="1">
      <c r="B3764" s="1408"/>
      <c r="C3764" s="1979"/>
      <c r="D3764" s="1409"/>
      <c r="E3764" s="1398"/>
      <c r="F3764" s="1398"/>
      <c r="G3764" s="1398"/>
      <c r="H3764" s="1399"/>
      <c r="I3764" s="1399"/>
      <c r="J3764" s="1399"/>
      <c r="K3764"/>
      <c r="L3764"/>
      <c r="M3764"/>
      <c r="N3764"/>
      <c r="O3764"/>
    </row>
    <row r="3765" spans="2:15" s="249" customFormat="1" ht="15.75" customHeight="1">
      <c r="B3765" s="1408"/>
      <c r="C3765" s="1979"/>
      <c r="D3765" s="1409"/>
      <c r="E3765" s="1398"/>
      <c r="F3765" s="1398"/>
      <c r="G3765" s="1398"/>
      <c r="H3765" s="1399"/>
      <c r="I3765" s="1399"/>
      <c r="J3765" s="1399"/>
      <c r="K3765"/>
      <c r="L3765"/>
      <c r="M3765"/>
      <c r="N3765"/>
      <c r="O3765"/>
    </row>
    <row r="3766" spans="2:15" s="249" customFormat="1" ht="15.75" customHeight="1">
      <c r="B3766" s="1408"/>
      <c r="C3766" s="1979"/>
      <c r="D3766" s="1409"/>
      <c r="E3766" s="1398"/>
      <c r="F3766" s="1398"/>
      <c r="G3766" s="1398"/>
      <c r="H3766" s="1399"/>
      <c r="I3766" s="1399"/>
      <c r="J3766" s="1399"/>
      <c r="K3766"/>
      <c r="L3766"/>
      <c r="M3766"/>
      <c r="N3766"/>
      <c r="O3766"/>
    </row>
    <row r="3767" spans="2:15" s="249" customFormat="1" ht="15.75" customHeight="1">
      <c r="B3767" s="1408"/>
      <c r="C3767" s="1979"/>
      <c r="D3767" s="1409"/>
      <c r="E3767" s="1398"/>
      <c r="F3767" s="1398"/>
      <c r="G3767" s="1398"/>
      <c r="H3767" s="1399"/>
      <c r="I3767" s="1399"/>
      <c r="J3767" s="1399"/>
      <c r="K3767"/>
      <c r="L3767"/>
      <c r="M3767"/>
      <c r="N3767"/>
      <c r="O3767"/>
    </row>
    <row r="3768" spans="2:15" s="249" customFormat="1" ht="15.75" customHeight="1">
      <c r="B3768" s="1408"/>
      <c r="C3768" s="1979"/>
      <c r="D3768" s="1409"/>
      <c r="E3768" s="1398"/>
      <c r="F3768" s="1398"/>
      <c r="G3768" s="1398"/>
      <c r="H3768" s="1399"/>
      <c r="I3768" s="1399"/>
      <c r="J3768" s="1399"/>
      <c r="K3768"/>
      <c r="L3768"/>
      <c r="M3768"/>
      <c r="N3768"/>
      <c r="O3768"/>
    </row>
    <row r="3769" spans="2:15" s="249" customFormat="1" ht="15.75" customHeight="1">
      <c r="B3769" s="1408"/>
      <c r="C3769" s="1979"/>
      <c r="D3769" s="1409"/>
      <c r="E3769" s="1398"/>
      <c r="F3769" s="1398"/>
      <c r="G3769" s="1398"/>
      <c r="H3769" s="1399"/>
      <c r="I3769" s="1399"/>
      <c r="J3769" s="1399"/>
      <c r="K3769"/>
      <c r="L3769"/>
      <c r="M3769"/>
      <c r="N3769"/>
      <c r="O3769"/>
    </row>
    <row r="3770" spans="2:15" s="249" customFormat="1" ht="15.75" customHeight="1">
      <c r="B3770" s="1408"/>
      <c r="C3770" s="1979"/>
      <c r="D3770" s="1409"/>
      <c r="E3770" s="1398"/>
      <c r="F3770" s="1398"/>
      <c r="G3770" s="1398"/>
      <c r="H3770" s="1399"/>
      <c r="I3770" s="1399"/>
      <c r="J3770" s="1399"/>
      <c r="K3770"/>
      <c r="L3770"/>
      <c r="M3770"/>
      <c r="N3770"/>
      <c r="O3770"/>
    </row>
    <row r="3771" spans="2:15" s="249" customFormat="1" ht="15.75" customHeight="1">
      <c r="B3771" s="1408"/>
      <c r="C3771" s="1979"/>
      <c r="D3771" s="1409"/>
      <c r="E3771" s="1398"/>
      <c r="F3771" s="1398"/>
      <c r="G3771" s="1398"/>
      <c r="H3771" s="1399"/>
      <c r="I3771" s="1399"/>
      <c r="J3771" s="1399"/>
      <c r="K3771"/>
      <c r="L3771"/>
      <c r="M3771"/>
      <c r="N3771"/>
      <c r="O3771"/>
    </row>
    <row r="3772" spans="2:15" s="249" customFormat="1" ht="15.75" customHeight="1">
      <c r="B3772" s="1408"/>
      <c r="C3772" s="1979"/>
      <c r="D3772" s="1409"/>
      <c r="E3772" s="1398"/>
      <c r="F3772" s="1398"/>
      <c r="G3772" s="1398"/>
      <c r="H3772" s="1399"/>
      <c r="I3772" s="1399"/>
      <c r="J3772" s="1399"/>
      <c r="K3772"/>
      <c r="L3772"/>
      <c r="M3772"/>
      <c r="N3772"/>
      <c r="O3772"/>
    </row>
    <row r="3773" spans="2:15" s="249" customFormat="1" ht="15.75" customHeight="1">
      <c r="B3773" s="1408"/>
      <c r="C3773" s="1979"/>
      <c r="D3773" s="1409"/>
      <c r="E3773" s="1398"/>
      <c r="F3773" s="1398"/>
      <c r="G3773" s="1398"/>
      <c r="H3773" s="1399"/>
      <c r="I3773" s="1399"/>
      <c r="J3773" s="1399"/>
      <c r="K3773"/>
      <c r="L3773"/>
      <c r="M3773"/>
      <c r="N3773"/>
      <c r="O3773"/>
    </row>
    <row r="3774" spans="2:15" s="249" customFormat="1" ht="15.75" customHeight="1">
      <c r="B3774" s="1408"/>
      <c r="C3774" s="1979"/>
      <c r="D3774" s="1409"/>
      <c r="E3774" s="1398"/>
      <c r="F3774" s="1398"/>
      <c r="G3774" s="1398"/>
      <c r="H3774" s="1399"/>
      <c r="I3774" s="1399"/>
      <c r="J3774" s="1399"/>
      <c r="K3774"/>
      <c r="L3774"/>
      <c r="M3774"/>
      <c r="N3774"/>
      <c r="O3774"/>
    </row>
    <row r="3775" spans="2:15" s="249" customFormat="1" ht="15.75" customHeight="1">
      <c r="B3775" s="1408"/>
      <c r="C3775" s="1979"/>
      <c r="D3775" s="1409"/>
      <c r="E3775" s="1398"/>
      <c r="F3775" s="1398"/>
      <c r="G3775" s="1398"/>
      <c r="H3775" s="1399"/>
      <c r="I3775" s="1399"/>
      <c r="J3775" s="1399"/>
      <c r="K3775"/>
      <c r="L3775"/>
      <c r="M3775"/>
      <c r="N3775"/>
      <c r="O3775"/>
    </row>
    <row r="3776" spans="2:15" s="249" customFormat="1" ht="15.75" customHeight="1">
      <c r="B3776" s="1408"/>
      <c r="C3776" s="1979"/>
      <c r="D3776" s="1409"/>
      <c r="E3776" s="1398"/>
      <c r="F3776" s="1398"/>
      <c r="G3776" s="1398"/>
      <c r="H3776" s="1399"/>
      <c r="I3776" s="1399"/>
      <c r="J3776" s="1399"/>
      <c r="K3776"/>
      <c r="L3776"/>
      <c r="M3776"/>
      <c r="N3776"/>
      <c r="O3776"/>
    </row>
    <row r="3777" spans="2:15" s="249" customFormat="1" ht="15.75" customHeight="1">
      <c r="B3777" s="1408"/>
      <c r="C3777" s="1979"/>
      <c r="D3777" s="1409"/>
      <c r="E3777" s="1398"/>
      <c r="F3777" s="1398"/>
      <c r="G3777" s="1398"/>
      <c r="H3777" s="1399"/>
      <c r="I3777" s="1399"/>
      <c r="J3777" s="1399"/>
      <c r="K3777"/>
      <c r="L3777"/>
      <c r="M3777"/>
      <c r="N3777"/>
      <c r="O3777"/>
    </row>
    <row r="3778" spans="2:15" s="249" customFormat="1" ht="15.75" customHeight="1">
      <c r="B3778" s="1408"/>
      <c r="C3778" s="1979"/>
      <c r="D3778" s="1409"/>
      <c r="E3778" s="1398"/>
      <c r="F3778" s="1398"/>
      <c r="G3778" s="1398"/>
      <c r="H3778" s="1399"/>
      <c r="I3778" s="1399"/>
      <c r="J3778" s="1399"/>
      <c r="K3778"/>
      <c r="L3778"/>
      <c r="M3778"/>
      <c r="N3778"/>
      <c r="O3778"/>
    </row>
    <row r="3779" spans="2:15" s="249" customFormat="1" ht="15.75" customHeight="1">
      <c r="B3779" s="1408"/>
      <c r="C3779" s="1979"/>
      <c r="D3779" s="1409"/>
      <c r="E3779" s="1398"/>
      <c r="F3779" s="1398"/>
      <c r="G3779" s="1398"/>
      <c r="H3779" s="1399"/>
      <c r="I3779" s="1399"/>
      <c r="J3779" s="1399"/>
      <c r="K3779"/>
      <c r="L3779"/>
      <c r="M3779"/>
      <c r="N3779"/>
      <c r="O3779"/>
    </row>
    <row r="3780" spans="2:15" s="249" customFormat="1" ht="15.75" customHeight="1">
      <c r="B3780" s="1408"/>
      <c r="C3780" s="1979"/>
      <c r="D3780" s="1409"/>
      <c r="E3780" s="1398"/>
      <c r="F3780" s="1398"/>
      <c r="G3780" s="1398"/>
      <c r="H3780" s="1399"/>
      <c r="I3780" s="1399"/>
      <c r="J3780" s="1399"/>
      <c r="K3780"/>
      <c r="L3780"/>
      <c r="M3780"/>
      <c r="N3780"/>
      <c r="O3780"/>
    </row>
    <row r="3781" spans="2:15" s="249" customFormat="1" ht="15.75" customHeight="1">
      <c r="B3781" s="1408"/>
      <c r="C3781" s="1979"/>
      <c r="D3781" s="1409"/>
      <c r="E3781" s="1398"/>
      <c r="F3781" s="1398"/>
      <c r="G3781" s="1398"/>
      <c r="H3781" s="1399"/>
      <c r="I3781" s="1399"/>
      <c r="J3781" s="1399"/>
      <c r="K3781"/>
      <c r="L3781"/>
      <c r="M3781"/>
      <c r="N3781"/>
      <c r="O3781"/>
    </row>
    <row r="3782" spans="2:15" s="249" customFormat="1" ht="15.75" customHeight="1">
      <c r="B3782" s="1408"/>
      <c r="C3782" s="1979"/>
      <c r="D3782" s="1409"/>
      <c r="E3782" s="1398"/>
      <c r="F3782" s="1398"/>
      <c r="G3782" s="1398"/>
      <c r="H3782" s="1399"/>
      <c r="I3782" s="1399"/>
      <c r="J3782" s="1399"/>
      <c r="K3782"/>
      <c r="L3782"/>
      <c r="M3782"/>
      <c r="N3782"/>
      <c r="O3782"/>
    </row>
    <row r="3783" spans="2:15" s="249" customFormat="1" ht="15.75" customHeight="1">
      <c r="B3783" s="1408"/>
      <c r="C3783" s="1979"/>
      <c r="D3783" s="1409"/>
      <c r="E3783" s="1398"/>
      <c r="F3783" s="1398"/>
      <c r="G3783" s="1398"/>
      <c r="H3783" s="1399"/>
      <c r="I3783" s="1399"/>
      <c r="J3783" s="1399"/>
      <c r="K3783"/>
      <c r="L3783"/>
      <c r="M3783"/>
      <c r="N3783"/>
      <c r="O3783"/>
    </row>
    <row r="3784" spans="2:15" s="249" customFormat="1" ht="15.75" customHeight="1">
      <c r="B3784" s="1408"/>
      <c r="C3784" s="1979"/>
      <c r="D3784" s="1409"/>
      <c r="E3784" s="1398"/>
      <c r="F3784" s="1398"/>
      <c r="G3784" s="1398"/>
      <c r="H3784" s="1399"/>
      <c r="I3784" s="1399"/>
      <c r="J3784" s="1399"/>
      <c r="K3784"/>
      <c r="L3784"/>
      <c r="M3784"/>
      <c r="N3784"/>
      <c r="O3784"/>
    </row>
    <row r="3785" spans="2:15" s="249" customFormat="1" ht="15.75" customHeight="1">
      <c r="B3785" s="1408"/>
      <c r="C3785" s="1979"/>
      <c r="D3785" s="1409"/>
      <c r="E3785" s="1398"/>
      <c r="F3785" s="1398"/>
      <c r="G3785" s="1398"/>
      <c r="H3785" s="1399"/>
      <c r="I3785" s="1399"/>
      <c r="J3785" s="1399"/>
      <c r="K3785"/>
      <c r="L3785"/>
      <c r="M3785"/>
      <c r="N3785"/>
      <c r="O3785"/>
    </row>
    <row r="3786" spans="2:15" s="249" customFormat="1" ht="15.75" customHeight="1">
      <c r="B3786" s="1408"/>
      <c r="C3786" s="1979"/>
      <c r="D3786" s="1409"/>
      <c r="E3786" s="1398"/>
      <c r="F3786" s="1398"/>
      <c r="G3786" s="1398"/>
      <c r="H3786" s="1399"/>
      <c r="I3786" s="1399"/>
      <c r="J3786" s="1399"/>
      <c r="K3786"/>
      <c r="L3786"/>
      <c r="M3786"/>
      <c r="N3786"/>
      <c r="O3786"/>
    </row>
    <row r="3787" spans="2:15" s="249" customFormat="1" ht="15.75" customHeight="1">
      <c r="B3787" s="1408"/>
      <c r="C3787" s="1979"/>
      <c r="D3787" s="1409"/>
      <c r="E3787" s="1398"/>
      <c r="F3787" s="1398"/>
      <c r="G3787" s="1398"/>
      <c r="H3787" s="1399"/>
      <c r="I3787" s="1399"/>
      <c r="J3787" s="1399"/>
      <c r="K3787"/>
      <c r="L3787"/>
      <c r="M3787"/>
      <c r="N3787"/>
      <c r="O3787"/>
    </row>
    <row r="3788" spans="2:15" s="249" customFormat="1" ht="15.75" customHeight="1">
      <c r="B3788" s="1408"/>
      <c r="C3788" s="1979"/>
      <c r="D3788" s="1409"/>
      <c r="E3788" s="1398"/>
      <c r="F3788" s="1398"/>
      <c r="G3788" s="1398"/>
      <c r="H3788" s="1399"/>
      <c r="I3788" s="1399"/>
      <c r="J3788" s="1399"/>
      <c r="K3788"/>
      <c r="L3788"/>
      <c r="M3788"/>
      <c r="N3788"/>
      <c r="O3788"/>
    </row>
    <row r="3789" spans="2:15" s="249" customFormat="1" ht="15.75" customHeight="1">
      <c r="B3789" s="1408"/>
      <c r="C3789" s="1979"/>
      <c r="D3789" s="1409"/>
      <c r="E3789" s="1398"/>
      <c r="F3789" s="1398"/>
      <c r="G3789" s="1398"/>
      <c r="H3789" s="1399"/>
      <c r="I3789" s="1399"/>
      <c r="J3789" s="1399"/>
      <c r="K3789"/>
      <c r="L3789"/>
      <c r="M3789"/>
      <c r="N3789"/>
      <c r="O3789"/>
    </row>
    <row r="3790" spans="2:15" s="249" customFormat="1" ht="15.75" customHeight="1">
      <c r="B3790" s="1408"/>
      <c r="C3790" s="1979"/>
      <c r="D3790" s="1409"/>
      <c r="E3790" s="1398"/>
      <c r="F3790" s="1398"/>
      <c r="G3790" s="1398"/>
      <c r="H3790" s="1399"/>
      <c r="I3790" s="1399"/>
      <c r="J3790" s="1399"/>
      <c r="K3790"/>
      <c r="L3790"/>
      <c r="M3790"/>
      <c r="N3790"/>
      <c r="O3790"/>
    </row>
    <row r="3791" spans="2:15" s="249" customFormat="1" ht="15.75" customHeight="1">
      <c r="B3791" s="1408"/>
      <c r="C3791" s="1979"/>
      <c r="D3791" s="1409"/>
      <c r="E3791" s="1398"/>
      <c r="F3791" s="1398"/>
      <c r="G3791" s="1398"/>
      <c r="H3791" s="1399"/>
      <c r="I3791" s="1399"/>
      <c r="J3791" s="1399"/>
      <c r="K3791"/>
      <c r="L3791"/>
      <c r="M3791"/>
      <c r="N3791"/>
      <c r="O3791"/>
    </row>
    <row r="3792" spans="2:15" s="249" customFormat="1" ht="15.75" customHeight="1">
      <c r="B3792" s="1408"/>
      <c r="C3792" s="1979"/>
      <c r="D3792" s="1409"/>
      <c r="E3792" s="1398"/>
      <c r="F3792" s="1398"/>
      <c r="G3792" s="1398"/>
      <c r="H3792" s="1399"/>
      <c r="I3792" s="1399"/>
      <c r="J3792" s="1399"/>
      <c r="K3792"/>
      <c r="L3792"/>
      <c r="M3792"/>
      <c r="N3792"/>
      <c r="O3792"/>
    </row>
    <row r="3793" spans="2:15" s="249" customFormat="1" ht="15.75" customHeight="1">
      <c r="B3793" s="1408"/>
      <c r="C3793" s="1979"/>
      <c r="D3793" s="1409"/>
      <c r="E3793" s="1398"/>
      <c r="F3793" s="1398"/>
      <c r="G3793" s="1398"/>
      <c r="H3793" s="1399"/>
      <c r="I3793" s="1399"/>
      <c r="J3793" s="1399"/>
      <c r="K3793"/>
      <c r="L3793"/>
      <c r="M3793"/>
      <c r="N3793"/>
      <c r="O3793"/>
    </row>
    <row r="3794" spans="2:15" s="249" customFormat="1" ht="15.75" customHeight="1">
      <c r="B3794" s="1408"/>
      <c r="C3794" s="1979"/>
      <c r="D3794" s="1409"/>
      <c r="E3794" s="1398"/>
      <c r="F3794" s="1398"/>
      <c r="G3794" s="1398"/>
      <c r="H3794" s="1399"/>
      <c r="I3794" s="1399"/>
      <c r="J3794" s="1399"/>
      <c r="K3794"/>
      <c r="L3794"/>
      <c r="M3794"/>
      <c r="N3794"/>
      <c r="O3794"/>
    </row>
    <row r="3795" spans="2:15" s="249" customFormat="1" ht="15.75" customHeight="1">
      <c r="B3795" s="1408"/>
      <c r="C3795" s="1979"/>
      <c r="D3795" s="1409"/>
      <c r="E3795" s="1398"/>
      <c r="F3795" s="1398"/>
      <c r="G3795" s="1398"/>
      <c r="H3795" s="1399"/>
      <c r="I3795" s="1399"/>
      <c r="J3795" s="1399"/>
      <c r="K3795"/>
      <c r="L3795"/>
      <c r="M3795"/>
      <c r="N3795"/>
      <c r="O3795"/>
    </row>
    <row r="3796" spans="2:15" s="249" customFormat="1" ht="15.75" customHeight="1">
      <c r="B3796" s="1408"/>
      <c r="C3796" s="1979"/>
      <c r="D3796" s="1409"/>
      <c r="E3796" s="1398"/>
      <c r="F3796" s="1398"/>
      <c r="G3796" s="1398"/>
      <c r="H3796" s="1399"/>
      <c r="I3796" s="1399"/>
      <c r="J3796" s="1399"/>
      <c r="K3796"/>
      <c r="L3796"/>
      <c r="M3796"/>
      <c r="N3796"/>
      <c r="O3796"/>
    </row>
    <row r="3797" spans="2:15" s="249" customFormat="1" ht="15.75" customHeight="1">
      <c r="B3797" s="1408"/>
      <c r="C3797" s="1979"/>
      <c r="D3797" s="1409"/>
      <c r="E3797" s="1398"/>
      <c r="F3797" s="1398"/>
      <c r="G3797" s="1398"/>
      <c r="H3797" s="1399"/>
      <c r="I3797" s="1399"/>
      <c r="J3797" s="1399"/>
      <c r="K3797"/>
      <c r="L3797"/>
      <c r="M3797"/>
      <c r="N3797"/>
      <c r="O3797"/>
    </row>
    <row r="3798" spans="2:15" s="249" customFormat="1" ht="15.75" customHeight="1">
      <c r="B3798" s="1408"/>
      <c r="C3798" s="1979"/>
      <c r="D3798" s="1409"/>
      <c r="E3798" s="1398"/>
      <c r="F3798" s="1398"/>
      <c r="G3798" s="1398"/>
      <c r="H3798" s="1399"/>
      <c r="I3798" s="1399"/>
      <c r="J3798" s="1399"/>
      <c r="K3798"/>
      <c r="L3798"/>
      <c r="M3798"/>
      <c r="N3798"/>
      <c r="O3798"/>
    </row>
    <row r="3799" spans="2:15" s="249" customFormat="1" ht="15.75" customHeight="1">
      <c r="B3799" s="1408"/>
      <c r="C3799" s="1979"/>
      <c r="D3799" s="1409"/>
      <c r="E3799" s="1398"/>
      <c r="F3799" s="1398"/>
      <c r="G3799" s="1398"/>
      <c r="H3799" s="1399"/>
      <c r="I3799" s="1399"/>
      <c r="J3799" s="1399"/>
      <c r="K3799"/>
      <c r="L3799"/>
      <c r="M3799"/>
      <c r="N3799"/>
      <c r="O3799"/>
    </row>
    <row r="3800" spans="2:15" s="249" customFormat="1" ht="15.75" customHeight="1">
      <c r="B3800" s="1408"/>
      <c r="C3800" s="1979"/>
      <c r="D3800" s="1409"/>
      <c r="E3800" s="1398"/>
      <c r="F3800" s="1398"/>
      <c r="G3800" s="1398"/>
      <c r="H3800" s="1399"/>
      <c r="I3800" s="1399"/>
      <c r="J3800" s="1399"/>
      <c r="K3800"/>
      <c r="L3800"/>
      <c r="M3800"/>
      <c r="N3800"/>
      <c r="O3800"/>
    </row>
    <row r="3801" spans="2:15" s="249" customFormat="1" ht="15.75" customHeight="1">
      <c r="B3801" s="1408"/>
      <c r="C3801" s="1979"/>
      <c r="D3801" s="1409"/>
      <c r="E3801" s="1398"/>
      <c r="F3801" s="1398"/>
      <c r="G3801" s="1398"/>
      <c r="H3801" s="1399"/>
      <c r="I3801" s="1399"/>
      <c r="J3801" s="1399"/>
      <c r="K3801"/>
      <c r="L3801"/>
      <c r="M3801"/>
      <c r="N3801"/>
      <c r="O3801"/>
    </row>
    <row r="3802" spans="2:15" s="249" customFormat="1" ht="15.75" customHeight="1">
      <c r="B3802" s="1408"/>
      <c r="C3802" s="1979"/>
      <c r="D3802" s="1409"/>
      <c r="E3802" s="1398"/>
      <c r="F3802" s="1398"/>
      <c r="G3802" s="1398"/>
      <c r="H3802" s="1399"/>
      <c r="I3802" s="1399"/>
      <c r="J3802" s="1399"/>
      <c r="K3802"/>
      <c r="L3802"/>
      <c r="M3802"/>
      <c r="N3802"/>
      <c r="O3802"/>
    </row>
    <row r="3803" spans="2:15" s="249" customFormat="1" ht="15.75" customHeight="1">
      <c r="B3803" s="1408"/>
      <c r="C3803" s="1979"/>
      <c r="D3803" s="1409"/>
      <c r="E3803" s="1398"/>
      <c r="F3803" s="1398"/>
      <c r="G3803" s="1398"/>
      <c r="H3803" s="1399"/>
      <c r="I3803" s="1399"/>
      <c r="J3803" s="1399"/>
      <c r="K3803"/>
      <c r="L3803"/>
      <c r="M3803"/>
      <c r="N3803"/>
      <c r="O3803"/>
    </row>
    <row r="3804" spans="2:15" s="249" customFormat="1" ht="15.75" customHeight="1">
      <c r="B3804" s="1408"/>
      <c r="C3804" s="1979"/>
      <c r="D3804" s="1409"/>
      <c r="E3804" s="1398"/>
      <c r="F3804" s="1398"/>
      <c r="G3804" s="1398"/>
      <c r="H3804" s="1399"/>
      <c r="I3804" s="1399"/>
      <c r="J3804" s="1399"/>
      <c r="K3804"/>
      <c r="L3804"/>
      <c r="M3804"/>
      <c r="N3804"/>
      <c r="O3804"/>
    </row>
    <row r="3805" spans="2:15" s="249" customFormat="1" ht="15.75" customHeight="1">
      <c r="B3805" s="1408"/>
      <c r="C3805" s="1979"/>
      <c r="D3805" s="1409"/>
      <c r="E3805" s="1398"/>
      <c r="F3805" s="1398"/>
      <c r="G3805" s="1398"/>
      <c r="H3805" s="1399"/>
      <c r="I3805" s="1399"/>
      <c r="J3805" s="1399"/>
      <c r="K3805"/>
      <c r="L3805"/>
      <c r="M3805"/>
      <c r="N3805"/>
      <c r="O3805"/>
    </row>
    <row r="3806" spans="2:15" s="249" customFormat="1" ht="15.75" customHeight="1">
      <c r="B3806" s="1408"/>
      <c r="C3806" s="1979"/>
      <c r="D3806" s="1409"/>
      <c r="E3806" s="1398"/>
      <c r="F3806" s="1398"/>
      <c r="G3806" s="1398"/>
      <c r="H3806" s="1399"/>
      <c r="I3806" s="1399"/>
      <c r="J3806" s="1399"/>
      <c r="K3806"/>
      <c r="L3806"/>
      <c r="M3806"/>
      <c r="N3806"/>
      <c r="O3806"/>
    </row>
    <row r="3807" spans="2:15" s="249" customFormat="1" ht="15.75" customHeight="1">
      <c r="B3807" s="1408"/>
      <c r="C3807" s="1979"/>
      <c r="D3807" s="1409"/>
      <c r="E3807" s="1398"/>
      <c r="F3807" s="1398"/>
      <c r="G3807" s="1398"/>
      <c r="H3807" s="1399"/>
      <c r="I3807" s="1399"/>
      <c r="J3807" s="1399"/>
      <c r="K3807"/>
      <c r="L3807"/>
      <c r="M3807"/>
      <c r="N3807"/>
      <c r="O3807"/>
    </row>
    <row r="3808" spans="2:15" s="249" customFormat="1" ht="15.75" customHeight="1">
      <c r="B3808" s="1408"/>
      <c r="C3808" s="1979"/>
      <c r="D3808" s="1409"/>
      <c r="E3808" s="1398"/>
      <c r="F3808" s="1398"/>
      <c r="G3808" s="1398"/>
      <c r="H3808" s="1399"/>
      <c r="I3808" s="1399"/>
      <c r="J3808" s="1399"/>
      <c r="K3808"/>
      <c r="L3808"/>
      <c r="M3808"/>
      <c r="N3808"/>
      <c r="O3808"/>
    </row>
    <row r="3809" spans="2:15" s="249" customFormat="1" ht="15.75" customHeight="1">
      <c r="B3809" s="1408"/>
      <c r="C3809" s="1979"/>
      <c r="D3809" s="1409"/>
      <c r="E3809" s="1398"/>
      <c r="F3809" s="1398"/>
      <c r="G3809" s="1398"/>
      <c r="H3809" s="1399"/>
      <c r="I3809" s="1399"/>
      <c r="J3809" s="1399"/>
      <c r="K3809"/>
      <c r="L3809"/>
      <c r="M3809"/>
      <c r="N3809"/>
      <c r="O3809"/>
    </row>
    <row r="3810" spans="2:15" s="249" customFormat="1" ht="15.75" customHeight="1">
      <c r="B3810" s="1408"/>
      <c r="C3810" s="1979"/>
      <c r="D3810" s="1409"/>
      <c r="E3810" s="1398"/>
      <c r="F3810" s="1398"/>
      <c r="G3810" s="1398"/>
      <c r="H3810" s="1399"/>
      <c r="I3810" s="1399"/>
      <c r="J3810" s="1399"/>
      <c r="K3810"/>
      <c r="L3810"/>
      <c r="M3810"/>
      <c r="N3810"/>
      <c r="O3810"/>
    </row>
    <row r="3811" spans="2:15" s="249" customFormat="1" ht="15.75" customHeight="1">
      <c r="B3811" s="1408"/>
      <c r="C3811" s="1979"/>
      <c r="D3811" s="1409"/>
      <c r="E3811" s="1398"/>
      <c r="F3811" s="1398"/>
      <c r="G3811" s="1398"/>
      <c r="H3811" s="1399"/>
      <c r="I3811" s="1399"/>
      <c r="J3811" s="1399"/>
      <c r="K3811"/>
      <c r="L3811"/>
      <c r="M3811"/>
      <c r="N3811"/>
      <c r="O3811"/>
    </row>
    <row r="3812" spans="2:15" s="249" customFormat="1" ht="15.75" customHeight="1">
      <c r="B3812" s="1408"/>
      <c r="C3812" s="1979"/>
      <c r="D3812" s="1409"/>
      <c r="E3812" s="1398"/>
      <c r="F3812" s="1398"/>
      <c r="G3812" s="1398"/>
      <c r="H3812" s="1399"/>
      <c r="I3812" s="1399"/>
      <c r="J3812" s="1399"/>
      <c r="K3812"/>
      <c r="L3812"/>
      <c r="M3812"/>
      <c r="N3812"/>
      <c r="O3812"/>
    </row>
    <row r="3813" spans="2:15" s="249" customFormat="1" ht="15.75" customHeight="1">
      <c r="B3813" s="1408"/>
      <c r="C3813" s="1979"/>
      <c r="D3813" s="1409"/>
      <c r="E3813" s="1398"/>
      <c r="F3813" s="1398"/>
      <c r="G3813" s="1398"/>
      <c r="H3813" s="1399"/>
      <c r="I3813" s="1399"/>
      <c r="J3813" s="1399"/>
      <c r="K3813"/>
      <c r="L3813"/>
      <c r="M3813"/>
      <c r="N3813"/>
      <c r="O3813"/>
    </row>
    <row r="3814" spans="2:15" s="249" customFormat="1" ht="15.75" customHeight="1">
      <c r="B3814" s="1408"/>
      <c r="C3814" s="1979"/>
      <c r="D3814" s="1409"/>
      <c r="E3814" s="1398"/>
      <c r="F3814" s="1398"/>
      <c r="G3814" s="1398"/>
      <c r="H3814" s="1399"/>
      <c r="I3814" s="1399"/>
      <c r="J3814" s="1399"/>
      <c r="K3814"/>
      <c r="L3814"/>
      <c r="M3814"/>
      <c r="N3814"/>
      <c r="O3814"/>
    </row>
    <row r="3815" spans="2:15" s="249" customFormat="1" ht="15.75" customHeight="1">
      <c r="B3815" s="1408"/>
      <c r="C3815" s="1979"/>
      <c r="D3815" s="1409"/>
      <c r="E3815" s="1398"/>
      <c r="F3815" s="1398"/>
      <c r="G3815" s="1398"/>
      <c r="H3815" s="1399"/>
      <c r="I3815" s="1399"/>
      <c r="J3815" s="1399"/>
      <c r="K3815"/>
      <c r="L3815"/>
      <c r="M3815"/>
      <c r="N3815"/>
      <c r="O3815"/>
    </row>
    <row r="3816" spans="2:15" s="249" customFormat="1" ht="15.75" customHeight="1">
      <c r="B3816" s="1408"/>
      <c r="C3816" s="1979"/>
      <c r="D3816" s="1409"/>
      <c r="E3816" s="1398"/>
      <c r="F3816" s="1398"/>
      <c r="G3816" s="1398"/>
      <c r="H3816" s="1399"/>
      <c r="I3816" s="1399"/>
      <c r="J3816" s="1399"/>
      <c r="K3816"/>
      <c r="L3816"/>
      <c r="M3816"/>
      <c r="N3816"/>
      <c r="O3816"/>
    </row>
    <row r="3817" spans="2:15" s="249" customFormat="1" ht="15.75" customHeight="1">
      <c r="B3817" s="1408"/>
      <c r="C3817" s="1979"/>
      <c r="D3817" s="1409"/>
      <c r="E3817" s="1398"/>
      <c r="F3817" s="1398"/>
      <c r="G3817" s="1398"/>
      <c r="H3817" s="1399"/>
      <c r="I3817" s="1399"/>
      <c r="J3817" s="1399"/>
      <c r="K3817"/>
      <c r="L3817"/>
      <c r="M3817"/>
      <c r="N3817"/>
      <c r="O3817"/>
    </row>
    <row r="3818" spans="2:15" s="249" customFormat="1" ht="15.75" customHeight="1">
      <c r="B3818" s="1408"/>
      <c r="C3818" s="1979"/>
      <c r="D3818" s="1409"/>
      <c r="E3818" s="1398"/>
      <c r="F3818" s="1398"/>
      <c r="G3818" s="1398"/>
      <c r="H3818" s="1399"/>
      <c r="I3818" s="1399"/>
      <c r="J3818" s="1399"/>
      <c r="K3818"/>
      <c r="L3818"/>
      <c r="M3818"/>
      <c r="N3818"/>
      <c r="O3818"/>
    </row>
    <row r="3819" spans="2:15" s="249" customFormat="1" ht="15.75" customHeight="1">
      <c r="B3819" s="1408"/>
      <c r="C3819" s="1979"/>
      <c r="D3819" s="1409"/>
      <c r="E3819" s="1398"/>
      <c r="F3819" s="1398"/>
      <c r="G3819" s="1398"/>
      <c r="H3819" s="1399"/>
      <c r="I3819" s="1399"/>
      <c r="J3819" s="1399"/>
      <c r="K3819"/>
      <c r="L3819"/>
      <c r="M3819"/>
      <c r="N3819"/>
      <c r="O3819"/>
    </row>
    <row r="3820" spans="2:15" s="249" customFormat="1" ht="15.75" customHeight="1">
      <c r="B3820" s="1408"/>
      <c r="C3820" s="1979"/>
      <c r="D3820" s="1409"/>
      <c r="E3820" s="1398"/>
      <c r="F3820" s="1398"/>
      <c r="G3820" s="1398"/>
      <c r="H3820" s="1399"/>
      <c r="I3820" s="1399"/>
      <c r="J3820" s="1399"/>
      <c r="K3820"/>
      <c r="L3820"/>
      <c r="M3820"/>
      <c r="N3820"/>
      <c r="O3820"/>
    </row>
    <row r="3821" spans="2:15" s="249" customFormat="1" ht="15.75" customHeight="1">
      <c r="B3821" s="1408"/>
      <c r="C3821" s="1979"/>
      <c r="D3821" s="1409"/>
      <c r="E3821" s="1398"/>
      <c r="F3821" s="1398"/>
      <c r="G3821" s="1398"/>
      <c r="H3821" s="1399"/>
      <c r="I3821" s="1399"/>
      <c r="J3821" s="1399"/>
      <c r="K3821"/>
      <c r="L3821"/>
      <c r="M3821"/>
      <c r="N3821"/>
      <c r="O3821"/>
    </row>
    <row r="3822" spans="2:15" s="249" customFormat="1" ht="15.75" customHeight="1">
      <c r="B3822" s="1408"/>
      <c r="C3822" s="1979"/>
      <c r="D3822" s="1409"/>
      <c r="E3822" s="1398"/>
      <c r="F3822" s="1398"/>
      <c r="G3822" s="1398"/>
      <c r="H3822" s="1399"/>
      <c r="I3822" s="1399"/>
      <c r="J3822" s="1399"/>
      <c r="K3822"/>
      <c r="L3822"/>
      <c r="M3822"/>
      <c r="N3822"/>
      <c r="O3822"/>
    </row>
    <row r="3823" spans="2:15" s="249" customFormat="1" ht="15.75" customHeight="1">
      <c r="B3823" s="1408"/>
      <c r="C3823" s="1979"/>
      <c r="D3823" s="1409"/>
      <c r="E3823" s="1398"/>
      <c r="F3823" s="1398"/>
      <c r="G3823" s="1398"/>
      <c r="H3823" s="1399"/>
      <c r="I3823" s="1399"/>
      <c r="J3823" s="1399"/>
      <c r="K3823"/>
      <c r="L3823"/>
      <c r="M3823"/>
      <c r="N3823"/>
      <c r="O3823"/>
    </row>
    <row r="3824" spans="2:15" s="249" customFormat="1" ht="15.75" customHeight="1">
      <c r="B3824" s="1408"/>
      <c r="C3824" s="1979"/>
      <c r="D3824" s="1409"/>
      <c r="E3824" s="1398"/>
      <c r="F3824" s="1398"/>
      <c r="G3824" s="1398"/>
      <c r="H3824" s="1399"/>
      <c r="I3824" s="1399"/>
      <c r="J3824" s="1399"/>
      <c r="K3824"/>
      <c r="L3824"/>
      <c r="M3824"/>
      <c r="N3824"/>
      <c r="O3824"/>
    </row>
    <row r="3825" spans="2:15" s="249" customFormat="1" ht="15.75" customHeight="1">
      <c r="B3825" s="1408"/>
      <c r="C3825" s="1979"/>
      <c r="D3825" s="1409"/>
      <c r="E3825" s="1398"/>
      <c r="F3825" s="1398"/>
      <c r="G3825" s="1398"/>
      <c r="H3825" s="1399"/>
      <c r="I3825" s="1399"/>
      <c r="J3825" s="1399"/>
      <c r="K3825"/>
      <c r="L3825"/>
      <c r="M3825"/>
      <c r="N3825"/>
      <c r="O3825"/>
    </row>
    <row r="3826" spans="2:15" s="249" customFormat="1" ht="15.75" customHeight="1">
      <c r="B3826" s="1408"/>
      <c r="C3826" s="1979"/>
      <c r="D3826" s="1409"/>
      <c r="E3826" s="1398"/>
      <c r="F3826" s="1398"/>
      <c r="G3826" s="1398"/>
      <c r="H3826" s="1399"/>
      <c r="I3826" s="1399"/>
      <c r="J3826" s="1399"/>
      <c r="K3826"/>
      <c r="L3826"/>
      <c r="M3826"/>
      <c r="N3826"/>
      <c r="O3826"/>
    </row>
    <row r="3827" spans="2:15" s="249" customFormat="1" ht="15.75" customHeight="1">
      <c r="B3827" s="1408"/>
      <c r="C3827" s="1979"/>
      <c r="D3827" s="1409"/>
      <c r="E3827" s="1398"/>
      <c r="F3827" s="1398"/>
      <c r="G3827" s="1398"/>
      <c r="H3827" s="1399"/>
      <c r="I3827" s="1399"/>
      <c r="J3827" s="1399"/>
      <c r="K3827"/>
      <c r="L3827"/>
      <c r="M3827"/>
      <c r="N3827"/>
      <c r="O3827"/>
    </row>
    <row r="3828" spans="2:15" s="249" customFormat="1" ht="15.75" customHeight="1">
      <c r="B3828" s="1408"/>
      <c r="C3828" s="1979"/>
      <c r="D3828" s="1409"/>
      <c r="E3828" s="1398"/>
      <c r="F3828" s="1398"/>
      <c r="G3828" s="1398"/>
      <c r="H3828" s="1399"/>
      <c r="I3828" s="1399"/>
      <c r="J3828" s="1399"/>
      <c r="K3828"/>
      <c r="L3828"/>
      <c r="M3828"/>
      <c r="N3828"/>
      <c r="O3828"/>
    </row>
    <row r="3829" spans="2:15" s="249" customFormat="1" ht="15.75" customHeight="1">
      <c r="B3829" s="1408"/>
      <c r="C3829" s="1979"/>
      <c r="D3829" s="1409"/>
      <c r="E3829" s="1398"/>
      <c r="F3829" s="1398"/>
      <c r="G3829" s="1398"/>
      <c r="H3829" s="1399"/>
      <c r="I3829" s="1399"/>
      <c r="J3829" s="1399"/>
      <c r="K3829"/>
      <c r="L3829"/>
      <c r="M3829"/>
      <c r="N3829"/>
      <c r="O3829"/>
    </row>
    <row r="3830" spans="2:15" s="249" customFormat="1" ht="15.75" customHeight="1">
      <c r="B3830" s="1408"/>
      <c r="C3830" s="1979"/>
      <c r="D3830" s="1409"/>
      <c r="E3830" s="1398"/>
      <c r="F3830" s="1398"/>
      <c r="G3830" s="1398"/>
      <c r="H3830" s="1399"/>
      <c r="I3830" s="1399"/>
      <c r="J3830" s="1399"/>
      <c r="K3830"/>
      <c r="L3830"/>
      <c r="M3830"/>
      <c r="N3830"/>
      <c r="O3830"/>
    </row>
    <row r="3831" spans="2:15" s="249" customFormat="1" ht="15.75" customHeight="1">
      <c r="B3831" s="1408"/>
      <c r="C3831" s="1979"/>
      <c r="D3831" s="1409"/>
      <c r="E3831" s="1398"/>
      <c r="F3831" s="1398"/>
      <c r="G3831" s="1398"/>
      <c r="H3831" s="1399"/>
      <c r="I3831" s="1399"/>
      <c r="J3831" s="1399"/>
      <c r="K3831"/>
      <c r="L3831"/>
      <c r="M3831"/>
      <c r="N3831"/>
      <c r="O3831"/>
    </row>
    <row r="3832" spans="2:15" s="249" customFormat="1" ht="15.75" customHeight="1">
      <c r="B3832" s="1408"/>
      <c r="C3832" s="1979"/>
      <c r="D3832" s="1409"/>
      <c r="E3832" s="1398"/>
      <c r="F3832" s="1398"/>
      <c r="G3832" s="1398"/>
      <c r="H3832" s="1399"/>
      <c r="I3832" s="1399"/>
      <c r="J3832" s="1399"/>
      <c r="K3832"/>
      <c r="L3832"/>
      <c r="M3832"/>
      <c r="N3832"/>
      <c r="O3832"/>
    </row>
    <row r="3833" spans="2:15" s="249" customFormat="1" ht="15.75" customHeight="1">
      <c r="B3833" s="1408"/>
      <c r="C3833" s="1979"/>
      <c r="D3833" s="1409"/>
      <c r="E3833" s="1398"/>
      <c r="F3833" s="1398"/>
      <c r="G3833" s="1398"/>
      <c r="H3833" s="1399"/>
      <c r="I3833" s="1399"/>
      <c r="J3833" s="1399"/>
      <c r="K3833"/>
      <c r="L3833"/>
      <c r="M3833"/>
      <c r="N3833"/>
      <c r="O3833"/>
    </row>
    <row r="3834" spans="2:15" s="249" customFormat="1" ht="15.75" customHeight="1">
      <c r="B3834" s="1408"/>
      <c r="C3834" s="1979"/>
      <c r="D3834" s="1409"/>
      <c r="E3834" s="1398"/>
      <c r="F3834" s="1398"/>
      <c r="G3834" s="1398"/>
      <c r="H3834" s="1399"/>
      <c r="I3834" s="1399"/>
      <c r="J3834" s="1399"/>
      <c r="K3834"/>
      <c r="L3834"/>
      <c r="M3834"/>
      <c r="N3834"/>
      <c r="O3834"/>
    </row>
    <row r="3835" spans="2:15" s="249" customFormat="1" ht="15.75" customHeight="1">
      <c r="B3835" s="1408"/>
      <c r="C3835" s="1979"/>
      <c r="D3835" s="1409"/>
      <c r="E3835" s="1398"/>
      <c r="F3835" s="1398"/>
      <c r="G3835" s="1398"/>
      <c r="H3835" s="1399"/>
      <c r="I3835" s="1399"/>
      <c r="J3835" s="1399"/>
      <c r="K3835"/>
      <c r="L3835"/>
      <c r="M3835"/>
      <c r="N3835"/>
      <c r="O3835"/>
    </row>
    <row r="3836" spans="2:15" s="249" customFormat="1" ht="15.75" customHeight="1">
      <c r="B3836" s="1408"/>
      <c r="C3836" s="1979"/>
      <c r="D3836" s="1409"/>
      <c r="E3836" s="1398"/>
      <c r="F3836" s="1398"/>
      <c r="G3836" s="1398"/>
      <c r="H3836" s="1399"/>
      <c r="I3836" s="1399"/>
      <c r="J3836" s="1399"/>
      <c r="K3836"/>
      <c r="L3836"/>
      <c r="M3836"/>
      <c r="N3836"/>
      <c r="O3836"/>
    </row>
    <row r="3837" spans="2:15" s="249" customFormat="1" ht="15.75" customHeight="1">
      <c r="B3837" s="1408"/>
      <c r="C3837" s="1979"/>
      <c r="D3837" s="1409"/>
      <c r="E3837" s="1398"/>
      <c r="F3837" s="1398"/>
      <c r="G3837" s="1398"/>
      <c r="H3837" s="1399"/>
      <c r="I3837" s="1399"/>
      <c r="J3837" s="1399"/>
      <c r="K3837"/>
      <c r="L3837"/>
      <c r="M3837"/>
      <c r="N3837"/>
      <c r="O3837"/>
    </row>
    <row r="3838" spans="2:15" s="249" customFormat="1" ht="15.75" customHeight="1">
      <c r="B3838" s="1408"/>
      <c r="C3838" s="1979"/>
      <c r="D3838" s="1409"/>
      <c r="E3838" s="1398"/>
      <c r="F3838" s="1398"/>
      <c r="G3838" s="1398"/>
      <c r="H3838" s="1399"/>
      <c r="I3838" s="1399"/>
      <c r="J3838" s="1399"/>
      <c r="K3838"/>
      <c r="L3838"/>
      <c r="M3838"/>
      <c r="N3838"/>
      <c r="O3838"/>
    </row>
    <row r="3839" spans="2:15" s="249" customFormat="1" ht="15.75" customHeight="1">
      <c r="B3839" s="1408"/>
      <c r="C3839" s="1979"/>
      <c r="D3839" s="1409"/>
      <c r="E3839" s="1398"/>
      <c r="F3839" s="1398"/>
      <c r="G3839" s="1398"/>
      <c r="H3839" s="1399"/>
      <c r="I3839" s="1399"/>
      <c r="J3839" s="1399"/>
      <c r="K3839"/>
      <c r="L3839"/>
      <c r="M3839"/>
      <c r="N3839"/>
      <c r="O3839"/>
    </row>
    <row r="3840" spans="2:15" s="249" customFormat="1" ht="15.75" customHeight="1">
      <c r="B3840" s="1408"/>
      <c r="C3840" s="1979"/>
      <c r="D3840" s="1409"/>
      <c r="E3840" s="1398"/>
      <c r="F3840" s="1398"/>
      <c r="G3840" s="1398"/>
      <c r="H3840" s="1399"/>
      <c r="I3840" s="1399"/>
      <c r="J3840" s="1399"/>
      <c r="K3840"/>
      <c r="L3840"/>
      <c r="M3840"/>
      <c r="N3840"/>
      <c r="O3840"/>
    </row>
    <row r="3841" spans="2:15" s="249" customFormat="1" ht="15.75" customHeight="1">
      <c r="B3841" s="1408"/>
      <c r="C3841" s="1979"/>
      <c r="D3841" s="1409"/>
      <c r="E3841" s="1398"/>
      <c r="F3841" s="1398"/>
      <c r="G3841" s="1398"/>
      <c r="H3841" s="1399"/>
      <c r="I3841" s="1399"/>
      <c r="J3841" s="1399"/>
      <c r="K3841"/>
      <c r="L3841"/>
      <c r="M3841"/>
      <c r="N3841"/>
      <c r="O3841"/>
    </row>
    <row r="3842" spans="2:15" s="249" customFormat="1" ht="15.75" customHeight="1">
      <c r="B3842" s="1408"/>
      <c r="C3842" s="1979"/>
      <c r="D3842" s="1409"/>
      <c r="E3842" s="1398"/>
      <c r="F3842" s="1398"/>
      <c r="G3842" s="1398"/>
      <c r="H3842" s="1399"/>
      <c r="I3842" s="1399"/>
      <c r="J3842" s="1399"/>
      <c r="K3842"/>
      <c r="L3842"/>
      <c r="M3842"/>
      <c r="N3842"/>
      <c r="O3842"/>
    </row>
    <row r="3843" spans="2:15" s="249" customFormat="1" ht="15.75" customHeight="1">
      <c r="B3843" s="1408"/>
      <c r="C3843" s="1979"/>
      <c r="D3843" s="1409"/>
      <c r="E3843" s="1398"/>
      <c r="F3843" s="1398"/>
      <c r="G3843" s="1398"/>
      <c r="H3843" s="1399"/>
      <c r="I3843" s="1399"/>
      <c r="J3843" s="1399"/>
      <c r="K3843"/>
      <c r="L3843"/>
      <c r="M3843"/>
      <c r="N3843"/>
      <c r="O3843"/>
    </row>
    <row r="3844" spans="2:15" s="249" customFormat="1" ht="15.75" customHeight="1">
      <c r="B3844" s="1408"/>
      <c r="C3844" s="1979"/>
      <c r="D3844" s="1409"/>
      <c r="E3844" s="1398"/>
      <c r="F3844" s="1398"/>
      <c r="G3844" s="1398"/>
      <c r="H3844" s="1399"/>
      <c r="I3844" s="1399"/>
      <c r="J3844" s="1399"/>
      <c r="K3844"/>
      <c r="L3844"/>
      <c r="M3844"/>
      <c r="N3844"/>
      <c r="O3844"/>
    </row>
    <row r="3845" spans="2:15" s="249" customFormat="1" ht="15.75" customHeight="1">
      <c r="B3845" s="1408"/>
      <c r="C3845" s="1979"/>
      <c r="D3845" s="1409"/>
      <c r="E3845" s="1398"/>
      <c r="F3845" s="1398"/>
      <c r="G3845" s="1398"/>
      <c r="H3845" s="1399"/>
      <c r="I3845" s="1399"/>
      <c r="J3845" s="1399"/>
      <c r="K3845"/>
      <c r="L3845"/>
      <c r="M3845"/>
      <c r="N3845"/>
      <c r="O3845"/>
    </row>
    <row r="3846" spans="2:15" s="249" customFormat="1" ht="15.75" customHeight="1">
      <c r="B3846" s="1408"/>
      <c r="C3846" s="1979"/>
      <c r="D3846" s="1409"/>
      <c r="E3846" s="1398"/>
      <c r="F3846" s="1398"/>
      <c r="G3846" s="1398"/>
      <c r="H3846" s="1399"/>
      <c r="I3846" s="1399"/>
      <c r="J3846" s="1399"/>
      <c r="K3846"/>
      <c r="L3846"/>
      <c r="M3846"/>
      <c r="N3846"/>
      <c r="O3846"/>
    </row>
    <row r="3847" spans="2:15" s="249" customFormat="1" ht="15.75" customHeight="1">
      <c r="B3847" s="1408"/>
      <c r="C3847" s="1979"/>
      <c r="D3847" s="1409"/>
      <c r="E3847" s="1398"/>
      <c r="F3847" s="1398"/>
      <c r="G3847" s="1398"/>
      <c r="H3847" s="1399"/>
      <c r="I3847" s="1399"/>
      <c r="J3847" s="1399"/>
      <c r="K3847"/>
      <c r="L3847"/>
      <c r="M3847"/>
      <c r="N3847"/>
      <c r="O3847"/>
    </row>
    <row r="3848" spans="2:15" s="249" customFormat="1" ht="15.75" customHeight="1">
      <c r="B3848" s="1408"/>
      <c r="C3848" s="1979"/>
      <c r="D3848" s="1409"/>
      <c r="E3848" s="1398"/>
      <c r="F3848" s="1398"/>
      <c r="G3848" s="1398"/>
      <c r="H3848" s="1399"/>
      <c r="I3848" s="1399"/>
      <c r="J3848" s="1399"/>
      <c r="K3848"/>
      <c r="L3848"/>
      <c r="M3848"/>
      <c r="N3848"/>
      <c r="O3848"/>
    </row>
    <row r="3849" spans="2:15" s="249" customFormat="1" ht="15.75" customHeight="1">
      <c r="B3849" s="1408"/>
      <c r="C3849" s="1979"/>
      <c r="D3849" s="1409"/>
      <c r="E3849" s="1398"/>
      <c r="F3849" s="1398"/>
      <c r="G3849" s="1398"/>
      <c r="H3849" s="1399"/>
      <c r="I3849" s="1399"/>
      <c r="J3849" s="1399"/>
      <c r="K3849"/>
      <c r="L3849"/>
      <c r="M3849"/>
      <c r="N3849"/>
      <c r="O3849"/>
    </row>
    <row r="3850" spans="2:15" s="249" customFormat="1" ht="15.75" customHeight="1">
      <c r="B3850" s="1408"/>
      <c r="C3850" s="1979"/>
      <c r="D3850" s="1409"/>
      <c r="E3850" s="1398"/>
      <c r="F3850" s="1398"/>
      <c r="G3850" s="1398"/>
      <c r="H3850" s="1399"/>
      <c r="I3850" s="1399"/>
      <c r="J3850" s="1399"/>
      <c r="K3850"/>
      <c r="L3850"/>
      <c r="M3850"/>
      <c r="N3850"/>
      <c r="O3850"/>
    </row>
    <row r="3851" spans="2:15" s="249" customFormat="1" ht="15.75" customHeight="1">
      <c r="B3851" s="1408"/>
      <c r="C3851" s="1979"/>
      <c r="D3851" s="1409"/>
      <c r="E3851" s="1398"/>
      <c r="F3851" s="1398"/>
      <c r="G3851" s="1398"/>
      <c r="H3851" s="1399"/>
      <c r="I3851" s="1399"/>
      <c r="J3851" s="1399"/>
      <c r="K3851"/>
      <c r="L3851"/>
      <c r="M3851"/>
      <c r="N3851"/>
      <c r="O3851"/>
    </row>
    <row r="3852" spans="2:15" s="249" customFormat="1" ht="15.75" customHeight="1">
      <c r="B3852" s="1408"/>
      <c r="C3852" s="1979"/>
      <c r="D3852" s="1409"/>
      <c r="E3852" s="1398"/>
      <c r="F3852" s="1398"/>
      <c r="G3852" s="1398"/>
      <c r="H3852" s="1399"/>
      <c r="I3852" s="1399"/>
      <c r="J3852" s="1399"/>
      <c r="K3852"/>
      <c r="L3852"/>
      <c r="M3852"/>
      <c r="N3852"/>
      <c r="O3852"/>
    </row>
    <row r="3853" spans="2:15" s="249" customFormat="1" ht="15.75" customHeight="1">
      <c r="B3853" s="1408"/>
      <c r="C3853" s="1979"/>
      <c r="D3853" s="1409"/>
      <c r="E3853" s="1398"/>
      <c r="F3853" s="1398"/>
      <c r="G3853" s="1398"/>
      <c r="H3853" s="1399"/>
      <c r="I3853" s="1399"/>
      <c r="J3853" s="1399"/>
      <c r="K3853"/>
      <c r="L3853"/>
      <c r="M3853"/>
      <c r="N3853"/>
      <c r="O3853"/>
    </row>
    <row r="3854" spans="2:15" s="249" customFormat="1" ht="15.75" customHeight="1">
      <c r="B3854" s="1408"/>
      <c r="C3854" s="1979"/>
      <c r="D3854" s="1409"/>
      <c r="E3854" s="1398"/>
      <c r="F3854" s="1398"/>
      <c r="G3854" s="1398"/>
      <c r="H3854" s="1399"/>
      <c r="I3854" s="1399"/>
      <c r="J3854" s="1399"/>
      <c r="K3854"/>
      <c r="L3854"/>
      <c r="M3854"/>
      <c r="N3854"/>
      <c r="O3854"/>
    </row>
    <row r="3855" spans="2:15" s="249" customFormat="1" ht="15.75" customHeight="1">
      <c r="B3855" s="1408"/>
      <c r="C3855" s="1979"/>
      <c r="D3855" s="1409"/>
      <c r="E3855" s="1398"/>
      <c r="F3855" s="1398"/>
      <c r="G3855" s="1398"/>
      <c r="H3855" s="1399"/>
      <c r="I3855" s="1399"/>
      <c r="J3855" s="1399"/>
      <c r="K3855"/>
      <c r="L3855"/>
      <c r="M3855"/>
      <c r="N3855"/>
      <c r="O3855"/>
    </row>
    <row r="3856" spans="2:15" s="249" customFormat="1" ht="15.75" customHeight="1">
      <c r="B3856" s="1408"/>
      <c r="C3856" s="1979"/>
      <c r="D3856" s="1409"/>
      <c r="E3856" s="1398"/>
      <c r="F3856" s="1398"/>
      <c r="G3856" s="1398"/>
      <c r="H3856" s="1399"/>
      <c r="I3856" s="1399"/>
      <c r="J3856" s="1399"/>
      <c r="K3856"/>
      <c r="L3856"/>
      <c r="M3856"/>
      <c r="N3856"/>
      <c r="O3856"/>
    </row>
    <row r="3857" spans="2:15" s="249" customFormat="1" ht="15.75" customHeight="1">
      <c r="B3857" s="1408"/>
      <c r="C3857" s="1979"/>
      <c r="D3857" s="1409"/>
      <c r="E3857" s="1398"/>
      <c r="F3857" s="1398"/>
      <c r="G3857" s="1398"/>
      <c r="H3857" s="1399"/>
      <c r="I3857" s="1399"/>
      <c r="J3857" s="1399"/>
      <c r="K3857"/>
      <c r="L3857"/>
      <c r="M3857"/>
      <c r="N3857"/>
      <c r="O3857"/>
    </row>
    <row r="3858" spans="2:15" s="249" customFormat="1" ht="15.75" customHeight="1">
      <c r="B3858" s="1408"/>
      <c r="C3858" s="1979"/>
      <c r="D3858" s="1409"/>
      <c r="E3858" s="1398"/>
      <c r="F3858" s="1398"/>
      <c r="G3858" s="1398"/>
      <c r="H3858" s="1399"/>
      <c r="I3858" s="1399"/>
      <c r="J3858" s="1399"/>
      <c r="K3858"/>
      <c r="L3858"/>
      <c r="M3858"/>
      <c r="N3858"/>
      <c r="O3858"/>
    </row>
    <row r="3859" spans="2:15" s="249" customFormat="1" ht="15.75" customHeight="1">
      <c r="B3859" s="1408"/>
      <c r="C3859" s="1979"/>
      <c r="D3859" s="1409"/>
      <c r="E3859" s="1398"/>
      <c r="F3859" s="1398"/>
      <c r="G3859" s="1398"/>
      <c r="H3859" s="1399"/>
      <c r="I3859" s="1399"/>
      <c r="J3859" s="1399"/>
      <c r="K3859"/>
      <c r="L3859"/>
      <c r="M3859"/>
      <c r="N3859"/>
      <c r="O3859"/>
    </row>
    <row r="3860" spans="2:15" s="249" customFormat="1" ht="15.75" customHeight="1">
      <c r="B3860" s="1408"/>
      <c r="C3860" s="1979"/>
      <c r="D3860" s="1409"/>
      <c r="E3860" s="1398"/>
      <c r="F3860" s="1398"/>
      <c r="G3860" s="1398"/>
      <c r="H3860" s="1399"/>
      <c r="I3860" s="1399"/>
      <c r="J3860" s="1399"/>
      <c r="K3860"/>
      <c r="L3860"/>
      <c r="M3860"/>
      <c r="N3860"/>
      <c r="O3860"/>
    </row>
    <row r="3861" spans="2:15" s="249" customFormat="1" ht="15.75" customHeight="1">
      <c r="B3861" s="1408"/>
      <c r="C3861" s="1979"/>
      <c r="D3861" s="1409"/>
      <c r="E3861" s="1398"/>
      <c r="F3861" s="1398"/>
      <c r="G3861" s="1398"/>
      <c r="H3861" s="1399"/>
      <c r="I3861" s="1399"/>
      <c r="J3861" s="1399"/>
      <c r="K3861"/>
      <c r="L3861"/>
      <c r="M3861"/>
      <c r="N3861"/>
      <c r="O3861"/>
    </row>
    <row r="3862" spans="2:15" s="249" customFormat="1" ht="15.75" customHeight="1">
      <c r="B3862" s="1408"/>
      <c r="C3862" s="1979"/>
      <c r="D3862" s="1409"/>
      <c r="E3862" s="1398"/>
      <c r="F3862" s="1398"/>
      <c r="G3862" s="1398"/>
      <c r="H3862" s="1399"/>
      <c r="I3862" s="1399"/>
      <c r="J3862" s="1399"/>
      <c r="K3862"/>
      <c r="L3862"/>
      <c r="M3862"/>
      <c r="N3862"/>
      <c r="O3862"/>
    </row>
    <row r="3863" spans="2:15" s="249" customFormat="1" ht="15.75" customHeight="1">
      <c r="B3863" s="1408"/>
      <c r="C3863" s="1979"/>
      <c r="D3863" s="1409"/>
      <c r="E3863" s="1398"/>
      <c r="F3863" s="1398"/>
      <c r="G3863" s="1398"/>
      <c r="H3863" s="1399"/>
      <c r="I3863" s="1399"/>
      <c r="J3863" s="1399"/>
      <c r="K3863"/>
      <c r="L3863"/>
      <c r="M3863"/>
      <c r="N3863"/>
      <c r="O3863"/>
    </row>
    <row r="3864" spans="2:15" s="249" customFormat="1" ht="15.75" customHeight="1">
      <c r="B3864" s="1408"/>
      <c r="C3864" s="1979"/>
      <c r="D3864" s="1409"/>
      <c r="E3864" s="1398"/>
      <c r="F3864" s="1398"/>
      <c r="G3864" s="1398"/>
      <c r="H3864" s="1399"/>
      <c r="I3864" s="1399"/>
      <c r="J3864" s="1399"/>
      <c r="K3864"/>
      <c r="L3864"/>
      <c r="M3864"/>
      <c r="N3864"/>
      <c r="O3864"/>
    </row>
    <row r="3865" spans="2:15" s="249" customFormat="1" ht="15.75" customHeight="1">
      <c r="B3865" s="1408"/>
      <c r="C3865" s="1979"/>
      <c r="D3865" s="1409"/>
      <c r="E3865" s="1398"/>
      <c r="F3865" s="1398"/>
      <c r="G3865" s="1398"/>
      <c r="H3865" s="1399"/>
      <c r="I3865" s="1399"/>
      <c r="J3865" s="1399"/>
      <c r="K3865"/>
      <c r="L3865"/>
      <c r="M3865"/>
      <c r="N3865"/>
      <c r="O3865"/>
    </row>
    <row r="3866" spans="2:15" s="249" customFormat="1" ht="15.75" customHeight="1">
      <c r="B3866" s="1408"/>
      <c r="C3866" s="1979"/>
      <c r="D3866" s="1409"/>
      <c r="E3866" s="1398"/>
      <c r="F3866" s="1398"/>
      <c r="G3866" s="1398"/>
      <c r="H3866" s="1399"/>
      <c r="I3866" s="1399"/>
      <c r="J3866" s="1399"/>
      <c r="K3866"/>
      <c r="L3866"/>
      <c r="M3866"/>
      <c r="N3866"/>
      <c r="O3866"/>
    </row>
    <row r="3867" spans="2:15" s="249" customFormat="1" ht="15.75" customHeight="1">
      <c r="B3867" s="1408"/>
      <c r="C3867" s="1979"/>
      <c r="D3867" s="1409"/>
      <c r="E3867" s="1398"/>
      <c r="F3867" s="1398"/>
      <c r="G3867" s="1398"/>
      <c r="H3867" s="1399"/>
      <c r="I3867" s="1399"/>
      <c r="J3867" s="1399"/>
      <c r="K3867"/>
      <c r="L3867"/>
      <c r="M3867"/>
      <c r="N3867"/>
      <c r="O3867"/>
    </row>
    <row r="3868" spans="2:15" s="249" customFormat="1" ht="15.75" customHeight="1">
      <c r="B3868" s="1408"/>
      <c r="C3868" s="1979"/>
      <c r="D3868" s="1409"/>
      <c r="E3868" s="1398"/>
      <c r="F3868" s="1398"/>
      <c r="G3868" s="1398"/>
      <c r="H3868" s="1399"/>
      <c r="I3868" s="1399"/>
      <c r="J3868" s="1399"/>
      <c r="K3868"/>
      <c r="L3868"/>
      <c r="M3868"/>
      <c r="N3868"/>
      <c r="O3868"/>
    </row>
    <row r="3869" spans="2:15" s="249" customFormat="1" ht="15.75" customHeight="1">
      <c r="B3869" s="1408"/>
      <c r="C3869" s="1979"/>
      <c r="D3869" s="1409"/>
      <c r="E3869" s="1398"/>
      <c r="F3869" s="1398"/>
      <c r="G3869" s="1398"/>
      <c r="H3869" s="1399"/>
      <c r="I3869" s="1399"/>
      <c r="J3869" s="1399"/>
      <c r="K3869"/>
      <c r="L3869"/>
      <c r="M3869"/>
      <c r="N3869"/>
      <c r="O3869"/>
    </row>
    <row r="3870" spans="2:15" s="249" customFormat="1" ht="15.75" customHeight="1">
      <c r="B3870" s="1408"/>
      <c r="C3870" s="1979"/>
      <c r="D3870" s="1409"/>
      <c r="E3870" s="1398"/>
      <c r="F3870" s="1398"/>
      <c r="G3870" s="1398"/>
      <c r="H3870" s="1399"/>
      <c r="I3870" s="1399"/>
      <c r="J3870" s="1399"/>
      <c r="K3870"/>
      <c r="L3870"/>
      <c r="M3870"/>
      <c r="N3870"/>
      <c r="O3870"/>
    </row>
    <row r="3871" spans="2:15" s="249" customFormat="1" ht="15.75" customHeight="1">
      <c r="B3871" s="1408"/>
      <c r="C3871" s="1979"/>
      <c r="D3871" s="1409"/>
      <c r="E3871" s="1398"/>
      <c r="F3871" s="1398"/>
      <c r="G3871" s="1398"/>
      <c r="H3871" s="1399"/>
      <c r="I3871" s="1399"/>
      <c r="J3871" s="1399"/>
      <c r="K3871"/>
      <c r="L3871"/>
      <c r="M3871"/>
      <c r="N3871"/>
      <c r="O3871"/>
    </row>
    <row r="3872" spans="2:15" s="249" customFormat="1" ht="15.75" customHeight="1">
      <c r="B3872" s="1408"/>
      <c r="C3872" s="1979"/>
      <c r="D3872" s="1409"/>
      <c r="E3872" s="1398"/>
      <c r="F3872" s="1398"/>
      <c r="G3872" s="1398"/>
      <c r="H3872" s="1399"/>
      <c r="I3872" s="1399"/>
      <c r="J3872" s="1399"/>
      <c r="K3872"/>
      <c r="L3872"/>
      <c r="M3872"/>
      <c r="N3872"/>
      <c r="O3872"/>
    </row>
    <row r="3873" spans="2:15" s="249" customFormat="1" ht="15.75" customHeight="1">
      <c r="B3873" s="1408"/>
      <c r="C3873" s="1979"/>
      <c r="D3873" s="1409"/>
      <c r="E3873" s="1398"/>
      <c r="F3873" s="1398"/>
      <c r="G3873" s="1398"/>
      <c r="H3873" s="1399"/>
      <c r="I3873" s="1399"/>
      <c r="J3873" s="1399"/>
      <c r="K3873"/>
      <c r="L3873"/>
      <c r="M3873"/>
      <c r="N3873"/>
      <c r="O3873"/>
    </row>
    <row r="3874" spans="2:15" s="249" customFormat="1" ht="15.75" customHeight="1">
      <c r="B3874" s="1408"/>
      <c r="C3874" s="1979"/>
      <c r="D3874" s="1409"/>
      <c r="E3874" s="1398"/>
      <c r="F3874" s="1398"/>
      <c r="G3874" s="1398"/>
      <c r="H3874" s="1399"/>
      <c r="I3874" s="1399"/>
      <c r="J3874" s="1399"/>
      <c r="K3874"/>
      <c r="L3874"/>
      <c r="M3874"/>
      <c r="N3874"/>
      <c r="O3874"/>
    </row>
    <row r="3875" spans="2:15" s="249" customFormat="1" ht="15.75" customHeight="1">
      <c r="B3875" s="1408"/>
      <c r="C3875" s="1979"/>
      <c r="D3875" s="1409"/>
      <c r="E3875" s="1398"/>
      <c r="F3875" s="1398"/>
      <c r="G3875" s="1398"/>
      <c r="H3875" s="1399"/>
      <c r="I3875" s="1399"/>
      <c r="J3875" s="1399"/>
      <c r="K3875"/>
      <c r="L3875"/>
      <c r="M3875"/>
      <c r="N3875"/>
      <c r="O3875"/>
    </row>
    <row r="3876" spans="2:15" s="249" customFormat="1" ht="15.75" customHeight="1">
      <c r="B3876" s="1408"/>
      <c r="C3876" s="1979"/>
      <c r="D3876" s="1409"/>
      <c r="E3876" s="1398"/>
      <c r="F3876" s="1398"/>
      <c r="G3876" s="1398"/>
      <c r="H3876" s="1399"/>
      <c r="I3876" s="1399"/>
      <c r="J3876" s="1399"/>
      <c r="K3876"/>
      <c r="L3876"/>
      <c r="M3876"/>
      <c r="N3876"/>
      <c r="O3876"/>
    </row>
    <row r="3877" spans="2:15" s="249" customFormat="1" ht="15.75" customHeight="1">
      <c r="B3877" s="1408"/>
      <c r="C3877" s="1979"/>
      <c r="D3877" s="1409"/>
      <c r="E3877" s="1398"/>
      <c r="F3877" s="1398"/>
      <c r="G3877" s="1398"/>
      <c r="H3877" s="1399"/>
      <c r="I3877" s="1399"/>
      <c r="J3877" s="1399"/>
      <c r="K3877"/>
      <c r="L3877"/>
      <c r="M3877"/>
      <c r="N3877"/>
      <c r="O3877"/>
    </row>
    <row r="3878" spans="2:15" s="249" customFormat="1" ht="15.75" customHeight="1">
      <c r="B3878" s="1408"/>
      <c r="C3878" s="1979"/>
      <c r="D3878" s="1409"/>
      <c r="E3878" s="1398"/>
      <c r="F3878" s="1398"/>
      <c r="G3878" s="1398"/>
      <c r="H3878" s="1399"/>
      <c r="I3878" s="1399"/>
      <c r="J3878" s="1399"/>
      <c r="K3878"/>
      <c r="L3878"/>
      <c r="M3878"/>
      <c r="N3878"/>
      <c r="O3878"/>
    </row>
    <row r="3879" spans="2:15" s="249" customFormat="1" ht="15.75" customHeight="1">
      <c r="B3879" s="1408"/>
      <c r="C3879" s="1979"/>
      <c r="D3879" s="1409"/>
      <c r="E3879" s="1398"/>
      <c r="F3879" s="1398"/>
      <c r="G3879" s="1398"/>
      <c r="H3879" s="1399"/>
      <c r="I3879" s="1399"/>
      <c r="J3879" s="1399"/>
      <c r="K3879"/>
      <c r="L3879"/>
      <c r="M3879"/>
      <c r="N3879"/>
      <c r="O3879"/>
    </row>
    <row r="3880" spans="2:15" s="249" customFormat="1" ht="15.75" customHeight="1">
      <c r="B3880" s="1408"/>
      <c r="C3880" s="1979"/>
      <c r="D3880" s="1409"/>
      <c r="E3880" s="1398"/>
      <c r="F3880" s="1398"/>
      <c r="G3880" s="1398"/>
      <c r="H3880" s="1399"/>
      <c r="I3880" s="1399"/>
      <c r="J3880" s="1399"/>
      <c r="K3880"/>
      <c r="L3880"/>
      <c r="M3880"/>
      <c r="N3880"/>
      <c r="O3880"/>
    </row>
    <row r="3881" spans="2:15" s="249" customFormat="1" ht="15.75" customHeight="1">
      <c r="B3881" s="1408"/>
      <c r="C3881" s="1979"/>
      <c r="D3881" s="1409"/>
      <c r="E3881" s="1398"/>
      <c r="F3881" s="1398"/>
      <c r="G3881" s="1398"/>
      <c r="H3881" s="1399"/>
      <c r="I3881" s="1399"/>
      <c r="J3881" s="1399"/>
      <c r="K3881"/>
      <c r="L3881"/>
      <c r="M3881"/>
      <c r="N3881"/>
      <c r="O3881"/>
    </row>
    <row r="3882" spans="2:15" s="249" customFormat="1" ht="15.75" customHeight="1">
      <c r="B3882" s="1408"/>
      <c r="C3882" s="1979"/>
      <c r="D3882" s="1409"/>
      <c r="E3882" s="1398"/>
      <c r="F3882" s="1398"/>
      <c r="G3882" s="1398"/>
      <c r="H3882" s="1399"/>
      <c r="I3882" s="1399"/>
      <c r="J3882" s="1399"/>
      <c r="K3882"/>
      <c r="L3882"/>
      <c r="M3882"/>
      <c r="N3882"/>
      <c r="O3882"/>
    </row>
    <row r="3883" spans="2:15" s="249" customFormat="1" ht="15.75" customHeight="1">
      <c r="B3883" s="1408"/>
      <c r="C3883" s="1979"/>
      <c r="D3883" s="1409"/>
      <c r="E3883" s="1398"/>
      <c r="F3883" s="1398"/>
      <c r="G3883" s="1398"/>
      <c r="H3883" s="1399"/>
      <c r="I3883" s="1399"/>
      <c r="J3883" s="1399"/>
      <c r="K3883"/>
      <c r="L3883"/>
      <c r="M3883"/>
      <c r="N3883"/>
      <c r="O3883"/>
    </row>
    <row r="3884" spans="2:15" s="249" customFormat="1" ht="15.75" customHeight="1">
      <c r="B3884" s="1408"/>
      <c r="C3884" s="1979"/>
      <c r="D3884" s="1409"/>
      <c r="E3884" s="1398"/>
      <c r="F3884" s="1398"/>
      <c r="G3884" s="1398"/>
      <c r="H3884" s="1399"/>
      <c r="I3884" s="1399"/>
      <c r="J3884" s="1399"/>
      <c r="K3884"/>
      <c r="L3884"/>
      <c r="M3884"/>
      <c r="N3884"/>
      <c r="O3884"/>
    </row>
    <row r="3885" spans="2:15" s="249" customFormat="1" ht="15.75" customHeight="1">
      <c r="B3885" s="1408"/>
      <c r="C3885" s="1979"/>
      <c r="D3885" s="1409"/>
      <c r="E3885" s="1398"/>
      <c r="F3885" s="1398"/>
      <c r="G3885" s="1398"/>
      <c r="H3885" s="1399"/>
      <c r="I3885" s="1399"/>
      <c r="J3885" s="1399"/>
      <c r="K3885"/>
      <c r="L3885"/>
      <c r="M3885"/>
      <c r="N3885"/>
      <c r="O3885"/>
    </row>
    <row r="3886" spans="2:15" s="249" customFormat="1" ht="15.75" customHeight="1">
      <c r="B3886" s="1408"/>
      <c r="C3886" s="1979"/>
      <c r="D3886" s="1409"/>
      <c r="E3886" s="1398"/>
      <c r="F3886" s="1398"/>
      <c r="G3886" s="1398"/>
      <c r="H3886" s="1399"/>
      <c r="I3886" s="1399"/>
      <c r="J3886" s="1399"/>
      <c r="K3886"/>
      <c r="L3886"/>
      <c r="M3886"/>
      <c r="N3886"/>
      <c r="O3886"/>
    </row>
    <row r="3887" spans="2:15" s="249" customFormat="1" ht="15.75" customHeight="1">
      <c r="B3887" s="1408"/>
      <c r="C3887" s="1979"/>
      <c r="D3887" s="1409"/>
      <c r="E3887" s="1398"/>
      <c r="F3887" s="1398"/>
      <c r="G3887" s="1398"/>
      <c r="H3887" s="1399"/>
      <c r="I3887" s="1399"/>
      <c r="J3887" s="1399"/>
      <c r="K3887"/>
      <c r="L3887"/>
      <c r="M3887"/>
      <c r="N3887"/>
      <c r="O3887"/>
    </row>
    <row r="3888" spans="2:15" s="249" customFormat="1" ht="15.75" customHeight="1">
      <c r="B3888" s="1408"/>
      <c r="C3888" s="1979"/>
      <c r="D3888" s="1409"/>
      <c r="E3888" s="1398"/>
      <c r="F3888" s="1398"/>
      <c r="G3888" s="1398"/>
      <c r="H3888" s="1399"/>
      <c r="I3888" s="1399"/>
      <c r="J3888" s="1399"/>
      <c r="K3888"/>
      <c r="L3888"/>
      <c r="M3888"/>
      <c r="N3888"/>
      <c r="O3888"/>
    </row>
    <row r="3889" spans="2:15" s="249" customFormat="1" ht="15.75" customHeight="1">
      <c r="B3889" s="1408"/>
      <c r="C3889" s="1979"/>
      <c r="D3889" s="1409"/>
      <c r="E3889" s="1398"/>
      <c r="F3889" s="1398"/>
      <c r="G3889" s="1398"/>
      <c r="H3889" s="1399"/>
      <c r="I3889" s="1399"/>
      <c r="J3889" s="1399"/>
      <c r="K3889"/>
      <c r="L3889"/>
      <c r="M3889"/>
      <c r="N3889"/>
      <c r="O3889"/>
    </row>
    <row r="3890" spans="2:15" s="249" customFormat="1" ht="15.75" customHeight="1">
      <c r="B3890" s="1408"/>
      <c r="C3890" s="1979"/>
      <c r="D3890" s="1409"/>
      <c r="E3890" s="1398"/>
      <c r="F3890" s="1398"/>
      <c r="G3890" s="1398"/>
      <c r="H3890" s="1399"/>
      <c r="I3890" s="1399"/>
      <c r="J3890" s="1399"/>
      <c r="K3890"/>
      <c r="L3890"/>
      <c r="M3890"/>
      <c r="N3890"/>
      <c r="O3890"/>
    </row>
    <row r="3891" spans="2:15" s="249" customFormat="1" ht="15.75" customHeight="1">
      <c r="B3891" s="1408"/>
      <c r="C3891" s="1979"/>
      <c r="D3891" s="1409"/>
      <c r="E3891" s="1398"/>
      <c r="F3891" s="1398"/>
      <c r="G3891" s="1398"/>
      <c r="H3891" s="1399"/>
      <c r="I3891" s="1399"/>
      <c r="J3891" s="1399"/>
      <c r="K3891"/>
      <c r="L3891"/>
      <c r="M3891"/>
      <c r="N3891"/>
      <c r="O3891"/>
    </row>
    <row r="3892" spans="2:15" s="249" customFormat="1" ht="15.75" customHeight="1">
      <c r="B3892" s="1408"/>
      <c r="C3892" s="1979"/>
      <c r="D3892" s="1409"/>
      <c r="E3892" s="1398"/>
      <c r="F3892" s="1398"/>
      <c r="G3892" s="1398"/>
      <c r="H3892" s="1399"/>
      <c r="I3892" s="1399"/>
      <c r="J3892" s="1399"/>
      <c r="K3892"/>
      <c r="L3892"/>
      <c r="M3892"/>
      <c r="N3892"/>
      <c r="O3892"/>
    </row>
    <row r="3893" spans="2:15" s="249" customFormat="1" ht="15.75" customHeight="1">
      <c r="B3893" s="1408"/>
      <c r="C3893" s="1979"/>
      <c r="D3893" s="1409"/>
      <c r="E3893" s="1398"/>
      <c r="F3893" s="1398"/>
      <c r="G3893" s="1398"/>
      <c r="H3893" s="1399"/>
      <c r="I3893" s="1399"/>
      <c r="J3893" s="1399"/>
      <c r="K3893"/>
      <c r="L3893"/>
      <c r="M3893"/>
      <c r="N3893"/>
      <c r="O3893"/>
    </row>
    <row r="3894" spans="2:15" s="249" customFormat="1" ht="15.75" customHeight="1">
      <c r="B3894" s="1408"/>
      <c r="C3894" s="1979"/>
      <c r="D3894" s="1409"/>
      <c r="E3894" s="1398"/>
      <c r="F3894" s="1398"/>
      <c r="G3894" s="1398"/>
      <c r="H3894" s="1399"/>
      <c r="I3894" s="1399"/>
      <c r="J3894" s="1399"/>
      <c r="K3894"/>
      <c r="L3894"/>
      <c r="M3894"/>
      <c r="N3894"/>
      <c r="O3894"/>
    </row>
    <row r="3895" spans="2:15" s="249" customFormat="1" ht="15.75" customHeight="1">
      <c r="B3895" s="1408"/>
      <c r="C3895" s="1979"/>
      <c r="D3895" s="1409"/>
      <c r="E3895" s="1398"/>
      <c r="F3895" s="1398"/>
      <c r="G3895" s="1398"/>
      <c r="H3895" s="1399"/>
      <c r="I3895" s="1399"/>
      <c r="J3895" s="1399"/>
      <c r="K3895"/>
      <c r="L3895"/>
      <c r="M3895"/>
      <c r="N3895"/>
      <c r="O3895"/>
    </row>
    <row r="3896" spans="2:15" s="249" customFormat="1" ht="15.75" customHeight="1">
      <c r="B3896" s="1408"/>
      <c r="C3896" s="1979"/>
      <c r="D3896" s="1409"/>
      <c r="E3896" s="1398"/>
      <c r="F3896" s="1398"/>
      <c r="G3896" s="1398"/>
      <c r="H3896" s="1399"/>
      <c r="I3896" s="1399"/>
      <c r="J3896" s="1399"/>
      <c r="K3896"/>
      <c r="L3896"/>
      <c r="M3896"/>
      <c r="N3896"/>
      <c r="O3896"/>
    </row>
    <row r="3897" spans="2:15" s="249" customFormat="1" ht="15.75" customHeight="1">
      <c r="B3897" s="1408"/>
      <c r="C3897" s="1979"/>
      <c r="D3897" s="1409"/>
      <c r="E3897" s="1398"/>
      <c r="F3897" s="1398"/>
      <c r="G3897" s="1398"/>
      <c r="H3897" s="1399"/>
      <c r="I3897" s="1399"/>
      <c r="J3897" s="1399"/>
      <c r="K3897"/>
      <c r="L3897"/>
      <c r="M3897"/>
      <c r="N3897"/>
      <c r="O3897"/>
    </row>
    <row r="3898" spans="2:15" s="249" customFormat="1" ht="15.75" customHeight="1">
      <c r="B3898" s="1408"/>
      <c r="C3898" s="1979"/>
      <c r="D3898" s="1409"/>
      <c r="E3898" s="1398"/>
      <c r="F3898" s="1398"/>
      <c r="G3898" s="1398"/>
      <c r="H3898" s="1399"/>
      <c r="I3898" s="1399"/>
      <c r="J3898" s="1399"/>
      <c r="K3898"/>
      <c r="L3898"/>
      <c r="M3898"/>
      <c r="N3898"/>
      <c r="O3898"/>
    </row>
    <row r="3899" spans="2:15" s="249" customFormat="1" ht="15.75" customHeight="1">
      <c r="B3899" s="1408"/>
      <c r="C3899" s="1979"/>
      <c r="D3899" s="1409"/>
      <c r="E3899" s="1398"/>
      <c r="F3899" s="1398"/>
      <c r="G3899" s="1398"/>
      <c r="H3899" s="1399"/>
      <c r="I3899" s="1399"/>
      <c r="J3899" s="1399"/>
      <c r="K3899"/>
      <c r="L3899"/>
      <c r="M3899"/>
      <c r="N3899"/>
      <c r="O3899"/>
    </row>
    <row r="3900" spans="2:15" s="249" customFormat="1" ht="15.75" customHeight="1">
      <c r="B3900" s="1408"/>
      <c r="C3900" s="1979"/>
      <c r="D3900" s="1409"/>
      <c r="E3900" s="1398"/>
      <c r="F3900" s="1398"/>
      <c r="G3900" s="1398"/>
      <c r="H3900" s="1399"/>
      <c r="I3900" s="1399"/>
      <c r="J3900" s="1399"/>
      <c r="K3900"/>
      <c r="L3900"/>
      <c r="M3900"/>
      <c r="N3900"/>
      <c r="O3900"/>
    </row>
    <row r="3901" spans="2:15" s="249" customFormat="1" ht="15.75" customHeight="1">
      <c r="B3901" s="1408"/>
      <c r="C3901" s="1979"/>
      <c r="D3901" s="1409"/>
      <c r="E3901" s="1398"/>
      <c r="F3901" s="1398"/>
      <c r="G3901" s="1398"/>
      <c r="H3901" s="1399"/>
      <c r="I3901" s="1399"/>
      <c r="J3901" s="1399"/>
      <c r="K3901"/>
      <c r="L3901"/>
      <c r="M3901"/>
      <c r="N3901"/>
      <c r="O3901"/>
    </row>
    <row r="3902" spans="2:15" s="249" customFormat="1" ht="15.75" customHeight="1">
      <c r="B3902" s="1408"/>
      <c r="C3902" s="1979"/>
      <c r="D3902" s="1409"/>
      <c r="E3902" s="1398"/>
      <c r="F3902" s="1398"/>
      <c r="G3902" s="1398"/>
      <c r="H3902" s="1399"/>
      <c r="I3902" s="1399"/>
      <c r="J3902" s="1399"/>
      <c r="K3902"/>
      <c r="L3902"/>
      <c r="M3902"/>
      <c r="N3902"/>
      <c r="O3902"/>
    </row>
    <row r="3903" spans="2:15" s="249" customFormat="1" ht="15.75" customHeight="1">
      <c r="B3903" s="1408"/>
      <c r="C3903" s="1979"/>
      <c r="D3903" s="1409"/>
      <c r="E3903" s="1398"/>
      <c r="F3903" s="1398"/>
      <c r="G3903" s="1398"/>
      <c r="H3903" s="1399"/>
      <c r="I3903" s="1399"/>
      <c r="J3903" s="1399"/>
      <c r="K3903"/>
      <c r="L3903"/>
      <c r="M3903"/>
      <c r="N3903"/>
      <c r="O3903"/>
    </row>
    <row r="3904" spans="2:15" s="249" customFormat="1" ht="15.75" customHeight="1">
      <c r="B3904" s="1408"/>
      <c r="C3904" s="1979"/>
      <c r="D3904" s="1409"/>
      <c r="E3904" s="1398"/>
      <c r="F3904" s="1398"/>
      <c r="G3904" s="1398"/>
      <c r="H3904" s="1399"/>
      <c r="I3904" s="1399"/>
      <c r="J3904" s="1399"/>
      <c r="K3904"/>
      <c r="L3904"/>
      <c r="M3904"/>
      <c r="N3904"/>
      <c r="O3904"/>
    </row>
    <row r="3905" spans="2:15" s="249" customFormat="1" ht="15.75" customHeight="1">
      <c r="B3905" s="1408"/>
      <c r="C3905" s="1979"/>
      <c r="D3905" s="1409"/>
      <c r="E3905" s="1398"/>
      <c r="F3905" s="1398"/>
      <c r="G3905" s="1398"/>
      <c r="H3905" s="1399"/>
      <c r="I3905" s="1399"/>
      <c r="J3905" s="1399"/>
      <c r="K3905"/>
      <c r="L3905"/>
      <c r="M3905"/>
      <c r="N3905"/>
      <c r="O3905"/>
    </row>
    <row r="3906" spans="2:15" s="249" customFormat="1" ht="15.75" customHeight="1">
      <c r="B3906" s="1408"/>
      <c r="C3906" s="1979"/>
      <c r="D3906" s="1409"/>
      <c r="E3906" s="1398"/>
      <c r="F3906" s="1398"/>
      <c r="G3906" s="1398"/>
      <c r="H3906" s="1399"/>
      <c r="I3906" s="1399"/>
      <c r="J3906" s="1399"/>
      <c r="K3906"/>
      <c r="L3906"/>
      <c r="M3906"/>
      <c r="N3906"/>
      <c r="O3906"/>
    </row>
    <row r="3907" spans="2:15" s="249" customFormat="1" ht="15.75" customHeight="1">
      <c r="B3907" s="1408"/>
      <c r="C3907" s="1979"/>
      <c r="D3907" s="1409"/>
      <c r="E3907" s="1398"/>
      <c r="F3907" s="1398"/>
      <c r="G3907" s="1398"/>
      <c r="H3907" s="1399"/>
      <c r="I3907" s="1399"/>
      <c r="J3907" s="1399"/>
      <c r="K3907"/>
      <c r="L3907"/>
      <c r="M3907"/>
      <c r="N3907"/>
      <c r="O3907"/>
    </row>
    <row r="3908" spans="2:15" s="249" customFormat="1" ht="15.75" customHeight="1">
      <c r="B3908" s="1408"/>
      <c r="C3908" s="1979"/>
      <c r="D3908" s="1409"/>
      <c r="E3908" s="1398"/>
      <c r="F3908" s="1398"/>
      <c r="G3908" s="1398"/>
      <c r="H3908" s="1399"/>
      <c r="I3908" s="1399"/>
      <c r="J3908" s="1399"/>
      <c r="K3908"/>
      <c r="L3908"/>
      <c r="M3908"/>
      <c r="N3908"/>
      <c r="O3908"/>
    </row>
    <row r="3909" spans="2:15" s="249" customFormat="1" ht="15.75" customHeight="1">
      <c r="B3909" s="1408"/>
      <c r="C3909" s="1979"/>
      <c r="D3909" s="1409"/>
      <c r="E3909" s="1398"/>
      <c r="F3909" s="1398"/>
      <c r="G3909" s="1398"/>
      <c r="H3909" s="1399"/>
      <c r="I3909" s="1399"/>
      <c r="J3909" s="1399"/>
      <c r="K3909"/>
      <c r="L3909"/>
      <c r="M3909"/>
      <c r="N3909"/>
      <c r="O3909"/>
    </row>
    <row r="3910" spans="2:15" s="249" customFormat="1" ht="15.75" customHeight="1">
      <c r="B3910" s="1408"/>
      <c r="C3910" s="1979"/>
      <c r="D3910" s="1409"/>
      <c r="E3910" s="1398"/>
      <c r="F3910" s="1398"/>
      <c r="G3910" s="1398"/>
      <c r="H3910" s="1399"/>
      <c r="I3910" s="1399"/>
      <c r="J3910" s="1399"/>
      <c r="K3910"/>
      <c r="L3910"/>
      <c r="M3910"/>
      <c r="N3910"/>
      <c r="O3910"/>
    </row>
    <row r="3911" spans="2:15" s="249" customFormat="1" ht="15.75" customHeight="1">
      <c r="B3911" s="1408"/>
      <c r="C3911" s="1979"/>
      <c r="D3911" s="1409"/>
      <c r="E3911" s="1398"/>
      <c r="F3911" s="1398"/>
      <c r="G3911" s="1398"/>
      <c r="H3911" s="1399"/>
      <c r="I3911" s="1399"/>
      <c r="J3911" s="1399"/>
      <c r="K3911"/>
      <c r="L3911"/>
      <c r="M3911"/>
      <c r="N3911"/>
      <c r="O3911"/>
    </row>
    <row r="3912" spans="2:15" s="249" customFormat="1" ht="15.75" customHeight="1">
      <c r="B3912" s="1408"/>
      <c r="C3912" s="1979"/>
      <c r="D3912" s="1409"/>
      <c r="E3912" s="1398"/>
      <c r="F3912" s="1398"/>
      <c r="G3912" s="1398"/>
      <c r="H3912" s="1399"/>
      <c r="I3912" s="1399"/>
      <c r="J3912" s="1399"/>
      <c r="K3912"/>
      <c r="L3912"/>
      <c r="M3912"/>
      <c r="N3912"/>
      <c r="O3912"/>
    </row>
    <row r="3913" spans="2:15" s="249" customFormat="1" ht="15.75" customHeight="1">
      <c r="B3913" s="1408"/>
      <c r="C3913" s="1979"/>
      <c r="D3913" s="1409"/>
      <c r="E3913" s="1398"/>
      <c r="F3913" s="1398"/>
      <c r="G3913" s="1398"/>
      <c r="H3913" s="1399"/>
      <c r="I3913" s="1399"/>
      <c r="J3913" s="1399"/>
      <c r="K3913"/>
      <c r="L3913"/>
      <c r="M3913"/>
      <c r="N3913"/>
      <c r="O3913"/>
    </row>
    <row r="3914" spans="2:15" s="249" customFormat="1" ht="15.75" customHeight="1">
      <c r="B3914" s="1408"/>
      <c r="C3914" s="1979"/>
      <c r="D3914" s="1409"/>
      <c r="E3914" s="1398"/>
      <c r="F3914" s="1398"/>
      <c r="G3914" s="1398"/>
      <c r="H3914" s="1399"/>
      <c r="I3914" s="1399"/>
      <c r="J3914" s="1399"/>
      <c r="K3914"/>
      <c r="L3914"/>
      <c r="M3914"/>
      <c r="N3914"/>
      <c r="O3914"/>
    </row>
    <row r="3915" spans="2:15" s="249" customFormat="1" ht="15.75" customHeight="1">
      <c r="B3915" s="1408"/>
      <c r="C3915" s="1979"/>
      <c r="D3915" s="1409"/>
      <c r="E3915" s="1398"/>
      <c r="F3915" s="1398"/>
      <c r="G3915" s="1398"/>
      <c r="H3915" s="1399"/>
      <c r="I3915" s="1399"/>
      <c r="J3915" s="1399"/>
      <c r="K3915"/>
      <c r="L3915"/>
      <c r="M3915"/>
      <c r="N3915"/>
      <c r="O3915"/>
    </row>
    <row r="3916" spans="2:15" s="249" customFormat="1" ht="15.75" customHeight="1">
      <c r="B3916" s="1408"/>
      <c r="C3916" s="1979"/>
      <c r="D3916" s="1409"/>
      <c r="E3916" s="1398"/>
      <c r="F3916" s="1398"/>
      <c r="G3916" s="1398"/>
      <c r="H3916" s="1399"/>
      <c r="I3916" s="1399"/>
      <c r="J3916" s="1399"/>
      <c r="K3916"/>
      <c r="L3916"/>
      <c r="M3916"/>
      <c r="N3916"/>
      <c r="O3916"/>
    </row>
    <row r="3917" spans="2:15" s="249" customFormat="1" ht="15.75" customHeight="1">
      <c r="B3917" s="1408"/>
      <c r="C3917" s="1979"/>
      <c r="D3917" s="1409"/>
      <c r="E3917" s="1398"/>
      <c r="F3917" s="1398"/>
      <c r="G3917" s="1398"/>
      <c r="H3917" s="1399"/>
      <c r="I3917" s="1399"/>
      <c r="J3917" s="1399"/>
      <c r="K3917"/>
      <c r="L3917"/>
      <c r="M3917"/>
      <c r="N3917"/>
      <c r="O3917"/>
    </row>
    <row r="3918" spans="2:15" s="249" customFormat="1" ht="15.75" customHeight="1">
      <c r="B3918" s="1408"/>
      <c r="C3918" s="1979"/>
      <c r="D3918" s="1409"/>
      <c r="E3918" s="1398"/>
      <c r="F3918" s="1398"/>
      <c r="G3918" s="1398"/>
      <c r="H3918" s="1399"/>
      <c r="I3918" s="1399"/>
      <c r="J3918" s="1399"/>
      <c r="K3918"/>
      <c r="L3918"/>
      <c r="M3918"/>
      <c r="N3918"/>
      <c r="O3918"/>
    </row>
    <row r="3919" spans="2:15" s="249" customFormat="1" ht="15.75" customHeight="1">
      <c r="B3919" s="1408"/>
      <c r="C3919" s="1979"/>
      <c r="D3919" s="1409"/>
      <c r="E3919" s="1398"/>
      <c r="F3919" s="1398"/>
      <c r="G3919" s="1398"/>
      <c r="H3919" s="1399"/>
      <c r="I3919" s="1399"/>
      <c r="J3919" s="1399"/>
      <c r="K3919"/>
      <c r="L3919"/>
      <c r="M3919"/>
      <c r="N3919"/>
      <c r="O3919"/>
    </row>
    <row r="3920" spans="2:15" s="249" customFormat="1" ht="15.75" customHeight="1">
      <c r="B3920" s="1408"/>
      <c r="C3920" s="1979"/>
      <c r="D3920" s="1409"/>
      <c r="E3920" s="1398"/>
      <c r="F3920" s="1398"/>
      <c r="G3920" s="1398"/>
      <c r="H3920" s="1399"/>
      <c r="I3920" s="1399"/>
      <c r="J3920" s="1399"/>
      <c r="K3920"/>
      <c r="L3920"/>
      <c r="M3920"/>
      <c r="N3920"/>
      <c r="O3920"/>
    </row>
    <row r="3921" spans="2:15" s="249" customFormat="1" ht="15.75" customHeight="1">
      <c r="B3921" s="1408"/>
      <c r="C3921" s="1979"/>
      <c r="D3921" s="1409"/>
      <c r="E3921" s="1398"/>
      <c r="F3921" s="1398"/>
      <c r="G3921" s="1398"/>
      <c r="H3921" s="1399"/>
      <c r="I3921" s="1399"/>
      <c r="J3921" s="1399"/>
      <c r="K3921"/>
      <c r="L3921"/>
      <c r="M3921"/>
      <c r="N3921"/>
      <c r="O3921"/>
    </row>
    <row r="3922" spans="2:15" s="249" customFormat="1" ht="15.75" customHeight="1">
      <c r="B3922" s="1408"/>
      <c r="C3922" s="1979"/>
      <c r="D3922" s="1409"/>
      <c r="E3922" s="1398"/>
      <c r="F3922" s="1398"/>
      <c r="G3922" s="1398"/>
      <c r="H3922" s="1399"/>
      <c r="I3922" s="1399"/>
      <c r="J3922" s="1399"/>
      <c r="K3922"/>
      <c r="L3922"/>
      <c r="M3922"/>
      <c r="N3922"/>
      <c r="O3922"/>
    </row>
    <row r="3923" spans="2:15" s="249" customFormat="1" ht="15.75" customHeight="1">
      <c r="B3923" s="1408"/>
      <c r="C3923" s="1979"/>
      <c r="D3923" s="1409"/>
      <c r="E3923" s="1398"/>
      <c r="F3923" s="1398"/>
      <c r="G3923" s="1398"/>
      <c r="H3923" s="1399"/>
      <c r="I3923" s="1399"/>
      <c r="J3923" s="1399"/>
      <c r="K3923"/>
      <c r="L3923"/>
      <c r="M3923"/>
      <c r="N3923"/>
      <c r="O3923"/>
    </row>
    <row r="3924" spans="2:15" s="249" customFormat="1" ht="15.75" customHeight="1">
      <c r="B3924" s="1408"/>
      <c r="C3924" s="1979"/>
      <c r="D3924" s="1409"/>
      <c r="E3924" s="1398"/>
      <c r="F3924" s="1398"/>
      <c r="G3924" s="1398"/>
      <c r="H3924" s="1399"/>
      <c r="I3924" s="1399"/>
      <c r="J3924" s="1399"/>
      <c r="K3924"/>
      <c r="L3924"/>
      <c r="M3924"/>
      <c r="N3924"/>
      <c r="O3924"/>
    </row>
    <row r="3925" spans="2:15" s="249" customFormat="1" ht="15.75" customHeight="1">
      <c r="B3925" s="1408"/>
      <c r="C3925" s="1979"/>
      <c r="D3925" s="1409"/>
      <c r="E3925" s="1398"/>
      <c r="F3925" s="1398"/>
      <c r="G3925" s="1398"/>
      <c r="H3925" s="1399"/>
      <c r="I3925" s="1399"/>
      <c r="J3925" s="1399"/>
      <c r="K3925"/>
      <c r="L3925"/>
      <c r="M3925"/>
      <c r="N3925"/>
      <c r="O3925"/>
    </row>
    <row r="3926" spans="2:15" s="249" customFormat="1" ht="15.75" customHeight="1">
      <c r="B3926" s="1408"/>
      <c r="C3926" s="1979"/>
      <c r="D3926" s="1409"/>
      <c r="E3926" s="1398"/>
      <c r="F3926" s="1398"/>
      <c r="G3926" s="1398"/>
      <c r="H3926" s="1399"/>
      <c r="I3926" s="1399"/>
      <c r="J3926" s="1399"/>
      <c r="K3926"/>
      <c r="L3926"/>
      <c r="M3926"/>
      <c r="N3926"/>
      <c r="O3926"/>
    </row>
    <row r="3927" spans="2:15" s="249" customFormat="1" ht="15.75" customHeight="1">
      <c r="B3927" s="1408"/>
      <c r="C3927" s="1979"/>
      <c r="D3927" s="1409"/>
      <c r="E3927" s="1398"/>
      <c r="F3927" s="1398"/>
      <c r="G3927" s="1398"/>
      <c r="H3927" s="1399"/>
      <c r="I3927" s="1399"/>
      <c r="J3927" s="1399"/>
      <c r="K3927"/>
      <c r="L3927"/>
      <c r="M3927"/>
      <c r="N3927"/>
      <c r="O3927"/>
    </row>
    <row r="3928" spans="2:15" s="249" customFormat="1" ht="15.75" customHeight="1">
      <c r="B3928" s="1408"/>
      <c r="C3928" s="1979"/>
      <c r="D3928" s="1409"/>
      <c r="E3928" s="1398"/>
      <c r="F3928" s="1398"/>
      <c r="G3928" s="1398"/>
      <c r="H3928" s="1399"/>
      <c r="I3928" s="1399"/>
      <c r="J3928" s="1399"/>
      <c r="K3928"/>
      <c r="L3928"/>
      <c r="M3928"/>
      <c r="N3928"/>
      <c r="O3928"/>
    </row>
    <row r="3929" spans="2:15" s="249" customFormat="1" ht="15.75" customHeight="1">
      <c r="B3929" s="1408"/>
      <c r="C3929" s="1979"/>
      <c r="D3929" s="1409"/>
      <c r="E3929" s="1398"/>
      <c r="F3929" s="1398"/>
      <c r="G3929" s="1398"/>
      <c r="H3929" s="1399"/>
      <c r="I3929" s="1399"/>
      <c r="J3929" s="1399"/>
      <c r="K3929"/>
      <c r="L3929"/>
      <c r="M3929"/>
      <c r="N3929"/>
      <c r="O3929"/>
    </row>
    <row r="3930" spans="2:15" s="249" customFormat="1" ht="15.75" customHeight="1">
      <c r="B3930" s="1408"/>
      <c r="C3930" s="1979"/>
      <c r="D3930" s="1409"/>
      <c r="E3930" s="1398"/>
      <c r="F3930" s="1398"/>
      <c r="G3930" s="1398"/>
      <c r="H3930" s="1399"/>
      <c r="I3930" s="1399"/>
      <c r="J3930" s="1399"/>
      <c r="K3930"/>
      <c r="L3930"/>
      <c r="M3930"/>
      <c r="N3930"/>
      <c r="O3930"/>
    </row>
    <row r="3931" spans="2:15" s="249" customFormat="1" ht="15.75" customHeight="1">
      <c r="B3931" s="1408"/>
      <c r="C3931" s="1979"/>
      <c r="D3931" s="1409"/>
      <c r="E3931" s="1398"/>
      <c r="F3931" s="1398"/>
      <c r="G3931" s="1398"/>
      <c r="H3931" s="1399"/>
      <c r="I3931" s="1399"/>
      <c r="J3931" s="1399"/>
      <c r="K3931"/>
      <c r="L3931"/>
      <c r="M3931"/>
      <c r="N3931"/>
      <c r="O3931"/>
    </row>
    <row r="3932" spans="2:15" s="249" customFormat="1" ht="15.75" customHeight="1">
      <c r="B3932" s="1408"/>
      <c r="C3932" s="1979"/>
      <c r="D3932" s="1409"/>
      <c r="E3932" s="1398"/>
      <c r="F3932" s="1398"/>
      <c r="G3932" s="1398"/>
      <c r="H3932" s="1399"/>
      <c r="I3932" s="1399"/>
      <c r="J3932" s="1399"/>
      <c r="K3932"/>
      <c r="L3932"/>
      <c r="M3932"/>
      <c r="N3932"/>
      <c r="O3932"/>
    </row>
    <row r="3933" spans="2:15" s="249" customFormat="1" ht="15.75" customHeight="1">
      <c r="B3933" s="1408"/>
      <c r="C3933" s="1979"/>
      <c r="D3933" s="1409"/>
      <c r="E3933" s="1398"/>
      <c r="F3933" s="1398"/>
      <c r="G3933" s="1398"/>
      <c r="H3933" s="1399"/>
      <c r="I3933" s="1399"/>
      <c r="J3933" s="1399"/>
      <c r="K3933"/>
      <c r="L3933"/>
      <c r="M3933"/>
      <c r="N3933"/>
      <c r="O3933"/>
    </row>
    <row r="3934" spans="2:15" s="249" customFormat="1" ht="15.75" customHeight="1">
      <c r="B3934" s="1408"/>
      <c r="C3934" s="1979"/>
      <c r="D3934" s="1409"/>
      <c r="E3934" s="1398"/>
      <c r="F3934" s="1398"/>
      <c r="G3934" s="1398"/>
      <c r="H3934" s="1399"/>
      <c r="I3934" s="1399"/>
      <c r="J3934" s="1399"/>
      <c r="K3934"/>
      <c r="L3934"/>
      <c r="M3934"/>
      <c r="N3934"/>
      <c r="O3934"/>
    </row>
    <row r="3935" spans="2:15" s="249" customFormat="1" ht="15.75" customHeight="1">
      <c r="B3935" s="1408"/>
      <c r="C3935" s="1979"/>
      <c r="D3935" s="1409"/>
      <c r="E3935" s="1398"/>
      <c r="F3935" s="1398"/>
      <c r="G3935" s="1398"/>
      <c r="H3935" s="1399"/>
      <c r="I3935" s="1399"/>
      <c r="J3935" s="1399"/>
      <c r="K3935"/>
      <c r="L3935"/>
      <c r="M3935"/>
      <c r="N3935"/>
      <c r="O3935"/>
    </row>
    <row r="3936" spans="2:15" s="249" customFormat="1" ht="15.75" customHeight="1">
      <c r="B3936" s="1408"/>
      <c r="C3936" s="1979"/>
      <c r="D3936" s="1409"/>
      <c r="E3936" s="1398"/>
      <c r="F3936" s="1398"/>
      <c r="G3936" s="1398"/>
      <c r="H3936" s="1399"/>
      <c r="I3936" s="1399"/>
      <c r="J3936" s="1399"/>
      <c r="K3936"/>
      <c r="L3936"/>
      <c r="M3936"/>
      <c r="N3936"/>
      <c r="O3936"/>
    </row>
    <row r="3937" spans="2:15" s="249" customFormat="1" ht="15.75" customHeight="1">
      <c r="B3937" s="1408"/>
      <c r="C3937" s="1979"/>
      <c r="D3937" s="1409"/>
      <c r="E3937" s="1398"/>
      <c r="F3937" s="1398"/>
      <c r="G3937" s="1398"/>
      <c r="H3937" s="1399"/>
      <c r="I3937" s="1399"/>
      <c r="J3937" s="1399"/>
      <c r="K3937"/>
      <c r="L3937"/>
      <c r="M3937"/>
      <c r="N3937"/>
      <c r="O3937"/>
    </row>
    <row r="3938" spans="2:15" s="249" customFormat="1" ht="15.75" customHeight="1">
      <c r="B3938" s="1408"/>
      <c r="C3938" s="1979"/>
      <c r="D3938" s="1409"/>
      <c r="E3938" s="1398"/>
      <c r="F3938" s="1398"/>
      <c r="G3938" s="1398"/>
      <c r="H3938" s="1399"/>
      <c r="I3938" s="1399"/>
      <c r="J3938" s="1399"/>
      <c r="K3938"/>
      <c r="L3938"/>
      <c r="M3938"/>
      <c r="N3938"/>
      <c r="O3938"/>
    </row>
    <row r="3939" spans="2:15" s="249" customFormat="1" ht="15.75" customHeight="1">
      <c r="B3939" s="1408"/>
      <c r="C3939" s="1979"/>
      <c r="D3939" s="1409"/>
      <c r="E3939" s="1398"/>
      <c r="F3939" s="1398"/>
      <c r="G3939" s="1398"/>
      <c r="H3939" s="1399"/>
      <c r="I3939" s="1399"/>
      <c r="J3939" s="1399"/>
      <c r="K3939"/>
      <c r="L3939"/>
      <c r="M3939"/>
      <c r="N3939"/>
      <c r="O3939"/>
    </row>
    <row r="3940" spans="2:15" s="249" customFormat="1" ht="15.75" customHeight="1">
      <c r="B3940" s="1408"/>
      <c r="C3940" s="1979"/>
      <c r="D3940" s="1409"/>
      <c r="E3940" s="1398"/>
      <c r="F3940" s="1398"/>
      <c r="G3940" s="1398"/>
      <c r="H3940" s="1399"/>
      <c r="I3940" s="1399"/>
      <c r="J3940" s="1399"/>
      <c r="K3940"/>
      <c r="L3940"/>
      <c r="M3940"/>
      <c r="N3940"/>
      <c r="O3940"/>
    </row>
    <row r="3941" spans="2:15" s="249" customFormat="1" ht="15.75" customHeight="1">
      <c r="B3941" s="1408"/>
      <c r="C3941" s="1979"/>
      <c r="D3941" s="1409"/>
      <c r="E3941" s="1398"/>
      <c r="F3941" s="1398"/>
      <c r="G3941" s="1398"/>
      <c r="H3941" s="1399"/>
      <c r="I3941" s="1399"/>
      <c r="J3941" s="1399"/>
      <c r="K3941"/>
      <c r="L3941"/>
      <c r="M3941"/>
      <c r="N3941"/>
      <c r="O3941"/>
    </row>
    <row r="3942" spans="2:15" s="249" customFormat="1" ht="15.75" customHeight="1">
      <c r="B3942" s="1408"/>
      <c r="C3942" s="1979"/>
      <c r="D3942" s="1409"/>
      <c r="E3942" s="1398"/>
      <c r="F3942" s="1398"/>
      <c r="G3942" s="1398"/>
      <c r="H3942" s="1399"/>
      <c r="I3942" s="1399"/>
      <c r="J3942" s="1399"/>
      <c r="K3942"/>
      <c r="L3942"/>
      <c r="M3942"/>
      <c r="N3942"/>
      <c r="O3942"/>
    </row>
    <row r="3943" spans="2:15" s="249" customFormat="1" ht="15.75" customHeight="1">
      <c r="B3943" s="1408"/>
      <c r="C3943" s="1979"/>
      <c r="D3943" s="1409"/>
      <c r="E3943" s="1398"/>
      <c r="F3943" s="1398"/>
      <c r="G3943" s="1398"/>
      <c r="H3943" s="1399"/>
      <c r="I3943" s="1399"/>
      <c r="J3943" s="1399"/>
      <c r="K3943"/>
      <c r="L3943"/>
      <c r="M3943"/>
      <c r="N3943"/>
      <c r="O3943"/>
    </row>
    <row r="3944" spans="2:15" s="249" customFormat="1" ht="15.75" customHeight="1">
      <c r="B3944" s="1408"/>
      <c r="C3944" s="1979"/>
      <c r="D3944" s="1409"/>
      <c r="E3944" s="1398"/>
      <c r="F3944" s="1398"/>
      <c r="G3944" s="1398"/>
      <c r="H3944" s="1399"/>
      <c r="I3944" s="1399"/>
      <c r="J3944" s="1399"/>
      <c r="K3944"/>
      <c r="L3944"/>
      <c r="M3944"/>
      <c r="N3944"/>
      <c r="O3944"/>
    </row>
    <row r="3945" spans="2:15" s="249" customFormat="1" ht="15.75" customHeight="1">
      <c r="B3945" s="1408"/>
      <c r="C3945" s="1979"/>
      <c r="D3945" s="1409"/>
      <c r="E3945" s="1398"/>
      <c r="F3945" s="1398"/>
      <c r="G3945" s="1398"/>
      <c r="H3945" s="1399"/>
      <c r="I3945" s="1399"/>
      <c r="J3945" s="1399"/>
      <c r="K3945"/>
      <c r="L3945"/>
      <c r="M3945"/>
      <c r="N3945"/>
      <c r="O3945"/>
    </row>
    <row r="3946" spans="2:15" s="249" customFormat="1" ht="15.75" customHeight="1">
      <c r="B3946" s="1408"/>
      <c r="C3946" s="1979"/>
      <c r="D3946" s="1409"/>
      <c r="E3946" s="1398"/>
      <c r="F3946" s="1398"/>
      <c r="G3946" s="1398"/>
      <c r="H3946" s="1399"/>
      <c r="I3946" s="1399"/>
      <c r="J3946" s="1399"/>
      <c r="K3946"/>
      <c r="L3946"/>
      <c r="M3946"/>
      <c r="N3946"/>
      <c r="O3946"/>
    </row>
    <row r="3947" spans="2:15" s="249" customFormat="1" ht="15.75" customHeight="1">
      <c r="B3947" s="1408"/>
      <c r="C3947" s="1979"/>
      <c r="D3947" s="1409"/>
      <c r="E3947" s="1398"/>
      <c r="F3947" s="1398"/>
      <c r="G3947" s="1398"/>
      <c r="H3947" s="1399"/>
      <c r="I3947" s="1399"/>
      <c r="J3947" s="1399"/>
      <c r="K3947"/>
      <c r="L3947"/>
      <c r="M3947"/>
      <c r="N3947"/>
      <c r="O3947"/>
    </row>
    <row r="3948" spans="2:15" s="249" customFormat="1" ht="15.75" customHeight="1">
      <c r="B3948" s="1408"/>
      <c r="C3948" s="1979"/>
      <c r="D3948" s="1409"/>
      <c r="E3948" s="1398"/>
      <c r="F3948" s="1398"/>
      <c r="G3948" s="1398"/>
      <c r="H3948" s="1399"/>
      <c r="I3948" s="1399"/>
      <c r="J3948" s="1399"/>
      <c r="K3948"/>
      <c r="L3948"/>
      <c r="M3948"/>
      <c r="N3948"/>
      <c r="O3948"/>
    </row>
    <row r="3949" spans="2:15" s="249" customFormat="1" ht="15.75" customHeight="1">
      <c r="B3949" s="1408"/>
      <c r="C3949" s="1979"/>
      <c r="D3949" s="1409"/>
      <c r="E3949" s="1398"/>
      <c r="F3949" s="1398"/>
      <c r="G3949" s="1398"/>
      <c r="H3949" s="1399"/>
      <c r="I3949" s="1399"/>
      <c r="J3949" s="1399"/>
      <c r="K3949"/>
      <c r="L3949"/>
      <c r="M3949"/>
      <c r="N3949"/>
      <c r="O3949"/>
    </row>
    <row r="3950" spans="2:15" s="249" customFormat="1" ht="15.75" customHeight="1">
      <c r="B3950" s="1408"/>
      <c r="C3950" s="1979"/>
      <c r="D3950" s="1409"/>
      <c r="E3950" s="1398"/>
      <c r="F3950" s="1398"/>
      <c r="G3950" s="1398"/>
      <c r="H3950" s="1399"/>
      <c r="I3950" s="1399"/>
      <c r="J3950" s="1399"/>
      <c r="K3950"/>
      <c r="L3950"/>
      <c r="M3950"/>
      <c r="N3950"/>
      <c r="O3950"/>
    </row>
    <row r="3951" spans="2:15" s="249" customFormat="1" ht="15.75" customHeight="1">
      <c r="B3951" s="1408"/>
      <c r="C3951" s="1979"/>
      <c r="D3951" s="1409"/>
      <c r="E3951" s="1398"/>
      <c r="F3951" s="1398"/>
      <c r="G3951" s="1398"/>
      <c r="H3951" s="1399"/>
      <c r="I3951" s="1399"/>
      <c r="J3951" s="1399"/>
      <c r="K3951"/>
      <c r="L3951"/>
      <c r="M3951"/>
      <c r="N3951"/>
      <c r="O3951"/>
    </row>
    <row r="3952" spans="2:15" s="249" customFormat="1" ht="15.75" customHeight="1">
      <c r="B3952" s="1408"/>
      <c r="C3952" s="1979"/>
      <c r="D3952" s="1409"/>
      <c r="E3952" s="1398"/>
      <c r="F3952" s="1398"/>
      <c r="G3952" s="1398"/>
      <c r="H3952" s="1399"/>
      <c r="I3952" s="1399"/>
      <c r="J3952" s="1399"/>
      <c r="K3952"/>
      <c r="L3952"/>
      <c r="M3952"/>
      <c r="N3952"/>
      <c r="O3952"/>
    </row>
    <row r="3953" spans="2:15" s="249" customFormat="1" ht="15.75" customHeight="1">
      <c r="B3953" s="1408"/>
      <c r="C3953" s="1979"/>
      <c r="D3953" s="1409"/>
      <c r="E3953" s="1398"/>
      <c r="F3953" s="1398"/>
      <c r="G3953" s="1398"/>
      <c r="H3953" s="1399"/>
      <c r="I3953" s="1399"/>
      <c r="J3953" s="1399"/>
      <c r="K3953"/>
      <c r="L3953"/>
      <c r="M3953"/>
      <c r="N3953"/>
      <c r="O3953"/>
    </row>
    <row r="3954" spans="2:15" s="249" customFormat="1" ht="15.75" customHeight="1">
      <c r="B3954" s="1408"/>
      <c r="C3954" s="1979"/>
      <c r="D3954" s="1409"/>
      <c r="E3954" s="1398"/>
      <c r="F3954" s="1398"/>
      <c r="G3954" s="1398"/>
      <c r="H3954" s="1399"/>
      <c r="I3954" s="1399"/>
      <c r="J3954" s="1399"/>
      <c r="K3954"/>
      <c r="L3954"/>
      <c r="M3954"/>
      <c r="N3954"/>
      <c r="O3954"/>
    </row>
    <row r="3955" spans="2:15" s="249" customFormat="1" ht="15.75" customHeight="1">
      <c r="B3955" s="1408"/>
      <c r="C3955" s="1979"/>
      <c r="D3955" s="1409"/>
      <c r="E3955" s="1398"/>
      <c r="F3955" s="1398"/>
      <c r="G3955" s="1398"/>
      <c r="H3955" s="1399"/>
      <c r="I3955" s="1399"/>
      <c r="J3955" s="1399"/>
      <c r="K3955"/>
      <c r="L3955"/>
      <c r="M3955"/>
      <c r="N3955"/>
      <c r="O3955"/>
    </row>
    <row r="3956" spans="2:15" s="249" customFormat="1" ht="15.75" customHeight="1">
      <c r="B3956" s="1408"/>
      <c r="C3956" s="1979"/>
      <c r="D3956" s="1409"/>
      <c r="E3956" s="1398"/>
      <c r="F3956" s="1398"/>
      <c r="G3956" s="1398"/>
      <c r="H3956" s="1399"/>
      <c r="I3956" s="1399"/>
      <c r="J3956" s="1399"/>
      <c r="K3956"/>
      <c r="L3956"/>
      <c r="M3956"/>
      <c r="N3956"/>
      <c r="O3956"/>
    </row>
    <row r="3957" spans="2:15" s="249" customFormat="1" ht="15.75" customHeight="1">
      <c r="B3957" s="1408"/>
      <c r="C3957" s="1979"/>
      <c r="D3957" s="1409"/>
      <c r="E3957" s="1398"/>
      <c r="F3957" s="1398"/>
      <c r="G3957" s="1398"/>
      <c r="H3957" s="1399"/>
      <c r="I3957" s="1399"/>
      <c r="J3957" s="1399"/>
      <c r="K3957"/>
      <c r="L3957"/>
      <c r="M3957"/>
      <c r="N3957"/>
      <c r="O3957"/>
    </row>
    <row r="3958" spans="2:15" s="249" customFormat="1" ht="15.75" customHeight="1">
      <c r="B3958" s="1408"/>
      <c r="C3958" s="1979"/>
      <c r="D3958" s="1409"/>
      <c r="E3958" s="1398"/>
      <c r="F3958" s="1398"/>
      <c r="G3958" s="1398"/>
      <c r="H3958" s="1399"/>
      <c r="I3958" s="1399"/>
      <c r="J3958" s="1399"/>
      <c r="K3958"/>
      <c r="L3958"/>
      <c r="M3958"/>
      <c r="N3958"/>
      <c r="O3958"/>
    </row>
    <row r="3959" spans="2:15" s="249" customFormat="1" ht="15.75" customHeight="1">
      <c r="B3959" s="1408"/>
      <c r="C3959" s="1979"/>
      <c r="D3959" s="1409"/>
      <c r="E3959" s="1398"/>
      <c r="F3959" s="1398"/>
      <c r="G3959" s="1398"/>
      <c r="H3959" s="1399"/>
      <c r="I3959" s="1399"/>
      <c r="J3959" s="1399"/>
      <c r="K3959"/>
      <c r="L3959"/>
      <c r="M3959"/>
      <c r="N3959"/>
      <c r="O3959"/>
    </row>
    <row r="3960" spans="2:15" s="249" customFormat="1" ht="15.75" customHeight="1">
      <c r="B3960" s="1408"/>
      <c r="C3960" s="1979"/>
      <c r="D3960" s="1409"/>
      <c r="E3960" s="1398"/>
      <c r="F3960" s="1398"/>
      <c r="G3960" s="1398"/>
      <c r="H3960" s="1399"/>
      <c r="I3960" s="1399"/>
      <c r="J3960" s="1399"/>
      <c r="K3960"/>
      <c r="L3960"/>
      <c r="M3960"/>
      <c r="N3960"/>
      <c r="O3960"/>
    </row>
    <row r="3961" spans="2:15" s="249" customFormat="1" ht="15.75" customHeight="1">
      <c r="B3961" s="1408"/>
      <c r="C3961" s="1979"/>
      <c r="D3961" s="1409"/>
      <c r="E3961" s="1398"/>
      <c r="F3961" s="1398"/>
      <c r="G3961" s="1398"/>
      <c r="H3961" s="1399"/>
      <c r="I3961" s="1399"/>
      <c r="J3961" s="1399"/>
      <c r="K3961"/>
      <c r="L3961"/>
      <c r="M3961"/>
      <c r="N3961"/>
      <c r="O3961"/>
    </row>
    <row r="3962" spans="2:15" s="249" customFormat="1" ht="15.75" customHeight="1">
      <c r="B3962" s="1408"/>
      <c r="C3962" s="1979"/>
      <c r="D3962" s="1409"/>
      <c r="E3962" s="1398"/>
      <c r="F3962" s="1398"/>
      <c r="G3962" s="1398"/>
      <c r="H3962" s="1399"/>
      <c r="I3962" s="1399"/>
      <c r="J3962" s="1399"/>
      <c r="K3962"/>
      <c r="L3962"/>
      <c r="M3962"/>
      <c r="N3962"/>
      <c r="O3962"/>
    </row>
    <row r="3963" spans="2:15" s="249" customFormat="1" ht="15.75" customHeight="1">
      <c r="B3963" s="1408"/>
      <c r="C3963" s="1979"/>
      <c r="D3963" s="1409"/>
      <c r="E3963" s="1398"/>
      <c r="F3963" s="1398"/>
      <c r="G3963" s="1398"/>
      <c r="H3963" s="1399"/>
      <c r="I3963" s="1399"/>
      <c r="J3963" s="1399"/>
      <c r="K3963"/>
      <c r="L3963"/>
      <c r="M3963"/>
      <c r="N3963"/>
      <c r="O3963"/>
    </row>
    <row r="3964" spans="2:15" s="249" customFormat="1" ht="15.75" customHeight="1">
      <c r="B3964" s="1408"/>
      <c r="C3964" s="1979"/>
      <c r="D3964" s="1409"/>
      <c r="E3964" s="1398"/>
      <c r="F3964" s="1398"/>
      <c r="G3964" s="1398"/>
      <c r="H3964" s="1399"/>
      <c r="I3964" s="1399"/>
      <c r="J3964" s="1399"/>
      <c r="K3964"/>
      <c r="L3964"/>
      <c r="M3964"/>
      <c r="N3964"/>
      <c r="O3964"/>
    </row>
    <row r="3965" spans="2:15" s="249" customFormat="1" ht="15.75" customHeight="1">
      <c r="B3965" s="1408"/>
      <c r="C3965" s="1979"/>
      <c r="D3965" s="1409"/>
      <c r="E3965" s="1398"/>
      <c r="F3965" s="1398"/>
      <c r="G3965" s="1398"/>
      <c r="H3965" s="1399"/>
      <c r="I3965" s="1399"/>
      <c r="J3965" s="1399"/>
      <c r="K3965"/>
      <c r="L3965"/>
      <c r="M3965"/>
      <c r="N3965"/>
      <c r="O3965"/>
    </row>
    <row r="3966" spans="2:15" s="249" customFormat="1" ht="15.75" customHeight="1">
      <c r="B3966" s="1408"/>
      <c r="C3966" s="1979"/>
      <c r="D3966" s="1409"/>
      <c r="E3966" s="1398"/>
      <c r="F3966" s="1398"/>
      <c r="G3966" s="1398"/>
      <c r="H3966" s="1399"/>
      <c r="I3966" s="1399"/>
      <c r="J3966" s="1399"/>
      <c r="K3966"/>
      <c r="L3966"/>
      <c r="M3966"/>
      <c r="N3966"/>
      <c r="O3966"/>
    </row>
    <row r="3967" spans="2:15" s="249" customFormat="1" ht="15.75" customHeight="1">
      <c r="B3967" s="1408"/>
      <c r="C3967" s="1979"/>
      <c r="D3967" s="1409"/>
      <c r="E3967" s="1398"/>
      <c r="F3967" s="1398"/>
      <c r="G3967" s="1398"/>
      <c r="H3967" s="1399"/>
      <c r="I3967" s="1399"/>
      <c r="J3967" s="1399"/>
      <c r="K3967"/>
      <c r="L3967"/>
      <c r="M3967"/>
      <c r="N3967"/>
      <c r="O3967"/>
    </row>
    <row r="3968" spans="2:15" s="249" customFormat="1" ht="15.75" customHeight="1">
      <c r="B3968" s="1408"/>
      <c r="C3968" s="1979"/>
      <c r="D3968" s="1409"/>
      <c r="E3968" s="1398"/>
      <c r="F3968" s="1398"/>
      <c r="G3968" s="1398"/>
      <c r="H3968" s="1399"/>
      <c r="I3968" s="1399"/>
      <c r="J3968" s="1399"/>
      <c r="K3968"/>
      <c r="L3968"/>
      <c r="M3968"/>
      <c r="N3968"/>
      <c r="O3968"/>
    </row>
    <row r="3969" spans="2:15" s="249" customFormat="1" ht="15.75" customHeight="1">
      <c r="B3969" s="1408"/>
      <c r="C3969" s="1979"/>
      <c r="D3969" s="1409"/>
      <c r="E3969" s="1398"/>
      <c r="F3969" s="1398"/>
      <c r="G3969" s="1398"/>
      <c r="H3969" s="1399"/>
      <c r="I3969" s="1399"/>
      <c r="J3969" s="1399"/>
      <c r="K3969"/>
      <c r="L3969"/>
      <c r="M3969"/>
      <c r="N3969"/>
      <c r="O3969"/>
    </row>
    <row r="3970" spans="2:15" s="249" customFormat="1" ht="15.75" customHeight="1">
      <c r="B3970" s="1408"/>
      <c r="C3970" s="1979"/>
      <c r="D3970" s="1409"/>
      <c r="E3970" s="1398"/>
      <c r="F3970" s="1398"/>
      <c r="G3970" s="1398"/>
      <c r="H3970" s="1399"/>
      <c r="I3970" s="1399"/>
      <c r="J3970" s="1399"/>
      <c r="K3970"/>
      <c r="L3970"/>
      <c r="M3970"/>
      <c r="N3970"/>
      <c r="O3970"/>
    </row>
    <row r="3971" spans="2:15" s="249" customFormat="1" ht="15.75" customHeight="1">
      <c r="B3971" s="1408"/>
      <c r="C3971" s="1979"/>
      <c r="D3971" s="1409"/>
      <c r="E3971" s="1398"/>
      <c r="F3971" s="1398"/>
      <c r="G3971" s="1398"/>
      <c r="H3971" s="1399"/>
      <c r="I3971" s="1399"/>
      <c r="J3971" s="1399"/>
      <c r="K3971"/>
      <c r="L3971"/>
      <c r="M3971"/>
      <c r="N3971"/>
      <c r="O3971"/>
    </row>
    <row r="3972" spans="2:15" s="249" customFormat="1" ht="15.75" customHeight="1">
      <c r="B3972" s="1408"/>
      <c r="C3972" s="1979"/>
      <c r="D3972" s="1409"/>
      <c r="E3972" s="1398"/>
      <c r="F3972" s="1398"/>
      <c r="G3972" s="1398"/>
      <c r="H3972" s="1399"/>
      <c r="I3972" s="1399"/>
      <c r="J3972" s="1399"/>
      <c r="K3972"/>
      <c r="L3972"/>
      <c r="M3972"/>
      <c r="N3972"/>
      <c r="O3972"/>
    </row>
    <row r="3973" spans="2:15" s="249" customFormat="1" ht="15.75" customHeight="1">
      <c r="B3973" s="1408"/>
      <c r="C3973" s="1979"/>
      <c r="D3973" s="1409"/>
      <c r="E3973" s="1398"/>
      <c r="F3973" s="1398"/>
      <c r="G3973" s="1398"/>
      <c r="H3973" s="1399"/>
      <c r="I3973" s="1399"/>
      <c r="J3973" s="1399"/>
      <c r="K3973"/>
      <c r="L3973"/>
      <c r="M3973"/>
      <c r="N3973"/>
      <c r="O3973"/>
    </row>
    <row r="3974" spans="2:15" s="249" customFormat="1" ht="15.75" customHeight="1">
      <c r="B3974" s="1408"/>
      <c r="C3974" s="1979"/>
      <c r="D3974" s="1409"/>
      <c r="E3974" s="1398"/>
      <c r="F3974" s="1398"/>
      <c r="G3974" s="1398"/>
      <c r="H3974" s="1399"/>
      <c r="I3974" s="1399"/>
      <c r="J3974" s="1399"/>
      <c r="K3974"/>
      <c r="L3974"/>
      <c r="M3974"/>
      <c r="N3974"/>
      <c r="O3974"/>
    </row>
    <row r="3975" spans="2:15" s="249" customFormat="1" ht="15.75" customHeight="1">
      <c r="B3975" s="1408"/>
      <c r="C3975" s="1979"/>
      <c r="D3975" s="1409"/>
      <c r="E3975" s="1398"/>
      <c r="F3975" s="1398"/>
      <c r="G3975" s="1398"/>
      <c r="H3975" s="1399"/>
      <c r="I3975" s="1399"/>
      <c r="J3975" s="1399"/>
      <c r="K3975"/>
      <c r="L3975"/>
      <c r="M3975"/>
      <c r="N3975"/>
      <c r="O3975"/>
    </row>
    <row r="3976" spans="2:15" s="249" customFormat="1" ht="15.75" customHeight="1">
      <c r="B3976" s="1408"/>
      <c r="C3976" s="1979"/>
      <c r="D3976" s="1409"/>
      <c r="E3976" s="1398"/>
      <c r="F3976" s="1398"/>
      <c r="G3976" s="1398"/>
      <c r="H3976" s="1399"/>
      <c r="I3976" s="1399"/>
      <c r="J3976" s="1399"/>
      <c r="K3976"/>
      <c r="L3976"/>
      <c r="M3976"/>
      <c r="N3976"/>
      <c r="O3976"/>
    </row>
    <row r="3977" spans="2:15" s="249" customFormat="1" ht="15.75" customHeight="1">
      <c r="B3977" s="1408"/>
      <c r="C3977" s="1979"/>
      <c r="D3977" s="1409"/>
      <c r="E3977" s="1398"/>
      <c r="F3977" s="1398"/>
      <c r="G3977" s="1398"/>
      <c r="H3977" s="1399"/>
      <c r="I3977" s="1399"/>
      <c r="J3977" s="1399"/>
      <c r="K3977"/>
      <c r="L3977"/>
      <c r="M3977"/>
      <c r="N3977"/>
      <c r="O3977"/>
    </row>
    <row r="3978" spans="2:15" s="249" customFormat="1" ht="15.75" customHeight="1">
      <c r="B3978" s="1408"/>
      <c r="C3978" s="1979"/>
      <c r="D3978" s="1409"/>
      <c r="E3978" s="1398"/>
      <c r="F3978" s="1398"/>
      <c r="G3978" s="1398"/>
      <c r="H3978" s="1399"/>
      <c r="I3978" s="1399"/>
      <c r="J3978" s="1399"/>
      <c r="K3978"/>
      <c r="L3978"/>
      <c r="M3978"/>
      <c r="N3978"/>
      <c r="O3978"/>
    </row>
    <row r="3979" spans="2:15" s="249" customFormat="1" ht="15.75" customHeight="1">
      <c r="B3979" s="1408"/>
      <c r="C3979" s="1979"/>
      <c r="D3979" s="1409"/>
      <c r="E3979" s="1398"/>
      <c r="F3979" s="1398"/>
      <c r="G3979" s="1398"/>
      <c r="H3979" s="1399"/>
      <c r="I3979" s="1399"/>
      <c r="J3979" s="1399"/>
      <c r="K3979"/>
      <c r="L3979"/>
      <c r="M3979"/>
      <c r="N3979"/>
      <c r="O3979"/>
    </row>
    <row r="3980" spans="2:15" s="249" customFormat="1" ht="15.75" customHeight="1">
      <c r="B3980" s="1408"/>
      <c r="C3980" s="1979"/>
      <c r="D3980" s="1409"/>
      <c r="E3980" s="1398"/>
      <c r="F3980" s="1398"/>
      <c r="G3980" s="1398"/>
      <c r="H3980" s="1399"/>
      <c r="I3980" s="1399"/>
      <c r="J3980" s="1399"/>
      <c r="K3980"/>
      <c r="L3980"/>
      <c r="M3980"/>
      <c r="N3980"/>
      <c r="O3980"/>
    </row>
    <row r="3981" spans="2:15" s="249" customFormat="1" ht="15.75" customHeight="1">
      <c r="B3981" s="1408"/>
      <c r="C3981" s="1979"/>
      <c r="D3981" s="1409"/>
      <c r="E3981" s="1398"/>
      <c r="F3981" s="1398"/>
      <c r="G3981" s="1398"/>
      <c r="H3981" s="1399"/>
      <c r="I3981" s="1399"/>
      <c r="J3981" s="1399"/>
      <c r="K3981"/>
      <c r="L3981"/>
      <c r="M3981"/>
      <c r="N3981"/>
      <c r="O3981"/>
    </row>
    <row r="3982" spans="2:15" s="249" customFormat="1" ht="15.75" customHeight="1">
      <c r="B3982" s="1408"/>
      <c r="C3982" s="1979"/>
      <c r="D3982" s="1409"/>
      <c r="E3982" s="1398"/>
      <c r="F3982" s="1398"/>
      <c r="G3982" s="1398"/>
      <c r="H3982" s="1399"/>
      <c r="I3982" s="1399"/>
      <c r="J3982" s="1399"/>
      <c r="K3982"/>
      <c r="L3982"/>
      <c r="M3982"/>
      <c r="N3982"/>
      <c r="O3982"/>
    </row>
    <row r="3983" spans="2:15" s="249" customFormat="1" ht="15.75" customHeight="1">
      <c r="B3983" s="1408"/>
      <c r="C3983" s="1979"/>
      <c r="D3983" s="1409"/>
      <c r="E3983" s="1398"/>
      <c r="F3983" s="1398"/>
      <c r="G3983" s="1398"/>
      <c r="H3983" s="1399"/>
      <c r="I3983" s="1399"/>
      <c r="J3983" s="1399"/>
      <c r="K3983"/>
      <c r="L3983"/>
      <c r="M3983"/>
      <c r="N3983"/>
      <c r="O3983"/>
    </row>
    <row r="3984" spans="2:15" s="249" customFormat="1" ht="15.75" customHeight="1">
      <c r="B3984" s="1408"/>
      <c r="C3984" s="1979"/>
      <c r="D3984" s="1409"/>
      <c r="E3984" s="1398"/>
      <c r="F3984" s="1398"/>
      <c r="G3984" s="1398"/>
      <c r="H3984" s="1399"/>
      <c r="I3984" s="1399"/>
      <c r="J3984" s="1399"/>
      <c r="K3984"/>
      <c r="L3984"/>
      <c r="M3984"/>
      <c r="N3984"/>
      <c r="O3984"/>
    </row>
    <row r="3985" spans="2:15" s="249" customFormat="1" ht="15.75" customHeight="1">
      <c r="B3985" s="1408"/>
      <c r="C3985" s="1979"/>
      <c r="D3985" s="1409"/>
      <c r="E3985" s="1398"/>
      <c r="F3985" s="1398"/>
      <c r="G3985" s="1398"/>
      <c r="H3985" s="1399"/>
      <c r="I3985" s="1399"/>
      <c r="J3985" s="1399"/>
      <c r="K3985"/>
      <c r="L3985"/>
      <c r="M3985"/>
      <c r="N3985"/>
      <c r="O3985"/>
    </row>
    <row r="3986" spans="2:15" s="249" customFormat="1" ht="15.75" customHeight="1">
      <c r="B3986" s="1408"/>
      <c r="C3986" s="1979"/>
      <c r="D3986" s="1409"/>
      <c r="E3986" s="1398"/>
      <c r="F3986" s="1398"/>
      <c r="G3986" s="1398"/>
      <c r="H3986" s="1399"/>
      <c r="I3986" s="1399"/>
      <c r="J3986" s="1399"/>
      <c r="K3986"/>
      <c r="L3986"/>
      <c r="M3986"/>
      <c r="N3986"/>
      <c r="O3986"/>
    </row>
    <row r="3987" spans="2:15" s="249" customFormat="1" ht="15.75" customHeight="1">
      <c r="B3987" s="1408"/>
      <c r="C3987" s="1979"/>
      <c r="D3987" s="1409"/>
      <c r="E3987" s="1398"/>
      <c r="F3987" s="1398"/>
      <c r="G3987" s="1398"/>
      <c r="H3987" s="1399"/>
      <c r="I3987" s="1399"/>
      <c r="J3987" s="1399"/>
      <c r="K3987"/>
      <c r="L3987"/>
      <c r="M3987"/>
      <c r="N3987"/>
      <c r="O3987"/>
    </row>
    <row r="3988" spans="2:15" s="249" customFormat="1" ht="15.75" customHeight="1">
      <c r="B3988" s="1408"/>
      <c r="C3988" s="1979"/>
      <c r="D3988" s="1409"/>
      <c r="E3988" s="1398"/>
      <c r="F3988" s="1398"/>
      <c r="G3988" s="1398"/>
      <c r="H3988" s="1399"/>
      <c r="I3988" s="1399"/>
      <c r="J3988" s="1399"/>
      <c r="K3988"/>
      <c r="L3988"/>
      <c r="M3988"/>
      <c r="N3988"/>
      <c r="O3988"/>
    </row>
    <row r="3989" spans="2:15" s="249" customFormat="1" ht="15.75" customHeight="1">
      <c r="B3989" s="1408"/>
      <c r="C3989" s="1979"/>
      <c r="D3989" s="1409"/>
      <c r="E3989" s="1398"/>
      <c r="F3989" s="1398"/>
      <c r="G3989" s="1398"/>
      <c r="H3989" s="1399"/>
      <c r="I3989" s="1399"/>
      <c r="J3989" s="1399"/>
      <c r="K3989"/>
      <c r="L3989"/>
      <c r="M3989"/>
      <c r="N3989"/>
      <c r="O3989"/>
    </row>
    <row r="3990" spans="2:15" s="249" customFormat="1" ht="15.75" customHeight="1">
      <c r="B3990" s="1408"/>
      <c r="C3990" s="1979"/>
      <c r="D3990" s="1409"/>
      <c r="E3990" s="1398"/>
      <c r="F3990" s="1398"/>
      <c r="G3990" s="1398"/>
      <c r="H3990" s="1399"/>
      <c r="I3990" s="1399"/>
      <c r="J3990" s="1399"/>
      <c r="K3990"/>
      <c r="L3990"/>
      <c r="M3990"/>
      <c r="N3990"/>
      <c r="O3990"/>
    </row>
    <row r="3991" spans="2:15" s="249" customFormat="1" ht="15.75" customHeight="1">
      <c r="B3991" s="1408"/>
      <c r="C3991" s="1979"/>
      <c r="D3991" s="1409"/>
      <c r="E3991" s="1398"/>
      <c r="F3991" s="1398"/>
      <c r="G3991" s="1398"/>
      <c r="H3991" s="1399"/>
      <c r="I3991" s="1399"/>
      <c r="J3991" s="1399"/>
      <c r="K3991"/>
      <c r="L3991"/>
      <c r="M3991"/>
      <c r="N3991"/>
      <c r="O3991"/>
    </row>
    <row r="3992" spans="2:15" s="249" customFormat="1" ht="15.75" customHeight="1">
      <c r="B3992" s="1408"/>
      <c r="C3992" s="1979"/>
      <c r="D3992" s="1409"/>
      <c r="E3992" s="1398"/>
      <c r="F3992" s="1398"/>
      <c r="G3992" s="1398"/>
      <c r="H3992" s="1399"/>
      <c r="I3992" s="1399"/>
      <c r="J3992" s="1399"/>
      <c r="K3992"/>
      <c r="L3992"/>
      <c r="M3992"/>
      <c r="N3992"/>
      <c r="O3992"/>
    </row>
    <row r="3993" spans="2:15" s="249" customFormat="1" ht="15.75" customHeight="1">
      <c r="B3993" s="1408"/>
      <c r="C3993" s="1979"/>
      <c r="D3993" s="1409"/>
      <c r="E3993" s="1398"/>
      <c r="F3993" s="1398"/>
      <c r="G3993" s="1398"/>
      <c r="H3993" s="1399"/>
      <c r="I3993" s="1399"/>
      <c r="J3993" s="1399"/>
      <c r="K3993"/>
      <c r="L3993"/>
      <c r="M3993"/>
      <c r="N3993"/>
      <c r="O3993"/>
    </row>
    <row r="3994" spans="2:15" s="249" customFormat="1" ht="15.75" customHeight="1">
      <c r="B3994" s="1408"/>
      <c r="C3994" s="1979"/>
      <c r="D3994" s="1409"/>
      <c r="E3994" s="1398"/>
      <c r="F3994" s="1398"/>
      <c r="G3994" s="1398"/>
      <c r="H3994" s="1399"/>
      <c r="I3994" s="1399"/>
      <c r="J3994" s="1399"/>
      <c r="K3994"/>
      <c r="L3994"/>
      <c r="M3994"/>
      <c r="N3994"/>
      <c r="O3994"/>
    </row>
    <row r="3995" spans="2:15" s="249" customFormat="1" ht="15.75" customHeight="1">
      <c r="B3995" s="1408"/>
      <c r="C3995" s="1979"/>
      <c r="D3995" s="1409"/>
      <c r="E3995" s="1398"/>
      <c r="F3995" s="1398"/>
      <c r="G3995" s="1398"/>
      <c r="H3995" s="1399"/>
      <c r="I3995" s="1399"/>
      <c r="J3995" s="1399"/>
      <c r="K3995"/>
      <c r="L3995"/>
      <c r="M3995"/>
      <c r="N3995"/>
      <c r="O3995"/>
    </row>
    <row r="3996" spans="2:15" s="249" customFormat="1" ht="15.75" customHeight="1">
      <c r="B3996" s="1408"/>
      <c r="C3996" s="1979"/>
      <c r="D3996" s="1409"/>
      <c r="E3996" s="1398"/>
      <c r="F3996" s="1398"/>
      <c r="G3996" s="1398"/>
      <c r="H3996" s="1399"/>
      <c r="I3996" s="1399"/>
      <c r="J3996" s="1399"/>
      <c r="K3996"/>
      <c r="L3996"/>
      <c r="M3996"/>
      <c r="N3996"/>
      <c r="O3996"/>
    </row>
    <row r="3997" spans="2:15" s="249" customFormat="1" ht="15.75" customHeight="1">
      <c r="B3997" s="1408"/>
      <c r="C3997" s="1979"/>
      <c r="D3997" s="1409"/>
      <c r="E3997" s="1398"/>
      <c r="F3997" s="1398"/>
      <c r="G3997" s="1398"/>
      <c r="H3997" s="1399"/>
      <c r="I3997" s="1399"/>
      <c r="J3997" s="1399"/>
      <c r="K3997"/>
      <c r="L3997"/>
      <c r="M3997"/>
      <c r="N3997"/>
      <c r="O3997"/>
    </row>
    <row r="3998" spans="2:15" s="249" customFormat="1" ht="15.75" customHeight="1">
      <c r="B3998" s="1408"/>
      <c r="C3998" s="1979"/>
      <c r="D3998" s="1409"/>
      <c r="E3998" s="1398"/>
      <c r="F3998" s="1398"/>
      <c r="G3998" s="1398"/>
      <c r="H3998" s="1399"/>
      <c r="I3998" s="1399"/>
      <c r="J3998" s="1399"/>
      <c r="K3998"/>
      <c r="L3998"/>
      <c r="M3998"/>
      <c r="N3998"/>
      <c r="O3998"/>
    </row>
    <row r="3999" spans="2:15" s="249" customFormat="1" ht="15.75" customHeight="1">
      <c r="B3999" s="1408"/>
      <c r="C3999" s="1979"/>
      <c r="D3999" s="1409"/>
      <c r="E3999" s="1398"/>
      <c r="F3999" s="1398"/>
      <c r="G3999" s="1398"/>
      <c r="H3999" s="1399"/>
      <c r="I3999" s="1399"/>
      <c r="J3999" s="1399"/>
      <c r="K3999"/>
      <c r="L3999"/>
      <c r="M3999"/>
      <c r="N3999"/>
      <c r="O3999"/>
    </row>
    <row r="4000" spans="2:15" s="249" customFormat="1" ht="15.75" customHeight="1">
      <c r="B4000" s="1408"/>
      <c r="C4000" s="1979"/>
      <c r="D4000" s="1409"/>
      <c r="E4000" s="1398"/>
      <c r="F4000" s="1398"/>
      <c r="G4000" s="1398"/>
      <c r="H4000" s="1399"/>
      <c r="I4000" s="1399"/>
      <c r="J4000" s="1399"/>
      <c r="K4000"/>
      <c r="L4000"/>
      <c r="M4000"/>
      <c r="N4000"/>
      <c r="O4000"/>
    </row>
    <row r="4001" spans="2:15" s="249" customFormat="1" ht="15.75" customHeight="1">
      <c r="B4001" s="1408"/>
      <c r="C4001" s="1979"/>
      <c r="D4001" s="1409"/>
      <c r="E4001" s="1398"/>
      <c r="F4001" s="1398"/>
      <c r="G4001" s="1398"/>
      <c r="H4001" s="1399"/>
      <c r="I4001" s="1399"/>
      <c r="J4001" s="1399"/>
      <c r="K4001"/>
      <c r="L4001"/>
      <c r="M4001"/>
      <c r="N4001"/>
      <c r="O4001"/>
    </row>
    <row r="4002" spans="2:15" s="249" customFormat="1" ht="15.75" customHeight="1">
      <c r="B4002" s="1408"/>
      <c r="C4002" s="1979"/>
      <c r="D4002" s="1409"/>
      <c r="E4002" s="1398"/>
      <c r="F4002" s="1398"/>
      <c r="G4002" s="1398"/>
      <c r="H4002" s="1399"/>
      <c r="I4002" s="1399"/>
      <c r="J4002" s="1399"/>
      <c r="K4002"/>
      <c r="L4002"/>
      <c r="M4002"/>
      <c r="N4002"/>
      <c r="O4002"/>
    </row>
    <row r="4003" spans="2:15" s="249" customFormat="1" ht="15.75" customHeight="1">
      <c r="B4003" s="1408"/>
      <c r="C4003" s="1979"/>
      <c r="D4003" s="1409"/>
      <c r="E4003" s="1398"/>
      <c r="F4003" s="1398"/>
      <c r="G4003" s="1398"/>
      <c r="H4003" s="1399"/>
      <c r="I4003" s="1399"/>
      <c r="J4003" s="1399"/>
      <c r="K4003"/>
      <c r="L4003"/>
      <c r="M4003"/>
      <c r="N4003"/>
      <c r="O4003"/>
    </row>
    <row r="4004" spans="2:15" s="249" customFormat="1" ht="15.75" customHeight="1">
      <c r="B4004" s="1408"/>
      <c r="C4004" s="1979"/>
      <c r="D4004" s="1409"/>
      <c r="E4004" s="1398"/>
      <c r="F4004" s="1398"/>
      <c r="G4004" s="1398"/>
      <c r="H4004" s="1399"/>
      <c r="I4004" s="1399"/>
      <c r="J4004" s="1399"/>
      <c r="K4004"/>
      <c r="L4004"/>
      <c r="M4004"/>
      <c r="N4004"/>
      <c r="O4004"/>
    </row>
    <row r="4005" spans="2:15" s="249" customFormat="1" ht="15.75" customHeight="1">
      <c r="B4005" s="1408"/>
      <c r="C4005" s="1979"/>
      <c r="D4005" s="1409"/>
      <c r="E4005" s="1398"/>
      <c r="F4005" s="1398"/>
      <c r="G4005" s="1398"/>
      <c r="H4005" s="1399"/>
      <c r="I4005" s="1399"/>
      <c r="J4005" s="1399"/>
      <c r="K4005"/>
      <c r="L4005"/>
      <c r="M4005"/>
      <c r="N4005"/>
      <c r="O4005"/>
    </row>
    <row r="4006" spans="2:15" s="249" customFormat="1" ht="15.75" customHeight="1">
      <c r="B4006" s="1408"/>
      <c r="C4006" s="1979"/>
      <c r="D4006" s="1409"/>
      <c r="E4006" s="1398"/>
      <c r="F4006" s="1398"/>
      <c r="G4006" s="1398"/>
      <c r="H4006" s="1399"/>
      <c r="I4006" s="1399"/>
      <c r="J4006" s="1399"/>
      <c r="K4006"/>
      <c r="L4006"/>
      <c r="M4006"/>
      <c r="N4006"/>
      <c r="O4006"/>
    </row>
    <row r="4007" spans="2:15" s="249" customFormat="1" ht="15.75" customHeight="1">
      <c r="B4007" s="1408"/>
      <c r="C4007" s="1979"/>
      <c r="D4007" s="1409"/>
      <c r="E4007" s="1398"/>
      <c r="F4007" s="1398"/>
      <c r="G4007" s="1398"/>
      <c r="H4007" s="1399"/>
      <c r="I4007" s="1399"/>
      <c r="J4007" s="1399"/>
      <c r="K4007"/>
      <c r="L4007"/>
      <c r="M4007"/>
      <c r="N4007"/>
      <c r="O4007"/>
    </row>
    <row r="4008" spans="2:15" s="249" customFormat="1" ht="15.75" customHeight="1">
      <c r="B4008" s="1408"/>
      <c r="C4008" s="1979"/>
      <c r="D4008" s="1409"/>
      <c r="E4008" s="1398"/>
      <c r="F4008" s="1398"/>
      <c r="G4008" s="1398"/>
      <c r="H4008" s="1399"/>
      <c r="I4008" s="1399"/>
      <c r="J4008" s="1399"/>
      <c r="K4008"/>
      <c r="L4008"/>
      <c r="M4008"/>
      <c r="N4008"/>
      <c r="O4008"/>
    </row>
    <row r="4009" spans="2:15" s="249" customFormat="1" ht="15.75" customHeight="1">
      <c r="B4009" s="1408"/>
      <c r="C4009" s="1979"/>
      <c r="D4009" s="1409"/>
      <c r="E4009" s="1398"/>
      <c r="F4009" s="1398"/>
      <c r="G4009" s="1398"/>
      <c r="H4009" s="1399"/>
      <c r="I4009" s="1399"/>
      <c r="J4009" s="1399"/>
      <c r="K4009"/>
      <c r="L4009"/>
      <c r="M4009"/>
      <c r="N4009"/>
      <c r="O4009"/>
    </row>
    <row r="4010" spans="2:15" s="249" customFormat="1" ht="15.75" customHeight="1">
      <c r="B4010" s="1408"/>
      <c r="C4010" s="1979"/>
      <c r="D4010" s="1409"/>
      <c r="E4010" s="1398"/>
      <c r="F4010" s="1398"/>
      <c r="G4010" s="1398"/>
      <c r="H4010" s="1399"/>
      <c r="I4010" s="1399"/>
      <c r="J4010" s="1399"/>
      <c r="K4010"/>
      <c r="L4010"/>
      <c r="M4010"/>
      <c r="N4010"/>
      <c r="O4010"/>
    </row>
    <row r="4011" spans="2:15" s="249" customFormat="1" ht="15.75" customHeight="1">
      <c r="B4011" s="1408"/>
      <c r="C4011" s="1979"/>
      <c r="D4011" s="1409"/>
      <c r="E4011" s="1398"/>
      <c r="F4011" s="1398"/>
      <c r="G4011" s="1398"/>
      <c r="H4011" s="1399"/>
      <c r="I4011" s="1399"/>
      <c r="J4011" s="1399"/>
      <c r="K4011"/>
      <c r="L4011"/>
      <c r="M4011"/>
      <c r="N4011"/>
      <c r="O4011"/>
    </row>
    <row r="4012" spans="2:15" s="249" customFormat="1" ht="15.75" customHeight="1">
      <c r="B4012" s="1408"/>
      <c r="C4012" s="1979"/>
      <c r="D4012" s="1409"/>
      <c r="E4012" s="1398"/>
      <c r="F4012" s="1398"/>
      <c r="G4012" s="1398"/>
      <c r="H4012" s="1399"/>
      <c r="I4012" s="1399"/>
      <c r="J4012" s="1399"/>
      <c r="K4012"/>
      <c r="L4012"/>
      <c r="M4012"/>
      <c r="N4012"/>
      <c r="O4012"/>
    </row>
    <row r="4013" spans="2:15" s="249" customFormat="1" ht="15.75" customHeight="1">
      <c r="B4013" s="1408"/>
      <c r="C4013" s="1979"/>
      <c r="D4013" s="1409"/>
      <c r="E4013" s="1398"/>
      <c r="F4013" s="1398"/>
      <c r="G4013" s="1398"/>
      <c r="H4013" s="1399"/>
      <c r="I4013" s="1399"/>
      <c r="J4013" s="1399"/>
      <c r="K4013"/>
      <c r="L4013"/>
      <c r="M4013"/>
      <c r="N4013"/>
      <c r="O4013"/>
    </row>
    <row r="4014" spans="2:15" s="249" customFormat="1" ht="15.75" customHeight="1">
      <c r="B4014" s="1408"/>
      <c r="C4014" s="1979"/>
      <c r="D4014" s="1409"/>
      <c r="E4014" s="1398"/>
      <c r="F4014" s="1398"/>
      <c r="G4014" s="1398"/>
      <c r="H4014" s="1399"/>
      <c r="I4014" s="1399"/>
      <c r="J4014" s="1399"/>
      <c r="K4014"/>
      <c r="L4014"/>
      <c r="M4014"/>
      <c r="N4014"/>
      <c r="O4014"/>
    </row>
    <row r="4015" spans="2:15" s="249" customFormat="1" ht="15.75" customHeight="1">
      <c r="B4015" s="1408"/>
      <c r="C4015" s="1979"/>
      <c r="D4015" s="1409"/>
      <c r="E4015" s="1398"/>
      <c r="F4015" s="1398"/>
      <c r="G4015" s="1398"/>
      <c r="H4015" s="1399"/>
      <c r="I4015" s="1399"/>
      <c r="J4015" s="1399"/>
      <c r="K4015"/>
      <c r="L4015"/>
      <c r="M4015"/>
      <c r="N4015"/>
      <c r="O4015"/>
    </row>
    <row r="4016" spans="2:15" s="249" customFormat="1" ht="15.75" customHeight="1">
      <c r="B4016" s="1408"/>
      <c r="C4016" s="1979"/>
      <c r="D4016" s="1409"/>
      <c r="E4016" s="1398"/>
      <c r="F4016" s="1398"/>
      <c r="G4016" s="1398"/>
      <c r="H4016" s="1399"/>
      <c r="I4016" s="1399"/>
      <c r="J4016" s="1399"/>
      <c r="K4016"/>
      <c r="L4016"/>
      <c r="M4016"/>
      <c r="N4016"/>
      <c r="O4016"/>
    </row>
    <row r="4017" spans="2:15" s="249" customFormat="1" ht="15.75" customHeight="1">
      <c r="B4017" s="1408"/>
      <c r="C4017" s="1979"/>
      <c r="D4017" s="1409"/>
      <c r="E4017" s="1398"/>
      <c r="F4017" s="1398"/>
      <c r="G4017" s="1398"/>
      <c r="H4017" s="1399"/>
      <c r="I4017" s="1399"/>
      <c r="J4017" s="1399"/>
      <c r="K4017"/>
      <c r="L4017"/>
      <c r="M4017"/>
      <c r="N4017"/>
      <c r="O4017"/>
    </row>
    <row r="4018" spans="2:15" s="249" customFormat="1" ht="15.75" customHeight="1">
      <c r="B4018" s="1408"/>
      <c r="C4018" s="1979"/>
      <c r="D4018" s="1409"/>
      <c r="E4018" s="1398"/>
      <c r="F4018" s="1398"/>
      <c r="G4018" s="1398"/>
      <c r="H4018" s="1399"/>
      <c r="I4018" s="1399"/>
      <c r="J4018" s="1399"/>
      <c r="K4018"/>
      <c r="L4018"/>
      <c r="M4018"/>
      <c r="N4018"/>
      <c r="O4018"/>
    </row>
    <row r="4019" spans="2:15" s="249" customFormat="1" ht="15.75" customHeight="1">
      <c r="B4019" s="1408"/>
      <c r="C4019" s="1979"/>
      <c r="D4019" s="1409"/>
      <c r="E4019" s="1398"/>
      <c r="F4019" s="1398"/>
      <c r="G4019" s="1398"/>
      <c r="H4019" s="1399"/>
      <c r="I4019" s="1399"/>
      <c r="J4019" s="1399"/>
      <c r="K4019"/>
      <c r="L4019"/>
      <c r="M4019"/>
      <c r="N4019"/>
      <c r="O4019"/>
    </row>
    <row r="4020" spans="2:15" s="249" customFormat="1" ht="15.75" customHeight="1">
      <c r="B4020" s="1408"/>
      <c r="C4020" s="1979"/>
      <c r="D4020" s="1409"/>
      <c r="E4020" s="1398"/>
      <c r="F4020" s="1398"/>
      <c r="G4020" s="1398"/>
      <c r="H4020" s="1399"/>
      <c r="I4020" s="1399"/>
      <c r="J4020" s="1399"/>
      <c r="K4020"/>
      <c r="L4020"/>
      <c r="M4020"/>
      <c r="N4020"/>
      <c r="O4020"/>
    </row>
    <row r="4021" spans="2:15" s="249" customFormat="1" ht="15.75" customHeight="1">
      <c r="B4021" s="1408"/>
      <c r="C4021" s="1979"/>
      <c r="D4021" s="1409"/>
      <c r="E4021" s="1398"/>
      <c r="F4021" s="1398"/>
      <c r="G4021" s="1398"/>
      <c r="H4021" s="1399"/>
      <c r="I4021" s="1399"/>
      <c r="J4021" s="1399"/>
      <c r="K4021"/>
      <c r="L4021"/>
      <c r="M4021"/>
      <c r="N4021"/>
      <c r="O4021"/>
    </row>
    <row r="4022" spans="2:15" s="249" customFormat="1" ht="15.75" customHeight="1">
      <c r="B4022" s="1408"/>
      <c r="C4022" s="1979"/>
      <c r="D4022" s="1409"/>
      <c r="E4022" s="1398"/>
      <c r="F4022" s="1398"/>
      <c r="G4022" s="1398"/>
      <c r="H4022" s="1399"/>
      <c r="I4022" s="1399"/>
      <c r="J4022" s="1399"/>
      <c r="K4022"/>
      <c r="L4022"/>
      <c r="M4022"/>
      <c r="N4022"/>
      <c r="O4022"/>
    </row>
    <row r="4023" spans="2:15" s="249" customFormat="1" ht="15.75" customHeight="1">
      <c r="B4023" s="1408"/>
      <c r="C4023" s="1979"/>
      <c r="D4023" s="1409"/>
      <c r="E4023" s="1398"/>
      <c r="F4023" s="1398"/>
      <c r="G4023" s="1398"/>
      <c r="H4023" s="1399"/>
      <c r="I4023" s="1399"/>
      <c r="J4023" s="1399"/>
      <c r="K4023"/>
      <c r="L4023"/>
      <c r="M4023"/>
      <c r="N4023"/>
      <c r="O4023"/>
    </row>
    <row r="4024" spans="2:15" s="249" customFormat="1" ht="15.75" customHeight="1">
      <c r="B4024" s="1408"/>
      <c r="C4024" s="1979"/>
      <c r="D4024" s="1409"/>
      <c r="E4024" s="1398"/>
      <c r="F4024" s="1398"/>
      <c r="G4024" s="1398"/>
      <c r="H4024" s="1399"/>
      <c r="I4024" s="1399"/>
      <c r="J4024" s="1399"/>
      <c r="K4024"/>
      <c r="L4024"/>
      <c r="M4024"/>
      <c r="N4024"/>
      <c r="O4024"/>
    </row>
    <row r="4025" spans="2:15" s="249" customFormat="1" ht="15.75" customHeight="1">
      <c r="B4025" s="1408"/>
      <c r="C4025" s="1979"/>
      <c r="D4025" s="1409"/>
      <c r="E4025" s="1398"/>
      <c r="F4025" s="1398"/>
      <c r="G4025" s="1398"/>
      <c r="H4025" s="1399"/>
      <c r="I4025" s="1399"/>
      <c r="J4025" s="1399"/>
      <c r="K4025"/>
      <c r="L4025"/>
      <c r="M4025"/>
      <c r="N4025"/>
      <c r="O4025"/>
    </row>
    <row r="4026" spans="2:15" s="249" customFormat="1" ht="15.75" customHeight="1">
      <c r="B4026" s="1408"/>
      <c r="C4026" s="1979"/>
      <c r="D4026" s="1409"/>
      <c r="E4026" s="1398"/>
      <c r="F4026" s="1398"/>
      <c r="G4026" s="1398"/>
      <c r="H4026" s="1399"/>
      <c r="I4026" s="1399"/>
      <c r="J4026" s="1399"/>
      <c r="K4026"/>
      <c r="L4026"/>
      <c r="M4026"/>
      <c r="N4026"/>
      <c r="O4026"/>
    </row>
    <row r="4027" spans="2:15" s="249" customFormat="1" ht="15.75" customHeight="1">
      <c r="B4027" s="1408"/>
      <c r="C4027" s="1979"/>
      <c r="D4027" s="1409"/>
      <c r="E4027" s="1398"/>
      <c r="F4027" s="1398"/>
      <c r="G4027" s="1398"/>
      <c r="H4027" s="1399"/>
      <c r="I4027" s="1399"/>
      <c r="J4027" s="1399"/>
      <c r="K4027"/>
      <c r="L4027"/>
      <c r="M4027"/>
      <c r="N4027"/>
      <c r="O4027"/>
    </row>
    <row r="4028" spans="2:15" s="249" customFormat="1" ht="15.75" customHeight="1">
      <c r="B4028" s="1408"/>
      <c r="C4028" s="1979"/>
      <c r="D4028" s="1409"/>
      <c r="E4028" s="1398"/>
      <c r="F4028" s="1398"/>
      <c r="G4028" s="1398"/>
      <c r="H4028" s="1399"/>
      <c r="I4028" s="1399"/>
      <c r="J4028" s="1399"/>
      <c r="K4028"/>
      <c r="L4028"/>
      <c r="M4028"/>
      <c r="N4028"/>
      <c r="O4028"/>
    </row>
    <row r="4029" spans="2:15" s="249" customFormat="1" ht="15.75" customHeight="1">
      <c r="B4029" s="1408"/>
      <c r="C4029" s="1979"/>
      <c r="D4029" s="1409"/>
      <c r="E4029" s="1398"/>
      <c r="F4029" s="1398"/>
      <c r="G4029" s="1398"/>
      <c r="H4029" s="1399"/>
      <c r="I4029" s="1399"/>
      <c r="J4029" s="1399"/>
      <c r="K4029"/>
      <c r="L4029"/>
      <c r="M4029"/>
      <c r="N4029"/>
      <c r="O4029"/>
    </row>
    <row r="4030" spans="2:15" s="249" customFormat="1" ht="15.75" customHeight="1">
      <c r="B4030" s="1408"/>
      <c r="C4030" s="1979"/>
      <c r="D4030" s="1409"/>
      <c r="E4030" s="1398"/>
      <c r="F4030" s="1398"/>
      <c r="G4030" s="1398"/>
      <c r="H4030" s="1399"/>
      <c r="I4030" s="1399"/>
      <c r="J4030" s="1399"/>
      <c r="K4030"/>
      <c r="L4030"/>
      <c r="M4030"/>
      <c r="N4030"/>
      <c r="O4030"/>
    </row>
    <row r="4031" spans="2:15" s="249" customFormat="1" ht="15.75" customHeight="1">
      <c r="B4031" s="1408"/>
      <c r="C4031" s="1979"/>
      <c r="D4031" s="1409"/>
      <c r="E4031" s="1398"/>
      <c r="F4031" s="1398"/>
      <c r="G4031" s="1398"/>
      <c r="H4031" s="1399"/>
      <c r="I4031" s="1399"/>
      <c r="J4031" s="1399"/>
      <c r="K4031"/>
      <c r="L4031"/>
      <c r="M4031"/>
      <c r="N4031"/>
      <c r="O4031"/>
    </row>
    <row r="4032" spans="2:15" s="249" customFormat="1" ht="15.75" customHeight="1">
      <c r="B4032" s="1408"/>
      <c r="C4032" s="1979"/>
      <c r="D4032" s="1409"/>
      <c r="E4032" s="1398"/>
      <c r="F4032" s="1398"/>
      <c r="G4032" s="1398"/>
      <c r="H4032" s="1399"/>
      <c r="I4032" s="1399"/>
      <c r="J4032" s="1399"/>
      <c r="K4032"/>
      <c r="L4032"/>
      <c r="M4032"/>
      <c r="N4032"/>
      <c r="O4032"/>
    </row>
    <row r="4033" spans="2:15" s="249" customFormat="1" ht="15.75" customHeight="1">
      <c r="B4033" s="1408"/>
      <c r="C4033" s="1979"/>
      <c r="D4033" s="1409"/>
      <c r="E4033" s="1398"/>
      <c r="F4033" s="1398"/>
      <c r="G4033" s="1398"/>
      <c r="H4033" s="1399"/>
      <c r="I4033" s="1399"/>
      <c r="J4033" s="1399"/>
      <c r="K4033"/>
      <c r="L4033"/>
      <c r="M4033"/>
      <c r="N4033"/>
      <c r="O4033"/>
    </row>
    <row r="4034" spans="2:15" s="249" customFormat="1" ht="15.75" customHeight="1">
      <c r="B4034" s="1408"/>
      <c r="C4034" s="1979"/>
      <c r="D4034" s="1409"/>
      <c r="E4034" s="1398"/>
      <c r="F4034" s="1398"/>
      <c r="G4034" s="1398"/>
      <c r="H4034" s="1399"/>
      <c r="I4034" s="1399"/>
      <c r="J4034" s="1399"/>
      <c r="K4034"/>
      <c r="L4034"/>
      <c r="M4034"/>
      <c r="N4034"/>
      <c r="O4034"/>
    </row>
    <row r="4035" spans="2:15" s="249" customFormat="1" ht="15.75" customHeight="1">
      <c r="B4035" s="1408"/>
      <c r="C4035" s="1979"/>
      <c r="D4035" s="1409"/>
      <c r="E4035" s="1398"/>
      <c r="F4035" s="1398"/>
      <c r="G4035" s="1398"/>
      <c r="H4035" s="1399"/>
      <c r="I4035" s="1399"/>
      <c r="J4035" s="1399"/>
      <c r="K4035"/>
      <c r="L4035"/>
      <c r="M4035"/>
      <c r="N4035"/>
      <c r="O4035"/>
    </row>
    <row r="4036" spans="2:15" s="249" customFormat="1" ht="15.75" customHeight="1">
      <c r="B4036" s="1408"/>
      <c r="C4036" s="1979"/>
      <c r="D4036" s="1409"/>
      <c r="E4036" s="1398"/>
      <c r="F4036" s="1398"/>
      <c r="G4036" s="1398"/>
      <c r="H4036" s="1399"/>
      <c r="I4036" s="1399"/>
      <c r="J4036" s="1399"/>
      <c r="K4036"/>
      <c r="L4036"/>
      <c r="M4036"/>
      <c r="N4036"/>
      <c r="O4036"/>
    </row>
    <row r="4037" spans="2:15" s="249" customFormat="1" ht="15.75" customHeight="1">
      <c r="B4037" s="1408"/>
      <c r="C4037" s="1979"/>
      <c r="D4037" s="1409"/>
      <c r="E4037" s="1398"/>
      <c r="F4037" s="1398"/>
      <c r="G4037" s="1398"/>
      <c r="H4037" s="1399"/>
      <c r="I4037" s="1399"/>
      <c r="J4037" s="1399"/>
      <c r="K4037"/>
      <c r="L4037"/>
      <c r="M4037"/>
      <c r="N4037"/>
      <c r="O4037"/>
    </row>
    <row r="4038" spans="2:15" s="249" customFormat="1" ht="15.75" customHeight="1">
      <c r="B4038" s="1408"/>
      <c r="C4038" s="1979"/>
      <c r="D4038" s="1409"/>
      <c r="E4038" s="1398"/>
      <c r="F4038" s="1398"/>
      <c r="G4038" s="1398"/>
      <c r="H4038" s="1399"/>
      <c r="I4038" s="1399"/>
      <c r="J4038" s="1399"/>
      <c r="K4038"/>
      <c r="L4038"/>
      <c r="M4038"/>
      <c r="N4038"/>
      <c r="O4038"/>
    </row>
    <row r="4039" spans="2:15" s="249" customFormat="1" ht="15.75" customHeight="1">
      <c r="B4039" s="1408"/>
      <c r="C4039" s="1979"/>
      <c r="D4039" s="1409"/>
      <c r="E4039" s="1398"/>
      <c r="F4039" s="1398"/>
      <c r="G4039" s="1398"/>
      <c r="H4039" s="1399"/>
      <c r="I4039" s="1399"/>
      <c r="J4039" s="1399"/>
      <c r="K4039"/>
      <c r="L4039"/>
      <c r="M4039"/>
      <c r="N4039"/>
      <c r="O4039"/>
    </row>
    <row r="4040" spans="2:15" s="249" customFormat="1" ht="15.75" customHeight="1">
      <c r="B4040" s="1408"/>
      <c r="C4040" s="1979"/>
      <c r="D4040" s="1409"/>
      <c r="E4040" s="1398"/>
      <c r="F4040" s="1398"/>
      <c r="G4040" s="1398"/>
      <c r="H4040" s="1399"/>
      <c r="I4040" s="1399"/>
      <c r="J4040" s="1399"/>
      <c r="K4040"/>
      <c r="L4040"/>
      <c r="M4040"/>
      <c r="N4040"/>
      <c r="O4040"/>
    </row>
    <row r="4041" spans="2:15" s="249" customFormat="1" ht="15.75" customHeight="1">
      <c r="B4041" s="1408"/>
      <c r="C4041" s="1979"/>
      <c r="D4041" s="1409"/>
      <c r="E4041" s="1398"/>
      <c r="F4041" s="1398"/>
      <c r="G4041" s="1398"/>
      <c r="H4041" s="1399"/>
      <c r="I4041" s="1399"/>
      <c r="J4041" s="1399"/>
      <c r="K4041"/>
      <c r="L4041"/>
      <c r="M4041"/>
      <c r="N4041"/>
      <c r="O4041"/>
    </row>
    <row r="4042" spans="2:15" s="249" customFormat="1" ht="15.75" customHeight="1">
      <c r="B4042" s="1408"/>
      <c r="C4042" s="1979"/>
      <c r="D4042" s="1409"/>
      <c r="E4042" s="1398"/>
      <c r="F4042" s="1398"/>
      <c r="G4042" s="1398"/>
      <c r="H4042" s="1399"/>
      <c r="I4042" s="1399"/>
      <c r="J4042" s="1399"/>
      <c r="K4042"/>
      <c r="L4042"/>
      <c r="M4042"/>
      <c r="N4042"/>
      <c r="O4042"/>
    </row>
    <row r="4043" spans="2:15" s="249" customFormat="1" ht="15.75" customHeight="1">
      <c r="B4043" s="1408"/>
      <c r="C4043" s="1979"/>
      <c r="D4043" s="1409"/>
      <c r="E4043" s="1398"/>
      <c r="F4043" s="1398"/>
      <c r="G4043" s="1398"/>
      <c r="H4043" s="1399"/>
      <c r="I4043" s="1399"/>
      <c r="J4043" s="1399"/>
      <c r="K4043"/>
      <c r="L4043"/>
      <c r="M4043"/>
      <c r="N4043"/>
      <c r="O4043"/>
    </row>
    <row r="4044" spans="2:15" s="249" customFormat="1" ht="15.75" customHeight="1">
      <c r="B4044" s="1408"/>
      <c r="C4044" s="1979"/>
      <c r="D4044" s="1409"/>
      <c r="E4044" s="1398"/>
      <c r="F4044" s="1398"/>
      <c r="G4044" s="1398"/>
      <c r="H4044" s="1399"/>
      <c r="I4044" s="1399"/>
      <c r="J4044" s="1399"/>
      <c r="K4044"/>
      <c r="L4044"/>
      <c r="M4044"/>
      <c r="N4044"/>
      <c r="O4044"/>
    </row>
    <row r="4045" spans="2:15" s="249" customFormat="1" ht="15.75" customHeight="1">
      <c r="B4045" s="1408"/>
      <c r="C4045" s="1979"/>
      <c r="D4045" s="1409"/>
      <c r="E4045" s="1398"/>
      <c r="F4045" s="1398"/>
      <c r="G4045" s="1398"/>
      <c r="H4045" s="1399"/>
      <c r="I4045" s="1399"/>
      <c r="J4045" s="1399"/>
      <c r="K4045"/>
      <c r="L4045"/>
      <c r="M4045"/>
      <c r="N4045"/>
      <c r="O4045"/>
    </row>
    <row r="4046" spans="2:15" s="249" customFormat="1" ht="15.75" customHeight="1">
      <c r="B4046" s="1408"/>
      <c r="C4046" s="1979"/>
      <c r="D4046" s="1409"/>
      <c r="E4046" s="1398"/>
      <c r="F4046" s="1398"/>
      <c r="G4046" s="1398"/>
      <c r="H4046" s="1399"/>
      <c r="I4046" s="1399"/>
      <c r="J4046" s="1399"/>
      <c r="K4046"/>
      <c r="L4046"/>
      <c r="M4046"/>
      <c r="N4046"/>
      <c r="O4046"/>
    </row>
    <row r="4047" spans="2:15" s="249" customFormat="1" ht="15.75" customHeight="1">
      <c r="B4047" s="1408"/>
      <c r="C4047" s="1979"/>
      <c r="D4047" s="1409"/>
      <c r="E4047" s="1398"/>
      <c r="F4047" s="1398"/>
      <c r="G4047" s="1398"/>
      <c r="H4047" s="1399"/>
      <c r="I4047" s="1399"/>
      <c r="J4047" s="1399"/>
      <c r="K4047"/>
      <c r="L4047"/>
      <c r="M4047"/>
      <c r="N4047"/>
      <c r="O4047"/>
    </row>
    <row r="4048" spans="2:15" s="249" customFormat="1" ht="15.75" customHeight="1">
      <c r="B4048" s="1408"/>
      <c r="C4048" s="1979"/>
      <c r="D4048" s="1409"/>
      <c r="E4048" s="1398"/>
      <c r="F4048" s="1398"/>
      <c r="G4048" s="1398"/>
      <c r="H4048" s="1399"/>
      <c r="I4048" s="1399"/>
      <c r="J4048" s="1399"/>
      <c r="K4048"/>
      <c r="L4048"/>
      <c r="M4048"/>
      <c r="N4048"/>
      <c r="O4048"/>
    </row>
    <row r="4049" spans="2:15" s="249" customFormat="1" ht="15.75" customHeight="1">
      <c r="B4049" s="1408"/>
      <c r="C4049" s="1979"/>
      <c r="D4049" s="1409"/>
      <c r="E4049" s="1398"/>
      <c r="F4049" s="1398"/>
      <c r="G4049" s="1398"/>
      <c r="H4049" s="1399"/>
      <c r="I4049" s="1399"/>
      <c r="J4049" s="1399"/>
      <c r="K4049"/>
      <c r="L4049"/>
      <c r="M4049"/>
      <c r="N4049"/>
      <c r="O4049"/>
    </row>
    <row r="4050" spans="2:15" s="249" customFormat="1" ht="15.75" customHeight="1">
      <c r="B4050" s="1408"/>
      <c r="C4050" s="1979"/>
      <c r="D4050" s="1409"/>
      <c r="E4050" s="1398"/>
      <c r="F4050" s="1398"/>
      <c r="G4050" s="1398"/>
      <c r="H4050" s="1399"/>
      <c r="I4050" s="1399"/>
      <c r="J4050" s="1399"/>
      <c r="K4050"/>
      <c r="L4050"/>
      <c r="M4050"/>
      <c r="N4050"/>
      <c r="O4050"/>
    </row>
    <row r="4051" spans="2:15" s="249" customFormat="1" ht="15.75" customHeight="1">
      <c r="B4051" s="1408"/>
      <c r="C4051" s="1979"/>
      <c r="D4051" s="1409"/>
      <c r="E4051" s="1398"/>
      <c r="F4051" s="1398"/>
      <c r="G4051" s="1398"/>
      <c r="H4051" s="1399"/>
      <c r="I4051" s="1399"/>
      <c r="J4051" s="1399"/>
      <c r="K4051"/>
      <c r="L4051"/>
      <c r="M4051"/>
      <c r="N4051"/>
      <c r="O4051"/>
    </row>
    <row r="4052" spans="2:15" s="249" customFormat="1" ht="15.75" customHeight="1">
      <c r="B4052" s="1408"/>
      <c r="C4052" s="1979"/>
      <c r="D4052" s="1409"/>
      <c r="E4052" s="1398"/>
      <c r="F4052" s="1398"/>
      <c r="G4052" s="1398"/>
      <c r="H4052" s="1399"/>
      <c r="I4052" s="1399"/>
      <c r="J4052" s="1399"/>
      <c r="K4052"/>
      <c r="L4052"/>
      <c r="M4052"/>
      <c r="N4052"/>
      <c r="O4052"/>
    </row>
    <row r="4053" spans="2:15" s="249" customFormat="1" ht="15.75" customHeight="1">
      <c r="B4053" s="1408"/>
      <c r="C4053" s="1979"/>
      <c r="D4053" s="1409"/>
      <c r="E4053" s="1398"/>
      <c r="F4053" s="1398"/>
      <c r="G4053" s="1398"/>
      <c r="H4053" s="1399"/>
      <c r="I4053" s="1399"/>
      <c r="J4053" s="1399"/>
      <c r="K4053"/>
      <c r="L4053"/>
      <c r="M4053"/>
      <c r="N4053"/>
      <c r="O4053"/>
    </row>
    <row r="4054" spans="2:15" s="249" customFormat="1" ht="15.75" customHeight="1">
      <c r="B4054" s="1408"/>
      <c r="C4054" s="1979"/>
      <c r="D4054" s="1409"/>
      <c r="E4054" s="1398"/>
      <c r="F4054" s="1398"/>
      <c r="G4054" s="1398"/>
      <c r="H4054" s="1399"/>
      <c r="I4054" s="1399"/>
      <c r="J4054" s="1399"/>
      <c r="K4054"/>
      <c r="L4054"/>
      <c r="M4054"/>
      <c r="N4054"/>
      <c r="O4054"/>
    </row>
    <row r="4055" spans="2:15" s="249" customFormat="1" ht="15.75" customHeight="1">
      <c r="B4055" s="1408"/>
      <c r="C4055" s="1979"/>
      <c r="D4055" s="1409"/>
      <c r="E4055" s="1398"/>
      <c r="F4055" s="1398"/>
      <c r="G4055" s="1398"/>
      <c r="H4055" s="1399"/>
      <c r="I4055" s="1399"/>
      <c r="J4055" s="1399"/>
      <c r="K4055"/>
      <c r="L4055"/>
      <c r="M4055"/>
      <c r="N4055"/>
      <c r="O4055"/>
    </row>
    <row r="4056" spans="2:15" s="249" customFormat="1" ht="15.75" customHeight="1">
      <c r="B4056" s="1408"/>
      <c r="C4056" s="1979"/>
      <c r="D4056" s="1409"/>
      <c r="E4056" s="1398"/>
      <c r="F4056" s="1398"/>
      <c r="G4056" s="1398"/>
      <c r="H4056" s="1399"/>
      <c r="I4056" s="1399"/>
      <c r="J4056" s="1399"/>
      <c r="K4056"/>
      <c r="L4056"/>
      <c r="M4056"/>
      <c r="N4056"/>
      <c r="O4056"/>
    </row>
    <row r="4057" spans="2:15" s="249" customFormat="1" ht="15.75" customHeight="1">
      <c r="B4057" s="1408"/>
      <c r="C4057" s="1979"/>
      <c r="D4057" s="1409"/>
      <c r="E4057" s="1398"/>
      <c r="F4057" s="1398"/>
      <c r="G4057" s="1398"/>
      <c r="H4057" s="1399"/>
      <c r="I4057" s="1399"/>
      <c r="J4057" s="1399"/>
      <c r="K4057"/>
      <c r="L4057"/>
      <c r="M4057"/>
      <c r="N4057"/>
      <c r="O4057"/>
    </row>
    <row r="4058" spans="2:15" s="249" customFormat="1" ht="15.75" customHeight="1">
      <c r="B4058" s="1408"/>
      <c r="C4058" s="1979"/>
      <c r="D4058" s="1409"/>
      <c r="E4058" s="1398"/>
      <c r="F4058" s="1398"/>
      <c r="G4058" s="1398"/>
      <c r="H4058" s="1399"/>
      <c r="I4058" s="1399"/>
      <c r="J4058" s="1399"/>
      <c r="K4058"/>
      <c r="L4058"/>
      <c r="M4058"/>
      <c r="N4058"/>
      <c r="O4058"/>
    </row>
    <row r="4059" spans="2:15" s="249" customFormat="1" ht="15.75" customHeight="1">
      <c r="B4059" s="1408"/>
      <c r="C4059" s="1979"/>
      <c r="D4059" s="1409"/>
      <c r="E4059" s="1398"/>
      <c r="F4059" s="1398"/>
      <c r="G4059" s="1398"/>
      <c r="H4059" s="1399"/>
      <c r="I4059" s="1399"/>
      <c r="J4059" s="1399"/>
      <c r="K4059"/>
      <c r="L4059"/>
      <c r="M4059"/>
      <c r="N4059"/>
      <c r="O4059"/>
    </row>
    <row r="4060" spans="2:15" s="249" customFormat="1" ht="15.75" customHeight="1">
      <c r="B4060" s="1408"/>
      <c r="C4060" s="1979"/>
      <c r="D4060" s="1409"/>
      <c r="E4060" s="1398"/>
      <c r="F4060" s="1398"/>
      <c r="G4060" s="1398"/>
      <c r="H4060" s="1399"/>
      <c r="I4060" s="1399"/>
      <c r="J4060" s="1399"/>
      <c r="K4060"/>
      <c r="L4060"/>
      <c r="M4060"/>
      <c r="N4060"/>
      <c r="O4060"/>
    </row>
    <row r="4061" spans="2:15" s="249" customFormat="1" ht="15.75" customHeight="1">
      <c r="B4061" s="1408"/>
      <c r="C4061" s="1979"/>
      <c r="D4061" s="1409"/>
      <c r="E4061" s="1398"/>
      <c r="F4061" s="1398"/>
      <c r="G4061" s="1398"/>
      <c r="H4061" s="1399"/>
      <c r="I4061" s="1399"/>
      <c r="J4061" s="1399"/>
      <c r="K4061"/>
      <c r="L4061"/>
      <c r="M4061"/>
      <c r="N4061"/>
      <c r="O4061"/>
    </row>
    <row r="4062" spans="2:15" s="249" customFormat="1" ht="15.75" customHeight="1">
      <c r="B4062" s="1408"/>
      <c r="C4062" s="1979"/>
      <c r="D4062" s="1409"/>
      <c r="E4062" s="1398"/>
      <c r="F4062" s="1398"/>
      <c r="G4062" s="1398"/>
      <c r="H4062" s="1399"/>
      <c r="I4062" s="1399"/>
      <c r="J4062" s="1399"/>
      <c r="K4062"/>
      <c r="L4062"/>
      <c r="M4062"/>
      <c r="N4062"/>
      <c r="O4062"/>
    </row>
    <row r="4063" spans="2:15" s="249" customFormat="1" ht="15.75" customHeight="1">
      <c r="B4063" s="1408"/>
      <c r="C4063" s="1979"/>
      <c r="D4063" s="1409"/>
      <c r="E4063" s="1398"/>
      <c r="F4063" s="1398"/>
      <c r="G4063" s="1398"/>
      <c r="H4063" s="1399"/>
      <c r="I4063" s="1399"/>
      <c r="J4063" s="1399"/>
      <c r="K4063"/>
      <c r="L4063"/>
      <c r="M4063"/>
      <c r="N4063"/>
      <c r="O4063"/>
    </row>
    <row r="4064" spans="2:15" s="249" customFormat="1" ht="15.75" customHeight="1">
      <c r="B4064" s="1408"/>
      <c r="C4064" s="1979"/>
      <c r="D4064" s="1409"/>
      <c r="E4064" s="1398"/>
      <c r="F4064" s="1398"/>
      <c r="G4064" s="1398"/>
      <c r="H4064" s="1399"/>
      <c r="I4064" s="1399"/>
      <c r="J4064" s="1399"/>
      <c r="K4064"/>
      <c r="L4064"/>
      <c r="M4064"/>
      <c r="N4064"/>
      <c r="O4064"/>
    </row>
    <row r="4065" spans="2:15" s="249" customFormat="1" ht="15.75" customHeight="1">
      <c r="B4065" s="1408"/>
      <c r="C4065" s="1979"/>
      <c r="D4065" s="1409"/>
      <c r="E4065" s="1398"/>
      <c r="F4065" s="1398"/>
      <c r="G4065" s="1398"/>
      <c r="H4065" s="1399"/>
      <c r="I4065" s="1399"/>
      <c r="J4065" s="1399"/>
      <c r="K4065"/>
      <c r="L4065"/>
      <c r="M4065"/>
      <c r="N4065"/>
      <c r="O4065"/>
    </row>
    <row r="4066" spans="2:15" s="249" customFormat="1" ht="15.75" customHeight="1">
      <c r="B4066" s="1408"/>
      <c r="C4066" s="1979"/>
      <c r="D4066" s="1409"/>
      <c r="E4066" s="1398"/>
      <c r="F4066" s="1398"/>
      <c r="G4066" s="1398"/>
      <c r="H4066" s="1399"/>
      <c r="I4066" s="1399"/>
      <c r="J4066" s="1399"/>
      <c r="K4066"/>
      <c r="L4066"/>
      <c r="M4066"/>
      <c r="N4066"/>
      <c r="O4066"/>
    </row>
    <row r="4067" spans="2:15" s="249" customFormat="1" ht="15.75" customHeight="1">
      <c r="B4067" s="1408"/>
      <c r="C4067" s="1979"/>
      <c r="D4067" s="1409"/>
      <c r="E4067" s="1398"/>
      <c r="F4067" s="1398"/>
      <c r="G4067" s="1398"/>
      <c r="H4067" s="1399"/>
      <c r="I4067" s="1399"/>
      <c r="J4067" s="1399"/>
      <c r="K4067"/>
      <c r="L4067"/>
      <c r="M4067"/>
      <c r="N4067"/>
      <c r="O4067"/>
    </row>
    <row r="4068" spans="2:15" s="249" customFormat="1" ht="15.75" customHeight="1">
      <c r="B4068" s="1408"/>
      <c r="C4068" s="1979"/>
      <c r="D4068" s="1409"/>
      <c r="E4068" s="1398"/>
      <c r="F4068" s="1398"/>
      <c r="G4068" s="1398"/>
      <c r="H4068" s="1399"/>
      <c r="I4068" s="1399"/>
      <c r="J4068" s="1399"/>
      <c r="K4068"/>
      <c r="L4068"/>
      <c r="M4068"/>
      <c r="N4068"/>
      <c r="O4068"/>
    </row>
    <row r="4069" spans="2:15" s="249" customFormat="1" ht="15.75" customHeight="1">
      <c r="B4069" s="1408"/>
      <c r="C4069" s="1979"/>
      <c r="D4069" s="1409"/>
      <c r="E4069" s="1398"/>
      <c r="F4069" s="1398"/>
      <c r="G4069" s="1398"/>
      <c r="H4069" s="1399"/>
      <c r="I4069" s="1399"/>
      <c r="J4069" s="1399"/>
      <c r="K4069"/>
      <c r="L4069"/>
      <c r="M4069"/>
      <c r="N4069"/>
      <c r="O4069"/>
    </row>
    <row r="4070" spans="2:15" s="249" customFormat="1" ht="15.75" customHeight="1">
      <c r="B4070" s="1408"/>
      <c r="C4070" s="1979"/>
      <c r="D4070" s="1409"/>
      <c r="E4070" s="1398"/>
      <c r="F4070" s="1398"/>
      <c r="G4070" s="1398"/>
      <c r="H4070" s="1399"/>
      <c r="I4070" s="1399"/>
      <c r="J4070" s="1399"/>
      <c r="K4070"/>
      <c r="L4070"/>
      <c r="M4070"/>
      <c r="N4070"/>
      <c r="O4070"/>
    </row>
    <row r="4071" spans="2:15" s="249" customFormat="1" ht="15.75" customHeight="1">
      <c r="B4071" s="1408"/>
      <c r="C4071" s="1979"/>
      <c r="D4071" s="1409"/>
      <c r="E4071" s="1398"/>
      <c r="F4071" s="1398"/>
      <c r="G4071" s="1398"/>
      <c r="H4071" s="1399"/>
      <c r="I4071" s="1399"/>
      <c r="J4071" s="1399"/>
      <c r="K4071"/>
      <c r="L4071"/>
      <c r="M4071"/>
      <c r="N4071"/>
      <c r="O4071"/>
    </row>
    <row r="4072" spans="2:15" s="249" customFormat="1" ht="15.75" customHeight="1">
      <c r="B4072" s="1408"/>
      <c r="C4072" s="1979"/>
      <c r="D4072" s="1409"/>
      <c r="E4072" s="1398"/>
      <c r="F4072" s="1398"/>
      <c r="G4072" s="1398"/>
      <c r="H4072" s="1399"/>
      <c r="I4072" s="1399"/>
      <c r="J4072" s="1399"/>
      <c r="K4072"/>
      <c r="L4072"/>
      <c r="M4072"/>
      <c r="N4072"/>
      <c r="O4072"/>
    </row>
    <row r="4073" spans="2:15" s="249" customFormat="1" ht="15.75" customHeight="1">
      <c r="B4073" s="1408"/>
      <c r="C4073" s="1979"/>
      <c r="D4073" s="1409"/>
      <c r="E4073" s="1398"/>
      <c r="F4073" s="1398"/>
      <c r="G4073" s="1398"/>
      <c r="H4073" s="1399"/>
      <c r="I4073" s="1399"/>
      <c r="J4073" s="1399"/>
      <c r="K4073"/>
      <c r="L4073"/>
      <c r="M4073"/>
      <c r="N4073"/>
      <c r="O4073"/>
    </row>
    <row r="4074" spans="2:15" s="249" customFormat="1" ht="15.75" customHeight="1">
      <c r="B4074" s="1408"/>
      <c r="C4074" s="1979"/>
      <c r="D4074" s="1409"/>
      <c r="E4074" s="1398"/>
      <c r="F4074" s="1398"/>
      <c r="G4074" s="1398"/>
      <c r="H4074" s="1399"/>
      <c r="I4074" s="1399"/>
      <c r="J4074" s="1399"/>
      <c r="K4074"/>
      <c r="L4074"/>
      <c r="M4074"/>
      <c r="N4074"/>
      <c r="O4074"/>
    </row>
    <row r="4075" spans="2:15" s="249" customFormat="1" ht="15.75" customHeight="1">
      <c r="B4075" s="1408"/>
      <c r="C4075" s="1979"/>
      <c r="D4075" s="1409"/>
      <c r="E4075" s="1398"/>
      <c r="F4075" s="1398"/>
      <c r="G4075" s="1398"/>
      <c r="H4075" s="1399"/>
      <c r="I4075" s="1399"/>
      <c r="J4075" s="1399"/>
      <c r="K4075"/>
      <c r="L4075"/>
      <c r="M4075"/>
      <c r="N4075"/>
      <c r="O4075"/>
    </row>
    <row r="4076" spans="2:15" s="249" customFormat="1" ht="15.75" customHeight="1">
      <c r="B4076" s="1408"/>
      <c r="C4076" s="1979"/>
      <c r="D4076" s="1409"/>
      <c r="E4076" s="1398"/>
      <c r="F4076" s="1398"/>
      <c r="G4076" s="1398"/>
      <c r="H4076" s="1399"/>
      <c r="I4076" s="1399"/>
      <c r="J4076" s="1399"/>
      <c r="K4076"/>
      <c r="L4076"/>
      <c r="M4076"/>
      <c r="N4076"/>
      <c r="O4076"/>
    </row>
    <row r="4077" spans="2:15" s="249" customFormat="1" ht="15.75" customHeight="1">
      <c r="B4077" s="1408"/>
      <c r="C4077" s="1979"/>
      <c r="D4077" s="1409"/>
      <c r="E4077" s="1398"/>
      <c r="F4077" s="1398"/>
      <c r="G4077" s="1398"/>
      <c r="H4077" s="1399"/>
      <c r="I4077" s="1399"/>
      <c r="J4077" s="1399"/>
      <c r="K4077"/>
      <c r="L4077"/>
      <c r="M4077"/>
      <c r="N4077"/>
      <c r="O4077"/>
    </row>
    <row r="4078" spans="2:15" s="249" customFormat="1" ht="15.75" customHeight="1">
      <c r="B4078" s="1408"/>
      <c r="C4078" s="1979"/>
      <c r="D4078" s="1409"/>
      <c r="E4078" s="1398"/>
      <c r="F4078" s="1398"/>
      <c r="G4078" s="1398"/>
      <c r="H4078" s="1399"/>
      <c r="I4078" s="1399"/>
      <c r="J4078" s="1399"/>
      <c r="K4078"/>
      <c r="L4078"/>
      <c r="M4078"/>
      <c r="N4078"/>
      <c r="O4078"/>
    </row>
    <row r="4079" spans="2:15" s="249" customFormat="1" ht="15.75" customHeight="1">
      <c r="B4079" s="1408"/>
      <c r="C4079" s="1979"/>
      <c r="D4079" s="1409"/>
      <c r="E4079" s="1398"/>
      <c r="F4079" s="1398"/>
      <c r="G4079" s="1398"/>
      <c r="H4079" s="1399"/>
      <c r="I4079" s="1399"/>
      <c r="J4079" s="1399"/>
      <c r="K4079"/>
      <c r="L4079"/>
      <c r="M4079"/>
      <c r="N4079"/>
      <c r="O4079"/>
    </row>
    <row r="4080" spans="2:15" s="249" customFormat="1" ht="15.75" customHeight="1">
      <c r="B4080" s="1408"/>
      <c r="C4080" s="1979"/>
      <c r="D4080" s="1409"/>
      <c r="E4080" s="1398"/>
      <c r="F4080" s="1398"/>
      <c r="G4080" s="1398"/>
      <c r="H4080" s="1399"/>
      <c r="I4080" s="1399"/>
      <c r="J4080" s="1399"/>
      <c r="K4080"/>
      <c r="L4080"/>
      <c r="M4080"/>
      <c r="N4080"/>
      <c r="O4080"/>
    </row>
    <row r="4081" spans="2:15" s="249" customFormat="1" ht="15.75" customHeight="1">
      <c r="B4081" s="1408"/>
      <c r="C4081" s="1979"/>
      <c r="D4081" s="1409"/>
      <c r="E4081" s="1398"/>
      <c r="F4081" s="1398"/>
      <c r="G4081" s="1398"/>
      <c r="H4081" s="1399"/>
      <c r="I4081" s="1399"/>
      <c r="J4081" s="1399"/>
      <c r="K4081"/>
      <c r="L4081"/>
      <c r="M4081"/>
      <c r="N4081"/>
      <c r="O4081"/>
    </row>
    <row r="4082" spans="2:15" s="249" customFormat="1" ht="15.75" customHeight="1">
      <c r="B4082" s="1408"/>
      <c r="C4082" s="1979"/>
      <c r="D4082" s="1409"/>
      <c r="E4082" s="1398"/>
      <c r="F4082" s="1398"/>
      <c r="G4082" s="1398"/>
      <c r="H4082" s="1399"/>
      <c r="I4082" s="1399"/>
      <c r="J4082" s="1399"/>
      <c r="K4082"/>
      <c r="L4082"/>
      <c r="M4082"/>
      <c r="N4082"/>
      <c r="O4082"/>
    </row>
    <row r="4083" spans="2:15" s="249" customFormat="1" ht="15.75" customHeight="1">
      <c r="B4083" s="1408"/>
      <c r="C4083" s="1979"/>
      <c r="D4083" s="1409"/>
      <c r="E4083" s="1398"/>
      <c r="F4083" s="1398"/>
      <c r="G4083" s="1398"/>
      <c r="H4083" s="1399"/>
      <c r="I4083" s="1399"/>
      <c r="J4083" s="1399"/>
      <c r="K4083"/>
      <c r="L4083"/>
      <c r="M4083"/>
      <c r="N4083"/>
      <c r="O4083"/>
    </row>
    <row r="4084" spans="2:15" s="249" customFormat="1" ht="15.75" customHeight="1">
      <c r="B4084" s="1408"/>
      <c r="C4084" s="1979"/>
      <c r="D4084" s="1409"/>
      <c r="E4084" s="1398"/>
      <c r="F4084" s="1398"/>
      <c r="G4084" s="1398"/>
      <c r="H4084" s="1399"/>
      <c r="I4084" s="1399"/>
      <c r="J4084" s="1399"/>
      <c r="K4084"/>
      <c r="L4084"/>
      <c r="M4084"/>
      <c r="N4084"/>
      <c r="O4084"/>
    </row>
    <row r="4085" spans="2:15" s="249" customFormat="1" ht="15.75" customHeight="1">
      <c r="B4085" s="1408"/>
      <c r="C4085" s="1979"/>
      <c r="D4085" s="1409"/>
      <c r="E4085" s="1398"/>
      <c r="F4085" s="1398"/>
      <c r="G4085" s="1398"/>
      <c r="H4085" s="1399"/>
      <c r="I4085" s="1399"/>
      <c r="J4085" s="1399"/>
      <c r="K4085"/>
      <c r="L4085"/>
      <c r="M4085"/>
      <c r="N4085"/>
      <c r="O4085"/>
    </row>
    <row r="4086" spans="2:15" s="249" customFormat="1" ht="15.75" customHeight="1">
      <c r="B4086" s="1408"/>
      <c r="C4086" s="1979"/>
      <c r="D4086" s="1409"/>
      <c r="E4086" s="1398"/>
      <c r="F4086" s="1398"/>
      <c r="G4086" s="1398"/>
      <c r="H4086" s="1399"/>
      <c r="I4086" s="1399"/>
      <c r="J4086" s="1399"/>
      <c r="K4086"/>
      <c r="L4086"/>
      <c r="M4086"/>
      <c r="N4086"/>
      <c r="O4086"/>
    </row>
    <row r="4087" spans="2:15" s="249" customFormat="1" ht="15.75" customHeight="1">
      <c r="B4087" s="1408"/>
      <c r="C4087" s="1979"/>
      <c r="D4087" s="1409"/>
      <c r="E4087" s="1398"/>
      <c r="F4087" s="1398"/>
      <c r="G4087" s="1398"/>
      <c r="H4087" s="1399"/>
      <c r="I4087" s="1399"/>
      <c r="J4087" s="1399"/>
      <c r="K4087"/>
      <c r="L4087"/>
      <c r="M4087"/>
      <c r="N4087"/>
      <c r="O4087"/>
    </row>
    <row r="4088" spans="2:15" s="249" customFormat="1" ht="15.75" customHeight="1">
      <c r="B4088" s="1408"/>
      <c r="C4088" s="1979"/>
      <c r="D4088" s="1409"/>
      <c r="E4088" s="1398"/>
      <c r="F4088" s="1398"/>
      <c r="G4088" s="1398"/>
      <c r="H4088" s="1399"/>
      <c r="I4088" s="1399"/>
      <c r="J4088" s="1399"/>
      <c r="K4088"/>
      <c r="L4088"/>
      <c r="M4088"/>
      <c r="N4088"/>
      <c r="O4088"/>
    </row>
    <row r="4089" spans="2:15" s="249" customFormat="1" ht="15.75" customHeight="1">
      <c r="B4089" s="1408"/>
      <c r="C4089" s="1979"/>
      <c r="D4089" s="1409"/>
      <c r="E4089" s="1398"/>
      <c r="F4089" s="1398"/>
      <c r="G4089" s="1398"/>
      <c r="H4089" s="1399"/>
      <c r="I4089" s="1399"/>
      <c r="J4089" s="1399"/>
      <c r="K4089"/>
      <c r="L4089"/>
      <c r="M4089"/>
      <c r="N4089"/>
      <c r="O4089"/>
    </row>
    <row r="4090" spans="2:15" s="249" customFormat="1" ht="15.75" customHeight="1">
      <c r="B4090" s="1408"/>
      <c r="C4090" s="1979"/>
      <c r="D4090" s="1409"/>
      <c r="E4090" s="1398"/>
      <c r="F4090" s="1398"/>
      <c r="G4090" s="1398"/>
      <c r="H4090" s="1399"/>
      <c r="I4090" s="1399"/>
      <c r="J4090" s="1399"/>
      <c r="K4090"/>
      <c r="L4090"/>
      <c r="M4090"/>
      <c r="N4090"/>
      <c r="O4090"/>
    </row>
    <row r="4091" spans="2:15" s="249" customFormat="1" ht="15.75" customHeight="1">
      <c r="B4091" s="1408"/>
      <c r="C4091" s="1979"/>
      <c r="D4091" s="1409"/>
      <c r="E4091" s="1398"/>
      <c r="F4091" s="1398"/>
      <c r="G4091" s="1398"/>
      <c r="H4091" s="1399"/>
      <c r="I4091" s="1399"/>
      <c r="J4091" s="1399"/>
      <c r="K4091"/>
      <c r="L4091"/>
      <c r="M4091"/>
      <c r="N4091"/>
      <c r="O4091"/>
    </row>
    <row r="4092" spans="2:15" s="249" customFormat="1" ht="15.75" customHeight="1">
      <c r="B4092" s="1408"/>
      <c r="C4092" s="1979"/>
      <c r="D4092" s="1409"/>
      <c r="E4092" s="1398"/>
      <c r="F4092" s="1398"/>
      <c r="G4092" s="1398"/>
      <c r="H4092" s="1399"/>
      <c r="I4092" s="1399"/>
      <c r="J4092" s="1399"/>
      <c r="K4092"/>
      <c r="L4092"/>
      <c r="M4092"/>
      <c r="N4092"/>
      <c r="O4092"/>
    </row>
    <row r="4093" spans="2:15" s="249" customFormat="1" ht="15.75" customHeight="1">
      <c r="B4093" s="1408"/>
      <c r="C4093" s="1979"/>
      <c r="D4093" s="1409"/>
      <c r="E4093" s="1398"/>
      <c r="F4093" s="1398"/>
      <c r="G4093" s="1398"/>
      <c r="H4093" s="1399"/>
      <c r="I4093" s="1399"/>
      <c r="J4093" s="1399"/>
      <c r="K4093"/>
      <c r="L4093"/>
      <c r="M4093"/>
      <c r="N4093"/>
      <c r="O4093"/>
    </row>
    <row r="4094" spans="2:15" s="249" customFormat="1" ht="15.75" customHeight="1">
      <c r="B4094" s="1408"/>
      <c r="C4094" s="1979"/>
      <c r="D4094" s="1409"/>
      <c r="E4094" s="1398"/>
      <c r="F4094" s="1398"/>
      <c r="G4094" s="1398"/>
      <c r="H4094" s="1399"/>
      <c r="I4094" s="1399"/>
      <c r="J4094" s="1399"/>
      <c r="K4094"/>
      <c r="L4094"/>
      <c r="M4094"/>
      <c r="N4094"/>
      <c r="O4094"/>
    </row>
    <row r="4095" spans="2:15" s="249" customFormat="1" ht="15.75" customHeight="1">
      <c r="B4095" s="1408"/>
      <c r="C4095" s="1979"/>
      <c r="D4095" s="1409"/>
      <c r="E4095" s="1398"/>
      <c r="F4095" s="1398"/>
      <c r="G4095" s="1398"/>
      <c r="H4095" s="1399"/>
      <c r="I4095" s="1399"/>
      <c r="J4095" s="1399"/>
      <c r="K4095"/>
      <c r="L4095"/>
      <c r="M4095"/>
      <c r="N4095"/>
      <c r="O4095"/>
    </row>
    <row r="4096" spans="2:15" s="249" customFormat="1" ht="15.75" customHeight="1">
      <c r="B4096" s="1408"/>
      <c r="C4096" s="1979"/>
      <c r="D4096" s="1409"/>
      <c r="E4096" s="1398"/>
      <c r="F4096" s="1398"/>
      <c r="G4096" s="1398"/>
      <c r="H4096" s="1399"/>
      <c r="I4096" s="1399"/>
      <c r="J4096" s="1399"/>
      <c r="K4096"/>
      <c r="L4096"/>
      <c r="M4096"/>
      <c r="N4096"/>
      <c r="O4096"/>
    </row>
    <row r="4097" spans="2:15" s="249" customFormat="1" ht="15.75" customHeight="1">
      <c r="B4097" s="1408"/>
      <c r="C4097" s="1979"/>
      <c r="D4097" s="1409"/>
      <c r="E4097" s="1398"/>
      <c r="F4097" s="1398"/>
      <c r="G4097" s="1398"/>
      <c r="H4097" s="1399"/>
      <c r="I4097" s="1399"/>
      <c r="J4097" s="1399"/>
      <c r="K4097"/>
      <c r="L4097"/>
      <c r="M4097"/>
      <c r="N4097"/>
      <c r="O4097"/>
    </row>
    <row r="4098" spans="2:15" s="249" customFormat="1" ht="15.75" customHeight="1">
      <c r="B4098" s="1408"/>
      <c r="C4098" s="1979"/>
      <c r="D4098" s="1409"/>
      <c r="E4098" s="1398"/>
      <c r="F4098" s="1398"/>
      <c r="G4098" s="1398"/>
      <c r="H4098" s="1399"/>
      <c r="I4098" s="1399"/>
      <c r="J4098" s="1399"/>
      <c r="K4098"/>
      <c r="L4098"/>
      <c r="M4098"/>
      <c r="N4098"/>
      <c r="O4098"/>
    </row>
    <row r="4099" spans="2:15" s="249" customFormat="1" ht="15.75" customHeight="1">
      <c r="B4099" s="1408"/>
      <c r="C4099" s="1979"/>
      <c r="D4099" s="1409"/>
      <c r="E4099" s="1398"/>
      <c r="F4099" s="1398"/>
      <c r="G4099" s="1398"/>
      <c r="H4099" s="1399"/>
      <c r="I4099" s="1399"/>
      <c r="J4099" s="1399"/>
      <c r="K4099"/>
      <c r="L4099"/>
      <c r="M4099"/>
      <c r="N4099"/>
      <c r="O4099"/>
    </row>
    <row r="4100" spans="2:15" s="249" customFormat="1" ht="15.75" customHeight="1">
      <c r="B4100" s="1408"/>
      <c r="C4100" s="1979"/>
      <c r="D4100" s="1409"/>
      <c r="E4100" s="1398"/>
      <c r="F4100" s="1398"/>
      <c r="G4100" s="1398"/>
      <c r="H4100" s="1399"/>
      <c r="I4100" s="1399"/>
      <c r="J4100" s="1399"/>
      <c r="K4100"/>
      <c r="L4100"/>
      <c r="M4100"/>
      <c r="N4100"/>
      <c r="O4100"/>
    </row>
    <row r="4101" spans="2:15" s="249" customFormat="1" ht="15.75" customHeight="1">
      <c r="B4101" s="1408"/>
      <c r="C4101" s="1979"/>
      <c r="D4101" s="1409"/>
      <c r="E4101" s="1398"/>
      <c r="F4101" s="1398"/>
      <c r="G4101" s="1398"/>
      <c r="H4101" s="1399"/>
      <c r="I4101" s="1399"/>
      <c r="J4101" s="1399"/>
      <c r="K4101"/>
      <c r="L4101"/>
      <c r="M4101"/>
      <c r="N4101"/>
      <c r="O4101"/>
    </row>
    <row r="4102" spans="2:15" s="249" customFormat="1" ht="15.75" customHeight="1">
      <c r="B4102" s="1408"/>
      <c r="C4102" s="1979"/>
      <c r="D4102" s="1409"/>
      <c r="E4102" s="1398"/>
      <c r="F4102" s="1398"/>
      <c r="G4102" s="1398"/>
      <c r="H4102" s="1399"/>
      <c r="I4102" s="1399"/>
      <c r="J4102" s="1399"/>
      <c r="K4102"/>
      <c r="L4102"/>
      <c r="M4102"/>
      <c r="N4102"/>
      <c r="O4102"/>
    </row>
    <row r="4103" spans="2:15" s="249" customFormat="1" ht="15.75" customHeight="1">
      <c r="B4103" s="1408"/>
      <c r="C4103" s="1979"/>
      <c r="D4103" s="1409"/>
      <c r="E4103" s="1398"/>
      <c r="F4103" s="1398"/>
      <c r="G4103" s="1398"/>
      <c r="H4103" s="1399"/>
      <c r="I4103" s="1399"/>
      <c r="J4103" s="1399"/>
      <c r="K4103"/>
      <c r="L4103"/>
      <c r="M4103"/>
      <c r="N4103"/>
      <c r="O4103"/>
    </row>
    <row r="4104" spans="2:15" s="249" customFormat="1" ht="15.75" customHeight="1">
      <c r="B4104" s="1408"/>
      <c r="C4104" s="1979"/>
      <c r="D4104" s="1409"/>
      <c r="E4104" s="1398"/>
      <c r="F4104" s="1398"/>
      <c r="G4104" s="1398"/>
      <c r="H4104" s="1399"/>
      <c r="I4104" s="1399"/>
      <c r="J4104" s="1399"/>
      <c r="K4104"/>
      <c r="L4104"/>
      <c r="M4104"/>
      <c r="N4104"/>
      <c r="O4104"/>
    </row>
    <row r="4105" spans="2:15" s="249" customFormat="1" ht="15.75" customHeight="1">
      <c r="B4105" s="1408"/>
      <c r="C4105" s="1979"/>
      <c r="D4105" s="1409"/>
      <c r="E4105" s="1398"/>
      <c r="F4105" s="1398"/>
      <c r="G4105" s="1398"/>
      <c r="H4105" s="1399"/>
      <c r="I4105" s="1399"/>
      <c r="J4105" s="1399"/>
      <c r="K4105"/>
      <c r="L4105"/>
      <c r="M4105"/>
      <c r="N4105"/>
      <c r="O4105"/>
    </row>
    <row r="4106" spans="2:15" s="249" customFormat="1" ht="15.75" customHeight="1">
      <c r="B4106" s="1408"/>
      <c r="C4106" s="1979"/>
      <c r="D4106" s="1409"/>
      <c r="E4106" s="1398"/>
      <c r="F4106" s="1398"/>
      <c r="G4106" s="1398"/>
      <c r="H4106" s="1399"/>
      <c r="I4106" s="1399"/>
      <c r="J4106" s="1399"/>
      <c r="K4106"/>
      <c r="L4106"/>
      <c r="M4106"/>
      <c r="N4106"/>
      <c r="O4106"/>
    </row>
    <row r="4107" spans="2:15" s="249" customFormat="1" ht="15.75" customHeight="1">
      <c r="B4107" s="1408"/>
      <c r="C4107" s="1979"/>
      <c r="D4107" s="1409"/>
      <c r="E4107" s="1398"/>
      <c r="F4107" s="1398"/>
      <c r="G4107" s="1398"/>
      <c r="H4107" s="1399"/>
      <c r="I4107" s="1399"/>
      <c r="J4107" s="1399"/>
      <c r="K4107"/>
      <c r="L4107"/>
      <c r="M4107"/>
      <c r="N4107"/>
      <c r="O4107"/>
    </row>
    <row r="4108" spans="2:15" s="249" customFormat="1" ht="15.75" customHeight="1">
      <c r="B4108" s="1408"/>
      <c r="C4108" s="1979"/>
      <c r="D4108" s="1409"/>
      <c r="E4108" s="1398"/>
      <c r="F4108" s="1398"/>
      <c r="G4108" s="1398"/>
      <c r="H4108" s="1399"/>
      <c r="I4108" s="1399"/>
      <c r="J4108" s="1399"/>
      <c r="K4108"/>
      <c r="L4108"/>
      <c r="M4108"/>
      <c r="N4108"/>
      <c r="O4108"/>
    </row>
    <row r="4109" spans="2:15" s="249" customFormat="1" ht="15.75" customHeight="1">
      <c r="B4109" s="1408"/>
      <c r="C4109" s="1979"/>
      <c r="D4109" s="1409"/>
      <c r="E4109" s="1398"/>
      <c r="F4109" s="1398"/>
      <c r="G4109" s="1398"/>
      <c r="H4109" s="1399"/>
      <c r="I4109" s="1399"/>
      <c r="J4109" s="1399"/>
      <c r="K4109"/>
      <c r="L4109"/>
      <c r="M4109"/>
      <c r="N4109"/>
      <c r="O4109"/>
    </row>
    <row r="4110" spans="2:15" s="249" customFormat="1" ht="15.75" customHeight="1">
      <c r="B4110" s="1408"/>
      <c r="C4110" s="1979"/>
      <c r="D4110" s="1409"/>
      <c r="E4110" s="1398"/>
      <c r="F4110" s="1398"/>
      <c r="G4110" s="1398"/>
      <c r="H4110" s="1399"/>
      <c r="I4110" s="1399"/>
      <c r="J4110" s="1399"/>
      <c r="K4110"/>
      <c r="L4110"/>
      <c r="M4110"/>
      <c r="N4110"/>
      <c r="O4110"/>
    </row>
    <row r="4111" spans="2:15" s="249" customFormat="1" ht="15.75" customHeight="1">
      <c r="B4111" s="1408"/>
      <c r="C4111" s="1979"/>
      <c r="D4111" s="1409"/>
      <c r="E4111" s="1398"/>
      <c r="F4111" s="1398"/>
      <c r="G4111" s="1398"/>
      <c r="H4111" s="1399"/>
      <c r="I4111" s="1399"/>
      <c r="J4111" s="1399"/>
      <c r="K4111"/>
      <c r="L4111"/>
      <c r="M4111"/>
      <c r="N4111"/>
      <c r="O4111"/>
    </row>
    <row r="4112" spans="2:15" s="249" customFormat="1" ht="15.75" customHeight="1">
      <c r="B4112" s="1408"/>
      <c r="C4112" s="1979"/>
      <c r="D4112" s="1409"/>
      <c r="E4112" s="1398"/>
      <c r="F4112" s="1398"/>
      <c r="G4112" s="1398"/>
      <c r="H4112" s="1399"/>
      <c r="I4112" s="1399"/>
      <c r="J4112" s="1399"/>
      <c r="K4112"/>
      <c r="L4112"/>
      <c r="M4112"/>
      <c r="N4112"/>
      <c r="O4112"/>
    </row>
    <row r="4113" spans="2:15" s="249" customFormat="1" ht="15.75" customHeight="1">
      <c r="B4113" s="1408"/>
      <c r="C4113" s="1979"/>
      <c r="D4113" s="1409"/>
      <c r="E4113" s="1398"/>
      <c r="F4113" s="1398"/>
      <c r="G4113" s="1398"/>
      <c r="H4113" s="1399"/>
      <c r="I4113" s="1399"/>
      <c r="J4113" s="1399"/>
      <c r="K4113"/>
      <c r="L4113"/>
      <c r="M4113"/>
      <c r="N4113"/>
      <c r="O4113"/>
    </row>
    <row r="4114" spans="2:15" s="249" customFormat="1" ht="15.75" customHeight="1">
      <c r="B4114" s="1408"/>
      <c r="C4114" s="1979"/>
      <c r="D4114" s="1409"/>
      <c r="E4114" s="1398"/>
      <c r="F4114" s="1398"/>
      <c r="G4114" s="1398"/>
      <c r="H4114" s="1399"/>
      <c r="I4114" s="1399"/>
      <c r="J4114" s="1399"/>
      <c r="K4114"/>
      <c r="L4114"/>
      <c r="M4114"/>
      <c r="N4114"/>
      <c r="O4114"/>
    </row>
    <row r="4115" spans="2:15" s="249" customFormat="1" ht="15.75" customHeight="1">
      <c r="B4115" s="1408"/>
      <c r="C4115" s="1979"/>
      <c r="D4115" s="1409"/>
      <c r="E4115" s="1398"/>
      <c r="F4115" s="1398"/>
      <c r="G4115" s="1398"/>
      <c r="H4115" s="1399"/>
      <c r="I4115" s="1399"/>
      <c r="J4115" s="1399"/>
      <c r="K4115"/>
      <c r="L4115"/>
      <c r="M4115"/>
      <c r="N4115"/>
      <c r="O4115"/>
    </row>
    <row r="4116" spans="2:15" s="249" customFormat="1" ht="15.75" customHeight="1">
      <c r="B4116" s="1408"/>
      <c r="C4116" s="1979"/>
      <c r="D4116" s="1409"/>
      <c r="E4116" s="1398"/>
      <c r="F4116" s="1398"/>
      <c r="G4116" s="1398"/>
      <c r="H4116" s="1399"/>
      <c r="I4116" s="1399"/>
      <c r="J4116" s="1399"/>
      <c r="K4116"/>
      <c r="L4116"/>
      <c r="M4116"/>
      <c r="N4116"/>
      <c r="O4116"/>
    </row>
    <row r="4117" spans="2:15" s="249" customFormat="1" ht="15.75" customHeight="1">
      <c r="B4117" s="1408"/>
      <c r="C4117" s="1979"/>
      <c r="D4117" s="1409"/>
      <c r="E4117" s="1398"/>
      <c r="F4117" s="1398"/>
      <c r="G4117" s="1398"/>
      <c r="H4117" s="1399"/>
      <c r="I4117" s="1399"/>
      <c r="J4117" s="1399"/>
      <c r="K4117"/>
      <c r="L4117"/>
      <c r="M4117"/>
      <c r="N4117"/>
      <c r="O4117"/>
    </row>
    <row r="4118" spans="2:15" s="249" customFormat="1" ht="15.75" customHeight="1">
      <c r="B4118" s="1408"/>
      <c r="C4118" s="1979"/>
      <c r="D4118" s="1409"/>
      <c r="E4118" s="1398"/>
      <c r="F4118" s="1398"/>
      <c r="G4118" s="1398"/>
      <c r="H4118" s="1399"/>
      <c r="I4118" s="1399"/>
      <c r="J4118" s="1399"/>
      <c r="K4118"/>
      <c r="L4118"/>
      <c r="M4118"/>
      <c r="N4118"/>
      <c r="O4118"/>
    </row>
    <row r="4119" spans="2:15" s="249" customFormat="1" ht="15.75" customHeight="1">
      <c r="B4119" s="1408"/>
      <c r="C4119" s="1979"/>
      <c r="D4119" s="1409"/>
      <c r="E4119" s="1398"/>
      <c r="F4119" s="1398"/>
      <c r="G4119" s="1398"/>
      <c r="H4119" s="1399"/>
      <c r="I4119" s="1399"/>
      <c r="J4119" s="1399"/>
      <c r="K4119"/>
      <c r="L4119"/>
      <c r="M4119"/>
      <c r="N4119"/>
      <c r="O4119"/>
    </row>
    <row r="4120" spans="2:15" s="249" customFormat="1" ht="15.75" customHeight="1">
      <c r="B4120" s="1408"/>
      <c r="C4120" s="1979"/>
      <c r="D4120" s="1409"/>
      <c r="E4120" s="1398"/>
      <c r="F4120" s="1398"/>
      <c r="G4120" s="1398"/>
      <c r="H4120" s="1399"/>
      <c r="I4120" s="1399"/>
      <c r="J4120" s="1399"/>
      <c r="K4120"/>
      <c r="L4120"/>
      <c r="M4120"/>
      <c r="N4120"/>
      <c r="O4120"/>
    </row>
    <row r="4121" spans="2:15" s="249" customFormat="1" ht="15.75" customHeight="1">
      <c r="B4121" s="1408"/>
      <c r="C4121" s="1979"/>
      <c r="D4121" s="1409"/>
      <c r="E4121" s="1398"/>
      <c r="F4121" s="1398"/>
      <c r="G4121" s="1398"/>
      <c r="H4121" s="1399"/>
      <c r="I4121" s="1399"/>
      <c r="J4121" s="1399"/>
      <c r="K4121"/>
      <c r="L4121"/>
      <c r="M4121"/>
      <c r="N4121"/>
      <c r="O4121"/>
    </row>
    <row r="4122" spans="2:15" s="249" customFormat="1" ht="15.75" customHeight="1">
      <c r="B4122" s="1408"/>
      <c r="C4122" s="1979"/>
      <c r="D4122" s="1409"/>
      <c r="E4122" s="1398"/>
      <c r="F4122" s="1398"/>
      <c r="G4122" s="1398"/>
      <c r="H4122" s="1399"/>
      <c r="I4122" s="1399"/>
      <c r="J4122" s="1399"/>
      <c r="K4122"/>
      <c r="L4122"/>
      <c r="M4122"/>
      <c r="N4122"/>
      <c r="O4122"/>
    </row>
    <row r="4123" spans="2:15" s="249" customFormat="1" ht="15.75" customHeight="1">
      <c r="B4123" s="1408"/>
      <c r="C4123" s="1979"/>
      <c r="D4123" s="1409"/>
      <c r="E4123" s="1398"/>
      <c r="F4123" s="1398"/>
      <c r="G4123" s="1398"/>
      <c r="H4123" s="1399"/>
      <c r="I4123" s="1399"/>
      <c r="J4123" s="1399"/>
      <c r="K4123"/>
      <c r="L4123"/>
      <c r="M4123"/>
      <c r="N4123"/>
      <c r="O4123"/>
    </row>
    <row r="4124" spans="2:15" s="249" customFormat="1" ht="15.75" customHeight="1">
      <c r="B4124" s="1408"/>
      <c r="C4124" s="1979"/>
      <c r="D4124" s="1409"/>
      <c r="E4124" s="1398"/>
      <c r="F4124" s="1398"/>
      <c r="G4124" s="1398"/>
      <c r="H4124" s="1399"/>
      <c r="I4124" s="1399"/>
      <c r="J4124" s="1399"/>
      <c r="K4124"/>
      <c r="L4124"/>
      <c r="M4124"/>
      <c r="N4124"/>
      <c r="O4124"/>
    </row>
    <row r="4125" spans="2:15" s="249" customFormat="1" ht="15.75" customHeight="1">
      <c r="B4125" s="1408"/>
      <c r="C4125" s="1979"/>
      <c r="D4125" s="1409"/>
      <c r="E4125" s="1398"/>
      <c r="F4125" s="1398"/>
      <c r="G4125" s="1398"/>
      <c r="H4125" s="1399"/>
      <c r="I4125" s="1399"/>
      <c r="J4125" s="1399"/>
      <c r="K4125"/>
      <c r="L4125"/>
      <c r="M4125"/>
      <c r="N4125"/>
      <c r="O4125"/>
    </row>
    <row r="4126" spans="2:15" s="249" customFormat="1" ht="15.75" customHeight="1">
      <c r="B4126" s="1408"/>
      <c r="C4126" s="1979"/>
      <c r="D4126" s="1409"/>
      <c r="E4126" s="1398"/>
      <c r="F4126" s="1398"/>
      <c r="G4126" s="1398"/>
      <c r="H4126" s="1399"/>
      <c r="I4126" s="1399"/>
      <c r="J4126" s="1399"/>
      <c r="K4126"/>
      <c r="L4126"/>
      <c r="M4126"/>
      <c r="N4126"/>
      <c r="O4126"/>
    </row>
    <row r="4127" spans="2:15" s="249" customFormat="1" ht="15.75" customHeight="1">
      <c r="B4127" s="1408"/>
      <c r="C4127" s="1979"/>
      <c r="D4127" s="1409"/>
      <c r="E4127" s="1398"/>
      <c r="F4127" s="1398"/>
      <c r="G4127" s="1398"/>
      <c r="H4127" s="1399"/>
      <c r="I4127" s="1399"/>
      <c r="J4127" s="1399"/>
      <c r="K4127"/>
      <c r="L4127"/>
      <c r="M4127"/>
      <c r="N4127"/>
      <c r="O4127"/>
    </row>
    <row r="4128" spans="2:15" s="249" customFormat="1" ht="15.75" customHeight="1">
      <c r="B4128" s="1408"/>
      <c r="C4128" s="1979"/>
      <c r="D4128" s="1409"/>
      <c r="E4128" s="1398"/>
      <c r="F4128" s="1398"/>
      <c r="G4128" s="1398"/>
      <c r="H4128" s="1399"/>
      <c r="I4128" s="1399"/>
      <c r="J4128" s="1399"/>
      <c r="K4128"/>
      <c r="L4128"/>
      <c r="M4128"/>
      <c r="N4128"/>
      <c r="O4128"/>
    </row>
    <row r="4129" spans="2:15" s="249" customFormat="1" ht="15.75" customHeight="1">
      <c r="B4129" s="1408"/>
      <c r="C4129" s="1979"/>
      <c r="D4129" s="1409"/>
      <c r="E4129" s="1398"/>
      <c r="F4129" s="1398"/>
      <c r="G4129" s="1398"/>
      <c r="H4129" s="1399"/>
      <c r="I4129" s="1399"/>
      <c r="J4129" s="1399"/>
      <c r="K4129"/>
      <c r="L4129"/>
      <c r="M4129"/>
      <c r="N4129"/>
      <c r="O4129"/>
    </row>
    <row r="4130" spans="2:15" s="249" customFormat="1" ht="15.75" customHeight="1">
      <c r="B4130" s="1408"/>
      <c r="C4130" s="1979"/>
      <c r="D4130" s="1409"/>
      <c r="E4130" s="1398"/>
      <c r="F4130" s="1398"/>
      <c r="G4130" s="1398"/>
      <c r="H4130" s="1399"/>
      <c r="I4130" s="1399"/>
      <c r="J4130" s="1399"/>
      <c r="K4130"/>
      <c r="L4130"/>
      <c r="M4130"/>
      <c r="N4130"/>
      <c r="O4130"/>
    </row>
    <row r="4131" spans="2:15" s="249" customFormat="1" ht="15.75" customHeight="1">
      <c r="B4131" s="1408"/>
      <c r="C4131" s="1979"/>
      <c r="D4131" s="1409"/>
      <c r="E4131" s="1398"/>
      <c r="F4131" s="1398"/>
      <c r="G4131" s="1398"/>
      <c r="H4131" s="1399"/>
      <c r="I4131" s="1399"/>
      <c r="J4131" s="1399"/>
      <c r="K4131"/>
      <c r="L4131"/>
      <c r="M4131"/>
      <c r="N4131"/>
      <c r="O4131"/>
    </row>
    <row r="4132" spans="2:15" s="249" customFormat="1" ht="15.75" customHeight="1">
      <c r="B4132" s="1408"/>
      <c r="C4132" s="1979"/>
      <c r="D4132" s="1409"/>
      <c r="E4132" s="1398"/>
      <c r="F4132" s="1398"/>
      <c r="G4132" s="1398"/>
      <c r="H4132" s="1399"/>
      <c r="I4132" s="1399"/>
      <c r="J4132" s="1399"/>
      <c r="K4132"/>
      <c r="L4132"/>
      <c r="M4132"/>
      <c r="N4132"/>
      <c r="O4132"/>
    </row>
    <row r="4133" spans="2:15" s="249" customFormat="1" ht="15.75" customHeight="1">
      <c r="B4133" s="1408"/>
      <c r="C4133" s="1979"/>
      <c r="D4133" s="1409"/>
      <c r="E4133" s="1398"/>
      <c r="F4133" s="1398"/>
      <c r="G4133" s="1398"/>
      <c r="H4133" s="1399"/>
      <c r="I4133" s="1399"/>
      <c r="J4133" s="1399"/>
      <c r="K4133"/>
      <c r="L4133"/>
      <c r="M4133"/>
      <c r="N4133"/>
      <c r="O4133"/>
    </row>
    <row r="4134" spans="2:15" s="249" customFormat="1" ht="15.75" customHeight="1">
      <c r="B4134" s="1408"/>
      <c r="C4134" s="1979"/>
      <c r="D4134" s="1409"/>
      <c r="E4134" s="1398"/>
      <c r="F4134" s="1398"/>
      <c r="G4134" s="1398"/>
      <c r="H4134" s="1399"/>
      <c r="I4134" s="1399"/>
      <c r="J4134" s="1399"/>
      <c r="K4134"/>
      <c r="L4134"/>
      <c r="M4134"/>
      <c r="N4134"/>
      <c r="O4134"/>
    </row>
    <row r="4135" spans="2:15" s="249" customFormat="1" ht="15.75" customHeight="1">
      <c r="B4135" s="1408"/>
      <c r="C4135" s="1979"/>
      <c r="D4135" s="1409"/>
      <c r="E4135" s="1398"/>
      <c r="F4135" s="1398"/>
      <c r="G4135" s="1398"/>
      <c r="H4135" s="1399"/>
      <c r="I4135" s="1399"/>
      <c r="J4135" s="1399"/>
      <c r="K4135"/>
      <c r="L4135"/>
      <c r="M4135"/>
      <c r="N4135"/>
      <c r="O4135"/>
    </row>
    <row r="4136" spans="2:15" s="249" customFormat="1" ht="15.75" customHeight="1">
      <c r="B4136" s="1408"/>
      <c r="C4136" s="1979"/>
      <c r="D4136" s="1409"/>
      <c r="E4136" s="1398"/>
      <c r="F4136" s="1398"/>
      <c r="G4136" s="1398"/>
      <c r="H4136" s="1399"/>
      <c r="I4136" s="1399"/>
      <c r="J4136" s="1399"/>
      <c r="K4136"/>
      <c r="L4136"/>
      <c r="M4136"/>
      <c r="N4136"/>
      <c r="O4136"/>
    </row>
    <row r="4137" spans="2:15" s="249" customFormat="1" ht="15.75" customHeight="1">
      <c r="B4137" s="1408"/>
      <c r="C4137" s="1979"/>
      <c r="D4137" s="1409"/>
      <c r="E4137" s="1398"/>
      <c r="F4137" s="1398"/>
      <c r="G4137" s="1398"/>
      <c r="H4137" s="1399"/>
      <c r="I4137" s="1399"/>
      <c r="J4137" s="1399"/>
      <c r="K4137"/>
      <c r="L4137"/>
      <c r="M4137"/>
      <c r="N4137"/>
      <c r="O4137"/>
    </row>
    <row r="4138" spans="2:15" s="249" customFormat="1" ht="15.75" customHeight="1">
      <c r="B4138" s="1408"/>
      <c r="C4138" s="1979"/>
      <c r="D4138" s="1409"/>
      <c r="E4138" s="1398"/>
      <c r="F4138" s="1398"/>
      <c r="G4138" s="1398"/>
      <c r="H4138" s="1399"/>
      <c r="I4138" s="1399"/>
      <c r="J4138" s="1399"/>
      <c r="K4138"/>
      <c r="L4138"/>
      <c r="M4138"/>
      <c r="N4138"/>
      <c r="O4138"/>
    </row>
    <row r="4139" spans="2:15" s="249" customFormat="1" ht="15.75" customHeight="1">
      <c r="B4139" s="1408"/>
      <c r="C4139" s="1979"/>
      <c r="D4139" s="1409"/>
      <c r="E4139" s="1398"/>
      <c r="F4139" s="1398"/>
      <c r="G4139" s="1398"/>
      <c r="H4139" s="1399"/>
      <c r="I4139" s="1399"/>
      <c r="J4139" s="1399"/>
      <c r="K4139"/>
      <c r="L4139"/>
      <c r="M4139"/>
      <c r="N4139"/>
      <c r="O4139"/>
    </row>
    <row r="4140" spans="2:15" s="249" customFormat="1" ht="15.75" customHeight="1">
      <c r="B4140" s="1408"/>
      <c r="C4140" s="1979"/>
      <c r="D4140" s="1409"/>
      <c r="E4140" s="1398"/>
      <c r="F4140" s="1398"/>
      <c r="G4140" s="1398"/>
      <c r="H4140" s="1399"/>
      <c r="I4140" s="1399"/>
      <c r="J4140" s="1399"/>
      <c r="K4140"/>
      <c r="L4140"/>
      <c r="M4140"/>
      <c r="N4140"/>
      <c r="O4140"/>
    </row>
    <row r="4141" spans="2:15" s="249" customFormat="1" ht="15.75" customHeight="1">
      <c r="B4141" s="1408"/>
      <c r="C4141" s="1979"/>
      <c r="D4141" s="1409"/>
      <c r="E4141" s="1398"/>
      <c r="F4141" s="1398"/>
      <c r="G4141" s="1398"/>
      <c r="H4141" s="1399"/>
      <c r="I4141" s="1399"/>
      <c r="J4141" s="1399"/>
      <c r="K4141"/>
      <c r="L4141"/>
      <c r="M4141"/>
      <c r="N4141"/>
      <c r="O4141"/>
    </row>
    <row r="4142" spans="2:15" s="249" customFormat="1" ht="15.75" customHeight="1">
      <c r="B4142" s="1408"/>
      <c r="C4142" s="1979"/>
      <c r="D4142" s="1409"/>
      <c r="E4142" s="1398"/>
      <c r="F4142" s="1398"/>
      <c r="G4142" s="1398"/>
      <c r="H4142" s="1399"/>
      <c r="I4142" s="1399"/>
      <c r="J4142" s="1399"/>
      <c r="K4142"/>
      <c r="L4142"/>
      <c r="M4142"/>
      <c r="N4142"/>
      <c r="O4142"/>
    </row>
    <row r="4143" spans="2:15" s="249" customFormat="1" ht="15.75" customHeight="1">
      <c r="B4143" s="1408"/>
      <c r="C4143" s="1979"/>
      <c r="D4143" s="1409"/>
      <c r="E4143" s="1398"/>
      <c r="F4143" s="1398"/>
      <c r="G4143" s="1398"/>
      <c r="H4143" s="1399"/>
      <c r="I4143" s="1399"/>
      <c r="J4143" s="1399"/>
      <c r="K4143"/>
      <c r="L4143"/>
      <c r="M4143"/>
      <c r="N4143"/>
      <c r="O4143"/>
    </row>
    <row r="4144" spans="2:15" s="249" customFormat="1" ht="15.75" customHeight="1">
      <c r="B4144" s="1408"/>
      <c r="C4144" s="1979"/>
      <c r="D4144" s="1409"/>
      <c r="E4144" s="1398"/>
      <c r="F4144" s="1398"/>
      <c r="G4144" s="1398"/>
      <c r="H4144" s="1399"/>
      <c r="I4144" s="1399"/>
      <c r="J4144" s="1399"/>
      <c r="K4144"/>
      <c r="L4144"/>
      <c r="M4144"/>
      <c r="N4144"/>
      <c r="O4144"/>
    </row>
    <row r="4145" spans="2:15" s="249" customFormat="1" ht="15.75" customHeight="1">
      <c r="B4145" s="1408"/>
      <c r="C4145" s="1979"/>
      <c r="D4145" s="1409"/>
      <c r="E4145" s="1398"/>
      <c r="F4145" s="1398"/>
      <c r="G4145" s="1398"/>
      <c r="H4145" s="1399"/>
      <c r="I4145" s="1399"/>
      <c r="J4145" s="1399"/>
      <c r="K4145"/>
      <c r="L4145"/>
      <c r="M4145"/>
      <c r="N4145"/>
      <c r="O4145"/>
    </row>
    <row r="4146" spans="2:15" s="249" customFormat="1" ht="15.75" customHeight="1">
      <c r="B4146" s="1408"/>
      <c r="C4146" s="1979"/>
      <c r="D4146" s="1409"/>
      <c r="E4146" s="1398"/>
      <c r="F4146" s="1398"/>
      <c r="G4146" s="1398"/>
      <c r="H4146" s="1399"/>
      <c r="I4146" s="1399"/>
      <c r="J4146" s="1399"/>
      <c r="K4146"/>
      <c r="L4146"/>
      <c r="M4146"/>
      <c r="N4146"/>
      <c r="O4146"/>
    </row>
    <row r="4147" spans="2:15" s="249" customFormat="1" ht="15.75" customHeight="1">
      <c r="B4147" s="1408"/>
      <c r="C4147" s="1979"/>
      <c r="D4147" s="1409"/>
      <c r="E4147" s="1398"/>
      <c r="F4147" s="1398"/>
      <c r="G4147" s="1398"/>
      <c r="H4147" s="1399"/>
      <c r="I4147" s="1399"/>
      <c r="J4147" s="1399"/>
      <c r="K4147"/>
      <c r="L4147"/>
      <c r="M4147"/>
      <c r="N4147"/>
      <c r="O4147"/>
    </row>
    <row r="4148" spans="2:15" s="249" customFormat="1" ht="15.75" customHeight="1">
      <c r="B4148" s="1408"/>
      <c r="C4148" s="1979"/>
      <c r="D4148" s="1409"/>
      <c r="E4148" s="1398"/>
      <c r="F4148" s="1398"/>
      <c r="G4148" s="1398"/>
      <c r="H4148" s="1399"/>
      <c r="I4148" s="1399"/>
      <c r="J4148" s="1399"/>
      <c r="K4148"/>
      <c r="L4148"/>
      <c r="M4148"/>
      <c r="N4148"/>
      <c r="O4148"/>
    </row>
    <row r="4149" spans="2:15" s="249" customFormat="1" ht="15.75" customHeight="1">
      <c r="B4149" s="1408"/>
      <c r="C4149" s="1979"/>
      <c r="D4149" s="1409"/>
      <c r="E4149" s="1398"/>
      <c r="F4149" s="1398"/>
      <c r="G4149" s="1398"/>
      <c r="H4149" s="1399"/>
      <c r="I4149" s="1399"/>
      <c r="J4149" s="1399"/>
      <c r="K4149"/>
      <c r="L4149"/>
      <c r="M4149"/>
      <c r="N4149"/>
      <c r="O4149"/>
    </row>
    <row r="4150" spans="2:15" s="249" customFormat="1" ht="15.75" customHeight="1">
      <c r="B4150" s="1408"/>
      <c r="C4150" s="1979"/>
      <c r="D4150" s="1409"/>
      <c r="E4150" s="1398"/>
      <c r="F4150" s="1398"/>
      <c r="G4150" s="1398"/>
      <c r="H4150" s="1399"/>
      <c r="I4150" s="1399"/>
      <c r="J4150" s="1399"/>
      <c r="K4150"/>
      <c r="L4150"/>
      <c r="M4150"/>
      <c r="N4150"/>
      <c r="O4150"/>
    </row>
    <row r="4151" spans="2:15" s="249" customFormat="1" ht="15.75" customHeight="1">
      <c r="B4151" s="1408"/>
      <c r="C4151" s="1979"/>
      <c r="D4151" s="1409"/>
      <c r="E4151" s="1398"/>
      <c r="F4151" s="1398"/>
      <c r="G4151" s="1398"/>
      <c r="H4151" s="1399"/>
      <c r="I4151" s="1399"/>
      <c r="J4151" s="1399"/>
      <c r="K4151"/>
      <c r="L4151"/>
      <c r="M4151"/>
      <c r="N4151"/>
      <c r="O4151"/>
    </row>
    <row r="4152" spans="2:15" s="249" customFormat="1" ht="15.75" customHeight="1">
      <c r="B4152" s="1408"/>
      <c r="C4152" s="1979"/>
      <c r="D4152" s="1409"/>
      <c r="E4152" s="1398"/>
      <c r="F4152" s="1398"/>
      <c r="G4152" s="1398"/>
      <c r="H4152" s="1399"/>
      <c r="I4152" s="1399"/>
      <c r="J4152" s="1399"/>
      <c r="K4152"/>
      <c r="L4152"/>
      <c r="M4152"/>
      <c r="N4152"/>
      <c r="O4152"/>
    </row>
    <row r="4153" spans="2:15" s="249" customFormat="1" ht="15.75" customHeight="1">
      <c r="B4153" s="1408"/>
      <c r="C4153" s="1979"/>
      <c r="D4153" s="1409"/>
      <c r="E4153" s="1398"/>
      <c r="F4153" s="1398"/>
      <c r="G4153" s="1398"/>
      <c r="H4153" s="1399"/>
      <c r="I4153" s="1399"/>
      <c r="J4153" s="1399"/>
      <c r="K4153"/>
      <c r="L4153"/>
      <c r="M4153"/>
      <c r="N4153"/>
      <c r="O4153"/>
    </row>
    <row r="4154" spans="2:15" s="249" customFormat="1" ht="15.75" customHeight="1">
      <c r="B4154" s="1408"/>
      <c r="C4154" s="1979"/>
      <c r="D4154" s="1409"/>
      <c r="E4154" s="1398"/>
      <c r="F4154" s="1398"/>
      <c r="G4154" s="1398"/>
      <c r="H4154" s="1399"/>
      <c r="I4154" s="1399"/>
      <c r="J4154" s="1399"/>
      <c r="K4154"/>
      <c r="L4154"/>
      <c r="M4154"/>
      <c r="N4154"/>
      <c r="O4154"/>
    </row>
    <row r="4155" spans="2:15" s="249" customFormat="1" ht="15.75" customHeight="1">
      <c r="B4155" s="1408"/>
      <c r="C4155" s="1979"/>
      <c r="D4155" s="1409"/>
      <c r="E4155" s="1398"/>
      <c r="F4155" s="1398"/>
      <c r="G4155" s="1398"/>
      <c r="H4155" s="1399"/>
      <c r="I4155" s="1399"/>
      <c r="J4155" s="1399"/>
      <c r="K4155"/>
      <c r="L4155"/>
      <c r="M4155"/>
      <c r="N4155"/>
      <c r="O4155"/>
    </row>
    <row r="4156" spans="2:15" s="249" customFormat="1" ht="15.75" customHeight="1">
      <c r="B4156" s="1408"/>
      <c r="C4156" s="1979"/>
      <c r="D4156" s="1409"/>
      <c r="E4156" s="1398"/>
      <c r="F4156" s="1398"/>
      <c r="G4156" s="1398"/>
      <c r="H4156" s="1399"/>
      <c r="I4156" s="1399"/>
      <c r="J4156" s="1399"/>
      <c r="K4156"/>
      <c r="L4156"/>
      <c r="M4156"/>
      <c r="N4156"/>
      <c r="O4156"/>
    </row>
    <row r="4157" spans="2:15" s="249" customFormat="1" ht="15.75" customHeight="1">
      <c r="B4157" s="1408"/>
      <c r="C4157" s="1979"/>
      <c r="D4157" s="1409"/>
      <c r="E4157" s="1398"/>
      <c r="F4157" s="1398"/>
      <c r="G4157" s="1398"/>
      <c r="H4157" s="1399"/>
      <c r="I4157" s="1399"/>
      <c r="J4157" s="1399"/>
      <c r="K4157"/>
      <c r="L4157"/>
      <c r="M4157"/>
      <c r="N4157"/>
      <c r="O4157"/>
    </row>
    <row r="4158" spans="2:15" s="249" customFormat="1" ht="15.75" customHeight="1">
      <c r="B4158" s="1408"/>
      <c r="C4158" s="1979"/>
      <c r="D4158" s="1409"/>
      <c r="E4158" s="1398"/>
      <c r="F4158" s="1398"/>
      <c r="G4158" s="1398"/>
      <c r="H4158" s="1399"/>
      <c r="I4158" s="1399"/>
      <c r="J4158" s="1399"/>
      <c r="K4158"/>
      <c r="L4158"/>
      <c r="M4158"/>
      <c r="N4158"/>
      <c r="O4158"/>
    </row>
    <row r="4159" spans="2:15" s="249" customFormat="1" ht="15.75" customHeight="1">
      <c r="B4159" s="1408"/>
      <c r="C4159" s="1979"/>
      <c r="D4159" s="1409"/>
      <c r="E4159" s="1398"/>
      <c r="F4159" s="1398"/>
      <c r="G4159" s="1398"/>
      <c r="H4159" s="1399"/>
      <c r="I4159" s="1399"/>
      <c r="J4159" s="1399"/>
      <c r="K4159"/>
      <c r="L4159"/>
      <c r="M4159"/>
      <c r="N4159"/>
      <c r="O4159"/>
    </row>
    <row r="4160" spans="2:15" s="249" customFormat="1" ht="15.75" customHeight="1">
      <c r="B4160" s="1408"/>
      <c r="C4160" s="1979"/>
      <c r="D4160" s="1409"/>
      <c r="E4160" s="1398"/>
      <c r="F4160" s="1398"/>
      <c r="G4160" s="1398"/>
      <c r="H4160" s="1399"/>
      <c r="I4160" s="1399"/>
      <c r="J4160" s="1399"/>
      <c r="K4160"/>
      <c r="L4160"/>
      <c r="M4160"/>
      <c r="N4160"/>
      <c r="O4160"/>
    </row>
    <row r="4161" spans="2:15" s="249" customFormat="1" ht="15.75" customHeight="1">
      <c r="B4161" s="1408"/>
      <c r="C4161" s="1979"/>
      <c r="D4161" s="1409"/>
      <c r="E4161" s="1398"/>
      <c r="F4161" s="1398"/>
      <c r="G4161" s="1398"/>
      <c r="H4161" s="1399"/>
      <c r="I4161" s="1399"/>
      <c r="J4161" s="1399"/>
      <c r="K4161"/>
      <c r="L4161"/>
      <c r="M4161"/>
      <c r="N4161"/>
      <c r="O4161"/>
    </row>
    <row r="4162" spans="2:15" s="249" customFormat="1" ht="15.75" customHeight="1">
      <c r="B4162" s="1408"/>
      <c r="C4162" s="1979"/>
      <c r="D4162" s="1409"/>
      <c r="E4162" s="1398"/>
      <c r="F4162" s="1398"/>
      <c r="G4162" s="1398"/>
      <c r="H4162" s="1399"/>
      <c r="I4162" s="1399"/>
      <c r="J4162" s="1399"/>
      <c r="K4162"/>
      <c r="L4162"/>
      <c r="M4162"/>
      <c r="N4162"/>
      <c r="O4162"/>
    </row>
    <row r="4163" spans="2:15" s="249" customFormat="1" ht="15.75" customHeight="1">
      <c r="B4163" s="1408"/>
      <c r="C4163" s="1979"/>
      <c r="D4163" s="1409"/>
      <c r="E4163" s="1398"/>
      <c r="F4163" s="1398"/>
      <c r="G4163" s="1398"/>
      <c r="H4163" s="1399"/>
      <c r="I4163" s="1399"/>
      <c r="J4163" s="1399"/>
      <c r="K4163"/>
      <c r="L4163"/>
      <c r="M4163"/>
      <c r="N4163"/>
      <c r="O4163"/>
    </row>
    <row r="4164" spans="2:15" s="249" customFormat="1" ht="15.75" customHeight="1">
      <c r="B4164" s="1408"/>
      <c r="C4164" s="1979"/>
      <c r="D4164" s="1409"/>
      <c r="E4164" s="1398"/>
      <c r="F4164" s="1398"/>
      <c r="G4164" s="1398"/>
      <c r="H4164" s="1399"/>
      <c r="I4164" s="1399"/>
      <c r="J4164" s="1399"/>
      <c r="K4164"/>
      <c r="L4164"/>
      <c r="M4164"/>
      <c r="N4164"/>
      <c r="O4164"/>
    </row>
    <row r="4165" spans="2:15" s="249" customFormat="1" ht="15.75" customHeight="1">
      <c r="B4165" s="1408"/>
      <c r="C4165" s="1979"/>
      <c r="D4165" s="1409"/>
      <c r="E4165" s="1398"/>
      <c r="F4165" s="1398"/>
      <c r="G4165" s="1398"/>
      <c r="H4165" s="1399"/>
      <c r="I4165" s="1399"/>
      <c r="J4165" s="1399"/>
      <c r="K4165"/>
      <c r="L4165"/>
      <c r="M4165"/>
      <c r="N4165"/>
      <c r="O4165"/>
    </row>
    <row r="4166" spans="2:15" s="249" customFormat="1" ht="15.75" customHeight="1">
      <c r="B4166" s="1408"/>
      <c r="C4166" s="1979"/>
      <c r="D4166" s="1409"/>
      <c r="E4166" s="1398"/>
      <c r="F4166" s="1398"/>
      <c r="G4166" s="1398"/>
      <c r="H4166" s="1399"/>
      <c r="I4166" s="1399"/>
      <c r="J4166" s="1399"/>
      <c r="K4166"/>
      <c r="L4166"/>
      <c r="M4166"/>
      <c r="N4166"/>
      <c r="O4166"/>
    </row>
    <row r="4167" spans="2:15" s="249" customFormat="1" ht="15.75" customHeight="1">
      <c r="B4167" s="1408"/>
      <c r="C4167" s="1979"/>
      <c r="D4167" s="1409"/>
      <c r="E4167" s="1398"/>
      <c r="F4167" s="1398"/>
      <c r="G4167" s="1398"/>
      <c r="H4167" s="1399"/>
      <c r="I4167" s="1399"/>
      <c r="J4167" s="1399"/>
      <c r="K4167"/>
      <c r="L4167"/>
      <c r="M4167"/>
      <c r="N4167"/>
      <c r="O4167"/>
    </row>
    <row r="4168" spans="2:15" s="249" customFormat="1" ht="15.75" customHeight="1">
      <c r="B4168" s="1408"/>
      <c r="C4168" s="1979"/>
      <c r="D4168" s="1409"/>
      <c r="E4168" s="1398"/>
      <c r="F4168" s="1398"/>
      <c r="G4168" s="1398"/>
      <c r="H4168" s="1399"/>
      <c r="I4168" s="1399"/>
      <c r="J4168" s="1399"/>
      <c r="K4168"/>
      <c r="L4168"/>
      <c r="M4168"/>
      <c r="N4168"/>
      <c r="O4168"/>
    </row>
    <row r="4169" spans="2:15" s="249" customFormat="1" ht="15.75" customHeight="1">
      <c r="B4169" s="1408"/>
      <c r="C4169" s="1979"/>
      <c r="D4169" s="1409"/>
      <c r="E4169" s="1398"/>
      <c r="F4169" s="1398"/>
      <c r="G4169" s="1398"/>
      <c r="H4169" s="1399"/>
      <c r="I4169" s="1399"/>
      <c r="J4169" s="1399"/>
      <c r="K4169"/>
      <c r="L4169"/>
      <c r="M4169"/>
      <c r="N4169"/>
      <c r="O4169"/>
    </row>
    <row r="4170" spans="2:15" s="249" customFormat="1" ht="15.75" customHeight="1">
      <c r="B4170" s="1408"/>
      <c r="C4170" s="1979"/>
      <c r="D4170" s="1409"/>
      <c r="E4170" s="1398"/>
      <c r="F4170" s="1398"/>
      <c r="G4170" s="1398"/>
      <c r="H4170" s="1399"/>
      <c r="I4170" s="1399"/>
      <c r="J4170" s="1399"/>
      <c r="K4170"/>
      <c r="L4170"/>
      <c r="M4170"/>
      <c r="N4170"/>
      <c r="O4170"/>
    </row>
    <row r="4171" spans="2:15" s="249" customFormat="1" ht="15.75" customHeight="1">
      <c r="B4171" s="1408"/>
      <c r="C4171" s="1979"/>
      <c r="D4171" s="1409"/>
      <c r="E4171" s="1398"/>
      <c r="F4171" s="1398"/>
      <c r="G4171" s="1398"/>
      <c r="H4171" s="1399"/>
      <c r="I4171" s="1399"/>
      <c r="J4171" s="1399"/>
      <c r="K4171"/>
      <c r="L4171"/>
      <c r="M4171"/>
      <c r="N4171"/>
      <c r="O4171"/>
    </row>
    <row r="4172" spans="2:15" s="249" customFormat="1" ht="15.75" customHeight="1">
      <c r="B4172" s="1408"/>
      <c r="C4172" s="1979"/>
      <c r="D4172" s="1409"/>
      <c r="E4172" s="1398"/>
      <c r="F4172" s="1398"/>
      <c r="G4172" s="1398"/>
      <c r="H4172" s="1399"/>
      <c r="I4172" s="1399"/>
      <c r="J4172" s="1399"/>
      <c r="K4172"/>
      <c r="L4172"/>
      <c r="M4172"/>
      <c r="N4172"/>
      <c r="O4172"/>
    </row>
    <row r="4173" spans="2:15" s="249" customFormat="1" ht="15.75" customHeight="1">
      <c r="B4173" s="1408"/>
      <c r="C4173" s="1979"/>
      <c r="D4173" s="1409"/>
      <c r="E4173" s="1398"/>
      <c r="F4173" s="1398"/>
      <c r="G4173" s="1398"/>
      <c r="H4173" s="1399"/>
      <c r="I4173" s="1399"/>
      <c r="J4173" s="1399"/>
      <c r="K4173"/>
      <c r="L4173"/>
      <c r="M4173"/>
      <c r="N4173"/>
      <c r="O4173"/>
    </row>
    <row r="4174" spans="2:15" s="249" customFormat="1" ht="15.75" customHeight="1">
      <c r="B4174" s="1408"/>
      <c r="C4174" s="1979"/>
      <c r="D4174" s="1409"/>
      <c r="E4174" s="1398"/>
      <c r="F4174" s="1398"/>
      <c r="G4174" s="1398"/>
      <c r="H4174" s="1399"/>
      <c r="I4174" s="1399"/>
      <c r="J4174" s="1399"/>
      <c r="K4174"/>
      <c r="L4174"/>
      <c r="M4174"/>
      <c r="N4174"/>
      <c r="O4174"/>
    </row>
    <row r="4175" spans="2:15" s="249" customFormat="1" ht="15.75" customHeight="1">
      <c r="B4175" s="1408"/>
      <c r="C4175" s="1979"/>
      <c r="D4175" s="1409"/>
      <c r="E4175" s="1398"/>
      <c r="F4175" s="1398"/>
      <c r="G4175" s="1398"/>
      <c r="H4175" s="1399"/>
      <c r="I4175" s="1399"/>
      <c r="J4175" s="1399"/>
      <c r="K4175"/>
      <c r="L4175"/>
      <c r="M4175"/>
      <c r="N4175"/>
      <c r="O4175"/>
    </row>
    <row r="4176" spans="2:15" s="249" customFormat="1" ht="15.75" customHeight="1">
      <c r="B4176" s="1408"/>
      <c r="C4176" s="1979"/>
      <c r="D4176" s="1409"/>
      <c r="E4176" s="1398"/>
      <c r="F4176" s="1398"/>
      <c r="G4176" s="1398"/>
      <c r="H4176" s="1399"/>
      <c r="I4176" s="1399"/>
      <c r="J4176" s="1399"/>
      <c r="K4176"/>
      <c r="L4176"/>
      <c r="M4176"/>
      <c r="N4176"/>
      <c r="O4176"/>
    </row>
    <row r="4177" spans="2:15" s="249" customFormat="1" ht="15.75" customHeight="1">
      <c r="B4177" s="1408"/>
      <c r="C4177" s="1979"/>
      <c r="D4177" s="1409"/>
      <c r="E4177" s="1398"/>
      <c r="F4177" s="1398"/>
      <c r="G4177" s="1398"/>
      <c r="H4177" s="1399"/>
      <c r="I4177" s="1399"/>
      <c r="J4177" s="1399"/>
      <c r="K4177"/>
      <c r="L4177"/>
      <c r="M4177"/>
      <c r="N4177"/>
      <c r="O4177"/>
    </row>
    <row r="4178" spans="2:15" s="249" customFormat="1" ht="15.75" customHeight="1">
      <c r="B4178" s="1408"/>
      <c r="C4178" s="1979"/>
      <c r="D4178" s="1409"/>
      <c r="E4178" s="1398"/>
      <c r="F4178" s="1398"/>
      <c r="G4178" s="1398"/>
      <c r="H4178" s="1399"/>
      <c r="I4178" s="1399"/>
      <c r="J4178" s="1399"/>
      <c r="K4178"/>
      <c r="L4178"/>
      <c r="M4178"/>
      <c r="N4178"/>
      <c r="O4178"/>
    </row>
    <row r="4179" spans="2:15" s="249" customFormat="1" ht="15.75" customHeight="1">
      <c r="B4179" s="1408"/>
      <c r="C4179" s="1979"/>
      <c r="D4179" s="1409"/>
      <c r="E4179" s="1398"/>
      <c r="F4179" s="1398"/>
      <c r="G4179" s="1398"/>
      <c r="H4179" s="1399"/>
      <c r="I4179" s="1399"/>
      <c r="J4179" s="1399"/>
      <c r="K4179"/>
      <c r="L4179"/>
      <c r="M4179"/>
      <c r="N4179"/>
      <c r="O4179"/>
    </row>
    <row r="4180" spans="2:15" s="249" customFormat="1" ht="15.75" customHeight="1">
      <c r="B4180" s="1408"/>
      <c r="C4180" s="1979"/>
      <c r="D4180" s="1409"/>
      <c r="E4180" s="1398"/>
      <c r="F4180" s="1398"/>
      <c r="G4180" s="1398"/>
      <c r="H4180" s="1399"/>
      <c r="I4180" s="1399"/>
      <c r="J4180" s="1399"/>
      <c r="K4180"/>
      <c r="L4180"/>
      <c r="M4180"/>
      <c r="N4180"/>
      <c r="O4180"/>
    </row>
    <row r="4181" spans="2:15" s="249" customFormat="1" ht="15.75" customHeight="1">
      <c r="B4181" s="1408"/>
      <c r="C4181" s="1979"/>
      <c r="D4181" s="1409"/>
      <c r="E4181" s="1398"/>
      <c r="F4181" s="1398"/>
      <c r="G4181" s="1398"/>
      <c r="H4181" s="1399"/>
      <c r="I4181" s="1399"/>
      <c r="J4181" s="1399"/>
      <c r="K4181"/>
      <c r="L4181"/>
      <c r="M4181"/>
      <c r="N4181"/>
      <c r="O4181"/>
    </row>
    <row r="4182" spans="2:15" s="249" customFormat="1" ht="15.75" customHeight="1">
      <c r="B4182" s="1408"/>
      <c r="C4182" s="1979"/>
      <c r="D4182" s="1409"/>
      <c r="E4182" s="1398"/>
      <c r="F4182" s="1398"/>
      <c r="G4182" s="1398"/>
      <c r="H4182" s="1399"/>
      <c r="I4182" s="1399"/>
      <c r="J4182" s="1399"/>
      <c r="K4182"/>
      <c r="L4182"/>
      <c r="M4182"/>
      <c r="N4182"/>
      <c r="O4182"/>
    </row>
    <row r="4183" spans="2:15" s="249" customFormat="1" ht="15.75" customHeight="1">
      <c r="B4183" s="1408"/>
      <c r="C4183" s="1979"/>
      <c r="D4183" s="1409"/>
      <c r="E4183" s="1398"/>
      <c r="F4183" s="1398"/>
      <c r="G4183" s="1398"/>
      <c r="H4183" s="1399"/>
      <c r="I4183" s="1399"/>
      <c r="J4183" s="1399"/>
      <c r="K4183"/>
      <c r="L4183"/>
      <c r="M4183"/>
      <c r="N4183"/>
      <c r="O4183"/>
    </row>
    <row r="4184" spans="2:15" s="249" customFormat="1" ht="15.75" customHeight="1">
      <c r="B4184" s="1408"/>
      <c r="C4184" s="1979"/>
      <c r="D4184" s="1409"/>
      <c r="E4184" s="1398"/>
      <c r="F4184" s="1398"/>
      <c r="G4184" s="1398"/>
      <c r="H4184" s="1399"/>
      <c r="I4184" s="1399"/>
      <c r="J4184" s="1399"/>
      <c r="K4184"/>
      <c r="L4184"/>
      <c r="M4184"/>
      <c r="N4184"/>
      <c r="O4184"/>
    </row>
    <row r="4185" spans="2:15" s="249" customFormat="1" ht="15.75" customHeight="1">
      <c r="B4185" s="1408"/>
      <c r="C4185" s="1979"/>
      <c r="D4185" s="1409"/>
      <c r="E4185" s="1398"/>
      <c r="F4185" s="1398"/>
      <c r="G4185" s="1398"/>
      <c r="H4185" s="1399"/>
      <c r="I4185" s="1399"/>
      <c r="J4185" s="1399"/>
      <c r="K4185"/>
      <c r="L4185"/>
      <c r="M4185"/>
      <c r="N4185"/>
      <c r="O4185"/>
    </row>
    <row r="4186" spans="2:15" s="249" customFormat="1" ht="15.75" customHeight="1">
      <c r="B4186" s="1408"/>
      <c r="C4186" s="1979"/>
      <c r="D4186" s="1409"/>
      <c r="E4186" s="1398"/>
      <c r="F4186" s="1398"/>
      <c r="G4186" s="1398"/>
      <c r="H4186" s="1399"/>
      <c r="I4186" s="1399"/>
      <c r="J4186" s="1399"/>
      <c r="K4186"/>
      <c r="L4186"/>
      <c r="M4186"/>
      <c r="N4186"/>
      <c r="O4186"/>
    </row>
    <row r="4187" spans="2:15" s="249" customFormat="1" ht="15.75" customHeight="1">
      <c r="B4187" s="1408"/>
      <c r="C4187" s="1979"/>
      <c r="D4187" s="1409"/>
      <c r="E4187" s="1398"/>
      <c r="F4187" s="1398"/>
      <c r="G4187" s="1398"/>
      <c r="H4187" s="1399"/>
      <c r="I4187" s="1399"/>
      <c r="J4187" s="1399"/>
      <c r="K4187"/>
      <c r="L4187"/>
      <c r="M4187"/>
      <c r="N4187"/>
      <c r="O4187"/>
    </row>
    <row r="4188" spans="2:15" s="249" customFormat="1" ht="15.75" customHeight="1">
      <c r="B4188" s="1408"/>
      <c r="C4188" s="1979"/>
      <c r="D4188" s="1409"/>
      <c r="E4188" s="1398"/>
      <c r="F4188" s="1398"/>
      <c r="G4188" s="1398"/>
      <c r="H4188" s="1399"/>
      <c r="I4188" s="1399"/>
      <c r="J4188" s="1399"/>
      <c r="K4188"/>
      <c r="L4188"/>
      <c r="M4188"/>
      <c r="N4188"/>
      <c r="O4188"/>
    </row>
    <row r="4189" spans="2:15" s="249" customFormat="1" ht="15.75" customHeight="1">
      <c r="B4189" s="1408"/>
      <c r="C4189" s="1979"/>
      <c r="D4189" s="1409"/>
      <c r="E4189" s="1398"/>
      <c r="F4189" s="1398"/>
      <c r="G4189" s="1398"/>
      <c r="H4189" s="1399"/>
      <c r="I4189" s="1399"/>
      <c r="J4189" s="1399"/>
      <c r="K4189"/>
      <c r="L4189"/>
      <c r="M4189"/>
      <c r="N4189"/>
      <c r="O4189"/>
    </row>
    <row r="4190" spans="2:15" s="249" customFormat="1" ht="15.75" customHeight="1">
      <c r="B4190" s="1408"/>
      <c r="C4190" s="1979"/>
      <c r="D4190" s="1409"/>
      <c r="E4190" s="1398"/>
      <c r="F4190" s="1398"/>
      <c r="G4190" s="1398"/>
      <c r="H4190" s="1399"/>
      <c r="I4190" s="1399"/>
      <c r="J4190" s="1399"/>
      <c r="K4190"/>
      <c r="L4190"/>
      <c r="M4190"/>
      <c r="N4190"/>
      <c r="O4190"/>
    </row>
    <row r="4191" spans="2:15" s="249" customFormat="1" ht="15.75" customHeight="1">
      <c r="B4191" s="1408"/>
      <c r="C4191" s="1979"/>
      <c r="D4191" s="1409"/>
      <c r="E4191" s="1398"/>
      <c r="F4191" s="1398"/>
      <c r="G4191" s="1398"/>
      <c r="H4191" s="1399"/>
      <c r="I4191" s="1399"/>
      <c r="J4191" s="1399"/>
      <c r="K4191"/>
      <c r="L4191"/>
      <c r="M4191"/>
      <c r="N4191"/>
      <c r="O4191"/>
    </row>
    <row r="4192" spans="2:15" s="249" customFormat="1" ht="15.75" customHeight="1">
      <c r="B4192" s="1408"/>
      <c r="C4192" s="1979"/>
      <c r="D4192" s="1409"/>
      <c r="E4192" s="1398"/>
      <c r="F4192" s="1398"/>
      <c r="G4192" s="1398"/>
      <c r="H4192" s="1399"/>
      <c r="I4192" s="1399"/>
      <c r="J4192" s="1399"/>
      <c r="K4192"/>
      <c r="L4192"/>
      <c r="M4192"/>
      <c r="N4192"/>
      <c r="O4192"/>
    </row>
    <row r="4193" spans="2:15" s="249" customFormat="1" ht="15.75" customHeight="1">
      <c r="B4193" s="1408"/>
      <c r="C4193" s="1979"/>
      <c r="D4193" s="1409"/>
      <c r="E4193" s="1398"/>
      <c r="F4193" s="1398"/>
      <c r="G4193" s="1398"/>
      <c r="H4193" s="1399"/>
      <c r="I4193" s="1399"/>
      <c r="J4193" s="1399"/>
      <c r="K4193"/>
      <c r="L4193"/>
      <c r="M4193"/>
      <c r="N4193"/>
      <c r="O4193"/>
    </row>
    <row r="4194" spans="2:15" s="249" customFormat="1" ht="15.75" customHeight="1">
      <c r="B4194" s="1408"/>
      <c r="C4194" s="1979"/>
      <c r="D4194" s="1409"/>
      <c r="E4194" s="1398"/>
      <c r="F4194" s="1398"/>
      <c r="G4194" s="1398"/>
      <c r="H4194" s="1399"/>
      <c r="I4194" s="1399"/>
      <c r="J4194" s="1399"/>
      <c r="K4194"/>
      <c r="L4194"/>
      <c r="M4194"/>
      <c r="N4194"/>
      <c r="O4194"/>
    </row>
    <row r="4195" spans="2:15" s="249" customFormat="1" ht="15.75" customHeight="1">
      <c r="B4195" s="1408"/>
      <c r="C4195" s="1979"/>
      <c r="D4195" s="1409"/>
      <c r="E4195" s="1398"/>
      <c r="F4195" s="1398"/>
      <c r="G4195" s="1398"/>
      <c r="H4195" s="1399"/>
      <c r="I4195" s="1399"/>
      <c r="J4195" s="1399"/>
      <c r="K4195"/>
      <c r="L4195"/>
      <c r="M4195"/>
      <c r="N4195"/>
      <c r="O4195"/>
    </row>
    <row r="4196" spans="2:15" s="249" customFormat="1" ht="15.75" customHeight="1">
      <c r="B4196" s="1408"/>
      <c r="C4196" s="1979"/>
      <c r="D4196" s="1409"/>
      <c r="E4196" s="1398"/>
      <c r="F4196" s="1398"/>
      <c r="G4196" s="1398"/>
      <c r="H4196" s="1399"/>
      <c r="I4196" s="1399"/>
      <c r="J4196" s="1399"/>
      <c r="K4196"/>
      <c r="L4196"/>
      <c r="M4196"/>
      <c r="N4196"/>
      <c r="O4196"/>
    </row>
    <row r="4197" spans="2:15" s="249" customFormat="1" ht="15.75" customHeight="1">
      <c r="B4197" s="1408"/>
      <c r="C4197" s="1979"/>
      <c r="D4197" s="1409"/>
      <c r="E4197" s="1398"/>
      <c r="F4197" s="1398"/>
      <c r="G4197" s="1398"/>
      <c r="H4197" s="1399"/>
      <c r="I4197" s="1399"/>
      <c r="J4197" s="1399"/>
      <c r="K4197"/>
      <c r="L4197"/>
      <c r="M4197"/>
      <c r="N4197"/>
      <c r="O4197"/>
    </row>
    <row r="4198" spans="2:15" s="249" customFormat="1" ht="15.75" customHeight="1">
      <c r="B4198" s="1408"/>
      <c r="C4198" s="1979"/>
      <c r="D4198" s="1409"/>
      <c r="E4198" s="1398"/>
      <c r="F4198" s="1398"/>
      <c r="G4198" s="1398"/>
      <c r="H4198" s="1399"/>
      <c r="I4198" s="1399"/>
      <c r="J4198" s="1399"/>
      <c r="K4198"/>
      <c r="L4198"/>
      <c r="M4198"/>
      <c r="N4198"/>
      <c r="O4198"/>
    </row>
    <row r="4199" spans="2:15" s="249" customFormat="1" ht="15.75" customHeight="1">
      <c r="B4199" s="1408"/>
      <c r="C4199" s="1979"/>
      <c r="D4199" s="1409"/>
      <c r="E4199" s="1398"/>
      <c r="F4199" s="1398"/>
      <c r="G4199" s="1398"/>
      <c r="H4199" s="1399"/>
      <c r="I4199" s="1399"/>
      <c r="J4199" s="1399"/>
      <c r="K4199"/>
      <c r="L4199"/>
      <c r="M4199"/>
      <c r="N4199"/>
      <c r="O4199"/>
    </row>
    <row r="4200" spans="2:15" s="249" customFormat="1" ht="15.75" customHeight="1">
      <c r="B4200" s="1408"/>
      <c r="C4200" s="1979"/>
      <c r="D4200" s="1409"/>
      <c r="E4200" s="1398"/>
      <c r="F4200" s="1398"/>
      <c r="G4200" s="1398"/>
      <c r="H4200" s="1399"/>
      <c r="I4200" s="1399"/>
      <c r="J4200" s="1399"/>
      <c r="K4200"/>
      <c r="L4200"/>
      <c r="M4200"/>
      <c r="N4200"/>
      <c r="O4200"/>
    </row>
    <row r="4201" spans="2:15" s="249" customFormat="1" ht="15.75" customHeight="1">
      <c r="B4201" s="1408"/>
      <c r="C4201" s="1979"/>
      <c r="D4201" s="1409"/>
      <c r="E4201" s="1398"/>
      <c r="F4201" s="1398"/>
      <c r="G4201" s="1398"/>
      <c r="H4201" s="1399"/>
      <c r="I4201" s="1399"/>
      <c r="J4201" s="1399"/>
      <c r="K4201"/>
      <c r="L4201"/>
      <c r="M4201"/>
      <c r="N4201"/>
      <c r="O4201"/>
    </row>
    <row r="4202" spans="2:15" s="249" customFormat="1" ht="15.75" customHeight="1">
      <c r="B4202" s="1408"/>
      <c r="C4202" s="1979"/>
      <c r="D4202" s="1409"/>
      <c r="E4202" s="1398"/>
      <c r="F4202" s="1398"/>
      <c r="G4202" s="1398"/>
      <c r="H4202" s="1399"/>
      <c r="I4202" s="1399"/>
      <c r="J4202" s="1399"/>
      <c r="K4202"/>
      <c r="L4202"/>
      <c r="M4202"/>
      <c r="N4202"/>
      <c r="O4202"/>
    </row>
    <row r="4203" spans="2:15" s="249" customFormat="1" ht="15.75" customHeight="1">
      <c r="B4203" s="1408"/>
      <c r="C4203" s="1979"/>
      <c r="D4203" s="1409"/>
      <c r="E4203" s="1398"/>
      <c r="F4203" s="1398"/>
      <c r="G4203" s="1398"/>
      <c r="H4203" s="1399"/>
      <c r="I4203" s="1399"/>
      <c r="J4203" s="1399"/>
      <c r="K4203"/>
      <c r="L4203"/>
      <c r="M4203"/>
      <c r="N4203"/>
      <c r="O4203"/>
    </row>
    <row r="4204" spans="2:15" s="249" customFormat="1" ht="15.75" customHeight="1">
      <c r="B4204" s="1408"/>
      <c r="C4204" s="1979"/>
      <c r="D4204" s="1409"/>
      <c r="E4204" s="1398"/>
      <c r="F4204" s="1398"/>
      <c r="G4204" s="1398"/>
      <c r="H4204" s="1399"/>
      <c r="I4204" s="1399"/>
      <c r="J4204" s="1399"/>
      <c r="K4204"/>
      <c r="L4204"/>
      <c r="M4204"/>
      <c r="N4204"/>
      <c r="O4204"/>
    </row>
    <row r="4205" spans="2:15" s="249" customFormat="1" ht="15.75" customHeight="1">
      <c r="B4205" s="1408"/>
      <c r="C4205" s="1979"/>
      <c r="D4205" s="1409"/>
      <c r="E4205" s="1398"/>
      <c r="F4205" s="1398"/>
      <c r="G4205" s="1398"/>
      <c r="H4205" s="1399"/>
      <c r="I4205" s="1399"/>
      <c r="J4205" s="1399"/>
      <c r="K4205"/>
      <c r="L4205"/>
      <c r="M4205"/>
      <c r="N4205"/>
      <c r="O4205"/>
    </row>
    <row r="4206" spans="2:15" s="249" customFormat="1" ht="15.75" customHeight="1">
      <c r="B4206" s="1408"/>
      <c r="C4206" s="1979"/>
      <c r="D4206" s="1409"/>
      <c r="E4206" s="1398"/>
      <c r="F4206" s="1398"/>
      <c r="G4206" s="1398"/>
      <c r="H4206" s="1399"/>
      <c r="I4206" s="1399"/>
      <c r="J4206" s="1399"/>
      <c r="K4206"/>
      <c r="L4206"/>
      <c r="M4206"/>
      <c r="N4206"/>
      <c r="O4206"/>
    </row>
    <row r="4207" spans="2:15" s="249" customFormat="1" ht="15.75" customHeight="1">
      <c r="B4207" s="1408"/>
      <c r="C4207" s="1979"/>
      <c r="D4207" s="1409"/>
      <c r="E4207" s="1398"/>
      <c r="F4207" s="1398"/>
      <c r="G4207" s="1398"/>
      <c r="H4207" s="1399"/>
      <c r="I4207" s="1399"/>
      <c r="J4207" s="1399"/>
      <c r="K4207"/>
      <c r="L4207"/>
      <c r="M4207"/>
      <c r="N4207"/>
      <c r="O4207"/>
    </row>
    <row r="4208" spans="2:15" s="249" customFormat="1" ht="15.75" customHeight="1">
      <c r="B4208" s="1408"/>
      <c r="C4208" s="1979"/>
      <c r="D4208" s="1409"/>
      <c r="E4208" s="1398"/>
      <c r="F4208" s="1398"/>
      <c r="G4208" s="1398"/>
      <c r="H4208" s="1399"/>
      <c r="I4208" s="1399"/>
      <c r="J4208" s="1399"/>
      <c r="K4208"/>
      <c r="L4208"/>
      <c r="M4208"/>
      <c r="N4208"/>
      <c r="O4208"/>
    </row>
    <row r="4209" spans="2:15" s="249" customFormat="1" ht="15.75" customHeight="1">
      <c r="B4209" s="1408"/>
      <c r="C4209" s="1979"/>
      <c r="D4209" s="1409"/>
      <c r="E4209" s="1398"/>
      <c r="F4209" s="1398"/>
      <c r="G4209" s="1398"/>
      <c r="H4209" s="1399"/>
      <c r="I4209" s="1399"/>
      <c r="J4209" s="1399"/>
      <c r="K4209"/>
      <c r="L4209"/>
      <c r="M4209"/>
      <c r="N4209"/>
      <c r="O4209"/>
    </row>
    <row r="4210" spans="2:15" s="249" customFormat="1" ht="15.75" customHeight="1">
      <c r="B4210" s="1408"/>
      <c r="C4210" s="1979"/>
      <c r="D4210" s="1409"/>
      <c r="E4210" s="1398"/>
      <c r="F4210" s="1398"/>
      <c r="G4210" s="1398"/>
      <c r="H4210" s="1399"/>
      <c r="I4210" s="1399"/>
      <c r="J4210" s="1399"/>
      <c r="K4210"/>
      <c r="L4210"/>
      <c r="M4210"/>
      <c r="N4210"/>
      <c r="O4210"/>
    </row>
    <row r="4211" spans="2:15" s="249" customFormat="1" ht="15.75" customHeight="1">
      <c r="B4211" s="1408"/>
      <c r="C4211" s="1979"/>
      <c r="D4211" s="1409"/>
      <c r="E4211" s="1398"/>
      <c r="F4211" s="1398"/>
      <c r="G4211" s="1398"/>
      <c r="H4211" s="1399"/>
      <c r="I4211" s="1399"/>
      <c r="J4211" s="1399"/>
      <c r="K4211"/>
      <c r="L4211"/>
      <c r="M4211"/>
      <c r="N4211"/>
      <c r="O4211"/>
    </row>
    <row r="4212" spans="2:15" s="249" customFormat="1" ht="15.75" customHeight="1">
      <c r="B4212" s="1408"/>
      <c r="C4212" s="1979"/>
      <c r="D4212" s="1409"/>
      <c r="E4212" s="1398"/>
      <c r="F4212" s="1398"/>
      <c r="G4212" s="1398"/>
      <c r="H4212" s="1399"/>
      <c r="I4212" s="1399"/>
      <c r="J4212" s="1399"/>
      <c r="K4212"/>
      <c r="L4212"/>
      <c r="M4212"/>
      <c r="N4212"/>
      <c r="O4212"/>
    </row>
    <row r="4213" spans="2:15" s="249" customFormat="1" ht="15.75" customHeight="1">
      <c r="B4213" s="1408"/>
      <c r="C4213" s="1979"/>
      <c r="D4213" s="1409"/>
      <c r="E4213" s="1398"/>
      <c r="F4213" s="1398"/>
      <c r="G4213" s="1398"/>
      <c r="H4213" s="1399"/>
      <c r="I4213" s="1399"/>
      <c r="J4213" s="1399"/>
      <c r="K4213"/>
      <c r="L4213"/>
      <c r="M4213"/>
      <c r="N4213"/>
      <c r="O4213"/>
    </row>
    <row r="4214" spans="2:15" s="249" customFormat="1" ht="15.75" customHeight="1">
      <c r="B4214" s="1408"/>
      <c r="C4214" s="1979"/>
      <c r="D4214" s="1409"/>
      <c r="E4214" s="1398"/>
      <c r="F4214" s="1398"/>
      <c r="G4214" s="1398"/>
      <c r="H4214" s="1399"/>
      <c r="I4214" s="1399"/>
      <c r="J4214" s="1399"/>
      <c r="K4214"/>
      <c r="L4214"/>
      <c r="M4214"/>
      <c r="N4214"/>
      <c r="O4214"/>
    </row>
    <row r="4215" spans="2:15" s="249" customFormat="1" ht="15.75" customHeight="1">
      <c r="B4215" s="1408"/>
      <c r="C4215" s="1979"/>
      <c r="D4215" s="1409"/>
      <c r="E4215" s="1398"/>
      <c r="F4215" s="1398"/>
      <c r="G4215" s="1398"/>
      <c r="H4215" s="1399"/>
      <c r="I4215" s="1399"/>
      <c r="J4215" s="1399"/>
      <c r="K4215"/>
      <c r="L4215"/>
      <c r="M4215"/>
      <c r="N4215"/>
      <c r="O4215"/>
    </row>
    <row r="4216" spans="2:15" s="249" customFormat="1" ht="15.75" customHeight="1">
      <c r="B4216" s="1408"/>
      <c r="C4216" s="1979"/>
      <c r="D4216" s="1409"/>
      <c r="E4216" s="1398"/>
      <c r="F4216" s="1398"/>
      <c r="G4216" s="1398"/>
      <c r="H4216" s="1399"/>
      <c r="I4216" s="1399"/>
      <c r="J4216" s="1399"/>
      <c r="K4216"/>
      <c r="L4216"/>
      <c r="M4216"/>
      <c r="N4216"/>
      <c r="O4216"/>
    </row>
    <row r="4217" spans="2:15" s="249" customFormat="1" ht="15.75" customHeight="1">
      <c r="B4217" s="1408"/>
      <c r="C4217" s="1979"/>
      <c r="D4217" s="1409"/>
      <c r="E4217" s="1398"/>
      <c r="F4217" s="1398"/>
      <c r="G4217" s="1398"/>
      <c r="H4217" s="1399"/>
      <c r="I4217" s="1399"/>
      <c r="J4217" s="1399"/>
      <c r="K4217"/>
      <c r="L4217"/>
      <c r="M4217"/>
      <c r="N4217"/>
      <c r="O4217"/>
    </row>
    <row r="4218" spans="2:15" s="249" customFormat="1" ht="15.75" customHeight="1">
      <c r="B4218" s="1408"/>
      <c r="C4218" s="1979"/>
      <c r="D4218" s="1409"/>
      <c r="E4218" s="1398"/>
      <c r="F4218" s="1398"/>
      <c r="G4218" s="1398"/>
      <c r="H4218" s="1399"/>
      <c r="I4218" s="1399"/>
      <c r="J4218" s="1399"/>
      <c r="K4218"/>
      <c r="L4218"/>
      <c r="M4218"/>
      <c r="N4218"/>
      <c r="O4218"/>
    </row>
    <row r="4219" spans="2:15" s="249" customFormat="1" ht="15.75" customHeight="1">
      <c r="B4219" s="1408"/>
      <c r="C4219" s="1979"/>
      <c r="D4219" s="1409"/>
      <c r="E4219" s="1398"/>
      <c r="F4219" s="1398"/>
      <c r="G4219" s="1398"/>
      <c r="H4219" s="1399"/>
      <c r="I4219" s="1399"/>
      <c r="J4219" s="1399"/>
      <c r="K4219"/>
      <c r="L4219"/>
      <c r="M4219"/>
      <c r="N4219"/>
      <c r="O4219"/>
    </row>
    <row r="4220" spans="2:15" s="249" customFormat="1" ht="15.75" customHeight="1">
      <c r="B4220" s="1408"/>
      <c r="C4220" s="1979"/>
      <c r="D4220" s="1409"/>
      <c r="E4220" s="1398"/>
      <c r="F4220" s="1398"/>
      <c r="G4220" s="1398"/>
      <c r="H4220" s="1399"/>
      <c r="I4220" s="1399"/>
      <c r="J4220" s="1399"/>
      <c r="K4220"/>
      <c r="L4220"/>
      <c r="M4220"/>
      <c r="N4220"/>
      <c r="O4220"/>
    </row>
    <row r="4221" spans="2:15" s="249" customFormat="1" ht="15.75" customHeight="1">
      <c r="B4221" s="1408"/>
      <c r="C4221" s="1979"/>
      <c r="D4221" s="1409"/>
      <c r="E4221" s="1398"/>
      <c r="F4221" s="1398"/>
      <c r="G4221" s="1398"/>
      <c r="H4221" s="1399"/>
      <c r="I4221" s="1399"/>
      <c r="J4221" s="1399"/>
      <c r="K4221"/>
      <c r="L4221"/>
      <c r="M4221"/>
      <c r="N4221"/>
      <c r="O4221"/>
    </row>
    <row r="4222" spans="2:15" s="249" customFormat="1" ht="15.75" customHeight="1">
      <c r="B4222" s="1408"/>
      <c r="C4222" s="1979"/>
      <c r="D4222" s="1409"/>
      <c r="E4222" s="1398"/>
      <c r="F4222" s="1398"/>
      <c r="G4222" s="1398"/>
      <c r="H4222" s="1399"/>
      <c r="I4222" s="1399"/>
      <c r="J4222" s="1399"/>
      <c r="K4222"/>
      <c r="L4222"/>
      <c r="M4222"/>
      <c r="N4222"/>
      <c r="O4222"/>
    </row>
    <row r="4223" spans="2:15" s="249" customFormat="1" ht="15.75" customHeight="1">
      <c r="B4223" s="1408"/>
      <c r="C4223" s="1979"/>
      <c r="D4223" s="1409"/>
      <c r="E4223" s="1398"/>
      <c r="F4223" s="1398"/>
      <c r="G4223" s="1398"/>
      <c r="H4223" s="1399"/>
      <c r="I4223" s="1399"/>
      <c r="J4223" s="1399"/>
      <c r="K4223"/>
      <c r="L4223"/>
      <c r="M4223"/>
      <c r="N4223"/>
      <c r="O4223"/>
    </row>
    <row r="4224" spans="2:15" s="249" customFormat="1" ht="15.75" customHeight="1">
      <c r="B4224" s="1408"/>
      <c r="C4224" s="1979"/>
      <c r="D4224" s="1409"/>
      <c r="E4224" s="1398"/>
      <c r="F4224" s="1398"/>
      <c r="G4224" s="1398"/>
      <c r="H4224" s="1399"/>
      <c r="I4224" s="1399"/>
      <c r="J4224" s="1399"/>
      <c r="K4224"/>
      <c r="L4224"/>
      <c r="M4224"/>
      <c r="N4224"/>
      <c r="O4224"/>
    </row>
    <row r="4225" spans="2:15" s="249" customFormat="1" ht="15.75" customHeight="1">
      <c r="B4225" s="1408"/>
      <c r="C4225" s="1979"/>
      <c r="D4225" s="1409"/>
      <c r="E4225" s="1398"/>
      <c r="F4225" s="1398"/>
      <c r="G4225" s="1398"/>
      <c r="H4225" s="1399"/>
      <c r="I4225" s="1399"/>
      <c r="J4225" s="1399"/>
      <c r="K4225"/>
      <c r="L4225"/>
      <c r="M4225"/>
      <c r="N4225"/>
      <c r="O4225"/>
    </row>
    <row r="4226" spans="2:15" s="249" customFormat="1" ht="15.75" customHeight="1">
      <c r="B4226" s="1408"/>
      <c r="C4226" s="1979"/>
      <c r="D4226" s="1409"/>
      <c r="E4226" s="1398"/>
      <c r="F4226" s="1398"/>
      <c r="G4226" s="1398"/>
      <c r="H4226" s="1399"/>
      <c r="I4226" s="1399"/>
      <c r="J4226" s="1399"/>
      <c r="K4226"/>
      <c r="L4226"/>
      <c r="M4226"/>
      <c r="N4226"/>
      <c r="O4226"/>
    </row>
    <row r="4227" spans="2:15" s="249" customFormat="1" ht="15.75" customHeight="1">
      <c r="B4227" s="1408"/>
      <c r="C4227" s="1979"/>
      <c r="D4227" s="1409"/>
      <c r="E4227" s="1398"/>
      <c r="F4227" s="1398"/>
      <c r="G4227" s="1398"/>
      <c r="H4227" s="1399"/>
      <c r="I4227" s="1399"/>
      <c r="J4227" s="1399"/>
      <c r="K4227"/>
      <c r="L4227"/>
      <c r="M4227"/>
      <c r="N4227"/>
      <c r="O4227"/>
    </row>
    <row r="4228" spans="2:15" s="249" customFormat="1" ht="15.75" customHeight="1">
      <c r="B4228" s="1408"/>
      <c r="C4228" s="1979"/>
      <c r="D4228" s="1409"/>
      <c r="E4228" s="1398"/>
      <c r="F4228" s="1398"/>
      <c r="G4228" s="1398"/>
      <c r="H4228" s="1399"/>
      <c r="I4228" s="1399"/>
      <c r="J4228" s="1399"/>
      <c r="K4228"/>
      <c r="L4228"/>
      <c r="M4228"/>
      <c r="N4228"/>
      <c r="O4228"/>
    </row>
    <row r="4229" spans="2:15" s="249" customFormat="1" ht="15.75" customHeight="1">
      <c r="B4229" s="1408"/>
      <c r="C4229" s="1979"/>
      <c r="D4229" s="1409"/>
      <c r="E4229" s="1398"/>
      <c r="F4229" s="1398"/>
      <c r="G4229" s="1398"/>
      <c r="H4229" s="1399"/>
      <c r="I4229" s="1399"/>
      <c r="J4229" s="1399"/>
      <c r="K4229"/>
      <c r="L4229"/>
      <c r="M4229"/>
      <c r="N4229"/>
      <c r="O4229"/>
    </row>
    <row r="4230" spans="2:15" s="249" customFormat="1" ht="15.75" customHeight="1">
      <c r="B4230" s="1408"/>
      <c r="C4230" s="1979"/>
      <c r="D4230" s="1409"/>
      <c r="E4230" s="1398"/>
      <c r="F4230" s="1398"/>
      <c r="G4230" s="1398"/>
      <c r="H4230" s="1399"/>
      <c r="I4230" s="1399"/>
      <c r="J4230" s="1399"/>
      <c r="K4230"/>
      <c r="L4230"/>
      <c r="M4230"/>
      <c r="N4230"/>
      <c r="O4230"/>
    </row>
    <row r="4231" spans="2:15" s="249" customFormat="1" ht="15.75" customHeight="1">
      <c r="B4231" s="1408"/>
      <c r="C4231" s="1979"/>
      <c r="D4231" s="1409"/>
      <c r="E4231" s="1398"/>
      <c r="F4231" s="1398"/>
      <c r="G4231" s="1398"/>
      <c r="H4231" s="1399"/>
      <c r="I4231" s="1399"/>
      <c r="J4231" s="1399"/>
      <c r="K4231"/>
      <c r="L4231"/>
      <c r="M4231"/>
      <c r="N4231"/>
      <c r="O4231"/>
    </row>
    <row r="4232" spans="2:15" s="249" customFormat="1" ht="15.75" customHeight="1">
      <c r="B4232" s="1408"/>
      <c r="C4232" s="1979"/>
      <c r="D4232" s="1409"/>
      <c r="E4232" s="1398"/>
      <c r="F4232" s="1398"/>
      <c r="G4232" s="1398"/>
      <c r="H4232" s="1399"/>
      <c r="I4232" s="1399"/>
      <c r="J4232" s="1399"/>
      <c r="K4232"/>
      <c r="L4232"/>
      <c r="M4232"/>
      <c r="N4232"/>
      <c r="O4232"/>
    </row>
    <row r="4233" spans="2:15" s="249" customFormat="1" ht="15.75" customHeight="1">
      <c r="B4233" s="1408"/>
      <c r="C4233" s="1979"/>
      <c r="D4233" s="1409"/>
      <c r="E4233" s="1398"/>
      <c r="F4233" s="1398"/>
      <c r="G4233" s="1398"/>
      <c r="H4233" s="1399"/>
      <c r="I4233" s="1399"/>
      <c r="J4233" s="1399"/>
      <c r="K4233"/>
      <c r="L4233"/>
      <c r="M4233"/>
      <c r="N4233"/>
      <c r="O4233"/>
    </row>
    <row r="4234" spans="2:15" s="249" customFormat="1" ht="15.75" customHeight="1">
      <c r="B4234" s="1408"/>
      <c r="C4234" s="1979"/>
      <c r="D4234" s="1409"/>
      <c r="E4234" s="1398"/>
      <c r="F4234" s="1398"/>
      <c r="G4234" s="1398"/>
      <c r="H4234" s="1399"/>
      <c r="I4234" s="1399"/>
      <c r="J4234" s="1399"/>
      <c r="K4234"/>
      <c r="L4234"/>
      <c r="M4234"/>
      <c r="N4234"/>
      <c r="O4234"/>
    </row>
    <row r="4235" spans="2:15" s="249" customFormat="1" ht="15.75" customHeight="1">
      <c r="B4235" s="1408"/>
      <c r="C4235" s="1979"/>
      <c r="D4235" s="1409"/>
      <c r="E4235" s="1398"/>
      <c r="F4235" s="1398"/>
      <c r="G4235" s="1398"/>
      <c r="H4235" s="1399"/>
      <c r="I4235" s="1399"/>
      <c r="J4235" s="1399"/>
      <c r="K4235"/>
      <c r="L4235"/>
      <c r="M4235"/>
      <c r="N4235"/>
      <c r="O4235"/>
    </row>
    <row r="4236" spans="2:15" s="249" customFormat="1" ht="15.75" customHeight="1">
      <c r="B4236" s="1408"/>
      <c r="C4236" s="1979"/>
      <c r="D4236" s="1409"/>
      <c r="E4236" s="1398"/>
      <c r="F4236" s="1398"/>
      <c r="G4236" s="1398"/>
      <c r="H4236" s="1399"/>
      <c r="I4236" s="1399"/>
      <c r="J4236" s="1399"/>
      <c r="K4236"/>
      <c r="L4236"/>
      <c r="M4236"/>
      <c r="N4236"/>
      <c r="O4236"/>
    </row>
    <row r="4237" spans="2:15" s="249" customFormat="1" ht="15.75" customHeight="1">
      <c r="B4237" s="1408"/>
      <c r="C4237" s="1979"/>
      <c r="D4237" s="1409"/>
      <c r="E4237" s="1398"/>
      <c r="F4237" s="1398"/>
      <c r="G4237" s="1398"/>
      <c r="H4237" s="1399"/>
      <c r="I4237" s="1399"/>
      <c r="J4237" s="1399"/>
      <c r="K4237"/>
      <c r="L4237"/>
      <c r="M4237"/>
      <c r="N4237"/>
      <c r="O4237"/>
    </row>
    <row r="4238" spans="2:15" s="249" customFormat="1" ht="15.75" customHeight="1">
      <c r="B4238" s="1408"/>
      <c r="C4238" s="1979"/>
      <c r="D4238" s="1409"/>
      <c r="E4238" s="1398"/>
      <c r="F4238" s="1398"/>
      <c r="G4238" s="1398"/>
      <c r="H4238" s="1399"/>
      <c r="I4238" s="1399"/>
      <c r="J4238" s="1399"/>
      <c r="K4238"/>
      <c r="L4238"/>
      <c r="M4238"/>
      <c r="N4238"/>
      <c r="O4238"/>
    </row>
    <row r="4239" spans="2:15" s="249" customFormat="1" ht="15.75" customHeight="1">
      <c r="B4239" s="1408"/>
      <c r="C4239" s="1979"/>
      <c r="D4239" s="1409"/>
      <c r="E4239" s="1398"/>
      <c r="F4239" s="1398"/>
      <c r="G4239" s="1398"/>
      <c r="H4239" s="1399"/>
      <c r="I4239" s="1399"/>
      <c r="J4239" s="1399"/>
      <c r="K4239"/>
      <c r="L4239"/>
      <c r="M4239"/>
      <c r="N4239"/>
      <c r="O4239"/>
    </row>
    <row r="4240" spans="2:15" s="249" customFormat="1" ht="15.75" customHeight="1">
      <c r="B4240" s="1408"/>
      <c r="C4240" s="1979"/>
      <c r="D4240" s="1409"/>
      <c r="E4240" s="1398"/>
      <c r="F4240" s="1398"/>
      <c r="G4240" s="1398"/>
      <c r="H4240" s="1399"/>
      <c r="I4240" s="1399"/>
      <c r="J4240" s="1399"/>
      <c r="K4240"/>
      <c r="L4240"/>
      <c r="M4240"/>
      <c r="N4240"/>
      <c r="O4240"/>
    </row>
    <row r="4241" spans="2:15" s="249" customFormat="1" ht="15.75" customHeight="1">
      <c r="B4241" s="1408"/>
      <c r="C4241" s="1979"/>
      <c r="D4241" s="1409"/>
      <c r="E4241" s="1398"/>
      <c r="F4241" s="1398"/>
      <c r="G4241" s="1398"/>
      <c r="H4241" s="1399"/>
      <c r="I4241" s="1399"/>
      <c r="J4241" s="1399"/>
      <c r="K4241"/>
      <c r="L4241"/>
      <c r="M4241"/>
      <c r="N4241"/>
      <c r="O4241"/>
    </row>
    <row r="4242" spans="2:15" s="249" customFormat="1" ht="15.75" customHeight="1">
      <c r="B4242" s="1408"/>
      <c r="C4242" s="1979"/>
      <c r="D4242" s="1409"/>
      <c r="E4242" s="1398"/>
      <c r="F4242" s="1398"/>
      <c r="G4242" s="1398"/>
      <c r="H4242" s="1399"/>
      <c r="I4242" s="1399"/>
      <c r="J4242" s="1399"/>
      <c r="K4242"/>
      <c r="L4242"/>
      <c r="M4242"/>
      <c r="N4242"/>
      <c r="O4242"/>
    </row>
    <row r="4243" spans="2:15" s="249" customFormat="1" ht="15.75" customHeight="1">
      <c r="B4243" s="1408"/>
      <c r="C4243" s="1979"/>
      <c r="D4243" s="1409"/>
      <c r="E4243" s="1398"/>
      <c r="F4243" s="1398"/>
      <c r="G4243" s="1398"/>
      <c r="H4243" s="1399"/>
      <c r="I4243" s="1399"/>
      <c r="J4243" s="1399"/>
      <c r="K4243"/>
      <c r="L4243"/>
      <c r="M4243"/>
      <c r="N4243"/>
      <c r="O4243"/>
    </row>
    <row r="4244" spans="2:15" s="249" customFormat="1" ht="15.75" customHeight="1">
      <c r="B4244" s="1408"/>
      <c r="C4244" s="1979"/>
      <c r="D4244" s="1409"/>
      <c r="E4244" s="1398"/>
      <c r="F4244" s="1398"/>
      <c r="G4244" s="1398"/>
      <c r="H4244" s="1399"/>
      <c r="I4244" s="1399"/>
      <c r="J4244" s="1399"/>
      <c r="K4244"/>
      <c r="L4244"/>
      <c r="M4244"/>
      <c r="N4244"/>
      <c r="O4244"/>
    </row>
    <row r="4245" spans="2:15" s="249" customFormat="1" ht="15.75" customHeight="1">
      <c r="B4245" s="1408"/>
      <c r="C4245" s="1979"/>
      <c r="D4245" s="1409"/>
      <c r="E4245" s="1398"/>
      <c r="F4245" s="1398"/>
      <c r="G4245" s="1398"/>
      <c r="H4245" s="1399"/>
      <c r="I4245" s="1399"/>
      <c r="J4245" s="1399"/>
      <c r="K4245"/>
      <c r="L4245"/>
      <c r="M4245"/>
      <c r="N4245"/>
      <c r="O4245"/>
    </row>
    <row r="4246" spans="2:15" s="249" customFormat="1" ht="15.75" customHeight="1">
      <c r="B4246" s="1408"/>
      <c r="C4246" s="1979"/>
      <c r="D4246" s="1409"/>
      <c r="E4246" s="1398"/>
      <c r="F4246" s="1398"/>
      <c r="G4246" s="1398"/>
      <c r="H4246" s="1399"/>
      <c r="I4246" s="1399"/>
      <c r="J4246" s="1399"/>
      <c r="K4246"/>
      <c r="L4246"/>
      <c r="M4246"/>
      <c r="N4246"/>
      <c r="O4246"/>
    </row>
    <row r="4247" spans="2:15" s="249" customFormat="1" ht="15.75" customHeight="1">
      <c r="B4247" s="1408"/>
      <c r="C4247" s="1979"/>
      <c r="D4247" s="1409"/>
      <c r="E4247" s="1398"/>
      <c r="F4247" s="1398"/>
      <c r="G4247" s="1398"/>
      <c r="H4247" s="1399"/>
      <c r="I4247" s="1399"/>
      <c r="J4247" s="1399"/>
      <c r="K4247"/>
      <c r="L4247"/>
      <c r="M4247"/>
      <c r="N4247"/>
      <c r="O4247"/>
    </row>
    <row r="4248" spans="2:15" s="249" customFormat="1" ht="15.75" customHeight="1">
      <c r="B4248" s="1408"/>
      <c r="C4248" s="1979"/>
      <c r="D4248" s="1409"/>
      <c r="E4248" s="1398"/>
      <c r="F4248" s="1398"/>
      <c r="G4248" s="1398"/>
      <c r="H4248" s="1399"/>
      <c r="I4248" s="1399"/>
      <c r="J4248" s="1399"/>
      <c r="K4248"/>
      <c r="L4248"/>
      <c r="M4248"/>
      <c r="N4248"/>
      <c r="O4248"/>
    </row>
    <row r="4249" spans="2:15" s="249" customFormat="1" ht="15.75" customHeight="1">
      <c r="B4249" s="1408"/>
      <c r="C4249" s="1979"/>
      <c r="D4249" s="1409"/>
      <c r="E4249" s="1398"/>
      <c r="F4249" s="1398"/>
      <c r="G4249" s="1398"/>
      <c r="H4249" s="1399"/>
      <c r="I4249" s="1399"/>
      <c r="J4249" s="1399"/>
      <c r="K4249"/>
      <c r="L4249"/>
      <c r="M4249"/>
      <c r="N4249"/>
      <c r="O4249"/>
    </row>
    <row r="4250" spans="2:15" s="249" customFormat="1" ht="15.75" customHeight="1">
      <c r="B4250" s="1408"/>
      <c r="C4250" s="1979"/>
      <c r="D4250" s="1409"/>
      <c r="E4250" s="1398"/>
      <c r="F4250" s="1398"/>
      <c r="G4250" s="1398"/>
      <c r="H4250" s="1399"/>
      <c r="I4250" s="1399"/>
      <c r="J4250" s="1399"/>
      <c r="K4250"/>
      <c r="L4250"/>
      <c r="M4250"/>
      <c r="N4250"/>
      <c r="O4250"/>
    </row>
    <row r="4251" spans="2:15" s="249" customFormat="1" ht="15.75" customHeight="1">
      <c r="B4251" s="1408"/>
      <c r="C4251" s="1979"/>
      <c r="D4251" s="1409"/>
      <c r="E4251" s="1398"/>
      <c r="F4251" s="1398"/>
      <c r="G4251" s="1398"/>
      <c r="H4251" s="1399"/>
      <c r="I4251" s="1399"/>
      <c r="J4251" s="1399"/>
      <c r="K4251"/>
      <c r="L4251"/>
      <c r="M4251"/>
      <c r="N4251"/>
      <c r="O4251"/>
    </row>
    <row r="4252" spans="2:15" s="249" customFormat="1" ht="15.75" customHeight="1">
      <c r="B4252" s="1408"/>
      <c r="C4252" s="1979"/>
      <c r="D4252" s="1409"/>
      <c r="E4252" s="1398"/>
      <c r="F4252" s="1398"/>
      <c r="G4252" s="1398"/>
      <c r="H4252" s="1399"/>
      <c r="I4252" s="1399"/>
      <c r="J4252" s="1399"/>
      <c r="K4252"/>
      <c r="L4252"/>
      <c r="M4252"/>
      <c r="N4252"/>
      <c r="O4252"/>
    </row>
    <row r="4253" spans="2:15" s="249" customFormat="1" ht="15.75" customHeight="1">
      <c r="B4253" s="1408"/>
      <c r="C4253" s="1979"/>
      <c r="D4253" s="1409"/>
      <c r="E4253" s="1398"/>
      <c r="F4253" s="1398"/>
      <c r="G4253" s="1398"/>
      <c r="H4253" s="1399"/>
      <c r="I4253" s="1399"/>
      <c r="J4253" s="1399"/>
      <c r="K4253"/>
      <c r="L4253"/>
      <c r="M4253"/>
      <c r="N4253"/>
      <c r="O4253"/>
    </row>
    <row r="4254" spans="2:15" s="249" customFormat="1" ht="15.75" customHeight="1">
      <c r="B4254" s="1408"/>
      <c r="C4254" s="1979"/>
      <c r="D4254" s="1409"/>
      <c r="E4254" s="1398"/>
      <c r="F4254" s="1398"/>
      <c r="G4254" s="1398"/>
      <c r="H4254" s="1399"/>
      <c r="I4254" s="1399"/>
      <c r="J4254" s="1399"/>
      <c r="K4254"/>
      <c r="L4254"/>
      <c r="M4254"/>
      <c r="N4254"/>
      <c r="O4254"/>
    </row>
    <row r="4255" spans="2:15" s="249" customFormat="1" ht="15.75" customHeight="1">
      <c r="B4255" s="1408"/>
      <c r="C4255" s="1979"/>
      <c r="D4255" s="1409"/>
      <c r="E4255" s="1398"/>
      <c r="F4255" s="1398"/>
      <c r="G4255" s="1398"/>
      <c r="H4255" s="1399"/>
      <c r="I4255" s="1399"/>
      <c r="J4255" s="1399"/>
      <c r="K4255"/>
      <c r="L4255"/>
      <c r="M4255"/>
      <c r="N4255"/>
      <c r="O4255"/>
    </row>
    <row r="4256" spans="2:15" s="249" customFormat="1" ht="15.75" customHeight="1">
      <c r="B4256" s="1408"/>
      <c r="C4256" s="1979"/>
      <c r="D4256" s="1409"/>
      <c r="E4256" s="1398"/>
      <c r="F4256" s="1398"/>
      <c r="G4256" s="1398"/>
      <c r="H4256" s="1399"/>
      <c r="I4256" s="1399"/>
      <c r="J4256" s="1399"/>
      <c r="K4256"/>
      <c r="L4256"/>
      <c r="M4256"/>
      <c r="N4256"/>
      <c r="O4256"/>
    </row>
    <row r="4257" spans="2:15" s="249" customFormat="1" ht="15.75" customHeight="1">
      <c r="B4257" s="1408"/>
      <c r="C4257" s="1979"/>
      <c r="D4257" s="1409"/>
      <c r="E4257" s="1398"/>
      <c r="F4257" s="1398"/>
      <c r="G4257" s="1398"/>
      <c r="H4257" s="1399"/>
      <c r="I4257" s="1399"/>
      <c r="J4257" s="1399"/>
      <c r="K4257"/>
      <c r="L4257"/>
      <c r="M4257"/>
      <c r="N4257"/>
      <c r="O4257"/>
    </row>
    <row r="4258" spans="2:15" s="249" customFormat="1" ht="15.75" customHeight="1">
      <c r="B4258" s="1408"/>
      <c r="C4258" s="1979"/>
      <c r="D4258" s="1409"/>
      <c r="E4258" s="1398"/>
      <c r="F4258" s="1398"/>
      <c r="G4258" s="1398"/>
      <c r="H4258" s="1399"/>
      <c r="I4258" s="1399"/>
      <c r="J4258" s="1399"/>
      <c r="K4258"/>
      <c r="L4258"/>
      <c r="M4258"/>
      <c r="N4258"/>
      <c r="O4258"/>
    </row>
    <row r="4259" spans="2:15" s="249" customFormat="1" ht="15.75" customHeight="1">
      <c r="B4259" s="1408"/>
      <c r="C4259" s="1979"/>
      <c r="D4259" s="1409"/>
      <c r="E4259" s="1398"/>
      <c r="F4259" s="1398"/>
      <c r="G4259" s="1398"/>
      <c r="H4259" s="1399"/>
      <c r="I4259" s="1399"/>
      <c r="J4259" s="1399"/>
      <c r="K4259"/>
      <c r="L4259"/>
      <c r="M4259"/>
      <c r="N4259"/>
      <c r="O4259"/>
    </row>
    <row r="4260" spans="2:15" s="249" customFormat="1" ht="15.75" customHeight="1">
      <c r="B4260" s="1408"/>
      <c r="C4260" s="1979"/>
      <c r="D4260" s="1409"/>
      <c r="E4260" s="1398"/>
      <c r="F4260" s="1398"/>
      <c r="G4260" s="1398"/>
      <c r="H4260" s="1399"/>
      <c r="I4260" s="1399"/>
      <c r="J4260" s="1399"/>
      <c r="K4260"/>
      <c r="L4260"/>
      <c r="M4260"/>
      <c r="N4260"/>
      <c r="O4260"/>
    </row>
    <row r="4261" spans="2:15" s="249" customFormat="1" ht="15.75" customHeight="1">
      <c r="B4261" s="1408"/>
      <c r="C4261" s="1979"/>
      <c r="D4261" s="1409"/>
      <c r="E4261" s="1398"/>
      <c r="F4261" s="1398"/>
      <c r="G4261" s="1398"/>
      <c r="H4261" s="1399"/>
      <c r="I4261" s="1399"/>
      <c r="J4261" s="1399"/>
      <c r="K4261"/>
      <c r="L4261"/>
      <c r="M4261"/>
      <c r="N4261"/>
      <c r="O4261"/>
    </row>
    <row r="4262" spans="2:15" s="249" customFormat="1" ht="15.75" customHeight="1">
      <c r="B4262" s="1408"/>
      <c r="C4262" s="1979"/>
      <c r="D4262" s="1409"/>
      <c r="E4262" s="1398"/>
      <c r="F4262" s="1398"/>
      <c r="G4262" s="1398"/>
      <c r="H4262" s="1399"/>
      <c r="I4262" s="1399"/>
      <c r="J4262" s="1399"/>
      <c r="K4262"/>
      <c r="L4262"/>
      <c r="M4262"/>
      <c r="N4262"/>
      <c r="O4262"/>
    </row>
    <row r="4263" spans="2:15" s="249" customFormat="1" ht="15.75" customHeight="1">
      <c r="B4263" s="1408"/>
      <c r="C4263" s="1979"/>
      <c r="D4263" s="1409"/>
      <c r="E4263" s="1398"/>
      <c r="F4263" s="1398"/>
      <c r="G4263" s="1398"/>
      <c r="H4263" s="1399"/>
      <c r="I4263" s="1399"/>
      <c r="J4263" s="1399"/>
      <c r="K4263"/>
      <c r="L4263"/>
      <c r="M4263"/>
      <c r="N4263"/>
      <c r="O4263"/>
    </row>
    <row r="4264" spans="2:15" s="249" customFormat="1" ht="15.75" customHeight="1">
      <c r="B4264" s="1408"/>
      <c r="C4264" s="1979"/>
      <c r="D4264" s="1409"/>
      <c r="E4264" s="1398"/>
      <c r="F4264" s="1398"/>
      <c r="G4264" s="1398"/>
      <c r="H4264" s="1399"/>
      <c r="I4264" s="1399"/>
      <c r="J4264" s="1399"/>
      <c r="K4264"/>
      <c r="L4264"/>
      <c r="M4264"/>
      <c r="N4264"/>
      <c r="O4264"/>
    </row>
    <row r="4265" spans="2:15" s="249" customFormat="1" ht="15.75" customHeight="1">
      <c r="B4265" s="1408"/>
      <c r="C4265" s="1979"/>
      <c r="D4265" s="1409"/>
      <c r="E4265" s="1398"/>
      <c r="F4265" s="1398"/>
      <c r="G4265" s="1398"/>
      <c r="H4265" s="1399"/>
      <c r="I4265" s="1399"/>
      <c r="J4265" s="1399"/>
      <c r="K4265"/>
      <c r="L4265"/>
      <c r="M4265"/>
      <c r="N4265"/>
      <c r="O4265"/>
    </row>
    <row r="4266" spans="2:15" s="249" customFormat="1" ht="15.75" customHeight="1">
      <c r="B4266" s="1408"/>
      <c r="C4266" s="1979"/>
      <c r="D4266" s="1409"/>
      <c r="E4266" s="1398"/>
      <c r="F4266" s="1398"/>
      <c r="G4266" s="1398"/>
      <c r="H4266" s="1399"/>
      <c r="I4266" s="1399"/>
      <c r="J4266" s="1399"/>
      <c r="K4266"/>
      <c r="L4266"/>
      <c r="M4266"/>
      <c r="N4266"/>
      <c r="O4266"/>
    </row>
    <row r="4267" spans="2:15" s="249" customFormat="1" ht="15.75" customHeight="1">
      <c r="B4267" s="1408"/>
      <c r="C4267" s="1979"/>
      <c r="D4267" s="1409"/>
      <c r="E4267" s="1398"/>
      <c r="F4267" s="1398"/>
      <c r="G4267" s="1398"/>
      <c r="H4267" s="1399"/>
      <c r="I4267" s="1399"/>
      <c r="J4267" s="1399"/>
      <c r="K4267"/>
      <c r="L4267"/>
      <c r="M4267"/>
      <c r="N4267"/>
      <c r="O4267"/>
    </row>
    <row r="4268" spans="2:15" s="249" customFormat="1" ht="15.75" customHeight="1">
      <c r="B4268" s="1408"/>
      <c r="C4268" s="1979"/>
      <c r="D4268" s="1409"/>
      <c r="E4268" s="1398"/>
      <c r="F4268" s="1398"/>
      <c r="G4268" s="1398"/>
      <c r="H4268" s="1399"/>
      <c r="I4268" s="1399"/>
      <c r="J4268" s="1399"/>
      <c r="K4268"/>
      <c r="L4268"/>
      <c r="M4268"/>
      <c r="N4268"/>
      <c r="O4268"/>
    </row>
    <row r="4269" spans="2:15" s="249" customFormat="1" ht="15.75" customHeight="1">
      <c r="B4269" s="1408"/>
      <c r="C4269" s="1979"/>
      <c r="D4269" s="1409"/>
      <c r="E4269" s="1398"/>
      <c r="F4269" s="1398"/>
      <c r="G4269" s="1398"/>
      <c r="H4269" s="1399"/>
      <c r="I4269" s="1399"/>
      <c r="J4269" s="1399"/>
      <c r="K4269"/>
      <c r="L4269"/>
      <c r="M4269"/>
      <c r="N4269"/>
      <c r="O4269"/>
    </row>
    <row r="4270" spans="2:15" s="249" customFormat="1" ht="15.75" customHeight="1">
      <c r="B4270" s="1408"/>
      <c r="C4270" s="1979"/>
      <c r="D4270" s="1409"/>
      <c r="E4270" s="1398"/>
      <c r="F4270" s="1398"/>
      <c r="G4270" s="1398"/>
      <c r="H4270" s="1399"/>
      <c r="I4270" s="1399"/>
      <c r="J4270" s="1399"/>
      <c r="K4270"/>
      <c r="L4270"/>
      <c r="M4270"/>
      <c r="N4270"/>
      <c r="O4270"/>
    </row>
    <row r="4271" spans="2:15" s="249" customFormat="1" ht="15.75" customHeight="1">
      <c r="B4271" s="1408"/>
      <c r="C4271" s="1979"/>
      <c r="D4271" s="1409"/>
      <c r="E4271" s="1398"/>
      <c r="F4271" s="1398"/>
      <c r="G4271" s="1398"/>
      <c r="H4271" s="1399"/>
      <c r="I4271" s="1399"/>
      <c r="J4271" s="1399"/>
      <c r="K4271"/>
      <c r="L4271"/>
      <c r="M4271"/>
      <c r="N4271"/>
      <c r="O4271"/>
    </row>
    <row r="4272" spans="2:15" s="249" customFormat="1" ht="15.75" customHeight="1">
      <c r="B4272" s="1408"/>
      <c r="C4272" s="1979"/>
      <c r="D4272" s="1409"/>
      <c r="E4272" s="1398"/>
      <c r="F4272" s="1398"/>
      <c r="G4272" s="1398"/>
      <c r="H4272" s="1399"/>
      <c r="I4272" s="1399"/>
      <c r="J4272" s="1399"/>
      <c r="K4272"/>
      <c r="L4272"/>
      <c r="M4272"/>
      <c r="N4272"/>
      <c r="O4272"/>
    </row>
    <row r="4273" spans="2:15" s="249" customFormat="1" ht="15.75" customHeight="1">
      <c r="B4273" s="1408"/>
      <c r="C4273" s="1979"/>
      <c r="D4273" s="1409"/>
      <c r="E4273" s="1398"/>
      <c r="F4273" s="1398"/>
      <c r="G4273" s="1398"/>
      <c r="H4273" s="1399"/>
      <c r="I4273" s="1399"/>
      <c r="J4273" s="1399"/>
      <c r="K4273"/>
      <c r="L4273"/>
      <c r="M4273"/>
      <c r="N4273"/>
      <c r="O4273"/>
    </row>
    <row r="4274" spans="2:15" s="249" customFormat="1" ht="15.75" customHeight="1">
      <c r="B4274" s="1408"/>
      <c r="C4274" s="1979"/>
      <c r="D4274" s="1409"/>
      <c r="E4274" s="1398"/>
      <c r="F4274" s="1398"/>
      <c r="G4274" s="1398"/>
      <c r="H4274" s="1399"/>
      <c r="I4274" s="1399"/>
      <c r="J4274" s="1399"/>
      <c r="K4274"/>
      <c r="L4274"/>
      <c r="M4274"/>
      <c r="N4274"/>
      <c r="O4274"/>
    </row>
    <row r="4275" spans="2:15" s="249" customFormat="1" ht="15.75" customHeight="1">
      <c r="B4275" s="1408"/>
      <c r="C4275" s="1979"/>
      <c r="D4275" s="1409"/>
      <c r="E4275" s="1398"/>
      <c r="F4275" s="1398"/>
      <c r="G4275" s="1398"/>
      <c r="H4275" s="1399"/>
      <c r="I4275" s="1399"/>
      <c r="J4275" s="1399"/>
      <c r="K4275"/>
      <c r="L4275"/>
      <c r="M4275"/>
      <c r="N4275"/>
      <c r="O4275"/>
    </row>
    <row r="4276" spans="2:15" s="249" customFormat="1" ht="15.75" customHeight="1">
      <c r="B4276" s="1408"/>
      <c r="C4276" s="1979"/>
      <c r="D4276" s="1409"/>
      <c r="E4276" s="1398"/>
      <c r="F4276" s="1398"/>
      <c r="G4276" s="1398"/>
      <c r="H4276" s="1399"/>
      <c r="I4276" s="1399"/>
      <c r="J4276" s="1399"/>
      <c r="K4276"/>
      <c r="L4276"/>
      <c r="M4276"/>
      <c r="N4276"/>
      <c r="O4276"/>
    </row>
    <row r="4277" spans="2:15" s="249" customFormat="1" ht="15.75" customHeight="1">
      <c r="B4277" s="1408"/>
      <c r="C4277" s="1979"/>
      <c r="D4277" s="1409"/>
      <c r="E4277" s="1398"/>
      <c r="F4277" s="1398"/>
      <c r="G4277" s="1398"/>
      <c r="H4277" s="1399"/>
      <c r="I4277" s="1399"/>
      <c r="J4277" s="1399"/>
      <c r="K4277"/>
      <c r="L4277"/>
      <c r="M4277"/>
      <c r="N4277"/>
      <c r="O4277"/>
    </row>
    <row r="4278" spans="2:15" s="249" customFormat="1" ht="15.75" customHeight="1">
      <c r="B4278" s="1408"/>
      <c r="C4278" s="1979"/>
      <c r="D4278" s="1409"/>
      <c r="E4278" s="1398"/>
      <c r="F4278" s="1398"/>
      <c r="G4278" s="1398"/>
      <c r="H4278" s="1399"/>
      <c r="I4278" s="1399"/>
      <c r="J4278" s="1399"/>
      <c r="K4278"/>
      <c r="L4278"/>
      <c r="M4278"/>
      <c r="N4278"/>
      <c r="O4278"/>
    </row>
    <row r="4279" spans="2:15" s="249" customFormat="1" ht="15.75" customHeight="1">
      <c r="B4279" s="1408"/>
      <c r="C4279" s="1979"/>
      <c r="D4279" s="1409"/>
      <c r="E4279" s="1398"/>
      <c r="F4279" s="1398"/>
      <c r="G4279" s="1398"/>
      <c r="H4279" s="1399"/>
      <c r="I4279" s="1399"/>
      <c r="J4279" s="1399"/>
      <c r="K4279"/>
      <c r="L4279"/>
      <c r="M4279"/>
      <c r="N4279"/>
      <c r="O4279"/>
    </row>
    <row r="4280" spans="2:15" s="249" customFormat="1" ht="15.75" customHeight="1">
      <c r="B4280" s="1408"/>
      <c r="C4280" s="1979"/>
      <c r="D4280" s="1409"/>
      <c r="E4280" s="1398"/>
      <c r="F4280" s="1398"/>
      <c r="G4280" s="1398"/>
      <c r="H4280" s="1399"/>
      <c r="I4280" s="1399"/>
      <c r="J4280" s="1399"/>
      <c r="K4280"/>
      <c r="L4280"/>
      <c r="M4280"/>
      <c r="N4280"/>
      <c r="O4280"/>
    </row>
    <row r="4281" spans="2:15" s="249" customFormat="1" ht="15.75" customHeight="1">
      <c r="B4281" s="1408"/>
      <c r="C4281" s="1979"/>
      <c r="D4281" s="1409"/>
      <c r="E4281" s="1398"/>
      <c r="F4281" s="1398"/>
      <c r="G4281" s="1398"/>
      <c r="H4281" s="1399"/>
      <c r="I4281" s="1399"/>
      <c r="J4281" s="1399"/>
      <c r="K4281"/>
      <c r="L4281"/>
      <c r="M4281"/>
      <c r="N4281"/>
      <c r="O4281"/>
    </row>
    <row r="4282" spans="2:15" s="249" customFormat="1" ht="15.75" customHeight="1">
      <c r="B4282" s="1408"/>
      <c r="C4282" s="1979"/>
      <c r="D4282" s="1409"/>
      <c r="E4282" s="1398"/>
      <c r="F4282" s="1398"/>
      <c r="G4282" s="1398"/>
      <c r="H4282" s="1399"/>
      <c r="I4282" s="1399"/>
      <c r="J4282" s="1399"/>
      <c r="K4282"/>
      <c r="L4282"/>
      <c r="M4282"/>
      <c r="N4282"/>
      <c r="O4282"/>
    </row>
    <row r="4283" spans="2:15" s="249" customFormat="1" ht="15.75" customHeight="1">
      <c r="B4283" s="1408"/>
      <c r="C4283" s="1979"/>
      <c r="D4283" s="1409"/>
      <c r="E4283" s="1398"/>
      <c r="F4283" s="1398"/>
      <c r="G4283" s="1398"/>
      <c r="H4283" s="1399"/>
      <c r="I4283" s="1399"/>
      <c r="J4283" s="1399"/>
      <c r="K4283"/>
      <c r="L4283"/>
      <c r="M4283"/>
      <c r="N4283"/>
      <c r="O4283"/>
    </row>
    <row r="4284" spans="2:15" s="249" customFormat="1" ht="15.75" customHeight="1">
      <c r="B4284" s="1408"/>
      <c r="C4284" s="1979"/>
      <c r="D4284" s="1409"/>
      <c r="E4284" s="1398"/>
      <c r="F4284" s="1398"/>
      <c r="G4284" s="1398"/>
      <c r="H4284" s="1399"/>
      <c r="I4284" s="1399"/>
      <c r="J4284" s="1399"/>
      <c r="K4284"/>
      <c r="L4284"/>
      <c r="M4284"/>
      <c r="N4284"/>
      <c r="O4284"/>
    </row>
    <row r="4285" spans="2:15" s="249" customFormat="1" ht="15.75" customHeight="1">
      <c r="B4285" s="1408"/>
      <c r="C4285" s="1979"/>
      <c r="D4285" s="1409"/>
      <c r="E4285" s="1398"/>
      <c r="F4285" s="1398"/>
      <c r="G4285" s="1398"/>
      <c r="H4285" s="1399"/>
      <c r="I4285" s="1399"/>
      <c r="J4285" s="1399"/>
      <c r="K4285"/>
      <c r="L4285"/>
      <c r="M4285"/>
      <c r="N4285"/>
      <c r="O4285"/>
    </row>
    <row r="4286" spans="2:15" s="249" customFormat="1" ht="15.75" customHeight="1">
      <c r="B4286" s="1408"/>
      <c r="C4286" s="1979"/>
      <c r="D4286" s="1409"/>
      <c r="E4286" s="1398"/>
      <c r="F4286" s="1398"/>
      <c r="G4286" s="1398"/>
      <c r="H4286" s="1399"/>
      <c r="I4286" s="1399"/>
      <c r="J4286" s="1399"/>
      <c r="K4286"/>
      <c r="L4286"/>
      <c r="M4286"/>
      <c r="N4286"/>
      <c r="O4286"/>
    </row>
    <row r="4287" spans="2:15" s="249" customFormat="1" ht="15.75" customHeight="1">
      <c r="B4287" s="1408"/>
      <c r="C4287" s="1979"/>
      <c r="D4287" s="1409"/>
      <c r="E4287" s="1398"/>
      <c r="F4287" s="1398"/>
      <c r="G4287" s="1398"/>
      <c r="H4287" s="1399"/>
      <c r="I4287" s="1399"/>
      <c r="J4287" s="1399"/>
      <c r="K4287"/>
      <c r="L4287"/>
      <c r="M4287"/>
      <c r="N4287"/>
      <c r="O4287"/>
    </row>
    <row r="4288" spans="2:15" s="249" customFormat="1" ht="15.75" customHeight="1">
      <c r="B4288" s="1408"/>
      <c r="C4288" s="1979"/>
      <c r="D4288" s="1409"/>
      <c r="E4288" s="1398"/>
      <c r="F4288" s="1398"/>
      <c r="G4288" s="1398"/>
      <c r="H4288" s="1399"/>
      <c r="I4288" s="1399"/>
      <c r="J4288" s="1399"/>
      <c r="K4288"/>
      <c r="L4288"/>
      <c r="M4288"/>
      <c r="N4288"/>
      <c r="O4288"/>
    </row>
    <row r="4289" spans="2:15" s="249" customFormat="1" ht="15.75" customHeight="1">
      <c r="B4289" s="1408"/>
      <c r="C4289" s="1979"/>
      <c r="D4289" s="1409"/>
      <c r="E4289" s="1398"/>
      <c r="F4289" s="1398"/>
      <c r="G4289" s="1398"/>
      <c r="H4289" s="1399"/>
      <c r="I4289" s="1399"/>
      <c r="J4289" s="1399"/>
      <c r="K4289"/>
      <c r="L4289"/>
      <c r="M4289"/>
      <c r="N4289"/>
      <c r="O4289"/>
    </row>
    <row r="4290" spans="2:15" s="249" customFormat="1" ht="15.75" customHeight="1">
      <c r="B4290" s="1408"/>
      <c r="C4290" s="1979"/>
      <c r="D4290" s="1409"/>
      <c r="E4290" s="1398"/>
      <c r="F4290" s="1398"/>
      <c r="G4290" s="1398"/>
      <c r="H4290" s="1399"/>
      <c r="I4290" s="1399"/>
      <c r="J4290" s="1399"/>
      <c r="K4290"/>
      <c r="L4290"/>
      <c r="M4290"/>
      <c r="N4290"/>
      <c r="O4290"/>
    </row>
    <row r="4291" spans="2:15" s="249" customFormat="1" ht="15.75" customHeight="1">
      <c r="B4291" s="1408"/>
      <c r="C4291" s="1979"/>
      <c r="D4291" s="1409"/>
      <c r="E4291" s="1398"/>
      <c r="F4291" s="1398"/>
      <c r="G4291" s="1398"/>
      <c r="H4291" s="1399"/>
      <c r="I4291" s="1399"/>
      <c r="J4291" s="1399"/>
      <c r="K4291"/>
      <c r="L4291"/>
      <c r="M4291"/>
      <c r="N4291"/>
      <c r="O4291"/>
    </row>
    <row r="4292" spans="2:15" s="249" customFormat="1" ht="15.75" customHeight="1">
      <c r="B4292" s="1408"/>
      <c r="C4292" s="1979"/>
      <c r="D4292" s="1409"/>
      <c r="E4292" s="1398"/>
      <c r="F4292" s="1398"/>
      <c r="G4292" s="1398"/>
      <c r="H4292" s="1399"/>
      <c r="I4292" s="1399"/>
      <c r="J4292" s="1399"/>
      <c r="K4292"/>
      <c r="L4292"/>
      <c r="M4292"/>
      <c r="N4292"/>
      <c r="O4292"/>
    </row>
    <row r="4293" spans="2:15" s="249" customFormat="1" ht="15.75" customHeight="1">
      <c r="B4293" s="1408"/>
      <c r="C4293" s="1979"/>
      <c r="D4293" s="1409"/>
      <c r="E4293" s="1398"/>
      <c r="F4293" s="1398"/>
      <c r="G4293" s="1398"/>
      <c r="H4293" s="1399"/>
      <c r="I4293" s="1399"/>
      <c r="J4293" s="1399"/>
      <c r="K4293"/>
      <c r="L4293"/>
      <c r="M4293"/>
      <c r="N4293"/>
      <c r="O4293"/>
    </row>
    <row r="4294" spans="2:15" s="249" customFormat="1" ht="15.75" customHeight="1">
      <c r="B4294" s="1408"/>
      <c r="C4294" s="1979"/>
      <c r="D4294" s="1409"/>
      <c r="E4294" s="1398"/>
      <c r="F4294" s="1398"/>
      <c r="G4294" s="1398"/>
      <c r="H4294" s="1399"/>
      <c r="I4294" s="1399"/>
      <c r="J4294" s="1399"/>
      <c r="K4294"/>
      <c r="L4294"/>
      <c r="M4294"/>
      <c r="N4294"/>
      <c r="O4294"/>
    </row>
    <row r="4295" spans="2:15" s="249" customFormat="1" ht="15.75" customHeight="1">
      <c r="B4295" s="1408"/>
      <c r="C4295" s="1979"/>
      <c r="D4295" s="1409"/>
      <c r="E4295" s="1398"/>
      <c r="F4295" s="1398"/>
      <c r="G4295" s="1398"/>
      <c r="H4295" s="1399"/>
      <c r="I4295" s="1399"/>
      <c r="J4295" s="1399"/>
      <c r="K4295"/>
      <c r="L4295"/>
      <c r="M4295"/>
      <c r="N4295"/>
      <c r="O4295"/>
    </row>
    <row r="4296" spans="2:15" s="249" customFormat="1" ht="15.75" customHeight="1">
      <c r="B4296" s="1408"/>
      <c r="C4296" s="1979"/>
      <c r="D4296" s="1409"/>
      <c r="E4296" s="1398"/>
      <c r="F4296" s="1398"/>
      <c r="G4296" s="1398"/>
      <c r="H4296" s="1399"/>
      <c r="I4296" s="1399"/>
      <c r="J4296" s="1399"/>
      <c r="K4296"/>
      <c r="L4296"/>
      <c r="M4296"/>
      <c r="N4296"/>
      <c r="O4296"/>
    </row>
    <row r="4297" spans="2:15" s="249" customFormat="1" ht="15.75" customHeight="1">
      <c r="B4297" s="1408"/>
      <c r="C4297" s="1979"/>
      <c r="D4297" s="1409"/>
      <c r="E4297" s="1398"/>
      <c r="F4297" s="1398"/>
      <c r="G4297" s="1398"/>
      <c r="H4297" s="1399"/>
      <c r="I4297" s="1399"/>
      <c r="J4297" s="1399"/>
      <c r="K4297"/>
      <c r="L4297"/>
      <c r="M4297"/>
      <c r="N4297"/>
      <c r="O4297"/>
    </row>
    <row r="4298" spans="2:15" s="249" customFormat="1" ht="15.75" customHeight="1">
      <c r="B4298" s="1408"/>
      <c r="C4298" s="1979"/>
      <c r="D4298" s="1409"/>
      <c r="E4298" s="1398"/>
      <c r="F4298" s="1398"/>
      <c r="G4298" s="1398"/>
      <c r="H4298" s="1399"/>
      <c r="I4298" s="1399"/>
      <c r="J4298" s="1399"/>
      <c r="K4298"/>
      <c r="L4298"/>
      <c r="M4298"/>
      <c r="N4298"/>
      <c r="O4298"/>
    </row>
    <row r="4299" spans="2:15" s="249" customFormat="1" ht="15.75" customHeight="1">
      <c r="B4299" s="1408"/>
      <c r="C4299" s="1979"/>
      <c r="D4299" s="1409"/>
      <c r="E4299" s="1398"/>
      <c r="F4299" s="1398"/>
      <c r="G4299" s="1398"/>
      <c r="H4299" s="1399"/>
      <c r="I4299" s="1399"/>
      <c r="J4299" s="1399"/>
      <c r="K4299"/>
      <c r="L4299"/>
      <c r="M4299"/>
      <c r="N4299"/>
      <c r="O4299"/>
    </row>
    <row r="4300" spans="2:15" s="249" customFormat="1" ht="15.75" customHeight="1">
      <c r="B4300" s="1408"/>
      <c r="C4300" s="1979"/>
      <c r="D4300" s="1409"/>
      <c r="E4300" s="1398"/>
      <c r="F4300" s="1398"/>
      <c r="G4300" s="1398"/>
      <c r="H4300" s="1399"/>
      <c r="I4300" s="1399"/>
      <c r="J4300" s="1399"/>
      <c r="K4300"/>
      <c r="L4300"/>
      <c r="M4300"/>
      <c r="N4300"/>
      <c r="O4300"/>
    </row>
    <row r="4301" spans="2:15" s="249" customFormat="1" ht="15.75" customHeight="1">
      <c r="B4301" s="1408"/>
      <c r="C4301" s="1979"/>
      <c r="D4301" s="1409"/>
      <c r="E4301" s="1398"/>
      <c r="F4301" s="1398"/>
      <c r="G4301" s="1398"/>
      <c r="H4301" s="1399"/>
      <c r="I4301" s="1399"/>
      <c r="J4301" s="1399"/>
      <c r="K4301"/>
      <c r="L4301"/>
      <c r="M4301"/>
      <c r="N4301"/>
      <c r="O4301"/>
    </row>
    <row r="4302" spans="2:15" s="249" customFormat="1" ht="15.75" customHeight="1">
      <c r="B4302" s="1408"/>
      <c r="C4302" s="1979"/>
      <c r="D4302" s="1409"/>
      <c r="E4302" s="1398"/>
      <c r="F4302" s="1398"/>
      <c r="G4302" s="1398"/>
      <c r="H4302" s="1399"/>
      <c r="I4302" s="1399"/>
      <c r="J4302" s="1399"/>
      <c r="K4302"/>
      <c r="L4302"/>
      <c r="M4302"/>
      <c r="N4302"/>
      <c r="O4302"/>
    </row>
    <row r="4303" spans="2:15" s="249" customFormat="1" ht="15.75" customHeight="1">
      <c r="B4303" s="1408"/>
      <c r="C4303" s="1979"/>
      <c r="D4303" s="1409"/>
      <c r="E4303" s="1398"/>
      <c r="F4303" s="1398"/>
      <c r="G4303" s="1398"/>
      <c r="H4303" s="1399"/>
      <c r="I4303" s="1399"/>
      <c r="J4303" s="1399"/>
      <c r="K4303"/>
      <c r="L4303"/>
      <c r="M4303"/>
      <c r="N4303"/>
      <c r="O4303"/>
    </row>
    <row r="4304" spans="2:15" s="249" customFormat="1" ht="15.75" customHeight="1">
      <c r="B4304" s="1408"/>
      <c r="C4304" s="1979"/>
      <c r="D4304" s="1409"/>
      <c r="E4304" s="1398"/>
      <c r="F4304" s="1398"/>
      <c r="G4304" s="1398"/>
      <c r="H4304" s="1399"/>
      <c r="I4304" s="1399"/>
      <c r="J4304" s="1399"/>
      <c r="K4304"/>
      <c r="L4304"/>
      <c r="M4304"/>
      <c r="N4304"/>
      <c r="O4304"/>
    </row>
    <row r="4305" spans="2:15" s="249" customFormat="1" ht="15.75" customHeight="1">
      <c r="B4305" s="1408"/>
      <c r="C4305" s="1979"/>
      <c r="D4305" s="1409"/>
      <c r="E4305" s="1398"/>
      <c r="F4305" s="1398"/>
      <c r="G4305" s="1398"/>
      <c r="H4305" s="1399"/>
      <c r="I4305" s="1399"/>
      <c r="J4305" s="1399"/>
      <c r="K4305"/>
      <c r="L4305"/>
      <c r="M4305"/>
      <c r="N4305"/>
      <c r="O4305"/>
    </row>
    <row r="4306" spans="2:15" s="249" customFormat="1" ht="15.75" customHeight="1">
      <c r="B4306" s="1408"/>
      <c r="C4306" s="1979"/>
      <c r="D4306" s="1409"/>
      <c r="E4306" s="1398"/>
      <c r="F4306" s="1398"/>
      <c r="G4306" s="1398"/>
      <c r="H4306" s="1399"/>
      <c r="I4306" s="1399"/>
      <c r="J4306" s="1399"/>
      <c r="K4306"/>
      <c r="L4306"/>
      <c r="M4306"/>
      <c r="N4306"/>
      <c r="O4306"/>
    </row>
    <row r="4307" spans="2:15" s="249" customFormat="1" ht="15.75" customHeight="1">
      <c r="B4307" s="1408"/>
      <c r="C4307" s="1979"/>
      <c r="D4307" s="1409"/>
      <c r="E4307" s="1398"/>
      <c r="F4307" s="1398"/>
      <c r="G4307" s="1398"/>
      <c r="H4307" s="1399"/>
      <c r="I4307" s="1399"/>
      <c r="J4307" s="1399"/>
      <c r="K4307"/>
      <c r="L4307"/>
      <c r="M4307"/>
      <c r="N4307"/>
      <c r="O4307"/>
    </row>
    <row r="4308" spans="2:15" s="249" customFormat="1" ht="15.75" customHeight="1">
      <c r="B4308" s="1408"/>
      <c r="C4308" s="1979"/>
      <c r="D4308" s="1409"/>
      <c r="E4308" s="1398"/>
      <c r="F4308" s="1398"/>
      <c r="G4308" s="1398"/>
      <c r="H4308" s="1399"/>
      <c r="I4308" s="1399"/>
      <c r="J4308" s="1399"/>
      <c r="K4308"/>
      <c r="L4308"/>
      <c r="M4308"/>
      <c r="N4308"/>
      <c r="O4308"/>
    </row>
    <row r="4309" spans="2:15" s="249" customFormat="1" ht="15.75" customHeight="1">
      <c r="B4309" s="1408"/>
      <c r="C4309" s="1979"/>
      <c r="D4309" s="1409"/>
      <c r="E4309" s="1398"/>
      <c r="F4309" s="1398"/>
      <c r="G4309" s="1398"/>
      <c r="H4309" s="1399"/>
      <c r="I4309" s="1399"/>
      <c r="J4309" s="1399"/>
      <c r="K4309"/>
      <c r="L4309"/>
      <c r="M4309"/>
      <c r="N4309"/>
      <c r="O4309"/>
    </row>
    <row r="4310" spans="2:15" s="249" customFormat="1" ht="15.75" customHeight="1">
      <c r="B4310" s="1408"/>
      <c r="C4310" s="1979"/>
      <c r="D4310" s="1409"/>
      <c r="E4310" s="1398"/>
      <c r="F4310" s="1398"/>
      <c r="G4310" s="1398"/>
      <c r="H4310" s="1399"/>
      <c r="I4310" s="1399"/>
      <c r="J4310" s="1399"/>
      <c r="K4310"/>
      <c r="L4310"/>
      <c r="M4310"/>
      <c r="N4310"/>
      <c r="O4310"/>
    </row>
    <row r="4311" spans="2:15" s="249" customFormat="1" ht="15.75" customHeight="1">
      <c r="B4311" s="1408"/>
      <c r="C4311" s="1979"/>
      <c r="D4311" s="1409"/>
      <c r="E4311" s="1398"/>
      <c r="F4311" s="1398"/>
      <c r="G4311" s="1398"/>
      <c r="H4311" s="1399"/>
      <c r="I4311" s="1399"/>
      <c r="J4311" s="1399"/>
      <c r="K4311"/>
      <c r="L4311"/>
      <c r="M4311"/>
      <c r="N4311"/>
      <c r="O4311"/>
    </row>
    <row r="4312" spans="2:15" s="249" customFormat="1" ht="15.75" customHeight="1">
      <c r="B4312" s="1408"/>
      <c r="C4312" s="1979"/>
      <c r="D4312" s="1409"/>
      <c r="E4312" s="1398"/>
      <c r="F4312" s="1398"/>
      <c r="G4312" s="1398"/>
      <c r="H4312" s="1399"/>
      <c r="I4312" s="1399"/>
      <c r="J4312" s="1399"/>
      <c r="K4312"/>
      <c r="L4312"/>
      <c r="M4312"/>
      <c r="N4312"/>
      <c r="O4312"/>
    </row>
    <row r="4313" spans="2:15" s="249" customFormat="1" ht="15.75" customHeight="1">
      <c r="B4313" s="1408"/>
      <c r="C4313" s="1979"/>
      <c r="D4313" s="1409"/>
      <c r="E4313" s="1398"/>
      <c r="F4313" s="1398"/>
      <c r="G4313" s="1398"/>
      <c r="H4313" s="1399"/>
      <c r="I4313" s="1399"/>
      <c r="J4313" s="1399"/>
      <c r="K4313"/>
      <c r="L4313"/>
      <c r="M4313"/>
      <c r="N4313"/>
      <c r="O4313"/>
    </row>
    <row r="4314" spans="2:15" s="249" customFormat="1" ht="15.75" customHeight="1">
      <c r="B4314" s="1408"/>
      <c r="C4314" s="1979"/>
      <c r="D4314" s="1409"/>
      <c r="E4314" s="1398"/>
      <c r="F4314" s="1398"/>
      <c r="G4314" s="1398"/>
      <c r="H4314" s="1399"/>
      <c r="I4314" s="1399"/>
      <c r="J4314" s="1399"/>
      <c r="K4314"/>
      <c r="L4314"/>
      <c r="M4314"/>
      <c r="N4314"/>
      <c r="O4314"/>
    </row>
    <row r="4315" spans="2:15" s="249" customFormat="1" ht="15.75" customHeight="1">
      <c r="B4315" s="1408"/>
      <c r="C4315" s="1979"/>
      <c r="D4315" s="1409"/>
      <c r="E4315" s="1398"/>
      <c r="F4315" s="1398"/>
      <c r="G4315" s="1398"/>
      <c r="H4315" s="1399"/>
      <c r="I4315" s="1399"/>
      <c r="J4315" s="1399"/>
      <c r="K4315"/>
      <c r="L4315"/>
      <c r="M4315"/>
      <c r="N4315"/>
      <c r="O4315"/>
    </row>
    <row r="4316" spans="2:15" s="249" customFormat="1" ht="15.75" customHeight="1">
      <c r="B4316" s="1408"/>
      <c r="C4316" s="1979"/>
      <c r="D4316" s="1409"/>
      <c r="E4316" s="1398"/>
      <c r="F4316" s="1398"/>
      <c r="G4316" s="1398"/>
      <c r="H4316" s="1399"/>
      <c r="I4316" s="1399"/>
      <c r="J4316" s="1399"/>
      <c r="K4316"/>
      <c r="L4316"/>
      <c r="M4316"/>
      <c r="N4316"/>
      <c r="O4316"/>
    </row>
    <row r="4317" spans="2:15" s="249" customFormat="1" ht="15.75" customHeight="1">
      <c r="B4317" s="1408"/>
      <c r="C4317" s="1979"/>
      <c r="D4317" s="1409"/>
      <c r="E4317" s="1398"/>
      <c r="F4317" s="1398"/>
      <c r="G4317" s="1398"/>
      <c r="H4317" s="1399"/>
      <c r="I4317" s="1399"/>
      <c r="J4317" s="1399"/>
      <c r="K4317"/>
      <c r="L4317"/>
      <c r="M4317"/>
      <c r="N4317"/>
      <c r="O4317"/>
    </row>
    <row r="4318" spans="2:15" s="249" customFormat="1" ht="15.75" customHeight="1">
      <c r="B4318" s="1408"/>
      <c r="C4318" s="1979"/>
      <c r="D4318" s="1409"/>
      <c r="E4318" s="1398"/>
      <c r="F4318" s="1398"/>
      <c r="G4318" s="1398"/>
      <c r="H4318" s="1399"/>
      <c r="I4318" s="1399"/>
      <c r="J4318" s="1399"/>
      <c r="K4318"/>
      <c r="L4318"/>
      <c r="M4318"/>
      <c r="N4318"/>
      <c r="O4318"/>
    </row>
    <row r="4319" spans="2:15" s="249" customFormat="1" ht="15.75" customHeight="1">
      <c r="B4319" s="1408"/>
      <c r="C4319" s="1979"/>
      <c r="D4319" s="1409"/>
      <c r="E4319" s="1398"/>
      <c r="F4319" s="1398"/>
      <c r="G4319" s="1398"/>
      <c r="H4319" s="1399"/>
      <c r="I4319" s="1399"/>
      <c r="J4319" s="1399"/>
      <c r="K4319"/>
      <c r="L4319"/>
      <c r="M4319"/>
      <c r="N4319"/>
      <c r="O4319"/>
    </row>
    <row r="4320" spans="2:15" s="249" customFormat="1" ht="15.75" customHeight="1">
      <c r="B4320" s="1408"/>
      <c r="C4320" s="1979"/>
      <c r="D4320" s="1409"/>
      <c r="E4320" s="1398"/>
      <c r="F4320" s="1398"/>
      <c r="G4320" s="1398"/>
      <c r="H4320" s="1399"/>
      <c r="I4320" s="1399"/>
      <c r="J4320" s="1399"/>
      <c r="K4320"/>
      <c r="L4320"/>
      <c r="M4320"/>
      <c r="N4320"/>
      <c r="O4320"/>
    </row>
    <row r="4321" spans="2:15" s="249" customFormat="1" ht="15.75" customHeight="1">
      <c r="B4321" s="1408"/>
      <c r="C4321" s="1979"/>
      <c r="D4321" s="1409"/>
      <c r="E4321" s="1398"/>
      <c r="F4321" s="1398"/>
      <c r="G4321" s="1398"/>
      <c r="H4321" s="1399"/>
      <c r="I4321" s="1399"/>
      <c r="J4321" s="1399"/>
      <c r="K4321"/>
      <c r="L4321"/>
      <c r="M4321"/>
      <c r="N4321"/>
      <c r="O4321"/>
    </row>
    <row r="4322" spans="2:15" s="249" customFormat="1" ht="15.75" customHeight="1">
      <c r="B4322" s="1408"/>
      <c r="C4322" s="1979"/>
      <c r="D4322" s="1409"/>
      <c r="E4322" s="1398"/>
      <c r="F4322" s="1398"/>
      <c r="G4322" s="1398"/>
      <c r="H4322" s="1399"/>
      <c r="I4322" s="1399"/>
      <c r="J4322" s="1399"/>
      <c r="K4322"/>
      <c r="L4322"/>
      <c r="M4322"/>
      <c r="N4322"/>
      <c r="O4322"/>
    </row>
    <row r="4323" spans="2:15" s="249" customFormat="1" ht="15.75" customHeight="1">
      <c r="B4323" s="1408"/>
      <c r="C4323" s="1979"/>
      <c r="D4323" s="1409"/>
      <c r="E4323" s="1398"/>
      <c r="F4323" s="1398"/>
      <c r="G4323" s="1398"/>
      <c r="H4323" s="1399"/>
      <c r="I4323" s="1399"/>
      <c r="J4323" s="1399"/>
      <c r="K4323"/>
      <c r="L4323"/>
      <c r="M4323"/>
      <c r="N4323"/>
      <c r="O4323"/>
    </row>
    <row r="4324" spans="2:15" s="249" customFormat="1" ht="15.75" customHeight="1">
      <c r="B4324" s="1408"/>
      <c r="C4324" s="1979"/>
      <c r="D4324" s="1409"/>
      <c r="E4324" s="1398"/>
      <c r="F4324" s="1398"/>
      <c r="G4324" s="1398"/>
      <c r="H4324" s="1399"/>
      <c r="I4324" s="1399"/>
      <c r="J4324" s="1399"/>
      <c r="K4324"/>
      <c r="L4324"/>
      <c r="M4324"/>
      <c r="N4324"/>
      <c r="O4324"/>
    </row>
    <row r="4325" spans="2:15" s="249" customFormat="1" ht="15.75" customHeight="1">
      <c r="B4325" s="1408"/>
      <c r="C4325" s="1979"/>
      <c r="D4325" s="1409"/>
      <c r="E4325" s="1398"/>
      <c r="F4325" s="1398"/>
      <c r="G4325" s="1398"/>
      <c r="H4325" s="1399"/>
      <c r="I4325" s="1399"/>
      <c r="J4325" s="1399"/>
      <c r="K4325"/>
      <c r="L4325"/>
      <c r="M4325"/>
      <c r="N4325"/>
      <c r="O4325"/>
    </row>
    <row r="4326" spans="2:15" s="249" customFormat="1" ht="15.75" customHeight="1">
      <c r="B4326" s="1408"/>
      <c r="C4326" s="1979"/>
      <c r="D4326" s="1409"/>
      <c r="E4326" s="1398"/>
      <c r="F4326" s="1398"/>
      <c r="G4326" s="1398"/>
      <c r="H4326" s="1399"/>
      <c r="I4326" s="1399"/>
      <c r="J4326" s="1399"/>
      <c r="K4326"/>
      <c r="L4326"/>
      <c r="M4326"/>
      <c r="N4326"/>
      <c r="O4326"/>
    </row>
    <row r="4327" spans="2:15" s="249" customFormat="1" ht="15.75" customHeight="1">
      <c r="B4327" s="1408"/>
      <c r="C4327" s="1979"/>
      <c r="D4327" s="1409"/>
      <c r="E4327" s="1398"/>
      <c r="F4327" s="1398"/>
      <c r="G4327" s="1398"/>
      <c r="H4327" s="1399"/>
      <c r="I4327" s="1399"/>
      <c r="J4327" s="1399"/>
      <c r="K4327"/>
      <c r="L4327"/>
      <c r="M4327"/>
      <c r="N4327"/>
      <c r="O4327"/>
    </row>
    <row r="4328" spans="2:15" s="249" customFormat="1" ht="15.75" customHeight="1">
      <c r="B4328" s="1408"/>
      <c r="C4328" s="1979"/>
      <c r="D4328" s="1409"/>
      <c r="E4328" s="1398"/>
      <c r="F4328" s="1398"/>
      <c r="G4328" s="1398"/>
      <c r="H4328" s="1399"/>
      <c r="I4328" s="1399"/>
      <c r="J4328" s="1399"/>
      <c r="K4328"/>
      <c r="L4328"/>
      <c r="M4328"/>
      <c r="N4328"/>
      <c r="O4328"/>
    </row>
    <row r="4329" spans="2:15" s="249" customFormat="1" ht="15.75" customHeight="1">
      <c r="B4329" s="1408"/>
      <c r="C4329" s="1979"/>
      <c r="D4329" s="1409"/>
      <c r="E4329" s="1398"/>
      <c r="F4329" s="1398"/>
      <c r="G4329" s="1398"/>
      <c r="H4329" s="1399"/>
      <c r="I4329" s="1399"/>
      <c r="J4329" s="1399"/>
      <c r="K4329"/>
      <c r="L4329"/>
      <c r="M4329"/>
      <c r="N4329"/>
      <c r="O4329"/>
    </row>
    <row r="4330" spans="2:15" s="249" customFormat="1" ht="15.75" customHeight="1">
      <c r="B4330" s="1408"/>
      <c r="C4330" s="1979"/>
      <c r="D4330" s="1409"/>
      <c r="E4330" s="1398"/>
      <c r="F4330" s="1398"/>
      <c r="G4330" s="1398"/>
      <c r="H4330" s="1399"/>
      <c r="I4330" s="1399"/>
      <c r="J4330" s="1399"/>
      <c r="K4330"/>
      <c r="L4330"/>
      <c r="M4330"/>
      <c r="N4330"/>
      <c r="O4330"/>
    </row>
    <row r="4331" spans="2:15" s="249" customFormat="1" ht="15.75" customHeight="1">
      <c r="B4331" s="1408"/>
      <c r="C4331" s="1979"/>
      <c r="D4331" s="1409"/>
      <c r="E4331" s="1398"/>
      <c r="F4331" s="1398"/>
      <c r="G4331" s="1398"/>
      <c r="H4331" s="1399"/>
      <c r="I4331" s="1399"/>
      <c r="J4331" s="1399"/>
      <c r="K4331"/>
      <c r="L4331"/>
      <c r="M4331"/>
      <c r="N4331"/>
      <c r="O4331"/>
    </row>
    <row r="4332" spans="2:15" s="249" customFormat="1" ht="15.75" customHeight="1">
      <c r="B4332" s="1408"/>
      <c r="C4332" s="1979"/>
      <c r="D4332" s="1409"/>
      <c r="E4332" s="1398"/>
      <c r="F4332" s="1398"/>
      <c r="G4332" s="1398"/>
      <c r="H4332" s="1399"/>
      <c r="I4332" s="1399"/>
      <c r="J4332" s="1399"/>
      <c r="K4332"/>
      <c r="L4332"/>
      <c r="M4332"/>
      <c r="N4332"/>
      <c r="O4332"/>
    </row>
    <row r="4333" spans="2:15" s="249" customFormat="1" ht="15.75" customHeight="1">
      <c r="B4333" s="1408"/>
      <c r="C4333" s="1979"/>
      <c r="D4333" s="1409"/>
      <c r="E4333" s="1398"/>
      <c r="F4333" s="1398"/>
      <c r="G4333" s="1398"/>
      <c r="H4333" s="1399"/>
      <c r="I4333" s="1399"/>
      <c r="J4333" s="1399"/>
      <c r="K4333"/>
      <c r="L4333"/>
      <c r="M4333"/>
      <c r="N4333"/>
      <c r="O4333"/>
    </row>
    <row r="4334" spans="2:15" s="249" customFormat="1" ht="15.75" customHeight="1">
      <c r="B4334" s="1408"/>
      <c r="C4334" s="1979"/>
      <c r="D4334" s="1409"/>
      <c r="E4334" s="1398"/>
      <c r="F4334" s="1398"/>
      <c r="G4334" s="1398"/>
      <c r="H4334" s="1399"/>
      <c r="I4334" s="1399"/>
      <c r="J4334" s="1399"/>
      <c r="K4334"/>
      <c r="L4334"/>
      <c r="M4334"/>
      <c r="N4334"/>
      <c r="O4334"/>
    </row>
    <row r="4335" spans="2:15" s="249" customFormat="1" ht="15.75" customHeight="1">
      <c r="B4335" s="1408"/>
      <c r="C4335" s="1979"/>
      <c r="D4335" s="1409"/>
      <c r="E4335" s="1398"/>
      <c r="F4335" s="1398"/>
      <c r="G4335" s="1398"/>
      <c r="H4335" s="1399"/>
      <c r="I4335" s="1399"/>
      <c r="J4335" s="1399"/>
      <c r="K4335"/>
      <c r="L4335"/>
      <c r="M4335"/>
      <c r="N4335"/>
      <c r="O4335"/>
    </row>
    <row r="4336" spans="2:15" s="249" customFormat="1" ht="15.75" customHeight="1">
      <c r="B4336" s="1408"/>
      <c r="C4336" s="1979"/>
      <c r="D4336" s="1409"/>
      <c r="E4336" s="1398"/>
      <c r="F4336" s="1398"/>
      <c r="G4336" s="1398"/>
      <c r="H4336" s="1399"/>
      <c r="I4336" s="1399"/>
      <c r="J4336" s="1399"/>
      <c r="K4336"/>
      <c r="L4336"/>
      <c r="M4336"/>
      <c r="N4336"/>
      <c r="O4336"/>
    </row>
    <row r="4337" spans="2:15" s="249" customFormat="1" ht="15.75" customHeight="1">
      <c r="B4337" s="1408"/>
      <c r="C4337" s="1979"/>
      <c r="D4337" s="1409"/>
      <c r="E4337" s="1398"/>
      <c r="F4337" s="1398"/>
      <c r="G4337" s="1398"/>
      <c r="H4337" s="1399"/>
      <c r="I4337" s="1399"/>
      <c r="J4337" s="1399"/>
      <c r="K4337"/>
      <c r="L4337"/>
      <c r="M4337"/>
      <c r="N4337"/>
      <c r="O4337"/>
    </row>
    <row r="4338" spans="2:15" s="249" customFormat="1" ht="15.75" customHeight="1">
      <c r="B4338" s="1408"/>
      <c r="C4338" s="1979"/>
      <c r="D4338" s="1409"/>
      <c r="E4338" s="1398"/>
      <c r="F4338" s="1398"/>
      <c r="G4338" s="1398"/>
      <c r="H4338" s="1399"/>
      <c r="I4338" s="1399"/>
      <c r="J4338" s="1399"/>
      <c r="K4338"/>
      <c r="L4338"/>
      <c r="M4338"/>
      <c r="N4338"/>
      <c r="O4338"/>
    </row>
    <row r="4339" spans="2:15" s="249" customFormat="1" ht="15.75" customHeight="1">
      <c r="B4339" s="1408"/>
      <c r="C4339" s="1979"/>
      <c r="D4339" s="1409"/>
      <c r="E4339" s="1398"/>
      <c r="F4339" s="1398"/>
      <c r="G4339" s="1398"/>
      <c r="H4339" s="1399"/>
      <c r="I4339" s="1399"/>
      <c r="J4339" s="1399"/>
      <c r="K4339"/>
      <c r="L4339"/>
      <c r="M4339"/>
      <c r="N4339"/>
      <c r="O4339"/>
    </row>
    <row r="4340" spans="2:15" s="249" customFormat="1" ht="15.75" customHeight="1">
      <c r="B4340" s="1408"/>
      <c r="C4340" s="1979"/>
      <c r="D4340" s="1409"/>
      <c r="E4340" s="1398"/>
      <c r="F4340" s="1398"/>
      <c r="G4340" s="1398"/>
      <c r="H4340" s="1399"/>
      <c r="I4340" s="1399"/>
      <c r="J4340" s="1399"/>
      <c r="K4340"/>
      <c r="L4340"/>
      <c r="M4340"/>
      <c r="N4340"/>
      <c r="O4340"/>
    </row>
    <row r="4341" spans="2:15" s="249" customFormat="1" ht="15.75" customHeight="1">
      <c r="B4341" s="1408"/>
      <c r="C4341" s="1979"/>
      <c r="D4341" s="1409"/>
      <c r="E4341" s="1398"/>
      <c r="F4341" s="1398"/>
      <c r="G4341" s="1398"/>
      <c r="H4341" s="1399"/>
      <c r="I4341" s="1399"/>
      <c r="J4341" s="1399"/>
      <c r="K4341"/>
      <c r="L4341"/>
      <c r="M4341"/>
      <c r="N4341"/>
      <c r="O4341"/>
    </row>
    <row r="4342" spans="2:15" s="249" customFormat="1" ht="15.75" customHeight="1">
      <c r="B4342" s="1408"/>
      <c r="C4342" s="1979"/>
      <c r="D4342" s="1409"/>
      <c r="E4342" s="1398"/>
      <c r="F4342" s="1398"/>
      <c r="G4342" s="1398"/>
      <c r="H4342" s="1399"/>
      <c r="I4342" s="1399"/>
      <c r="J4342" s="1399"/>
      <c r="K4342"/>
      <c r="L4342"/>
      <c r="M4342"/>
      <c r="N4342"/>
      <c r="O4342"/>
    </row>
    <row r="4343" spans="2:15" s="249" customFormat="1" ht="15.75" customHeight="1">
      <c r="B4343" s="1408"/>
      <c r="C4343" s="1979"/>
      <c r="D4343" s="1409"/>
      <c r="E4343" s="1398"/>
      <c r="F4343" s="1398"/>
      <c r="G4343" s="1398"/>
      <c r="H4343" s="1399"/>
      <c r="I4343" s="1399"/>
      <c r="J4343" s="1399"/>
      <c r="K4343"/>
      <c r="L4343"/>
      <c r="M4343"/>
      <c r="N4343"/>
      <c r="O4343"/>
    </row>
    <row r="4344" spans="2:15" s="249" customFormat="1" ht="15.75" customHeight="1">
      <c r="B4344" s="1408"/>
      <c r="C4344" s="1979"/>
      <c r="D4344" s="1409"/>
      <c r="E4344" s="1398"/>
      <c r="F4344" s="1398"/>
      <c r="G4344" s="1398"/>
      <c r="H4344" s="1399"/>
      <c r="I4344" s="1399"/>
      <c r="J4344" s="1399"/>
      <c r="K4344"/>
      <c r="L4344"/>
      <c r="M4344"/>
      <c r="N4344"/>
      <c r="O4344"/>
    </row>
    <row r="4345" spans="2:15" s="249" customFormat="1" ht="15.75" customHeight="1">
      <c r="B4345" s="1408"/>
      <c r="C4345" s="1979"/>
      <c r="D4345" s="1409"/>
      <c r="E4345" s="1398"/>
      <c r="F4345" s="1398"/>
      <c r="G4345" s="1398"/>
      <c r="H4345" s="1399"/>
      <c r="I4345" s="1399"/>
      <c r="J4345" s="1399"/>
      <c r="K4345"/>
      <c r="L4345"/>
      <c r="M4345"/>
      <c r="N4345"/>
      <c r="O4345"/>
    </row>
    <row r="4346" spans="2:15" s="249" customFormat="1" ht="15.75" customHeight="1">
      <c r="B4346" s="1408"/>
      <c r="C4346" s="1979"/>
      <c r="D4346" s="1409"/>
      <c r="E4346" s="1398"/>
      <c r="F4346" s="1398"/>
      <c r="G4346" s="1398"/>
      <c r="H4346" s="1399"/>
      <c r="I4346" s="1399"/>
      <c r="J4346" s="1399"/>
      <c r="K4346"/>
      <c r="L4346"/>
      <c r="M4346"/>
      <c r="N4346"/>
      <c r="O4346"/>
    </row>
    <row r="4347" spans="2:15" s="249" customFormat="1" ht="15.75" customHeight="1">
      <c r="B4347" s="1408"/>
      <c r="C4347" s="1979"/>
      <c r="D4347" s="1409"/>
      <c r="E4347" s="1398"/>
      <c r="F4347" s="1398"/>
      <c r="G4347" s="1398"/>
      <c r="H4347" s="1399"/>
      <c r="I4347" s="1399"/>
      <c r="J4347" s="1399"/>
      <c r="K4347"/>
      <c r="L4347"/>
      <c r="M4347"/>
      <c r="N4347"/>
      <c r="O4347"/>
    </row>
    <row r="4348" spans="2:15" s="249" customFormat="1" ht="15.75" customHeight="1">
      <c r="B4348" s="1408"/>
      <c r="C4348" s="1979"/>
      <c r="D4348" s="1409"/>
      <c r="E4348" s="1398"/>
      <c r="F4348" s="1398"/>
      <c r="G4348" s="1398"/>
      <c r="H4348" s="1399"/>
      <c r="I4348" s="1399"/>
      <c r="J4348" s="1399"/>
      <c r="K4348"/>
      <c r="L4348"/>
      <c r="M4348"/>
      <c r="N4348"/>
      <c r="O4348"/>
    </row>
    <row r="4349" spans="2:15" s="249" customFormat="1" ht="15.75" customHeight="1">
      <c r="B4349" s="1408"/>
      <c r="C4349" s="1979"/>
      <c r="D4349" s="1409"/>
      <c r="E4349" s="1398"/>
      <c r="F4349" s="1398"/>
      <c r="G4349" s="1398"/>
      <c r="H4349" s="1399"/>
      <c r="I4349" s="1399"/>
      <c r="J4349" s="1399"/>
      <c r="K4349"/>
      <c r="L4349"/>
      <c r="M4349"/>
      <c r="N4349"/>
      <c r="O4349"/>
    </row>
    <row r="4350" spans="2:15" s="249" customFormat="1" ht="15.75" customHeight="1">
      <c r="B4350" s="1408"/>
      <c r="C4350" s="1979"/>
      <c r="D4350" s="1409"/>
      <c r="E4350" s="1398"/>
      <c r="F4350" s="1398"/>
      <c r="G4350" s="1398"/>
      <c r="H4350" s="1399"/>
      <c r="I4350" s="1399"/>
      <c r="J4350" s="1399"/>
      <c r="K4350"/>
      <c r="L4350"/>
      <c r="M4350"/>
      <c r="N4350"/>
      <c r="O4350"/>
    </row>
    <row r="4351" spans="2:15" s="249" customFormat="1" ht="15.75" customHeight="1">
      <c r="B4351" s="1408"/>
      <c r="C4351" s="1979"/>
      <c r="D4351" s="1409"/>
      <c r="E4351" s="1398"/>
      <c r="F4351" s="1398"/>
      <c r="G4351" s="1398"/>
      <c r="H4351" s="1399"/>
      <c r="I4351" s="1399"/>
      <c r="J4351" s="1399"/>
      <c r="K4351"/>
      <c r="L4351"/>
      <c r="M4351"/>
      <c r="N4351"/>
      <c r="O4351"/>
    </row>
    <row r="4352" spans="2:15" s="249" customFormat="1" ht="15.75" customHeight="1">
      <c r="B4352" s="1408"/>
      <c r="C4352" s="1979"/>
      <c r="D4352" s="1409"/>
      <c r="E4352" s="1398"/>
      <c r="F4352" s="1398"/>
      <c r="G4352" s="1398"/>
      <c r="H4352" s="1399"/>
      <c r="I4352" s="1399"/>
      <c r="J4352" s="1399"/>
      <c r="K4352"/>
      <c r="L4352"/>
      <c r="M4352"/>
      <c r="N4352"/>
      <c r="O4352"/>
    </row>
    <row r="4353" spans="2:15" s="249" customFormat="1" ht="15.75" customHeight="1">
      <c r="B4353" s="1408"/>
      <c r="C4353" s="1979"/>
      <c r="D4353" s="1409"/>
      <c r="E4353" s="1398"/>
      <c r="F4353" s="1398"/>
      <c r="G4353" s="1398"/>
      <c r="H4353" s="1399"/>
      <c r="I4353" s="1399"/>
      <c r="J4353" s="1399"/>
      <c r="K4353"/>
      <c r="L4353"/>
      <c r="M4353"/>
      <c r="N4353"/>
      <c r="O4353"/>
    </row>
    <row r="4354" spans="2:15" s="249" customFormat="1" ht="15.75" customHeight="1">
      <c r="B4354" s="1408"/>
      <c r="C4354" s="1979"/>
      <c r="D4354" s="1409"/>
      <c r="E4354" s="1398"/>
      <c r="F4354" s="1398"/>
      <c r="G4354" s="1398"/>
      <c r="H4354" s="1399"/>
      <c r="I4354" s="1399"/>
      <c r="J4354" s="1399"/>
      <c r="K4354"/>
      <c r="L4354"/>
      <c r="M4354"/>
      <c r="N4354"/>
      <c r="O4354"/>
    </row>
    <row r="4355" spans="2:15" s="249" customFormat="1" ht="15.75" customHeight="1">
      <c r="B4355" s="1408"/>
      <c r="C4355" s="1979"/>
      <c r="D4355" s="1409"/>
      <c r="E4355" s="1398"/>
      <c r="F4355" s="1398"/>
      <c r="G4355" s="1398"/>
      <c r="H4355" s="1399"/>
      <c r="I4355" s="1399"/>
      <c r="J4355" s="1399"/>
      <c r="K4355"/>
      <c r="L4355"/>
      <c r="M4355"/>
      <c r="N4355"/>
      <c r="O4355"/>
    </row>
    <row r="4356" spans="2:15" s="249" customFormat="1" ht="15.75" customHeight="1">
      <c r="B4356" s="1408"/>
      <c r="C4356" s="1979"/>
      <c r="D4356" s="1409"/>
      <c r="E4356" s="1398"/>
      <c r="F4356" s="1398"/>
      <c r="G4356" s="1398"/>
      <c r="H4356" s="1399"/>
      <c r="I4356" s="1399"/>
      <c r="J4356" s="1399"/>
      <c r="K4356"/>
      <c r="L4356"/>
      <c r="M4356"/>
      <c r="N4356"/>
      <c r="O4356"/>
    </row>
    <row r="4357" spans="2:15" s="249" customFormat="1" ht="15.75" customHeight="1">
      <c r="B4357" s="1408"/>
      <c r="C4357" s="1979"/>
      <c r="D4357" s="1409"/>
      <c r="E4357" s="1398"/>
      <c r="F4357" s="1398"/>
      <c r="G4357" s="1398"/>
      <c r="H4357" s="1399"/>
      <c r="I4357" s="1399"/>
      <c r="J4357" s="1399"/>
      <c r="K4357"/>
      <c r="L4357"/>
      <c r="M4357"/>
      <c r="N4357"/>
      <c r="O4357"/>
    </row>
    <row r="4358" spans="2:15" s="249" customFormat="1" ht="15.75" customHeight="1">
      <c r="B4358" s="1408"/>
      <c r="C4358" s="1979"/>
      <c r="D4358" s="1409"/>
      <c r="E4358" s="1398"/>
      <c r="F4358" s="1398"/>
      <c r="G4358" s="1398"/>
      <c r="H4358" s="1399"/>
      <c r="I4358" s="1399"/>
      <c r="J4358" s="1399"/>
      <c r="K4358"/>
      <c r="L4358"/>
      <c r="M4358"/>
      <c r="N4358"/>
      <c r="O4358"/>
    </row>
    <row r="4359" spans="2:15" s="249" customFormat="1" ht="15.75" customHeight="1">
      <c r="B4359" s="1408"/>
      <c r="C4359" s="1979"/>
      <c r="D4359" s="1409"/>
      <c r="E4359" s="1398"/>
      <c r="F4359" s="1398"/>
      <c r="G4359" s="1398"/>
      <c r="H4359" s="1399"/>
      <c r="I4359" s="1399"/>
      <c r="J4359" s="1399"/>
      <c r="K4359"/>
      <c r="L4359"/>
      <c r="M4359"/>
      <c r="N4359"/>
      <c r="O4359"/>
    </row>
    <row r="4360" spans="2:15" s="249" customFormat="1" ht="15.75" customHeight="1">
      <c r="B4360" s="1408"/>
      <c r="C4360" s="1979"/>
      <c r="D4360" s="1409"/>
      <c r="E4360" s="1398"/>
      <c r="F4360" s="1398"/>
      <c r="G4360" s="1398"/>
      <c r="H4360" s="1399"/>
      <c r="I4360" s="1399"/>
      <c r="J4360" s="1399"/>
      <c r="K4360"/>
      <c r="L4360"/>
      <c r="M4360"/>
      <c r="N4360"/>
      <c r="O4360"/>
    </row>
    <row r="4361" spans="2:15" s="249" customFormat="1" ht="15.75" customHeight="1">
      <c r="B4361" s="1408"/>
      <c r="C4361" s="1979"/>
      <c r="D4361" s="1409"/>
      <c r="E4361" s="1398"/>
      <c r="F4361" s="1398"/>
      <c r="G4361" s="1398"/>
      <c r="H4361" s="1399"/>
      <c r="I4361" s="1399"/>
      <c r="J4361" s="1399"/>
      <c r="K4361"/>
      <c r="L4361"/>
      <c r="M4361"/>
      <c r="N4361"/>
      <c r="O4361"/>
    </row>
    <row r="4362" spans="2:15" s="249" customFormat="1" ht="15.75" customHeight="1">
      <c r="B4362" s="1408"/>
      <c r="C4362" s="1979"/>
      <c r="D4362" s="1409"/>
      <c r="E4362" s="1398"/>
      <c r="F4362" s="1398"/>
      <c r="G4362" s="1398"/>
      <c r="H4362" s="1399"/>
      <c r="I4362" s="1399"/>
      <c r="J4362" s="1399"/>
      <c r="K4362"/>
      <c r="L4362"/>
      <c r="M4362"/>
      <c r="N4362"/>
      <c r="O4362"/>
    </row>
    <row r="4363" spans="2:15" s="249" customFormat="1" ht="15.75" customHeight="1">
      <c r="B4363" s="1408"/>
      <c r="C4363" s="1979"/>
      <c r="D4363" s="1409"/>
      <c r="E4363" s="1398"/>
      <c r="F4363" s="1398"/>
      <c r="G4363" s="1398"/>
      <c r="H4363" s="1399"/>
      <c r="I4363" s="1399"/>
      <c r="J4363" s="1399"/>
      <c r="K4363"/>
      <c r="L4363"/>
      <c r="M4363"/>
      <c r="N4363"/>
      <c r="O4363"/>
    </row>
    <row r="4364" spans="2:15" s="249" customFormat="1" ht="15.75" customHeight="1">
      <c r="B4364" s="1408"/>
      <c r="C4364" s="1979"/>
      <c r="D4364" s="1409"/>
      <c r="E4364" s="1398"/>
      <c r="F4364" s="1398"/>
      <c r="G4364" s="1398"/>
      <c r="H4364" s="1399"/>
      <c r="I4364" s="1399"/>
      <c r="J4364" s="1399"/>
      <c r="K4364"/>
      <c r="L4364"/>
      <c r="M4364"/>
      <c r="N4364"/>
      <c r="O4364"/>
    </row>
    <row r="4365" spans="2:15" s="249" customFormat="1" ht="15.75" customHeight="1">
      <c r="B4365" s="1408"/>
      <c r="C4365" s="1979"/>
      <c r="D4365" s="1409"/>
      <c r="E4365" s="1398"/>
      <c r="F4365" s="1398"/>
      <c r="G4365" s="1398"/>
      <c r="H4365" s="1399"/>
      <c r="I4365" s="1399"/>
      <c r="J4365" s="1399"/>
      <c r="K4365"/>
      <c r="L4365"/>
      <c r="M4365"/>
      <c r="N4365"/>
      <c r="O4365"/>
    </row>
    <row r="4366" spans="2:15" s="249" customFormat="1" ht="15.75" customHeight="1">
      <c r="B4366" s="1408"/>
      <c r="C4366" s="1979"/>
      <c r="D4366" s="1409"/>
      <c r="E4366" s="1398"/>
      <c r="F4366" s="1398"/>
      <c r="G4366" s="1398"/>
      <c r="H4366" s="1399"/>
      <c r="I4366" s="1399"/>
      <c r="J4366" s="1399"/>
      <c r="K4366"/>
      <c r="L4366"/>
      <c r="M4366"/>
      <c r="N4366"/>
      <c r="O4366"/>
    </row>
    <row r="4367" spans="2:15" s="249" customFormat="1" ht="15.75" customHeight="1">
      <c r="B4367" s="1408"/>
      <c r="C4367" s="1979"/>
      <c r="D4367" s="1409"/>
      <c r="E4367" s="1398"/>
      <c r="F4367" s="1398"/>
      <c r="G4367" s="1398"/>
      <c r="H4367" s="1399"/>
      <c r="I4367" s="1399"/>
      <c r="J4367" s="1399"/>
      <c r="K4367"/>
      <c r="L4367"/>
      <c r="M4367"/>
      <c r="N4367"/>
      <c r="O4367"/>
    </row>
    <row r="4368" spans="2:15" s="249" customFormat="1" ht="15.75" customHeight="1">
      <c r="B4368" s="1408"/>
      <c r="C4368" s="1979"/>
      <c r="D4368" s="1409"/>
      <c r="E4368" s="1398"/>
      <c r="F4368" s="1398"/>
      <c r="G4368" s="1398"/>
      <c r="H4368" s="1399"/>
      <c r="I4368" s="1399"/>
      <c r="J4368" s="1399"/>
      <c r="K4368"/>
      <c r="L4368"/>
      <c r="M4368"/>
      <c r="N4368"/>
      <c r="O4368"/>
    </row>
    <row r="4369" spans="2:15" s="249" customFormat="1" ht="15.75" customHeight="1">
      <c r="B4369" s="1408"/>
      <c r="C4369" s="1979"/>
      <c r="D4369" s="1409"/>
      <c r="E4369" s="1398"/>
      <c r="F4369" s="1398"/>
      <c r="G4369" s="1398"/>
      <c r="H4369" s="1399"/>
      <c r="I4369" s="1399"/>
      <c r="J4369" s="1399"/>
      <c r="K4369"/>
      <c r="L4369"/>
      <c r="M4369"/>
      <c r="N4369"/>
      <c r="O4369"/>
    </row>
    <row r="4370" spans="2:15" s="249" customFormat="1" ht="15.75" customHeight="1">
      <c r="B4370" s="1408"/>
      <c r="C4370" s="1979"/>
      <c r="D4370" s="1409"/>
      <c r="E4370" s="1398"/>
      <c r="F4370" s="1398"/>
      <c r="G4370" s="1398"/>
      <c r="H4370" s="1399"/>
      <c r="I4370" s="1399"/>
      <c r="J4370" s="1399"/>
      <c r="K4370"/>
      <c r="L4370"/>
      <c r="M4370"/>
      <c r="N4370"/>
      <c r="O4370"/>
    </row>
    <row r="4371" spans="2:15" s="249" customFormat="1" ht="15.75" customHeight="1">
      <c r="B4371" s="1408"/>
      <c r="C4371" s="1979"/>
      <c r="D4371" s="1409"/>
      <c r="E4371" s="1398"/>
      <c r="F4371" s="1398"/>
      <c r="G4371" s="1398"/>
      <c r="H4371" s="1399"/>
      <c r="I4371" s="1399"/>
      <c r="J4371" s="1399"/>
      <c r="K4371"/>
      <c r="L4371"/>
      <c r="M4371"/>
      <c r="N4371"/>
      <c r="O4371"/>
    </row>
    <row r="4372" spans="2:15" s="249" customFormat="1" ht="15.75" customHeight="1">
      <c r="B4372" s="1408"/>
      <c r="C4372" s="1979"/>
      <c r="D4372" s="1409"/>
      <c r="E4372" s="1398"/>
      <c r="F4372" s="1398"/>
      <c r="G4372" s="1398"/>
      <c r="H4372" s="1399"/>
      <c r="I4372" s="1399"/>
      <c r="J4372" s="1399"/>
      <c r="K4372"/>
      <c r="L4372"/>
      <c r="M4372"/>
      <c r="N4372"/>
      <c r="O4372"/>
    </row>
    <row r="4373" spans="2:15" s="249" customFormat="1" ht="15.75" customHeight="1">
      <c r="B4373" s="1408"/>
      <c r="C4373" s="1979"/>
      <c r="D4373" s="1409"/>
      <c r="E4373" s="1398"/>
      <c r="F4373" s="1398"/>
      <c r="G4373" s="1398"/>
      <c r="H4373" s="1399"/>
      <c r="I4373" s="1399"/>
      <c r="J4373" s="1399"/>
      <c r="K4373"/>
      <c r="L4373"/>
      <c r="M4373"/>
      <c r="N4373"/>
      <c r="O4373"/>
    </row>
    <row r="4374" spans="2:15" s="249" customFormat="1" ht="15.75" customHeight="1">
      <c r="B4374" s="1408"/>
      <c r="C4374" s="1979"/>
      <c r="D4374" s="1409"/>
      <c r="E4374" s="1398"/>
      <c r="F4374" s="1398"/>
      <c r="G4374" s="1398"/>
      <c r="H4374" s="1399"/>
      <c r="I4374" s="1399"/>
      <c r="J4374" s="1399"/>
      <c r="K4374"/>
      <c r="L4374"/>
      <c r="M4374"/>
      <c r="N4374"/>
      <c r="O4374"/>
    </row>
    <row r="4375" spans="2:15" s="249" customFormat="1" ht="15.75" customHeight="1">
      <c r="B4375" s="1408"/>
      <c r="C4375" s="1979"/>
      <c r="D4375" s="1409"/>
      <c r="E4375" s="1398"/>
      <c r="F4375" s="1398"/>
      <c r="G4375" s="1398"/>
      <c r="H4375" s="1399"/>
      <c r="I4375" s="1399"/>
      <c r="J4375" s="1399"/>
      <c r="K4375"/>
      <c r="L4375"/>
      <c r="M4375"/>
      <c r="N4375"/>
      <c r="O4375"/>
    </row>
    <row r="4376" spans="2:15" s="249" customFormat="1" ht="15.75" customHeight="1">
      <c r="B4376" s="1408"/>
      <c r="C4376" s="1979"/>
      <c r="D4376" s="1409"/>
      <c r="E4376" s="1398"/>
      <c r="F4376" s="1398"/>
      <c r="G4376" s="1398"/>
      <c r="H4376" s="1399"/>
      <c r="I4376" s="1399"/>
      <c r="J4376" s="1399"/>
      <c r="K4376"/>
      <c r="L4376"/>
      <c r="M4376"/>
      <c r="N4376"/>
      <c r="O4376"/>
    </row>
    <row r="4377" spans="2:15" s="249" customFormat="1" ht="15.75" customHeight="1">
      <c r="B4377" s="1408"/>
      <c r="C4377" s="1979"/>
      <c r="D4377" s="1409"/>
      <c r="E4377" s="1398"/>
      <c r="F4377" s="1398"/>
      <c r="G4377" s="1398"/>
      <c r="H4377" s="1399"/>
      <c r="I4377" s="1399"/>
      <c r="J4377" s="1399"/>
      <c r="K4377"/>
      <c r="L4377"/>
      <c r="M4377"/>
      <c r="N4377"/>
      <c r="O4377"/>
    </row>
    <row r="4378" spans="2:15" s="249" customFormat="1" ht="15.75" customHeight="1">
      <c r="B4378" s="1408"/>
      <c r="C4378" s="1979"/>
      <c r="D4378" s="1409"/>
      <c r="E4378" s="1398"/>
      <c r="F4378" s="1398"/>
      <c r="G4378" s="1398"/>
      <c r="H4378" s="1399"/>
      <c r="I4378" s="1399"/>
      <c r="J4378" s="1399"/>
      <c r="K4378"/>
      <c r="L4378"/>
      <c r="M4378"/>
      <c r="N4378"/>
      <c r="O4378"/>
    </row>
    <row r="4379" spans="2:15" s="249" customFormat="1" ht="15.75" customHeight="1">
      <c r="B4379" s="1408"/>
      <c r="C4379" s="1979"/>
      <c r="D4379" s="1409"/>
      <c r="E4379" s="1398"/>
      <c r="F4379" s="1398"/>
      <c r="G4379" s="1398"/>
      <c r="H4379" s="1399"/>
      <c r="I4379" s="1399"/>
      <c r="J4379" s="1399"/>
      <c r="K4379"/>
      <c r="L4379"/>
      <c r="M4379"/>
      <c r="N4379"/>
      <c r="O4379"/>
    </row>
    <row r="4380" spans="2:15" s="249" customFormat="1" ht="15.75" customHeight="1">
      <c r="B4380" s="1408"/>
      <c r="C4380" s="1979"/>
      <c r="D4380" s="1409"/>
      <c r="E4380" s="1398"/>
      <c r="F4380" s="1398"/>
      <c r="G4380" s="1398"/>
      <c r="H4380" s="1399"/>
      <c r="I4380" s="1399"/>
      <c r="J4380" s="1399"/>
      <c r="K4380"/>
      <c r="L4380"/>
      <c r="M4380"/>
      <c r="N4380"/>
      <c r="O4380"/>
    </row>
    <row r="4381" spans="2:15" s="249" customFormat="1" ht="15.75" customHeight="1">
      <c r="B4381" s="1408"/>
      <c r="C4381" s="1979"/>
      <c r="D4381" s="1409"/>
      <c r="E4381" s="1398"/>
      <c r="F4381" s="1398"/>
      <c r="G4381" s="1398"/>
      <c r="H4381" s="1399"/>
      <c r="I4381" s="1399"/>
      <c r="J4381" s="1399"/>
      <c r="K4381"/>
      <c r="L4381"/>
      <c r="M4381"/>
      <c r="N4381"/>
      <c r="O4381"/>
    </row>
    <row r="4382" spans="2:15" s="249" customFormat="1" ht="15.75" customHeight="1">
      <c r="B4382" s="1408"/>
      <c r="C4382" s="1979"/>
      <c r="D4382" s="1409"/>
      <c r="E4382" s="1398"/>
      <c r="F4382" s="1398"/>
      <c r="G4382" s="1398"/>
      <c r="H4382" s="1399"/>
      <c r="I4382" s="1399"/>
      <c r="J4382" s="1399"/>
      <c r="K4382"/>
      <c r="L4382"/>
      <c r="M4382"/>
      <c r="N4382"/>
      <c r="O4382"/>
    </row>
    <row r="4383" spans="2:15" s="249" customFormat="1" ht="15.75" customHeight="1">
      <c r="B4383" s="1408"/>
      <c r="C4383" s="1979"/>
      <c r="D4383" s="1409"/>
      <c r="E4383" s="1398"/>
      <c r="F4383" s="1398"/>
      <c r="G4383" s="1398"/>
      <c r="H4383" s="1399"/>
      <c r="I4383" s="1399"/>
      <c r="J4383" s="1399"/>
      <c r="K4383"/>
      <c r="L4383"/>
      <c r="M4383"/>
      <c r="N4383"/>
      <c r="O4383"/>
    </row>
    <row r="4384" spans="2:15" s="249" customFormat="1" ht="15.75" customHeight="1">
      <c r="B4384" s="1408"/>
      <c r="C4384" s="1979"/>
      <c r="D4384" s="1409"/>
      <c r="E4384" s="1398"/>
      <c r="F4384" s="1398"/>
      <c r="G4384" s="1398"/>
      <c r="H4384" s="1399"/>
      <c r="I4384" s="1399"/>
      <c r="J4384" s="1399"/>
      <c r="K4384"/>
      <c r="L4384"/>
      <c r="M4384"/>
      <c r="N4384"/>
      <c r="O4384"/>
    </row>
    <row r="4385" spans="2:15" s="249" customFormat="1" ht="15.75" customHeight="1">
      <c r="B4385" s="1408"/>
      <c r="C4385" s="1979"/>
      <c r="D4385" s="1409"/>
      <c r="E4385" s="1398"/>
      <c r="F4385" s="1398"/>
      <c r="G4385" s="1398"/>
      <c r="H4385" s="1399"/>
      <c r="I4385" s="1399"/>
      <c r="J4385" s="1399"/>
      <c r="K4385"/>
      <c r="L4385"/>
      <c r="M4385"/>
      <c r="N4385"/>
      <c r="O4385"/>
    </row>
    <row r="4386" spans="2:15" s="249" customFormat="1" ht="15.75" customHeight="1">
      <c r="B4386" s="1408"/>
      <c r="C4386" s="1979"/>
      <c r="D4386" s="1409"/>
      <c r="E4386" s="1398"/>
      <c r="F4386" s="1398"/>
      <c r="G4386" s="1398"/>
      <c r="H4386" s="1399"/>
      <c r="I4386" s="1399"/>
      <c r="J4386" s="1399"/>
      <c r="K4386"/>
      <c r="L4386"/>
      <c r="M4386"/>
      <c r="N4386"/>
      <c r="O4386"/>
    </row>
    <row r="4387" spans="2:15" s="249" customFormat="1" ht="15.75" customHeight="1">
      <c r="B4387" s="1408"/>
      <c r="C4387" s="1979"/>
      <c r="D4387" s="1409"/>
      <c r="E4387" s="1398"/>
      <c r="F4387" s="1398"/>
      <c r="G4387" s="1398"/>
      <c r="H4387" s="1399"/>
      <c r="I4387" s="1399"/>
      <c r="J4387" s="1399"/>
      <c r="K4387"/>
      <c r="L4387"/>
      <c r="M4387"/>
      <c r="N4387"/>
      <c r="O4387"/>
    </row>
    <row r="4388" spans="2:15" s="249" customFormat="1" ht="15.75" customHeight="1">
      <c r="B4388" s="1408"/>
      <c r="C4388" s="1979"/>
      <c r="D4388" s="1409"/>
      <c r="E4388" s="1398"/>
      <c r="F4388" s="1398"/>
      <c r="G4388" s="1398"/>
      <c r="H4388" s="1399"/>
      <c r="I4388" s="1399"/>
      <c r="J4388" s="1399"/>
      <c r="K4388"/>
      <c r="L4388"/>
      <c r="M4388"/>
      <c r="N4388"/>
      <c r="O4388"/>
    </row>
    <row r="4389" spans="2:15" s="249" customFormat="1" ht="15.75" customHeight="1">
      <c r="B4389" s="1408"/>
      <c r="C4389" s="1979"/>
      <c r="D4389" s="1409"/>
      <c r="E4389" s="1398"/>
      <c r="F4389" s="1398"/>
      <c r="G4389" s="1398"/>
      <c r="H4389" s="1399"/>
      <c r="I4389" s="1399"/>
      <c r="J4389" s="1399"/>
      <c r="K4389"/>
      <c r="L4389"/>
      <c r="M4389"/>
      <c r="N4389"/>
      <c r="O4389"/>
    </row>
    <row r="4390" spans="2:15" s="249" customFormat="1" ht="15.75" customHeight="1">
      <c r="B4390" s="1408"/>
      <c r="C4390" s="1979"/>
      <c r="D4390" s="1409"/>
      <c r="E4390" s="1398"/>
      <c r="F4390" s="1398"/>
      <c r="G4390" s="1398"/>
      <c r="H4390" s="1399"/>
      <c r="I4390" s="1399"/>
      <c r="J4390" s="1399"/>
      <c r="K4390"/>
      <c r="L4390"/>
      <c r="M4390"/>
      <c r="N4390"/>
      <c r="O4390"/>
    </row>
    <row r="4391" spans="2:15" s="249" customFormat="1" ht="15.75" customHeight="1">
      <c r="B4391" s="1408"/>
      <c r="C4391" s="1979"/>
      <c r="D4391" s="1409"/>
      <c r="E4391" s="1398"/>
      <c r="F4391" s="1398"/>
      <c r="G4391" s="1398"/>
      <c r="H4391" s="1399"/>
      <c r="I4391" s="1399"/>
      <c r="J4391" s="1399"/>
      <c r="K4391"/>
      <c r="L4391"/>
      <c r="M4391"/>
      <c r="N4391"/>
      <c r="O4391"/>
    </row>
    <row r="4392" spans="2:15" s="249" customFormat="1" ht="15.75" customHeight="1">
      <c r="B4392" s="1408"/>
      <c r="C4392" s="1979"/>
      <c r="D4392" s="1409"/>
      <c r="E4392" s="1398"/>
      <c r="F4392" s="1398"/>
      <c r="G4392" s="1398"/>
      <c r="H4392" s="1399"/>
      <c r="I4392" s="1399"/>
      <c r="J4392" s="1399"/>
      <c r="K4392"/>
      <c r="L4392"/>
      <c r="M4392"/>
      <c r="N4392"/>
      <c r="O4392"/>
    </row>
    <row r="4393" spans="2:15" s="249" customFormat="1" ht="15.75" customHeight="1">
      <c r="B4393" s="1408"/>
      <c r="C4393" s="1979"/>
      <c r="D4393" s="1409"/>
      <c r="E4393" s="1398"/>
      <c r="F4393" s="1398"/>
      <c r="G4393" s="1398"/>
      <c r="H4393" s="1399"/>
      <c r="I4393" s="1399"/>
      <c r="J4393" s="1399"/>
      <c r="K4393"/>
      <c r="L4393"/>
      <c r="M4393"/>
      <c r="N4393"/>
      <c r="O4393"/>
    </row>
    <row r="4394" spans="2:15" s="249" customFormat="1" ht="15.75" customHeight="1">
      <c r="B4394" s="1408"/>
      <c r="C4394" s="1979"/>
      <c r="D4394" s="1409"/>
      <c r="E4394" s="1398"/>
      <c r="F4394" s="1398"/>
      <c r="G4394" s="1398"/>
      <c r="H4394" s="1399"/>
      <c r="I4394" s="1399"/>
      <c r="J4394" s="1399"/>
      <c r="K4394"/>
      <c r="L4394"/>
      <c r="M4394"/>
      <c r="N4394"/>
      <c r="O4394"/>
    </row>
    <row r="4395" spans="2:15" s="249" customFormat="1" ht="15.75" customHeight="1">
      <c r="B4395" s="1408"/>
      <c r="C4395" s="1979"/>
      <c r="D4395" s="1409"/>
      <c r="E4395" s="1398"/>
      <c r="F4395" s="1398"/>
      <c r="G4395" s="1398"/>
      <c r="H4395" s="1399"/>
      <c r="I4395" s="1399"/>
      <c r="J4395" s="1399"/>
      <c r="K4395"/>
      <c r="L4395"/>
      <c r="M4395"/>
      <c r="N4395"/>
      <c r="O4395"/>
    </row>
    <row r="4396" spans="2:15" s="249" customFormat="1" ht="15.75" customHeight="1">
      <c r="B4396" s="1408"/>
      <c r="C4396" s="1979"/>
      <c r="D4396" s="1409"/>
      <c r="E4396" s="1398"/>
      <c r="F4396" s="1398"/>
      <c r="G4396" s="1398"/>
      <c r="H4396" s="1399"/>
      <c r="I4396" s="1399"/>
      <c r="J4396" s="1399"/>
      <c r="K4396"/>
      <c r="L4396"/>
      <c r="M4396"/>
      <c r="N4396"/>
      <c r="O4396"/>
    </row>
    <row r="4397" spans="2:15" s="249" customFormat="1" ht="15.75" customHeight="1">
      <c r="B4397" s="1408"/>
      <c r="C4397" s="1979"/>
      <c r="D4397" s="1409"/>
      <c r="E4397" s="1398"/>
      <c r="F4397" s="1398"/>
      <c r="G4397" s="1398"/>
      <c r="H4397" s="1399"/>
      <c r="I4397" s="1399"/>
      <c r="J4397" s="1399"/>
      <c r="K4397"/>
      <c r="L4397"/>
      <c r="M4397"/>
      <c r="N4397"/>
      <c r="O4397"/>
    </row>
    <row r="4398" spans="2:15" s="249" customFormat="1" ht="15.75" customHeight="1">
      <c r="B4398" s="1408"/>
      <c r="C4398" s="1979"/>
      <c r="D4398" s="1409"/>
      <c r="E4398" s="1398"/>
      <c r="F4398" s="1398"/>
      <c r="G4398" s="1398"/>
      <c r="H4398" s="1399"/>
      <c r="I4398" s="1399"/>
      <c r="J4398" s="1399"/>
      <c r="K4398"/>
      <c r="L4398"/>
      <c r="M4398"/>
      <c r="N4398"/>
      <c r="O4398"/>
    </row>
    <row r="4399" spans="2:15" s="249" customFormat="1" ht="15.75" customHeight="1">
      <c r="B4399" s="1408"/>
      <c r="C4399" s="1979"/>
      <c r="D4399" s="1409"/>
      <c r="E4399" s="1398"/>
      <c r="F4399" s="1398"/>
      <c r="G4399" s="1398"/>
      <c r="H4399" s="1399"/>
      <c r="I4399" s="1399"/>
      <c r="J4399" s="1399"/>
      <c r="K4399"/>
      <c r="L4399"/>
      <c r="M4399"/>
      <c r="N4399"/>
      <c r="O4399"/>
    </row>
    <row r="4400" spans="2:15" s="249" customFormat="1" ht="15.75" customHeight="1">
      <c r="B4400" s="1408"/>
      <c r="C4400" s="1979"/>
      <c r="D4400" s="1409"/>
      <c r="E4400" s="1398"/>
      <c r="F4400" s="1398"/>
      <c r="G4400" s="1398"/>
      <c r="H4400" s="1399"/>
      <c r="I4400" s="1399"/>
      <c r="J4400" s="1399"/>
      <c r="K4400"/>
      <c r="L4400"/>
      <c r="M4400"/>
      <c r="N4400"/>
      <c r="O4400"/>
    </row>
    <row r="4401" spans="2:15" s="249" customFormat="1" ht="15.75" customHeight="1">
      <c r="B4401" s="1408"/>
      <c r="C4401" s="1979"/>
      <c r="D4401" s="1409"/>
      <c r="E4401" s="1398"/>
      <c r="F4401" s="1398"/>
      <c r="G4401" s="1398"/>
      <c r="H4401" s="1399"/>
      <c r="I4401" s="1399"/>
      <c r="J4401" s="1399"/>
      <c r="K4401"/>
      <c r="L4401"/>
      <c r="M4401"/>
      <c r="N4401"/>
      <c r="O4401"/>
    </row>
    <row r="4402" spans="2:15" s="249" customFormat="1" ht="15.75" customHeight="1">
      <c r="B4402" s="1408"/>
      <c r="C4402" s="1979"/>
      <c r="D4402" s="1409"/>
      <c r="E4402" s="1398"/>
      <c r="F4402" s="1398"/>
      <c r="G4402" s="1398"/>
      <c r="H4402" s="1399"/>
      <c r="I4402" s="1399"/>
      <c r="J4402" s="1399"/>
      <c r="K4402"/>
      <c r="L4402"/>
      <c r="M4402"/>
      <c r="N4402"/>
      <c r="O4402"/>
    </row>
    <row r="4403" spans="2:15" s="249" customFormat="1" ht="15.75" customHeight="1">
      <c r="B4403" s="1408"/>
      <c r="C4403" s="1979"/>
      <c r="D4403" s="1409"/>
      <c r="E4403" s="1398"/>
      <c r="F4403" s="1398"/>
      <c r="G4403" s="1398"/>
      <c r="H4403" s="1399"/>
      <c r="I4403" s="1399"/>
      <c r="J4403" s="1399"/>
      <c r="K4403"/>
      <c r="L4403"/>
      <c r="M4403"/>
      <c r="N4403"/>
      <c r="O4403"/>
    </row>
    <row r="4404" spans="2:15" s="249" customFormat="1" ht="15.75" customHeight="1">
      <c r="B4404" s="1408"/>
      <c r="C4404" s="1979"/>
      <c r="D4404" s="1409"/>
      <c r="E4404" s="1398"/>
      <c r="F4404" s="1398"/>
      <c r="G4404" s="1398"/>
      <c r="H4404" s="1399"/>
      <c r="I4404" s="1399"/>
      <c r="J4404" s="1399"/>
      <c r="K4404"/>
      <c r="L4404"/>
      <c r="M4404"/>
      <c r="N4404"/>
      <c r="O4404"/>
    </row>
    <row r="4405" spans="2:15" s="249" customFormat="1" ht="15.75" customHeight="1">
      <c r="B4405" s="1408"/>
      <c r="C4405" s="1979"/>
      <c r="D4405" s="1409"/>
      <c r="E4405" s="1398"/>
      <c r="F4405" s="1398"/>
      <c r="G4405" s="1398"/>
      <c r="H4405" s="1399"/>
      <c r="I4405" s="1399"/>
      <c r="J4405" s="1399"/>
      <c r="K4405"/>
      <c r="L4405"/>
      <c r="M4405"/>
      <c r="N4405"/>
      <c r="O4405"/>
    </row>
    <row r="4406" spans="2:15" s="249" customFormat="1" ht="15.75" customHeight="1">
      <c r="B4406" s="1408"/>
      <c r="C4406" s="1979"/>
      <c r="D4406" s="1409"/>
      <c r="E4406" s="1398"/>
      <c r="F4406" s="1398"/>
      <c r="G4406" s="1398"/>
      <c r="H4406" s="1399"/>
      <c r="I4406" s="1399"/>
      <c r="J4406" s="1399"/>
      <c r="K4406"/>
      <c r="L4406"/>
      <c r="M4406"/>
      <c r="N4406"/>
      <c r="O4406"/>
    </row>
    <row r="4407" spans="2:15" s="249" customFormat="1" ht="15.75" customHeight="1">
      <c r="B4407" s="1408"/>
      <c r="C4407" s="1979"/>
      <c r="D4407" s="1409"/>
      <c r="E4407" s="1398"/>
      <c r="F4407" s="1398"/>
      <c r="G4407" s="1398"/>
      <c r="H4407" s="1399"/>
      <c r="I4407" s="1399"/>
      <c r="J4407" s="1399"/>
      <c r="K4407"/>
      <c r="L4407"/>
      <c r="M4407"/>
      <c r="N4407"/>
      <c r="O4407"/>
    </row>
    <row r="4408" spans="2:15" s="249" customFormat="1" ht="15.75" customHeight="1">
      <c r="B4408" s="1408"/>
      <c r="C4408" s="1979"/>
      <c r="D4408" s="1409"/>
      <c r="E4408" s="1398"/>
      <c r="F4408" s="1398"/>
      <c r="G4408" s="1398"/>
      <c r="H4408" s="1399"/>
      <c r="I4408" s="1399"/>
      <c r="J4408" s="1399"/>
      <c r="K4408"/>
      <c r="L4408"/>
      <c r="M4408"/>
      <c r="N4408"/>
      <c r="O4408"/>
    </row>
    <row r="4409" spans="2:15" s="249" customFormat="1" ht="15.75" customHeight="1">
      <c r="B4409" s="1408"/>
      <c r="C4409" s="1979"/>
      <c r="D4409" s="1409"/>
      <c r="E4409" s="1398"/>
      <c r="F4409" s="1398"/>
      <c r="G4409" s="1398"/>
      <c r="H4409" s="1399"/>
      <c r="I4409" s="1399"/>
      <c r="J4409" s="1399"/>
      <c r="K4409"/>
      <c r="L4409"/>
      <c r="M4409"/>
      <c r="N4409"/>
      <c r="O4409"/>
    </row>
    <row r="4410" spans="2:15" s="249" customFormat="1" ht="15.75" customHeight="1">
      <c r="B4410" s="1408"/>
      <c r="C4410" s="1979"/>
      <c r="D4410" s="1409"/>
      <c r="E4410" s="1398"/>
      <c r="F4410" s="1398"/>
      <c r="G4410" s="1398"/>
      <c r="H4410" s="1399"/>
      <c r="I4410" s="1399"/>
      <c r="J4410" s="1399"/>
      <c r="K4410"/>
      <c r="L4410"/>
      <c r="M4410"/>
      <c r="N4410"/>
      <c r="O4410"/>
    </row>
    <row r="4411" spans="2:15" s="249" customFormat="1" ht="15.75" customHeight="1">
      <c r="B4411" s="1408"/>
      <c r="C4411" s="1979"/>
      <c r="D4411" s="1409"/>
      <c r="E4411" s="1398"/>
      <c r="F4411" s="1398"/>
      <c r="G4411" s="1398"/>
      <c r="H4411" s="1399"/>
      <c r="I4411" s="1399"/>
      <c r="J4411" s="1399"/>
      <c r="K4411"/>
      <c r="L4411"/>
      <c r="M4411"/>
      <c r="N4411"/>
      <c r="O4411"/>
    </row>
    <row r="4412" spans="2:15" s="249" customFormat="1" ht="15.75" customHeight="1">
      <c r="B4412" s="1408"/>
      <c r="C4412" s="1979"/>
      <c r="D4412" s="1409"/>
      <c r="E4412" s="1398"/>
      <c r="F4412" s="1398"/>
      <c r="G4412" s="1398"/>
      <c r="H4412" s="1399"/>
      <c r="I4412" s="1399"/>
      <c r="J4412" s="1399"/>
      <c r="K4412"/>
      <c r="L4412"/>
      <c r="M4412"/>
      <c r="N4412"/>
      <c r="O4412"/>
    </row>
    <row r="4413" spans="2:15" s="249" customFormat="1" ht="15.75" customHeight="1">
      <c r="B4413" s="1408"/>
      <c r="C4413" s="1979"/>
      <c r="D4413" s="1409"/>
      <c r="E4413" s="1398"/>
      <c r="F4413" s="1398"/>
      <c r="G4413" s="1398"/>
      <c r="H4413" s="1399"/>
      <c r="I4413" s="1399"/>
      <c r="J4413" s="1399"/>
      <c r="K4413"/>
      <c r="L4413"/>
      <c r="M4413"/>
      <c r="N4413"/>
      <c r="O4413"/>
    </row>
    <row r="4414" spans="2:15" s="249" customFormat="1" ht="15.75" customHeight="1">
      <c r="B4414" s="1408"/>
      <c r="C4414" s="1979"/>
      <c r="D4414" s="1409"/>
      <c r="E4414" s="1398"/>
      <c r="F4414" s="1398"/>
      <c r="G4414" s="1398"/>
      <c r="H4414" s="1399"/>
      <c r="I4414" s="1399"/>
      <c r="J4414" s="1399"/>
      <c r="K4414"/>
      <c r="L4414"/>
      <c r="M4414"/>
      <c r="N4414"/>
      <c r="O4414"/>
    </row>
    <row r="4415" spans="2:15" s="249" customFormat="1" ht="15.75" customHeight="1">
      <c r="B4415" s="1408"/>
      <c r="C4415" s="1979"/>
      <c r="D4415" s="1409"/>
      <c r="E4415" s="1398"/>
      <c r="F4415" s="1398"/>
      <c r="G4415" s="1398"/>
      <c r="H4415" s="1399"/>
      <c r="I4415" s="1399"/>
      <c r="J4415" s="1399"/>
      <c r="K4415"/>
      <c r="L4415"/>
      <c r="M4415"/>
      <c r="N4415"/>
      <c r="O4415"/>
    </row>
    <row r="4416" spans="2:15" s="249" customFormat="1" ht="15.75" customHeight="1">
      <c r="B4416" s="1408"/>
      <c r="C4416" s="1979"/>
      <c r="D4416" s="1409"/>
      <c r="E4416" s="1398"/>
      <c r="F4416" s="1398"/>
      <c r="G4416" s="1398"/>
      <c r="H4416" s="1399"/>
      <c r="I4416" s="1399"/>
      <c r="J4416" s="1399"/>
      <c r="K4416"/>
      <c r="L4416"/>
      <c r="M4416"/>
      <c r="N4416"/>
      <c r="O4416"/>
    </row>
    <row r="4417" spans="2:15" s="249" customFormat="1" ht="15.75" customHeight="1">
      <c r="B4417" s="1408"/>
      <c r="C4417" s="1979"/>
      <c r="D4417" s="1409"/>
      <c r="E4417" s="1398"/>
      <c r="F4417" s="1398"/>
      <c r="G4417" s="1398"/>
      <c r="H4417" s="1399"/>
      <c r="I4417" s="1399"/>
      <c r="J4417" s="1399"/>
      <c r="K4417"/>
      <c r="L4417"/>
      <c r="M4417"/>
      <c r="N4417"/>
      <c r="O4417"/>
    </row>
    <row r="4418" spans="2:15" s="249" customFormat="1" ht="15.75" customHeight="1">
      <c r="B4418" s="1408"/>
      <c r="C4418" s="1979"/>
      <c r="D4418" s="1409"/>
      <c r="E4418" s="1398"/>
      <c r="F4418" s="1398"/>
      <c r="G4418" s="1398"/>
      <c r="H4418" s="1399"/>
      <c r="I4418" s="1399"/>
      <c r="J4418" s="1399"/>
      <c r="K4418"/>
      <c r="L4418"/>
      <c r="M4418"/>
      <c r="N4418"/>
      <c r="O4418"/>
    </row>
    <row r="4419" spans="2:15" s="249" customFormat="1" ht="15.75" customHeight="1">
      <c r="B4419" s="1408"/>
      <c r="C4419" s="1979"/>
      <c r="D4419" s="1409"/>
      <c r="E4419" s="1398"/>
      <c r="F4419" s="1398"/>
      <c r="G4419" s="1398"/>
      <c r="H4419" s="1399"/>
      <c r="I4419" s="1399"/>
      <c r="J4419" s="1399"/>
      <c r="K4419"/>
      <c r="L4419"/>
      <c r="M4419"/>
      <c r="N4419"/>
      <c r="O4419"/>
    </row>
    <row r="4420" spans="2:15" s="249" customFormat="1" ht="15.75" customHeight="1">
      <c r="B4420" s="1408"/>
      <c r="C4420" s="1979"/>
      <c r="D4420" s="1409"/>
      <c r="E4420" s="1398"/>
      <c r="F4420" s="1398"/>
      <c r="G4420" s="1398"/>
      <c r="H4420" s="1399"/>
      <c r="I4420" s="1399"/>
      <c r="J4420" s="1399"/>
      <c r="K4420"/>
      <c r="L4420"/>
      <c r="M4420"/>
      <c r="N4420"/>
      <c r="O4420"/>
    </row>
    <row r="4421" spans="2:15" s="249" customFormat="1" ht="15.75" customHeight="1">
      <c r="B4421" s="1408"/>
      <c r="C4421" s="1979"/>
      <c r="D4421" s="1409"/>
      <c r="E4421" s="1398"/>
      <c r="F4421" s="1398"/>
      <c r="G4421" s="1398"/>
      <c r="H4421" s="1399"/>
      <c r="I4421" s="1399"/>
      <c r="J4421" s="1399"/>
      <c r="K4421"/>
      <c r="L4421"/>
      <c r="M4421"/>
      <c r="N4421"/>
      <c r="O4421"/>
    </row>
    <row r="4422" spans="2:15" s="249" customFormat="1" ht="15.75" customHeight="1">
      <c r="B4422" s="1408"/>
      <c r="C4422" s="1979"/>
      <c r="D4422" s="1409"/>
      <c r="E4422" s="1398"/>
      <c r="F4422" s="1398"/>
      <c r="G4422" s="1398"/>
      <c r="H4422" s="1399"/>
      <c r="I4422" s="1399"/>
      <c r="J4422" s="1399"/>
      <c r="K4422"/>
      <c r="L4422"/>
      <c r="M4422"/>
      <c r="N4422"/>
      <c r="O4422"/>
    </row>
    <row r="4423" spans="2:15" s="249" customFormat="1" ht="15.75" customHeight="1">
      <c r="B4423" s="1408"/>
      <c r="C4423" s="1979"/>
      <c r="D4423" s="1409"/>
      <c r="E4423" s="1398"/>
      <c r="F4423" s="1398"/>
      <c r="G4423" s="1398"/>
      <c r="H4423" s="1399"/>
      <c r="I4423" s="1399"/>
      <c r="J4423" s="1399"/>
      <c r="K4423"/>
      <c r="L4423"/>
      <c r="M4423"/>
      <c r="N4423"/>
      <c r="O4423"/>
    </row>
    <row r="4424" spans="2:15" s="249" customFormat="1" ht="15.75" customHeight="1">
      <c r="B4424" s="1408"/>
      <c r="C4424" s="1979"/>
      <c r="D4424" s="1409"/>
      <c r="E4424" s="1398"/>
      <c r="F4424" s="1398"/>
      <c r="G4424" s="1398"/>
      <c r="H4424" s="1399"/>
      <c r="I4424" s="1399"/>
      <c r="J4424" s="1399"/>
      <c r="K4424"/>
      <c r="L4424"/>
      <c r="M4424"/>
      <c r="N4424"/>
      <c r="O4424"/>
    </row>
    <row r="4425" spans="2:15" s="249" customFormat="1" ht="15.75" customHeight="1">
      <c r="B4425" s="1408"/>
      <c r="C4425" s="1979"/>
      <c r="D4425" s="1409"/>
      <c r="E4425" s="1398"/>
      <c r="F4425" s="1398"/>
      <c r="G4425" s="1398"/>
      <c r="H4425" s="1399"/>
      <c r="I4425" s="1399"/>
      <c r="J4425" s="1399"/>
      <c r="K4425"/>
      <c r="L4425"/>
      <c r="M4425"/>
      <c r="N4425"/>
      <c r="O4425"/>
    </row>
    <row r="4426" spans="2:15" s="249" customFormat="1" ht="15.75" customHeight="1">
      <c r="B4426" s="1408"/>
      <c r="C4426" s="1979"/>
      <c r="D4426" s="1409"/>
      <c r="E4426" s="1398"/>
      <c r="F4426" s="1398"/>
      <c r="G4426" s="1398"/>
      <c r="H4426" s="1399"/>
      <c r="I4426" s="1399"/>
      <c r="J4426" s="1399"/>
      <c r="K4426"/>
      <c r="L4426"/>
      <c r="M4426"/>
      <c r="N4426"/>
      <c r="O4426"/>
    </row>
    <row r="4427" spans="2:15" s="249" customFormat="1" ht="15.75" customHeight="1">
      <c r="B4427" s="1408"/>
      <c r="C4427" s="1979"/>
      <c r="D4427" s="1409"/>
      <c r="E4427" s="1398"/>
      <c r="F4427" s="1398"/>
      <c r="G4427" s="1398"/>
      <c r="H4427" s="1399"/>
      <c r="I4427" s="1399"/>
      <c r="J4427" s="1399"/>
      <c r="K4427"/>
      <c r="L4427"/>
      <c r="M4427"/>
      <c r="N4427"/>
      <c r="O4427"/>
    </row>
    <row r="4428" spans="2:15" s="249" customFormat="1" ht="15.75" customHeight="1">
      <c r="B4428" s="1408"/>
      <c r="C4428" s="1979"/>
      <c r="D4428" s="1409"/>
      <c r="E4428" s="1398"/>
      <c r="F4428" s="1398"/>
      <c r="G4428" s="1398"/>
      <c r="H4428" s="1399"/>
      <c r="I4428" s="1399"/>
      <c r="J4428" s="1399"/>
      <c r="K4428"/>
      <c r="L4428"/>
      <c r="M4428"/>
      <c r="N4428"/>
      <c r="O4428"/>
    </row>
    <row r="4429" spans="2:15" s="249" customFormat="1" ht="15.75" customHeight="1">
      <c r="B4429" s="1408"/>
      <c r="C4429" s="1979"/>
      <c r="D4429" s="1409"/>
      <c r="E4429" s="1398"/>
      <c r="F4429" s="1398"/>
      <c r="G4429" s="1398"/>
      <c r="H4429" s="1399"/>
      <c r="I4429" s="1399"/>
      <c r="J4429" s="1399"/>
      <c r="K4429"/>
      <c r="L4429"/>
      <c r="M4429"/>
      <c r="N4429"/>
      <c r="O4429"/>
    </row>
    <row r="4430" spans="2:15" s="249" customFormat="1" ht="15.75" customHeight="1">
      <c r="B4430" s="1408"/>
      <c r="C4430" s="1979"/>
      <c r="D4430" s="1409"/>
      <c r="E4430" s="1398"/>
      <c r="F4430" s="1398"/>
      <c r="G4430" s="1398"/>
      <c r="H4430" s="1399"/>
      <c r="I4430" s="1399"/>
      <c r="J4430" s="1399"/>
      <c r="K4430"/>
      <c r="L4430"/>
      <c r="M4430"/>
      <c r="N4430"/>
      <c r="O4430"/>
    </row>
    <row r="4431" spans="2:15" s="249" customFormat="1" ht="15.75" customHeight="1">
      <c r="B4431" s="1408"/>
      <c r="C4431" s="1979"/>
      <c r="D4431" s="1409"/>
      <c r="E4431" s="1398"/>
      <c r="F4431" s="1398"/>
      <c r="G4431" s="1398"/>
      <c r="H4431" s="1399"/>
      <c r="I4431" s="1399"/>
      <c r="J4431" s="1399"/>
      <c r="K4431"/>
      <c r="L4431"/>
      <c r="M4431"/>
      <c r="N4431"/>
      <c r="O4431"/>
    </row>
    <row r="4432" spans="2:15" s="249" customFormat="1" ht="15.75" customHeight="1">
      <c r="B4432" s="1408"/>
      <c r="C4432" s="1979"/>
      <c r="D4432" s="1409"/>
      <c r="E4432" s="1398"/>
      <c r="F4432" s="1398"/>
      <c r="G4432" s="1398"/>
      <c r="H4432" s="1399"/>
      <c r="I4432" s="1399"/>
      <c r="J4432" s="1399"/>
      <c r="K4432"/>
      <c r="L4432"/>
      <c r="M4432"/>
      <c r="N4432"/>
      <c r="O4432"/>
    </row>
    <row r="4433" spans="2:15" s="249" customFormat="1" ht="15.75" customHeight="1">
      <c r="B4433" s="1408"/>
      <c r="C4433" s="1979"/>
      <c r="D4433" s="1409"/>
      <c r="E4433" s="1398"/>
      <c r="F4433" s="1398"/>
      <c r="G4433" s="1398"/>
      <c r="H4433" s="1399"/>
      <c r="I4433" s="1399"/>
      <c r="J4433" s="1399"/>
      <c r="K4433"/>
      <c r="L4433"/>
      <c r="M4433"/>
      <c r="N4433"/>
      <c r="O4433"/>
    </row>
    <row r="4434" spans="2:15" s="249" customFormat="1" ht="15.75" customHeight="1">
      <c r="B4434" s="1408"/>
      <c r="C4434" s="1979"/>
      <c r="D4434" s="1409"/>
      <c r="E4434" s="1398"/>
      <c r="F4434" s="1398"/>
      <c r="G4434" s="1398"/>
      <c r="H4434" s="1399"/>
      <c r="I4434" s="1399"/>
      <c r="J4434" s="1399"/>
      <c r="K4434"/>
      <c r="L4434"/>
      <c r="M4434"/>
      <c r="N4434"/>
      <c r="O4434"/>
    </row>
    <row r="4435" spans="2:15" s="249" customFormat="1" ht="15.75" customHeight="1">
      <c r="B4435" s="1408"/>
      <c r="C4435" s="1979"/>
      <c r="D4435" s="1409"/>
      <c r="E4435" s="1398"/>
      <c r="F4435" s="1398"/>
      <c r="G4435" s="1398"/>
      <c r="H4435" s="1399"/>
      <c r="I4435" s="1399"/>
      <c r="J4435" s="1399"/>
      <c r="K4435"/>
      <c r="L4435"/>
      <c r="M4435"/>
      <c r="N4435"/>
      <c r="O4435"/>
    </row>
    <row r="4436" spans="2:15" s="249" customFormat="1" ht="15.75" customHeight="1">
      <c r="B4436" s="1408"/>
      <c r="C4436" s="1979"/>
      <c r="D4436" s="1409"/>
      <c r="E4436" s="1398"/>
      <c r="F4436" s="1398"/>
      <c r="G4436" s="1398"/>
      <c r="H4436" s="1399"/>
      <c r="I4436" s="1399"/>
      <c r="J4436" s="1399"/>
      <c r="K4436"/>
      <c r="L4436"/>
      <c r="M4436"/>
      <c r="N4436"/>
      <c r="O4436"/>
    </row>
    <row r="4437" spans="2:15" s="249" customFormat="1" ht="15.75" customHeight="1">
      <c r="B4437" s="1408"/>
      <c r="C4437" s="1979"/>
      <c r="D4437" s="1409"/>
      <c r="E4437" s="1398"/>
      <c r="F4437" s="1398"/>
      <c r="G4437" s="1398"/>
      <c r="H4437" s="1399"/>
      <c r="I4437" s="1399"/>
      <c r="J4437" s="1399"/>
      <c r="K4437"/>
      <c r="L4437"/>
      <c r="M4437"/>
      <c r="N4437"/>
      <c r="O4437"/>
    </row>
    <row r="4438" spans="2:15" s="249" customFormat="1" ht="15.75" customHeight="1">
      <c r="B4438" s="1408"/>
      <c r="C4438" s="1979"/>
      <c r="D4438" s="1409"/>
      <c r="E4438" s="1398"/>
      <c r="F4438" s="1398"/>
      <c r="G4438" s="1398"/>
      <c r="H4438" s="1399"/>
      <c r="I4438" s="1399"/>
      <c r="J4438" s="1399"/>
      <c r="K4438"/>
      <c r="L4438"/>
      <c r="M4438"/>
      <c r="N4438"/>
      <c r="O4438"/>
    </row>
    <row r="4439" spans="2:15" s="249" customFormat="1" ht="15.75" customHeight="1">
      <c r="B4439" s="1408"/>
      <c r="C4439" s="1979"/>
      <c r="D4439" s="1409"/>
      <c r="E4439" s="1398"/>
      <c r="F4439" s="1398"/>
      <c r="G4439" s="1398"/>
      <c r="H4439" s="1399"/>
      <c r="I4439" s="1399"/>
      <c r="J4439" s="1399"/>
      <c r="K4439"/>
      <c r="L4439"/>
      <c r="M4439"/>
      <c r="N4439"/>
      <c r="O4439"/>
    </row>
    <row r="4440" spans="2:15" s="249" customFormat="1" ht="15.75" customHeight="1">
      <c r="B4440" s="1408"/>
      <c r="C4440" s="1979"/>
      <c r="D4440" s="1409"/>
      <c r="E4440" s="1398"/>
      <c r="F4440" s="1398"/>
      <c r="G4440" s="1398"/>
      <c r="H4440" s="1399"/>
      <c r="I4440" s="1399"/>
      <c r="J4440" s="1399"/>
      <c r="K4440"/>
      <c r="L4440"/>
      <c r="M4440"/>
      <c r="N4440"/>
      <c r="O4440"/>
    </row>
    <row r="4441" spans="2:15" s="249" customFormat="1" ht="15.75" customHeight="1">
      <c r="B4441" s="1408"/>
      <c r="C4441" s="1979"/>
      <c r="D4441" s="1409"/>
      <c r="E4441" s="1398"/>
      <c r="F4441" s="1398"/>
      <c r="G4441" s="1398"/>
      <c r="H4441" s="1399"/>
      <c r="I4441" s="1399"/>
      <c r="J4441" s="1399"/>
      <c r="K4441"/>
      <c r="L4441"/>
      <c r="M4441"/>
      <c r="N4441"/>
      <c r="O4441"/>
    </row>
    <row r="4442" spans="2:15" s="249" customFormat="1" ht="15.75" customHeight="1">
      <c r="B4442" s="1408"/>
      <c r="C4442" s="1979"/>
      <c r="D4442" s="1409"/>
      <c r="E4442" s="1398"/>
      <c r="F4442" s="1398"/>
      <c r="G4442" s="1398"/>
      <c r="H4442" s="1399"/>
      <c r="I4442" s="1399"/>
      <c r="J4442" s="1399"/>
      <c r="K4442"/>
      <c r="L4442"/>
      <c r="M4442"/>
      <c r="N4442"/>
      <c r="O4442"/>
    </row>
    <row r="4443" spans="2:15" s="249" customFormat="1" ht="15.75" customHeight="1">
      <c r="B4443" s="1408"/>
      <c r="C4443" s="1979"/>
      <c r="D4443" s="1409"/>
      <c r="E4443" s="1398"/>
      <c r="F4443" s="1398"/>
      <c r="G4443" s="1398"/>
      <c r="H4443" s="1399"/>
      <c r="I4443" s="1399"/>
      <c r="J4443" s="1399"/>
      <c r="K4443"/>
      <c r="L4443"/>
      <c r="M4443"/>
      <c r="N4443"/>
      <c r="O4443"/>
    </row>
    <row r="4444" spans="2:15" s="249" customFormat="1" ht="15.75" customHeight="1">
      <c r="B4444" s="1408"/>
      <c r="C4444" s="1979"/>
      <c r="D4444" s="1409"/>
      <c r="E4444" s="1398"/>
      <c r="F4444" s="1398"/>
      <c r="G4444" s="1398"/>
      <c r="H4444" s="1399"/>
      <c r="I4444" s="1399"/>
      <c r="J4444" s="1399"/>
      <c r="K4444"/>
      <c r="L4444"/>
      <c r="M4444"/>
      <c r="N4444"/>
      <c r="O4444"/>
    </row>
    <row r="4445" spans="2:15" s="249" customFormat="1" ht="15.75" customHeight="1">
      <c r="B4445" s="1408"/>
      <c r="C4445" s="1979"/>
      <c r="D4445" s="1409"/>
      <c r="E4445" s="1398"/>
      <c r="F4445" s="1398"/>
      <c r="G4445" s="1398"/>
      <c r="H4445" s="1399"/>
      <c r="I4445" s="1399"/>
      <c r="J4445" s="1399"/>
      <c r="K4445"/>
      <c r="L4445"/>
      <c r="M4445"/>
      <c r="N4445"/>
      <c r="O4445"/>
    </row>
    <row r="4446" spans="2:15" s="249" customFormat="1" ht="15.75" customHeight="1">
      <c r="B4446" s="1408"/>
      <c r="C4446" s="1979"/>
      <c r="D4446" s="1409"/>
      <c r="E4446" s="1398"/>
      <c r="F4446" s="1398"/>
      <c r="G4446" s="1398"/>
      <c r="H4446" s="1399"/>
      <c r="I4446" s="1399"/>
      <c r="J4446" s="1399"/>
      <c r="K4446"/>
      <c r="L4446"/>
      <c r="M4446"/>
      <c r="N4446"/>
      <c r="O4446"/>
    </row>
    <row r="4447" spans="2:15" s="249" customFormat="1" ht="15.75" customHeight="1">
      <c r="B4447" s="1408"/>
      <c r="C4447" s="1979"/>
      <c r="D4447" s="1409"/>
      <c r="E4447" s="1398"/>
      <c r="F4447" s="1398"/>
      <c r="G4447" s="1398"/>
      <c r="H4447" s="1399"/>
      <c r="I4447" s="1399"/>
      <c r="J4447" s="1399"/>
      <c r="K4447"/>
      <c r="L4447"/>
      <c r="M4447"/>
      <c r="N4447"/>
      <c r="O4447"/>
    </row>
    <row r="4448" spans="2:15" s="249" customFormat="1" ht="15.75" customHeight="1">
      <c r="B4448" s="1408"/>
      <c r="C4448" s="1979"/>
      <c r="D4448" s="1409"/>
      <c r="E4448" s="1398"/>
      <c r="F4448" s="1398"/>
      <c r="G4448" s="1398"/>
      <c r="H4448" s="1399"/>
      <c r="I4448" s="1399"/>
      <c r="J4448" s="1399"/>
      <c r="K4448"/>
      <c r="L4448"/>
      <c r="M4448"/>
      <c r="N4448"/>
      <c r="O4448"/>
    </row>
    <row r="4449" spans="2:15" s="249" customFormat="1" ht="15.75" customHeight="1">
      <c r="B4449" s="1408"/>
      <c r="C4449" s="1979"/>
      <c r="D4449" s="1409"/>
      <c r="E4449" s="1398"/>
      <c r="F4449" s="1398"/>
      <c r="G4449" s="1398"/>
      <c r="H4449" s="1399"/>
      <c r="I4449" s="1399"/>
      <c r="J4449" s="1399"/>
      <c r="K4449"/>
      <c r="L4449"/>
      <c r="M4449"/>
      <c r="N4449"/>
      <c r="O4449"/>
    </row>
    <row r="4450" spans="2:15" s="249" customFormat="1" ht="15.75" customHeight="1">
      <c r="B4450" s="1408"/>
      <c r="C4450" s="1979"/>
      <c r="D4450" s="1409"/>
      <c r="E4450" s="1398"/>
      <c r="F4450" s="1398"/>
      <c r="G4450" s="1398"/>
      <c r="H4450" s="1399"/>
      <c r="I4450" s="1399"/>
      <c r="J4450" s="1399"/>
      <c r="K4450"/>
      <c r="L4450"/>
      <c r="M4450"/>
      <c r="N4450"/>
      <c r="O4450"/>
    </row>
    <row r="4451" spans="2:15" s="249" customFormat="1" ht="15.75" customHeight="1">
      <c r="B4451" s="1408"/>
      <c r="C4451" s="1979"/>
      <c r="D4451" s="1409"/>
      <c r="E4451" s="1398"/>
      <c r="F4451" s="1398"/>
      <c r="G4451" s="1398"/>
      <c r="H4451" s="1399"/>
      <c r="I4451" s="1399"/>
      <c r="J4451" s="1399"/>
      <c r="K4451"/>
      <c r="L4451"/>
      <c r="M4451"/>
      <c r="N4451"/>
      <c r="O4451"/>
    </row>
    <row r="4452" spans="2:15" s="249" customFormat="1" ht="15.75" customHeight="1">
      <c r="B4452" s="1408"/>
      <c r="C4452" s="1979"/>
      <c r="D4452" s="1409"/>
      <c r="E4452" s="1398"/>
      <c r="F4452" s="1398"/>
      <c r="G4452" s="1398"/>
      <c r="H4452" s="1399"/>
      <c r="I4452" s="1399"/>
      <c r="J4452" s="1399"/>
      <c r="K4452"/>
      <c r="L4452"/>
      <c r="M4452"/>
      <c r="N4452"/>
      <c r="O4452"/>
    </row>
    <row r="4453" spans="2:15" s="249" customFormat="1" ht="15.75" customHeight="1">
      <c r="B4453" s="1408"/>
      <c r="C4453" s="1979"/>
      <c r="D4453" s="1409"/>
      <c r="E4453" s="1398"/>
      <c r="F4453" s="1398"/>
      <c r="G4453" s="1398"/>
      <c r="H4453" s="1399"/>
      <c r="I4453" s="1399"/>
      <c r="J4453" s="1399"/>
      <c r="K4453"/>
      <c r="L4453"/>
      <c r="M4453"/>
      <c r="N4453"/>
      <c r="O4453"/>
    </row>
    <row r="4454" spans="2:15" s="249" customFormat="1" ht="15.75" customHeight="1">
      <c r="B4454" s="1408"/>
      <c r="C4454" s="1979"/>
      <c r="D4454" s="1409"/>
      <c r="E4454" s="1398"/>
      <c r="F4454" s="1398"/>
      <c r="G4454" s="1398"/>
      <c r="H4454" s="1399"/>
      <c r="I4454" s="1399"/>
      <c r="J4454" s="1399"/>
      <c r="K4454"/>
      <c r="L4454"/>
      <c r="M4454"/>
      <c r="N4454"/>
      <c r="O4454"/>
    </row>
    <row r="4455" spans="2:15" s="249" customFormat="1" ht="15.75" customHeight="1">
      <c r="B4455" s="1408"/>
      <c r="C4455" s="1979"/>
      <c r="D4455" s="1409"/>
      <c r="E4455" s="1398"/>
      <c r="F4455" s="1398"/>
      <c r="G4455" s="1398"/>
      <c r="H4455" s="1399"/>
      <c r="I4455" s="1399"/>
      <c r="J4455" s="1399"/>
      <c r="K4455"/>
      <c r="L4455"/>
      <c r="M4455"/>
      <c r="N4455"/>
      <c r="O4455"/>
    </row>
    <row r="4456" spans="2:15" s="249" customFormat="1" ht="15.75" customHeight="1">
      <c r="B4456" s="1408"/>
      <c r="C4456" s="1979"/>
      <c r="D4456" s="1409"/>
      <c r="E4456" s="1398"/>
      <c r="F4456" s="1398"/>
      <c r="G4456" s="1398"/>
      <c r="H4456" s="1399"/>
      <c r="I4456" s="1399"/>
      <c r="J4456" s="1399"/>
      <c r="K4456"/>
      <c r="L4456"/>
      <c r="M4456"/>
      <c r="N4456"/>
      <c r="O4456"/>
    </row>
    <row r="4457" spans="2:15" s="249" customFormat="1" ht="15.75" customHeight="1">
      <c r="B4457" s="1408"/>
      <c r="C4457" s="1979"/>
      <c r="D4457" s="1409"/>
      <c r="E4457" s="1398"/>
      <c r="F4457" s="1398"/>
      <c r="G4457" s="1398"/>
      <c r="H4457" s="1399"/>
      <c r="I4457" s="1399"/>
      <c r="J4457" s="1399"/>
      <c r="K4457"/>
      <c r="L4457"/>
      <c r="M4457"/>
      <c r="N4457"/>
      <c r="O4457"/>
    </row>
    <row r="4458" spans="2:15" s="249" customFormat="1" ht="15.75" customHeight="1">
      <c r="B4458" s="1408"/>
      <c r="C4458" s="1979"/>
      <c r="D4458" s="1409"/>
      <c r="E4458" s="1398"/>
      <c r="F4458" s="1398"/>
      <c r="G4458" s="1398"/>
      <c r="H4458" s="1399"/>
      <c r="I4458" s="1399"/>
      <c r="J4458" s="1399"/>
      <c r="K4458"/>
      <c r="L4458"/>
      <c r="M4458"/>
      <c r="N4458"/>
      <c r="O4458"/>
    </row>
    <row r="4459" spans="2:15" s="249" customFormat="1" ht="15.75" customHeight="1">
      <c r="B4459" s="1408"/>
      <c r="C4459" s="1979"/>
      <c r="D4459" s="1409"/>
      <c r="E4459" s="1398"/>
      <c r="F4459" s="1398"/>
      <c r="G4459" s="1398"/>
      <c r="H4459" s="1399"/>
      <c r="I4459" s="1399"/>
      <c r="J4459" s="1399"/>
      <c r="K4459"/>
      <c r="L4459"/>
      <c r="M4459"/>
      <c r="N4459"/>
      <c r="O4459"/>
    </row>
    <row r="4460" spans="2:15" s="249" customFormat="1" ht="15.75" customHeight="1">
      <c r="B4460" s="1408"/>
      <c r="C4460" s="1979"/>
      <c r="D4460" s="1409"/>
      <c r="E4460" s="1398"/>
      <c r="F4460" s="1398"/>
      <c r="G4460" s="1398"/>
      <c r="H4460" s="1399"/>
      <c r="I4460" s="1399"/>
      <c r="J4460" s="1399"/>
      <c r="K4460"/>
      <c r="L4460"/>
      <c r="M4460"/>
      <c r="N4460"/>
      <c r="O4460"/>
    </row>
    <row r="4461" spans="2:15" s="249" customFormat="1" ht="15.75" customHeight="1">
      <c r="B4461" s="1408"/>
      <c r="C4461" s="1979"/>
      <c r="D4461" s="1409"/>
      <c r="E4461" s="1398"/>
      <c r="F4461" s="1398"/>
      <c r="G4461" s="1398"/>
      <c r="H4461" s="1399"/>
      <c r="I4461" s="1399"/>
      <c r="J4461" s="1399"/>
      <c r="K4461"/>
      <c r="L4461"/>
      <c r="M4461"/>
      <c r="N4461"/>
      <c r="O4461"/>
    </row>
    <row r="4462" spans="2:15" s="249" customFormat="1" ht="15.75" customHeight="1">
      <c r="B4462" s="1408"/>
      <c r="C4462" s="1979"/>
      <c r="D4462" s="1409"/>
      <c r="E4462" s="1398"/>
      <c r="F4462" s="1398"/>
      <c r="G4462" s="1398"/>
      <c r="H4462" s="1399"/>
      <c r="I4462" s="1399"/>
      <c r="J4462" s="1399"/>
      <c r="K4462"/>
      <c r="L4462"/>
      <c r="M4462"/>
      <c r="N4462"/>
      <c r="O4462"/>
    </row>
    <row r="4463" spans="2:15" s="249" customFormat="1" ht="15.75" customHeight="1">
      <c r="B4463" s="1408"/>
      <c r="C4463" s="1979"/>
      <c r="D4463" s="1409"/>
      <c r="E4463" s="1398"/>
      <c r="F4463" s="1398"/>
      <c r="G4463" s="1398"/>
      <c r="H4463" s="1399"/>
      <c r="I4463" s="1399"/>
      <c r="J4463" s="1399"/>
      <c r="K4463"/>
      <c r="L4463"/>
      <c r="M4463"/>
      <c r="N4463"/>
      <c r="O4463"/>
    </row>
    <row r="4464" spans="2:15" s="249" customFormat="1" ht="15.75" customHeight="1">
      <c r="B4464" s="1408"/>
      <c r="C4464" s="1979"/>
      <c r="D4464" s="1409"/>
      <c r="E4464" s="1398"/>
      <c r="F4464" s="1398"/>
      <c r="G4464" s="1398"/>
      <c r="H4464" s="1399"/>
      <c r="I4464" s="1399"/>
      <c r="J4464" s="1399"/>
      <c r="K4464"/>
      <c r="L4464"/>
      <c r="M4464"/>
      <c r="N4464"/>
      <c r="O4464"/>
    </row>
    <row r="4465" spans="2:15" s="249" customFormat="1" ht="15.75" customHeight="1">
      <c r="B4465" s="1408"/>
      <c r="C4465" s="1979"/>
      <c r="D4465" s="1409"/>
      <c r="E4465" s="1398"/>
      <c r="F4465" s="1398"/>
      <c r="G4465" s="1398"/>
      <c r="H4465" s="1399"/>
      <c r="I4465" s="1399"/>
      <c r="J4465" s="1399"/>
      <c r="K4465"/>
      <c r="L4465"/>
      <c r="M4465"/>
      <c r="N4465"/>
      <c r="O4465"/>
    </row>
    <row r="4466" spans="2:15" s="249" customFormat="1" ht="15.75" customHeight="1">
      <c r="B4466" s="1408"/>
      <c r="C4466" s="1979"/>
      <c r="D4466" s="1409"/>
      <c r="E4466" s="1398"/>
      <c r="F4466" s="1398"/>
      <c r="G4466" s="1398"/>
      <c r="H4466" s="1399"/>
      <c r="I4466" s="1399"/>
      <c r="J4466" s="1399"/>
      <c r="K4466"/>
      <c r="L4466"/>
      <c r="M4466"/>
      <c r="N4466"/>
      <c r="O4466"/>
    </row>
    <row r="4467" spans="2:15" s="249" customFormat="1" ht="15.75" customHeight="1">
      <c r="B4467" s="1408"/>
      <c r="C4467" s="1979"/>
      <c r="D4467" s="1409"/>
      <c r="E4467" s="1398"/>
      <c r="F4467" s="1398"/>
      <c r="G4467" s="1398"/>
      <c r="H4467" s="1399"/>
      <c r="I4467" s="1399"/>
      <c r="J4467" s="1399"/>
      <c r="K4467"/>
      <c r="L4467"/>
      <c r="M4467"/>
      <c r="N4467"/>
      <c r="O4467"/>
    </row>
    <row r="4468" spans="2:15" s="249" customFormat="1" ht="15.75" customHeight="1">
      <c r="B4468" s="1408"/>
      <c r="C4468" s="1979"/>
      <c r="D4468" s="1409"/>
      <c r="E4468" s="1398"/>
      <c r="F4468" s="1398"/>
      <c r="G4468" s="1398"/>
      <c r="H4468" s="1399"/>
      <c r="I4468" s="1399"/>
      <c r="J4468" s="1399"/>
      <c r="K4468"/>
      <c r="L4468"/>
      <c r="M4468"/>
      <c r="N4468"/>
      <c r="O4468"/>
    </row>
    <row r="4469" spans="2:15" s="249" customFormat="1" ht="15.75" customHeight="1">
      <c r="B4469" s="1408"/>
      <c r="C4469" s="1979"/>
      <c r="D4469" s="1409"/>
      <c r="E4469" s="1398"/>
      <c r="F4469" s="1398"/>
      <c r="G4469" s="1398"/>
      <c r="H4469" s="1399"/>
      <c r="I4469" s="1399"/>
      <c r="J4469" s="1399"/>
      <c r="K4469"/>
      <c r="L4469"/>
      <c r="M4469"/>
      <c r="N4469"/>
      <c r="O4469"/>
    </row>
    <row r="4470" spans="2:15" s="249" customFormat="1" ht="15.75" customHeight="1">
      <c r="B4470" s="1408"/>
      <c r="C4470" s="1979"/>
      <c r="D4470" s="1409"/>
      <c r="E4470" s="1398"/>
      <c r="F4470" s="1398"/>
      <c r="G4470" s="1398"/>
      <c r="H4470" s="1399"/>
      <c r="I4470" s="1399"/>
      <c r="J4470" s="1399"/>
      <c r="K4470"/>
      <c r="L4470"/>
      <c r="M4470"/>
      <c r="N4470"/>
      <c r="O4470"/>
    </row>
    <row r="4471" spans="2:15" s="249" customFormat="1" ht="15.75" customHeight="1">
      <c r="B4471" s="1408"/>
      <c r="C4471" s="1979"/>
      <c r="D4471" s="1409"/>
      <c r="E4471" s="1398"/>
      <c r="F4471" s="1398"/>
      <c r="G4471" s="1398"/>
      <c r="H4471" s="1399"/>
      <c r="I4471" s="1399"/>
      <c r="J4471" s="1399"/>
      <c r="K4471"/>
      <c r="L4471"/>
      <c r="M4471"/>
      <c r="N4471"/>
      <c r="O4471"/>
    </row>
    <row r="4472" spans="2:15" s="249" customFormat="1" ht="15.75" customHeight="1">
      <c r="B4472" s="1408"/>
      <c r="C4472" s="1979"/>
      <c r="D4472" s="1409"/>
      <c r="E4472" s="1398"/>
      <c r="F4472" s="1398"/>
      <c r="G4472" s="1398"/>
      <c r="H4472" s="1399"/>
      <c r="I4472" s="1399"/>
      <c r="J4472" s="1399"/>
      <c r="K4472"/>
      <c r="L4472"/>
      <c r="M4472"/>
      <c r="N4472"/>
      <c r="O4472"/>
    </row>
    <row r="4473" spans="2:15" s="249" customFormat="1" ht="15.75" customHeight="1">
      <c r="B4473" s="1408"/>
      <c r="C4473" s="1979"/>
      <c r="D4473" s="1409"/>
      <c r="E4473" s="1398"/>
      <c r="F4473" s="1398"/>
      <c r="G4473" s="1398"/>
      <c r="H4473" s="1399"/>
      <c r="I4473" s="1399"/>
      <c r="J4473" s="1399"/>
      <c r="K4473"/>
      <c r="L4473"/>
      <c r="M4473"/>
      <c r="N4473"/>
      <c r="O4473"/>
    </row>
    <row r="4474" spans="2:15" s="249" customFormat="1" ht="15.75" customHeight="1">
      <c r="B4474" s="1408"/>
      <c r="C4474" s="1979"/>
      <c r="D4474" s="1409"/>
      <c r="E4474" s="1398"/>
      <c r="F4474" s="1398"/>
      <c r="G4474" s="1398"/>
      <c r="H4474" s="1399"/>
      <c r="I4474" s="1399"/>
      <c r="J4474" s="1399"/>
      <c r="K4474"/>
      <c r="L4474"/>
      <c r="M4474"/>
      <c r="N4474"/>
      <c r="O4474"/>
    </row>
    <row r="4475" spans="2:15" s="249" customFormat="1" ht="15.75" customHeight="1">
      <c r="B4475" s="1408"/>
      <c r="C4475" s="1979"/>
      <c r="D4475" s="1409"/>
      <c r="E4475" s="1398"/>
      <c r="F4475" s="1398"/>
      <c r="G4475" s="1398"/>
      <c r="H4475" s="1399"/>
      <c r="I4475" s="1399"/>
      <c r="J4475" s="1399"/>
      <c r="K4475"/>
      <c r="L4475"/>
      <c r="M4475"/>
      <c r="N4475"/>
      <c r="O4475"/>
    </row>
    <row r="4476" spans="2:15" s="249" customFormat="1" ht="15.75" customHeight="1">
      <c r="B4476" s="1408"/>
      <c r="C4476" s="1979"/>
      <c r="D4476" s="1409"/>
      <c r="E4476" s="1398"/>
      <c r="F4476" s="1398"/>
      <c r="G4476" s="1398"/>
      <c r="H4476" s="1399"/>
      <c r="I4476" s="1399"/>
      <c r="J4476" s="1399"/>
      <c r="K4476"/>
      <c r="L4476"/>
      <c r="M4476"/>
      <c r="N4476"/>
      <c r="O4476"/>
    </row>
    <row r="4477" spans="2:15" s="249" customFormat="1" ht="15.75" customHeight="1">
      <c r="B4477" s="1408"/>
      <c r="C4477" s="1979"/>
      <c r="D4477" s="1409"/>
      <c r="E4477" s="1398"/>
      <c r="F4477" s="1398"/>
      <c r="G4477" s="1398"/>
      <c r="H4477" s="1399"/>
      <c r="I4477" s="1399"/>
      <c r="J4477" s="1399"/>
      <c r="K4477"/>
      <c r="L4477"/>
      <c r="M4477"/>
      <c r="N4477"/>
      <c r="O4477"/>
    </row>
    <row r="4478" spans="2:15" s="249" customFormat="1" ht="15.75" customHeight="1">
      <c r="B4478" s="1408"/>
      <c r="C4478" s="1979"/>
      <c r="D4478" s="1409"/>
      <c r="E4478" s="1398"/>
      <c r="F4478" s="1398"/>
      <c r="G4478" s="1398"/>
      <c r="H4478" s="1399"/>
      <c r="I4478" s="1399"/>
      <c r="J4478" s="1399"/>
      <c r="K4478"/>
      <c r="L4478"/>
      <c r="M4478"/>
      <c r="N4478"/>
      <c r="O4478"/>
    </row>
    <row r="4479" spans="2:15" s="249" customFormat="1" ht="15.75" customHeight="1">
      <c r="B4479" s="1408"/>
      <c r="C4479" s="1979"/>
      <c r="D4479" s="1409"/>
      <c r="E4479" s="1398"/>
      <c r="F4479" s="1398"/>
      <c r="G4479" s="1398"/>
      <c r="H4479" s="1399"/>
      <c r="I4479" s="1399"/>
      <c r="J4479" s="1399"/>
      <c r="K4479"/>
      <c r="L4479"/>
      <c r="M4479"/>
      <c r="N4479"/>
      <c r="O4479"/>
    </row>
    <row r="4480" spans="2:15" s="249" customFormat="1" ht="15.75" customHeight="1">
      <c r="B4480" s="1408"/>
      <c r="C4480" s="1979"/>
      <c r="D4480" s="1409"/>
      <c r="E4480" s="1398"/>
      <c r="F4480" s="1398"/>
      <c r="G4480" s="1398"/>
      <c r="H4480" s="1399"/>
      <c r="I4480" s="1399"/>
      <c r="J4480" s="1399"/>
      <c r="K4480"/>
      <c r="L4480"/>
      <c r="M4480"/>
      <c r="N4480"/>
      <c r="O4480"/>
    </row>
    <row r="4481" spans="2:15" s="249" customFormat="1" ht="15.75" customHeight="1">
      <c r="B4481" s="1408"/>
      <c r="C4481" s="1979"/>
      <c r="D4481" s="1409"/>
      <c r="E4481" s="1398"/>
      <c r="F4481" s="1398"/>
      <c r="G4481" s="1398"/>
      <c r="H4481" s="1399"/>
      <c r="I4481" s="1399"/>
      <c r="J4481" s="1399"/>
      <c r="K4481"/>
      <c r="L4481"/>
      <c r="M4481"/>
      <c r="N4481"/>
      <c r="O4481"/>
    </row>
    <row r="4482" spans="2:15" s="249" customFormat="1" ht="15.75" customHeight="1">
      <c r="B4482" s="1408"/>
      <c r="C4482" s="1979"/>
      <c r="D4482" s="1409"/>
      <c r="E4482" s="1398"/>
      <c r="F4482" s="1398"/>
      <c r="G4482" s="1398"/>
      <c r="H4482" s="1399"/>
      <c r="I4482" s="1399"/>
      <c r="J4482" s="1399"/>
      <c r="K4482"/>
      <c r="L4482"/>
      <c r="M4482"/>
      <c r="N4482"/>
      <c r="O4482"/>
    </row>
    <row r="4483" spans="2:15" s="249" customFormat="1" ht="15.75" customHeight="1">
      <c r="B4483" s="1408"/>
      <c r="C4483" s="1979"/>
      <c r="D4483" s="1409"/>
      <c r="E4483" s="1398"/>
      <c r="F4483" s="1398"/>
      <c r="G4483" s="1398"/>
      <c r="H4483" s="1399"/>
      <c r="I4483" s="1399"/>
      <c r="J4483" s="1399"/>
      <c r="K4483"/>
      <c r="L4483"/>
      <c r="M4483"/>
      <c r="N4483"/>
      <c r="O4483"/>
    </row>
    <row r="4484" spans="2:15" s="249" customFormat="1" ht="15.75" customHeight="1">
      <c r="B4484" s="1408"/>
      <c r="C4484" s="1979"/>
      <c r="D4484" s="1409"/>
      <c r="E4484" s="1398"/>
      <c r="F4484" s="1398"/>
      <c r="G4484" s="1398"/>
      <c r="H4484" s="1399"/>
      <c r="I4484" s="1399"/>
      <c r="J4484" s="1399"/>
      <c r="K4484"/>
      <c r="L4484"/>
      <c r="M4484"/>
      <c r="N4484"/>
      <c r="O4484"/>
    </row>
    <row r="4485" spans="2:15" s="249" customFormat="1" ht="15.75" customHeight="1">
      <c r="B4485" s="1408"/>
      <c r="C4485" s="1979"/>
      <c r="D4485" s="1409"/>
      <c r="E4485" s="1398"/>
      <c r="F4485" s="1398"/>
      <c r="G4485" s="1398"/>
      <c r="H4485" s="1399"/>
      <c r="I4485" s="1399"/>
      <c r="J4485" s="1399"/>
      <c r="K4485"/>
      <c r="L4485"/>
      <c r="M4485"/>
      <c r="N4485"/>
      <c r="O4485"/>
    </row>
    <row r="4486" spans="2:15" s="249" customFormat="1" ht="15.75" customHeight="1">
      <c r="B4486" s="1408"/>
      <c r="C4486" s="1979"/>
      <c r="D4486" s="1409"/>
      <c r="E4486" s="1398"/>
      <c r="F4486" s="1398"/>
      <c r="G4486" s="1398"/>
      <c r="H4486" s="1399"/>
      <c r="I4486" s="1399"/>
      <c r="J4486" s="1399"/>
      <c r="K4486"/>
      <c r="L4486"/>
      <c r="M4486"/>
      <c r="N4486"/>
      <c r="O4486"/>
    </row>
    <row r="4487" spans="2:15" s="249" customFormat="1" ht="15.75" customHeight="1">
      <c r="B4487" s="1408"/>
      <c r="C4487" s="1979"/>
      <c r="D4487" s="1409"/>
      <c r="E4487" s="1398"/>
      <c r="F4487" s="1398"/>
      <c r="G4487" s="1398"/>
      <c r="H4487" s="1399"/>
      <c r="I4487" s="1399"/>
      <c r="J4487" s="1399"/>
      <c r="K4487"/>
      <c r="L4487"/>
      <c r="M4487"/>
      <c r="N4487"/>
      <c r="O4487"/>
    </row>
    <row r="4488" spans="2:15" s="249" customFormat="1" ht="15.75" customHeight="1">
      <c r="B4488" s="1408"/>
      <c r="C4488" s="1979"/>
      <c r="D4488" s="1409"/>
      <c r="E4488" s="1398"/>
      <c r="F4488" s="1398"/>
      <c r="G4488" s="1398"/>
      <c r="H4488" s="1399"/>
      <c r="I4488" s="1399"/>
      <c r="J4488" s="1399"/>
      <c r="K4488"/>
      <c r="L4488"/>
      <c r="M4488"/>
      <c r="N4488"/>
      <c r="O4488"/>
    </row>
    <row r="4489" spans="2:15" s="249" customFormat="1" ht="15.75" customHeight="1">
      <c r="B4489" s="1408"/>
      <c r="C4489" s="1979"/>
      <c r="D4489" s="1409"/>
      <c r="E4489" s="1398"/>
      <c r="F4489" s="1398"/>
      <c r="G4489" s="1398"/>
      <c r="H4489" s="1399"/>
      <c r="I4489" s="1399"/>
      <c r="J4489" s="1399"/>
      <c r="K4489"/>
      <c r="L4489"/>
      <c r="M4489"/>
      <c r="N4489"/>
      <c r="O4489"/>
    </row>
    <row r="4490" spans="2:15" s="249" customFormat="1" ht="15.75" customHeight="1">
      <c r="B4490" s="1408"/>
      <c r="C4490" s="1979"/>
      <c r="D4490" s="1409"/>
      <c r="E4490" s="1398"/>
      <c r="F4490" s="1398"/>
      <c r="G4490" s="1398"/>
      <c r="H4490" s="1399"/>
      <c r="I4490" s="1399"/>
      <c r="J4490" s="1399"/>
      <c r="K4490"/>
      <c r="L4490"/>
      <c r="M4490"/>
      <c r="N4490"/>
      <c r="O4490"/>
    </row>
    <row r="4491" spans="2:15" s="249" customFormat="1" ht="15.75" customHeight="1">
      <c r="B4491" s="1408"/>
      <c r="C4491" s="1979"/>
      <c r="D4491" s="1409"/>
      <c r="E4491" s="1398"/>
      <c r="F4491" s="1398"/>
      <c r="G4491" s="1398"/>
      <c r="H4491" s="1399"/>
      <c r="I4491" s="1399"/>
      <c r="J4491" s="1399"/>
      <c r="K4491"/>
      <c r="L4491"/>
      <c r="M4491"/>
      <c r="N4491"/>
      <c r="O4491"/>
    </row>
    <row r="4492" spans="2:15" s="249" customFormat="1" ht="15.75" customHeight="1">
      <c r="B4492" s="1408"/>
      <c r="C4492" s="1979"/>
      <c r="D4492" s="1409"/>
      <c r="E4492" s="1398"/>
      <c r="F4492" s="1398"/>
      <c r="G4492" s="1398"/>
      <c r="H4492" s="1399"/>
      <c r="I4492" s="1399"/>
      <c r="J4492" s="1399"/>
      <c r="K4492"/>
      <c r="L4492"/>
      <c r="M4492"/>
      <c r="N4492"/>
      <c r="O4492"/>
    </row>
    <row r="4493" spans="2:15" s="249" customFormat="1" ht="15.75" customHeight="1">
      <c r="B4493" s="1408"/>
      <c r="C4493" s="1979"/>
      <c r="D4493" s="1409"/>
      <c r="E4493" s="1398"/>
      <c r="F4493" s="1398"/>
      <c r="G4493" s="1398"/>
      <c r="H4493" s="1399"/>
      <c r="I4493" s="1399"/>
      <c r="J4493" s="1399"/>
      <c r="K4493"/>
      <c r="L4493"/>
      <c r="M4493"/>
      <c r="N4493"/>
      <c r="O4493"/>
    </row>
    <row r="4494" spans="2:15" s="249" customFormat="1" ht="15.75" customHeight="1">
      <c r="B4494" s="1408"/>
      <c r="C4494" s="1979"/>
      <c r="D4494" s="1409"/>
      <c r="E4494" s="1398"/>
      <c r="F4494" s="1398"/>
      <c r="G4494" s="1398"/>
      <c r="H4494" s="1399"/>
      <c r="I4494" s="1399"/>
      <c r="J4494" s="1399"/>
      <c r="K4494"/>
      <c r="L4494"/>
      <c r="M4494"/>
      <c r="N4494"/>
      <c r="O4494"/>
    </row>
    <row r="4495" spans="2:15" s="249" customFormat="1" ht="15.75" customHeight="1">
      <c r="B4495" s="1408"/>
      <c r="C4495" s="1979"/>
      <c r="D4495" s="1409"/>
      <c r="E4495" s="1398"/>
      <c r="F4495" s="1398"/>
      <c r="G4495" s="1398"/>
      <c r="H4495" s="1399"/>
      <c r="I4495" s="1399"/>
      <c r="J4495" s="1399"/>
      <c r="K4495"/>
      <c r="L4495"/>
      <c r="M4495"/>
      <c r="N4495"/>
      <c r="O4495"/>
    </row>
    <row r="4496" spans="2:15" s="249" customFormat="1" ht="15.75" customHeight="1">
      <c r="B4496" s="1408"/>
      <c r="C4496" s="1979"/>
      <c r="D4496" s="1409"/>
      <c r="E4496" s="1398"/>
      <c r="F4496" s="1398"/>
      <c r="G4496" s="1398"/>
      <c r="H4496" s="1399"/>
      <c r="I4496" s="1399"/>
      <c r="J4496" s="1399"/>
      <c r="K4496"/>
      <c r="L4496"/>
      <c r="M4496"/>
      <c r="N4496"/>
      <c r="O4496"/>
    </row>
    <row r="4497" spans="2:15" s="249" customFormat="1" ht="15.75" customHeight="1">
      <c r="B4497" s="1408"/>
      <c r="C4497" s="1979"/>
      <c r="D4497" s="1409"/>
      <c r="E4497" s="1398"/>
      <c r="F4497" s="1398"/>
      <c r="G4497" s="1398"/>
      <c r="H4497" s="1399"/>
      <c r="I4497" s="1399"/>
      <c r="J4497" s="1399"/>
      <c r="K4497"/>
      <c r="L4497"/>
      <c r="M4497"/>
      <c r="N4497"/>
      <c r="O4497"/>
    </row>
    <row r="4498" spans="2:15" s="249" customFormat="1" ht="15.75" customHeight="1">
      <c r="B4498" s="1408"/>
      <c r="C4498" s="1979"/>
      <c r="D4498" s="1409"/>
      <c r="E4498" s="1398"/>
      <c r="F4498" s="1398"/>
      <c r="G4498" s="1398"/>
      <c r="H4498" s="1399"/>
      <c r="I4498" s="1399"/>
      <c r="J4498" s="1399"/>
      <c r="K4498"/>
      <c r="L4498"/>
      <c r="M4498"/>
      <c r="N4498"/>
      <c r="O4498"/>
    </row>
    <row r="4499" spans="2:15" s="249" customFormat="1" ht="15.75" customHeight="1">
      <c r="B4499" s="1408"/>
      <c r="C4499" s="1979"/>
      <c r="D4499" s="1409"/>
      <c r="E4499" s="1398"/>
      <c r="F4499" s="1398"/>
      <c r="G4499" s="1398"/>
      <c r="H4499" s="1399"/>
      <c r="I4499" s="1399"/>
      <c r="J4499" s="1399"/>
      <c r="K4499"/>
      <c r="L4499"/>
      <c r="M4499"/>
      <c r="N4499"/>
      <c r="O4499"/>
    </row>
    <row r="4500" spans="2:15" s="249" customFormat="1" ht="15.75" customHeight="1">
      <c r="B4500" s="1408"/>
      <c r="C4500" s="1979"/>
      <c r="D4500" s="1409"/>
      <c r="E4500" s="1398"/>
      <c r="F4500" s="1398"/>
      <c r="G4500" s="1398"/>
      <c r="H4500" s="1399"/>
      <c r="I4500" s="1399"/>
      <c r="J4500" s="1399"/>
      <c r="K4500"/>
      <c r="L4500"/>
      <c r="M4500"/>
      <c r="N4500"/>
      <c r="O4500"/>
    </row>
    <row r="4501" spans="2:15" s="249" customFormat="1" ht="15.75" customHeight="1">
      <c r="B4501" s="1408"/>
      <c r="C4501" s="1979"/>
      <c r="D4501" s="1409"/>
      <c r="E4501" s="1398"/>
      <c r="F4501" s="1398"/>
      <c r="G4501" s="1398"/>
      <c r="H4501" s="1399"/>
      <c r="I4501" s="1399"/>
      <c r="J4501" s="1399"/>
      <c r="K4501"/>
      <c r="L4501"/>
      <c r="M4501"/>
      <c r="N4501"/>
      <c r="O4501"/>
    </row>
    <row r="4502" spans="2:15" s="249" customFormat="1" ht="15.75" customHeight="1">
      <c r="B4502" s="1408"/>
      <c r="C4502" s="1979"/>
      <c r="D4502" s="1409"/>
      <c r="E4502" s="1398"/>
      <c r="F4502" s="1398"/>
      <c r="G4502" s="1398"/>
      <c r="H4502" s="1399"/>
      <c r="I4502" s="1399"/>
      <c r="J4502" s="1399"/>
      <c r="K4502"/>
      <c r="L4502"/>
      <c r="M4502"/>
      <c r="N4502"/>
      <c r="O4502"/>
    </row>
    <row r="4503" spans="2:15" s="249" customFormat="1" ht="15.75" customHeight="1">
      <c r="B4503" s="1408"/>
      <c r="C4503" s="1979"/>
      <c r="D4503" s="1409"/>
      <c r="E4503" s="1398"/>
      <c r="F4503" s="1398"/>
      <c r="G4503" s="1398"/>
      <c r="H4503" s="1399"/>
      <c r="I4503" s="1399"/>
      <c r="J4503" s="1399"/>
      <c r="K4503"/>
      <c r="L4503"/>
      <c r="M4503"/>
      <c r="N4503"/>
      <c r="O4503"/>
    </row>
    <row r="4504" spans="2:15" s="249" customFormat="1" ht="15.75" customHeight="1">
      <c r="B4504" s="1408"/>
      <c r="C4504" s="1979"/>
      <c r="D4504" s="1409"/>
      <c r="E4504" s="1398"/>
      <c r="F4504" s="1398"/>
      <c r="G4504" s="1398"/>
      <c r="H4504" s="1399"/>
      <c r="I4504" s="1399"/>
      <c r="J4504" s="1399"/>
      <c r="K4504"/>
      <c r="L4504"/>
      <c r="M4504"/>
      <c r="N4504"/>
      <c r="O4504"/>
    </row>
    <row r="4505" spans="2:15" s="249" customFormat="1" ht="15.75" customHeight="1">
      <c r="B4505" s="1408"/>
      <c r="C4505" s="1979"/>
      <c r="D4505" s="1409"/>
      <c r="E4505" s="1398"/>
      <c r="F4505" s="1398"/>
      <c r="G4505" s="1398"/>
      <c r="H4505" s="1399"/>
      <c r="I4505" s="1399"/>
      <c r="J4505" s="1399"/>
      <c r="K4505"/>
      <c r="L4505"/>
      <c r="M4505"/>
      <c r="N4505"/>
      <c r="O4505"/>
    </row>
    <row r="4506" spans="2:15" s="249" customFormat="1" ht="15.75" customHeight="1">
      <c r="B4506" s="1408"/>
      <c r="C4506" s="1979"/>
      <c r="D4506" s="1409"/>
      <c r="E4506" s="1398"/>
      <c r="F4506" s="1398"/>
      <c r="G4506" s="1398"/>
      <c r="H4506" s="1399"/>
      <c r="I4506" s="1399"/>
      <c r="J4506" s="1399"/>
      <c r="K4506"/>
      <c r="L4506"/>
      <c r="M4506"/>
      <c r="N4506"/>
      <c r="O4506"/>
    </row>
    <row r="4507" spans="2:15" s="249" customFormat="1" ht="15.75" customHeight="1">
      <c r="B4507" s="1408"/>
      <c r="C4507" s="1979"/>
      <c r="D4507" s="1409"/>
      <c r="E4507" s="1398"/>
      <c r="F4507" s="1398"/>
      <c r="G4507" s="1398"/>
      <c r="H4507" s="1399"/>
      <c r="I4507" s="1399"/>
      <c r="J4507" s="1399"/>
      <c r="K4507"/>
      <c r="L4507"/>
      <c r="M4507"/>
      <c r="N4507"/>
      <c r="O4507"/>
    </row>
    <row r="4508" spans="2:15" s="249" customFormat="1" ht="15.75" customHeight="1">
      <c r="B4508" s="1408"/>
      <c r="C4508" s="1979"/>
      <c r="D4508" s="1409"/>
      <c r="E4508" s="1398"/>
      <c r="F4508" s="1398"/>
      <c r="G4508" s="1398"/>
      <c r="H4508" s="1399"/>
      <c r="I4508" s="1399"/>
      <c r="J4508" s="1399"/>
      <c r="K4508"/>
      <c r="L4508"/>
      <c r="M4508"/>
      <c r="N4508"/>
      <c r="O4508"/>
    </row>
    <row r="4509" spans="2:15" s="249" customFormat="1" ht="15.75" customHeight="1">
      <c r="B4509" s="1408"/>
      <c r="C4509" s="1979"/>
      <c r="D4509" s="1409"/>
      <c r="E4509" s="1398"/>
      <c r="F4509" s="1398"/>
      <c r="G4509" s="1398"/>
      <c r="H4509" s="1399"/>
      <c r="I4509" s="1399"/>
      <c r="J4509" s="1399"/>
      <c r="K4509"/>
      <c r="L4509"/>
      <c r="M4509"/>
      <c r="N4509"/>
      <c r="O4509"/>
    </row>
    <row r="4510" spans="2:15" s="249" customFormat="1" ht="15.75" customHeight="1">
      <c r="B4510" s="1408"/>
      <c r="C4510" s="1979"/>
      <c r="D4510" s="1409"/>
      <c r="E4510" s="1398"/>
      <c r="F4510" s="1398"/>
      <c r="G4510" s="1398"/>
      <c r="H4510" s="1399"/>
      <c r="I4510" s="1399"/>
      <c r="J4510" s="1399"/>
      <c r="K4510"/>
      <c r="L4510"/>
      <c r="M4510"/>
      <c r="N4510"/>
      <c r="O4510"/>
    </row>
    <row r="4511" spans="2:15" s="249" customFormat="1" ht="15.75" customHeight="1">
      <c r="B4511" s="1408"/>
      <c r="C4511" s="1979"/>
      <c r="D4511" s="1409"/>
      <c r="E4511" s="1398"/>
      <c r="F4511" s="1398"/>
      <c r="G4511" s="1398"/>
      <c r="H4511" s="1399"/>
      <c r="I4511" s="1399"/>
      <c r="J4511" s="1399"/>
      <c r="K4511"/>
      <c r="L4511"/>
      <c r="M4511"/>
      <c r="N4511"/>
      <c r="O4511"/>
    </row>
    <row r="4512" spans="2:15" s="249" customFormat="1" ht="15.75" customHeight="1">
      <c r="B4512" s="1408"/>
      <c r="C4512" s="1979"/>
      <c r="D4512" s="1409"/>
      <c r="E4512" s="1398"/>
      <c r="F4512" s="1398"/>
      <c r="G4512" s="1398"/>
      <c r="H4512" s="1399"/>
      <c r="I4512" s="1399"/>
      <c r="J4512" s="1399"/>
      <c r="K4512"/>
      <c r="L4512"/>
      <c r="M4512"/>
      <c r="N4512"/>
      <c r="O4512"/>
    </row>
    <row r="4513" spans="2:15" s="249" customFormat="1" ht="15.75" customHeight="1">
      <c r="B4513" s="1408"/>
      <c r="C4513" s="1979"/>
      <c r="D4513" s="1409"/>
      <c r="E4513" s="1398"/>
      <c r="F4513" s="1398"/>
      <c r="G4513" s="1398"/>
      <c r="H4513" s="1399"/>
      <c r="I4513" s="1399"/>
      <c r="J4513" s="1399"/>
      <c r="K4513"/>
      <c r="L4513"/>
      <c r="M4513"/>
      <c r="N4513"/>
      <c r="O4513"/>
    </row>
    <row r="4514" spans="2:15" s="249" customFormat="1" ht="15.75" customHeight="1">
      <c r="B4514" s="1408"/>
      <c r="C4514" s="1979"/>
      <c r="D4514" s="1409"/>
      <c r="E4514" s="1398"/>
      <c r="F4514" s="1398"/>
      <c r="G4514" s="1398"/>
      <c r="H4514" s="1399"/>
      <c r="I4514" s="1399"/>
      <c r="J4514" s="1399"/>
      <c r="K4514"/>
      <c r="L4514"/>
      <c r="M4514"/>
      <c r="N4514"/>
      <c r="O4514"/>
    </row>
    <row r="4515" spans="2:15" s="249" customFormat="1" ht="15.75" customHeight="1">
      <c r="B4515" s="1408"/>
      <c r="C4515" s="1979"/>
      <c r="D4515" s="1409"/>
      <c r="E4515" s="1398"/>
      <c r="F4515" s="1398"/>
      <c r="G4515" s="1398"/>
      <c r="H4515" s="1399"/>
      <c r="I4515" s="1399"/>
      <c r="J4515" s="1399"/>
      <c r="K4515"/>
      <c r="L4515"/>
      <c r="M4515"/>
      <c r="N4515"/>
      <c r="O4515"/>
    </row>
    <row r="4516" spans="2:15" s="249" customFormat="1" ht="15.75" customHeight="1">
      <c r="B4516" s="1408"/>
      <c r="C4516" s="1979"/>
      <c r="D4516" s="1409"/>
      <c r="E4516" s="1398"/>
      <c r="F4516" s="1398"/>
      <c r="G4516" s="1398"/>
      <c r="H4516" s="1399"/>
      <c r="I4516" s="1399"/>
      <c r="J4516" s="1399"/>
      <c r="K4516"/>
      <c r="L4516"/>
      <c r="M4516"/>
      <c r="N4516"/>
      <c r="O4516"/>
    </row>
    <row r="4517" spans="2:15" s="249" customFormat="1" ht="15.75" customHeight="1">
      <c r="B4517" s="1408"/>
      <c r="C4517" s="1979"/>
      <c r="D4517" s="1409"/>
      <c r="E4517" s="1398"/>
      <c r="F4517" s="1398"/>
      <c r="G4517" s="1398"/>
      <c r="H4517" s="1399"/>
      <c r="I4517" s="1399"/>
      <c r="J4517" s="1399"/>
      <c r="K4517"/>
      <c r="L4517"/>
      <c r="M4517"/>
      <c r="N4517"/>
      <c r="O4517"/>
    </row>
    <row r="4518" spans="2:15" s="249" customFormat="1" ht="15.75" customHeight="1">
      <c r="B4518" s="1408"/>
      <c r="C4518" s="1979"/>
      <c r="D4518" s="1409"/>
      <c r="E4518" s="1398"/>
      <c r="F4518" s="1398"/>
      <c r="G4518" s="1398"/>
      <c r="H4518" s="1399"/>
      <c r="I4518" s="1399"/>
      <c r="J4518" s="1399"/>
      <c r="K4518"/>
      <c r="L4518"/>
      <c r="M4518"/>
      <c r="N4518"/>
      <c r="O4518"/>
    </row>
    <row r="4519" spans="2:15" s="249" customFormat="1" ht="15.75" customHeight="1">
      <c r="B4519" s="1408"/>
      <c r="C4519" s="1979"/>
      <c r="D4519" s="1409"/>
      <c r="E4519" s="1398"/>
      <c r="F4519" s="1398"/>
      <c r="G4519" s="1398"/>
      <c r="H4519" s="1399"/>
      <c r="I4519" s="1399"/>
      <c r="J4519" s="1399"/>
      <c r="K4519"/>
      <c r="L4519"/>
      <c r="M4519"/>
      <c r="N4519"/>
      <c r="O4519"/>
    </row>
    <row r="4520" spans="2:15" s="249" customFormat="1" ht="15.75" customHeight="1">
      <c r="B4520" s="1408"/>
      <c r="C4520" s="1979"/>
      <c r="D4520" s="1409"/>
      <c r="E4520" s="1398"/>
      <c r="F4520" s="1398"/>
      <c r="G4520" s="1398"/>
      <c r="H4520" s="1399"/>
      <c r="I4520" s="1399"/>
      <c r="J4520" s="1399"/>
      <c r="K4520"/>
      <c r="L4520"/>
      <c r="M4520"/>
      <c r="N4520"/>
      <c r="O4520"/>
    </row>
    <row r="4521" spans="2:15" s="249" customFormat="1" ht="15.75" customHeight="1">
      <c r="B4521" s="1408"/>
      <c r="C4521" s="1979"/>
      <c r="D4521" s="1409"/>
      <c r="E4521" s="1398"/>
      <c r="F4521" s="1398"/>
      <c r="G4521" s="1398"/>
      <c r="H4521" s="1399"/>
      <c r="I4521" s="1399"/>
      <c r="J4521" s="1399"/>
      <c r="K4521"/>
      <c r="L4521"/>
      <c r="M4521"/>
      <c r="N4521"/>
      <c r="O4521"/>
    </row>
    <row r="4522" spans="2:15" s="249" customFormat="1" ht="15.75" customHeight="1">
      <c r="B4522" s="1408"/>
      <c r="C4522" s="1979"/>
      <c r="D4522" s="1409"/>
      <c r="E4522" s="1398"/>
      <c r="F4522" s="1398"/>
      <c r="G4522" s="1398"/>
      <c r="H4522" s="1399"/>
      <c r="I4522" s="1399"/>
      <c r="J4522" s="1399"/>
      <c r="K4522"/>
      <c r="L4522"/>
      <c r="M4522"/>
      <c r="N4522"/>
      <c r="O4522"/>
    </row>
    <row r="4523" spans="2:15" s="249" customFormat="1" ht="15.75" customHeight="1">
      <c r="B4523" s="1408"/>
      <c r="C4523" s="1979"/>
      <c r="D4523" s="1409"/>
      <c r="E4523" s="1398"/>
      <c r="F4523" s="1398"/>
      <c r="G4523" s="1398"/>
      <c r="H4523" s="1399"/>
      <c r="I4523" s="1399"/>
      <c r="J4523" s="1399"/>
      <c r="K4523"/>
      <c r="L4523"/>
      <c r="M4523"/>
      <c r="N4523"/>
      <c r="O4523"/>
    </row>
    <row r="4524" spans="2:15" s="249" customFormat="1" ht="15.75" customHeight="1">
      <c r="B4524" s="1408"/>
      <c r="C4524" s="1979"/>
      <c r="D4524" s="1409"/>
      <c r="E4524" s="1398"/>
      <c r="F4524" s="1398"/>
      <c r="G4524" s="1398"/>
      <c r="H4524" s="1399"/>
      <c r="I4524" s="1399"/>
      <c r="J4524" s="1399"/>
      <c r="K4524"/>
      <c r="L4524"/>
      <c r="M4524"/>
      <c r="N4524"/>
      <c r="O4524"/>
    </row>
    <row r="4525" spans="2:15" s="249" customFormat="1" ht="15.75" customHeight="1">
      <c r="B4525" s="1408"/>
      <c r="C4525" s="1979"/>
      <c r="D4525" s="1409"/>
      <c r="E4525" s="1398"/>
      <c r="F4525" s="1398"/>
      <c r="G4525" s="1398"/>
      <c r="H4525" s="1399"/>
      <c r="I4525" s="1399"/>
      <c r="J4525" s="1399"/>
      <c r="K4525"/>
      <c r="L4525"/>
      <c r="M4525"/>
      <c r="N4525"/>
      <c r="O4525"/>
    </row>
    <row r="4526" spans="2:15" s="249" customFormat="1" ht="15.75" customHeight="1">
      <c r="B4526" s="1408"/>
      <c r="C4526" s="1979"/>
      <c r="D4526" s="1409"/>
      <c r="E4526" s="1398"/>
      <c r="F4526" s="1398"/>
      <c r="G4526" s="1398"/>
      <c r="H4526" s="1399"/>
      <c r="I4526" s="1399"/>
      <c r="J4526" s="1399"/>
      <c r="K4526"/>
      <c r="L4526"/>
      <c r="M4526"/>
      <c r="N4526"/>
      <c r="O4526"/>
    </row>
    <row r="4527" spans="2:15" s="249" customFormat="1" ht="15.75" customHeight="1">
      <c r="B4527" s="1408"/>
      <c r="C4527" s="1979"/>
      <c r="D4527" s="1409"/>
      <c r="E4527" s="1398"/>
      <c r="F4527" s="1398"/>
      <c r="G4527" s="1398"/>
      <c r="H4527" s="1399"/>
      <c r="I4527" s="1399"/>
      <c r="J4527" s="1399"/>
      <c r="K4527"/>
      <c r="L4527"/>
      <c r="M4527"/>
      <c r="N4527"/>
      <c r="O4527"/>
    </row>
    <row r="4528" spans="2:15" s="249" customFormat="1" ht="15.75" customHeight="1">
      <c r="B4528" s="1408"/>
      <c r="C4528" s="1979"/>
      <c r="D4528" s="1409"/>
      <c r="E4528" s="1398"/>
      <c r="F4528" s="1398"/>
      <c r="G4528" s="1398"/>
      <c r="H4528" s="1399"/>
      <c r="I4528" s="1399"/>
      <c r="J4528" s="1399"/>
      <c r="K4528"/>
      <c r="L4528"/>
      <c r="M4528"/>
      <c r="N4528"/>
      <c r="O4528"/>
    </row>
    <row r="4529" spans="2:15" s="249" customFormat="1" ht="15.75" customHeight="1">
      <c r="B4529" s="1408"/>
      <c r="C4529" s="1979"/>
      <c r="D4529" s="1409"/>
      <c r="E4529" s="1398"/>
      <c r="F4529" s="1398"/>
      <c r="G4529" s="1398"/>
      <c r="H4529" s="1399"/>
      <c r="I4529" s="1399"/>
      <c r="J4529" s="1399"/>
      <c r="K4529"/>
      <c r="L4529"/>
      <c r="M4529"/>
      <c r="N4529"/>
      <c r="O4529"/>
    </row>
    <row r="4530" spans="2:15" s="249" customFormat="1" ht="15.75" customHeight="1">
      <c r="B4530" s="1408"/>
      <c r="C4530" s="1979"/>
      <c r="D4530" s="1409"/>
      <c r="E4530" s="1398"/>
      <c r="F4530" s="1398"/>
      <c r="G4530" s="1398"/>
      <c r="H4530" s="1399"/>
      <c r="I4530" s="1399"/>
      <c r="J4530" s="1399"/>
      <c r="K4530"/>
      <c r="L4530"/>
      <c r="M4530"/>
      <c r="N4530"/>
      <c r="O4530"/>
    </row>
    <row r="4531" spans="2:15" s="249" customFormat="1" ht="15.75" customHeight="1">
      <c r="B4531" s="1408"/>
      <c r="C4531" s="1979"/>
      <c r="D4531" s="1409"/>
      <c r="E4531" s="1398"/>
      <c r="F4531" s="1398"/>
      <c r="G4531" s="1398"/>
      <c r="H4531" s="1399"/>
      <c r="I4531" s="1399"/>
      <c r="J4531" s="1399"/>
      <c r="K4531"/>
      <c r="L4531"/>
      <c r="M4531"/>
      <c r="N4531"/>
      <c r="O4531"/>
    </row>
    <row r="4532" spans="2:15" s="249" customFormat="1" ht="15.75" customHeight="1">
      <c r="B4532" s="1408"/>
      <c r="C4532" s="1979"/>
      <c r="D4532" s="1409"/>
      <c r="E4532" s="1398"/>
      <c r="F4532" s="1398"/>
      <c r="G4532" s="1398"/>
      <c r="H4532" s="1399"/>
      <c r="I4532" s="1399"/>
      <c r="J4532" s="1399"/>
      <c r="K4532"/>
      <c r="L4532"/>
      <c r="M4532"/>
      <c r="N4532"/>
      <c r="O4532"/>
    </row>
    <row r="4533" spans="2:15" s="249" customFormat="1" ht="15.75" customHeight="1">
      <c r="B4533" s="1408"/>
      <c r="C4533" s="1979"/>
      <c r="D4533" s="1409"/>
      <c r="E4533" s="1398"/>
      <c r="F4533" s="1398"/>
      <c r="G4533" s="1398"/>
      <c r="H4533" s="1399"/>
      <c r="I4533" s="1399"/>
      <c r="J4533" s="1399"/>
      <c r="K4533"/>
      <c r="L4533"/>
      <c r="M4533"/>
      <c r="N4533"/>
      <c r="O4533"/>
    </row>
    <row r="4534" spans="2:15" s="249" customFormat="1" ht="15.75" customHeight="1">
      <c r="B4534" s="1408"/>
      <c r="C4534" s="1979"/>
      <c r="D4534" s="1409"/>
      <c r="E4534" s="1398"/>
      <c r="F4534" s="1398"/>
      <c r="G4534" s="1398"/>
      <c r="H4534" s="1399"/>
      <c r="I4534" s="1399"/>
      <c r="J4534" s="1399"/>
      <c r="K4534"/>
      <c r="L4534"/>
      <c r="M4534"/>
      <c r="N4534"/>
      <c r="O4534"/>
    </row>
    <row r="4535" spans="2:15" s="249" customFormat="1" ht="15.75" customHeight="1">
      <c r="B4535" s="1408"/>
      <c r="C4535" s="1979"/>
      <c r="D4535" s="1409"/>
      <c r="E4535" s="1398"/>
      <c r="F4535" s="1398"/>
      <c r="G4535" s="1398"/>
      <c r="H4535" s="1399"/>
      <c r="I4535" s="1399"/>
      <c r="J4535" s="1399"/>
      <c r="K4535"/>
      <c r="L4535"/>
      <c r="M4535"/>
      <c r="N4535"/>
      <c r="O4535"/>
    </row>
    <row r="4536" spans="2:15" s="249" customFormat="1" ht="15.75" customHeight="1">
      <c r="B4536" s="1408"/>
      <c r="C4536" s="1979"/>
      <c r="D4536" s="1409"/>
      <c r="E4536" s="1398"/>
      <c r="F4536" s="1398"/>
      <c r="G4536" s="1398"/>
      <c r="H4536" s="1399"/>
      <c r="I4536" s="1399"/>
      <c r="J4536" s="1399"/>
      <c r="K4536"/>
      <c r="L4536"/>
      <c r="M4536"/>
      <c r="N4536"/>
      <c r="O4536"/>
    </row>
    <row r="4537" spans="2:15" s="249" customFormat="1" ht="15.75" customHeight="1">
      <c r="B4537" s="1408"/>
      <c r="C4537" s="1979"/>
      <c r="D4537" s="1409"/>
      <c r="E4537" s="1398"/>
      <c r="F4537" s="1398"/>
      <c r="G4537" s="1398"/>
      <c r="H4537" s="1399"/>
      <c r="I4537" s="1399"/>
      <c r="J4537" s="1399"/>
      <c r="K4537"/>
      <c r="L4537"/>
      <c r="M4537"/>
      <c r="N4537"/>
      <c r="O4537"/>
    </row>
    <row r="4538" spans="2:15" s="249" customFormat="1" ht="15.75" customHeight="1">
      <c r="B4538" s="1408"/>
      <c r="C4538" s="1979"/>
      <c r="D4538" s="1409"/>
      <c r="E4538" s="1398"/>
      <c r="F4538" s="1398"/>
      <c r="G4538" s="1398"/>
      <c r="H4538" s="1399"/>
      <c r="I4538" s="1399"/>
      <c r="J4538" s="1399"/>
      <c r="K4538"/>
      <c r="L4538"/>
      <c r="M4538"/>
      <c r="N4538"/>
      <c r="O4538"/>
    </row>
    <row r="4539" spans="2:15" s="249" customFormat="1" ht="15.75" customHeight="1">
      <c r="B4539" s="1408"/>
      <c r="C4539" s="1979"/>
      <c r="D4539" s="1409"/>
      <c r="E4539" s="1398"/>
      <c r="F4539" s="1398"/>
      <c r="G4539" s="1398"/>
      <c r="H4539" s="1399"/>
      <c r="I4539" s="1399"/>
      <c r="J4539" s="1399"/>
      <c r="K4539"/>
      <c r="L4539"/>
      <c r="M4539"/>
      <c r="N4539"/>
      <c r="O4539"/>
    </row>
    <row r="4540" spans="2:15" s="249" customFormat="1" ht="15.75" customHeight="1">
      <c r="B4540" s="1408"/>
      <c r="C4540" s="1979"/>
      <c r="D4540" s="1409"/>
      <c r="E4540" s="1398"/>
      <c r="F4540" s="1398"/>
      <c r="G4540" s="1398"/>
      <c r="H4540" s="1399"/>
      <c r="I4540" s="1399"/>
      <c r="J4540" s="1399"/>
      <c r="K4540"/>
      <c r="L4540"/>
      <c r="M4540"/>
      <c r="N4540"/>
      <c r="O4540"/>
    </row>
    <row r="4541" spans="2:15" s="249" customFormat="1" ht="15.75" customHeight="1">
      <c r="B4541" s="1408"/>
      <c r="C4541" s="1979"/>
      <c r="D4541" s="1409"/>
      <c r="E4541" s="1398"/>
      <c r="F4541" s="1398"/>
      <c r="G4541" s="1398"/>
      <c r="H4541" s="1399"/>
      <c r="I4541" s="1399"/>
      <c r="J4541" s="1399"/>
      <c r="K4541"/>
      <c r="L4541"/>
      <c r="M4541"/>
      <c r="N4541"/>
      <c r="O4541"/>
    </row>
    <row r="4542" spans="2:15" s="249" customFormat="1" ht="15.75" customHeight="1">
      <c r="B4542" s="1408"/>
      <c r="C4542" s="1979"/>
      <c r="D4542" s="1409"/>
      <c r="E4542" s="1398"/>
      <c r="F4542" s="1398"/>
      <c r="G4542" s="1398"/>
      <c r="H4542" s="1399"/>
      <c r="I4542" s="1399"/>
      <c r="J4542" s="1399"/>
      <c r="K4542"/>
      <c r="L4542"/>
      <c r="M4542"/>
      <c r="N4542"/>
      <c r="O4542"/>
    </row>
    <row r="4543" spans="2:15" s="249" customFormat="1" ht="15.75" customHeight="1">
      <c r="B4543" s="1408"/>
      <c r="C4543" s="1979"/>
      <c r="D4543" s="1409"/>
      <c r="E4543" s="1398"/>
      <c r="F4543" s="1398"/>
      <c r="G4543" s="1398"/>
      <c r="H4543" s="1399"/>
      <c r="I4543" s="1399"/>
      <c r="J4543" s="1399"/>
      <c r="K4543"/>
      <c r="L4543"/>
      <c r="M4543"/>
      <c r="N4543"/>
      <c r="O4543"/>
    </row>
    <row r="4544" spans="2:15" s="249" customFormat="1" ht="15.75" customHeight="1">
      <c r="B4544" s="1408"/>
      <c r="C4544" s="1979"/>
      <c r="D4544" s="1409"/>
      <c r="E4544" s="1398"/>
      <c r="F4544" s="1398"/>
      <c r="G4544" s="1398"/>
      <c r="H4544" s="1399"/>
      <c r="I4544" s="1399"/>
      <c r="J4544" s="1399"/>
      <c r="K4544"/>
      <c r="L4544"/>
      <c r="M4544"/>
      <c r="N4544"/>
      <c r="O4544"/>
    </row>
    <row r="4545" spans="2:15" s="249" customFormat="1" ht="15.75" customHeight="1">
      <c r="B4545" s="1408"/>
      <c r="C4545" s="1979"/>
      <c r="D4545" s="1409"/>
      <c r="E4545" s="1398"/>
      <c r="F4545" s="1398"/>
      <c r="G4545" s="1398"/>
      <c r="H4545" s="1399"/>
      <c r="I4545" s="1399"/>
      <c r="J4545" s="1399"/>
      <c r="K4545"/>
      <c r="L4545"/>
      <c r="M4545"/>
      <c r="N4545"/>
      <c r="O4545"/>
    </row>
    <row r="4546" spans="2:15" s="249" customFormat="1" ht="15.75" customHeight="1">
      <c r="B4546" s="1408"/>
      <c r="C4546" s="1979"/>
      <c r="D4546" s="1409"/>
      <c r="E4546" s="1398"/>
      <c r="F4546" s="1398"/>
      <c r="G4546" s="1398"/>
      <c r="H4546" s="1399"/>
      <c r="I4546" s="1399"/>
      <c r="J4546" s="1399"/>
      <c r="K4546"/>
      <c r="L4546"/>
      <c r="M4546"/>
      <c r="N4546"/>
      <c r="O4546"/>
    </row>
    <row r="4547" spans="2:15" s="249" customFormat="1" ht="15.75" customHeight="1">
      <c r="B4547" s="1408"/>
      <c r="C4547" s="1979"/>
      <c r="D4547" s="1409"/>
      <c r="E4547" s="1398"/>
      <c r="F4547" s="1398"/>
      <c r="G4547" s="1398"/>
      <c r="H4547" s="1399"/>
      <c r="I4547" s="1399"/>
      <c r="J4547" s="1399"/>
      <c r="K4547"/>
      <c r="L4547"/>
      <c r="M4547"/>
      <c r="N4547"/>
      <c r="O4547"/>
    </row>
    <row r="4548" spans="2:15" s="249" customFormat="1" ht="15.75" customHeight="1">
      <c r="B4548" s="1408"/>
      <c r="C4548" s="1979"/>
      <c r="D4548" s="1409"/>
      <c r="E4548" s="1398"/>
      <c r="F4548" s="1398"/>
      <c r="G4548" s="1398"/>
      <c r="H4548" s="1399"/>
      <c r="I4548" s="1399"/>
      <c r="J4548" s="1399"/>
      <c r="K4548"/>
      <c r="L4548"/>
      <c r="M4548"/>
      <c r="N4548"/>
      <c r="O4548"/>
    </row>
    <row r="4549" spans="2:15" s="249" customFormat="1" ht="15.75" customHeight="1">
      <c r="B4549" s="1408"/>
      <c r="C4549" s="1979"/>
      <c r="D4549" s="1409"/>
      <c r="E4549" s="1398"/>
      <c r="F4549" s="1398"/>
      <c r="G4549" s="1398"/>
      <c r="H4549" s="1399"/>
      <c r="I4549" s="1399"/>
      <c r="J4549" s="1399"/>
      <c r="K4549"/>
      <c r="L4549"/>
      <c r="M4549"/>
      <c r="N4549"/>
      <c r="O4549"/>
    </row>
    <row r="4550" spans="2:15" s="249" customFormat="1" ht="15.75" customHeight="1">
      <c r="B4550" s="1408"/>
      <c r="C4550" s="1979"/>
      <c r="D4550" s="1409"/>
      <c r="E4550" s="1398"/>
      <c r="F4550" s="1398"/>
      <c r="G4550" s="1398"/>
      <c r="H4550" s="1399"/>
      <c r="I4550" s="1399"/>
      <c r="J4550" s="1399"/>
      <c r="K4550"/>
      <c r="L4550"/>
      <c r="M4550"/>
      <c r="N4550"/>
      <c r="O4550"/>
    </row>
    <row r="4551" spans="2:15" s="249" customFormat="1" ht="15.75" customHeight="1">
      <c r="B4551" s="1408"/>
      <c r="C4551" s="1979"/>
      <c r="D4551" s="1409"/>
      <c r="E4551" s="1398"/>
      <c r="F4551" s="1398"/>
      <c r="G4551" s="1398"/>
      <c r="H4551" s="1399"/>
      <c r="I4551" s="1399"/>
      <c r="J4551" s="1399"/>
      <c r="K4551"/>
      <c r="L4551"/>
      <c r="M4551"/>
      <c r="N4551"/>
      <c r="O4551"/>
    </row>
    <row r="4552" spans="2:15" s="249" customFormat="1" ht="15.75" customHeight="1">
      <c r="B4552" s="1408"/>
      <c r="C4552" s="1979"/>
      <c r="D4552" s="1409"/>
      <c r="E4552" s="1398"/>
      <c r="F4552" s="1398"/>
      <c r="G4552" s="1398"/>
      <c r="H4552" s="1399"/>
      <c r="I4552" s="1399"/>
      <c r="J4552" s="1399"/>
      <c r="K4552"/>
      <c r="L4552"/>
      <c r="M4552"/>
      <c r="N4552"/>
      <c r="O4552"/>
    </row>
    <row r="4553" spans="2:15" s="249" customFormat="1" ht="15.75" customHeight="1">
      <c r="B4553" s="1408"/>
      <c r="C4553" s="1979"/>
      <c r="D4553" s="1409"/>
      <c r="E4553" s="1398"/>
      <c r="F4553" s="1398"/>
      <c r="G4553" s="1398"/>
      <c r="H4553" s="1399"/>
      <c r="I4553" s="1399"/>
      <c r="J4553" s="1399"/>
      <c r="K4553"/>
      <c r="L4553"/>
      <c r="M4553"/>
      <c r="N4553"/>
      <c r="O4553"/>
    </row>
    <row r="4554" spans="2:15" s="249" customFormat="1" ht="15.75" customHeight="1">
      <c r="B4554" s="1408"/>
      <c r="C4554" s="1979"/>
      <c r="D4554" s="1409"/>
      <c r="E4554" s="1398"/>
      <c r="F4554" s="1398"/>
      <c r="G4554" s="1398"/>
      <c r="H4554" s="1399"/>
      <c r="I4554" s="1399"/>
      <c r="J4554" s="1399"/>
      <c r="K4554"/>
      <c r="L4554"/>
      <c r="M4554"/>
      <c r="N4554"/>
      <c r="O4554"/>
    </row>
    <row r="4555" spans="2:15" s="249" customFormat="1" ht="15.75" customHeight="1">
      <c r="B4555" s="1408"/>
      <c r="C4555" s="1979"/>
      <c r="D4555" s="1409"/>
      <c r="E4555" s="1398"/>
      <c r="F4555" s="1398"/>
      <c r="G4555" s="1398"/>
      <c r="H4555" s="1399"/>
      <c r="I4555" s="1399"/>
      <c r="J4555" s="1399"/>
      <c r="K4555"/>
      <c r="L4555"/>
      <c r="M4555"/>
      <c r="N4555"/>
      <c r="O4555"/>
    </row>
    <row r="4556" spans="2:15" s="249" customFormat="1" ht="15.75" customHeight="1">
      <c r="B4556" s="1408"/>
      <c r="C4556" s="1979"/>
      <c r="D4556" s="1409"/>
      <c r="E4556" s="1398"/>
      <c r="F4556" s="1398"/>
      <c r="G4556" s="1398"/>
      <c r="H4556" s="1399"/>
      <c r="I4556" s="1399"/>
      <c r="J4556" s="1399"/>
      <c r="K4556"/>
      <c r="L4556"/>
      <c r="M4556"/>
      <c r="N4556"/>
      <c r="O4556"/>
    </row>
    <row r="4557" spans="2:15" s="249" customFormat="1" ht="15.75" customHeight="1">
      <c r="B4557" s="1408"/>
      <c r="C4557" s="1979"/>
      <c r="D4557" s="1409"/>
      <c r="E4557" s="1398"/>
      <c r="F4557" s="1398"/>
      <c r="G4557" s="1398"/>
      <c r="H4557" s="1399"/>
      <c r="I4557" s="1399"/>
      <c r="J4557" s="1399"/>
      <c r="K4557"/>
      <c r="L4557"/>
      <c r="M4557"/>
      <c r="N4557"/>
      <c r="O4557"/>
    </row>
    <row r="4558" spans="2:15" s="249" customFormat="1" ht="15.75" customHeight="1">
      <c r="B4558" s="1408"/>
      <c r="C4558" s="1979"/>
      <c r="D4558" s="1409"/>
      <c r="E4558" s="1398"/>
      <c r="F4558" s="1398"/>
      <c r="G4558" s="1398"/>
      <c r="H4558" s="1399"/>
      <c r="I4558" s="1399"/>
      <c r="J4558" s="1399"/>
      <c r="K4558"/>
      <c r="L4558"/>
      <c r="M4558"/>
      <c r="N4558"/>
      <c r="O4558"/>
    </row>
    <row r="4559" spans="2:15" s="249" customFormat="1" ht="15.75" customHeight="1">
      <c r="B4559" s="1408"/>
      <c r="C4559" s="1979"/>
      <c r="D4559" s="1409"/>
      <c r="E4559" s="1398"/>
      <c r="F4559" s="1398"/>
      <c r="G4559" s="1398"/>
      <c r="H4559" s="1399"/>
      <c r="I4559" s="1399"/>
      <c r="J4559" s="1399"/>
      <c r="K4559"/>
      <c r="L4559"/>
      <c r="M4559"/>
      <c r="N4559"/>
      <c r="O4559"/>
    </row>
    <row r="4560" spans="2:15" s="249" customFormat="1" ht="15.75" customHeight="1">
      <c r="B4560" s="1408"/>
      <c r="C4560" s="1979"/>
      <c r="D4560" s="1409"/>
      <c r="E4560" s="1398"/>
      <c r="F4560" s="1398"/>
      <c r="G4560" s="1398"/>
      <c r="H4560" s="1399"/>
      <c r="I4560" s="1399"/>
      <c r="J4560" s="1399"/>
      <c r="K4560"/>
      <c r="L4560"/>
      <c r="M4560"/>
      <c r="N4560"/>
      <c r="O4560"/>
    </row>
    <row r="4561" spans="2:15" s="249" customFormat="1" ht="15.75" customHeight="1">
      <c r="B4561" s="1408"/>
      <c r="C4561" s="1979"/>
      <c r="D4561" s="1409"/>
      <c r="E4561" s="1398"/>
      <c r="F4561" s="1398"/>
      <c r="G4561" s="1398"/>
      <c r="H4561" s="1399"/>
      <c r="I4561" s="1399"/>
      <c r="J4561" s="1399"/>
      <c r="K4561"/>
      <c r="L4561"/>
      <c r="M4561"/>
      <c r="N4561"/>
      <c r="O4561"/>
    </row>
    <row r="4562" spans="2:15" s="249" customFormat="1" ht="15.75" customHeight="1">
      <c r="B4562" s="1408"/>
      <c r="C4562" s="1979"/>
      <c r="D4562" s="1409"/>
      <c r="E4562" s="1398"/>
      <c r="F4562" s="1398"/>
      <c r="G4562" s="1398"/>
      <c r="H4562" s="1399"/>
      <c r="I4562" s="1399"/>
      <c r="J4562" s="1399"/>
      <c r="K4562"/>
      <c r="L4562"/>
      <c r="M4562"/>
      <c r="N4562"/>
      <c r="O4562"/>
    </row>
    <row r="4563" spans="2:15" s="249" customFormat="1" ht="15.75" customHeight="1">
      <c r="B4563" s="1408"/>
      <c r="C4563" s="1979"/>
      <c r="D4563" s="1409"/>
      <c r="E4563" s="1398"/>
      <c r="F4563" s="1398"/>
      <c r="G4563" s="1398"/>
      <c r="H4563" s="1399"/>
      <c r="I4563" s="1399"/>
      <c r="J4563" s="1399"/>
      <c r="K4563"/>
      <c r="L4563"/>
      <c r="M4563"/>
      <c r="N4563"/>
      <c r="O4563"/>
    </row>
    <row r="4564" spans="2:15" s="249" customFormat="1" ht="15.75" customHeight="1">
      <c r="B4564" s="1408"/>
      <c r="C4564" s="1979"/>
      <c r="D4564" s="1409"/>
      <c r="E4564" s="1398"/>
      <c r="F4564" s="1398"/>
      <c r="G4564" s="1398"/>
      <c r="H4564" s="1399"/>
      <c r="I4564" s="1399"/>
      <c r="J4564" s="1399"/>
      <c r="K4564"/>
      <c r="L4564"/>
      <c r="M4564"/>
      <c r="N4564"/>
      <c r="O4564"/>
    </row>
    <row r="4565" spans="2:15" s="249" customFormat="1" ht="15.75" customHeight="1">
      <c r="B4565" s="1408"/>
      <c r="C4565" s="1979"/>
      <c r="D4565" s="1409"/>
      <c r="E4565" s="1398"/>
      <c r="F4565" s="1398"/>
      <c r="G4565" s="1398"/>
      <c r="H4565" s="1399"/>
      <c r="I4565" s="1399"/>
      <c r="J4565" s="1399"/>
      <c r="K4565"/>
      <c r="L4565"/>
      <c r="M4565"/>
      <c r="N4565"/>
      <c r="O4565"/>
    </row>
    <row r="4566" spans="2:15" s="249" customFormat="1" ht="15.75" customHeight="1">
      <c r="B4566" s="1408"/>
      <c r="C4566" s="1979"/>
      <c r="D4566" s="1409"/>
      <c r="E4566" s="1398"/>
      <c r="F4566" s="1398"/>
      <c r="G4566" s="1398"/>
      <c r="H4566" s="1399"/>
      <c r="I4566" s="1399"/>
      <c r="J4566" s="1399"/>
      <c r="K4566"/>
      <c r="L4566"/>
      <c r="M4566"/>
      <c r="N4566"/>
      <c r="O4566"/>
    </row>
    <row r="4567" spans="2:15" s="249" customFormat="1" ht="15.75" customHeight="1">
      <c r="B4567" s="1408"/>
      <c r="C4567" s="1979"/>
      <c r="D4567" s="1409"/>
      <c r="E4567" s="1398"/>
      <c r="F4567" s="1398"/>
      <c r="G4567" s="1398"/>
      <c r="H4567" s="1399"/>
      <c r="I4567" s="1399"/>
      <c r="J4567" s="1399"/>
      <c r="K4567"/>
      <c r="L4567"/>
      <c r="M4567"/>
      <c r="N4567"/>
      <c r="O4567"/>
    </row>
    <row r="4568" spans="2:15" s="249" customFormat="1" ht="15.75" customHeight="1">
      <c r="B4568" s="1408"/>
      <c r="C4568" s="1979"/>
      <c r="D4568" s="1409"/>
      <c r="E4568" s="1398"/>
      <c r="F4568" s="1398"/>
      <c r="G4568" s="1398"/>
      <c r="H4568" s="1399"/>
      <c r="I4568" s="1399"/>
      <c r="J4568" s="1399"/>
      <c r="K4568"/>
      <c r="L4568"/>
      <c r="M4568"/>
      <c r="N4568"/>
      <c r="O4568"/>
    </row>
    <row r="4569" spans="2:15" s="249" customFormat="1" ht="15.75" customHeight="1">
      <c r="B4569" s="1408"/>
      <c r="C4569" s="1979"/>
      <c r="D4569" s="1409"/>
      <c r="E4569" s="1398"/>
      <c r="F4569" s="1398"/>
      <c r="G4569" s="1398"/>
      <c r="H4569" s="1399"/>
      <c r="I4569" s="1399"/>
      <c r="J4569" s="1399"/>
      <c r="K4569"/>
      <c r="L4569"/>
      <c r="M4569"/>
      <c r="N4569"/>
      <c r="O4569"/>
    </row>
    <row r="4570" spans="2:15" s="249" customFormat="1" ht="15.75" customHeight="1">
      <c r="B4570" s="1408"/>
      <c r="C4570" s="1979"/>
      <c r="D4570" s="1409"/>
      <c r="E4570" s="1398"/>
      <c r="F4570" s="1398"/>
      <c r="G4570" s="1398"/>
      <c r="H4570" s="1399"/>
      <c r="I4570" s="1399"/>
      <c r="J4570" s="1399"/>
      <c r="K4570"/>
      <c r="L4570"/>
      <c r="M4570"/>
      <c r="N4570"/>
      <c r="O4570"/>
    </row>
    <row r="4571" spans="2:15" s="249" customFormat="1" ht="15.75" customHeight="1">
      <c r="B4571" s="1408"/>
      <c r="C4571" s="1979"/>
      <c r="D4571" s="1409"/>
      <c r="E4571" s="1398"/>
      <c r="F4571" s="1398"/>
      <c r="G4571" s="1398"/>
      <c r="H4571" s="1399"/>
      <c r="I4571" s="1399"/>
      <c r="J4571" s="1399"/>
      <c r="K4571"/>
      <c r="L4571"/>
      <c r="M4571"/>
      <c r="N4571"/>
      <c r="O4571"/>
    </row>
    <row r="4572" spans="2:15" s="249" customFormat="1" ht="15.75" customHeight="1">
      <c r="B4572" s="1408"/>
      <c r="C4572" s="1979"/>
      <c r="D4572" s="1409"/>
      <c r="E4572" s="1398"/>
      <c r="F4572" s="1398"/>
      <c r="G4572" s="1398"/>
      <c r="H4572" s="1399"/>
      <c r="I4572" s="1399"/>
      <c r="J4572" s="1399"/>
      <c r="K4572"/>
      <c r="L4572"/>
      <c r="M4572"/>
      <c r="N4572"/>
      <c r="O4572"/>
    </row>
    <row r="4573" spans="2:15" s="249" customFormat="1" ht="15.75" customHeight="1">
      <c r="B4573" s="1408"/>
      <c r="C4573" s="1979"/>
      <c r="D4573" s="1409"/>
      <c r="E4573" s="1398"/>
      <c r="F4573" s="1398"/>
      <c r="G4573" s="1398"/>
      <c r="H4573" s="1399"/>
      <c r="I4573" s="1399"/>
      <c r="J4573" s="1399"/>
      <c r="K4573"/>
      <c r="L4573"/>
      <c r="M4573"/>
      <c r="N4573"/>
      <c r="O4573"/>
    </row>
    <row r="4574" spans="2:15" s="249" customFormat="1" ht="15.75" customHeight="1">
      <c r="B4574" s="1408"/>
      <c r="C4574" s="1979"/>
      <c r="D4574" s="1409"/>
      <c r="E4574" s="1398"/>
      <c r="F4574" s="1398"/>
      <c r="G4574" s="1398"/>
      <c r="H4574" s="1399"/>
      <c r="I4574" s="1399"/>
      <c r="J4574" s="1399"/>
      <c r="K4574"/>
      <c r="L4574"/>
      <c r="M4574"/>
      <c r="N4574"/>
      <c r="O4574"/>
    </row>
    <row r="4575" spans="2:15" s="249" customFormat="1" ht="15.75" customHeight="1">
      <c r="B4575" s="1408"/>
      <c r="C4575" s="1979"/>
      <c r="D4575" s="1409"/>
      <c r="E4575" s="1398"/>
      <c r="F4575" s="1398"/>
      <c r="G4575" s="1398"/>
      <c r="H4575" s="1399"/>
      <c r="I4575" s="1399"/>
      <c r="J4575" s="1399"/>
      <c r="K4575"/>
      <c r="L4575"/>
      <c r="M4575"/>
      <c r="N4575"/>
      <c r="O4575"/>
    </row>
    <row r="4576" spans="2:15" s="249" customFormat="1" ht="15.75" customHeight="1">
      <c r="B4576" s="1408"/>
      <c r="C4576" s="1979"/>
      <c r="D4576" s="1409"/>
      <c r="E4576" s="1398"/>
      <c r="F4576" s="1398"/>
      <c r="G4576" s="1398"/>
      <c r="H4576" s="1399"/>
      <c r="I4576" s="1399"/>
      <c r="J4576" s="1399"/>
      <c r="K4576"/>
      <c r="L4576"/>
      <c r="M4576"/>
      <c r="N4576"/>
      <c r="O4576"/>
    </row>
    <row r="4577" spans="2:15" s="249" customFormat="1" ht="15.75" customHeight="1">
      <c r="B4577" s="1408"/>
      <c r="C4577" s="1979"/>
      <c r="D4577" s="1409"/>
      <c r="E4577" s="1398"/>
      <c r="F4577" s="1398"/>
      <c r="G4577" s="1398"/>
      <c r="H4577" s="1399"/>
      <c r="I4577" s="1399"/>
      <c r="J4577" s="1399"/>
      <c r="K4577"/>
      <c r="L4577"/>
      <c r="M4577"/>
      <c r="N4577"/>
      <c r="O4577"/>
    </row>
    <row r="4578" spans="2:15" s="249" customFormat="1" ht="15.75" customHeight="1">
      <c r="B4578" s="1408"/>
      <c r="C4578" s="1979"/>
      <c r="D4578" s="1409"/>
      <c r="E4578" s="1398"/>
      <c r="F4578" s="1398"/>
      <c r="G4578" s="1398"/>
      <c r="H4578" s="1399"/>
      <c r="I4578" s="1399"/>
      <c r="J4578" s="1399"/>
      <c r="K4578"/>
      <c r="L4578"/>
      <c r="M4578"/>
      <c r="N4578"/>
      <c r="O4578"/>
    </row>
    <row r="4579" spans="2:15" s="249" customFormat="1" ht="15.75" customHeight="1">
      <c r="B4579" s="1408"/>
      <c r="C4579" s="1979"/>
      <c r="D4579" s="1409"/>
      <c r="E4579" s="1398"/>
      <c r="F4579" s="1398"/>
      <c r="G4579" s="1398"/>
      <c r="H4579" s="1399"/>
      <c r="I4579" s="1399"/>
      <c r="J4579" s="1399"/>
      <c r="K4579"/>
      <c r="L4579"/>
      <c r="M4579"/>
      <c r="N4579"/>
      <c r="O4579"/>
    </row>
    <row r="4580" spans="2:15" s="249" customFormat="1" ht="15.75" customHeight="1">
      <c r="B4580" s="1408"/>
      <c r="C4580" s="1979"/>
      <c r="D4580" s="1409"/>
      <c r="E4580" s="1398"/>
      <c r="F4580" s="1398"/>
      <c r="G4580" s="1398"/>
      <c r="H4580" s="1399"/>
      <c r="I4580" s="1399"/>
      <c r="J4580" s="1399"/>
      <c r="K4580"/>
      <c r="L4580"/>
      <c r="M4580"/>
      <c r="N4580"/>
      <c r="O4580"/>
    </row>
    <row r="4581" spans="2:15" s="249" customFormat="1" ht="15.75" customHeight="1">
      <c r="B4581" s="1408"/>
      <c r="C4581" s="1979"/>
      <c r="D4581" s="1409"/>
      <c r="E4581" s="1398"/>
      <c r="F4581" s="1398"/>
      <c r="G4581" s="1398"/>
      <c r="H4581" s="1399"/>
      <c r="I4581" s="1399"/>
      <c r="J4581" s="1399"/>
      <c r="K4581"/>
      <c r="L4581"/>
      <c r="M4581"/>
      <c r="N4581"/>
      <c r="O4581"/>
    </row>
    <row r="4582" spans="2:15" s="249" customFormat="1" ht="15.75" customHeight="1">
      <c r="B4582" s="1408"/>
      <c r="C4582" s="1979"/>
      <c r="D4582" s="1409"/>
      <c r="E4582" s="1398"/>
      <c r="F4582" s="1398"/>
      <c r="G4582" s="1398"/>
      <c r="H4582" s="1399"/>
      <c r="I4582" s="1399"/>
      <c r="J4582" s="1399"/>
      <c r="K4582"/>
      <c r="L4582"/>
      <c r="M4582"/>
      <c r="N4582"/>
      <c r="O4582"/>
    </row>
    <row r="4583" spans="2:15" s="249" customFormat="1" ht="15.75" customHeight="1">
      <c r="B4583" s="1408"/>
      <c r="C4583" s="1979"/>
      <c r="D4583" s="1409"/>
      <c r="E4583" s="1398"/>
      <c r="F4583" s="1398"/>
      <c r="G4583" s="1398"/>
      <c r="H4583" s="1399"/>
      <c r="I4583" s="1399"/>
      <c r="J4583" s="1399"/>
      <c r="K4583"/>
      <c r="L4583"/>
      <c r="M4583"/>
      <c r="N4583"/>
      <c r="O4583"/>
    </row>
    <row r="4584" spans="2:15" s="249" customFormat="1" ht="15.75" customHeight="1">
      <c r="B4584" s="1408"/>
      <c r="C4584" s="1979"/>
      <c r="D4584" s="1409"/>
      <c r="E4584" s="1398"/>
      <c r="F4584" s="1398"/>
      <c r="G4584" s="1398"/>
      <c r="H4584" s="1399"/>
      <c r="I4584" s="1399"/>
      <c r="J4584" s="1399"/>
      <c r="K4584"/>
      <c r="L4584"/>
      <c r="M4584"/>
      <c r="N4584"/>
      <c r="O4584"/>
    </row>
    <row r="4585" spans="2:15" s="249" customFormat="1" ht="15.75" customHeight="1">
      <c r="B4585" s="1408"/>
      <c r="C4585" s="1979"/>
      <c r="D4585" s="1409"/>
      <c r="E4585" s="1398"/>
      <c r="F4585" s="1398"/>
      <c r="G4585" s="1398"/>
      <c r="H4585" s="1399"/>
      <c r="I4585" s="1399"/>
      <c r="J4585" s="1399"/>
      <c r="K4585"/>
      <c r="L4585"/>
      <c r="M4585"/>
      <c r="N4585"/>
      <c r="O4585"/>
    </row>
    <row r="4586" spans="2:15" s="249" customFormat="1" ht="15.75" customHeight="1">
      <c r="B4586" s="1408"/>
      <c r="C4586" s="1979"/>
      <c r="D4586" s="1409"/>
      <c r="E4586" s="1398"/>
      <c r="F4586" s="1398"/>
      <c r="G4586" s="1398"/>
      <c r="H4586" s="1399"/>
      <c r="I4586" s="1399"/>
      <c r="J4586" s="1399"/>
      <c r="K4586"/>
      <c r="L4586"/>
      <c r="M4586"/>
      <c r="N4586"/>
      <c r="O4586"/>
    </row>
    <row r="4587" spans="2:15" s="249" customFormat="1" ht="15.75" customHeight="1">
      <c r="B4587" s="1408"/>
      <c r="C4587" s="1979"/>
      <c r="D4587" s="1409"/>
      <c r="E4587" s="1398"/>
      <c r="F4587" s="1398"/>
      <c r="G4587" s="1398"/>
      <c r="H4587" s="1399"/>
      <c r="I4587" s="1399"/>
      <c r="J4587" s="1399"/>
      <c r="K4587"/>
      <c r="L4587"/>
      <c r="M4587"/>
      <c r="N4587"/>
      <c r="O4587"/>
    </row>
    <row r="4588" spans="2:15" s="249" customFormat="1" ht="15.75" customHeight="1">
      <c r="B4588" s="1408"/>
      <c r="C4588" s="1979"/>
      <c r="D4588" s="1409"/>
      <c r="E4588" s="1398"/>
      <c r="F4588" s="1398"/>
      <c r="G4588" s="1398"/>
      <c r="H4588" s="1399"/>
      <c r="I4588" s="1399"/>
      <c r="J4588" s="1399"/>
      <c r="K4588"/>
      <c r="L4588"/>
      <c r="M4588"/>
      <c r="N4588"/>
      <c r="O4588"/>
    </row>
    <row r="4589" spans="2:15" s="249" customFormat="1" ht="15.75" customHeight="1">
      <c r="B4589" s="1408"/>
      <c r="C4589" s="1979"/>
      <c r="D4589" s="1409"/>
      <c r="E4589" s="1398"/>
      <c r="F4589" s="1398"/>
      <c r="G4589" s="1398"/>
      <c r="H4589" s="1399"/>
      <c r="I4589" s="1399"/>
      <c r="J4589" s="1399"/>
      <c r="K4589"/>
      <c r="L4589"/>
      <c r="M4589"/>
      <c r="N4589"/>
      <c r="O4589"/>
    </row>
    <row r="4590" spans="2:15" s="249" customFormat="1" ht="15.75" customHeight="1">
      <c r="B4590" s="1408"/>
      <c r="C4590" s="1979"/>
      <c r="D4590" s="1409"/>
      <c r="E4590" s="1398"/>
      <c r="F4590" s="1398"/>
      <c r="G4590" s="1398"/>
      <c r="H4590" s="1399"/>
      <c r="I4590" s="1399"/>
      <c r="J4590" s="1399"/>
      <c r="K4590"/>
      <c r="L4590"/>
      <c r="M4590"/>
      <c r="N4590"/>
      <c r="O4590"/>
    </row>
    <row r="4591" spans="2:15" s="249" customFormat="1" ht="15.75" customHeight="1">
      <c r="B4591" s="1408"/>
      <c r="C4591" s="1979"/>
      <c r="D4591" s="1409"/>
      <c r="E4591" s="1398"/>
      <c r="F4591" s="1398"/>
      <c r="G4591" s="1398"/>
      <c r="H4591" s="1399"/>
      <c r="I4591" s="1399"/>
      <c r="J4591" s="1399"/>
      <c r="K4591"/>
      <c r="L4591"/>
      <c r="M4591"/>
      <c r="N4591"/>
      <c r="O4591"/>
    </row>
    <row r="4592" spans="2:15" s="249" customFormat="1" ht="15.75" customHeight="1">
      <c r="B4592" s="1408"/>
      <c r="C4592" s="1979"/>
      <c r="D4592" s="1409"/>
      <c r="E4592" s="1398"/>
      <c r="F4592" s="1398"/>
      <c r="G4592" s="1398"/>
      <c r="H4592" s="1399"/>
      <c r="I4592" s="1399"/>
      <c r="J4592" s="1399"/>
      <c r="K4592"/>
      <c r="L4592"/>
      <c r="M4592"/>
      <c r="N4592"/>
      <c r="O4592"/>
    </row>
    <row r="4593" spans="2:15" s="249" customFormat="1" ht="15.75" customHeight="1">
      <c r="B4593" s="1408"/>
      <c r="C4593" s="1979"/>
      <c r="D4593" s="1409"/>
      <c r="E4593" s="1398"/>
      <c r="F4593" s="1398"/>
      <c r="G4593" s="1398"/>
      <c r="H4593" s="1399"/>
      <c r="I4593" s="1399"/>
      <c r="J4593" s="1399"/>
      <c r="K4593"/>
      <c r="L4593"/>
      <c r="M4593"/>
      <c r="N4593"/>
      <c r="O4593"/>
    </row>
    <row r="4594" spans="2:15" s="249" customFormat="1" ht="15.75" customHeight="1">
      <c r="B4594" s="1408"/>
      <c r="C4594" s="1979"/>
      <c r="D4594" s="1409"/>
      <c r="E4594" s="1398"/>
      <c r="F4594" s="1398"/>
      <c r="G4594" s="1398"/>
      <c r="H4594" s="1399"/>
      <c r="I4594" s="1399"/>
      <c r="J4594" s="1399"/>
      <c r="K4594"/>
      <c r="L4594"/>
      <c r="M4594"/>
      <c r="N4594"/>
      <c r="O4594"/>
    </row>
    <row r="4595" spans="2:15" s="249" customFormat="1" ht="15.75" customHeight="1">
      <c r="B4595" s="1408"/>
      <c r="C4595" s="1979"/>
      <c r="D4595" s="1409"/>
      <c r="E4595" s="1398"/>
      <c r="F4595" s="1398"/>
      <c r="G4595" s="1398"/>
      <c r="H4595" s="1399"/>
      <c r="I4595" s="1399"/>
      <c r="J4595" s="1399"/>
      <c r="K4595"/>
      <c r="L4595"/>
      <c r="M4595"/>
      <c r="N4595"/>
      <c r="O4595"/>
    </row>
    <row r="4596" spans="2:15" s="249" customFormat="1" ht="15.75" customHeight="1">
      <c r="B4596" s="1408"/>
      <c r="C4596" s="1979"/>
      <c r="D4596" s="1409"/>
      <c r="E4596" s="1398"/>
      <c r="F4596" s="1398"/>
      <c r="G4596" s="1398"/>
      <c r="H4596" s="1399"/>
      <c r="I4596" s="1399"/>
      <c r="J4596" s="1399"/>
      <c r="K4596"/>
      <c r="L4596"/>
      <c r="M4596"/>
      <c r="N4596"/>
      <c r="O4596"/>
    </row>
    <row r="4597" spans="2:15" s="249" customFormat="1" ht="15.75" customHeight="1">
      <c r="B4597" s="1408"/>
      <c r="C4597" s="1979"/>
      <c r="D4597" s="1409"/>
      <c r="E4597" s="1398"/>
      <c r="F4597" s="1398"/>
      <c r="G4597" s="1398"/>
      <c r="H4597" s="1399"/>
      <c r="I4597" s="1399"/>
      <c r="J4597" s="1399"/>
      <c r="K4597"/>
      <c r="L4597"/>
      <c r="M4597"/>
      <c r="N4597"/>
      <c r="O4597"/>
    </row>
    <row r="4598" spans="2:15" s="249" customFormat="1" ht="15.75" customHeight="1">
      <c r="B4598" s="1408"/>
      <c r="C4598" s="1979"/>
      <c r="D4598" s="1409"/>
      <c r="E4598" s="1398"/>
      <c r="F4598" s="1398"/>
      <c r="G4598" s="1398"/>
      <c r="H4598" s="1399"/>
      <c r="I4598" s="1399"/>
      <c r="J4598" s="1399"/>
      <c r="K4598"/>
      <c r="L4598"/>
      <c r="M4598"/>
      <c r="N4598"/>
      <c r="O4598"/>
    </row>
    <row r="4599" spans="2:15" s="249" customFormat="1" ht="15.75" customHeight="1">
      <c r="B4599" s="1408"/>
      <c r="C4599" s="1979"/>
      <c r="D4599" s="1409"/>
      <c r="E4599" s="1398"/>
      <c r="F4599" s="1398"/>
      <c r="G4599" s="1398"/>
      <c r="H4599" s="1399"/>
      <c r="I4599" s="1399"/>
      <c r="J4599" s="1399"/>
      <c r="K4599"/>
      <c r="L4599"/>
      <c r="M4599"/>
      <c r="N4599"/>
      <c r="O4599"/>
    </row>
    <row r="4600" spans="2:15" s="249" customFormat="1" ht="15.75" customHeight="1">
      <c r="B4600" s="1408"/>
      <c r="C4600" s="1979"/>
      <c r="D4600" s="1409"/>
      <c r="E4600" s="1398"/>
      <c r="F4600" s="1398"/>
      <c r="G4600" s="1398"/>
      <c r="H4600" s="1399"/>
      <c r="I4600" s="1399"/>
      <c r="J4600" s="1399"/>
      <c r="K4600"/>
      <c r="L4600"/>
      <c r="M4600"/>
      <c r="N4600"/>
      <c r="O4600"/>
    </row>
    <row r="4601" spans="2:15" s="249" customFormat="1" ht="15.75" customHeight="1">
      <c r="B4601" s="1408"/>
      <c r="C4601" s="1979"/>
      <c r="D4601" s="1409"/>
      <c r="E4601" s="1398"/>
      <c r="F4601" s="1398"/>
      <c r="G4601" s="1398"/>
      <c r="H4601" s="1399"/>
      <c r="I4601" s="1399"/>
      <c r="J4601" s="1399"/>
      <c r="K4601"/>
      <c r="L4601"/>
      <c r="M4601"/>
      <c r="N4601"/>
      <c r="O4601"/>
    </row>
    <row r="4602" spans="2:15" s="249" customFormat="1" ht="15.75" customHeight="1">
      <c r="B4602" s="1408"/>
      <c r="C4602" s="1979"/>
      <c r="D4602" s="1409"/>
      <c r="E4602" s="1398"/>
      <c r="F4602" s="1398"/>
      <c r="G4602" s="1398"/>
      <c r="H4602" s="1399"/>
      <c r="I4602" s="1399"/>
      <c r="J4602" s="1399"/>
      <c r="K4602"/>
      <c r="L4602"/>
      <c r="M4602"/>
      <c r="N4602"/>
      <c r="O4602"/>
    </row>
    <row r="4603" spans="2:15" s="249" customFormat="1" ht="15.75" customHeight="1">
      <c r="B4603" s="1408"/>
      <c r="C4603" s="1979"/>
      <c r="D4603" s="1409"/>
      <c r="E4603" s="1398"/>
      <c r="F4603" s="1398"/>
      <c r="G4603" s="1398"/>
      <c r="H4603" s="1399"/>
      <c r="I4603" s="1399"/>
      <c r="J4603" s="1399"/>
      <c r="K4603"/>
      <c r="L4603"/>
      <c r="M4603"/>
      <c r="N4603"/>
      <c r="O4603"/>
    </row>
    <row r="4604" spans="2:15" s="249" customFormat="1" ht="15.75" customHeight="1">
      <c r="B4604" s="1408"/>
      <c r="C4604" s="1979"/>
      <c r="D4604" s="1409"/>
      <c r="E4604" s="1398"/>
      <c r="F4604" s="1398"/>
      <c r="G4604" s="1398"/>
      <c r="H4604" s="1399"/>
      <c r="I4604" s="1399"/>
      <c r="J4604" s="1399"/>
      <c r="K4604"/>
      <c r="L4604"/>
      <c r="M4604"/>
      <c r="N4604"/>
      <c r="O4604"/>
    </row>
    <row r="4605" spans="2:15" s="249" customFormat="1" ht="15.75" customHeight="1">
      <c r="B4605" s="1408"/>
      <c r="C4605" s="1979"/>
      <c r="D4605" s="1409"/>
      <c r="E4605" s="1398"/>
      <c r="F4605" s="1398"/>
      <c r="G4605" s="1398"/>
      <c r="H4605" s="1399"/>
      <c r="I4605" s="1399"/>
      <c r="J4605" s="1399"/>
      <c r="K4605"/>
      <c r="L4605"/>
      <c r="M4605"/>
      <c r="N4605"/>
      <c r="O4605"/>
    </row>
    <row r="4606" spans="2:15" s="249" customFormat="1" ht="15.75" customHeight="1">
      <c r="B4606" s="1408"/>
      <c r="C4606" s="1979"/>
      <c r="D4606" s="1409"/>
      <c r="E4606" s="1398"/>
      <c r="F4606" s="1398"/>
      <c r="G4606" s="1398"/>
      <c r="H4606" s="1399"/>
      <c r="I4606" s="1399"/>
      <c r="J4606" s="1399"/>
      <c r="K4606"/>
      <c r="L4606"/>
      <c r="M4606"/>
      <c r="N4606"/>
      <c r="O4606"/>
    </row>
    <row r="4607" spans="2:15" s="249" customFormat="1" ht="15.75" customHeight="1">
      <c r="B4607" s="1408"/>
      <c r="C4607" s="1979"/>
      <c r="D4607" s="1409"/>
      <c r="E4607" s="1398"/>
      <c r="F4607" s="1398"/>
      <c r="G4607" s="1398"/>
      <c r="H4607" s="1399"/>
      <c r="I4607" s="1399"/>
      <c r="J4607" s="1399"/>
      <c r="K4607"/>
      <c r="L4607"/>
      <c r="M4607"/>
      <c r="N4607"/>
      <c r="O4607"/>
    </row>
    <row r="4608" spans="2:15" s="249" customFormat="1" ht="15.75" customHeight="1">
      <c r="B4608" s="1408"/>
      <c r="C4608" s="1979"/>
      <c r="D4608" s="1409"/>
      <c r="E4608" s="1398"/>
      <c r="F4608" s="1398"/>
      <c r="G4608" s="1398"/>
      <c r="H4608" s="1399"/>
      <c r="I4608" s="1399"/>
      <c r="J4608" s="1399"/>
      <c r="K4608"/>
      <c r="L4608"/>
      <c r="M4608"/>
      <c r="N4608"/>
      <c r="O4608"/>
    </row>
    <row r="4609" spans="2:15" s="249" customFormat="1" ht="15.75" customHeight="1">
      <c r="B4609" s="1408"/>
      <c r="C4609" s="1979"/>
      <c r="D4609" s="1409"/>
      <c r="E4609" s="1398"/>
      <c r="F4609" s="1398"/>
      <c r="G4609" s="1398"/>
      <c r="H4609" s="1399"/>
      <c r="I4609" s="1399"/>
      <c r="J4609" s="1399"/>
      <c r="K4609"/>
      <c r="L4609"/>
      <c r="M4609"/>
      <c r="N4609"/>
      <c r="O4609"/>
    </row>
    <row r="4610" spans="2:15" s="249" customFormat="1" ht="15.75" customHeight="1">
      <c r="B4610" s="1408"/>
      <c r="C4610" s="1979"/>
      <c r="D4610" s="1409"/>
      <c r="E4610" s="1398"/>
      <c r="F4610" s="1398"/>
      <c r="G4610" s="1398"/>
      <c r="H4610" s="1399"/>
      <c r="I4610" s="1399"/>
      <c r="J4610" s="1399"/>
      <c r="K4610"/>
      <c r="L4610"/>
      <c r="M4610"/>
      <c r="N4610"/>
      <c r="O4610"/>
    </row>
    <row r="4611" spans="2:15" s="249" customFormat="1" ht="15.75" customHeight="1">
      <c r="B4611" s="1408"/>
      <c r="C4611" s="1979"/>
      <c r="D4611" s="1409"/>
      <c r="E4611" s="1398"/>
      <c r="F4611" s="1398"/>
      <c r="G4611" s="1398"/>
      <c r="H4611" s="1399"/>
      <c r="I4611" s="1399"/>
      <c r="J4611" s="1399"/>
      <c r="K4611"/>
      <c r="L4611"/>
      <c r="M4611"/>
      <c r="N4611"/>
      <c r="O4611"/>
    </row>
    <row r="4612" spans="2:15" s="249" customFormat="1" ht="15.75" customHeight="1">
      <c r="B4612" s="1408"/>
      <c r="C4612" s="1979"/>
      <c r="D4612" s="1409"/>
      <c r="E4612" s="1398"/>
      <c r="F4612" s="1398"/>
      <c r="G4612" s="1398"/>
      <c r="H4612" s="1399"/>
      <c r="I4612" s="1399"/>
      <c r="J4612" s="1399"/>
      <c r="K4612"/>
      <c r="L4612"/>
      <c r="M4612"/>
      <c r="N4612"/>
      <c r="O4612"/>
    </row>
    <row r="4613" spans="2:15" s="249" customFormat="1" ht="15.75" customHeight="1">
      <c r="B4613" s="1408"/>
      <c r="C4613" s="1979"/>
      <c r="D4613" s="1409"/>
      <c r="E4613" s="1398"/>
      <c r="F4613" s="1398"/>
      <c r="G4613" s="1398"/>
      <c r="H4613" s="1399"/>
      <c r="I4613" s="1399"/>
      <c r="J4613" s="1399"/>
      <c r="K4613"/>
      <c r="L4613"/>
      <c r="M4613"/>
      <c r="N4613"/>
      <c r="O4613"/>
    </row>
    <row r="4614" spans="2:15" s="249" customFormat="1" ht="15.75" customHeight="1">
      <c r="B4614" s="1408"/>
      <c r="C4614" s="1979"/>
      <c r="D4614" s="1409"/>
      <c r="E4614" s="1398"/>
      <c r="F4614" s="1398"/>
      <c r="G4614" s="1398"/>
      <c r="H4614" s="1399"/>
      <c r="I4614" s="1399"/>
      <c r="J4614" s="1399"/>
      <c r="K4614"/>
      <c r="L4614"/>
      <c r="M4614"/>
      <c r="N4614"/>
      <c r="O4614"/>
    </row>
    <row r="4615" spans="2:15" s="249" customFormat="1" ht="15.75" customHeight="1">
      <c r="B4615" s="1408"/>
      <c r="C4615" s="1979"/>
      <c r="D4615" s="1409"/>
      <c r="E4615" s="1398"/>
      <c r="F4615" s="1398"/>
      <c r="G4615" s="1398"/>
      <c r="H4615" s="1399"/>
      <c r="I4615" s="1399"/>
      <c r="J4615" s="1399"/>
      <c r="K4615"/>
      <c r="L4615"/>
      <c r="M4615"/>
      <c r="N4615"/>
      <c r="O4615"/>
    </row>
    <row r="4616" spans="2:15" s="249" customFormat="1" ht="15.75" customHeight="1">
      <c r="B4616" s="1408"/>
      <c r="C4616" s="1979"/>
      <c r="D4616" s="1409"/>
      <c r="E4616" s="1398"/>
      <c r="F4616" s="1398"/>
      <c r="G4616" s="1398"/>
      <c r="H4616" s="1399"/>
      <c r="I4616" s="1399"/>
      <c r="J4616" s="1399"/>
      <c r="K4616"/>
      <c r="L4616"/>
      <c r="M4616"/>
      <c r="N4616"/>
      <c r="O4616"/>
    </row>
    <row r="4617" spans="2:15" s="249" customFormat="1" ht="15.75" customHeight="1">
      <c r="B4617" s="1408"/>
      <c r="C4617" s="1979"/>
      <c r="D4617" s="1409"/>
      <c r="E4617" s="1398"/>
      <c r="F4617" s="1398"/>
      <c r="G4617" s="1398"/>
      <c r="H4617" s="1399"/>
      <c r="I4617" s="1399"/>
      <c r="J4617" s="1399"/>
      <c r="K4617"/>
      <c r="L4617"/>
      <c r="M4617"/>
      <c r="N4617"/>
      <c r="O4617"/>
    </row>
    <row r="4618" spans="2:15" s="249" customFormat="1" ht="15.75" customHeight="1">
      <c r="B4618" s="1408"/>
      <c r="C4618" s="1979"/>
      <c r="D4618" s="1409"/>
      <c r="E4618" s="1398"/>
      <c r="F4618" s="1398"/>
      <c r="G4618" s="1398"/>
      <c r="H4618" s="1399"/>
      <c r="I4618" s="1399"/>
      <c r="J4618" s="1399"/>
      <c r="K4618"/>
      <c r="L4618"/>
      <c r="M4618"/>
      <c r="N4618"/>
      <c r="O4618"/>
    </row>
    <row r="4619" spans="2:15" s="249" customFormat="1" ht="15.75" customHeight="1">
      <c r="B4619" s="1408"/>
      <c r="C4619" s="1979"/>
      <c r="D4619" s="1409"/>
      <c r="E4619" s="1398"/>
      <c r="F4619" s="1398"/>
      <c r="G4619" s="1398"/>
      <c r="H4619" s="1399"/>
      <c r="I4619" s="1399"/>
      <c r="J4619" s="1399"/>
      <c r="K4619"/>
      <c r="L4619"/>
      <c r="M4619"/>
      <c r="N4619"/>
      <c r="O4619"/>
    </row>
    <row r="4620" spans="2:15" s="249" customFormat="1" ht="15.75" customHeight="1">
      <c r="B4620" s="1408"/>
      <c r="C4620" s="1979"/>
      <c r="D4620" s="1409"/>
      <c r="E4620" s="1398"/>
      <c r="F4620" s="1398"/>
      <c r="G4620" s="1398"/>
      <c r="H4620" s="1399"/>
      <c r="I4620" s="1399"/>
      <c r="J4620" s="1399"/>
      <c r="K4620"/>
      <c r="L4620"/>
      <c r="M4620"/>
      <c r="N4620"/>
      <c r="O4620"/>
    </row>
    <row r="4621" spans="2:15" s="249" customFormat="1" ht="15.75" customHeight="1">
      <c r="B4621" s="1408"/>
      <c r="C4621" s="1979"/>
      <c r="D4621" s="1409"/>
      <c r="E4621" s="1398"/>
      <c r="F4621" s="1398"/>
      <c r="G4621" s="1398"/>
      <c r="H4621" s="1399"/>
      <c r="I4621" s="1399"/>
      <c r="J4621" s="1399"/>
      <c r="K4621"/>
      <c r="L4621"/>
      <c r="M4621"/>
      <c r="N4621"/>
      <c r="O4621"/>
    </row>
    <row r="4622" spans="2:15" s="249" customFormat="1" ht="15.75" customHeight="1">
      <c r="B4622" s="1408"/>
      <c r="C4622" s="1979"/>
      <c r="D4622" s="1409"/>
      <c r="E4622" s="1398"/>
      <c r="F4622" s="1398"/>
      <c r="G4622" s="1398"/>
      <c r="H4622" s="1399"/>
      <c r="I4622" s="1399"/>
      <c r="J4622" s="1399"/>
      <c r="K4622"/>
      <c r="L4622"/>
      <c r="M4622"/>
      <c r="N4622"/>
      <c r="O4622"/>
    </row>
    <row r="4623" spans="2:15" s="249" customFormat="1" ht="15.75" customHeight="1">
      <c r="B4623" s="1408"/>
      <c r="C4623" s="1979"/>
      <c r="D4623" s="1409"/>
      <c r="E4623" s="1398"/>
      <c r="F4623" s="1398"/>
      <c r="G4623" s="1398"/>
      <c r="H4623" s="1399"/>
      <c r="I4623" s="1399"/>
      <c r="J4623" s="1399"/>
      <c r="K4623"/>
      <c r="L4623"/>
      <c r="M4623"/>
      <c r="N4623"/>
      <c r="O4623"/>
    </row>
    <row r="4624" spans="2:15" s="249" customFormat="1" ht="15.75" customHeight="1">
      <c r="B4624" s="1408"/>
      <c r="C4624" s="1979"/>
      <c r="D4624" s="1409"/>
      <c r="E4624" s="1398"/>
      <c r="F4624" s="1398"/>
      <c r="G4624" s="1398"/>
      <c r="H4624" s="1399"/>
      <c r="I4624" s="1399"/>
      <c r="J4624" s="1399"/>
      <c r="K4624"/>
      <c r="L4624"/>
      <c r="M4624"/>
      <c r="N4624"/>
      <c r="O4624"/>
    </row>
    <row r="4625" spans="2:15" s="249" customFormat="1" ht="15.75" customHeight="1">
      <c r="B4625" s="1408"/>
      <c r="C4625" s="1979"/>
      <c r="D4625" s="1409"/>
      <c r="E4625" s="1398"/>
      <c r="F4625" s="1398"/>
      <c r="G4625" s="1398"/>
      <c r="H4625" s="1399"/>
      <c r="I4625" s="1399"/>
      <c r="J4625" s="1399"/>
      <c r="K4625"/>
      <c r="L4625"/>
      <c r="M4625"/>
      <c r="N4625"/>
      <c r="O4625"/>
    </row>
    <row r="4626" spans="2:15" s="249" customFormat="1" ht="15.75" customHeight="1">
      <c r="B4626" s="1408"/>
      <c r="C4626" s="1979"/>
      <c r="D4626" s="1409"/>
      <c r="E4626" s="1398"/>
      <c r="F4626" s="1398"/>
      <c r="G4626" s="1398"/>
      <c r="H4626" s="1399"/>
      <c r="I4626" s="1399"/>
      <c r="J4626" s="1399"/>
      <c r="K4626"/>
      <c r="L4626"/>
      <c r="M4626"/>
      <c r="N4626"/>
      <c r="O4626"/>
    </row>
    <row r="4627" spans="2:15" s="249" customFormat="1" ht="15.75" customHeight="1">
      <c r="B4627" s="1408"/>
      <c r="C4627" s="1979"/>
      <c r="D4627" s="1409"/>
      <c r="E4627" s="1398"/>
      <c r="F4627" s="1398"/>
      <c r="G4627" s="1398"/>
      <c r="H4627" s="1399"/>
      <c r="I4627" s="1399"/>
      <c r="J4627" s="1399"/>
      <c r="K4627"/>
      <c r="L4627"/>
      <c r="M4627"/>
      <c r="N4627"/>
      <c r="O4627"/>
    </row>
    <row r="4628" spans="2:15" s="249" customFormat="1" ht="15.75" customHeight="1">
      <c r="B4628" s="1408"/>
      <c r="C4628" s="1979"/>
      <c r="D4628" s="1409"/>
      <c r="E4628" s="1398"/>
      <c r="F4628" s="1398"/>
      <c r="G4628" s="1398"/>
      <c r="H4628" s="1399"/>
      <c r="I4628" s="1399"/>
      <c r="J4628" s="1399"/>
      <c r="K4628"/>
      <c r="L4628"/>
      <c r="M4628"/>
      <c r="N4628"/>
      <c r="O4628"/>
    </row>
    <row r="4629" spans="2:15" s="249" customFormat="1" ht="15.75" customHeight="1">
      <c r="B4629" s="1408"/>
      <c r="C4629" s="1979"/>
      <c r="D4629" s="1409"/>
      <c r="E4629" s="1398"/>
      <c r="F4629" s="1398"/>
      <c r="G4629" s="1398"/>
      <c r="H4629" s="1399"/>
      <c r="I4629" s="1399"/>
      <c r="J4629" s="1399"/>
      <c r="K4629"/>
      <c r="L4629"/>
      <c r="M4629"/>
      <c r="N4629"/>
      <c r="O4629"/>
    </row>
    <row r="4630" spans="2:15" s="249" customFormat="1" ht="15.75" customHeight="1">
      <c r="B4630" s="1408"/>
      <c r="C4630" s="1979"/>
      <c r="D4630" s="1409"/>
      <c r="E4630" s="1398"/>
      <c r="F4630" s="1398"/>
      <c r="G4630" s="1398"/>
      <c r="H4630" s="1399"/>
      <c r="I4630" s="1399"/>
      <c r="J4630" s="1399"/>
      <c r="K4630"/>
      <c r="L4630"/>
      <c r="M4630"/>
      <c r="N4630"/>
      <c r="O4630"/>
    </row>
    <row r="4631" spans="2:15" s="249" customFormat="1" ht="15.75" customHeight="1">
      <c r="B4631" s="1408"/>
      <c r="C4631" s="1979"/>
      <c r="D4631" s="1409"/>
      <c r="E4631" s="1398"/>
      <c r="F4631" s="1398"/>
      <c r="G4631" s="1398"/>
      <c r="H4631" s="1399"/>
      <c r="I4631" s="1399"/>
      <c r="J4631" s="1399"/>
      <c r="K4631"/>
      <c r="L4631"/>
      <c r="M4631"/>
      <c r="N4631"/>
      <c r="O4631"/>
    </row>
    <row r="4632" spans="2:15" s="249" customFormat="1" ht="15.75" customHeight="1">
      <c r="B4632" s="1408"/>
      <c r="C4632" s="1979"/>
      <c r="D4632" s="1409"/>
      <c r="E4632" s="1398"/>
      <c r="F4632" s="1398"/>
      <c r="G4632" s="1398"/>
      <c r="H4632" s="1399"/>
      <c r="I4632" s="1399"/>
      <c r="J4632" s="1399"/>
      <c r="K4632"/>
      <c r="L4632"/>
      <c r="M4632"/>
      <c r="N4632"/>
      <c r="O4632"/>
    </row>
    <row r="4633" spans="2:15" s="249" customFormat="1" ht="15.75" customHeight="1">
      <c r="B4633" s="1408"/>
      <c r="C4633" s="1979"/>
      <c r="D4633" s="1409"/>
      <c r="E4633" s="1398"/>
      <c r="F4633" s="1398"/>
      <c r="G4633" s="1398"/>
      <c r="H4633" s="1399"/>
      <c r="I4633" s="1399"/>
      <c r="J4633" s="1399"/>
      <c r="K4633"/>
      <c r="L4633"/>
      <c r="M4633"/>
      <c r="N4633"/>
      <c r="O4633"/>
    </row>
    <row r="4634" spans="2:15" s="249" customFormat="1" ht="15.75" customHeight="1">
      <c r="B4634" s="1408"/>
      <c r="C4634" s="1979"/>
      <c r="D4634" s="1409"/>
      <c r="E4634" s="1398"/>
      <c r="F4634" s="1398"/>
      <c r="G4634" s="1398"/>
      <c r="H4634" s="1399"/>
      <c r="I4634" s="1399"/>
      <c r="J4634" s="1399"/>
      <c r="K4634"/>
      <c r="L4634"/>
      <c r="M4634"/>
      <c r="N4634"/>
      <c r="O4634"/>
    </row>
    <row r="4635" spans="2:15" s="249" customFormat="1" ht="15.75" customHeight="1">
      <c r="B4635" s="1408"/>
      <c r="C4635" s="1979"/>
      <c r="D4635" s="1409"/>
      <c r="E4635" s="1398"/>
      <c r="F4635" s="1398"/>
      <c r="G4635" s="1398"/>
      <c r="H4635" s="1399"/>
      <c r="I4635" s="1399"/>
      <c r="J4635" s="1399"/>
      <c r="K4635"/>
      <c r="L4635"/>
      <c r="M4635"/>
      <c r="N4635"/>
      <c r="O4635"/>
    </row>
    <row r="4636" spans="2:15" s="249" customFormat="1" ht="15.75" customHeight="1">
      <c r="B4636" s="1408"/>
      <c r="C4636" s="1979"/>
      <c r="D4636" s="1409"/>
      <c r="E4636" s="1398"/>
      <c r="F4636" s="1398"/>
      <c r="G4636" s="1398"/>
      <c r="H4636" s="1399"/>
      <c r="I4636" s="1399"/>
      <c r="J4636" s="1399"/>
      <c r="K4636"/>
      <c r="L4636"/>
      <c r="M4636"/>
      <c r="N4636"/>
      <c r="O4636"/>
    </row>
    <row r="4637" spans="2:15" s="249" customFormat="1" ht="15.75" customHeight="1">
      <c r="B4637" s="1408"/>
      <c r="C4637" s="1979"/>
      <c r="D4637" s="1409"/>
      <c r="E4637" s="1398"/>
      <c r="F4637" s="1398"/>
      <c r="G4637" s="1398"/>
      <c r="H4637" s="1399"/>
      <c r="I4637" s="1399"/>
      <c r="J4637" s="1399"/>
      <c r="K4637"/>
      <c r="L4637"/>
      <c r="M4637"/>
      <c r="N4637"/>
      <c r="O4637"/>
    </row>
    <row r="4638" spans="2:15" s="249" customFormat="1" ht="15.75" customHeight="1">
      <c r="B4638" s="1408"/>
      <c r="C4638" s="1979"/>
      <c r="D4638" s="1409"/>
      <c r="E4638" s="1398"/>
      <c r="F4638" s="1398"/>
      <c r="G4638" s="1398"/>
      <c r="H4638" s="1399"/>
      <c r="I4638" s="1399"/>
      <c r="J4638" s="1399"/>
      <c r="K4638"/>
      <c r="L4638"/>
      <c r="M4638"/>
      <c r="N4638"/>
      <c r="O4638"/>
    </row>
    <row r="4639" spans="2:15" s="249" customFormat="1" ht="15.75" customHeight="1">
      <c r="B4639" s="1408"/>
      <c r="C4639" s="1979"/>
      <c r="D4639" s="1409"/>
      <c r="E4639" s="1398"/>
      <c r="F4639" s="1398"/>
      <c r="G4639" s="1398"/>
      <c r="H4639" s="1399"/>
      <c r="I4639" s="1399"/>
      <c r="J4639" s="1399"/>
      <c r="K4639"/>
      <c r="L4639"/>
      <c r="M4639"/>
      <c r="N4639"/>
      <c r="O4639"/>
    </row>
    <row r="4640" spans="2:15" s="249" customFormat="1" ht="15.75" customHeight="1">
      <c r="B4640" s="1408"/>
      <c r="C4640" s="1979"/>
      <c r="D4640" s="1409"/>
      <c r="E4640" s="1398"/>
      <c r="F4640" s="1398"/>
      <c r="G4640" s="1398"/>
      <c r="H4640" s="1399"/>
      <c r="I4640" s="1399"/>
      <c r="J4640" s="1399"/>
      <c r="K4640"/>
      <c r="L4640"/>
      <c r="M4640"/>
      <c r="N4640"/>
      <c r="O4640"/>
    </row>
    <row r="4641" spans="2:15" s="249" customFormat="1" ht="15.75" customHeight="1">
      <c r="B4641" s="1408"/>
      <c r="C4641" s="1979"/>
      <c r="D4641" s="1409"/>
      <c r="E4641" s="1398"/>
      <c r="F4641" s="1398"/>
      <c r="G4641" s="1398"/>
      <c r="H4641" s="1399"/>
      <c r="I4641" s="1399"/>
      <c r="J4641" s="1399"/>
      <c r="K4641"/>
      <c r="L4641"/>
      <c r="M4641"/>
      <c r="N4641"/>
      <c r="O4641"/>
    </row>
    <row r="4642" spans="2:15" s="249" customFormat="1" ht="15.75" customHeight="1">
      <c r="B4642" s="1408"/>
      <c r="C4642" s="1979"/>
      <c r="D4642" s="1409"/>
      <c r="E4642" s="1398"/>
      <c r="F4642" s="1398"/>
      <c r="G4642" s="1398"/>
      <c r="H4642" s="1399"/>
      <c r="I4642" s="1399"/>
      <c r="J4642" s="1399"/>
      <c r="K4642"/>
      <c r="L4642"/>
      <c r="M4642"/>
      <c r="N4642"/>
      <c r="O4642"/>
    </row>
    <row r="4643" spans="2:15" s="249" customFormat="1" ht="15.75" customHeight="1">
      <c r="B4643" s="1408"/>
      <c r="C4643" s="1979"/>
      <c r="D4643" s="1409"/>
      <c r="E4643" s="1398"/>
      <c r="F4643" s="1398"/>
      <c r="G4643" s="1398"/>
      <c r="H4643" s="1399"/>
      <c r="I4643" s="1399"/>
      <c r="J4643" s="1399"/>
      <c r="K4643"/>
      <c r="L4643"/>
      <c r="M4643"/>
      <c r="N4643"/>
      <c r="O4643"/>
    </row>
    <row r="4644" spans="2:15" s="249" customFormat="1" ht="15.75" customHeight="1">
      <c r="B4644" s="1408"/>
      <c r="C4644" s="1979"/>
      <c r="D4644" s="1409"/>
      <c r="E4644" s="1398"/>
      <c r="F4644" s="1398"/>
      <c r="G4644" s="1398"/>
      <c r="H4644" s="1399"/>
      <c r="I4644" s="1399"/>
      <c r="J4644" s="1399"/>
      <c r="K4644"/>
      <c r="L4644"/>
      <c r="M4644"/>
      <c r="N4644"/>
      <c r="O4644"/>
    </row>
    <row r="4645" spans="2:15" s="249" customFormat="1" ht="15.75" customHeight="1">
      <c r="B4645" s="1408"/>
      <c r="C4645" s="1979"/>
      <c r="D4645" s="1409"/>
      <c r="E4645" s="1398"/>
      <c r="F4645" s="1398"/>
      <c r="G4645" s="1398"/>
      <c r="H4645" s="1399"/>
      <c r="I4645" s="1399"/>
      <c r="J4645" s="1399"/>
      <c r="K4645"/>
      <c r="L4645"/>
      <c r="M4645"/>
      <c r="N4645"/>
      <c r="O4645"/>
    </row>
    <row r="4646" spans="2:15" s="249" customFormat="1" ht="15.75" customHeight="1">
      <c r="B4646" s="1408"/>
      <c r="C4646" s="1979"/>
      <c r="D4646" s="1409"/>
      <c r="E4646" s="1398"/>
      <c r="F4646" s="1398"/>
      <c r="G4646" s="1398"/>
      <c r="H4646" s="1399"/>
      <c r="I4646" s="1399"/>
      <c r="J4646" s="1399"/>
      <c r="K4646"/>
      <c r="L4646"/>
      <c r="M4646"/>
      <c r="N4646"/>
      <c r="O4646"/>
    </row>
    <row r="4647" spans="2:15" s="249" customFormat="1" ht="15.75" customHeight="1">
      <c r="B4647" s="1408"/>
      <c r="C4647" s="1979"/>
      <c r="D4647" s="1409"/>
      <c r="E4647" s="1398"/>
      <c r="F4647" s="1398"/>
      <c r="G4647" s="1398"/>
      <c r="H4647" s="1399"/>
      <c r="I4647" s="1399"/>
      <c r="J4647" s="1399"/>
      <c r="K4647"/>
      <c r="L4647"/>
      <c r="M4647"/>
      <c r="N4647"/>
      <c r="O4647"/>
    </row>
    <row r="4648" spans="2:15" s="249" customFormat="1" ht="15.75" customHeight="1">
      <c r="B4648" s="1408"/>
      <c r="C4648" s="1979"/>
      <c r="D4648" s="1409"/>
      <c r="E4648" s="1398"/>
      <c r="F4648" s="1398"/>
      <c r="G4648" s="1398"/>
      <c r="H4648" s="1399"/>
      <c r="I4648" s="1399"/>
      <c r="J4648" s="1399"/>
      <c r="K4648"/>
      <c r="L4648"/>
      <c r="M4648"/>
      <c r="N4648"/>
      <c r="O4648"/>
    </row>
    <row r="4649" spans="2:15" s="249" customFormat="1" ht="15.75" customHeight="1">
      <c r="B4649" s="1408"/>
      <c r="C4649" s="1979"/>
      <c r="D4649" s="1409"/>
      <c r="E4649" s="1398"/>
      <c r="F4649" s="1398"/>
      <c r="G4649" s="1398"/>
      <c r="H4649" s="1399"/>
      <c r="I4649" s="1399"/>
      <c r="J4649" s="1399"/>
      <c r="K4649"/>
      <c r="L4649"/>
      <c r="M4649"/>
      <c r="N4649"/>
      <c r="O4649"/>
    </row>
    <row r="4650" spans="2:15" s="249" customFormat="1" ht="15.75" customHeight="1">
      <c r="B4650" s="1408"/>
      <c r="C4650" s="1979"/>
      <c r="D4650" s="1409"/>
      <c r="E4650" s="1398"/>
      <c r="F4650" s="1398"/>
      <c r="G4650" s="1398"/>
      <c r="H4650" s="1399"/>
      <c r="I4650" s="1399"/>
      <c r="J4650" s="1399"/>
      <c r="K4650"/>
      <c r="L4650"/>
      <c r="M4650"/>
      <c r="N4650"/>
      <c r="O4650"/>
    </row>
    <row r="4651" spans="2:15" s="249" customFormat="1" ht="15.75" customHeight="1">
      <c r="B4651" s="1408"/>
      <c r="C4651" s="1979"/>
      <c r="D4651" s="1409"/>
      <c r="E4651" s="1398"/>
      <c r="F4651" s="1398"/>
      <c r="G4651" s="1398"/>
      <c r="H4651" s="1399"/>
      <c r="I4651" s="1399"/>
      <c r="J4651" s="1399"/>
      <c r="K4651"/>
      <c r="L4651"/>
      <c r="M4651"/>
      <c r="N4651"/>
      <c r="O4651"/>
    </row>
    <row r="4652" spans="2:15" s="249" customFormat="1" ht="15.75" customHeight="1">
      <c r="B4652" s="1408"/>
      <c r="C4652" s="1979"/>
      <c r="D4652" s="1409"/>
      <c r="E4652" s="1398"/>
      <c r="F4652" s="1398"/>
      <c r="G4652" s="1398"/>
      <c r="H4652" s="1399"/>
      <c r="I4652" s="1399"/>
      <c r="J4652" s="1399"/>
      <c r="K4652"/>
      <c r="L4652"/>
      <c r="M4652"/>
      <c r="N4652"/>
      <c r="O4652"/>
    </row>
    <row r="4653" spans="2:15" s="249" customFormat="1" ht="15.75" customHeight="1">
      <c r="B4653" s="1408"/>
      <c r="C4653" s="1979"/>
      <c r="D4653" s="1409"/>
      <c r="E4653" s="1398"/>
      <c r="F4653" s="1398"/>
      <c r="G4653" s="1398"/>
      <c r="H4653" s="1399"/>
      <c r="I4653" s="1399"/>
      <c r="J4653" s="1399"/>
      <c r="K4653"/>
      <c r="L4653"/>
      <c r="M4653"/>
      <c r="N4653"/>
      <c r="O4653"/>
    </row>
    <row r="4654" spans="2:15" s="249" customFormat="1" ht="15.75" customHeight="1">
      <c r="B4654" s="1408"/>
      <c r="C4654" s="1979"/>
      <c r="D4654" s="1409"/>
      <c r="E4654" s="1398"/>
      <c r="F4654" s="1398"/>
      <c r="G4654" s="1398"/>
      <c r="H4654" s="1399"/>
      <c r="I4654" s="1399"/>
      <c r="J4654" s="1399"/>
      <c r="K4654"/>
      <c r="L4654"/>
      <c r="M4654"/>
      <c r="N4654"/>
      <c r="O4654"/>
    </row>
    <row r="4655" spans="2:15" s="249" customFormat="1" ht="15.75" customHeight="1">
      <c r="B4655" s="1408"/>
      <c r="C4655" s="1979"/>
      <c r="D4655" s="1409"/>
      <c r="E4655" s="1398"/>
      <c r="F4655" s="1398"/>
      <c r="G4655" s="1398"/>
      <c r="H4655" s="1399"/>
      <c r="I4655" s="1399"/>
      <c r="J4655" s="1399"/>
      <c r="K4655"/>
      <c r="L4655"/>
      <c r="M4655"/>
      <c r="N4655"/>
      <c r="O4655"/>
    </row>
    <row r="4656" spans="2:15" s="249" customFormat="1" ht="15.75" customHeight="1">
      <c r="B4656" s="1408"/>
      <c r="C4656" s="1979"/>
      <c r="D4656" s="1409"/>
      <c r="E4656" s="1398"/>
      <c r="F4656" s="1398"/>
      <c r="G4656" s="1398"/>
      <c r="H4656" s="1399"/>
      <c r="I4656" s="1399"/>
      <c r="J4656" s="1399"/>
      <c r="K4656"/>
      <c r="L4656"/>
      <c r="M4656"/>
      <c r="N4656"/>
      <c r="O4656"/>
    </row>
    <row r="4657" spans="2:15" s="249" customFormat="1" ht="15.75" customHeight="1">
      <c r="B4657" s="1408"/>
      <c r="C4657" s="1979"/>
      <c r="D4657" s="1409"/>
      <c r="E4657" s="1398"/>
      <c r="F4657" s="1398"/>
      <c r="G4657" s="1398"/>
      <c r="H4657" s="1399"/>
      <c r="I4657" s="1399"/>
      <c r="J4657" s="1399"/>
      <c r="K4657"/>
      <c r="L4657"/>
      <c r="M4657"/>
      <c r="N4657"/>
      <c r="O4657"/>
    </row>
    <row r="4658" spans="2:15" s="249" customFormat="1" ht="15.75" customHeight="1">
      <c r="B4658" s="1408"/>
      <c r="C4658" s="1979"/>
      <c r="D4658" s="1409"/>
      <c r="E4658" s="1398"/>
      <c r="F4658" s="1398"/>
      <c r="G4658" s="1398"/>
      <c r="H4658" s="1399"/>
      <c r="I4658" s="1399"/>
      <c r="J4658" s="1399"/>
      <c r="K4658"/>
      <c r="L4658"/>
      <c r="M4658"/>
      <c r="N4658"/>
      <c r="O4658"/>
    </row>
    <row r="4659" spans="2:15" s="249" customFormat="1" ht="15.75" customHeight="1">
      <c r="B4659" s="1408"/>
      <c r="C4659" s="1979"/>
      <c r="D4659" s="1409"/>
      <c r="E4659" s="1398"/>
      <c r="F4659" s="1398"/>
      <c r="G4659" s="1398"/>
      <c r="H4659" s="1399"/>
      <c r="I4659" s="1399"/>
      <c r="J4659" s="1399"/>
      <c r="K4659"/>
      <c r="L4659"/>
      <c r="M4659"/>
      <c r="N4659"/>
      <c r="O4659"/>
    </row>
    <row r="4660" spans="2:15" s="249" customFormat="1" ht="15.75" customHeight="1">
      <c r="B4660" s="1408"/>
      <c r="C4660" s="1979"/>
      <c r="D4660" s="1409"/>
      <c r="E4660" s="1398"/>
      <c r="F4660" s="1398"/>
      <c r="G4660" s="1398"/>
      <c r="H4660" s="1399"/>
      <c r="I4660" s="1399"/>
      <c r="J4660" s="1399"/>
      <c r="K4660"/>
      <c r="L4660"/>
      <c r="M4660"/>
      <c r="N4660"/>
      <c r="O4660"/>
    </row>
    <row r="4661" spans="2:15" s="249" customFormat="1" ht="15.75" customHeight="1">
      <c r="B4661" s="1408"/>
      <c r="C4661" s="1979"/>
      <c r="D4661" s="1409"/>
      <c r="E4661" s="1398"/>
      <c r="F4661" s="1398"/>
      <c r="G4661" s="1398"/>
      <c r="H4661" s="1399"/>
      <c r="I4661" s="1399"/>
      <c r="J4661" s="1399"/>
      <c r="K4661"/>
      <c r="L4661"/>
      <c r="M4661"/>
      <c r="N4661"/>
      <c r="O4661"/>
    </row>
    <row r="4662" spans="2:15" s="249" customFormat="1" ht="15.75" customHeight="1">
      <c r="B4662" s="1408"/>
      <c r="C4662" s="1979"/>
      <c r="D4662" s="1409"/>
      <c r="E4662" s="1398"/>
      <c r="F4662" s="1398"/>
      <c r="G4662" s="1398"/>
      <c r="H4662" s="1399"/>
      <c r="I4662" s="1399"/>
      <c r="J4662" s="1399"/>
      <c r="K4662"/>
      <c r="L4662"/>
      <c r="M4662"/>
      <c r="N4662"/>
      <c r="O4662"/>
    </row>
    <row r="4663" spans="2:15" s="249" customFormat="1" ht="15.75" customHeight="1">
      <c r="B4663" s="1408"/>
      <c r="C4663" s="1979"/>
      <c r="D4663" s="1409"/>
      <c r="E4663" s="1398"/>
      <c r="F4663" s="1398"/>
      <c r="G4663" s="1398"/>
      <c r="H4663" s="1399"/>
      <c r="I4663" s="1399"/>
      <c r="J4663" s="1399"/>
      <c r="K4663"/>
      <c r="L4663"/>
      <c r="M4663"/>
      <c r="N4663"/>
      <c r="O4663"/>
    </row>
    <row r="4664" spans="2:15" s="249" customFormat="1" ht="15.75" customHeight="1">
      <c r="B4664" s="1408"/>
      <c r="C4664" s="1979"/>
      <c r="D4664" s="1409"/>
      <c r="E4664" s="1398"/>
      <c r="F4664" s="1398"/>
      <c r="G4664" s="1398"/>
      <c r="H4664" s="1399"/>
      <c r="I4664" s="1399"/>
      <c r="J4664" s="1399"/>
      <c r="K4664"/>
      <c r="L4664"/>
      <c r="M4664"/>
      <c r="N4664"/>
      <c r="O4664"/>
    </row>
    <row r="4665" spans="2:15" s="249" customFormat="1" ht="15.75" customHeight="1">
      <c r="B4665" s="1408"/>
      <c r="C4665" s="1979"/>
      <c r="D4665" s="1409"/>
      <c r="E4665" s="1398"/>
      <c r="F4665" s="1398"/>
      <c r="G4665" s="1398"/>
      <c r="H4665" s="1399"/>
      <c r="I4665" s="1399"/>
      <c r="J4665" s="1399"/>
      <c r="K4665"/>
      <c r="L4665"/>
      <c r="M4665"/>
      <c r="N4665"/>
      <c r="O4665"/>
    </row>
    <row r="4666" spans="2:15" s="249" customFormat="1" ht="15.75" customHeight="1">
      <c r="B4666" s="1408"/>
      <c r="C4666" s="1979"/>
      <c r="D4666" s="1409"/>
      <c r="E4666" s="1398"/>
      <c r="F4666" s="1398"/>
      <c r="G4666" s="1398"/>
      <c r="H4666" s="1399"/>
      <c r="I4666" s="1399"/>
      <c r="J4666" s="1399"/>
      <c r="K4666"/>
      <c r="L4666"/>
      <c r="M4666"/>
      <c r="N4666"/>
      <c r="O4666"/>
    </row>
    <row r="4667" spans="2:15" s="249" customFormat="1" ht="15.75" customHeight="1">
      <c r="B4667" s="1408"/>
      <c r="C4667" s="1979"/>
      <c r="D4667" s="1409"/>
      <c r="E4667" s="1398"/>
      <c r="F4667" s="1398"/>
      <c r="G4667" s="1398"/>
      <c r="H4667" s="1399"/>
      <c r="I4667" s="1399"/>
      <c r="J4667" s="1399"/>
      <c r="K4667"/>
      <c r="L4667"/>
      <c r="M4667"/>
      <c r="N4667"/>
      <c r="O4667"/>
    </row>
    <row r="4668" spans="2:15" s="249" customFormat="1" ht="15.75" customHeight="1">
      <c r="B4668" s="1408"/>
      <c r="C4668" s="1979"/>
      <c r="D4668" s="1409"/>
      <c r="E4668" s="1398"/>
      <c r="F4668" s="1398"/>
      <c r="G4668" s="1398"/>
      <c r="H4668" s="1399"/>
      <c r="I4668" s="1399"/>
      <c r="J4668" s="1399"/>
      <c r="K4668"/>
      <c r="L4668"/>
      <c r="M4668"/>
      <c r="N4668"/>
      <c r="O4668"/>
    </row>
    <row r="4669" spans="2:15" s="249" customFormat="1" ht="15.75" customHeight="1">
      <c r="B4669" s="1408"/>
      <c r="C4669" s="1979"/>
      <c r="D4669" s="1409"/>
      <c r="E4669" s="1398"/>
      <c r="F4669" s="1398"/>
      <c r="G4669" s="1398"/>
      <c r="H4669" s="1399"/>
      <c r="I4669" s="1399"/>
      <c r="J4669" s="1399"/>
      <c r="K4669"/>
      <c r="L4669"/>
      <c r="M4669"/>
      <c r="N4669"/>
      <c r="O4669"/>
    </row>
    <row r="4670" spans="2:15" s="249" customFormat="1" ht="15.75" customHeight="1">
      <c r="B4670" s="1408"/>
      <c r="C4670" s="1979"/>
      <c r="D4670" s="1409"/>
      <c r="E4670" s="1398"/>
      <c r="F4670" s="1398"/>
      <c r="G4670" s="1398"/>
      <c r="H4670" s="1399"/>
      <c r="I4670" s="1399"/>
      <c r="J4670" s="1399"/>
      <c r="K4670"/>
      <c r="L4670"/>
      <c r="M4670"/>
      <c r="N4670"/>
      <c r="O4670"/>
    </row>
    <row r="4671" spans="2:15" s="249" customFormat="1" ht="15.75" customHeight="1">
      <c r="B4671" s="1408"/>
      <c r="C4671" s="1979"/>
      <c r="D4671" s="1409"/>
      <c r="E4671" s="1398"/>
      <c r="F4671" s="1398"/>
      <c r="G4671" s="1398"/>
      <c r="H4671" s="1399"/>
      <c r="I4671" s="1399"/>
      <c r="J4671" s="1399"/>
      <c r="K4671"/>
      <c r="L4671"/>
      <c r="M4671"/>
      <c r="N4671"/>
      <c r="O4671"/>
    </row>
    <row r="4672" spans="2:15" s="249" customFormat="1" ht="15.75" customHeight="1">
      <c r="B4672" s="1408"/>
      <c r="C4672" s="1979"/>
      <c r="D4672" s="1409"/>
      <c r="E4672" s="1398"/>
      <c r="F4672" s="1398"/>
      <c r="G4672" s="1398"/>
      <c r="H4672" s="1399"/>
      <c r="I4672" s="1399"/>
      <c r="J4672" s="1399"/>
      <c r="K4672"/>
      <c r="L4672"/>
      <c r="M4672"/>
      <c r="N4672"/>
      <c r="O4672"/>
    </row>
    <row r="4673" spans="2:15" s="249" customFormat="1" ht="15.75" customHeight="1">
      <c r="B4673" s="1408"/>
      <c r="C4673" s="1979"/>
      <c r="D4673" s="1409"/>
      <c r="E4673" s="1398"/>
      <c r="F4673" s="1398"/>
      <c r="G4673" s="1398"/>
      <c r="H4673" s="1399"/>
      <c r="I4673" s="1399"/>
      <c r="J4673" s="1399"/>
      <c r="K4673"/>
      <c r="L4673"/>
      <c r="M4673"/>
      <c r="N4673"/>
      <c r="O4673"/>
    </row>
    <row r="4674" spans="2:15" s="249" customFormat="1" ht="15.75" customHeight="1">
      <c r="B4674" s="1408"/>
      <c r="C4674" s="1979"/>
      <c r="D4674" s="1409"/>
      <c r="E4674" s="1398"/>
      <c r="F4674" s="1398"/>
      <c r="G4674" s="1398"/>
      <c r="H4674" s="1399"/>
      <c r="I4674" s="1399"/>
      <c r="J4674" s="1399"/>
      <c r="K4674"/>
      <c r="L4674"/>
      <c r="M4674"/>
      <c r="N4674"/>
      <c r="O4674"/>
    </row>
    <row r="4675" spans="2:15" s="249" customFormat="1" ht="15.75" customHeight="1">
      <c r="B4675" s="1408"/>
      <c r="C4675" s="1979"/>
      <c r="D4675" s="1409"/>
      <c r="E4675" s="1398"/>
      <c r="F4675" s="1398"/>
      <c r="G4675" s="1398"/>
      <c r="H4675" s="1399"/>
      <c r="I4675" s="1399"/>
      <c r="J4675" s="1399"/>
      <c r="K4675"/>
      <c r="L4675"/>
      <c r="M4675"/>
      <c r="N4675"/>
      <c r="O4675"/>
    </row>
    <row r="4676" spans="2:15" s="249" customFormat="1" ht="15.75" customHeight="1">
      <c r="B4676" s="1408"/>
      <c r="C4676" s="1979"/>
      <c r="D4676" s="1409"/>
      <c r="E4676" s="1398"/>
      <c r="F4676" s="1398"/>
      <c r="G4676" s="1398"/>
      <c r="H4676" s="1399"/>
      <c r="I4676" s="1399"/>
      <c r="J4676" s="1399"/>
      <c r="K4676"/>
      <c r="L4676"/>
      <c r="M4676"/>
      <c r="N4676"/>
      <c r="O4676"/>
    </row>
    <row r="4677" spans="2:15" s="249" customFormat="1" ht="15.75" customHeight="1">
      <c r="B4677" s="1408"/>
      <c r="C4677" s="1979"/>
      <c r="D4677" s="1409"/>
      <c r="E4677" s="1398"/>
      <c r="F4677" s="1398"/>
      <c r="G4677" s="1398"/>
      <c r="H4677" s="1399"/>
      <c r="I4677" s="1399"/>
      <c r="J4677" s="1399"/>
      <c r="K4677"/>
      <c r="L4677"/>
      <c r="M4677"/>
      <c r="N4677"/>
      <c r="O4677"/>
    </row>
    <row r="4678" spans="2:15" s="249" customFormat="1" ht="15.75" customHeight="1">
      <c r="B4678" s="1408"/>
      <c r="C4678" s="1979"/>
      <c r="D4678" s="1409"/>
      <c r="E4678" s="1398"/>
      <c r="F4678" s="1398"/>
      <c r="G4678" s="1398"/>
      <c r="H4678" s="1399"/>
      <c r="I4678" s="1399"/>
      <c r="J4678" s="1399"/>
      <c r="K4678"/>
      <c r="L4678"/>
      <c r="M4678"/>
      <c r="N4678"/>
      <c r="O4678"/>
    </row>
    <row r="4679" spans="2:15" s="249" customFormat="1" ht="15.75" customHeight="1">
      <c r="B4679" s="1408"/>
      <c r="C4679" s="1979"/>
      <c r="D4679" s="1409"/>
      <c r="E4679" s="1398"/>
      <c r="F4679" s="1398"/>
      <c r="G4679" s="1398"/>
      <c r="H4679" s="1399"/>
      <c r="I4679" s="1399"/>
      <c r="J4679" s="1399"/>
      <c r="K4679"/>
      <c r="L4679"/>
      <c r="M4679"/>
      <c r="N4679"/>
      <c r="O4679"/>
    </row>
    <row r="4680" spans="2:15" s="249" customFormat="1" ht="15.75" customHeight="1">
      <c r="B4680" s="1408"/>
      <c r="C4680" s="1979"/>
      <c r="D4680" s="1409"/>
      <c r="E4680" s="1398"/>
      <c r="F4680" s="1398"/>
      <c r="G4680" s="1398"/>
      <c r="H4680" s="1399"/>
      <c r="I4680" s="1399"/>
      <c r="J4680" s="1399"/>
      <c r="K4680"/>
      <c r="L4680"/>
      <c r="M4680"/>
      <c r="N4680"/>
      <c r="O4680"/>
    </row>
    <row r="4681" spans="2:15" s="249" customFormat="1" ht="15.75" customHeight="1">
      <c r="B4681" s="1408"/>
      <c r="C4681" s="1979"/>
      <c r="D4681" s="1409"/>
      <c r="E4681" s="1398"/>
      <c r="F4681" s="1398"/>
      <c r="G4681" s="1398"/>
      <c r="H4681" s="1399"/>
      <c r="I4681" s="1399"/>
      <c r="J4681" s="1399"/>
      <c r="K4681"/>
      <c r="L4681"/>
      <c r="M4681"/>
      <c r="N4681"/>
      <c r="O4681"/>
    </row>
    <row r="4682" spans="2:15" s="249" customFormat="1" ht="15.75" customHeight="1">
      <c r="B4682" s="1408"/>
      <c r="C4682" s="1979"/>
      <c r="D4682" s="1409"/>
      <c r="E4682" s="1398"/>
      <c r="F4682" s="1398"/>
      <c r="G4682" s="1398"/>
      <c r="H4682" s="1399"/>
      <c r="I4682" s="1399"/>
      <c r="J4682" s="1399"/>
      <c r="K4682"/>
      <c r="L4682"/>
      <c r="M4682"/>
      <c r="N4682"/>
      <c r="O4682"/>
    </row>
    <row r="4683" spans="2:15" s="249" customFormat="1" ht="15.75" customHeight="1">
      <c r="B4683" s="1408"/>
      <c r="C4683" s="1979"/>
      <c r="D4683" s="1409"/>
      <c r="E4683" s="1398"/>
      <c r="F4683" s="1398"/>
      <c r="G4683" s="1398"/>
      <c r="H4683" s="1399"/>
      <c r="I4683" s="1399"/>
      <c r="J4683" s="1399"/>
      <c r="K4683"/>
      <c r="L4683"/>
      <c r="M4683"/>
      <c r="N4683"/>
      <c r="O4683"/>
    </row>
    <row r="4684" spans="2:15" s="249" customFormat="1" ht="15.75" customHeight="1">
      <c r="B4684" s="1408"/>
      <c r="C4684" s="1979"/>
      <c r="D4684" s="1409"/>
      <c r="E4684" s="1398"/>
      <c r="F4684" s="1398"/>
      <c r="G4684" s="1398"/>
      <c r="H4684" s="1399"/>
      <c r="I4684" s="1399"/>
      <c r="J4684" s="1399"/>
      <c r="K4684"/>
      <c r="L4684"/>
      <c r="M4684"/>
      <c r="N4684"/>
      <c r="O4684"/>
    </row>
    <row r="4685" spans="2:15" s="249" customFormat="1" ht="15.75" customHeight="1">
      <c r="B4685" s="1408"/>
      <c r="C4685" s="1979"/>
      <c r="D4685" s="1409"/>
      <c r="E4685" s="1398"/>
      <c r="F4685" s="1398"/>
      <c r="G4685" s="1398"/>
      <c r="H4685" s="1399"/>
      <c r="I4685" s="1399"/>
      <c r="J4685" s="1399"/>
      <c r="K4685"/>
      <c r="L4685"/>
      <c r="M4685"/>
      <c r="N4685"/>
      <c r="O4685"/>
    </row>
    <row r="4686" spans="2:15" s="249" customFormat="1" ht="15.75" customHeight="1">
      <c r="B4686" s="1408"/>
      <c r="C4686" s="1979"/>
      <c r="D4686" s="1409"/>
      <c r="E4686" s="1398"/>
      <c r="F4686" s="1398"/>
      <c r="G4686" s="1398"/>
      <c r="H4686" s="1399"/>
      <c r="I4686" s="1399"/>
      <c r="J4686" s="1399"/>
      <c r="K4686"/>
      <c r="L4686"/>
      <c r="M4686"/>
      <c r="N4686"/>
      <c r="O4686"/>
    </row>
    <row r="4687" spans="2:15" s="249" customFormat="1" ht="15.75" customHeight="1">
      <c r="B4687" s="1408"/>
      <c r="C4687" s="1979"/>
      <c r="D4687" s="1409"/>
      <c r="E4687" s="1398"/>
      <c r="F4687" s="1398"/>
      <c r="G4687" s="1398"/>
      <c r="H4687" s="1399"/>
      <c r="I4687" s="1399"/>
      <c r="J4687" s="1399"/>
      <c r="K4687"/>
      <c r="L4687"/>
      <c r="M4687"/>
      <c r="N4687"/>
      <c r="O4687"/>
    </row>
    <row r="4688" spans="2:15" s="249" customFormat="1" ht="15.75" customHeight="1">
      <c r="B4688" s="1408"/>
      <c r="C4688" s="1979"/>
      <c r="D4688" s="1409"/>
      <c r="E4688" s="1398"/>
      <c r="F4688" s="1398"/>
      <c r="G4688" s="1398"/>
      <c r="H4688" s="1399"/>
      <c r="I4688" s="1399"/>
      <c r="J4688" s="1399"/>
      <c r="K4688"/>
      <c r="L4688"/>
      <c r="M4688"/>
      <c r="N4688"/>
      <c r="O4688"/>
    </row>
    <row r="4689" spans="2:15" s="249" customFormat="1" ht="15.75" customHeight="1">
      <c r="B4689" s="1408"/>
      <c r="C4689" s="1979"/>
      <c r="D4689" s="1409"/>
      <c r="E4689" s="1398"/>
      <c r="F4689" s="1398"/>
      <c r="G4689" s="1398"/>
      <c r="H4689" s="1399"/>
      <c r="I4689" s="1399"/>
      <c r="J4689" s="1399"/>
      <c r="K4689"/>
      <c r="L4689"/>
      <c r="M4689"/>
      <c r="N4689"/>
      <c r="O4689"/>
    </row>
    <row r="4690" spans="2:15" s="249" customFormat="1" ht="15.75" customHeight="1">
      <c r="B4690" s="1408"/>
      <c r="C4690" s="1979"/>
      <c r="D4690" s="1409"/>
      <c r="E4690" s="1398"/>
      <c r="F4690" s="1398"/>
      <c r="G4690" s="1398"/>
      <c r="H4690" s="1399"/>
      <c r="I4690" s="1399"/>
      <c r="J4690" s="1399"/>
      <c r="K4690"/>
      <c r="L4690"/>
      <c r="M4690"/>
      <c r="N4690"/>
      <c r="O4690"/>
    </row>
    <row r="4691" spans="2:15" s="249" customFormat="1" ht="15.75" customHeight="1">
      <c r="B4691" s="1408"/>
      <c r="C4691" s="1979"/>
      <c r="D4691" s="1409"/>
      <c r="E4691" s="1398"/>
      <c r="F4691" s="1398"/>
      <c r="G4691" s="1398"/>
      <c r="H4691" s="1399"/>
      <c r="I4691" s="1399"/>
      <c r="J4691" s="1399"/>
      <c r="K4691"/>
      <c r="L4691"/>
      <c r="M4691"/>
      <c r="N4691"/>
      <c r="O4691"/>
    </row>
    <row r="4692" spans="2:15" s="249" customFormat="1" ht="15.75" customHeight="1">
      <c r="B4692" s="1408"/>
      <c r="C4692" s="1979"/>
      <c r="D4692" s="1409"/>
      <c r="E4692" s="1398"/>
      <c r="F4692" s="1398"/>
      <c r="G4692" s="1398"/>
      <c r="H4692" s="1399"/>
      <c r="I4692" s="1399"/>
      <c r="J4692" s="1399"/>
      <c r="K4692"/>
      <c r="L4692"/>
      <c r="M4692"/>
      <c r="N4692"/>
      <c r="O4692"/>
    </row>
    <row r="4693" spans="2:15" s="249" customFormat="1" ht="15.75" customHeight="1">
      <c r="B4693" s="1408"/>
      <c r="C4693" s="1979"/>
      <c r="D4693" s="1409"/>
      <c r="E4693" s="1398"/>
      <c r="F4693" s="1398"/>
      <c r="G4693" s="1398"/>
      <c r="H4693" s="1399"/>
      <c r="I4693" s="1399"/>
      <c r="J4693" s="1399"/>
      <c r="K4693"/>
      <c r="L4693"/>
      <c r="M4693"/>
      <c r="N4693"/>
      <c r="O4693"/>
    </row>
    <row r="4694" spans="2:15" s="249" customFormat="1" ht="15.75" customHeight="1">
      <c r="B4694" s="1408"/>
      <c r="C4694" s="1979"/>
      <c r="D4694" s="1409"/>
      <c r="E4694" s="1398"/>
      <c r="F4694" s="1398"/>
      <c r="G4694" s="1398"/>
      <c r="H4694" s="1399"/>
      <c r="I4694" s="1399"/>
      <c r="J4694" s="1399"/>
      <c r="K4694"/>
      <c r="L4694"/>
      <c r="M4694"/>
      <c r="N4694"/>
      <c r="O4694"/>
    </row>
    <row r="4695" spans="2:15" s="249" customFormat="1" ht="15.75" customHeight="1">
      <c r="B4695" s="1408"/>
      <c r="C4695" s="1979"/>
      <c r="D4695" s="1409"/>
      <c r="E4695" s="1398"/>
      <c r="F4695" s="1398"/>
      <c r="G4695" s="1398"/>
      <c r="H4695" s="1399"/>
      <c r="I4695" s="1399"/>
      <c r="J4695" s="1399"/>
      <c r="K4695"/>
      <c r="L4695"/>
      <c r="M4695"/>
      <c r="N4695"/>
      <c r="O4695"/>
    </row>
    <row r="4696" spans="2:15" s="249" customFormat="1" ht="15.75" customHeight="1">
      <c r="B4696" s="1408"/>
      <c r="C4696" s="1979"/>
      <c r="D4696" s="1409"/>
      <c r="E4696" s="1398"/>
      <c r="F4696" s="1398"/>
      <c r="G4696" s="1398"/>
      <c r="H4696" s="1399"/>
      <c r="I4696" s="1399"/>
      <c r="J4696" s="1399"/>
      <c r="K4696"/>
      <c r="L4696"/>
      <c r="M4696"/>
      <c r="N4696"/>
      <c r="O4696"/>
    </row>
    <row r="4697" spans="2:15" s="249" customFormat="1" ht="15.75" customHeight="1">
      <c r="B4697" s="1408"/>
      <c r="C4697" s="1979"/>
      <c r="D4697" s="1409"/>
      <c r="E4697" s="1398"/>
      <c r="F4697" s="1398"/>
      <c r="G4697" s="1398"/>
      <c r="H4697" s="1399"/>
      <c r="I4697" s="1399"/>
      <c r="J4697" s="1399"/>
      <c r="K4697"/>
      <c r="L4697"/>
      <c r="M4697"/>
      <c r="N4697"/>
      <c r="O4697"/>
    </row>
    <row r="4698" spans="2:15" s="249" customFormat="1" ht="15.75" customHeight="1">
      <c r="B4698" s="1408"/>
      <c r="C4698" s="1979"/>
      <c r="D4698" s="1409"/>
      <c r="E4698" s="1398"/>
      <c r="F4698" s="1398"/>
      <c r="G4698" s="1398"/>
      <c r="H4698" s="1399"/>
      <c r="I4698" s="1399"/>
      <c r="J4698" s="1399"/>
      <c r="K4698"/>
      <c r="L4698"/>
      <c r="M4698"/>
      <c r="N4698"/>
      <c r="O4698"/>
    </row>
    <row r="4699" spans="2:15" s="249" customFormat="1" ht="15.75" customHeight="1">
      <c r="B4699" s="1408"/>
      <c r="C4699" s="1979"/>
      <c r="D4699" s="1409"/>
      <c r="E4699" s="1398"/>
      <c r="F4699" s="1398"/>
      <c r="G4699" s="1398"/>
      <c r="H4699" s="1399"/>
      <c r="I4699" s="1399"/>
      <c r="J4699" s="1399"/>
      <c r="K4699"/>
      <c r="L4699"/>
      <c r="M4699"/>
      <c r="N4699"/>
      <c r="O4699"/>
    </row>
    <row r="4700" spans="2:15" s="249" customFormat="1" ht="15.75" customHeight="1">
      <c r="B4700" s="1408"/>
      <c r="C4700" s="1979"/>
      <c r="D4700" s="1409"/>
      <c r="E4700" s="1398"/>
      <c r="F4700" s="1398"/>
      <c r="G4700" s="1398"/>
      <c r="H4700" s="1399"/>
      <c r="I4700" s="1399"/>
      <c r="J4700" s="1399"/>
      <c r="K4700"/>
      <c r="L4700"/>
      <c r="M4700"/>
      <c r="N4700"/>
      <c r="O4700"/>
    </row>
    <row r="4701" spans="2:15" s="249" customFormat="1" ht="15.75" customHeight="1">
      <c r="B4701" s="1408"/>
      <c r="C4701" s="1979"/>
      <c r="D4701" s="1409"/>
      <c r="E4701" s="1398"/>
      <c r="F4701" s="1398"/>
      <c r="G4701" s="1398"/>
      <c r="H4701" s="1399"/>
      <c r="I4701" s="1399"/>
      <c r="J4701" s="1399"/>
      <c r="K4701"/>
      <c r="L4701"/>
      <c r="M4701"/>
      <c r="N4701"/>
      <c r="O4701"/>
    </row>
    <row r="4702" spans="2:15" s="249" customFormat="1" ht="15.75" customHeight="1">
      <c r="B4702" s="1408"/>
      <c r="C4702" s="1979"/>
      <c r="D4702" s="1409"/>
      <c r="E4702" s="1398"/>
      <c r="F4702" s="1398"/>
      <c r="G4702" s="1398"/>
      <c r="H4702" s="1399"/>
      <c r="I4702" s="1399"/>
      <c r="J4702" s="1399"/>
      <c r="K4702"/>
      <c r="L4702"/>
      <c r="M4702"/>
      <c r="N4702"/>
      <c r="O4702"/>
    </row>
    <row r="4703" spans="2:15" s="249" customFormat="1" ht="15.75" customHeight="1">
      <c r="B4703" s="1408"/>
      <c r="C4703" s="1979"/>
      <c r="D4703" s="1409"/>
      <c r="E4703" s="1398"/>
      <c r="F4703" s="1398"/>
      <c r="G4703" s="1398"/>
      <c r="H4703" s="1399"/>
      <c r="I4703" s="1399"/>
      <c r="J4703" s="1399"/>
      <c r="K4703"/>
      <c r="L4703"/>
      <c r="M4703"/>
      <c r="N4703"/>
      <c r="O4703"/>
    </row>
    <row r="4704" spans="2:15" s="249" customFormat="1" ht="15.75" customHeight="1">
      <c r="B4704" s="1408"/>
      <c r="C4704" s="1979"/>
      <c r="D4704" s="1409"/>
      <c r="E4704" s="1398"/>
      <c r="F4704" s="1398"/>
      <c r="G4704" s="1398"/>
      <c r="H4704" s="1399"/>
      <c r="I4704" s="1399"/>
      <c r="J4704" s="1399"/>
      <c r="K4704"/>
      <c r="L4704"/>
      <c r="M4704"/>
      <c r="N4704"/>
      <c r="O4704"/>
    </row>
    <row r="4705" spans="2:15" s="249" customFormat="1" ht="15.75" customHeight="1">
      <c r="B4705" s="1408"/>
      <c r="C4705" s="1979"/>
      <c r="D4705" s="1409"/>
      <c r="E4705" s="1398"/>
      <c r="F4705" s="1398"/>
      <c r="G4705" s="1398"/>
      <c r="H4705" s="1399"/>
      <c r="I4705" s="1399"/>
      <c r="J4705" s="1399"/>
      <c r="K4705"/>
      <c r="L4705"/>
      <c r="M4705"/>
      <c r="N4705"/>
      <c r="O4705"/>
    </row>
    <row r="4706" spans="2:15" s="249" customFormat="1" ht="15.75" customHeight="1">
      <c r="B4706" s="1408"/>
      <c r="C4706" s="1979"/>
      <c r="D4706" s="1409"/>
      <c r="E4706" s="1398"/>
      <c r="F4706" s="1398"/>
      <c r="G4706" s="1398"/>
      <c r="H4706" s="1399"/>
      <c r="I4706" s="1399"/>
      <c r="J4706" s="1399"/>
      <c r="K4706"/>
      <c r="L4706"/>
      <c r="M4706"/>
      <c r="N4706"/>
      <c r="O4706"/>
    </row>
    <row r="4707" spans="2:15" s="249" customFormat="1" ht="15.75" customHeight="1">
      <c r="B4707" s="1408"/>
      <c r="C4707" s="1979"/>
      <c r="D4707" s="1409"/>
      <c r="E4707" s="1398"/>
      <c r="F4707" s="1398"/>
      <c r="G4707" s="1398"/>
      <c r="H4707" s="1399"/>
      <c r="I4707" s="1399"/>
      <c r="J4707" s="1399"/>
      <c r="K4707"/>
      <c r="L4707"/>
      <c r="M4707"/>
      <c r="N4707"/>
      <c r="O4707"/>
    </row>
    <row r="4708" spans="2:15" s="249" customFormat="1" ht="15.75" customHeight="1">
      <c r="B4708" s="1408"/>
      <c r="C4708" s="1979"/>
      <c r="D4708" s="1409"/>
      <c r="E4708" s="1398"/>
      <c r="F4708" s="1398"/>
      <c r="G4708" s="1398"/>
      <c r="H4708" s="1399"/>
      <c r="I4708" s="1399"/>
      <c r="J4708" s="1399"/>
      <c r="K4708"/>
      <c r="L4708"/>
      <c r="M4708"/>
      <c r="N4708"/>
      <c r="O4708"/>
    </row>
    <row r="4709" spans="2:15" s="249" customFormat="1" ht="15.75" customHeight="1">
      <c r="B4709" s="1408"/>
      <c r="C4709" s="1979"/>
      <c r="D4709" s="1409"/>
      <c r="E4709" s="1398"/>
      <c r="F4709" s="1398"/>
      <c r="G4709" s="1398"/>
      <c r="H4709" s="1399"/>
      <c r="I4709" s="1399"/>
      <c r="J4709" s="1399"/>
      <c r="K4709"/>
      <c r="L4709"/>
      <c r="M4709"/>
      <c r="N4709"/>
      <c r="O4709"/>
    </row>
    <row r="4710" spans="2:15" s="249" customFormat="1" ht="15.75" customHeight="1">
      <c r="B4710" s="1408"/>
      <c r="C4710" s="1979"/>
      <c r="D4710" s="1409"/>
      <c r="E4710" s="1398"/>
      <c r="F4710" s="1398"/>
      <c r="G4710" s="1398"/>
      <c r="H4710" s="1399"/>
      <c r="I4710" s="1399"/>
      <c r="J4710" s="1399"/>
      <c r="K4710"/>
      <c r="L4710"/>
      <c r="M4710"/>
      <c r="N4710"/>
      <c r="O4710"/>
    </row>
    <row r="4711" spans="2:15" s="249" customFormat="1" ht="15.75" customHeight="1">
      <c r="B4711" s="1408"/>
      <c r="C4711" s="1979"/>
      <c r="D4711" s="1409"/>
      <c r="E4711" s="1398"/>
      <c r="F4711" s="1398"/>
      <c r="G4711" s="1398"/>
      <c r="H4711" s="1399"/>
      <c r="I4711" s="1399"/>
      <c r="J4711" s="1399"/>
      <c r="K4711"/>
      <c r="L4711"/>
      <c r="M4711"/>
      <c r="N4711"/>
      <c r="O4711"/>
    </row>
    <row r="4712" spans="2:15" s="249" customFormat="1" ht="15.75" customHeight="1">
      <c r="B4712" s="1408"/>
      <c r="C4712" s="1979"/>
      <c r="D4712" s="1409"/>
      <c r="E4712" s="1398"/>
      <c r="F4712" s="1398"/>
      <c r="G4712" s="1398"/>
      <c r="H4712" s="1399"/>
      <c r="I4712" s="1399"/>
      <c r="J4712" s="1399"/>
      <c r="K4712"/>
      <c r="L4712"/>
      <c r="M4712"/>
      <c r="N4712"/>
      <c r="O4712"/>
    </row>
    <row r="4713" spans="2:15" s="249" customFormat="1" ht="15.75" customHeight="1">
      <c r="B4713" s="1408"/>
      <c r="C4713" s="1979"/>
      <c r="D4713" s="1409"/>
      <c r="E4713" s="1398"/>
      <c r="F4713" s="1398"/>
      <c r="G4713" s="1398"/>
      <c r="H4713" s="1399"/>
      <c r="I4713" s="1399"/>
      <c r="J4713" s="1399"/>
      <c r="K4713"/>
      <c r="L4713"/>
      <c r="M4713"/>
      <c r="N4713"/>
      <c r="O4713"/>
    </row>
    <row r="4714" spans="2:15" s="249" customFormat="1" ht="15.75" customHeight="1">
      <c r="B4714" s="1408"/>
      <c r="C4714" s="1979"/>
      <c r="D4714" s="1409"/>
      <c r="E4714" s="1398"/>
      <c r="F4714" s="1398"/>
      <c r="G4714" s="1398"/>
      <c r="H4714" s="1399"/>
      <c r="I4714" s="1399"/>
      <c r="J4714" s="1399"/>
      <c r="K4714"/>
      <c r="L4714"/>
      <c r="M4714"/>
      <c r="N4714"/>
      <c r="O4714"/>
    </row>
    <row r="4715" spans="2:15" s="249" customFormat="1" ht="15.75" customHeight="1">
      <c r="B4715" s="1408"/>
      <c r="C4715" s="1979"/>
      <c r="D4715" s="1409"/>
      <c r="E4715" s="1398"/>
      <c r="F4715" s="1398"/>
      <c r="G4715" s="1398"/>
      <c r="H4715" s="1399"/>
      <c r="I4715" s="1399"/>
      <c r="J4715" s="1399"/>
      <c r="K4715"/>
      <c r="L4715"/>
      <c r="M4715"/>
      <c r="N4715"/>
      <c r="O4715"/>
    </row>
    <row r="4716" spans="2:15" s="249" customFormat="1" ht="15.75" customHeight="1">
      <c r="B4716" s="1408"/>
      <c r="C4716" s="1979"/>
      <c r="D4716" s="1409"/>
      <c r="E4716" s="1398"/>
      <c r="F4716" s="1398"/>
      <c r="G4716" s="1398"/>
      <c r="H4716" s="1399"/>
      <c r="I4716" s="1399"/>
      <c r="J4716" s="1399"/>
      <c r="K4716"/>
      <c r="L4716"/>
      <c r="M4716"/>
      <c r="N4716"/>
      <c r="O4716"/>
    </row>
    <row r="4717" spans="2:15" s="249" customFormat="1" ht="15.75" customHeight="1">
      <c r="B4717" s="1408"/>
      <c r="C4717" s="1979"/>
      <c r="D4717" s="1409"/>
      <c r="E4717" s="1398"/>
      <c r="F4717" s="1398"/>
      <c r="G4717" s="1398"/>
      <c r="H4717" s="1399"/>
      <c r="I4717" s="1399"/>
      <c r="J4717" s="1399"/>
      <c r="K4717"/>
      <c r="L4717"/>
      <c r="M4717"/>
      <c r="N4717"/>
      <c r="O4717"/>
    </row>
    <row r="4718" spans="2:15" s="249" customFormat="1" ht="15.75" customHeight="1">
      <c r="B4718" s="1408"/>
      <c r="C4718" s="1979"/>
      <c r="D4718" s="1409"/>
      <c r="E4718" s="1398"/>
      <c r="F4718" s="1398"/>
      <c r="G4718" s="1398"/>
      <c r="H4718" s="1399"/>
      <c r="I4718" s="1399"/>
      <c r="J4718" s="1399"/>
      <c r="K4718"/>
      <c r="L4718"/>
      <c r="M4718"/>
      <c r="N4718"/>
      <c r="O4718"/>
    </row>
    <row r="4719" spans="2:15" s="249" customFormat="1" ht="15.75" customHeight="1">
      <c r="B4719" s="1408"/>
      <c r="C4719" s="1979"/>
      <c r="D4719" s="1409"/>
      <c r="E4719" s="1398"/>
      <c r="F4719" s="1398"/>
      <c r="G4719" s="1398"/>
      <c r="H4719" s="1399"/>
      <c r="I4719" s="1399"/>
      <c r="J4719" s="1399"/>
      <c r="K4719"/>
      <c r="L4719"/>
      <c r="M4719"/>
      <c r="N4719"/>
      <c r="O4719"/>
    </row>
    <row r="4720" spans="2:15" s="249" customFormat="1" ht="15.75" customHeight="1">
      <c r="B4720" s="1408"/>
      <c r="C4720" s="1979"/>
      <c r="D4720" s="1409"/>
      <c r="E4720" s="1398"/>
      <c r="F4720" s="1398"/>
      <c r="G4720" s="1398"/>
      <c r="H4720" s="1399"/>
      <c r="I4720" s="1399"/>
      <c r="J4720" s="1399"/>
      <c r="K4720"/>
      <c r="L4720"/>
      <c r="M4720"/>
      <c r="N4720"/>
      <c r="O4720"/>
    </row>
    <row r="4721" spans="2:15" s="249" customFormat="1" ht="15.75" customHeight="1">
      <c r="B4721" s="1408"/>
      <c r="C4721" s="1979"/>
      <c r="D4721" s="1409"/>
      <c r="E4721" s="1398"/>
      <c r="F4721" s="1398"/>
      <c r="G4721" s="1398"/>
      <c r="H4721" s="1399"/>
      <c r="I4721" s="1399"/>
      <c r="J4721" s="1399"/>
      <c r="K4721"/>
      <c r="L4721"/>
      <c r="M4721"/>
      <c r="N4721"/>
      <c r="O4721"/>
    </row>
    <row r="4722" spans="2:15" s="249" customFormat="1" ht="15.75" customHeight="1">
      <c r="B4722" s="1408"/>
      <c r="C4722" s="1979"/>
      <c r="D4722" s="1409"/>
      <c r="E4722" s="1398"/>
      <c r="F4722" s="1398"/>
      <c r="G4722" s="1398"/>
      <c r="H4722" s="1399"/>
      <c r="I4722" s="1399"/>
      <c r="J4722" s="1399"/>
      <c r="K4722"/>
      <c r="L4722"/>
      <c r="M4722"/>
      <c r="N4722"/>
      <c r="O4722"/>
    </row>
    <row r="4723" spans="2:15" s="249" customFormat="1" ht="15.75" customHeight="1">
      <c r="B4723" s="1408"/>
      <c r="C4723" s="1979"/>
      <c r="D4723" s="1409"/>
      <c r="E4723" s="1398"/>
      <c r="F4723" s="1398"/>
      <c r="G4723" s="1398"/>
      <c r="H4723" s="1399"/>
      <c r="I4723" s="1399"/>
      <c r="J4723" s="1399"/>
      <c r="K4723"/>
      <c r="L4723"/>
      <c r="M4723"/>
      <c r="N4723"/>
      <c r="O4723"/>
    </row>
    <row r="4724" spans="2:15" s="249" customFormat="1" ht="15.75" customHeight="1">
      <c r="B4724" s="1408"/>
      <c r="C4724" s="1979"/>
      <c r="D4724" s="1409"/>
      <c r="E4724" s="1398"/>
      <c r="F4724" s="1398"/>
      <c r="G4724" s="1398"/>
      <c r="H4724" s="1399"/>
      <c r="I4724" s="1399"/>
      <c r="J4724" s="1399"/>
      <c r="K4724"/>
      <c r="L4724"/>
      <c r="M4724"/>
      <c r="N4724"/>
      <c r="O4724"/>
    </row>
    <row r="4725" spans="2:15" s="249" customFormat="1" ht="15.75" customHeight="1">
      <c r="B4725" s="1408"/>
      <c r="C4725" s="1979"/>
      <c r="D4725" s="1409"/>
      <c r="E4725" s="1398"/>
      <c r="F4725" s="1398"/>
      <c r="G4725" s="1398"/>
      <c r="H4725" s="1399"/>
      <c r="I4725" s="1399"/>
      <c r="J4725" s="1399"/>
      <c r="K4725"/>
      <c r="L4725"/>
      <c r="M4725"/>
      <c r="N4725"/>
      <c r="O4725"/>
    </row>
    <row r="4726" spans="2:15" s="249" customFormat="1" ht="15.75" customHeight="1">
      <c r="B4726" s="1408"/>
      <c r="C4726" s="1979"/>
      <c r="D4726" s="1409"/>
      <c r="E4726" s="1398"/>
      <c r="F4726" s="1398"/>
      <c r="G4726" s="1398"/>
      <c r="H4726" s="1399"/>
      <c r="I4726" s="1399"/>
      <c r="J4726" s="1399"/>
      <c r="K4726"/>
      <c r="L4726"/>
      <c r="M4726"/>
      <c r="N4726"/>
      <c r="O4726"/>
    </row>
    <row r="4727" spans="2:15" s="249" customFormat="1" ht="15.75" customHeight="1">
      <c r="B4727" s="1408"/>
      <c r="C4727" s="1979"/>
      <c r="D4727" s="1409"/>
      <c r="E4727" s="1398"/>
      <c r="F4727" s="1398"/>
      <c r="G4727" s="1398"/>
      <c r="H4727" s="1399"/>
      <c r="I4727" s="1399"/>
      <c r="J4727" s="1399"/>
      <c r="K4727"/>
      <c r="L4727"/>
      <c r="M4727"/>
      <c r="N4727"/>
      <c r="O4727"/>
    </row>
    <row r="4728" spans="2:15" s="249" customFormat="1" ht="15.75" customHeight="1">
      <c r="B4728" s="1408"/>
      <c r="C4728" s="1979"/>
      <c r="D4728" s="1409"/>
      <c r="E4728" s="1398"/>
      <c r="F4728" s="1398"/>
      <c r="G4728" s="1398"/>
      <c r="H4728" s="1399"/>
      <c r="I4728" s="1399"/>
      <c r="J4728" s="1399"/>
      <c r="K4728"/>
      <c r="L4728"/>
      <c r="M4728"/>
      <c r="N4728"/>
      <c r="O4728"/>
    </row>
    <row r="4729" spans="2:15" s="249" customFormat="1" ht="15.75" customHeight="1">
      <c r="B4729" s="1408"/>
      <c r="C4729" s="1979"/>
      <c r="D4729" s="1409"/>
      <c r="E4729" s="1398"/>
      <c r="F4729" s="1398"/>
      <c r="G4729" s="1398"/>
      <c r="H4729" s="1399"/>
      <c r="I4729" s="1399"/>
      <c r="J4729" s="1399"/>
      <c r="K4729"/>
      <c r="L4729"/>
      <c r="M4729"/>
      <c r="N4729"/>
      <c r="O4729"/>
    </row>
    <row r="4730" spans="2:15" s="249" customFormat="1" ht="15.75" customHeight="1">
      <c r="B4730" s="1408"/>
      <c r="C4730" s="1979"/>
      <c r="D4730" s="1409"/>
      <c r="E4730" s="1398"/>
      <c r="F4730" s="1398"/>
      <c r="G4730" s="1398"/>
      <c r="H4730" s="1399"/>
      <c r="I4730" s="1399"/>
      <c r="J4730" s="1399"/>
      <c r="K4730"/>
      <c r="L4730"/>
      <c r="M4730"/>
      <c r="N4730"/>
      <c r="O4730"/>
    </row>
    <row r="4731" spans="2:15" s="249" customFormat="1" ht="15.75" customHeight="1">
      <c r="B4731" s="1408"/>
      <c r="C4731" s="1979"/>
      <c r="D4731" s="1409"/>
      <c r="E4731" s="1398"/>
      <c r="F4731" s="1398"/>
      <c r="G4731" s="1398"/>
      <c r="H4731" s="1399"/>
      <c r="I4731" s="1399"/>
      <c r="J4731" s="1399"/>
      <c r="K4731"/>
      <c r="L4731"/>
      <c r="M4731"/>
      <c r="N4731"/>
      <c r="O4731"/>
    </row>
    <row r="4732" spans="2:15" s="249" customFormat="1" ht="15.75" customHeight="1">
      <c r="B4732" s="1408"/>
      <c r="C4732" s="1979"/>
      <c r="D4732" s="1409"/>
      <c r="E4732" s="1398"/>
      <c r="F4732" s="1398"/>
      <c r="G4732" s="1398"/>
      <c r="H4732" s="1399"/>
      <c r="I4732" s="1399"/>
      <c r="J4732" s="1399"/>
      <c r="K4732"/>
      <c r="L4732"/>
      <c r="M4732"/>
      <c r="N4732"/>
      <c r="O4732"/>
    </row>
    <row r="4733" spans="2:15" s="249" customFormat="1" ht="15.75" customHeight="1">
      <c r="B4733" s="1408"/>
      <c r="C4733" s="1979"/>
      <c r="D4733" s="1409"/>
      <c r="E4733" s="1398"/>
      <c r="F4733" s="1398"/>
      <c r="G4733" s="1398"/>
      <c r="H4733" s="1399"/>
      <c r="I4733" s="1399"/>
      <c r="J4733" s="1399"/>
      <c r="K4733"/>
      <c r="L4733"/>
      <c r="M4733"/>
      <c r="N4733"/>
      <c r="O4733"/>
    </row>
    <row r="4734" spans="2:15" s="249" customFormat="1" ht="15.75" customHeight="1">
      <c r="B4734" s="1408"/>
      <c r="C4734" s="1979"/>
      <c r="D4734" s="1409"/>
      <c r="E4734" s="1398"/>
      <c r="F4734" s="1398"/>
      <c r="G4734" s="1398"/>
      <c r="H4734" s="1399"/>
      <c r="I4734" s="1399"/>
      <c r="J4734" s="1399"/>
      <c r="K4734"/>
      <c r="L4734"/>
      <c r="M4734"/>
      <c r="N4734"/>
      <c r="O4734"/>
    </row>
    <row r="4735" spans="2:15" s="249" customFormat="1" ht="15.75" customHeight="1">
      <c r="B4735" s="1408"/>
      <c r="C4735" s="1979"/>
      <c r="D4735" s="1409"/>
      <c r="E4735" s="1398"/>
      <c r="F4735" s="1398"/>
      <c r="G4735" s="1398"/>
      <c r="H4735" s="1399"/>
      <c r="I4735" s="1399"/>
      <c r="J4735" s="1399"/>
      <c r="K4735"/>
      <c r="L4735"/>
      <c r="M4735"/>
      <c r="N4735"/>
      <c r="O4735"/>
    </row>
    <row r="4736" spans="2:15" s="249" customFormat="1" ht="15.75" customHeight="1">
      <c r="B4736" s="1408"/>
      <c r="C4736" s="1979"/>
      <c r="D4736" s="1409"/>
      <c r="E4736" s="1398"/>
      <c r="F4736" s="1398"/>
      <c r="G4736" s="1398"/>
      <c r="H4736" s="1399"/>
      <c r="I4736" s="1399"/>
      <c r="J4736" s="1399"/>
      <c r="K4736"/>
      <c r="L4736"/>
      <c r="M4736"/>
      <c r="N4736"/>
      <c r="O4736"/>
    </row>
    <row r="4737" spans="2:15" s="249" customFormat="1" ht="15.75" customHeight="1">
      <c r="B4737" s="1408"/>
      <c r="C4737" s="1979"/>
      <c r="D4737" s="1409"/>
      <c r="E4737" s="1398"/>
      <c r="F4737" s="1398"/>
      <c r="G4737" s="1398"/>
      <c r="H4737" s="1399"/>
      <c r="I4737" s="1399"/>
      <c r="J4737" s="1399"/>
      <c r="K4737"/>
      <c r="L4737"/>
      <c r="M4737"/>
      <c r="N4737"/>
      <c r="O4737"/>
    </row>
    <row r="4738" spans="2:15" s="249" customFormat="1" ht="15.75" customHeight="1">
      <c r="B4738" s="1408"/>
      <c r="C4738" s="1979"/>
      <c r="D4738" s="1409"/>
      <c r="E4738" s="1398"/>
      <c r="F4738" s="1398"/>
      <c r="G4738" s="1398"/>
      <c r="H4738" s="1399"/>
      <c r="I4738" s="1399"/>
      <c r="J4738" s="1399"/>
      <c r="K4738"/>
      <c r="L4738"/>
      <c r="M4738"/>
      <c r="N4738"/>
      <c r="O4738"/>
    </row>
    <row r="4739" spans="2:15" s="249" customFormat="1" ht="15.75" customHeight="1">
      <c r="B4739" s="1408"/>
      <c r="C4739" s="1979"/>
      <c r="D4739" s="1409"/>
      <c r="E4739" s="1398"/>
      <c r="F4739" s="1398"/>
      <c r="G4739" s="1398"/>
      <c r="H4739" s="1399"/>
      <c r="I4739" s="1399"/>
      <c r="J4739" s="1399"/>
      <c r="K4739"/>
      <c r="L4739"/>
      <c r="M4739"/>
      <c r="N4739"/>
      <c r="O4739"/>
    </row>
    <row r="4740" spans="2:15" s="249" customFormat="1" ht="15.75" customHeight="1">
      <c r="B4740" s="1408"/>
      <c r="C4740" s="1979"/>
      <c r="D4740" s="1409"/>
      <c r="E4740" s="1398"/>
      <c r="F4740" s="1398"/>
      <c r="G4740" s="1398"/>
      <c r="H4740" s="1399"/>
      <c r="I4740" s="1399"/>
      <c r="J4740" s="1399"/>
      <c r="K4740"/>
      <c r="L4740"/>
      <c r="M4740"/>
      <c r="N4740"/>
      <c r="O4740"/>
    </row>
    <row r="4741" spans="2:15" s="249" customFormat="1" ht="15.75" customHeight="1">
      <c r="B4741" s="1408"/>
      <c r="C4741" s="1979"/>
      <c r="D4741" s="1409"/>
      <c r="E4741" s="1398"/>
      <c r="F4741" s="1398"/>
      <c r="G4741" s="1398"/>
      <c r="H4741" s="1399"/>
      <c r="I4741" s="1399"/>
      <c r="J4741" s="1399"/>
      <c r="K4741"/>
      <c r="L4741"/>
      <c r="M4741"/>
      <c r="N4741"/>
      <c r="O4741"/>
    </row>
    <row r="4742" spans="2:15" s="249" customFormat="1" ht="15.75" customHeight="1">
      <c r="B4742" s="1408"/>
      <c r="C4742" s="1979"/>
      <c r="D4742" s="1409"/>
      <c r="E4742" s="1398"/>
      <c r="F4742" s="1398"/>
      <c r="G4742" s="1398"/>
      <c r="H4742" s="1399"/>
      <c r="I4742" s="1399"/>
      <c r="J4742" s="1399"/>
      <c r="K4742"/>
      <c r="L4742"/>
      <c r="M4742"/>
      <c r="N4742"/>
      <c r="O4742"/>
    </row>
    <row r="4743" spans="2:15" s="249" customFormat="1" ht="15.75" customHeight="1">
      <c r="B4743" s="1408"/>
      <c r="C4743" s="1979"/>
      <c r="D4743" s="1409"/>
      <c r="E4743" s="1398"/>
      <c r="F4743" s="1398"/>
      <c r="G4743" s="1398"/>
      <c r="H4743" s="1399"/>
      <c r="I4743" s="1399"/>
      <c r="J4743" s="1399"/>
      <c r="K4743"/>
      <c r="L4743"/>
      <c r="M4743"/>
      <c r="N4743"/>
      <c r="O4743"/>
    </row>
    <row r="4744" spans="2:15" s="249" customFormat="1" ht="15.75" customHeight="1">
      <c r="B4744" s="1408"/>
      <c r="C4744" s="1979"/>
      <c r="D4744" s="1409"/>
      <c r="E4744" s="1398"/>
      <c r="F4744" s="1398"/>
      <c r="G4744" s="1398"/>
      <c r="H4744" s="1399"/>
      <c r="I4744" s="1399"/>
      <c r="J4744" s="1399"/>
      <c r="K4744"/>
      <c r="L4744"/>
      <c r="M4744"/>
      <c r="N4744"/>
      <c r="O4744"/>
    </row>
    <row r="4745" spans="2:15" s="249" customFormat="1" ht="15.75" customHeight="1">
      <c r="B4745" s="1408"/>
      <c r="C4745" s="1979"/>
      <c r="D4745" s="1409"/>
      <c r="E4745" s="1398"/>
      <c r="F4745" s="1398"/>
      <c r="G4745" s="1398"/>
      <c r="H4745" s="1399"/>
      <c r="I4745" s="1399"/>
      <c r="J4745" s="1399"/>
      <c r="K4745"/>
      <c r="L4745"/>
      <c r="M4745"/>
      <c r="N4745"/>
      <c r="O4745"/>
    </row>
    <row r="4746" spans="2:15" s="249" customFormat="1" ht="15.75" customHeight="1">
      <c r="B4746" s="1408"/>
      <c r="C4746" s="1979"/>
      <c r="D4746" s="1409"/>
      <c r="E4746" s="1398"/>
      <c r="F4746" s="1398"/>
      <c r="G4746" s="1398"/>
      <c r="H4746" s="1399"/>
      <c r="I4746" s="1399"/>
      <c r="J4746" s="1399"/>
      <c r="K4746"/>
      <c r="L4746"/>
      <c r="M4746"/>
      <c r="N4746"/>
      <c r="O4746"/>
    </row>
    <row r="4747" spans="2:15" s="249" customFormat="1" ht="15.75" customHeight="1">
      <c r="B4747" s="1408"/>
      <c r="C4747" s="1979"/>
      <c r="D4747" s="1409"/>
      <c r="E4747" s="1398"/>
      <c r="F4747" s="1398"/>
      <c r="G4747" s="1398"/>
      <c r="H4747" s="1399"/>
      <c r="I4747" s="1399"/>
      <c r="J4747" s="1399"/>
      <c r="K4747"/>
      <c r="L4747"/>
      <c r="M4747"/>
      <c r="N4747"/>
      <c r="O4747"/>
    </row>
    <row r="4748" spans="2:15" s="249" customFormat="1" ht="15.75" customHeight="1">
      <c r="B4748" s="1408"/>
      <c r="C4748" s="1979"/>
      <c r="D4748" s="1409"/>
      <c r="E4748" s="1398"/>
      <c r="F4748" s="1398"/>
      <c r="G4748" s="1398"/>
      <c r="H4748" s="1399"/>
      <c r="I4748" s="1399"/>
      <c r="J4748" s="1399"/>
      <c r="K4748"/>
      <c r="L4748"/>
      <c r="M4748"/>
      <c r="N4748"/>
      <c r="O4748"/>
    </row>
    <row r="4749" spans="2:15" s="249" customFormat="1" ht="15.75" customHeight="1">
      <c r="B4749" s="1408"/>
      <c r="C4749" s="1979"/>
      <c r="D4749" s="1409"/>
      <c r="E4749" s="1398"/>
      <c r="F4749" s="1398"/>
      <c r="G4749" s="1398"/>
      <c r="H4749" s="1399"/>
      <c r="I4749" s="1399"/>
      <c r="J4749" s="1399"/>
      <c r="K4749"/>
      <c r="L4749"/>
      <c r="M4749"/>
      <c r="N4749"/>
      <c r="O4749"/>
    </row>
    <row r="4750" spans="2:15" s="249" customFormat="1" ht="15.75" customHeight="1">
      <c r="B4750" s="1408"/>
      <c r="C4750" s="1979"/>
      <c r="D4750" s="1409"/>
      <c r="E4750" s="1398"/>
      <c r="F4750" s="1398"/>
      <c r="G4750" s="1398"/>
      <c r="H4750" s="1399"/>
      <c r="I4750" s="1399"/>
      <c r="J4750" s="1399"/>
      <c r="K4750"/>
      <c r="L4750"/>
      <c r="M4750"/>
      <c r="N4750"/>
      <c r="O4750"/>
    </row>
    <row r="4751" spans="2:15" s="249" customFormat="1" ht="15.75" customHeight="1">
      <c r="B4751" s="1408"/>
      <c r="C4751" s="1979"/>
      <c r="D4751" s="1409"/>
      <c r="E4751" s="1398"/>
      <c r="F4751" s="1398"/>
      <c r="G4751" s="1398"/>
      <c r="H4751" s="1399"/>
      <c r="I4751" s="1399"/>
      <c r="J4751" s="1399"/>
      <c r="K4751"/>
      <c r="L4751"/>
      <c r="M4751"/>
      <c r="N4751"/>
      <c r="O4751"/>
    </row>
    <row r="4752" spans="2:15" s="249" customFormat="1" ht="15.75" customHeight="1">
      <c r="B4752" s="1408"/>
      <c r="C4752" s="1979"/>
      <c r="D4752" s="1409"/>
      <c r="E4752" s="1398"/>
      <c r="F4752" s="1398"/>
      <c r="G4752" s="1398"/>
      <c r="H4752" s="1399"/>
      <c r="I4752" s="1399"/>
      <c r="J4752" s="1399"/>
      <c r="K4752"/>
      <c r="L4752"/>
      <c r="M4752"/>
      <c r="N4752"/>
      <c r="O4752"/>
    </row>
    <row r="4753" spans="2:15" s="249" customFormat="1" ht="15.75" customHeight="1">
      <c r="B4753" s="1408"/>
      <c r="C4753" s="1979"/>
      <c r="D4753" s="1409"/>
      <c r="E4753" s="1398"/>
      <c r="F4753" s="1398"/>
      <c r="G4753" s="1398"/>
      <c r="H4753" s="1399"/>
      <c r="I4753" s="1399"/>
      <c r="J4753" s="1399"/>
      <c r="K4753"/>
      <c r="L4753"/>
      <c r="M4753"/>
      <c r="N4753"/>
      <c r="O4753"/>
    </row>
    <row r="4754" spans="2:15" s="249" customFormat="1" ht="15.75" customHeight="1">
      <c r="B4754" s="1408"/>
      <c r="C4754" s="1979"/>
      <c r="D4754" s="1409"/>
      <c r="E4754" s="1398"/>
      <c r="F4754" s="1398"/>
      <c r="G4754" s="1398"/>
      <c r="H4754" s="1399"/>
      <c r="I4754" s="1399"/>
      <c r="J4754" s="1399"/>
      <c r="K4754"/>
      <c r="L4754"/>
      <c r="M4754"/>
      <c r="N4754"/>
      <c r="O4754"/>
    </row>
    <row r="4755" spans="2:15" s="249" customFormat="1" ht="15.75" customHeight="1">
      <c r="B4755" s="1408"/>
      <c r="C4755" s="1979"/>
      <c r="D4755" s="1409"/>
      <c r="E4755" s="1398"/>
      <c r="F4755" s="1398"/>
      <c r="G4755" s="1398"/>
      <c r="H4755" s="1399"/>
      <c r="I4755" s="1399"/>
      <c r="J4755" s="1399"/>
      <c r="K4755"/>
      <c r="L4755"/>
      <c r="M4755"/>
      <c r="N4755"/>
      <c r="O4755"/>
    </row>
    <row r="4756" spans="2:15" s="249" customFormat="1" ht="15.75" customHeight="1">
      <c r="B4756" s="1408"/>
      <c r="C4756" s="1979"/>
      <c r="D4756" s="1409"/>
      <c r="E4756" s="1398"/>
      <c r="F4756" s="1398"/>
      <c r="G4756" s="1398"/>
      <c r="H4756" s="1399"/>
      <c r="I4756" s="1399"/>
      <c r="J4756" s="1399"/>
      <c r="K4756"/>
      <c r="L4756"/>
      <c r="M4756"/>
      <c r="N4756"/>
      <c r="O4756"/>
    </row>
    <row r="4757" spans="2:15" s="249" customFormat="1" ht="15.75" customHeight="1">
      <c r="B4757" s="1408"/>
      <c r="C4757" s="1979"/>
      <c r="D4757" s="1409"/>
      <c r="E4757" s="1398"/>
      <c r="F4757" s="1398"/>
      <c r="G4757" s="1398"/>
      <c r="H4757" s="1399"/>
      <c r="I4757" s="1399"/>
      <c r="J4757" s="1399"/>
      <c r="K4757"/>
      <c r="L4757"/>
      <c r="M4757"/>
      <c r="N4757"/>
      <c r="O4757"/>
    </row>
    <row r="4758" spans="2:15" s="249" customFormat="1" ht="15.75" customHeight="1">
      <c r="B4758" s="1408"/>
      <c r="C4758" s="1979"/>
      <c r="D4758" s="1409"/>
      <c r="E4758" s="1398"/>
      <c r="F4758" s="1398"/>
      <c r="G4758" s="1398"/>
      <c r="H4758" s="1399"/>
      <c r="I4758" s="1399"/>
      <c r="J4758" s="1399"/>
      <c r="K4758"/>
      <c r="L4758"/>
      <c r="M4758"/>
      <c r="N4758"/>
      <c r="O4758"/>
    </row>
    <row r="4759" spans="2:15" s="249" customFormat="1" ht="15.75" customHeight="1">
      <c r="B4759" s="1408"/>
      <c r="C4759" s="1979"/>
      <c r="D4759" s="1409"/>
      <c r="E4759" s="1398"/>
      <c r="F4759" s="1398"/>
      <c r="G4759" s="1398"/>
      <c r="H4759" s="1399"/>
      <c r="I4759" s="1399"/>
      <c r="J4759" s="1399"/>
      <c r="K4759"/>
      <c r="L4759"/>
      <c r="M4759"/>
      <c r="N4759"/>
      <c r="O4759"/>
    </row>
    <row r="4760" spans="2:15" s="249" customFormat="1" ht="15.75" customHeight="1">
      <c r="B4760" s="1408"/>
      <c r="C4760" s="1979"/>
      <c r="D4760" s="1409"/>
      <c r="E4760" s="1398"/>
      <c r="F4760" s="1398"/>
      <c r="G4760" s="1398"/>
      <c r="H4760" s="1399"/>
      <c r="I4760" s="1399"/>
      <c r="J4760" s="1399"/>
      <c r="K4760"/>
      <c r="L4760"/>
      <c r="M4760"/>
      <c r="N4760"/>
      <c r="O4760"/>
    </row>
    <row r="4761" spans="2:15" s="249" customFormat="1" ht="15.75" customHeight="1">
      <c r="B4761" s="1408"/>
      <c r="C4761" s="1979"/>
      <c r="D4761" s="1409"/>
      <c r="E4761" s="1398"/>
      <c r="F4761" s="1398"/>
      <c r="G4761" s="1398"/>
      <c r="H4761" s="1399"/>
      <c r="I4761" s="1399"/>
      <c r="J4761" s="1399"/>
      <c r="K4761"/>
      <c r="L4761"/>
      <c r="M4761"/>
      <c r="N4761"/>
      <c r="O4761"/>
    </row>
    <row r="4762" spans="2:15" s="249" customFormat="1" ht="15.75" customHeight="1">
      <c r="B4762" s="1408"/>
      <c r="C4762" s="1979"/>
      <c r="D4762" s="1409"/>
      <c r="E4762" s="1398"/>
      <c r="F4762" s="1398"/>
      <c r="G4762" s="1398"/>
      <c r="H4762" s="1399"/>
      <c r="I4762" s="1399"/>
      <c r="J4762" s="1399"/>
      <c r="K4762"/>
      <c r="L4762"/>
      <c r="M4762"/>
      <c r="N4762"/>
      <c r="O4762"/>
    </row>
    <row r="4763" spans="2:15" s="249" customFormat="1" ht="15.75" customHeight="1">
      <c r="B4763" s="1408"/>
      <c r="C4763" s="1979"/>
      <c r="D4763" s="1409"/>
      <c r="E4763" s="1398"/>
      <c r="F4763" s="1398"/>
      <c r="G4763" s="1398"/>
      <c r="H4763" s="1399"/>
      <c r="I4763" s="1399"/>
      <c r="J4763" s="1399"/>
      <c r="K4763"/>
      <c r="L4763"/>
      <c r="M4763"/>
      <c r="N4763"/>
      <c r="O4763"/>
    </row>
    <row r="4764" spans="2:15" s="249" customFormat="1" ht="15.75" customHeight="1">
      <c r="B4764" s="1408"/>
      <c r="C4764" s="1979"/>
      <c r="D4764" s="1409"/>
      <c r="E4764" s="1398"/>
      <c r="F4764" s="1398"/>
      <c r="G4764" s="1398"/>
      <c r="H4764" s="1399"/>
      <c r="I4764" s="1399"/>
      <c r="J4764" s="1399"/>
      <c r="K4764"/>
      <c r="L4764"/>
      <c r="M4764"/>
      <c r="N4764"/>
      <c r="O4764"/>
    </row>
    <row r="4765" spans="2:15" s="249" customFormat="1" ht="15.75" customHeight="1">
      <c r="B4765" s="1408"/>
      <c r="C4765" s="1979"/>
      <c r="D4765" s="1409"/>
      <c r="E4765" s="1398"/>
      <c r="F4765" s="1398"/>
      <c r="G4765" s="1398"/>
      <c r="H4765" s="1399"/>
      <c r="I4765" s="1399"/>
      <c r="J4765" s="1399"/>
      <c r="K4765"/>
      <c r="L4765"/>
      <c r="M4765"/>
      <c r="N4765"/>
      <c r="O4765"/>
    </row>
    <row r="4766" spans="2:15" s="249" customFormat="1" ht="15.75" customHeight="1">
      <c r="B4766" s="1408"/>
      <c r="C4766" s="1979"/>
      <c r="D4766" s="1409"/>
      <c r="E4766" s="1398"/>
      <c r="F4766" s="1398"/>
      <c r="G4766" s="1398"/>
      <c r="H4766" s="1399"/>
      <c r="I4766" s="1399"/>
      <c r="J4766" s="1399"/>
      <c r="K4766"/>
      <c r="L4766"/>
      <c r="M4766"/>
      <c r="N4766"/>
      <c r="O4766"/>
    </row>
    <row r="4767" spans="2:15" s="249" customFormat="1" ht="15.75" customHeight="1">
      <c r="B4767" s="1408"/>
      <c r="C4767" s="1979"/>
      <c r="D4767" s="1409"/>
      <c r="E4767" s="1398"/>
      <c r="F4767" s="1398"/>
      <c r="G4767" s="1398"/>
      <c r="H4767" s="1399"/>
      <c r="I4767" s="1399"/>
      <c r="J4767" s="1399"/>
      <c r="K4767"/>
      <c r="L4767"/>
      <c r="M4767"/>
      <c r="N4767"/>
      <c r="O4767"/>
    </row>
    <row r="4768" spans="2:15" s="249" customFormat="1" ht="15.75" customHeight="1">
      <c r="B4768" s="1408"/>
      <c r="C4768" s="1979"/>
      <c r="D4768" s="1409"/>
      <c r="E4768" s="1398"/>
      <c r="F4768" s="1398"/>
      <c r="G4768" s="1398"/>
      <c r="H4768" s="1399"/>
      <c r="I4768" s="1399"/>
      <c r="J4768" s="1399"/>
      <c r="K4768"/>
      <c r="L4768"/>
      <c r="M4768"/>
      <c r="N4768"/>
      <c r="O4768"/>
    </row>
    <row r="4769" spans="2:15" s="249" customFormat="1" ht="15.75" customHeight="1">
      <c r="B4769" s="1408"/>
      <c r="C4769" s="1979"/>
      <c r="D4769" s="1409"/>
      <c r="E4769" s="1398"/>
      <c r="F4769" s="1398"/>
      <c r="G4769" s="1398"/>
      <c r="H4769" s="1399"/>
      <c r="I4769" s="1399"/>
      <c r="J4769" s="1399"/>
      <c r="K4769"/>
      <c r="L4769"/>
      <c r="M4769"/>
      <c r="N4769"/>
      <c r="O4769"/>
    </row>
    <row r="4770" spans="2:15" s="249" customFormat="1" ht="15.75" customHeight="1">
      <c r="B4770" s="1408"/>
      <c r="C4770" s="1979"/>
      <c r="D4770" s="1409"/>
      <c r="E4770" s="1398"/>
      <c r="F4770" s="1398"/>
      <c r="G4770" s="1398"/>
      <c r="H4770" s="1399"/>
      <c r="I4770" s="1399"/>
      <c r="J4770" s="1399"/>
      <c r="K4770"/>
      <c r="L4770"/>
      <c r="M4770"/>
      <c r="N4770"/>
      <c r="O4770"/>
    </row>
    <row r="4771" spans="2:15" s="249" customFormat="1" ht="15.75" customHeight="1">
      <c r="B4771" s="1408"/>
      <c r="C4771" s="1979"/>
      <c r="D4771" s="1409"/>
      <c r="E4771" s="1398"/>
      <c r="F4771" s="1398"/>
      <c r="G4771" s="1398"/>
      <c r="H4771" s="1399"/>
      <c r="I4771" s="1399"/>
      <c r="J4771" s="1399"/>
      <c r="K4771"/>
      <c r="L4771"/>
      <c r="M4771"/>
      <c r="N4771"/>
      <c r="O4771"/>
    </row>
    <row r="4772" spans="2:15" s="249" customFormat="1" ht="15.75" customHeight="1">
      <c r="B4772" s="1408"/>
      <c r="C4772" s="1979"/>
      <c r="D4772" s="1409"/>
      <c r="E4772" s="1398"/>
      <c r="F4772" s="1398"/>
      <c r="G4772" s="1398"/>
      <c r="H4772" s="1399"/>
      <c r="I4772" s="1399"/>
      <c r="J4772" s="1399"/>
      <c r="K4772"/>
      <c r="L4772"/>
      <c r="M4772"/>
      <c r="N4772"/>
      <c r="O4772"/>
    </row>
    <row r="4773" spans="2:15" s="249" customFormat="1" ht="15.75" customHeight="1">
      <c r="B4773" s="1408"/>
      <c r="C4773" s="1979"/>
      <c r="D4773" s="1409"/>
      <c r="E4773" s="1398"/>
      <c r="F4773" s="1398"/>
      <c r="G4773" s="1398"/>
      <c r="H4773" s="1399"/>
      <c r="I4773" s="1399"/>
      <c r="J4773" s="1399"/>
      <c r="K4773"/>
      <c r="L4773"/>
      <c r="M4773"/>
      <c r="N4773"/>
      <c r="O4773"/>
    </row>
    <row r="4774" spans="2:15" s="249" customFormat="1" ht="15.75" customHeight="1">
      <c r="B4774" s="1408"/>
      <c r="C4774" s="1979"/>
      <c r="D4774" s="1409"/>
      <c r="E4774" s="1398"/>
      <c r="F4774" s="1398"/>
      <c r="G4774" s="1398"/>
      <c r="H4774" s="1399"/>
      <c r="I4774" s="1399"/>
      <c r="J4774" s="1399"/>
      <c r="K4774"/>
      <c r="L4774"/>
      <c r="M4774"/>
      <c r="N4774"/>
      <c r="O4774"/>
    </row>
    <row r="4775" spans="2:15" s="249" customFormat="1" ht="15.75" customHeight="1">
      <c r="B4775" s="1408"/>
      <c r="C4775" s="1979"/>
      <c r="D4775" s="1409"/>
      <c r="E4775" s="1398"/>
      <c r="F4775" s="1398"/>
      <c r="G4775" s="1398"/>
      <c r="H4775" s="1399"/>
      <c r="I4775" s="1399"/>
      <c r="J4775" s="1399"/>
      <c r="K4775"/>
      <c r="L4775"/>
      <c r="M4775"/>
      <c r="N4775"/>
      <c r="O4775"/>
    </row>
    <row r="4776" spans="2:15" s="249" customFormat="1" ht="15.75" customHeight="1">
      <c r="B4776" s="1408"/>
      <c r="C4776" s="1979"/>
      <c r="D4776" s="1409"/>
      <c r="E4776" s="1398"/>
      <c r="F4776" s="1398"/>
      <c r="G4776" s="1398"/>
      <c r="H4776" s="1399"/>
      <c r="I4776" s="1399"/>
      <c r="J4776" s="1399"/>
      <c r="K4776"/>
      <c r="L4776"/>
      <c r="M4776"/>
      <c r="N4776"/>
      <c r="O4776"/>
    </row>
    <row r="4777" spans="2:15" s="249" customFormat="1" ht="15.75" customHeight="1">
      <c r="B4777" s="1408"/>
      <c r="C4777" s="1979"/>
      <c r="D4777" s="1409"/>
      <c r="E4777" s="1398"/>
      <c r="F4777" s="1398"/>
      <c r="G4777" s="1398"/>
      <c r="H4777" s="1399"/>
      <c r="I4777" s="1399"/>
      <c r="J4777" s="1399"/>
      <c r="K4777"/>
      <c r="L4777"/>
      <c r="M4777"/>
      <c r="N4777"/>
      <c r="O4777"/>
    </row>
    <row r="4778" spans="2:15" s="249" customFormat="1" ht="15.75" customHeight="1">
      <c r="B4778" s="1408"/>
      <c r="C4778" s="1979"/>
      <c r="D4778" s="1409"/>
      <c r="E4778" s="1398"/>
      <c r="F4778" s="1398"/>
      <c r="G4778" s="1398"/>
      <c r="H4778" s="1399"/>
      <c r="I4778" s="1399"/>
      <c r="J4778" s="1399"/>
      <c r="K4778"/>
      <c r="L4778"/>
      <c r="M4778"/>
      <c r="N4778"/>
      <c r="O4778"/>
    </row>
    <row r="4779" spans="2:15" s="249" customFormat="1" ht="15.75" customHeight="1">
      <c r="B4779" s="1408"/>
      <c r="C4779" s="1979"/>
      <c r="D4779" s="1409"/>
      <c r="E4779" s="1398"/>
      <c r="F4779" s="1398"/>
      <c r="G4779" s="1398"/>
      <c r="H4779" s="1399"/>
      <c r="I4779" s="1399"/>
      <c r="J4779" s="1399"/>
      <c r="K4779"/>
      <c r="L4779"/>
      <c r="M4779"/>
      <c r="N4779"/>
      <c r="O4779"/>
    </row>
    <row r="4780" spans="2:15" s="249" customFormat="1" ht="15.75" customHeight="1">
      <c r="B4780" s="1408"/>
      <c r="C4780" s="1979"/>
      <c r="D4780" s="1409"/>
      <c r="E4780" s="1398"/>
      <c r="F4780" s="1398"/>
      <c r="G4780" s="1398"/>
      <c r="H4780" s="1399"/>
      <c r="I4780" s="1399"/>
      <c r="J4780" s="1399"/>
      <c r="K4780"/>
      <c r="L4780"/>
      <c r="M4780"/>
      <c r="N4780"/>
      <c r="O4780"/>
    </row>
    <row r="4781" spans="2:15" s="249" customFormat="1" ht="15.75" customHeight="1">
      <c r="B4781" s="1408"/>
      <c r="C4781" s="1979"/>
      <c r="D4781" s="1409"/>
      <c r="E4781" s="1398"/>
      <c r="F4781" s="1398"/>
      <c r="G4781" s="1398"/>
      <c r="H4781" s="1399"/>
      <c r="I4781" s="1399"/>
      <c r="J4781" s="1399"/>
      <c r="K4781"/>
      <c r="L4781"/>
      <c r="M4781"/>
      <c r="N4781"/>
      <c r="O4781"/>
    </row>
    <row r="4782" spans="2:15" s="249" customFormat="1" ht="15.75" customHeight="1">
      <c r="B4782" s="1408"/>
      <c r="C4782" s="1979"/>
      <c r="D4782" s="1409"/>
      <c r="E4782" s="1398"/>
      <c r="F4782" s="1398"/>
      <c r="G4782" s="1398"/>
      <c r="H4782" s="1399"/>
      <c r="I4782" s="1399"/>
      <c r="J4782" s="1399"/>
      <c r="K4782"/>
      <c r="L4782"/>
      <c r="M4782"/>
      <c r="N4782"/>
      <c r="O4782"/>
    </row>
    <row r="4783" spans="2:15" s="249" customFormat="1" ht="15.75" customHeight="1">
      <c r="B4783" s="1408"/>
      <c r="C4783" s="1979"/>
      <c r="D4783" s="1409"/>
      <c r="E4783" s="1398"/>
      <c r="F4783" s="1398"/>
      <c r="G4783" s="1398"/>
      <c r="H4783" s="1399"/>
      <c r="I4783" s="1399"/>
      <c r="J4783" s="1399"/>
      <c r="K4783"/>
      <c r="L4783"/>
      <c r="M4783"/>
      <c r="N4783"/>
      <c r="O4783"/>
    </row>
    <row r="4784" spans="2:15" s="249" customFormat="1" ht="15.75" customHeight="1">
      <c r="B4784" s="1408"/>
      <c r="C4784" s="1979"/>
      <c r="D4784" s="1409"/>
      <c r="E4784" s="1398"/>
      <c r="F4784" s="1398"/>
      <c r="G4784" s="1398"/>
      <c r="H4784" s="1399"/>
      <c r="I4784" s="1399"/>
      <c r="J4784" s="1399"/>
      <c r="K4784"/>
      <c r="L4784"/>
      <c r="M4784"/>
      <c r="N4784"/>
      <c r="O4784"/>
    </row>
    <row r="4785" spans="2:15" s="249" customFormat="1" ht="15.75" customHeight="1">
      <c r="B4785" s="1408"/>
      <c r="C4785" s="1979"/>
      <c r="D4785" s="1409"/>
      <c r="E4785" s="1398"/>
      <c r="F4785" s="1398"/>
      <c r="G4785" s="1398"/>
      <c r="H4785" s="1399"/>
      <c r="I4785" s="1399"/>
      <c r="J4785" s="1399"/>
      <c r="K4785"/>
      <c r="L4785"/>
      <c r="M4785"/>
      <c r="N4785"/>
      <c r="O4785"/>
    </row>
    <row r="4786" spans="2:15" s="249" customFormat="1" ht="15.75" customHeight="1">
      <c r="B4786" s="1408"/>
      <c r="C4786" s="1979"/>
      <c r="D4786" s="1409"/>
      <c r="E4786" s="1398"/>
      <c r="F4786" s="1398"/>
      <c r="G4786" s="1398"/>
      <c r="H4786" s="1399"/>
      <c r="I4786" s="1399"/>
      <c r="J4786" s="1399"/>
      <c r="K4786"/>
      <c r="L4786"/>
      <c r="M4786"/>
      <c r="N4786"/>
      <c r="O4786"/>
    </row>
    <row r="4787" spans="2:15" s="249" customFormat="1" ht="15.75" customHeight="1">
      <c r="B4787" s="1408"/>
      <c r="C4787" s="1979"/>
      <c r="D4787" s="1409"/>
      <c r="E4787" s="1398"/>
      <c r="F4787" s="1398"/>
      <c r="G4787" s="1398"/>
      <c r="H4787" s="1399"/>
      <c r="I4787" s="1399"/>
      <c r="J4787" s="1399"/>
      <c r="K4787"/>
      <c r="L4787"/>
      <c r="M4787"/>
      <c r="N4787"/>
      <c r="O4787"/>
    </row>
    <row r="4788" spans="2:15" s="249" customFormat="1" ht="15.75" customHeight="1">
      <c r="B4788" s="1408"/>
      <c r="C4788" s="1979"/>
      <c r="D4788" s="1409"/>
      <c r="E4788" s="1398"/>
      <c r="F4788" s="1398"/>
      <c r="G4788" s="1398"/>
      <c r="H4788" s="1399"/>
      <c r="I4788" s="1399"/>
      <c r="J4788" s="1399"/>
      <c r="K4788"/>
      <c r="L4788"/>
      <c r="M4788"/>
      <c r="N4788"/>
      <c r="O4788"/>
    </row>
    <row r="4789" spans="2:15" s="249" customFormat="1" ht="15.75" customHeight="1">
      <c r="B4789" s="1408"/>
      <c r="C4789" s="1979"/>
      <c r="D4789" s="1409"/>
      <c r="E4789" s="1398"/>
      <c r="F4789" s="1398"/>
      <c r="G4789" s="1398"/>
      <c r="H4789" s="1399"/>
      <c r="I4789" s="1399"/>
      <c r="J4789" s="1399"/>
      <c r="K4789"/>
      <c r="L4789"/>
      <c r="M4789"/>
      <c r="N4789"/>
      <c r="O4789"/>
    </row>
    <row r="4790" spans="2:15" s="249" customFormat="1" ht="15.75" customHeight="1">
      <c r="B4790" s="1408"/>
      <c r="C4790" s="1979"/>
      <c r="D4790" s="1409"/>
      <c r="E4790" s="1398"/>
      <c r="F4790" s="1398"/>
      <c r="G4790" s="1398"/>
      <c r="H4790" s="1399"/>
      <c r="I4790" s="1399"/>
      <c r="J4790" s="1399"/>
      <c r="K4790"/>
      <c r="L4790"/>
      <c r="M4790"/>
      <c r="N4790"/>
      <c r="O4790"/>
    </row>
    <row r="4791" spans="2:15" s="249" customFormat="1" ht="15.75" customHeight="1">
      <c r="B4791" s="1408"/>
      <c r="C4791" s="1979"/>
      <c r="D4791" s="1409"/>
      <c r="E4791" s="1398"/>
      <c r="F4791" s="1398"/>
      <c r="G4791" s="1398"/>
      <c r="H4791" s="1399"/>
      <c r="I4791" s="1399"/>
      <c r="J4791" s="1399"/>
      <c r="K4791"/>
      <c r="L4791"/>
      <c r="M4791"/>
      <c r="N4791"/>
      <c r="O4791"/>
    </row>
    <row r="4792" spans="2:15" s="249" customFormat="1" ht="15.75" customHeight="1">
      <c r="B4792" s="1408"/>
      <c r="C4792" s="1979"/>
      <c r="D4792" s="1409"/>
      <c r="E4792" s="1398"/>
      <c r="F4792" s="1398"/>
      <c r="G4792" s="1398"/>
      <c r="H4792" s="1399"/>
      <c r="I4792" s="1399"/>
      <c r="J4792" s="1399"/>
      <c r="K4792"/>
      <c r="L4792"/>
      <c r="M4792"/>
      <c r="N4792"/>
      <c r="O4792"/>
    </row>
    <row r="4793" spans="2:15" s="249" customFormat="1" ht="15.75" customHeight="1">
      <c r="B4793" s="1408"/>
      <c r="C4793" s="1979"/>
      <c r="D4793" s="1409"/>
      <c r="E4793" s="1398"/>
      <c r="F4793" s="1398"/>
      <c r="G4793" s="1398"/>
      <c r="H4793" s="1399"/>
      <c r="I4793" s="1399"/>
      <c r="J4793" s="1399"/>
      <c r="K4793"/>
      <c r="L4793"/>
      <c r="M4793"/>
      <c r="N4793"/>
      <c r="O4793"/>
    </row>
    <row r="4794" spans="2:15" s="249" customFormat="1" ht="15.75" customHeight="1">
      <c r="B4794" s="1408"/>
      <c r="C4794" s="1979"/>
      <c r="D4794" s="1409"/>
      <c r="E4794" s="1398"/>
      <c r="F4794" s="1398"/>
      <c r="G4794" s="1398"/>
      <c r="H4794" s="1399"/>
      <c r="I4794" s="1399"/>
      <c r="J4794" s="1399"/>
      <c r="K4794"/>
      <c r="L4794"/>
      <c r="M4794"/>
      <c r="N4794"/>
      <c r="O4794"/>
    </row>
    <row r="4795" spans="2:15" s="249" customFormat="1" ht="15.75" customHeight="1">
      <c r="B4795" s="1408"/>
      <c r="C4795" s="1979"/>
      <c r="D4795" s="1409"/>
      <c r="E4795" s="1398"/>
      <c r="F4795" s="1398"/>
      <c r="G4795" s="1398"/>
      <c r="H4795" s="1399"/>
      <c r="I4795" s="1399"/>
      <c r="J4795" s="1399"/>
      <c r="K4795"/>
      <c r="L4795"/>
      <c r="M4795"/>
      <c r="N4795"/>
      <c r="O4795"/>
    </row>
    <row r="4796" spans="2:15" s="249" customFormat="1" ht="15.75" customHeight="1">
      <c r="B4796" s="1408"/>
      <c r="C4796" s="1979"/>
      <c r="D4796" s="1409"/>
      <c r="E4796" s="1398"/>
      <c r="F4796" s="1398"/>
      <c r="G4796" s="1398"/>
      <c r="H4796" s="1399"/>
      <c r="I4796" s="1399"/>
      <c r="J4796" s="1399"/>
      <c r="K4796"/>
      <c r="L4796"/>
      <c r="M4796"/>
      <c r="N4796"/>
      <c r="O4796"/>
    </row>
    <row r="4797" spans="2:15" s="249" customFormat="1" ht="15.75" customHeight="1">
      <c r="B4797" s="1408"/>
      <c r="C4797" s="1979"/>
      <c r="D4797" s="1409"/>
      <c r="E4797" s="1398"/>
      <c r="F4797" s="1398"/>
      <c r="G4797" s="1398"/>
      <c r="H4797" s="1399"/>
      <c r="I4797" s="1399"/>
      <c r="J4797" s="1399"/>
      <c r="K4797"/>
      <c r="L4797"/>
      <c r="M4797"/>
      <c r="N4797"/>
      <c r="O4797"/>
    </row>
    <row r="4798" spans="2:15" s="249" customFormat="1" ht="15.75" customHeight="1">
      <c r="B4798" s="1408"/>
      <c r="C4798" s="1979"/>
      <c r="D4798" s="1409"/>
      <c r="E4798" s="1398"/>
      <c r="F4798" s="1398"/>
      <c r="G4798" s="1398"/>
      <c r="H4798" s="1399"/>
      <c r="I4798" s="1399"/>
      <c r="J4798" s="1399"/>
      <c r="K4798"/>
      <c r="L4798"/>
      <c r="M4798"/>
      <c r="N4798"/>
      <c r="O4798"/>
    </row>
    <row r="4799" spans="2:15" s="249" customFormat="1" ht="15.75" customHeight="1">
      <c r="B4799" s="1408"/>
      <c r="C4799" s="1979"/>
      <c r="D4799" s="1409"/>
      <c r="E4799" s="1398"/>
      <c r="F4799" s="1398"/>
      <c r="G4799" s="1398"/>
      <c r="H4799" s="1399"/>
      <c r="I4799" s="1399"/>
      <c r="J4799" s="1399"/>
      <c r="K4799"/>
      <c r="L4799"/>
      <c r="M4799"/>
      <c r="N4799"/>
      <c r="O4799"/>
    </row>
    <row r="4800" spans="2:15" s="249" customFormat="1" ht="15.75" customHeight="1">
      <c r="B4800" s="1408"/>
      <c r="C4800" s="1979"/>
      <c r="D4800" s="1409"/>
      <c r="E4800" s="1398"/>
      <c r="F4800" s="1398"/>
      <c r="G4800" s="1398"/>
      <c r="H4800" s="1399"/>
      <c r="I4800" s="1399"/>
      <c r="J4800" s="1399"/>
      <c r="K4800"/>
      <c r="L4800"/>
      <c r="M4800"/>
      <c r="N4800"/>
      <c r="O4800"/>
    </row>
    <row r="4801" spans="2:15" s="249" customFormat="1" ht="15.75" customHeight="1">
      <c r="B4801" s="1408"/>
      <c r="C4801" s="1979"/>
      <c r="D4801" s="1409"/>
      <c r="E4801" s="1398"/>
      <c r="F4801" s="1398"/>
      <c r="G4801" s="1398"/>
      <c r="H4801" s="1399"/>
      <c r="I4801" s="1399"/>
      <c r="J4801" s="1399"/>
      <c r="K4801"/>
      <c r="L4801"/>
      <c r="M4801"/>
      <c r="N4801"/>
      <c r="O4801"/>
    </row>
    <row r="4802" spans="2:15" s="249" customFormat="1" ht="15.75" customHeight="1">
      <c r="B4802" s="1408"/>
      <c r="C4802" s="1979"/>
      <c r="D4802" s="1409"/>
      <c r="E4802" s="1398"/>
      <c r="F4802" s="1398"/>
      <c r="G4802" s="1398"/>
      <c r="H4802" s="1399"/>
      <c r="I4802" s="1399"/>
      <c r="J4802" s="1399"/>
      <c r="K4802"/>
      <c r="L4802"/>
      <c r="M4802"/>
      <c r="N4802"/>
      <c r="O4802"/>
    </row>
    <row r="4803" spans="2:15" s="249" customFormat="1" ht="15.75" customHeight="1">
      <c r="B4803" s="1408"/>
      <c r="C4803" s="1979"/>
      <c r="D4803" s="1409"/>
      <c r="E4803" s="1398"/>
      <c r="F4803" s="1398"/>
      <c r="G4803" s="1398"/>
      <c r="H4803" s="1399"/>
      <c r="I4803" s="1399"/>
      <c r="J4803" s="1399"/>
      <c r="K4803"/>
      <c r="L4803"/>
      <c r="M4803"/>
      <c r="N4803"/>
      <c r="O4803"/>
    </row>
    <row r="4804" spans="2:15" s="249" customFormat="1" ht="15.75" customHeight="1">
      <c r="B4804" s="1408"/>
      <c r="C4804" s="1979"/>
      <c r="D4804" s="1409"/>
      <c r="E4804" s="1398"/>
      <c r="F4804" s="1398"/>
      <c r="G4804" s="1398"/>
      <c r="H4804" s="1399"/>
      <c r="I4804" s="1399"/>
      <c r="J4804" s="1399"/>
      <c r="K4804"/>
      <c r="L4804"/>
      <c r="M4804"/>
      <c r="N4804"/>
      <c r="O4804"/>
    </row>
    <row r="4805" spans="2:15" s="249" customFormat="1" ht="15.75" customHeight="1">
      <c r="B4805" s="1408"/>
      <c r="C4805" s="1979"/>
      <c r="D4805" s="1409"/>
      <c r="E4805" s="1398"/>
      <c r="F4805" s="1398"/>
      <c r="G4805" s="1398"/>
      <c r="H4805" s="1399"/>
      <c r="I4805" s="1399"/>
      <c r="J4805" s="1399"/>
      <c r="K4805"/>
      <c r="L4805"/>
      <c r="M4805"/>
      <c r="N4805"/>
      <c r="O4805"/>
    </row>
    <row r="4806" spans="2:15" s="249" customFormat="1" ht="15.75" customHeight="1">
      <c r="B4806" s="1408"/>
      <c r="C4806" s="1979"/>
      <c r="D4806" s="1409"/>
      <c r="E4806" s="1398"/>
      <c r="F4806" s="1398"/>
      <c r="G4806" s="1398"/>
      <c r="H4806" s="1399"/>
      <c r="I4806" s="1399"/>
      <c r="J4806" s="1399"/>
      <c r="K4806"/>
      <c r="L4806"/>
      <c r="M4806"/>
      <c r="N4806"/>
      <c r="O4806"/>
    </row>
    <row r="4807" spans="2:15" s="249" customFormat="1" ht="15.75" customHeight="1">
      <c r="B4807" s="1408"/>
      <c r="C4807" s="1979"/>
      <c r="D4807" s="1409"/>
      <c r="E4807" s="1398"/>
      <c r="F4807" s="1398"/>
      <c r="G4807" s="1398"/>
      <c r="H4807" s="1399"/>
      <c r="I4807" s="1399"/>
      <c r="J4807" s="1399"/>
      <c r="K4807"/>
      <c r="L4807"/>
      <c r="M4807"/>
      <c r="N4807"/>
      <c r="O4807"/>
    </row>
    <row r="4808" spans="2:15" s="249" customFormat="1" ht="15.75" customHeight="1">
      <c r="B4808" s="1408"/>
      <c r="C4808" s="1979"/>
      <c r="D4808" s="1409"/>
      <c r="E4808" s="1398"/>
      <c r="F4808" s="1398"/>
      <c r="G4808" s="1398"/>
      <c r="H4808" s="1399"/>
      <c r="I4808" s="1399"/>
      <c r="J4808" s="1399"/>
      <c r="K4808"/>
      <c r="L4808"/>
      <c r="M4808"/>
      <c r="N4808"/>
      <c r="O4808"/>
    </row>
    <row r="4809" spans="2:15" s="249" customFormat="1" ht="15.75" customHeight="1">
      <c r="B4809" s="1408"/>
      <c r="C4809" s="1979"/>
      <c r="D4809" s="1409"/>
      <c r="E4809" s="1398"/>
      <c r="F4809" s="1398"/>
      <c r="G4809" s="1398"/>
      <c r="H4809" s="1399"/>
      <c r="I4809" s="1399"/>
      <c r="J4809" s="1399"/>
      <c r="K4809"/>
      <c r="L4809"/>
      <c r="M4809"/>
      <c r="N4809"/>
      <c r="O4809"/>
    </row>
    <row r="4810" spans="2:15" s="249" customFormat="1" ht="15.75" customHeight="1">
      <c r="B4810" s="1408"/>
      <c r="C4810" s="1979"/>
      <c r="D4810" s="1409"/>
      <c r="E4810" s="1398"/>
      <c r="F4810" s="1398"/>
      <c r="G4810" s="1398"/>
      <c r="H4810" s="1399"/>
      <c r="I4810" s="1399"/>
      <c r="J4810" s="1399"/>
      <c r="K4810"/>
      <c r="L4810"/>
      <c r="M4810"/>
      <c r="N4810"/>
      <c r="O4810"/>
    </row>
    <row r="4811" spans="2:15" s="249" customFormat="1" ht="15.75" customHeight="1">
      <c r="B4811" s="1408"/>
      <c r="C4811" s="1979"/>
      <c r="D4811" s="1409"/>
      <c r="E4811" s="1398"/>
      <c r="F4811" s="1398"/>
      <c r="G4811" s="1398"/>
      <c r="H4811" s="1399"/>
      <c r="I4811" s="1399"/>
      <c r="J4811" s="1399"/>
      <c r="K4811"/>
      <c r="L4811"/>
      <c r="M4811"/>
      <c r="N4811"/>
      <c r="O4811"/>
    </row>
    <row r="4812" spans="2:15" s="249" customFormat="1" ht="15.75" customHeight="1">
      <c r="B4812" s="1408"/>
      <c r="C4812" s="1979"/>
      <c r="D4812" s="1409"/>
      <c r="E4812" s="1398"/>
      <c r="F4812" s="1398"/>
      <c r="G4812" s="1398"/>
      <c r="H4812" s="1399"/>
      <c r="I4812" s="1399"/>
      <c r="J4812" s="1399"/>
      <c r="K4812"/>
      <c r="L4812"/>
      <c r="M4812"/>
      <c r="N4812"/>
      <c r="O4812"/>
    </row>
    <row r="4813" spans="2:15" s="249" customFormat="1" ht="15.75" customHeight="1">
      <c r="B4813" s="1408"/>
      <c r="C4813" s="1979"/>
      <c r="D4813" s="1409"/>
      <c r="E4813" s="1398"/>
      <c r="F4813" s="1398"/>
      <c r="G4813" s="1398"/>
      <c r="H4813" s="1399"/>
      <c r="I4813" s="1399"/>
      <c r="J4813" s="1399"/>
      <c r="K4813"/>
      <c r="L4813"/>
      <c r="M4813"/>
      <c r="N4813"/>
      <c r="O4813"/>
    </row>
    <row r="4814" spans="2:15" s="249" customFormat="1" ht="15.75" customHeight="1">
      <c r="B4814" s="1408"/>
      <c r="C4814" s="1979"/>
      <c r="D4814" s="1409"/>
      <c r="E4814" s="1398"/>
      <c r="F4814" s="1398"/>
      <c r="G4814" s="1398"/>
      <c r="H4814" s="1399"/>
      <c r="I4814" s="1399"/>
      <c r="J4814" s="1399"/>
      <c r="K4814"/>
      <c r="L4814"/>
      <c r="M4814"/>
      <c r="N4814"/>
      <c r="O4814"/>
    </row>
    <row r="4815" spans="2:15" s="249" customFormat="1" ht="15.75" customHeight="1">
      <c r="B4815" s="1408"/>
      <c r="C4815" s="1979"/>
      <c r="D4815" s="1409"/>
      <c r="E4815" s="1398"/>
      <c r="F4815" s="1398"/>
      <c r="G4815" s="1398"/>
      <c r="H4815" s="1399"/>
      <c r="I4815" s="1399"/>
      <c r="J4815" s="1399"/>
      <c r="K4815"/>
      <c r="L4815"/>
      <c r="M4815"/>
      <c r="N4815"/>
      <c r="O4815"/>
    </row>
    <row r="4816" spans="2:15" s="249" customFormat="1" ht="15.75" customHeight="1">
      <c r="B4816" s="1408"/>
      <c r="C4816" s="1979"/>
      <c r="D4816" s="1409"/>
      <c r="E4816" s="1398"/>
      <c r="F4816" s="1398"/>
      <c r="G4816" s="1398"/>
      <c r="H4816" s="1399"/>
      <c r="I4816" s="1399"/>
      <c r="J4816" s="1399"/>
      <c r="K4816"/>
      <c r="L4816"/>
      <c r="M4816"/>
      <c r="N4816"/>
      <c r="O4816"/>
    </row>
    <row r="4817" spans="2:15" s="249" customFormat="1" ht="15.75" customHeight="1">
      <c r="B4817" s="1408"/>
      <c r="C4817" s="1979"/>
      <c r="D4817" s="1409"/>
      <c r="E4817" s="1398"/>
      <c r="F4817" s="1398"/>
      <c r="G4817" s="1398"/>
      <c r="H4817" s="1399"/>
      <c r="I4817" s="1399"/>
      <c r="J4817" s="1399"/>
      <c r="K4817"/>
      <c r="L4817"/>
      <c r="M4817"/>
      <c r="N4817"/>
      <c r="O4817"/>
    </row>
    <row r="4818" spans="2:15" s="249" customFormat="1" ht="15.75" customHeight="1">
      <c r="B4818" s="1408"/>
      <c r="C4818" s="1979"/>
      <c r="D4818" s="1409"/>
      <c r="E4818" s="1398"/>
      <c r="F4818" s="1398"/>
      <c r="G4818" s="1398"/>
      <c r="H4818" s="1399"/>
      <c r="I4818" s="1399"/>
      <c r="J4818" s="1399"/>
      <c r="K4818"/>
      <c r="L4818"/>
      <c r="M4818"/>
      <c r="N4818"/>
      <c r="O4818"/>
    </row>
    <row r="4819" spans="2:15" s="249" customFormat="1" ht="15.75" customHeight="1">
      <c r="B4819" s="1408"/>
      <c r="C4819" s="1979"/>
      <c r="D4819" s="1409"/>
      <c r="E4819" s="1398"/>
      <c r="F4819" s="1398"/>
      <c r="G4819" s="1398"/>
      <c r="H4819" s="1399"/>
      <c r="I4819" s="1399"/>
      <c r="J4819" s="1399"/>
      <c r="K4819"/>
      <c r="L4819"/>
      <c r="M4819"/>
      <c r="N4819"/>
      <c r="O4819"/>
    </row>
    <row r="4820" spans="2:15" s="249" customFormat="1" ht="15.75" customHeight="1">
      <c r="B4820" s="1408"/>
      <c r="C4820" s="1979"/>
      <c r="D4820" s="1409"/>
      <c r="E4820" s="1398"/>
      <c r="F4820" s="1398"/>
      <c r="G4820" s="1398"/>
      <c r="H4820" s="1399"/>
      <c r="I4820" s="1399"/>
      <c r="J4820" s="1399"/>
      <c r="K4820"/>
      <c r="L4820"/>
      <c r="M4820"/>
      <c r="N4820"/>
      <c r="O4820"/>
    </row>
    <row r="4821" spans="2:15" s="249" customFormat="1" ht="15.75" customHeight="1">
      <c r="B4821" s="1408"/>
      <c r="C4821" s="1979"/>
      <c r="D4821" s="1409"/>
      <c r="E4821" s="1398"/>
      <c r="F4821" s="1398"/>
      <c r="G4821" s="1398"/>
      <c r="H4821" s="1399"/>
      <c r="I4821" s="1399"/>
      <c r="J4821" s="1399"/>
      <c r="K4821"/>
      <c r="L4821"/>
      <c r="M4821"/>
      <c r="N4821"/>
      <c r="O4821"/>
    </row>
    <row r="4822" spans="2:15" s="249" customFormat="1" ht="15.75" customHeight="1">
      <c r="B4822" s="1408"/>
      <c r="C4822" s="1979"/>
      <c r="D4822" s="1409"/>
      <c r="E4822" s="1398"/>
      <c r="F4822" s="1398"/>
      <c r="G4822" s="1398"/>
      <c r="H4822" s="1399"/>
      <c r="I4822" s="1399"/>
      <c r="J4822" s="1399"/>
      <c r="K4822"/>
      <c r="L4822"/>
      <c r="M4822"/>
      <c r="N4822"/>
      <c r="O4822"/>
    </row>
    <row r="4823" spans="2:15" s="249" customFormat="1" ht="15.75" customHeight="1">
      <c r="B4823" s="1408"/>
      <c r="C4823" s="1979"/>
      <c r="D4823" s="1409"/>
      <c r="E4823" s="1398"/>
      <c r="F4823" s="1398"/>
      <c r="G4823" s="1398"/>
      <c r="H4823" s="1399"/>
      <c r="I4823" s="1399"/>
      <c r="J4823" s="1399"/>
      <c r="K4823"/>
      <c r="L4823"/>
      <c r="M4823"/>
      <c r="N4823"/>
      <c r="O4823"/>
    </row>
    <row r="4824" spans="2:15" s="249" customFormat="1" ht="15.75" customHeight="1">
      <c r="B4824" s="1408"/>
      <c r="C4824" s="1979"/>
      <c r="D4824" s="1409"/>
      <c r="E4824" s="1398"/>
      <c r="F4824" s="1398"/>
      <c r="G4824" s="1398"/>
      <c r="H4824" s="1399"/>
      <c r="I4824" s="1399"/>
      <c r="J4824" s="1399"/>
      <c r="K4824"/>
      <c r="L4824"/>
      <c r="M4824"/>
      <c r="N4824"/>
      <c r="O4824"/>
    </row>
    <row r="4825" spans="2:15" s="249" customFormat="1" ht="15.75" customHeight="1">
      <c r="B4825" s="1408"/>
      <c r="C4825" s="1979"/>
      <c r="D4825" s="1409"/>
      <c r="E4825" s="1398"/>
      <c r="F4825" s="1398"/>
      <c r="G4825" s="1398"/>
      <c r="H4825" s="1399"/>
      <c r="I4825" s="1399"/>
      <c r="J4825" s="1399"/>
      <c r="K4825"/>
      <c r="L4825"/>
      <c r="M4825"/>
      <c r="N4825"/>
      <c r="O4825"/>
    </row>
    <row r="4826" spans="2:15" s="249" customFormat="1" ht="15.75" customHeight="1">
      <c r="B4826" s="1408"/>
      <c r="C4826" s="1979"/>
      <c r="D4826" s="1409"/>
      <c r="E4826" s="1398"/>
      <c r="F4826" s="1398"/>
      <c r="G4826" s="1398"/>
      <c r="H4826" s="1399"/>
      <c r="I4826" s="1399"/>
      <c r="J4826" s="1399"/>
      <c r="K4826"/>
      <c r="L4826"/>
      <c r="M4826"/>
      <c r="N4826"/>
      <c r="O4826"/>
    </row>
    <row r="4827" spans="2:15" s="249" customFormat="1" ht="15.75" customHeight="1">
      <c r="B4827" s="1408"/>
      <c r="C4827" s="1979"/>
      <c r="D4827" s="1409"/>
      <c r="E4827" s="1398"/>
      <c r="F4827" s="1398"/>
      <c r="G4827" s="1398"/>
      <c r="H4827" s="1399"/>
      <c r="I4827" s="1399"/>
      <c r="J4827" s="1399"/>
      <c r="K4827"/>
      <c r="L4827"/>
      <c r="M4827"/>
      <c r="N4827"/>
      <c r="O4827"/>
    </row>
    <row r="4828" spans="2:15" s="249" customFormat="1" ht="15.75" customHeight="1">
      <c r="B4828" s="1408"/>
      <c r="C4828" s="1979"/>
      <c r="D4828" s="1409"/>
      <c r="E4828" s="1398"/>
      <c r="F4828" s="1398"/>
      <c r="G4828" s="1398"/>
      <c r="H4828" s="1399"/>
      <c r="I4828" s="1399"/>
      <c r="J4828" s="1399"/>
      <c r="K4828"/>
      <c r="L4828"/>
      <c r="M4828"/>
      <c r="N4828"/>
      <c r="O4828"/>
    </row>
    <row r="4829" spans="2:15" s="249" customFormat="1" ht="15.75" customHeight="1">
      <c r="B4829" s="1408"/>
      <c r="C4829" s="1979"/>
      <c r="D4829" s="1409"/>
      <c r="E4829" s="1398"/>
      <c r="F4829" s="1398"/>
      <c r="G4829" s="1398"/>
      <c r="H4829" s="1399"/>
      <c r="I4829" s="1399"/>
      <c r="J4829" s="1399"/>
      <c r="K4829"/>
      <c r="L4829"/>
      <c r="M4829"/>
      <c r="N4829"/>
      <c r="O4829"/>
    </row>
    <row r="4830" spans="2:15" s="249" customFormat="1" ht="15.75" customHeight="1">
      <c r="B4830" s="1408"/>
      <c r="C4830" s="1979"/>
      <c r="D4830" s="1409"/>
      <c r="E4830" s="1398"/>
      <c r="F4830" s="1398"/>
      <c r="G4830" s="1398"/>
      <c r="H4830" s="1399"/>
      <c r="I4830" s="1399"/>
      <c r="J4830" s="1399"/>
      <c r="K4830"/>
      <c r="L4830"/>
      <c r="M4830"/>
      <c r="N4830"/>
      <c r="O4830"/>
    </row>
    <row r="4831" spans="2:15" s="249" customFormat="1" ht="15.75" customHeight="1">
      <c r="B4831" s="1408"/>
      <c r="C4831" s="1979"/>
      <c r="D4831" s="1409"/>
      <c r="E4831" s="1398"/>
      <c r="F4831" s="1398"/>
      <c r="G4831" s="1398"/>
      <c r="H4831" s="1399"/>
      <c r="I4831" s="1399"/>
      <c r="J4831" s="1399"/>
      <c r="K4831"/>
      <c r="L4831"/>
      <c r="M4831"/>
      <c r="N4831"/>
      <c r="O4831"/>
    </row>
    <row r="4832" spans="2:15" s="249" customFormat="1" ht="15.75" customHeight="1">
      <c r="B4832" s="1408"/>
      <c r="C4832" s="1979"/>
      <c r="D4832" s="1409"/>
      <c r="E4832" s="1398"/>
      <c r="F4832" s="1398"/>
      <c r="G4832" s="1398"/>
      <c r="H4832" s="1399"/>
      <c r="I4832" s="1399"/>
      <c r="J4832" s="1399"/>
      <c r="K4832"/>
      <c r="L4832"/>
      <c r="M4832"/>
      <c r="N4832"/>
      <c r="O4832"/>
    </row>
    <row r="4833" spans="2:15" s="249" customFormat="1" ht="15.75" customHeight="1">
      <c r="B4833" s="1408"/>
      <c r="C4833" s="1979"/>
      <c r="D4833" s="1409"/>
      <c r="E4833" s="1398"/>
      <c r="F4833" s="1398"/>
      <c r="G4833" s="1398"/>
      <c r="H4833" s="1399"/>
      <c r="I4833" s="1399"/>
      <c r="J4833" s="1399"/>
      <c r="K4833"/>
      <c r="L4833"/>
      <c r="M4833"/>
      <c r="N4833"/>
      <c r="O4833"/>
    </row>
    <row r="4834" spans="2:15" s="249" customFormat="1" ht="15.75" customHeight="1">
      <c r="B4834" s="1408"/>
      <c r="C4834" s="1979"/>
      <c r="D4834" s="1409"/>
      <c r="E4834" s="1398"/>
      <c r="F4834" s="1398"/>
      <c r="G4834" s="1398"/>
      <c r="H4834" s="1399"/>
      <c r="I4834" s="1399"/>
      <c r="J4834" s="1399"/>
      <c r="K4834"/>
      <c r="L4834"/>
      <c r="M4834"/>
      <c r="N4834"/>
      <c r="O4834"/>
    </row>
    <row r="4835" spans="2:15" s="249" customFormat="1" ht="15.75" customHeight="1">
      <c r="B4835" s="1408"/>
      <c r="C4835" s="1979"/>
      <c r="D4835" s="1409"/>
      <c r="E4835" s="1398"/>
      <c r="F4835" s="1398"/>
      <c r="G4835" s="1398"/>
      <c r="H4835" s="1399"/>
      <c r="I4835" s="1399"/>
      <c r="J4835" s="1399"/>
      <c r="K4835"/>
      <c r="L4835"/>
      <c r="M4835"/>
      <c r="N4835"/>
      <c r="O4835"/>
    </row>
    <row r="4836" spans="2:15" s="249" customFormat="1" ht="15.75" customHeight="1">
      <c r="B4836" s="1408"/>
      <c r="C4836" s="1979"/>
      <c r="D4836" s="1409"/>
      <c r="E4836" s="1398"/>
      <c r="F4836" s="1398"/>
      <c r="G4836" s="1398"/>
      <c r="H4836" s="1399"/>
      <c r="I4836" s="1399"/>
      <c r="J4836" s="1399"/>
      <c r="K4836"/>
      <c r="L4836"/>
      <c r="M4836"/>
      <c r="N4836"/>
      <c r="O4836"/>
    </row>
    <row r="4837" spans="2:15" s="249" customFormat="1" ht="15.75" customHeight="1">
      <c r="B4837" s="1408"/>
      <c r="C4837" s="1979"/>
      <c r="D4837" s="1409"/>
      <c r="E4837" s="1398"/>
      <c r="F4837" s="1398"/>
      <c r="G4837" s="1398"/>
      <c r="H4837" s="1399"/>
      <c r="I4837" s="1399"/>
      <c r="J4837" s="1399"/>
      <c r="K4837"/>
      <c r="L4837"/>
      <c r="M4837"/>
      <c r="N4837"/>
      <c r="O4837"/>
    </row>
    <row r="4838" spans="2:15" s="249" customFormat="1" ht="15.75" customHeight="1">
      <c r="B4838" s="1408"/>
      <c r="C4838" s="1979"/>
      <c r="D4838" s="1409"/>
      <c r="E4838" s="1398"/>
      <c r="F4838" s="1398"/>
      <c r="G4838" s="1398"/>
      <c r="H4838" s="1399"/>
      <c r="I4838" s="1399"/>
      <c r="J4838" s="1399"/>
      <c r="K4838"/>
      <c r="L4838"/>
      <c r="M4838"/>
      <c r="N4838"/>
      <c r="O4838"/>
    </row>
    <row r="4839" spans="2:15" s="249" customFormat="1" ht="15.75" customHeight="1">
      <c r="B4839" s="1408"/>
      <c r="C4839" s="1979"/>
      <c r="D4839" s="1409"/>
      <c r="E4839" s="1398"/>
      <c r="F4839" s="1398"/>
      <c r="G4839" s="1398"/>
      <c r="H4839" s="1399"/>
      <c r="I4839" s="1399"/>
      <c r="J4839" s="1399"/>
      <c r="K4839"/>
      <c r="L4839"/>
      <c r="M4839"/>
      <c r="N4839"/>
      <c r="O4839"/>
    </row>
    <row r="4840" spans="2:15" s="249" customFormat="1" ht="15.75" customHeight="1">
      <c r="B4840" s="1408"/>
      <c r="C4840" s="1979"/>
      <c r="D4840" s="1409"/>
      <c r="E4840" s="1398"/>
      <c r="F4840" s="1398"/>
      <c r="G4840" s="1398"/>
      <c r="H4840" s="1399"/>
      <c r="I4840" s="1399"/>
      <c r="J4840" s="1399"/>
      <c r="K4840"/>
      <c r="L4840"/>
      <c r="M4840"/>
      <c r="N4840"/>
      <c r="O4840"/>
    </row>
    <row r="4841" spans="2:15" s="249" customFormat="1" ht="15.75" customHeight="1">
      <c r="B4841" s="1408"/>
      <c r="C4841" s="1979"/>
      <c r="D4841" s="1409"/>
      <c r="E4841" s="1398"/>
      <c r="F4841" s="1398"/>
      <c r="G4841" s="1398"/>
      <c r="H4841" s="1399"/>
      <c r="I4841" s="1399"/>
      <c r="J4841" s="1399"/>
      <c r="K4841"/>
      <c r="L4841"/>
      <c r="M4841"/>
      <c r="N4841"/>
      <c r="O4841"/>
    </row>
    <row r="4842" spans="2:15" s="249" customFormat="1" ht="15.75" customHeight="1">
      <c r="B4842" s="1408"/>
      <c r="C4842" s="1979"/>
      <c r="D4842" s="1409"/>
      <c r="E4842" s="1398"/>
      <c r="F4842" s="1398"/>
      <c r="G4842" s="1398"/>
      <c r="H4842" s="1399"/>
      <c r="I4842" s="1399"/>
      <c r="J4842" s="1399"/>
      <c r="K4842"/>
      <c r="L4842"/>
      <c r="M4842"/>
      <c r="N4842"/>
      <c r="O4842"/>
    </row>
    <row r="4843" spans="2:15" s="249" customFormat="1" ht="15.75" customHeight="1">
      <c r="B4843" s="1408"/>
      <c r="C4843" s="1979"/>
      <c r="D4843" s="1409"/>
      <c r="E4843" s="1398"/>
      <c r="F4843" s="1398"/>
      <c r="G4843" s="1398"/>
      <c r="H4843" s="1399"/>
      <c r="I4843" s="1399"/>
      <c r="J4843" s="1399"/>
      <c r="K4843"/>
      <c r="L4843"/>
      <c r="M4843"/>
      <c r="N4843"/>
      <c r="O4843"/>
    </row>
    <row r="4844" spans="2:15" s="249" customFormat="1" ht="15.75" customHeight="1">
      <c r="B4844" s="1408"/>
      <c r="C4844" s="1979"/>
      <c r="D4844" s="1409"/>
      <c r="E4844" s="1398"/>
      <c r="F4844" s="1398"/>
      <c r="G4844" s="1398"/>
      <c r="H4844" s="1399"/>
      <c r="I4844" s="1399"/>
      <c r="J4844" s="1399"/>
      <c r="K4844"/>
      <c r="L4844"/>
      <c r="M4844"/>
      <c r="N4844"/>
      <c r="O4844"/>
    </row>
    <row r="4845" spans="2:15" s="249" customFormat="1" ht="15.75" customHeight="1">
      <c r="B4845" s="1408"/>
      <c r="C4845" s="1979"/>
      <c r="D4845" s="1409"/>
      <c r="E4845" s="1398"/>
      <c r="F4845" s="1398"/>
      <c r="G4845" s="1398"/>
      <c r="H4845" s="1399"/>
      <c r="I4845" s="1399"/>
      <c r="J4845" s="1399"/>
      <c r="K4845"/>
      <c r="L4845"/>
      <c r="M4845"/>
      <c r="N4845"/>
      <c r="O4845"/>
    </row>
    <row r="4846" spans="2:15" s="249" customFormat="1" ht="15.75" customHeight="1">
      <c r="B4846" s="1408"/>
      <c r="C4846" s="1979"/>
      <c r="D4846" s="1409"/>
      <c r="E4846" s="1398"/>
      <c r="F4846" s="1398"/>
      <c r="G4846" s="1398"/>
      <c r="H4846" s="1399"/>
      <c r="I4846" s="1399"/>
      <c r="J4846" s="1399"/>
      <c r="K4846"/>
      <c r="L4846"/>
      <c r="M4846"/>
      <c r="N4846"/>
      <c r="O4846"/>
    </row>
    <row r="4847" spans="2:15" s="249" customFormat="1" ht="15.75" customHeight="1">
      <c r="B4847" s="1408"/>
      <c r="C4847" s="1979"/>
      <c r="D4847" s="1409"/>
      <c r="E4847" s="1398"/>
      <c r="F4847" s="1398"/>
      <c r="G4847" s="1398"/>
      <c r="H4847" s="1399"/>
      <c r="I4847" s="1399"/>
      <c r="J4847" s="1399"/>
      <c r="K4847"/>
      <c r="L4847"/>
      <c r="M4847"/>
      <c r="N4847"/>
      <c r="O4847"/>
    </row>
    <row r="4848" spans="2:15" s="249" customFormat="1" ht="15.75" customHeight="1">
      <c r="B4848" s="1408"/>
      <c r="C4848" s="1979"/>
      <c r="D4848" s="1409"/>
      <c r="E4848" s="1398"/>
      <c r="F4848" s="1398"/>
      <c r="G4848" s="1398"/>
      <c r="H4848" s="1399"/>
      <c r="I4848" s="1399"/>
      <c r="J4848" s="1399"/>
      <c r="K4848"/>
      <c r="L4848"/>
      <c r="M4848"/>
      <c r="N4848"/>
      <c r="O4848"/>
    </row>
    <row r="4849" spans="2:15" s="249" customFormat="1" ht="15.75" customHeight="1">
      <c r="B4849" s="1408"/>
      <c r="C4849" s="1979"/>
      <c r="D4849" s="1409"/>
      <c r="E4849" s="1398"/>
      <c r="F4849" s="1398"/>
      <c r="G4849" s="1398"/>
      <c r="H4849" s="1399"/>
      <c r="I4849" s="1399"/>
      <c r="J4849" s="1399"/>
      <c r="K4849"/>
      <c r="L4849"/>
      <c r="M4849"/>
      <c r="N4849"/>
      <c r="O4849"/>
    </row>
    <row r="4850" spans="2:15" s="249" customFormat="1" ht="15.75" customHeight="1">
      <c r="B4850" s="1408"/>
      <c r="C4850" s="1979"/>
      <c r="D4850" s="1409"/>
      <c r="E4850" s="1398"/>
      <c r="F4850" s="1398"/>
      <c r="G4850" s="1398"/>
      <c r="H4850" s="1399"/>
      <c r="I4850" s="1399"/>
      <c r="J4850" s="1399"/>
      <c r="K4850"/>
      <c r="L4850"/>
      <c r="M4850"/>
      <c r="N4850"/>
      <c r="O4850"/>
    </row>
    <row r="4851" spans="2:15" s="249" customFormat="1" ht="15.75" customHeight="1">
      <c r="B4851" s="1408"/>
      <c r="C4851" s="1979"/>
      <c r="D4851" s="1409"/>
      <c r="E4851" s="1398"/>
      <c r="F4851" s="1398"/>
      <c r="G4851" s="1398"/>
      <c r="H4851" s="1399"/>
      <c r="I4851" s="1399"/>
      <c r="J4851" s="1399"/>
      <c r="K4851"/>
      <c r="L4851"/>
      <c r="M4851"/>
      <c r="N4851"/>
      <c r="O4851"/>
    </row>
    <row r="4852" spans="2:15" s="249" customFormat="1" ht="15.75" customHeight="1">
      <c r="B4852" s="1408"/>
      <c r="C4852" s="1979"/>
      <c r="D4852" s="1409"/>
      <c r="E4852" s="1398"/>
      <c r="F4852" s="1398"/>
      <c r="G4852" s="1398"/>
      <c r="H4852" s="1399"/>
      <c r="I4852" s="1399"/>
      <c r="J4852" s="1399"/>
      <c r="K4852"/>
      <c r="L4852"/>
      <c r="M4852"/>
      <c r="N4852"/>
      <c r="O4852"/>
    </row>
    <row r="4853" spans="2:15" s="249" customFormat="1" ht="15.75" customHeight="1">
      <c r="B4853" s="1408"/>
      <c r="C4853" s="1979"/>
      <c r="D4853" s="1409"/>
      <c r="E4853" s="1398"/>
      <c r="F4853" s="1398"/>
      <c r="G4853" s="1398"/>
      <c r="H4853" s="1399"/>
      <c r="I4853" s="1399"/>
      <c r="J4853" s="1399"/>
      <c r="K4853"/>
      <c r="L4853"/>
      <c r="M4853"/>
      <c r="N4853"/>
      <c r="O4853"/>
    </row>
    <row r="4854" spans="2:15" s="249" customFormat="1" ht="15.75" customHeight="1">
      <c r="B4854" s="1408"/>
      <c r="C4854" s="1979"/>
      <c r="D4854" s="1409"/>
      <c r="E4854" s="1398"/>
      <c r="F4854" s="1398"/>
      <c r="G4854" s="1398"/>
      <c r="H4854" s="1399"/>
      <c r="I4854" s="1399"/>
      <c r="J4854" s="1399"/>
      <c r="K4854"/>
      <c r="L4854"/>
      <c r="M4854"/>
      <c r="N4854"/>
      <c r="O4854"/>
    </row>
    <row r="4855" spans="2:15" s="249" customFormat="1" ht="15.75" customHeight="1">
      <c r="B4855" s="1408"/>
      <c r="C4855" s="1979"/>
      <c r="D4855" s="1409"/>
      <c r="E4855" s="1398"/>
      <c r="F4855" s="1398"/>
      <c r="G4855" s="1398"/>
      <c r="H4855" s="1399"/>
      <c r="I4855" s="1399"/>
      <c r="J4855" s="1399"/>
      <c r="K4855"/>
      <c r="L4855"/>
      <c r="M4855"/>
      <c r="N4855"/>
      <c r="O4855"/>
    </row>
    <row r="4856" spans="2:15" s="249" customFormat="1" ht="15.75" customHeight="1">
      <c r="B4856" s="1408"/>
      <c r="C4856" s="1979"/>
      <c r="D4856" s="1409"/>
      <c r="E4856" s="1398"/>
      <c r="F4856" s="1398"/>
      <c r="G4856" s="1398"/>
      <c r="H4856" s="1399"/>
      <c r="I4856" s="1399"/>
      <c r="J4856" s="1399"/>
      <c r="K4856"/>
      <c r="L4856"/>
      <c r="M4856"/>
      <c r="N4856"/>
      <c r="O4856"/>
    </row>
    <row r="4857" spans="2:15" s="249" customFormat="1" ht="15.75" customHeight="1">
      <c r="B4857" s="1408"/>
      <c r="C4857" s="1979"/>
      <c r="D4857" s="1409"/>
      <c r="E4857" s="1398"/>
      <c r="F4857" s="1398"/>
      <c r="G4857" s="1398"/>
      <c r="H4857" s="1399"/>
      <c r="I4857" s="1399"/>
      <c r="J4857" s="1399"/>
      <c r="K4857"/>
      <c r="L4857"/>
      <c r="M4857"/>
      <c r="N4857"/>
      <c r="O4857"/>
    </row>
    <row r="4858" spans="2:15" s="249" customFormat="1" ht="15.75" customHeight="1">
      <c r="B4858" s="1408"/>
      <c r="C4858" s="1979"/>
      <c r="D4858" s="1409"/>
      <c r="E4858" s="1398"/>
      <c r="F4858" s="1398"/>
      <c r="G4858" s="1398"/>
      <c r="H4858" s="1399"/>
      <c r="I4858" s="1399"/>
      <c r="J4858" s="1399"/>
      <c r="K4858"/>
      <c r="L4858"/>
      <c r="M4858"/>
      <c r="N4858"/>
      <c r="O4858"/>
    </row>
    <row r="4859" spans="2:15" s="249" customFormat="1" ht="15.75" customHeight="1">
      <c r="B4859" s="1408"/>
      <c r="C4859" s="1979"/>
      <c r="D4859" s="1409"/>
      <c r="E4859" s="1398"/>
      <c r="F4859" s="1398"/>
      <c r="G4859" s="1398"/>
      <c r="H4859" s="1399"/>
      <c r="I4859" s="1399"/>
      <c r="J4859" s="1399"/>
      <c r="K4859"/>
      <c r="L4859"/>
      <c r="M4859"/>
      <c r="N4859"/>
      <c r="O4859"/>
    </row>
    <row r="4860" spans="2:15" s="249" customFormat="1" ht="15.75" customHeight="1">
      <c r="B4860" s="1408"/>
      <c r="C4860" s="1979"/>
      <c r="D4860" s="1409"/>
      <c r="E4860" s="1398"/>
      <c r="F4860" s="1398"/>
      <c r="G4860" s="1398"/>
      <c r="H4860" s="1399"/>
      <c r="I4860" s="1399"/>
      <c r="J4860" s="1399"/>
      <c r="K4860"/>
      <c r="L4860"/>
      <c r="M4860"/>
      <c r="N4860"/>
      <c r="O4860"/>
    </row>
    <row r="4861" spans="2:15" s="249" customFormat="1" ht="15.75" customHeight="1">
      <c r="B4861" s="1408"/>
      <c r="C4861" s="1979"/>
      <c r="D4861" s="1409"/>
      <c r="E4861" s="1398"/>
      <c r="F4861" s="1398"/>
      <c r="G4861" s="1398"/>
      <c r="H4861" s="1399"/>
      <c r="I4861" s="1399"/>
      <c r="J4861" s="1399"/>
      <c r="K4861"/>
      <c r="L4861"/>
      <c r="M4861"/>
      <c r="N4861"/>
      <c r="O4861"/>
    </row>
    <row r="4862" spans="2:15" s="249" customFormat="1" ht="15.75" customHeight="1">
      <c r="B4862" s="1408"/>
      <c r="C4862" s="1979"/>
      <c r="D4862" s="1409"/>
      <c r="E4862" s="1398"/>
      <c r="F4862" s="1398"/>
      <c r="G4862" s="1398"/>
      <c r="H4862" s="1399"/>
      <c r="I4862" s="1399"/>
      <c r="J4862" s="1399"/>
      <c r="K4862"/>
      <c r="L4862"/>
      <c r="M4862"/>
      <c r="N4862"/>
      <c r="O4862"/>
    </row>
    <row r="4863" spans="2:15" s="249" customFormat="1" ht="15.75" customHeight="1">
      <c r="B4863" s="1408"/>
      <c r="C4863" s="1979"/>
      <c r="D4863" s="1409"/>
      <c r="E4863" s="1398"/>
      <c r="F4863" s="1398"/>
      <c r="G4863" s="1398"/>
      <c r="H4863" s="1399"/>
      <c r="I4863" s="1399"/>
      <c r="J4863" s="1399"/>
      <c r="K4863"/>
      <c r="L4863"/>
      <c r="M4863"/>
      <c r="N4863"/>
      <c r="O4863"/>
    </row>
    <row r="4864" spans="2:15" s="249" customFormat="1" ht="15.75" customHeight="1">
      <c r="B4864" s="1408"/>
      <c r="C4864" s="1979"/>
      <c r="D4864" s="1409"/>
      <c r="E4864" s="1398"/>
      <c r="F4864" s="1398"/>
      <c r="G4864" s="1398"/>
      <c r="H4864" s="1399"/>
      <c r="I4864" s="1399"/>
      <c r="J4864" s="1399"/>
      <c r="K4864"/>
      <c r="L4864"/>
      <c r="M4864"/>
      <c r="N4864"/>
      <c r="O4864"/>
    </row>
    <row r="4865" spans="2:15" s="249" customFormat="1" ht="15.75" customHeight="1">
      <c r="B4865" s="1408"/>
      <c r="C4865" s="1979"/>
      <c r="D4865" s="1409"/>
      <c r="E4865" s="1398"/>
      <c r="F4865" s="1398"/>
      <c r="G4865" s="1398"/>
      <c r="H4865" s="1399"/>
      <c r="I4865" s="1399"/>
      <c r="J4865" s="1399"/>
      <c r="K4865"/>
      <c r="L4865"/>
      <c r="M4865"/>
      <c r="N4865"/>
      <c r="O4865"/>
    </row>
    <row r="4866" spans="2:15" s="249" customFormat="1" ht="15.75" customHeight="1">
      <c r="B4866" s="1408"/>
      <c r="C4866" s="1979"/>
      <c r="D4866" s="1409"/>
      <c r="E4866" s="1398"/>
      <c r="F4866" s="1398"/>
      <c r="G4866" s="1398"/>
      <c r="H4866" s="1399"/>
      <c r="I4866" s="1399"/>
      <c r="J4866" s="1399"/>
      <c r="K4866"/>
      <c r="L4866"/>
      <c r="M4866"/>
      <c r="N4866"/>
      <c r="O4866"/>
    </row>
    <row r="4867" spans="2:15" s="249" customFormat="1" ht="15.75" customHeight="1">
      <c r="B4867" s="1408"/>
      <c r="C4867" s="1979"/>
      <c r="D4867" s="1409"/>
      <c r="E4867" s="1398"/>
      <c r="F4867" s="1398"/>
      <c r="G4867" s="1398"/>
      <c r="H4867" s="1399"/>
      <c r="I4867" s="1399"/>
      <c r="J4867" s="1399"/>
      <c r="K4867"/>
      <c r="L4867"/>
      <c r="M4867"/>
      <c r="N4867"/>
      <c r="O4867"/>
    </row>
    <row r="4868" spans="2:15" s="249" customFormat="1" ht="15.75" customHeight="1">
      <c r="B4868" s="1408"/>
      <c r="C4868" s="1979"/>
      <c r="D4868" s="1409"/>
      <c r="E4868" s="1398"/>
      <c r="F4868" s="1398"/>
      <c r="G4868" s="1398"/>
      <c r="H4868" s="1399"/>
      <c r="I4868" s="1399"/>
      <c r="J4868" s="1399"/>
      <c r="K4868"/>
      <c r="L4868"/>
      <c r="M4868"/>
      <c r="N4868"/>
      <c r="O4868"/>
    </row>
    <row r="4869" spans="2:15" s="249" customFormat="1" ht="15.75" customHeight="1">
      <c r="B4869" s="1408"/>
      <c r="C4869" s="1979"/>
      <c r="D4869" s="1409"/>
      <c r="E4869" s="1398"/>
      <c r="F4869" s="1398"/>
      <c r="G4869" s="1398"/>
      <c r="H4869" s="1399"/>
      <c r="I4869" s="1399"/>
      <c r="J4869" s="1399"/>
      <c r="K4869"/>
      <c r="L4869"/>
      <c r="M4869"/>
      <c r="N4869"/>
      <c r="O4869"/>
    </row>
    <row r="4870" spans="2:15" s="249" customFormat="1" ht="15.75" customHeight="1">
      <c r="B4870" s="1408"/>
      <c r="C4870" s="1979"/>
      <c r="D4870" s="1409"/>
      <c r="E4870" s="1398"/>
      <c r="F4870" s="1398"/>
      <c r="G4870" s="1398"/>
      <c r="H4870" s="1399"/>
      <c r="I4870" s="1399"/>
      <c r="J4870" s="1399"/>
      <c r="K4870"/>
      <c r="L4870"/>
      <c r="M4870"/>
      <c r="N4870"/>
      <c r="O4870"/>
    </row>
    <row r="4871" spans="2:15" s="249" customFormat="1" ht="15.75" customHeight="1">
      <c r="B4871" s="1408"/>
      <c r="C4871" s="1979"/>
      <c r="D4871" s="1409"/>
      <c r="E4871" s="1398"/>
      <c r="F4871" s="1398"/>
      <c r="G4871" s="1398"/>
      <c r="H4871" s="1399"/>
      <c r="I4871" s="1399"/>
      <c r="J4871" s="1399"/>
      <c r="K4871"/>
      <c r="L4871"/>
      <c r="M4871"/>
      <c r="N4871"/>
      <c r="O4871"/>
    </row>
    <row r="4872" spans="2:15" s="249" customFormat="1" ht="15.75" customHeight="1">
      <c r="B4872" s="1408"/>
      <c r="C4872" s="1979"/>
      <c r="D4872" s="1409"/>
      <c r="E4872" s="1398"/>
      <c r="F4872" s="1398"/>
      <c r="G4872" s="1398"/>
      <c r="H4872" s="1399"/>
      <c r="I4872" s="1399"/>
      <c r="J4872" s="1399"/>
      <c r="K4872"/>
      <c r="L4872"/>
      <c r="M4872"/>
      <c r="N4872"/>
      <c r="O4872"/>
    </row>
    <row r="4873" spans="2:15" s="249" customFormat="1" ht="15.75" customHeight="1">
      <c r="B4873" s="1408"/>
      <c r="C4873" s="1979"/>
      <c r="D4873" s="1409"/>
      <c r="E4873" s="1398"/>
      <c r="F4873" s="1398"/>
      <c r="G4873" s="1398"/>
      <c r="H4873" s="1399"/>
      <c r="I4873" s="1399"/>
      <c r="J4873" s="1399"/>
      <c r="K4873"/>
      <c r="L4873"/>
      <c r="M4873"/>
      <c r="N4873"/>
      <c r="O4873"/>
    </row>
    <row r="4874" spans="2:15" s="249" customFormat="1" ht="15.75" customHeight="1">
      <c r="B4874" s="1408"/>
      <c r="C4874" s="1979"/>
      <c r="D4874" s="1409"/>
      <c r="E4874" s="1398"/>
      <c r="F4874" s="1398"/>
      <c r="G4874" s="1398"/>
      <c r="H4874" s="1399"/>
      <c r="I4874" s="1399"/>
      <c r="J4874" s="1399"/>
      <c r="K4874"/>
      <c r="L4874"/>
      <c r="M4874"/>
      <c r="N4874"/>
      <c r="O4874"/>
    </row>
    <row r="4875" spans="2:15" s="249" customFormat="1" ht="15.75" customHeight="1">
      <c r="B4875" s="1408"/>
      <c r="C4875" s="1979"/>
      <c r="D4875" s="1409"/>
      <c r="E4875" s="1398"/>
      <c r="F4875" s="1398"/>
      <c r="G4875" s="1398"/>
      <c r="H4875" s="1399"/>
      <c r="I4875" s="1399"/>
      <c r="J4875" s="1399"/>
      <c r="K4875"/>
      <c r="L4875"/>
      <c r="M4875"/>
      <c r="N4875"/>
      <c r="O4875"/>
    </row>
    <row r="4876" spans="2:15" s="249" customFormat="1" ht="15.75" customHeight="1">
      <c r="B4876" s="1408"/>
      <c r="C4876" s="1979"/>
      <c r="D4876" s="1409"/>
      <c r="E4876" s="1398"/>
      <c r="F4876" s="1398"/>
      <c r="G4876" s="1398"/>
      <c r="H4876" s="1399"/>
      <c r="I4876" s="1399"/>
      <c r="J4876" s="1399"/>
      <c r="K4876"/>
      <c r="L4876"/>
      <c r="M4876"/>
      <c r="N4876"/>
      <c r="O4876"/>
    </row>
    <row r="4877" spans="2:15" s="249" customFormat="1" ht="15.75" customHeight="1">
      <c r="B4877" s="1408"/>
      <c r="C4877" s="1979"/>
      <c r="D4877" s="1409"/>
      <c r="E4877" s="1398"/>
      <c r="F4877" s="1398"/>
      <c r="G4877" s="1398"/>
      <c r="H4877" s="1399"/>
      <c r="I4877" s="1399"/>
      <c r="J4877" s="1399"/>
      <c r="K4877"/>
      <c r="L4877"/>
      <c r="M4877"/>
      <c r="N4877"/>
      <c r="O4877"/>
    </row>
    <row r="4878" spans="2:15" s="249" customFormat="1" ht="15.75" customHeight="1">
      <c r="B4878" s="1408"/>
      <c r="C4878" s="1979"/>
      <c r="D4878" s="1409"/>
      <c r="E4878" s="1398"/>
      <c r="F4878" s="1398"/>
      <c r="G4878" s="1398"/>
      <c r="H4878" s="1399"/>
      <c r="I4878" s="1399"/>
      <c r="J4878" s="1399"/>
      <c r="K4878"/>
      <c r="L4878"/>
      <c r="M4878"/>
      <c r="N4878"/>
      <c r="O4878"/>
    </row>
    <row r="4879" spans="2:15" s="249" customFormat="1" ht="15.75" customHeight="1">
      <c r="B4879" s="1408"/>
      <c r="C4879" s="1979"/>
      <c r="D4879" s="1409"/>
      <c r="E4879" s="1398"/>
      <c r="F4879" s="1398"/>
      <c r="G4879" s="1398"/>
      <c r="H4879" s="1399"/>
      <c r="I4879" s="1399"/>
      <c r="J4879" s="1399"/>
      <c r="K4879"/>
      <c r="L4879"/>
      <c r="M4879"/>
      <c r="N4879"/>
      <c r="O4879"/>
    </row>
    <row r="4880" spans="2:15" s="249" customFormat="1" ht="15.75" customHeight="1">
      <c r="B4880" s="1408"/>
      <c r="C4880" s="1979"/>
      <c r="D4880" s="1409"/>
      <c r="E4880" s="1398"/>
      <c r="F4880" s="1398"/>
      <c r="G4880" s="1398"/>
      <c r="H4880" s="1399"/>
      <c r="I4880" s="1399"/>
      <c r="J4880" s="1399"/>
      <c r="K4880"/>
      <c r="L4880"/>
      <c r="M4880"/>
      <c r="N4880"/>
      <c r="O4880"/>
    </row>
    <row r="4881" spans="2:15" s="249" customFormat="1" ht="15.75" customHeight="1">
      <c r="B4881" s="1408"/>
      <c r="C4881" s="1979"/>
      <c r="D4881" s="1409"/>
      <c r="E4881" s="1398"/>
      <c r="F4881" s="1398"/>
      <c r="G4881" s="1398"/>
      <c r="H4881" s="1399"/>
      <c r="I4881" s="1399"/>
      <c r="J4881" s="1399"/>
      <c r="K4881"/>
      <c r="L4881"/>
      <c r="M4881"/>
      <c r="N4881"/>
      <c r="O4881"/>
    </row>
    <row r="4882" spans="2:15" s="249" customFormat="1" ht="15.75" customHeight="1">
      <c r="B4882" s="1408"/>
      <c r="C4882" s="1979"/>
      <c r="D4882" s="1409"/>
      <c r="E4882" s="1398"/>
      <c r="F4882" s="1398"/>
      <c r="G4882" s="1398"/>
      <c r="H4882" s="1399"/>
      <c r="I4882" s="1399"/>
      <c r="J4882" s="1399"/>
      <c r="K4882"/>
      <c r="L4882"/>
      <c r="M4882"/>
      <c r="N4882"/>
      <c r="O4882"/>
    </row>
    <row r="4883" spans="2:15" s="249" customFormat="1" ht="15.75" customHeight="1">
      <c r="B4883" s="1408"/>
      <c r="C4883" s="1979"/>
      <c r="D4883" s="1409"/>
      <c r="E4883" s="1398"/>
      <c r="F4883" s="1398"/>
      <c r="G4883" s="1398"/>
      <c r="H4883" s="1399"/>
      <c r="I4883" s="1399"/>
      <c r="J4883" s="1399"/>
      <c r="K4883"/>
      <c r="L4883"/>
      <c r="M4883"/>
      <c r="N4883"/>
      <c r="O4883"/>
    </row>
    <row r="4884" spans="2:15" s="249" customFormat="1" ht="15.75" customHeight="1">
      <c r="B4884" s="1408"/>
      <c r="C4884" s="1979"/>
      <c r="D4884" s="1409"/>
      <c r="E4884" s="1398"/>
      <c r="F4884" s="1398"/>
      <c r="G4884" s="1398"/>
      <c r="H4884" s="1399"/>
      <c r="I4884" s="1399"/>
      <c r="J4884" s="1399"/>
      <c r="K4884"/>
      <c r="L4884"/>
      <c r="M4884"/>
      <c r="N4884"/>
      <c r="O4884"/>
    </row>
    <row r="4885" spans="2:15" s="249" customFormat="1" ht="15.75" customHeight="1">
      <c r="B4885" s="1408"/>
      <c r="C4885" s="1979"/>
      <c r="D4885" s="1409"/>
      <c r="E4885" s="1398"/>
      <c r="F4885" s="1398"/>
      <c r="G4885" s="1398"/>
      <c r="H4885" s="1399"/>
      <c r="I4885" s="1399"/>
      <c r="J4885" s="1399"/>
      <c r="K4885"/>
      <c r="L4885"/>
      <c r="M4885"/>
      <c r="N4885"/>
      <c r="O4885"/>
    </row>
    <row r="4886" spans="2:15" s="249" customFormat="1" ht="15.75" customHeight="1">
      <c r="B4886" s="1408"/>
      <c r="C4886" s="1979"/>
      <c r="D4886" s="1409"/>
      <c r="E4886" s="1398"/>
      <c r="F4886" s="1398"/>
      <c r="G4886" s="1398"/>
      <c r="H4886" s="1399"/>
      <c r="I4886" s="1399"/>
      <c r="J4886" s="1399"/>
      <c r="K4886"/>
      <c r="L4886"/>
      <c r="M4886"/>
      <c r="N4886"/>
      <c r="O4886"/>
    </row>
    <row r="4887" spans="2:15" s="249" customFormat="1" ht="15.75" customHeight="1">
      <c r="B4887" s="1408"/>
      <c r="C4887" s="1979"/>
      <c r="D4887" s="1409"/>
      <c r="E4887" s="1398"/>
      <c r="F4887" s="1398"/>
      <c r="G4887" s="1398"/>
      <c r="H4887" s="1399"/>
      <c r="I4887" s="1399"/>
      <c r="J4887" s="1399"/>
      <c r="K4887"/>
      <c r="L4887"/>
      <c r="M4887"/>
      <c r="N4887"/>
      <c r="O4887"/>
    </row>
    <row r="4888" spans="2:15" s="249" customFormat="1" ht="15.75" customHeight="1">
      <c r="B4888" s="1408"/>
      <c r="C4888" s="1979"/>
      <c r="D4888" s="1409"/>
      <c r="E4888" s="1398"/>
      <c r="F4888" s="1398"/>
      <c r="G4888" s="1398"/>
      <c r="H4888" s="1399"/>
      <c r="I4888" s="1399"/>
      <c r="J4888" s="1399"/>
      <c r="K4888"/>
      <c r="L4888"/>
      <c r="M4888"/>
      <c r="N4888"/>
      <c r="O4888"/>
    </row>
    <row r="4889" spans="2:15" s="249" customFormat="1" ht="15.75" customHeight="1">
      <c r="B4889" s="1408"/>
      <c r="C4889" s="1979"/>
      <c r="D4889" s="1409"/>
      <c r="E4889" s="1398"/>
      <c r="F4889" s="1398"/>
      <c r="G4889" s="1398"/>
      <c r="H4889" s="1399"/>
      <c r="I4889" s="1399"/>
      <c r="J4889" s="1399"/>
      <c r="K4889"/>
      <c r="L4889"/>
      <c r="M4889"/>
      <c r="N4889"/>
      <c r="O4889"/>
    </row>
    <row r="4890" spans="2:15" s="249" customFormat="1" ht="15.75" customHeight="1">
      <c r="B4890" s="1408"/>
      <c r="C4890" s="1979"/>
      <c r="D4890" s="1409"/>
      <c r="E4890" s="1398"/>
      <c r="F4890" s="1398"/>
      <c r="G4890" s="1398"/>
      <c r="H4890" s="1399"/>
      <c r="I4890" s="1399"/>
      <c r="J4890" s="1399"/>
      <c r="K4890"/>
      <c r="L4890"/>
      <c r="M4890"/>
      <c r="N4890"/>
      <c r="O4890"/>
    </row>
    <row r="4891" spans="2:15" s="249" customFormat="1" ht="15.75" customHeight="1">
      <c r="B4891" s="1408"/>
      <c r="C4891" s="1979"/>
      <c r="D4891" s="1409"/>
      <c r="E4891" s="1398"/>
      <c r="F4891" s="1398"/>
      <c r="G4891" s="1398"/>
      <c r="H4891" s="1399"/>
      <c r="I4891" s="1399"/>
      <c r="J4891" s="1399"/>
      <c r="K4891"/>
      <c r="L4891"/>
      <c r="M4891"/>
      <c r="N4891"/>
      <c r="O4891"/>
    </row>
    <row r="4892" spans="2:15" s="249" customFormat="1" ht="15.75" customHeight="1">
      <c r="B4892" s="1408"/>
      <c r="C4892" s="1979"/>
      <c r="D4892" s="1409"/>
      <c r="E4892" s="1398"/>
      <c r="F4892" s="1398"/>
      <c r="G4892" s="1398"/>
      <c r="H4892" s="1399"/>
      <c r="I4892" s="1399"/>
      <c r="J4892" s="1399"/>
      <c r="K4892"/>
      <c r="L4892"/>
      <c r="M4892"/>
      <c r="N4892"/>
      <c r="O4892"/>
    </row>
    <row r="4893" spans="2:15" s="249" customFormat="1" ht="15.75" customHeight="1">
      <c r="B4893" s="1408"/>
      <c r="C4893" s="1979"/>
      <c r="D4893" s="1409"/>
      <c r="E4893" s="1398"/>
      <c r="F4893" s="1398"/>
      <c r="G4893" s="1398"/>
      <c r="H4893" s="1399"/>
      <c r="I4893" s="1399"/>
      <c r="J4893" s="1399"/>
      <c r="K4893"/>
      <c r="L4893"/>
      <c r="M4893"/>
      <c r="N4893"/>
      <c r="O4893"/>
    </row>
    <row r="4894" spans="2:15" s="249" customFormat="1" ht="15.75" customHeight="1">
      <c r="B4894" s="1408"/>
      <c r="C4894" s="1979"/>
      <c r="D4894" s="1409"/>
      <c r="E4894" s="1398"/>
      <c r="F4894" s="1398"/>
      <c r="G4894" s="1398"/>
      <c r="H4894" s="1399"/>
      <c r="I4894" s="1399"/>
      <c r="J4894" s="1399"/>
      <c r="K4894"/>
      <c r="L4894"/>
      <c r="M4894"/>
      <c r="N4894"/>
      <c r="O4894"/>
    </row>
    <row r="4895" spans="2:15" s="249" customFormat="1" ht="15.75" customHeight="1">
      <c r="B4895" s="1408"/>
      <c r="C4895" s="1979"/>
      <c r="D4895" s="1409"/>
      <c r="E4895" s="1398"/>
      <c r="F4895" s="1398"/>
      <c r="G4895" s="1398"/>
      <c r="H4895" s="1399"/>
      <c r="I4895" s="1399"/>
      <c r="J4895" s="1399"/>
      <c r="K4895"/>
      <c r="L4895"/>
      <c r="M4895"/>
      <c r="N4895"/>
      <c r="O4895"/>
    </row>
    <row r="4896" spans="2:15" s="249" customFormat="1" ht="15.75" customHeight="1">
      <c r="B4896" s="1408"/>
      <c r="C4896" s="1979"/>
      <c r="D4896" s="1409"/>
      <c r="E4896" s="1398"/>
      <c r="F4896" s="1398"/>
      <c r="G4896" s="1398"/>
      <c r="H4896" s="1399"/>
      <c r="I4896" s="1399"/>
      <c r="J4896" s="1399"/>
      <c r="K4896"/>
      <c r="L4896"/>
      <c r="M4896"/>
      <c r="N4896"/>
      <c r="O4896"/>
    </row>
    <row r="4897" spans="2:15" s="249" customFormat="1" ht="15.75" customHeight="1">
      <c r="B4897" s="1408"/>
      <c r="C4897" s="1979"/>
      <c r="D4897" s="1409"/>
      <c r="E4897" s="1398"/>
      <c r="F4897" s="1398"/>
      <c r="G4897" s="1398"/>
      <c r="H4897" s="1399"/>
      <c r="I4897" s="1399"/>
      <c r="J4897" s="1399"/>
      <c r="K4897"/>
      <c r="L4897"/>
      <c r="M4897"/>
      <c r="N4897"/>
      <c r="O4897"/>
    </row>
    <row r="4898" spans="2:15" s="249" customFormat="1" ht="15.75" customHeight="1">
      <c r="B4898" s="1408"/>
      <c r="C4898" s="1979"/>
      <c r="D4898" s="1409"/>
      <c r="E4898" s="1398"/>
      <c r="F4898" s="1398"/>
      <c r="G4898" s="1398"/>
      <c r="H4898" s="1399"/>
      <c r="I4898" s="1399"/>
      <c r="J4898" s="1399"/>
      <c r="K4898"/>
      <c r="L4898"/>
      <c r="M4898"/>
      <c r="N4898"/>
      <c r="O4898"/>
    </row>
    <row r="4899" spans="2:15" s="249" customFormat="1" ht="15.75" customHeight="1">
      <c r="B4899" s="1408"/>
      <c r="C4899" s="1979"/>
      <c r="D4899" s="1409"/>
      <c r="E4899" s="1398"/>
      <c r="F4899" s="1398"/>
      <c r="G4899" s="1398"/>
      <c r="H4899" s="1399"/>
      <c r="I4899" s="1399"/>
      <c r="J4899" s="1399"/>
      <c r="K4899"/>
      <c r="L4899"/>
      <c r="M4899"/>
      <c r="N4899"/>
      <c r="O4899"/>
    </row>
    <row r="4900" spans="2:15" s="249" customFormat="1" ht="15.75" customHeight="1">
      <c r="B4900" s="1408"/>
      <c r="C4900" s="1979"/>
      <c r="D4900" s="1409"/>
      <c r="E4900" s="1398"/>
      <c r="F4900" s="1398"/>
      <c r="G4900" s="1398"/>
      <c r="H4900" s="1399"/>
      <c r="I4900" s="1399"/>
      <c r="J4900" s="1399"/>
      <c r="K4900"/>
      <c r="L4900"/>
      <c r="M4900"/>
      <c r="N4900"/>
      <c r="O4900"/>
    </row>
    <row r="4901" spans="2:15" s="249" customFormat="1" ht="15.75" customHeight="1">
      <c r="B4901" s="1408"/>
      <c r="C4901" s="1979"/>
      <c r="D4901" s="1409"/>
      <c r="E4901" s="1398"/>
      <c r="F4901" s="1398"/>
      <c r="G4901" s="1398"/>
      <c r="H4901" s="1399"/>
      <c r="I4901" s="1399"/>
      <c r="J4901" s="1399"/>
      <c r="K4901"/>
      <c r="L4901"/>
      <c r="M4901"/>
      <c r="N4901"/>
      <c r="O4901"/>
    </row>
    <row r="4902" spans="2:15" s="249" customFormat="1" ht="15.75" customHeight="1">
      <c r="B4902" s="1408"/>
      <c r="C4902" s="1979"/>
      <c r="D4902" s="1409"/>
      <c r="E4902" s="1398"/>
      <c r="F4902" s="1398"/>
      <c r="G4902" s="1398"/>
      <c r="H4902" s="1399"/>
      <c r="I4902" s="1399"/>
      <c r="J4902" s="1399"/>
      <c r="K4902"/>
      <c r="L4902"/>
      <c r="M4902"/>
      <c r="N4902"/>
      <c r="O4902"/>
    </row>
    <row r="4903" spans="2:15" s="249" customFormat="1" ht="15.75" customHeight="1">
      <c r="B4903" s="1408"/>
      <c r="C4903" s="1979"/>
      <c r="D4903" s="1409"/>
      <c r="E4903" s="1398"/>
      <c r="F4903" s="1398"/>
      <c r="G4903" s="1398"/>
      <c r="H4903" s="1399"/>
      <c r="I4903" s="1399"/>
      <c r="J4903" s="1399"/>
      <c r="K4903"/>
      <c r="L4903"/>
      <c r="M4903"/>
      <c r="N4903"/>
      <c r="O4903"/>
    </row>
    <row r="4904" spans="2:15" s="249" customFormat="1" ht="15.75" customHeight="1">
      <c r="B4904" s="1408"/>
      <c r="C4904" s="1979"/>
      <c r="D4904" s="1409"/>
      <c r="E4904" s="1398"/>
      <c r="F4904" s="1398"/>
      <c r="G4904" s="1398"/>
      <c r="H4904" s="1399"/>
      <c r="I4904" s="1399"/>
      <c r="J4904" s="1399"/>
      <c r="K4904"/>
      <c r="L4904"/>
      <c r="M4904"/>
      <c r="N4904"/>
      <c r="O4904"/>
    </row>
    <row r="4905" spans="2:15" s="249" customFormat="1" ht="15.75" customHeight="1">
      <c r="B4905" s="1408"/>
      <c r="C4905" s="1979"/>
      <c r="D4905" s="1409"/>
      <c r="E4905" s="1398"/>
      <c r="F4905" s="1398"/>
      <c r="G4905" s="1398"/>
      <c r="H4905" s="1399"/>
      <c r="I4905" s="1399"/>
      <c r="J4905" s="1399"/>
      <c r="K4905"/>
      <c r="L4905"/>
      <c r="M4905"/>
      <c r="N4905"/>
      <c r="O4905"/>
    </row>
    <row r="4906" spans="2:15" s="249" customFormat="1" ht="15.75" customHeight="1">
      <c r="B4906" s="1408"/>
      <c r="C4906" s="1979"/>
      <c r="D4906" s="1409"/>
      <c r="E4906" s="1398"/>
      <c r="F4906" s="1398"/>
      <c r="G4906" s="1398"/>
      <c r="H4906" s="1399"/>
      <c r="I4906" s="1399"/>
      <c r="J4906" s="1399"/>
      <c r="K4906"/>
      <c r="L4906"/>
      <c r="M4906"/>
      <c r="N4906"/>
      <c r="O4906"/>
    </row>
    <row r="4907" spans="2:15" s="249" customFormat="1" ht="15.75" customHeight="1">
      <c r="B4907" s="1408"/>
      <c r="C4907" s="1979"/>
      <c r="D4907" s="1409"/>
      <c r="E4907" s="1398"/>
      <c r="F4907" s="1398"/>
      <c r="G4907" s="1398"/>
      <c r="H4907" s="1399"/>
      <c r="I4907" s="1399"/>
      <c r="J4907" s="1399"/>
      <c r="K4907"/>
      <c r="L4907"/>
      <c r="M4907"/>
      <c r="N4907"/>
      <c r="O4907"/>
    </row>
    <row r="4908" spans="2:15" s="249" customFormat="1" ht="15.75" customHeight="1">
      <c r="B4908" s="1408"/>
      <c r="C4908" s="1979"/>
      <c r="D4908" s="1409"/>
      <c r="E4908" s="1398"/>
      <c r="F4908" s="1398"/>
      <c r="G4908" s="1398"/>
      <c r="H4908" s="1399"/>
      <c r="I4908" s="1399"/>
      <c r="J4908" s="1399"/>
      <c r="K4908"/>
      <c r="L4908"/>
      <c r="M4908"/>
      <c r="N4908"/>
      <c r="O4908"/>
    </row>
    <row r="4909" spans="2:15" s="249" customFormat="1" ht="15.75" customHeight="1">
      <c r="B4909" s="1408"/>
      <c r="C4909" s="1979"/>
      <c r="D4909" s="1409"/>
      <c r="E4909" s="1398"/>
      <c r="F4909" s="1398"/>
      <c r="G4909" s="1398"/>
      <c r="H4909" s="1399"/>
      <c r="I4909" s="1399"/>
      <c r="J4909" s="1399"/>
      <c r="K4909"/>
      <c r="L4909"/>
      <c r="M4909"/>
      <c r="N4909"/>
      <c r="O4909"/>
    </row>
    <row r="4910" spans="2:15" s="249" customFormat="1" ht="15.75" customHeight="1">
      <c r="B4910" s="1408"/>
      <c r="C4910" s="1979"/>
      <c r="D4910" s="1409"/>
      <c r="E4910" s="1398"/>
      <c r="F4910" s="1398"/>
      <c r="G4910" s="1398"/>
      <c r="H4910" s="1399"/>
      <c r="I4910" s="1399"/>
      <c r="J4910" s="1399"/>
      <c r="K4910"/>
      <c r="L4910"/>
      <c r="M4910"/>
      <c r="N4910"/>
      <c r="O4910"/>
    </row>
    <row r="4911" spans="2:15" s="249" customFormat="1" ht="15.75" customHeight="1">
      <c r="B4911" s="1408"/>
      <c r="C4911" s="1979"/>
      <c r="D4911" s="1409"/>
      <c r="E4911" s="1398"/>
      <c r="F4911" s="1398"/>
      <c r="G4911" s="1398"/>
      <c r="H4911" s="1399"/>
      <c r="I4911" s="1399"/>
      <c r="J4911" s="1399"/>
      <c r="K4911"/>
      <c r="L4911"/>
      <c r="M4911"/>
      <c r="N4911"/>
      <c r="O4911"/>
    </row>
    <row r="4912" spans="2:15" s="249" customFormat="1" ht="15.75" customHeight="1">
      <c r="B4912" s="1408"/>
      <c r="C4912" s="1979"/>
      <c r="D4912" s="1409"/>
      <c r="E4912" s="1398"/>
      <c r="F4912" s="1398"/>
      <c r="G4912" s="1398"/>
      <c r="H4912" s="1399"/>
      <c r="I4912" s="1399"/>
      <c r="J4912" s="1399"/>
      <c r="K4912"/>
      <c r="L4912"/>
      <c r="M4912"/>
      <c r="N4912"/>
      <c r="O4912"/>
    </row>
    <row r="4913" spans="2:15" s="249" customFormat="1" ht="15.75" customHeight="1">
      <c r="B4913" s="1408"/>
      <c r="C4913" s="1979"/>
      <c r="D4913" s="1409"/>
      <c r="E4913" s="1398"/>
      <c r="F4913" s="1398"/>
      <c r="G4913" s="1398"/>
      <c r="H4913" s="1399"/>
      <c r="I4913" s="1399"/>
      <c r="J4913" s="1399"/>
      <c r="K4913"/>
      <c r="L4913"/>
      <c r="M4913"/>
      <c r="N4913"/>
      <c r="O4913"/>
    </row>
    <row r="4914" spans="2:15" s="249" customFormat="1" ht="15.75" customHeight="1">
      <c r="B4914" s="1408"/>
      <c r="C4914" s="1979"/>
      <c r="D4914" s="1409"/>
      <c r="E4914" s="1398"/>
      <c r="F4914" s="1398"/>
      <c r="G4914" s="1398"/>
      <c r="H4914" s="1399"/>
      <c r="I4914" s="1399"/>
      <c r="J4914" s="1399"/>
      <c r="K4914"/>
      <c r="L4914"/>
      <c r="M4914"/>
      <c r="N4914"/>
      <c r="O4914"/>
    </row>
    <row r="4915" spans="2:15" s="249" customFormat="1" ht="15.75" customHeight="1">
      <c r="B4915" s="1408"/>
      <c r="C4915" s="1979"/>
      <c r="D4915" s="1409"/>
      <c r="E4915" s="1398"/>
      <c r="F4915" s="1398"/>
      <c r="G4915" s="1398"/>
      <c r="H4915" s="1399"/>
      <c r="I4915" s="1399"/>
      <c r="J4915" s="1399"/>
      <c r="K4915"/>
      <c r="L4915"/>
      <c r="M4915"/>
      <c r="N4915"/>
      <c r="O4915"/>
    </row>
    <row r="4916" spans="2:15" s="249" customFormat="1" ht="15.75" customHeight="1">
      <c r="B4916" s="1408"/>
      <c r="C4916" s="1979"/>
      <c r="D4916" s="1409"/>
      <c r="E4916" s="1398"/>
      <c r="F4916" s="1398"/>
      <c r="G4916" s="1398"/>
      <c r="H4916" s="1399"/>
      <c r="I4916" s="1399"/>
      <c r="J4916" s="1399"/>
      <c r="K4916"/>
      <c r="L4916"/>
      <c r="M4916"/>
      <c r="N4916"/>
      <c r="O4916"/>
    </row>
    <row r="4917" spans="2:15" s="249" customFormat="1" ht="15.75" customHeight="1">
      <c r="B4917" s="1408"/>
      <c r="C4917" s="1979"/>
      <c r="D4917" s="1409"/>
      <c r="E4917" s="1398"/>
      <c r="F4917" s="1398"/>
      <c r="G4917" s="1398"/>
      <c r="H4917" s="1399"/>
      <c r="I4917" s="1399"/>
      <c r="J4917" s="1399"/>
      <c r="K4917"/>
      <c r="L4917"/>
      <c r="M4917"/>
      <c r="N4917"/>
      <c r="O4917"/>
    </row>
    <row r="4918" spans="2:15" s="249" customFormat="1" ht="15.75" customHeight="1">
      <c r="B4918" s="1408"/>
      <c r="C4918" s="1979"/>
      <c r="D4918" s="1409"/>
      <c r="E4918" s="1398"/>
      <c r="F4918" s="1398"/>
      <c r="G4918" s="1398"/>
      <c r="H4918" s="1399"/>
      <c r="I4918" s="1399"/>
      <c r="J4918" s="1399"/>
      <c r="K4918"/>
      <c r="L4918"/>
      <c r="M4918"/>
      <c r="N4918"/>
      <c r="O4918"/>
    </row>
    <row r="4919" spans="2:15" s="249" customFormat="1" ht="15.75" customHeight="1">
      <c r="B4919" s="1408"/>
      <c r="C4919" s="1979"/>
      <c r="D4919" s="1409"/>
      <c r="E4919" s="1398"/>
      <c r="F4919" s="1398"/>
      <c r="G4919" s="1398"/>
      <c r="H4919" s="1399"/>
      <c r="I4919" s="1399"/>
      <c r="J4919" s="1399"/>
      <c r="K4919"/>
      <c r="L4919"/>
      <c r="M4919"/>
      <c r="N4919"/>
      <c r="O4919"/>
    </row>
    <row r="4920" spans="2:15" s="249" customFormat="1" ht="15.75" customHeight="1">
      <c r="B4920" s="1408"/>
      <c r="C4920" s="1979"/>
      <c r="D4920" s="1409"/>
      <c r="E4920" s="1398"/>
      <c r="F4920" s="1398"/>
      <c r="G4920" s="1398"/>
      <c r="H4920" s="1399"/>
      <c r="I4920" s="1399"/>
      <c r="J4920" s="1399"/>
      <c r="K4920"/>
      <c r="L4920"/>
      <c r="M4920"/>
      <c r="N4920"/>
      <c r="O4920"/>
    </row>
    <row r="4921" spans="2:15" s="249" customFormat="1" ht="15.75" customHeight="1">
      <c r="B4921" s="1408"/>
      <c r="C4921" s="1979"/>
      <c r="D4921" s="1409"/>
      <c r="E4921" s="1398"/>
      <c r="F4921" s="1398"/>
      <c r="G4921" s="1398"/>
      <c r="H4921" s="1399"/>
      <c r="I4921" s="1399"/>
      <c r="J4921" s="1399"/>
      <c r="K4921"/>
      <c r="L4921"/>
      <c r="M4921"/>
      <c r="N4921"/>
      <c r="O4921"/>
    </row>
    <row r="4922" spans="2:15" s="249" customFormat="1" ht="15.75" customHeight="1">
      <c r="B4922" s="1408"/>
      <c r="C4922" s="1979"/>
      <c r="D4922" s="1409"/>
      <c r="E4922" s="1398"/>
      <c r="F4922" s="1398"/>
      <c r="G4922" s="1398"/>
      <c r="H4922" s="1399"/>
      <c r="I4922" s="1399"/>
      <c r="J4922" s="1399"/>
      <c r="K4922"/>
      <c r="L4922"/>
      <c r="M4922"/>
      <c r="N4922"/>
      <c r="O4922"/>
    </row>
    <row r="4923" spans="2:15" s="249" customFormat="1" ht="15.75" customHeight="1">
      <c r="B4923" s="1408"/>
      <c r="C4923" s="1979"/>
      <c r="D4923" s="1409"/>
      <c r="E4923" s="1398"/>
      <c r="F4923" s="1398"/>
      <c r="G4923" s="1398"/>
      <c r="H4923" s="1399"/>
      <c r="I4923" s="1399"/>
      <c r="J4923" s="1399"/>
      <c r="K4923"/>
      <c r="L4923"/>
      <c r="M4923"/>
      <c r="N4923"/>
      <c r="O4923"/>
    </row>
    <row r="4924" spans="2:15" s="249" customFormat="1" ht="15.75" customHeight="1">
      <c r="B4924" s="1408"/>
      <c r="C4924" s="1979"/>
      <c r="D4924" s="1409"/>
      <c r="E4924" s="1398"/>
      <c r="F4924" s="1398"/>
      <c r="G4924" s="1398"/>
      <c r="H4924" s="1399"/>
      <c r="I4924" s="1399"/>
      <c r="J4924" s="1399"/>
      <c r="K4924"/>
      <c r="L4924"/>
      <c r="M4924"/>
      <c r="N4924"/>
      <c r="O4924"/>
    </row>
    <row r="4925" spans="2:15" s="249" customFormat="1" ht="15.75" customHeight="1">
      <c r="B4925" s="1408"/>
      <c r="C4925" s="1979"/>
      <c r="D4925" s="1409"/>
      <c r="E4925" s="1398"/>
      <c r="F4925" s="1398"/>
      <c r="G4925" s="1398"/>
      <c r="H4925" s="1399"/>
      <c r="I4925" s="1399"/>
      <c r="J4925" s="1399"/>
      <c r="K4925"/>
      <c r="L4925"/>
      <c r="M4925"/>
      <c r="N4925"/>
      <c r="O4925"/>
    </row>
    <row r="4926" spans="2:15" s="249" customFormat="1" ht="15.75" customHeight="1">
      <c r="B4926" s="1408"/>
      <c r="C4926" s="1979"/>
      <c r="D4926" s="1409"/>
      <c r="E4926" s="1398"/>
      <c r="F4926" s="1398"/>
      <c r="G4926" s="1398"/>
      <c r="H4926" s="1399"/>
      <c r="I4926" s="1399"/>
      <c r="J4926" s="1399"/>
      <c r="K4926"/>
      <c r="L4926"/>
      <c r="M4926"/>
      <c r="N4926"/>
      <c r="O4926"/>
    </row>
    <row r="4927" spans="2:15" s="249" customFormat="1" ht="15.75" customHeight="1">
      <c r="B4927" s="1408"/>
      <c r="C4927" s="1979"/>
      <c r="D4927" s="1409"/>
      <c r="E4927" s="1398"/>
      <c r="F4927" s="1398"/>
      <c r="G4927" s="1398"/>
      <c r="H4927" s="1399"/>
      <c r="I4927" s="1399"/>
      <c r="J4927" s="1399"/>
      <c r="K4927"/>
      <c r="L4927"/>
      <c r="M4927"/>
      <c r="N4927"/>
      <c r="O4927"/>
    </row>
    <row r="4928" spans="2:15" s="249" customFormat="1" ht="15.75" customHeight="1">
      <c r="B4928" s="1408"/>
      <c r="C4928" s="1979"/>
      <c r="D4928" s="1409"/>
      <c r="E4928" s="1398"/>
      <c r="F4928" s="1398"/>
      <c r="G4928" s="1398"/>
      <c r="H4928" s="1399"/>
      <c r="I4928" s="1399"/>
      <c r="J4928" s="1399"/>
      <c r="K4928"/>
      <c r="L4928"/>
      <c r="M4928"/>
      <c r="N4928"/>
      <c r="O4928"/>
    </row>
    <row r="4929" spans="2:15" s="249" customFormat="1" ht="15.75" customHeight="1">
      <c r="B4929" s="1408"/>
      <c r="C4929" s="1979"/>
      <c r="D4929" s="1409"/>
      <c r="E4929" s="1398"/>
      <c r="F4929" s="1398"/>
      <c r="G4929" s="1398"/>
      <c r="H4929" s="1399"/>
      <c r="I4929" s="1399"/>
      <c r="J4929" s="1399"/>
      <c r="K4929"/>
      <c r="L4929"/>
      <c r="M4929"/>
      <c r="N4929"/>
      <c r="O4929"/>
    </row>
    <row r="4930" spans="2:15" s="249" customFormat="1" ht="15.75" customHeight="1">
      <c r="B4930" s="1408"/>
      <c r="C4930" s="1979"/>
      <c r="D4930" s="1409"/>
      <c r="E4930" s="1398"/>
      <c r="F4930" s="1398"/>
      <c r="G4930" s="1398"/>
      <c r="H4930" s="1399"/>
      <c r="I4930" s="1399"/>
      <c r="J4930" s="1399"/>
      <c r="K4930"/>
      <c r="L4930"/>
      <c r="M4930"/>
      <c r="N4930"/>
      <c r="O4930"/>
    </row>
    <row r="4931" spans="2:15" s="249" customFormat="1" ht="15.75" customHeight="1">
      <c r="B4931" s="1408"/>
      <c r="C4931" s="1979"/>
      <c r="D4931" s="1409"/>
      <c r="E4931" s="1398"/>
      <c r="F4931" s="1398"/>
      <c r="G4931" s="1398"/>
      <c r="H4931" s="1399"/>
      <c r="I4931" s="1399"/>
      <c r="J4931" s="1399"/>
      <c r="K4931"/>
      <c r="L4931"/>
      <c r="M4931"/>
      <c r="N4931"/>
      <c r="O4931"/>
    </row>
    <row r="4932" spans="2:15" s="249" customFormat="1" ht="15.75" customHeight="1">
      <c r="B4932" s="1408"/>
      <c r="C4932" s="1979"/>
      <c r="D4932" s="1409"/>
      <c r="E4932" s="1398"/>
      <c r="F4932" s="1398"/>
      <c r="G4932" s="1398"/>
      <c r="H4932" s="1399"/>
      <c r="I4932" s="1399"/>
      <c r="J4932" s="1399"/>
      <c r="K4932"/>
      <c r="L4932"/>
      <c r="M4932"/>
      <c r="N4932"/>
      <c r="O4932"/>
    </row>
    <row r="4933" spans="2:15" s="249" customFormat="1" ht="15.75" customHeight="1">
      <c r="B4933" s="1408"/>
      <c r="C4933" s="1979"/>
      <c r="D4933" s="1409"/>
      <c r="E4933" s="1398"/>
      <c r="F4933" s="1398"/>
      <c r="G4933" s="1398"/>
      <c r="H4933" s="1399"/>
      <c r="I4933" s="1399"/>
      <c r="J4933" s="1399"/>
      <c r="K4933"/>
      <c r="L4933"/>
      <c r="M4933"/>
      <c r="N4933"/>
      <c r="O4933"/>
    </row>
    <row r="4934" spans="2:15" s="249" customFormat="1" ht="15.75" customHeight="1">
      <c r="B4934" s="1408"/>
      <c r="C4934" s="1979"/>
      <c r="D4934" s="1409"/>
      <c r="E4934" s="1398"/>
      <c r="F4934" s="1398"/>
      <c r="G4934" s="1398"/>
      <c r="H4934" s="1399"/>
      <c r="I4934" s="1399"/>
      <c r="J4934" s="1399"/>
      <c r="K4934"/>
      <c r="L4934"/>
      <c r="M4934"/>
      <c r="N4934"/>
      <c r="O4934"/>
    </row>
    <row r="4935" spans="2:15" s="249" customFormat="1" ht="15.75" customHeight="1">
      <c r="B4935" s="1408"/>
      <c r="C4935" s="1979"/>
      <c r="D4935" s="1409"/>
      <c r="E4935" s="1398"/>
      <c r="F4935" s="1398"/>
      <c r="G4935" s="1398"/>
      <c r="H4935" s="1399"/>
      <c r="I4935" s="1399"/>
      <c r="J4935" s="1399"/>
      <c r="K4935"/>
      <c r="L4935"/>
      <c r="M4935"/>
      <c r="N4935"/>
      <c r="O4935"/>
    </row>
    <row r="4936" spans="2:15" s="249" customFormat="1" ht="15.75" customHeight="1">
      <c r="B4936" s="1408"/>
      <c r="C4936" s="1979"/>
      <c r="D4936" s="1409"/>
      <c r="E4936" s="1398"/>
      <c r="F4936" s="1398"/>
      <c r="G4936" s="1398"/>
      <c r="H4936" s="1399"/>
      <c r="I4936" s="1399"/>
      <c r="J4936" s="1399"/>
      <c r="K4936"/>
      <c r="L4936"/>
      <c r="M4936"/>
      <c r="N4936"/>
      <c r="O4936"/>
    </row>
    <row r="4937" spans="2:15" s="249" customFormat="1" ht="15.75" customHeight="1">
      <c r="B4937" s="1408"/>
      <c r="C4937" s="1979"/>
      <c r="D4937" s="1409"/>
      <c r="E4937" s="1398"/>
      <c r="F4937" s="1398"/>
      <c r="G4937" s="1398"/>
      <c r="H4937" s="1399"/>
      <c r="I4937" s="1399"/>
      <c r="J4937" s="1399"/>
      <c r="K4937"/>
      <c r="L4937"/>
      <c r="M4937"/>
      <c r="N4937"/>
      <c r="O4937"/>
    </row>
    <row r="4938" spans="2:15" s="249" customFormat="1" ht="15.75" customHeight="1">
      <c r="B4938" s="1408"/>
      <c r="C4938" s="1979"/>
      <c r="D4938" s="1409"/>
      <c r="E4938" s="1398"/>
      <c r="F4938" s="1398"/>
      <c r="G4938" s="1398"/>
      <c r="H4938" s="1399"/>
      <c r="I4938" s="1399"/>
      <c r="J4938" s="1399"/>
      <c r="K4938"/>
      <c r="L4938"/>
      <c r="M4938"/>
      <c r="N4938"/>
      <c r="O4938"/>
    </row>
    <row r="4939" spans="2:15" s="249" customFormat="1" ht="15.75" customHeight="1">
      <c r="B4939" s="1408"/>
      <c r="C4939" s="1979"/>
      <c r="D4939" s="1409"/>
      <c r="E4939" s="1398"/>
      <c r="F4939" s="1398"/>
      <c r="G4939" s="1398"/>
      <c r="H4939" s="1399"/>
      <c r="I4939" s="1399"/>
      <c r="J4939" s="1399"/>
      <c r="K4939"/>
      <c r="L4939"/>
      <c r="M4939"/>
      <c r="N4939"/>
      <c r="O4939"/>
    </row>
    <row r="4940" spans="2:15" s="249" customFormat="1" ht="15.75" customHeight="1">
      <c r="B4940" s="1408"/>
      <c r="C4940" s="1979"/>
      <c r="D4940" s="1409"/>
      <c r="E4940" s="1398"/>
      <c r="F4940" s="1398"/>
      <c r="G4940" s="1398"/>
      <c r="H4940" s="1399"/>
      <c r="I4940" s="1399"/>
      <c r="J4940" s="1399"/>
      <c r="K4940"/>
      <c r="L4940"/>
      <c r="M4940"/>
      <c r="N4940"/>
      <c r="O4940"/>
    </row>
    <row r="4941" spans="2:15" s="249" customFormat="1" ht="15.75" customHeight="1">
      <c r="B4941" s="1408"/>
      <c r="C4941" s="1979"/>
      <c r="D4941" s="1409"/>
      <c r="E4941" s="1398"/>
      <c r="F4941" s="1398"/>
      <c r="G4941" s="1398"/>
      <c r="H4941" s="1399"/>
      <c r="I4941" s="1399"/>
      <c r="J4941" s="1399"/>
      <c r="K4941"/>
      <c r="L4941"/>
      <c r="M4941"/>
      <c r="N4941"/>
      <c r="O4941"/>
    </row>
    <row r="4942" spans="2:15" s="249" customFormat="1" ht="15.75" customHeight="1">
      <c r="B4942" s="1408"/>
      <c r="C4942" s="1979"/>
      <c r="D4942" s="1409"/>
      <c r="E4942" s="1398"/>
      <c r="F4942" s="1398"/>
      <c r="G4942" s="1398"/>
      <c r="H4942" s="1399"/>
      <c r="I4942" s="1399"/>
      <c r="J4942" s="1399"/>
      <c r="K4942"/>
      <c r="L4942"/>
      <c r="M4942"/>
      <c r="N4942"/>
      <c r="O4942"/>
    </row>
    <row r="4943" spans="2:15" s="249" customFormat="1" ht="15.75" customHeight="1">
      <c r="B4943" s="1408"/>
      <c r="C4943" s="1979"/>
      <c r="D4943" s="1409"/>
      <c r="E4943" s="1398"/>
      <c r="F4943" s="1398"/>
      <c r="G4943" s="1398"/>
      <c r="H4943" s="1399"/>
      <c r="I4943" s="1399"/>
      <c r="J4943" s="1399"/>
      <c r="K4943"/>
      <c r="L4943"/>
      <c r="M4943"/>
      <c r="N4943"/>
      <c r="O4943"/>
    </row>
    <row r="4944" spans="2:15" s="249" customFormat="1" ht="15.75" customHeight="1">
      <c r="B4944" s="1408"/>
      <c r="C4944" s="1979"/>
      <c r="D4944" s="1409"/>
      <c r="E4944" s="1398"/>
      <c r="F4944" s="1398"/>
      <c r="G4944" s="1398"/>
      <c r="H4944" s="1399"/>
      <c r="I4944" s="1399"/>
      <c r="J4944" s="1399"/>
      <c r="K4944"/>
      <c r="L4944"/>
      <c r="M4944"/>
      <c r="N4944"/>
      <c r="O4944"/>
    </row>
    <row r="4945" spans="2:15" s="249" customFormat="1" ht="15.75" customHeight="1">
      <c r="B4945" s="1408"/>
      <c r="C4945" s="1979"/>
      <c r="D4945" s="1409"/>
      <c r="E4945" s="1398"/>
      <c r="F4945" s="1398"/>
      <c r="G4945" s="1398"/>
      <c r="H4945" s="1399"/>
      <c r="I4945" s="1399"/>
      <c r="J4945" s="1399"/>
      <c r="K4945"/>
      <c r="L4945"/>
      <c r="M4945"/>
      <c r="N4945"/>
      <c r="O4945"/>
    </row>
    <row r="4946" spans="2:15" s="249" customFormat="1" ht="15.75" customHeight="1">
      <c r="B4946" s="1408"/>
      <c r="C4946" s="1979"/>
      <c r="D4946" s="1409"/>
      <c r="E4946" s="1398"/>
      <c r="F4946" s="1398"/>
      <c r="G4946" s="1398"/>
      <c r="H4946" s="1399"/>
      <c r="I4946" s="1399"/>
      <c r="J4946" s="1399"/>
      <c r="K4946"/>
      <c r="L4946"/>
      <c r="M4946"/>
      <c r="N4946"/>
      <c r="O4946"/>
    </row>
    <row r="4947" spans="2:15" s="249" customFormat="1" ht="15.75" customHeight="1">
      <c r="B4947" s="1408"/>
      <c r="C4947" s="1979"/>
      <c r="D4947" s="1409"/>
      <c r="E4947" s="1398"/>
      <c r="F4947" s="1398"/>
      <c r="G4947" s="1398"/>
      <c r="H4947" s="1399"/>
      <c r="I4947" s="1399"/>
      <c r="J4947" s="1399"/>
      <c r="K4947"/>
      <c r="L4947"/>
      <c r="M4947"/>
      <c r="N4947"/>
      <c r="O4947"/>
    </row>
    <row r="4948" spans="2:15" s="249" customFormat="1" ht="15.75" customHeight="1">
      <c r="B4948" s="1408"/>
      <c r="C4948" s="1979"/>
      <c r="D4948" s="1409"/>
      <c r="E4948" s="1398"/>
      <c r="F4948" s="1398"/>
      <c r="G4948" s="1398"/>
      <c r="H4948" s="1399"/>
      <c r="I4948" s="1399"/>
      <c r="J4948" s="1399"/>
      <c r="K4948"/>
      <c r="L4948"/>
      <c r="M4948"/>
      <c r="N4948"/>
      <c r="O4948"/>
    </row>
    <row r="4949" spans="2:15" s="249" customFormat="1" ht="15.75" customHeight="1">
      <c r="B4949" s="1408"/>
      <c r="C4949" s="1979"/>
      <c r="D4949" s="1409"/>
      <c r="E4949" s="1398"/>
      <c r="F4949" s="1398"/>
      <c r="G4949" s="1398"/>
      <c r="H4949" s="1399"/>
      <c r="I4949" s="1399"/>
      <c r="J4949" s="1399"/>
      <c r="K4949"/>
      <c r="L4949"/>
      <c r="M4949"/>
      <c r="N4949"/>
      <c r="O4949"/>
    </row>
    <row r="4950" spans="2:15" s="249" customFormat="1" ht="15.75" customHeight="1">
      <c r="B4950" s="1408"/>
      <c r="C4950" s="1979"/>
      <c r="D4950" s="1409"/>
      <c r="E4950" s="1398"/>
      <c r="F4950" s="1398"/>
      <c r="G4950" s="1398"/>
      <c r="H4950" s="1399"/>
      <c r="I4950" s="1399"/>
      <c r="J4950" s="1399"/>
      <c r="K4950"/>
      <c r="L4950"/>
      <c r="M4950"/>
      <c r="N4950"/>
      <c r="O4950"/>
    </row>
    <row r="4951" spans="2:15" s="249" customFormat="1" ht="15.75" customHeight="1">
      <c r="B4951" s="1408"/>
      <c r="C4951" s="1979"/>
      <c r="D4951" s="1409"/>
      <c r="E4951" s="1398"/>
      <c r="F4951" s="1398"/>
      <c r="G4951" s="1398"/>
      <c r="H4951" s="1399"/>
      <c r="I4951" s="1399"/>
      <c r="J4951" s="1399"/>
      <c r="K4951"/>
      <c r="L4951"/>
      <c r="M4951"/>
      <c r="N4951"/>
      <c r="O4951"/>
    </row>
    <row r="4952" spans="2:15" s="249" customFormat="1" ht="15.75" customHeight="1">
      <c r="B4952" s="1408"/>
      <c r="C4952" s="1979"/>
      <c r="D4952" s="1409"/>
      <c r="E4952" s="1398"/>
      <c r="F4952" s="1398"/>
      <c r="G4952" s="1398"/>
      <c r="H4952" s="1399"/>
      <c r="I4952" s="1399"/>
      <c r="J4952" s="1399"/>
      <c r="K4952"/>
      <c r="L4952"/>
      <c r="M4952"/>
      <c r="N4952"/>
      <c r="O4952"/>
    </row>
    <row r="4953" spans="2:15" s="249" customFormat="1" ht="15.75" customHeight="1">
      <c r="B4953" s="1408"/>
      <c r="C4953" s="1979"/>
      <c r="D4953" s="1409"/>
      <c r="E4953" s="1398"/>
      <c r="F4953" s="1398"/>
      <c r="G4953" s="1398"/>
      <c r="H4953" s="1399"/>
      <c r="I4953" s="1399"/>
      <c r="J4953" s="1399"/>
      <c r="K4953"/>
      <c r="L4953"/>
      <c r="M4953"/>
      <c r="N4953"/>
      <c r="O4953"/>
    </row>
    <row r="4954" spans="2:15" s="249" customFormat="1" ht="15.75" customHeight="1">
      <c r="B4954" s="1408"/>
      <c r="C4954" s="1979"/>
      <c r="D4954" s="1409"/>
      <c r="E4954" s="1398"/>
      <c r="F4954" s="1398"/>
      <c r="G4954" s="1398"/>
      <c r="H4954" s="1399"/>
      <c r="I4954" s="1399"/>
      <c r="J4954" s="1399"/>
      <c r="K4954"/>
      <c r="L4954"/>
      <c r="M4954"/>
      <c r="N4954"/>
      <c r="O4954"/>
    </row>
    <row r="4955" spans="2:15" s="249" customFormat="1" ht="15.75" customHeight="1">
      <c r="B4955" s="1408"/>
      <c r="C4955" s="1979"/>
      <c r="D4955" s="1409"/>
      <c r="E4955" s="1398"/>
      <c r="F4955" s="1398"/>
      <c r="G4955" s="1398"/>
      <c r="H4955" s="1399"/>
      <c r="I4955" s="1399"/>
      <c r="J4955" s="1399"/>
      <c r="K4955"/>
      <c r="L4955"/>
      <c r="M4955"/>
      <c r="N4955"/>
      <c r="O4955"/>
    </row>
    <row r="4956" spans="2:15" s="249" customFormat="1" ht="15.75" customHeight="1">
      <c r="B4956" s="1408"/>
      <c r="C4956" s="1979"/>
      <c r="D4956" s="1409"/>
      <c r="E4956" s="1398"/>
      <c r="F4956" s="1398"/>
      <c r="G4956" s="1398"/>
      <c r="H4956" s="1399"/>
      <c r="I4956" s="1399"/>
      <c r="J4956" s="1399"/>
      <c r="K4956"/>
      <c r="L4956"/>
      <c r="M4956"/>
      <c r="N4956"/>
      <c r="O4956"/>
    </row>
    <row r="4957" spans="2:15" s="249" customFormat="1" ht="15.75" customHeight="1">
      <c r="B4957" s="1408"/>
      <c r="C4957" s="1979"/>
      <c r="D4957" s="1409"/>
      <c r="E4957" s="1398"/>
      <c r="F4957" s="1398"/>
      <c r="G4957" s="1398"/>
      <c r="H4957" s="1399"/>
      <c r="I4957" s="1399"/>
      <c r="J4957" s="1399"/>
      <c r="K4957"/>
      <c r="L4957"/>
      <c r="M4957"/>
      <c r="N4957"/>
      <c r="O4957"/>
    </row>
    <row r="4958" spans="2:15" s="249" customFormat="1" ht="15.75" customHeight="1">
      <c r="B4958" s="1408"/>
      <c r="C4958" s="1979"/>
      <c r="D4958" s="1409"/>
      <c r="E4958" s="1398"/>
      <c r="F4958" s="1398"/>
      <c r="G4958" s="1398"/>
      <c r="H4958" s="1399"/>
      <c r="I4958" s="1399"/>
      <c r="J4958" s="1399"/>
      <c r="K4958"/>
      <c r="L4958"/>
      <c r="M4958"/>
      <c r="N4958"/>
      <c r="O4958"/>
    </row>
    <row r="4959" spans="2:15" s="249" customFormat="1" ht="15.75" customHeight="1">
      <c r="B4959" s="1408"/>
      <c r="C4959" s="1979"/>
      <c r="D4959" s="1409"/>
      <c r="E4959" s="1398"/>
      <c r="F4959" s="1398"/>
      <c r="G4959" s="1398"/>
      <c r="H4959" s="1399"/>
      <c r="I4959" s="1399"/>
      <c r="J4959" s="1399"/>
      <c r="K4959"/>
      <c r="L4959"/>
      <c r="M4959"/>
      <c r="N4959"/>
      <c r="O4959"/>
    </row>
    <row r="4960" spans="2:15" s="249" customFormat="1" ht="15.75" customHeight="1">
      <c r="B4960" s="1408"/>
      <c r="C4960" s="1979"/>
      <c r="D4960" s="1409"/>
      <c r="E4960" s="1398"/>
      <c r="F4960" s="1398"/>
      <c r="G4960" s="1398"/>
      <c r="H4960" s="1399"/>
      <c r="I4960" s="1399"/>
      <c r="J4960" s="1399"/>
      <c r="K4960"/>
      <c r="L4960"/>
      <c r="M4960"/>
      <c r="N4960"/>
      <c r="O4960"/>
    </row>
    <row r="4961" spans="2:15" s="249" customFormat="1" ht="15.75" customHeight="1">
      <c r="B4961" s="1408"/>
      <c r="C4961" s="1979"/>
      <c r="D4961" s="1409"/>
      <c r="E4961" s="1398"/>
      <c r="F4961" s="1398"/>
      <c r="G4961" s="1398"/>
      <c r="H4961" s="1399"/>
      <c r="I4961" s="1399"/>
      <c r="J4961" s="1399"/>
      <c r="K4961"/>
      <c r="L4961"/>
      <c r="M4961"/>
      <c r="N4961"/>
      <c r="O4961"/>
    </row>
    <row r="4962" spans="2:15" s="249" customFormat="1" ht="15.75" customHeight="1">
      <c r="B4962" s="1408"/>
      <c r="C4962" s="1979"/>
      <c r="D4962" s="1409"/>
      <c r="E4962" s="1398"/>
      <c r="F4962" s="1398"/>
      <c r="G4962" s="1398"/>
      <c r="H4962" s="1399"/>
      <c r="I4962" s="1399"/>
      <c r="J4962" s="1399"/>
      <c r="K4962"/>
      <c r="L4962"/>
      <c r="M4962"/>
      <c r="N4962"/>
      <c r="O4962"/>
    </row>
    <row r="4963" spans="2:15" s="249" customFormat="1" ht="15.75" customHeight="1">
      <c r="B4963" s="1408"/>
      <c r="C4963" s="1979"/>
      <c r="D4963" s="1409"/>
      <c r="E4963" s="1398"/>
      <c r="F4963" s="1398"/>
      <c r="G4963" s="1398"/>
      <c r="H4963" s="1399"/>
      <c r="I4963" s="1399"/>
      <c r="J4963" s="1399"/>
      <c r="K4963"/>
      <c r="L4963"/>
      <c r="M4963"/>
      <c r="N4963"/>
      <c r="O4963"/>
    </row>
    <row r="4964" spans="2:15" s="249" customFormat="1" ht="15.75" customHeight="1">
      <c r="B4964" s="1408"/>
      <c r="C4964" s="1979"/>
      <c r="D4964" s="1409"/>
      <c r="E4964" s="1398"/>
      <c r="F4964" s="1398"/>
      <c r="G4964" s="1398"/>
      <c r="H4964" s="1399"/>
      <c r="I4964" s="1399"/>
      <c r="J4964" s="1399"/>
      <c r="K4964"/>
      <c r="L4964"/>
      <c r="M4964"/>
      <c r="N4964"/>
      <c r="O4964"/>
    </row>
    <row r="4965" spans="2:15" s="249" customFormat="1" ht="15.75" customHeight="1">
      <c r="B4965" s="1408"/>
      <c r="C4965" s="1979"/>
      <c r="D4965" s="1409"/>
      <c r="E4965" s="1398"/>
      <c r="F4965" s="1398"/>
      <c r="G4965" s="1398"/>
      <c r="H4965" s="1399"/>
      <c r="I4965" s="1399"/>
      <c r="J4965" s="1399"/>
      <c r="K4965"/>
      <c r="L4965"/>
      <c r="M4965"/>
      <c r="N4965"/>
      <c r="O4965"/>
    </row>
    <row r="4966" spans="2:15" s="249" customFormat="1" ht="15.75" customHeight="1">
      <c r="B4966" s="1408"/>
      <c r="C4966" s="1979"/>
      <c r="D4966" s="1409"/>
      <c r="E4966" s="1398"/>
      <c r="F4966" s="1398"/>
      <c r="G4966" s="1398"/>
      <c r="H4966" s="1399"/>
      <c r="I4966" s="1399"/>
      <c r="J4966" s="1399"/>
      <c r="K4966"/>
      <c r="L4966"/>
      <c r="M4966"/>
      <c r="N4966"/>
      <c r="O4966"/>
    </row>
    <row r="4967" spans="2:15" s="249" customFormat="1" ht="15.75" customHeight="1">
      <c r="B4967" s="1408"/>
      <c r="C4967" s="1979"/>
      <c r="D4967" s="1409"/>
      <c r="E4967" s="1398"/>
      <c r="F4967" s="1398"/>
      <c r="G4967" s="1398"/>
      <c r="H4967" s="1399"/>
      <c r="I4967" s="1399"/>
      <c r="J4967" s="1399"/>
      <c r="K4967"/>
      <c r="L4967"/>
      <c r="M4967"/>
      <c r="N4967"/>
      <c r="O4967"/>
    </row>
    <row r="4968" spans="2:15" s="249" customFormat="1" ht="15.75" customHeight="1">
      <c r="B4968" s="1408"/>
      <c r="C4968" s="1979"/>
      <c r="D4968" s="1409"/>
      <c r="E4968" s="1398"/>
      <c r="F4968" s="1398"/>
      <c r="G4968" s="1398"/>
      <c r="H4968" s="1399"/>
      <c r="I4968" s="1399"/>
      <c r="J4968" s="1399"/>
      <c r="K4968"/>
      <c r="L4968"/>
      <c r="M4968"/>
      <c r="N4968"/>
      <c r="O4968"/>
    </row>
    <row r="4969" spans="2:15" s="249" customFormat="1" ht="15.75" customHeight="1">
      <c r="B4969" s="1408"/>
      <c r="C4969" s="1979"/>
      <c r="D4969" s="1409"/>
      <c r="E4969" s="1398"/>
      <c r="F4969" s="1398"/>
      <c r="G4969" s="1398"/>
      <c r="H4969" s="1399"/>
      <c r="I4969" s="1399"/>
      <c r="J4969" s="1399"/>
      <c r="K4969"/>
      <c r="L4969"/>
      <c r="M4969"/>
      <c r="N4969"/>
      <c r="O4969"/>
    </row>
    <row r="4970" spans="2:15" s="249" customFormat="1" ht="15.75" customHeight="1">
      <c r="B4970" s="1408"/>
      <c r="C4970" s="1979"/>
      <c r="D4970" s="1409"/>
      <c r="E4970" s="1398"/>
      <c r="F4970" s="1398"/>
      <c r="G4970" s="1398"/>
      <c r="H4970" s="1399"/>
      <c r="I4970" s="1399"/>
      <c r="J4970" s="1399"/>
      <c r="K4970"/>
      <c r="L4970"/>
      <c r="M4970"/>
      <c r="N4970"/>
      <c r="O4970"/>
    </row>
    <row r="4971" spans="2:15" s="249" customFormat="1" ht="15.75" customHeight="1">
      <c r="B4971" s="1408"/>
      <c r="C4971" s="1979"/>
      <c r="D4971" s="1409"/>
      <c r="E4971" s="1398"/>
      <c r="F4971" s="1398"/>
      <c r="G4971" s="1398"/>
      <c r="H4971" s="1399"/>
      <c r="I4971" s="1399"/>
      <c r="J4971" s="1399"/>
      <c r="K4971"/>
      <c r="L4971"/>
      <c r="M4971"/>
      <c r="N4971"/>
      <c r="O4971"/>
    </row>
    <row r="4972" spans="2:15" s="249" customFormat="1" ht="15.75" customHeight="1">
      <c r="B4972" s="1408"/>
      <c r="C4972" s="1979"/>
      <c r="D4972" s="1409"/>
      <c r="E4972" s="1398"/>
      <c r="F4972" s="1398"/>
      <c r="G4972" s="1398"/>
      <c r="H4972" s="1399"/>
      <c r="I4972" s="1399"/>
      <c r="J4972" s="1399"/>
      <c r="K4972"/>
      <c r="L4972"/>
      <c r="M4972"/>
      <c r="N4972"/>
      <c r="O4972"/>
    </row>
    <row r="4973" spans="2:15" s="249" customFormat="1" ht="15.75" customHeight="1">
      <c r="B4973" s="1408"/>
      <c r="C4973" s="1979"/>
      <c r="D4973" s="1409"/>
      <c r="E4973" s="1398"/>
      <c r="F4973" s="1398"/>
      <c r="G4973" s="1398"/>
      <c r="H4973" s="1399"/>
      <c r="I4973" s="1399"/>
      <c r="J4973" s="1399"/>
      <c r="K4973"/>
      <c r="L4973"/>
      <c r="M4973"/>
      <c r="N4973"/>
      <c r="O4973"/>
    </row>
    <row r="4974" spans="2:15" s="249" customFormat="1" ht="15.75" customHeight="1">
      <c r="B4974" s="1408"/>
      <c r="C4974" s="1979"/>
      <c r="D4974" s="1409"/>
      <c r="E4974" s="1398"/>
      <c r="F4974" s="1398"/>
      <c r="G4974" s="1398"/>
      <c r="H4974" s="1399"/>
      <c r="I4974" s="1399"/>
      <c r="J4974" s="1399"/>
      <c r="K4974"/>
      <c r="L4974"/>
      <c r="M4974"/>
      <c r="N4974"/>
      <c r="O4974"/>
    </row>
    <row r="4975" spans="2:15" s="249" customFormat="1" ht="15.75" customHeight="1">
      <c r="B4975" s="1408"/>
      <c r="C4975" s="1979"/>
      <c r="D4975" s="1409"/>
      <c r="E4975" s="1398"/>
      <c r="F4975" s="1398"/>
      <c r="G4975" s="1398"/>
      <c r="H4975" s="1399"/>
      <c r="I4975" s="1399"/>
      <c r="J4975" s="1399"/>
      <c r="K4975"/>
      <c r="L4975"/>
      <c r="M4975"/>
      <c r="N4975"/>
      <c r="O4975"/>
    </row>
    <row r="4976" spans="2:15" s="249" customFormat="1" ht="15.75" customHeight="1">
      <c r="B4976" s="1408"/>
      <c r="C4976" s="1979"/>
      <c r="D4976" s="1409"/>
      <c r="E4976" s="1398"/>
      <c r="F4976" s="1398"/>
      <c r="G4976" s="1398"/>
      <c r="H4976" s="1399"/>
      <c r="I4976" s="1399"/>
      <c r="J4976" s="1399"/>
      <c r="K4976"/>
      <c r="L4976"/>
      <c r="M4976"/>
      <c r="N4976"/>
      <c r="O4976"/>
    </row>
    <row r="4977" spans="2:15" s="249" customFormat="1" ht="15.75" customHeight="1">
      <c r="B4977" s="1408"/>
      <c r="C4977" s="1979"/>
      <c r="D4977" s="1409"/>
      <c r="E4977" s="1398"/>
      <c r="F4977" s="1398"/>
      <c r="G4977" s="1398"/>
      <c r="H4977" s="1399"/>
      <c r="I4977" s="1399"/>
      <c r="J4977" s="1399"/>
      <c r="K4977"/>
      <c r="L4977"/>
      <c r="M4977"/>
      <c r="N4977"/>
      <c r="O4977"/>
    </row>
    <row r="4978" spans="2:15" s="249" customFormat="1" ht="15.75" customHeight="1">
      <c r="B4978" s="1408"/>
      <c r="C4978" s="1979"/>
      <c r="D4978" s="1409"/>
      <c r="E4978" s="1398"/>
      <c r="F4978" s="1398"/>
      <c r="G4978" s="1398"/>
      <c r="H4978" s="1399"/>
      <c r="I4978" s="1399"/>
      <c r="J4978" s="1399"/>
      <c r="K4978"/>
      <c r="L4978"/>
      <c r="M4978"/>
      <c r="N4978"/>
      <c r="O4978"/>
    </row>
    <row r="4979" spans="2:15" s="249" customFormat="1" ht="15.75" customHeight="1">
      <c r="B4979" s="1408"/>
      <c r="C4979" s="1979"/>
      <c r="D4979" s="1409"/>
      <c r="E4979" s="1398"/>
      <c r="F4979" s="1398"/>
      <c r="G4979" s="1398"/>
      <c r="H4979" s="1399"/>
      <c r="I4979" s="1399"/>
      <c r="J4979" s="1399"/>
      <c r="K4979"/>
      <c r="L4979"/>
      <c r="M4979"/>
      <c r="N4979"/>
      <c r="O4979"/>
    </row>
    <row r="4980" spans="2:15" s="249" customFormat="1" ht="15.75" customHeight="1">
      <c r="B4980" s="1408"/>
      <c r="C4980" s="1979"/>
      <c r="D4980" s="1409"/>
      <c r="E4980" s="1398"/>
      <c r="F4980" s="1398"/>
      <c r="G4980" s="1398"/>
      <c r="H4980" s="1399"/>
      <c r="I4980" s="1399"/>
      <c r="J4980" s="1399"/>
      <c r="K4980"/>
      <c r="L4980"/>
      <c r="M4980"/>
      <c r="N4980"/>
      <c r="O4980"/>
    </row>
    <row r="4981" spans="2:15" s="249" customFormat="1" ht="15.75" customHeight="1">
      <c r="B4981" s="1408"/>
      <c r="C4981" s="1979"/>
      <c r="D4981" s="1409"/>
      <c r="E4981" s="1398"/>
      <c r="F4981" s="1398"/>
      <c r="G4981" s="1398"/>
      <c r="H4981" s="1399"/>
      <c r="I4981" s="1399"/>
      <c r="J4981" s="1399"/>
      <c r="K4981"/>
      <c r="L4981"/>
      <c r="M4981"/>
      <c r="N4981"/>
      <c r="O4981"/>
    </row>
    <row r="4982" spans="2:15" s="249" customFormat="1" ht="15.75" customHeight="1">
      <c r="B4982" s="1408"/>
      <c r="C4982" s="1979"/>
      <c r="D4982" s="1409"/>
      <c r="E4982" s="1398"/>
      <c r="F4982" s="1398"/>
      <c r="G4982" s="1398"/>
      <c r="H4982" s="1399"/>
      <c r="I4982" s="1399"/>
      <c r="J4982" s="1399"/>
      <c r="K4982"/>
      <c r="L4982"/>
      <c r="M4982"/>
      <c r="N4982"/>
      <c r="O4982"/>
    </row>
    <row r="4983" spans="2:15" s="249" customFormat="1" ht="15.75" customHeight="1">
      <c r="B4983" s="1408"/>
      <c r="C4983" s="1979"/>
      <c r="D4983" s="1409"/>
      <c r="E4983" s="1398"/>
      <c r="F4983" s="1398"/>
      <c r="G4983" s="1398"/>
      <c r="H4983" s="1399"/>
      <c r="I4983" s="1399"/>
      <c r="J4983" s="1399"/>
      <c r="K4983"/>
      <c r="L4983"/>
      <c r="M4983"/>
      <c r="N4983"/>
      <c r="O4983"/>
    </row>
    <row r="4984" spans="2:15" s="249" customFormat="1" ht="15.75" customHeight="1">
      <c r="B4984" s="1408"/>
      <c r="C4984" s="1979"/>
      <c r="D4984" s="1409"/>
      <c r="E4984" s="1398"/>
      <c r="F4984" s="1398"/>
      <c r="G4984" s="1398"/>
      <c r="H4984" s="1399"/>
      <c r="I4984" s="1399"/>
      <c r="J4984" s="1399"/>
      <c r="K4984"/>
      <c r="L4984"/>
      <c r="M4984"/>
      <c r="N4984"/>
      <c r="O4984"/>
    </row>
    <row r="4985" spans="2:15" s="249" customFormat="1" ht="15.75" customHeight="1">
      <c r="B4985" s="1408"/>
      <c r="C4985" s="1979"/>
      <c r="D4985" s="1409"/>
      <c r="E4985" s="1398"/>
      <c r="F4985" s="1398"/>
      <c r="G4985" s="1398"/>
      <c r="H4985" s="1399"/>
      <c r="I4985" s="1399"/>
      <c r="J4985" s="1399"/>
      <c r="K4985"/>
      <c r="L4985"/>
      <c r="M4985"/>
      <c r="N4985"/>
      <c r="O4985"/>
    </row>
    <row r="4986" spans="2:15" s="249" customFormat="1" ht="15.75" customHeight="1">
      <c r="B4986" s="1408"/>
      <c r="C4986" s="1979"/>
      <c r="D4986" s="1409"/>
      <c r="E4986" s="1398"/>
      <c r="F4986" s="1398"/>
      <c r="G4986" s="1398"/>
      <c r="H4986" s="1399"/>
      <c r="I4986" s="1399"/>
      <c r="J4986" s="1399"/>
      <c r="K4986"/>
      <c r="L4986"/>
      <c r="M4986"/>
      <c r="N4986"/>
      <c r="O4986"/>
    </row>
    <row r="4987" spans="2:15" s="249" customFormat="1" ht="15.75" customHeight="1">
      <c r="B4987" s="1408"/>
      <c r="C4987" s="1979"/>
      <c r="D4987" s="1409"/>
      <c r="E4987" s="1398"/>
      <c r="F4987" s="1398"/>
      <c r="G4987" s="1398"/>
      <c r="H4987" s="1399"/>
      <c r="I4987" s="1399"/>
      <c r="J4987" s="1399"/>
      <c r="K4987"/>
      <c r="L4987"/>
      <c r="M4987"/>
      <c r="N4987"/>
      <c r="O4987"/>
    </row>
    <row r="4988" spans="2:15" s="249" customFormat="1" ht="15.75" customHeight="1">
      <c r="B4988" s="1408"/>
      <c r="C4988" s="1979"/>
      <c r="D4988" s="1409"/>
      <c r="E4988" s="1398"/>
      <c r="F4988" s="1398"/>
      <c r="G4988" s="1398"/>
      <c r="H4988" s="1399"/>
      <c r="I4988" s="1399"/>
      <c r="J4988" s="1399"/>
      <c r="K4988"/>
      <c r="L4988"/>
      <c r="M4988"/>
      <c r="N4988"/>
      <c r="O4988"/>
    </row>
    <row r="4989" spans="2:15" s="249" customFormat="1" ht="15.75" customHeight="1">
      <c r="B4989" s="1408"/>
      <c r="C4989" s="1979"/>
      <c r="D4989" s="1409"/>
      <c r="E4989" s="1398"/>
      <c r="F4989" s="1398"/>
      <c r="G4989" s="1398"/>
      <c r="H4989" s="1399"/>
      <c r="I4989" s="1399"/>
      <c r="J4989" s="1399"/>
      <c r="K4989"/>
      <c r="L4989"/>
      <c r="M4989"/>
      <c r="N4989"/>
      <c r="O4989"/>
    </row>
    <row r="4990" spans="2:15" s="249" customFormat="1" ht="15.75" customHeight="1">
      <c r="B4990" s="1408"/>
      <c r="C4990" s="1979"/>
      <c r="D4990" s="1409"/>
      <c r="E4990" s="1398"/>
      <c r="F4990" s="1398"/>
      <c r="G4990" s="1398"/>
      <c r="H4990" s="1399"/>
      <c r="I4990" s="1399"/>
      <c r="J4990" s="1399"/>
      <c r="K4990"/>
      <c r="L4990"/>
      <c r="M4990"/>
      <c r="N4990"/>
      <c r="O4990"/>
    </row>
    <row r="4991" spans="2:15" s="249" customFormat="1" ht="15.75" customHeight="1">
      <c r="B4991" s="1408"/>
      <c r="C4991" s="1979"/>
      <c r="D4991" s="1409"/>
      <c r="E4991" s="1398"/>
      <c r="F4991" s="1398"/>
      <c r="G4991" s="1398"/>
      <c r="H4991" s="1399"/>
      <c r="I4991" s="1399"/>
      <c r="J4991" s="1399"/>
      <c r="K4991"/>
      <c r="L4991"/>
      <c r="M4991"/>
      <c r="N4991"/>
      <c r="O4991"/>
    </row>
    <row r="4992" spans="2:15" s="249" customFormat="1" ht="15.75" customHeight="1">
      <c r="B4992" s="1408"/>
      <c r="C4992" s="1979"/>
      <c r="D4992" s="1409"/>
      <c r="E4992" s="1398"/>
      <c r="F4992" s="1398"/>
      <c r="G4992" s="1398"/>
      <c r="H4992" s="1399"/>
      <c r="I4992" s="1399"/>
      <c r="J4992" s="1399"/>
      <c r="K4992"/>
      <c r="L4992"/>
      <c r="M4992"/>
      <c r="N4992"/>
      <c r="O4992"/>
    </row>
    <row r="4993" spans="2:15" s="249" customFormat="1" ht="15.75" customHeight="1">
      <c r="B4993" s="1408"/>
      <c r="C4993" s="1979"/>
      <c r="D4993" s="1409"/>
      <c r="E4993" s="1398"/>
      <c r="F4993" s="1398"/>
      <c r="G4993" s="1398"/>
      <c r="H4993" s="1399"/>
      <c r="I4993" s="1399"/>
      <c r="J4993" s="1399"/>
      <c r="K4993"/>
      <c r="L4993"/>
      <c r="M4993"/>
      <c r="N4993"/>
      <c r="O4993"/>
    </row>
    <row r="4994" spans="2:15" s="249" customFormat="1" ht="15.75" customHeight="1">
      <c r="B4994" s="1408"/>
      <c r="C4994" s="1979"/>
      <c r="D4994" s="1409"/>
      <c r="E4994" s="1398"/>
      <c r="F4994" s="1398"/>
      <c r="G4994" s="1398"/>
      <c r="H4994" s="1399"/>
      <c r="I4994" s="1399"/>
      <c r="J4994" s="1399"/>
      <c r="K4994"/>
      <c r="L4994"/>
      <c r="M4994"/>
      <c r="N4994"/>
      <c r="O4994"/>
    </row>
    <row r="4995" spans="2:15" s="249" customFormat="1" ht="15.75" customHeight="1">
      <c r="B4995" s="1408"/>
      <c r="C4995" s="1979"/>
      <c r="D4995" s="1409"/>
      <c r="E4995" s="1398"/>
      <c r="F4995" s="1398"/>
      <c r="G4995" s="1398"/>
      <c r="H4995" s="1399"/>
      <c r="I4995" s="1399"/>
      <c r="J4995" s="1399"/>
      <c r="K4995"/>
      <c r="L4995"/>
      <c r="M4995"/>
      <c r="N4995"/>
      <c r="O4995"/>
    </row>
    <row r="4996" spans="2:15" s="249" customFormat="1" ht="15.75" customHeight="1">
      <c r="B4996" s="1408"/>
      <c r="C4996" s="1979"/>
      <c r="D4996" s="1409"/>
      <c r="E4996" s="1398"/>
      <c r="F4996" s="1398"/>
      <c r="G4996" s="1398"/>
      <c r="H4996" s="1399"/>
      <c r="I4996" s="1399"/>
      <c r="J4996" s="1399"/>
      <c r="K4996"/>
      <c r="L4996"/>
      <c r="M4996"/>
      <c r="N4996"/>
      <c r="O4996"/>
    </row>
    <row r="4997" spans="2:15" s="249" customFormat="1" ht="15.75" customHeight="1">
      <c r="B4997" s="1408"/>
      <c r="C4997" s="1979"/>
      <c r="D4997" s="1409"/>
      <c r="E4997" s="1398"/>
      <c r="F4997" s="1398"/>
      <c r="G4997" s="1398"/>
      <c r="H4997" s="1399"/>
      <c r="I4997" s="1399"/>
      <c r="J4997" s="1399"/>
      <c r="K4997"/>
      <c r="L4997"/>
      <c r="M4997"/>
      <c r="N4997"/>
      <c r="O4997"/>
    </row>
    <row r="4998" spans="2:15" s="249" customFormat="1" ht="15.75" customHeight="1">
      <c r="B4998" s="1408"/>
      <c r="C4998" s="1979"/>
      <c r="D4998" s="1409"/>
      <c r="E4998" s="1398"/>
      <c r="F4998" s="1398"/>
      <c r="G4998" s="1398"/>
      <c r="H4998" s="1399"/>
      <c r="I4998" s="1399"/>
      <c r="J4998" s="1399"/>
      <c r="K4998"/>
      <c r="L4998"/>
      <c r="M4998"/>
      <c r="N4998"/>
      <c r="O4998"/>
    </row>
    <row r="4999" spans="2:15" s="249" customFormat="1" ht="15.75" customHeight="1">
      <c r="B4999" s="1408"/>
      <c r="C4999" s="1979"/>
      <c r="D4999" s="1409"/>
      <c r="E4999" s="1398"/>
      <c r="F4999" s="1398"/>
      <c r="G4999" s="1398"/>
      <c r="H4999" s="1399"/>
      <c r="I4999" s="1399"/>
      <c r="J4999" s="1399"/>
      <c r="K4999"/>
      <c r="L4999"/>
      <c r="M4999"/>
      <c r="N4999"/>
      <c r="O4999"/>
    </row>
    <row r="5000" spans="2:15" s="249" customFormat="1" ht="15.75" customHeight="1">
      <c r="B5000" s="1408"/>
      <c r="C5000" s="1979"/>
      <c r="D5000" s="1409"/>
      <c r="E5000" s="1398"/>
      <c r="F5000" s="1398"/>
      <c r="G5000" s="1398"/>
      <c r="H5000" s="1399"/>
      <c r="I5000" s="1399"/>
      <c r="J5000" s="1399"/>
      <c r="K5000"/>
      <c r="L5000"/>
      <c r="M5000"/>
      <c r="N5000"/>
      <c r="O5000"/>
    </row>
    <row r="5001" spans="2:15" s="249" customFormat="1" ht="15.75" customHeight="1">
      <c r="B5001" s="1408"/>
      <c r="C5001" s="1979"/>
      <c r="D5001" s="1409"/>
      <c r="E5001" s="1398"/>
      <c r="F5001" s="1398"/>
      <c r="G5001" s="1398"/>
      <c r="H5001" s="1399"/>
      <c r="I5001" s="1399"/>
      <c r="J5001" s="1399"/>
      <c r="K5001"/>
      <c r="L5001"/>
      <c r="M5001"/>
      <c r="N5001"/>
      <c r="O5001"/>
    </row>
    <row r="5002" spans="2:15" s="249" customFormat="1" ht="15.75" customHeight="1">
      <c r="B5002" s="1408"/>
      <c r="C5002" s="1979"/>
      <c r="D5002" s="1409"/>
      <c r="E5002" s="1398"/>
      <c r="F5002" s="1398"/>
      <c r="G5002" s="1398"/>
      <c r="H5002" s="1399"/>
      <c r="I5002" s="1399"/>
      <c r="J5002" s="1399"/>
      <c r="K5002"/>
      <c r="L5002"/>
      <c r="M5002"/>
      <c r="N5002"/>
      <c r="O5002"/>
    </row>
    <row r="5003" spans="2:15" s="249" customFormat="1" ht="15.75" customHeight="1">
      <c r="B5003" s="1408"/>
      <c r="C5003" s="1979"/>
      <c r="D5003" s="1409"/>
      <c r="E5003" s="1398"/>
      <c r="F5003" s="1398"/>
      <c r="G5003" s="1398"/>
      <c r="H5003" s="1399"/>
      <c r="I5003" s="1399"/>
      <c r="J5003" s="1399"/>
      <c r="K5003"/>
      <c r="L5003"/>
      <c r="M5003"/>
      <c r="N5003"/>
      <c r="O5003"/>
    </row>
    <row r="5004" spans="2:15" s="249" customFormat="1" ht="15.75" customHeight="1">
      <c r="B5004" s="1408"/>
      <c r="C5004" s="1979"/>
      <c r="D5004" s="1409"/>
      <c r="E5004" s="1398"/>
      <c r="F5004" s="1398"/>
      <c r="G5004" s="1398"/>
      <c r="H5004" s="1399"/>
      <c r="I5004" s="1399"/>
      <c r="J5004" s="1399"/>
      <c r="K5004"/>
      <c r="L5004"/>
      <c r="M5004"/>
      <c r="N5004"/>
      <c r="O5004"/>
    </row>
    <row r="5005" spans="2:15" s="249" customFormat="1" ht="15.75" customHeight="1">
      <c r="B5005" s="1408"/>
      <c r="C5005" s="1979"/>
      <c r="D5005" s="1409"/>
      <c r="E5005" s="1398"/>
      <c r="F5005" s="1398"/>
      <c r="G5005" s="1398"/>
      <c r="H5005" s="1399"/>
      <c r="I5005" s="1399"/>
      <c r="J5005" s="1399"/>
      <c r="K5005"/>
      <c r="L5005"/>
      <c r="M5005"/>
      <c r="N5005"/>
      <c r="O5005"/>
    </row>
    <row r="5006" spans="2:15" s="249" customFormat="1" ht="15.75" customHeight="1">
      <c r="B5006" s="1408"/>
      <c r="C5006" s="1979"/>
      <c r="D5006" s="1409"/>
      <c r="E5006" s="1398"/>
      <c r="F5006" s="1398"/>
      <c r="G5006" s="1398"/>
      <c r="H5006" s="1399"/>
      <c r="I5006" s="1399"/>
      <c r="J5006" s="1399"/>
      <c r="K5006"/>
      <c r="L5006"/>
      <c r="M5006"/>
      <c r="N5006"/>
      <c r="O5006"/>
    </row>
    <row r="5007" spans="2:15" s="249" customFormat="1" ht="15.75" customHeight="1">
      <c r="B5007" s="1408"/>
      <c r="C5007" s="1979"/>
      <c r="D5007" s="1409"/>
      <c r="E5007" s="1398"/>
      <c r="F5007" s="1398"/>
      <c r="G5007" s="1398"/>
      <c r="H5007" s="1399"/>
      <c r="I5007" s="1399"/>
      <c r="J5007" s="1399"/>
      <c r="K5007"/>
      <c r="L5007"/>
      <c r="M5007"/>
      <c r="N5007"/>
      <c r="O5007"/>
    </row>
    <row r="5008" spans="2:15" s="249" customFormat="1" ht="15.75" customHeight="1">
      <c r="B5008" s="1408"/>
      <c r="C5008" s="1979"/>
      <c r="D5008" s="1409"/>
      <c r="E5008" s="1398"/>
      <c r="F5008" s="1398"/>
      <c r="G5008" s="1398"/>
      <c r="H5008" s="1399"/>
      <c r="I5008" s="1399"/>
      <c r="J5008" s="1399"/>
      <c r="K5008"/>
      <c r="L5008"/>
      <c r="M5008"/>
      <c r="N5008"/>
      <c r="O5008"/>
    </row>
    <row r="5009" spans="2:15" s="249" customFormat="1" ht="15.75" customHeight="1">
      <c r="B5009" s="1408"/>
      <c r="C5009" s="1979"/>
      <c r="D5009" s="1409"/>
      <c r="E5009" s="1398"/>
      <c r="F5009" s="1398"/>
      <c r="G5009" s="1398"/>
      <c r="H5009" s="1399"/>
      <c r="I5009" s="1399"/>
      <c r="J5009" s="1399"/>
      <c r="K5009"/>
      <c r="L5009"/>
      <c r="M5009"/>
      <c r="N5009"/>
      <c r="O5009"/>
    </row>
    <row r="5010" spans="2:15" s="249" customFormat="1" ht="15.75" customHeight="1">
      <c r="B5010" s="1408"/>
      <c r="C5010" s="1979"/>
      <c r="D5010" s="1409"/>
      <c r="E5010" s="1398"/>
      <c r="F5010" s="1398"/>
      <c r="G5010" s="1398"/>
      <c r="H5010" s="1399"/>
      <c r="I5010" s="1399"/>
      <c r="J5010" s="1399"/>
      <c r="K5010"/>
      <c r="L5010"/>
      <c r="M5010"/>
      <c r="N5010"/>
      <c r="O5010"/>
    </row>
    <row r="5011" spans="2:15" s="249" customFormat="1" ht="15.75" customHeight="1">
      <c r="B5011" s="1408"/>
      <c r="C5011" s="1979"/>
      <c r="D5011" s="1409"/>
      <c r="E5011" s="1398"/>
      <c r="F5011" s="1398"/>
      <c r="G5011" s="1398"/>
      <c r="H5011" s="1399"/>
      <c r="I5011" s="1399"/>
      <c r="J5011" s="1399"/>
      <c r="K5011"/>
      <c r="L5011"/>
      <c r="M5011"/>
      <c r="N5011"/>
      <c r="O5011"/>
    </row>
    <row r="5012" spans="2:15" s="249" customFormat="1" ht="15.75" customHeight="1">
      <c r="B5012" s="1408"/>
      <c r="C5012" s="1979"/>
      <c r="D5012" s="1409"/>
      <c r="E5012" s="1398"/>
      <c r="F5012" s="1398"/>
      <c r="G5012" s="1398"/>
      <c r="H5012" s="1399"/>
      <c r="I5012" s="1399"/>
      <c r="J5012" s="1399"/>
      <c r="K5012"/>
      <c r="L5012"/>
      <c r="M5012"/>
      <c r="N5012"/>
      <c r="O5012"/>
    </row>
    <row r="5013" spans="2:15" s="249" customFormat="1" ht="15.75" customHeight="1">
      <c r="B5013" s="1408"/>
      <c r="C5013" s="1979"/>
      <c r="D5013" s="1409"/>
      <c r="E5013" s="1398"/>
      <c r="F5013" s="1398"/>
      <c r="G5013" s="1398"/>
      <c r="H5013" s="1399"/>
      <c r="I5013" s="1399"/>
      <c r="J5013" s="1399"/>
      <c r="K5013"/>
      <c r="L5013"/>
      <c r="M5013"/>
      <c r="N5013"/>
      <c r="O5013"/>
    </row>
    <row r="5014" spans="2:15" s="249" customFormat="1" ht="15.75" customHeight="1">
      <c r="B5014" s="1408"/>
      <c r="C5014" s="1979"/>
      <c r="D5014" s="1409"/>
      <c r="E5014" s="1398"/>
      <c r="F5014" s="1398"/>
      <c r="G5014" s="1398"/>
      <c r="H5014" s="1399"/>
      <c r="I5014" s="1399"/>
      <c r="J5014" s="1399"/>
      <c r="K5014"/>
      <c r="L5014"/>
      <c r="M5014"/>
      <c r="N5014"/>
      <c r="O5014"/>
    </row>
    <row r="5015" spans="2:15" s="249" customFormat="1" ht="15.75" customHeight="1">
      <c r="B5015" s="1408"/>
      <c r="C5015" s="1979"/>
      <c r="D5015" s="1409"/>
      <c r="E5015" s="1398"/>
      <c r="F5015" s="1398"/>
      <c r="G5015" s="1398"/>
      <c r="H5015" s="1399"/>
      <c r="I5015" s="1399"/>
      <c r="J5015" s="1399"/>
      <c r="K5015"/>
      <c r="L5015"/>
      <c r="M5015"/>
      <c r="N5015"/>
      <c r="O5015"/>
    </row>
    <row r="5016" spans="2:15" s="249" customFormat="1" ht="15.75" customHeight="1">
      <c r="B5016" s="1408"/>
      <c r="C5016" s="1979"/>
      <c r="D5016" s="1409"/>
      <c r="E5016" s="1398"/>
      <c r="F5016" s="1398"/>
      <c r="G5016" s="1398"/>
      <c r="H5016" s="1399"/>
      <c r="I5016" s="1399"/>
      <c r="J5016" s="1399"/>
      <c r="K5016"/>
      <c r="L5016"/>
      <c r="M5016"/>
      <c r="N5016"/>
      <c r="O5016"/>
    </row>
    <row r="5017" spans="2:15" s="249" customFormat="1" ht="15.75" customHeight="1">
      <c r="B5017" s="1408"/>
      <c r="C5017" s="1979"/>
      <c r="D5017" s="1409"/>
      <c r="E5017" s="1398"/>
      <c r="F5017" s="1398"/>
      <c r="G5017" s="1398"/>
      <c r="H5017" s="1399"/>
      <c r="I5017" s="1399"/>
      <c r="J5017" s="1399"/>
      <c r="K5017"/>
      <c r="L5017"/>
      <c r="M5017"/>
      <c r="N5017"/>
      <c r="O5017"/>
    </row>
    <row r="5018" spans="2:15" s="249" customFormat="1" ht="15.75" customHeight="1">
      <c r="B5018" s="1408"/>
      <c r="C5018" s="1979"/>
      <c r="D5018" s="1409"/>
      <c r="E5018" s="1398"/>
      <c r="F5018" s="1398"/>
      <c r="G5018" s="1398"/>
      <c r="H5018" s="1399"/>
      <c r="I5018" s="1399"/>
      <c r="J5018" s="1399"/>
      <c r="K5018"/>
      <c r="L5018"/>
      <c r="M5018"/>
      <c r="N5018"/>
      <c r="O5018"/>
    </row>
    <row r="5019" spans="2:15" s="249" customFormat="1" ht="15.75" customHeight="1">
      <c r="B5019" s="1408"/>
      <c r="C5019" s="1979"/>
      <c r="D5019" s="1409"/>
      <c r="E5019" s="1398"/>
      <c r="F5019" s="1398"/>
      <c r="G5019" s="1398"/>
      <c r="H5019" s="1399"/>
      <c r="I5019" s="1399"/>
      <c r="J5019" s="1399"/>
      <c r="K5019"/>
      <c r="L5019"/>
      <c r="M5019"/>
      <c r="N5019"/>
      <c r="O5019"/>
    </row>
    <row r="5020" spans="2:15" s="249" customFormat="1" ht="15.75" customHeight="1">
      <c r="B5020" s="1408"/>
      <c r="C5020" s="1979"/>
      <c r="D5020" s="1409"/>
      <c r="E5020" s="1398"/>
      <c r="F5020" s="1398"/>
      <c r="G5020" s="1398"/>
      <c r="H5020" s="1399"/>
      <c r="I5020" s="1399"/>
      <c r="J5020" s="1399"/>
      <c r="K5020"/>
      <c r="L5020"/>
      <c r="M5020"/>
      <c r="N5020"/>
      <c r="O5020"/>
    </row>
    <row r="5021" spans="2:15" s="249" customFormat="1" ht="15.75" customHeight="1">
      <c r="B5021" s="1408"/>
      <c r="C5021" s="1979"/>
      <c r="D5021" s="1409"/>
      <c r="E5021" s="1398"/>
      <c r="F5021" s="1398"/>
      <c r="G5021" s="1398"/>
      <c r="H5021" s="1399"/>
      <c r="I5021" s="1399"/>
      <c r="J5021" s="1399"/>
      <c r="K5021"/>
      <c r="L5021"/>
      <c r="M5021"/>
      <c r="N5021"/>
      <c r="O5021"/>
    </row>
    <row r="5022" spans="2:15" s="249" customFormat="1" ht="15.75" customHeight="1">
      <c r="B5022" s="1408"/>
      <c r="C5022" s="1979"/>
      <c r="D5022" s="1409"/>
      <c r="E5022" s="1398"/>
      <c r="F5022" s="1398"/>
      <c r="G5022" s="1398"/>
      <c r="H5022" s="1399"/>
      <c r="I5022" s="1399"/>
      <c r="J5022" s="1399"/>
      <c r="K5022"/>
      <c r="L5022"/>
      <c r="M5022"/>
      <c r="N5022"/>
      <c r="O5022"/>
    </row>
    <row r="5023" spans="2:15" s="249" customFormat="1" ht="15.75" customHeight="1">
      <c r="B5023" s="1408"/>
      <c r="C5023" s="1979"/>
      <c r="D5023" s="1409"/>
      <c r="E5023" s="1398"/>
      <c r="F5023" s="1398"/>
      <c r="G5023" s="1398"/>
      <c r="H5023" s="1399"/>
      <c r="I5023" s="1399"/>
      <c r="J5023" s="1399"/>
      <c r="K5023"/>
      <c r="L5023"/>
      <c r="M5023"/>
      <c r="N5023"/>
      <c r="O5023"/>
    </row>
    <row r="5024" spans="2:15" s="249" customFormat="1" ht="15.75" customHeight="1">
      <c r="B5024" s="1408"/>
      <c r="C5024" s="1979"/>
      <c r="D5024" s="1409"/>
      <c r="E5024" s="1398"/>
      <c r="F5024" s="1398"/>
      <c r="G5024" s="1398"/>
      <c r="H5024" s="1399"/>
      <c r="I5024" s="1399"/>
      <c r="J5024" s="1399"/>
      <c r="K5024"/>
      <c r="L5024"/>
      <c r="M5024"/>
      <c r="N5024"/>
      <c r="O5024"/>
    </row>
    <row r="5025" spans="2:15" s="249" customFormat="1" ht="15.75" customHeight="1">
      <c r="B5025" s="1408"/>
      <c r="C5025" s="1979"/>
      <c r="D5025" s="1409"/>
      <c r="E5025" s="1398"/>
      <c r="F5025" s="1398"/>
      <c r="G5025" s="1398"/>
      <c r="H5025" s="1399"/>
      <c r="I5025" s="1399"/>
      <c r="J5025" s="1399"/>
      <c r="K5025"/>
      <c r="L5025"/>
      <c r="M5025"/>
      <c r="N5025"/>
      <c r="O5025"/>
    </row>
    <row r="5026" spans="2:15" s="249" customFormat="1" ht="15.75" customHeight="1">
      <c r="B5026" s="1408"/>
      <c r="C5026" s="1979"/>
      <c r="D5026" s="1409"/>
      <c r="E5026" s="1398"/>
      <c r="F5026" s="1398"/>
      <c r="G5026" s="1398"/>
      <c r="H5026" s="1399"/>
      <c r="I5026" s="1399"/>
      <c r="J5026" s="1399"/>
      <c r="K5026"/>
      <c r="L5026"/>
      <c r="M5026"/>
      <c r="N5026"/>
      <c r="O5026"/>
    </row>
    <row r="5027" spans="2:15" s="249" customFormat="1" ht="15.75" customHeight="1">
      <c r="B5027" s="1408"/>
      <c r="C5027" s="1979"/>
      <c r="D5027" s="1409"/>
      <c r="E5027" s="1398"/>
      <c r="F5027" s="1398"/>
      <c r="G5027" s="1398"/>
      <c r="H5027" s="1399"/>
      <c r="I5027" s="1399"/>
      <c r="J5027" s="1399"/>
      <c r="K5027"/>
      <c r="L5027"/>
      <c r="M5027"/>
      <c r="N5027"/>
      <c r="O5027"/>
    </row>
    <row r="5028" spans="2:15" s="249" customFormat="1" ht="15.75" customHeight="1">
      <c r="B5028" s="1408"/>
      <c r="C5028" s="1979"/>
      <c r="D5028" s="1409"/>
      <c r="E5028" s="1398"/>
      <c r="F5028" s="1398"/>
      <c r="G5028" s="1398"/>
      <c r="H5028" s="1399"/>
      <c r="I5028" s="1399"/>
      <c r="J5028" s="1399"/>
      <c r="K5028"/>
      <c r="L5028"/>
      <c r="M5028"/>
      <c r="N5028"/>
      <c r="O5028"/>
    </row>
    <row r="5029" spans="2:15" s="249" customFormat="1" ht="15.75" customHeight="1">
      <c r="B5029" s="1408"/>
      <c r="C5029" s="1979"/>
      <c r="D5029" s="1409"/>
      <c r="E5029" s="1398"/>
      <c r="F5029" s="1398"/>
      <c r="G5029" s="1398"/>
      <c r="H5029" s="1399"/>
      <c r="I5029" s="1399"/>
      <c r="J5029" s="1399"/>
      <c r="K5029"/>
      <c r="L5029"/>
      <c r="M5029"/>
      <c r="N5029"/>
      <c r="O5029"/>
    </row>
    <row r="5030" spans="2:15" s="249" customFormat="1" ht="15.75" customHeight="1">
      <c r="B5030" s="1408"/>
      <c r="C5030" s="1979"/>
      <c r="D5030" s="1409"/>
      <c r="E5030" s="1398"/>
      <c r="F5030" s="1398"/>
      <c r="G5030" s="1398"/>
      <c r="H5030" s="1399"/>
      <c r="I5030" s="1399"/>
      <c r="J5030" s="1399"/>
      <c r="K5030"/>
      <c r="L5030"/>
      <c r="M5030"/>
      <c r="N5030"/>
      <c r="O5030"/>
    </row>
    <row r="5031" spans="2:15" s="249" customFormat="1" ht="15.75" customHeight="1">
      <c r="B5031" s="1408"/>
      <c r="C5031" s="1979"/>
      <c r="D5031" s="1409"/>
      <c r="E5031" s="1398"/>
      <c r="F5031" s="1398"/>
      <c r="G5031" s="1398"/>
      <c r="H5031" s="1399"/>
      <c r="I5031" s="1399"/>
      <c r="J5031" s="1399"/>
      <c r="K5031"/>
      <c r="L5031"/>
      <c r="M5031"/>
      <c r="N5031"/>
      <c r="O5031"/>
    </row>
    <row r="5032" spans="2:15" s="249" customFormat="1" ht="15.75" customHeight="1">
      <c r="B5032" s="1408"/>
      <c r="C5032" s="1979"/>
      <c r="D5032" s="1409"/>
      <c r="E5032" s="1398"/>
      <c r="F5032" s="1398"/>
      <c r="G5032" s="1398"/>
      <c r="H5032" s="1399"/>
      <c r="I5032" s="1399"/>
      <c r="J5032" s="1399"/>
      <c r="K5032"/>
      <c r="L5032"/>
      <c r="M5032"/>
      <c r="N5032"/>
      <c r="O5032"/>
    </row>
    <row r="5033" spans="2:15" s="249" customFormat="1" ht="15.75" customHeight="1">
      <c r="B5033" s="1408"/>
      <c r="C5033" s="1979"/>
      <c r="D5033" s="1409"/>
      <c r="E5033" s="1398"/>
      <c r="F5033" s="1398"/>
      <c r="G5033" s="1398"/>
      <c r="H5033" s="1399"/>
      <c r="I5033" s="1399"/>
      <c r="J5033" s="1399"/>
      <c r="K5033"/>
      <c r="L5033"/>
      <c r="M5033"/>
      <c r="N5033"/>
      <c r="O5033"/>
    </row>
    <row r="5034" spans="2:15" s="249" customFormat="1" ht="15.75" customHeight="1">
      <c r="B5034" s="1408"/>
      <c r="C5034" s="1979"/>
      <c r="D5034" s="1409"/>
      <c r="E5034" s="1398"/>
      <c r="F5034" s="1398"/>
      <c r="G5034" s="1398"/>
      <c r="H5034" s="1399"/>
      <c r="I5034" s="1399"/>
      <c r="J5034" s="1399"/>
      <c r="K5034"/>
      <c r="L5034"/>
      <c r="M5034"/>
      <c r="N5034"/>
      <c r="O5034"/>
    </row>
    <row r="5035" spans="2:15" s="249" customFormat="1" ht="15.75" customHeight="1">
      <c r="B5035" s="1408"/>
      <c r="C5035" s="1979"/>
      <c r="D5035" s="1409"/>
      <c r="E5035" s="1398"/>
      <c r="F5035" s="1398"/>
      <c r="G5035" s="1398"/>
      <c r="H5035" s="1399"/>
      <c r="I5035" s="1399"/>
      <c r="J5035" s="1399"/>
      <c r="K5035"/>
      <c r="L5035"/>
      <c r="M5035"/>
      <c r="N5035"/>
      <c r="O5035"/>
    </row>
    <row r="5036" spans="2:15" s="249" customFormat="1" ht="15.75" customHeight="1">
      <c r="B5036" s="1408"/>
      <c r="C5036" s="1979"/>
      <c r="D5036" s="1409"/>
      <c r="E5036" s="1398"/>
      <c r="F5036" s="1398"/>
      <c r="G5036" s="1398"/>
      <c r="H5036" s="1399"/>
      <c r="I5036" s="1399"/>
      <c r="J5036" s="1399"/>
      <c r="K5036"/>
      <c r="L5036"/>
      <c r="M5036"/>
      <c r="N5036"/>
      <c r="O5036"/>
    </row>
    <row r="5037" spans="2:15" s="249" customFormat="1" ht="15.75" customHeight="1">
      <c r="B5037" s="1408"/>
      <c r="C5037" s="1979"/>
      <c r="D5037" s="1409"/>
      <c r="E5037" s="1398"/>
      <c r="F5037" s="1398"/>
      <c r="G5037" s="1398"/>
      <c r="H5037" s="1399"/>
      <c r="I5037" s="1399"/>
      <c r="J5037" s="1399"/>
      <c r="K5037"/>
      <c r="L5037"/>
      <c r="M5037"/>
      <c r="N5037"/>
      <c r="O5037"/>
    </row>
    <row r="5038" spans="2:15" s="249" customFormat="1" ht="15.75" customHeight="1">
      <c r="B5038" s="1408"/>
      <c r="C5038" s="1979"/>
      <c r="D5038" s="1409"/>
      <c r="E5038" s="1398"/>
      <c r="F5038" s="1398"/>
      <c r="G5038" s="1398"/>
      <c r="H5038" s="1399"/>
      <c r="I5038" s="1399"/>
      <c r="J5038" s="1399"/>
      <c r="K5038"/>
      <c r="L5038"/>
      <c r="M5038"/>
      <c r="N5038"/>
      <c r="O5038"/>
    </row>
    <row r="5039" spans="2:15" s="249" customFormat="1" ht="15.75" customHeight="1">
      <c r="B5039" s="1408"/>
      <c r="C5039" s="1979"/>
      <c r="D5039" s="1409"/>
      <c r="E5039" s="1398"/>
      <c r="F5039" s="1398"/>
      <c r="G5039" s="1398"/>
      <c r="H5039" s="1399"/>
      <c r="I5039" s="1399"/>
      <c r="J5039" s="1399"/>
      <c r="K5039"/>
      <c r="L5039"/>
      <c r="M5039"/>
      <c r="N5039"/>
      <c r="O5039"/>
    </row>
    <row r="5040" spans="2:15" s="249" customFormat="1" ht="15.75" customHeight="1">
      <c r="B5040" s="1408"/>
      <c r="C5040" s="1979"/>
      <c r="D5040" s="1409"/>
      <c r="E5040" s="1398"/>
      <c r="F5040" s="1398"/>
      <c r="G5040" s="1398"/>
      <c r="H5040" s="1399"/>
      <c r="I5040" s="1399"/>
      <c r="J5040" s="1399"/>
      <c r="K5040"/>
      <c r="L5040"/>
      <c r="M5040"/>
      <c r="N5040"/>
      <c r="O5040"/>
    </row>
    <row r="5041" spans="2:15" s="249" customFormat="1" ht="15.75" customHeight="1">
      <c r="B5041" s="1408"/>
      <c r="C5041" s="1979"/>
      <c r="D5041" s="1409"/>
      <c r="E5041" s="1398"/>
      <c r="F5041" s="1398"/>
      <c r="G5041" s="1398"/>
      <c r="H5041" s="1399"/>
      <c r="I5041" s="1399"/>
      <c r="J5041" s="1399"/>
      <c r="K5041"/>
      <c r="L5041"/>
      <c r="M5041"/>
      <c r="N5041"/>
      <c r="O5041"/>
    </row>
    <row r="5042" spans="2:15" s="249" customFormat="1" ht="15.75" customHeight="1">
      <c r="B5042" s="1408"/>
      <c r="C5042" s="1979"/>
      <c r="D5042" s="1409"/>
      <c r="E5042" s="1398"/>
      <c r="F5042" s="1398"/>
      <c r="G5042" s="1398"/>
      <c r="H5042" s="1399"/>
      <c r="I5042" s="1399"/>
      <c r="J5042" s="1399"/>
      <c r="K5042"/>
      <c r="L5042"/>
      <c r="M5042"/>
      <c r="N5042"/>
      <c r="O5042"/>
    </row>
    <row r="5043" spans="2:15" s="249" customFormat="1" ht="15.75" customHeight="1">
      <c r="B5043" s="1408"/>
      <c r="C5043" s="1979"/>
      <c r="D5043" s="1409"/>
      <c r="E5043" s="1398"/>
      <c r="F5043" s="1398"/>
      <c r="G5043" s="1398"/>
      <c r="H5043" s="1399"/>
      <c r="I5043" s="1399"/>
      <c r="J5043" s="1399"/>
      <c r="K5043"/>
      <c r="L5043"/>
      <c r="M5043"/>
      <c r="N5043"/>
      <c r="O5043"/>
    </row>
    <row r="5044" spans="2:15" s="249" customFormat="1" ht="15.75" customHeight="1">
      <c r="B5044" s="1408"/>
      <c r="C5044" s="1979"/>
      <c r="D5044" s="1409"/>
      <c r="E5044" s="1398"/>
      <c r="F5044" s="1398"/>
      <c r="G5044" s="1398"/>
      <c r="H5044" s="1399"/>
      <c r="I5044" s="1399"/>
      <c r="J5044" s="1399"/>
      <c r="K5044"/>
      <c r="L5044"/>
      <c r="M5044"/>
      <c r="N5044"/>
      <c r="O5044"/>
    </row>
    <row r="5045" spans="2:15" s="249" customFormat="1" ht="15.75" customHeight="1">
      <c r="B5045" s="1408"/>
      <c r="C5045" s="1979"/>
      <c r="D5045" s="1409"/>
      <c r="E5045" s="1398"/>
      <c r="F5045" s="1398"/>
      <c r="G5045" s="1398"/>
      <c r="H5045" s="1399"/>
      <c r="I5045" s="1399"/>
      <c r="J5045" s="1399"/>
      <c r="K5045"/>
      <c r="L5045"/>
      <c r="M5045"/>
      <c r="N5045"/>
      <c r="O5045"/>
    </row>
    <row r="5046" spans="2:15" s="249" customFormat="1" ht="15.75" customHeight="1">
      <c r="B5046" s="1408"/>
      <c r="C5046" s="1979"/>
      <c r="D5046" s="1409"/>
      <c r="E5046" s="1398"/>
      <c r="F5046" s="1398"/>
      <c r="G5046" s="1398"/>
      <c r="H5046" s="1399"/>
      <c r="I5046" s="1399"/>
      <c r="J5046" s="1399"/>
      <c r="K5046"/>
      <c r="L5046"/>
      <c r="M5046"/>
      <c r="N5046"/>
      <c r="O5046"/>
    </row>
    <row r="5047" spans="2:15" s="249" customFormat="1" ht="15.75" customHeight="1">
      <c r="B5047" s="1408"/>
      <c r="C5047" s="1979"/>
      <c r="D5047" s="1409"/>
      <c r="E5047" s="1398"/>
      <c r="F5047" s="1398"/>
      <c r="G5047" s="1398"/>
      <c r="H5047" s="1399"/>
      <c r="I5047" s="1399"/>
      <c r="J5047" s="1399"/>
      <c r="K5047"/>
      <c r="L5047"/>
      <c r="M5047"/>
      <c r="N5047"/>
      <c r="O5047"/>
    </row>
    <row r="5048" spans="2:15" s="249" customFormat="1" ht="15.75" customHeight="1">
      <c r="B5048" s="1408"/>
      <c r="C5048" s="1979"/>
      <c r="D5048" s="1409"/>
      <c r="E5048" s="1398"/>
      <c r="F5048" s="1398"/>
      <c r="G5048" s="1398"/>
      <c r="H5048" s="1399"/>
      <c r="I5048" s="1399"/>
      <c r="J5048" s="1399"/>
      <c r="K5048"/>
      <c r="L5048"/>
      <c r="M5048"/>
      <c r="N5048"/>
      <c r="O5048"/>
    </row>
    <row r="5049" spans="2:15" s="249" customFormat="1" ht="15.75" customHeight="1">
      <c r="B5049" s="1408"/>
      <c r="C5049" s="1979"/>
      <c r="D5049" s="1409"/>
      <c r="E5049" s="1398"/>
      <c r="F5049" s="1398"/>
      <c r="G5049" s="1398"/>
      <c r="H5049" s="1399"/>
      <c r="I5049" s="1399"/>
      <c r="J5049" s="1399"/>
      <c r="K5049"/>
      <c r="L5049"/>
      <c r="M5049"/>
      <c r="N5049"/>
      <c r="O5049"/>
    </row>
    <row r="5050" spans="2:15" s="249" customFormat="1" ht="15.75" customHeight="1">
      <c r="B5050" s="1408"/>
      <c r="C5050" s="1979"/>
      <c r="D5050" s="1409"/>
      <c r="E5050" s="1398"/>
      <c r="F5050" s="1398"/>
      <c r="G5050" s="1398"/>
      <c r="H5050" s="1399"/>
      <c r="I5050" s="1399"/>
      <c r="J5050" s="1399"/>
      <c r="K5050"/>
      <c r="L5050"/>
      <c r="M5050"/>
      <c r="N5050"/>
      <c r="O5050"/>
    </row>
    <row r="5051" spans="2:15" s="249" customFormat="1" ht="15.75" customHeight="1">
      <c r="B5051" s="1408"/>
      <c r="C5051" s="1979"/>
      <c r="D5051" s="1409"/>
      <c r="E5051" s="1398"/>
      <c r="F5051" s="1398"/>
      <c r="G5051" s="1398"/>
      <c r="H5051" s="1399"/>
      <c r="I5051" s="1399"/>
      <c r="J5051" s="1399"/>
      <c r="K5051"/>
      <c r="L5051"/>
      <c r="M5051"/>
      <c r="N5051"/>
      <c r="O5051"/>
    </row>
    <row r="5052" spans="2:15" s="249" customFormat="1" ht="15.75" customHeight="1">
      <c r="B5052" s="1408"/>
      <c r="C5052" s="1979"/>
      <c r="D5052" s="1409"/>
      <c r="E5052" s="1398"/>
      <c r="F5052" s="1398"/>
      <c r="G5052" s="1398"/>
      <c r="H5052" s="1399"/>
      <c r="I5052" s="1399"/>
      <c r="J5052" s="1399"/>
      <c r="K5052"/>
      <c r="L5052"/>
      <c r="M5052"/>
      <c r="N5052"/>
      <c r="O5052"/>
    </row>
    <row r="5053" spans="2:15" s="249" customFormat="1" ht="15.75" customHeight="1">
      <c r="B5053" s="1408"/>
      <c r="C5053" s="1979"/>
      <c r="D5053" s="1409"/>
      <c r="E5053" s="1398"/>
      <c r="F5053" s="1398"/>
      <c r="G5053" s="1398"/>
      <c r="H5053" s="1399"/>
      <c r="I5053" s="1399"/>
      <c r="J5053" s="1399"/>
      <c r="K5053"/>
      <c r="L5053"/>
      <c r="M5053"/>
      <c r="N5053"/>
      <c r="O5053"/>
    </row>
    <row r="5054" spans="2:15" s="249" customFormat="1" ht="15.75" customHeight="1">
      <c r="B5054" s="1408"/>
      <c r="C5054" s="1979"/>
      <c r="D5054" s="1409"/>
      <c r="E5054" s="1398"/>
      <c r="F5054" s="1398"/>
      <c r="G5054" s="1398"/>
      <c r="H5054" s="1399"/>
      <c r="I5054" s="1399"/>
      <c r="J5054" s="1399"/>
      <c r="K5054"/>
      <c r="L5054"/>
      <c r="M5054"/>
      <c r="N5054"/>
      <c r="O5054"/>
    </row>
    <row r="5055" spans="2:15" s="249" customFormat="1" ht="15.75" customHeight="1">
      <c r="B5055" s="1408"/>
      <c r="C5055" s="1979"/>
      <c r="D5055" s="1409"/>
      <c r="E5055" s="1398"/>
      <c r="F5055" s="1398"/>
      <c r="G5055" s="1398"/>
      <c r="H5055" s="1399"/>
      <c r="I5055" s="1399"/>
      <c r="J5055" s="1399"/>
      <c r="K5055"/>
      <c r="L5055"/>
      <c r="M5055"/>
      <c r="N5055"/>
      <c r="O5055"/>
    </row>
    <row r="5056" spans="2:15" s="249" customFormat="1" ht="15.75" customHeight="1">
      <c r="B5056" s="1408"/>
      <c r="C5056" s="1979"/>
      <c r="D5056" s="1409"/>
      <c r="E5056" s="1398"/>
      <c r="F5056" s="1398"/>
      <c r="G5056" s="1398"/>
      <c r="H5056" s="1399"/>
      <c r="I5056" s="1399"/>
      <c r="J5056" s="1399"/>
      <c r="K5056"/>
      <c r="L5056"/>
      <c r="M5056"/>
      <c r="N5056"/>
      <c r="O5056"/>
    </row>
    <row r="5057" spans="2:15" s="249" customFormat="1" ht="15.75" customHeight="1">
      <c r="B5057" s="1408"/>
      <c r="C5057" s="1979"/>
      <c r="D5057" s="1409"/>
      <c r="E5057" s="1398"/>
      <c r="F5057" s="1398"/>
      <c r="G5057" s="1398"/>
      <c r="H5057" s="1399"/>
      <c r="I5057" s="1399"/>
      <c r="J5057" s="1399"/>
      <c r="K5057"/>
      <c r="L5057"/>
      <c r="M5057"/>
      <c r="N5057"/>
      <c r="O5057"/>
    </row>
    <row r="5058" spans="2:15" s="249" customFormat="1" ht="15.75" customHeight="1">
      <c r="B5058" s="1408"/>
      <c r="C5058" s="1979"/>
      <c r="D5058" s="1409"/>
      <c r="E5058" s="1398"/>
      <c r="F5058" s="1398"/>
      <c r="G5058" s="1398"/>
      <c r="H5058" s="1399"/>
      <c r="I5058" s="1399"/>
      <c r="J5058" s="1399"/>
      <c r="K5058"/>
      <c r="L5058"/>
      <c r="M5058"/>
      <c r="N5058"/>
      <c r="O5058"/>
    </row>
    <row r="5059" spans="2:15" s="249" customFormat="1" ht="15.75" customHeight="1">
      <c r="B5059" s="1408"/>
      <c r="C5059" s="1979"/>
      <c r="D5059" s="1409"/>
      <c r="E5059" s="1398"/>
      <c r="F5059" s="1398"/>
      <c r="G5059" s="1398"/>
      <c r="H5059" s="1399"/>
      <c r="I5059" s="1399"/>
      <c r="J5059" s="1399"/>
      <c r="K5059"/>
      <c r="L5059"/>
      <c r="M5059"/>
      <c r="N5059"/>
      <c r="O5059"/>
    </row>
    <row r="5060" spans="2:15" s="249" customFormat="1" ht="15.75" customHeight="1">
      <c r="B5060" s="1408"/>
      <c r="C5060" s="1979"/>
      <c r="D5060" s="1409"/>
      <c r="E5060" s="1398"/>
      <c r="F5060" s="1398"/>
      <c r="G5060" s="1398"/>
      <c r="H5060" s="1399"/>
      <c r="I5060" s="1399"/>
      <c r="J5060" s="1399"/>
      <c r="K5060"/>
      <c r="L5060"/>
      <c r="M5060"/>
      <c r="N5060"/>
      <c r="O5060"/>
    </row>
    <row r="5061" spans="2:15" s="249" customFormat="1" ht="15.75" customHeight="1">
      <c r="B5061" s="1408"/>
      <c r="C5061" s="1979"/>
      <c r="D5061" s="1409"/>
      <c r="E5061" s="1398"/>
      <c r="F5061" s="1398"/>
      <c r="G5061" s="1398"/>
      <c r="H5061" s="1399"/>
      <c r="I5061" s="1399"/>
      <c r="J5061" s="1399"/>
      <c r="K5061"/>
      <c r="L5061"/>
      <c r="M5061"/>
      <c r="N5061"/>
      <c r="O5061"/>
    </row>
    <row r="5062" spans="2:15" s="249" customFormat="1" ht="15.75" customHeight="1">
      <c r="B5062" s="1408"/>
      <c r="C5062" s="1979"/>
      <c r="D5062" s="1409"/>
      <c r="E5062" s="1398"/>
      <c r="F5062" s="1398"/>
      <c r="G5062" s="1398"/>
      <c r="H5062" s="1399"/>
      <c r="I5062" s="1399"/>
      <c r="J5062" s="1399"/>
      <c r="K5062"/>
      <c r="L5062"/>
      <c r="M5062"/>
      <c r="N5062"/>
      <c r="O5062"/>
    </row>
    <row r="5063" spans="2:15" s="249" customFormat="1" ht="15.75" customHeight="1">
      <c r="B5063" s="1408"/>
      <c r="C5063" s="1979"/>
      <c r="D5063" s="1409"/>
      <c r="E5063" s="1398"/>
      <c r="F5063" s="1398"/>
      <c r="G5063" s="1398"/>
      <c r="H5063" s="1399"/>
      <c r="I5063" s="1399"/>
      <c r="J5063" s="1399"/>
      <c r="K5063"/>
      <c r="L5063"/>
      <c r="M5063"/>
      <c r="N5063"/>
      <c r="O5063"/>
    </row>
    <row r="5064" spans="2:15" s="249" customFormat="1" ht="15.75" customHeight="1">
      <c r="B5064" s="1408"/>
      <c r="C5064" s="1979"/>
      <c r="D5064" s="1409"/>
      <c r="E5064" s="1398"/>
      <c r="F5064" s="1398"/>
      <c r="G5064" s="1398"/>
      <c r="H5064" s="1399"/>
      <c r="I5064" s="1399"/>
      <c r="J5064" s="1399"/>
      <c r="K5064"/>
      <c r="L5064"/>
      <c r="M5064"/>
      <c r="N5064"/>
      <c r="O5064"/>
    </row>
    <row r="5065" spans="2:15" s="249" customFormat="1" ht="15.75" customHeight="1">
      <c r="B5065" s="1408"/>
      <c r="C5065" s="1979"/>
      <c r="D5065" s="1409"/>
      <c r="E5065" s="1398"/>
      <c r="F5065" s="1398"/>
      <c r="G5065" s="1398"/>
      <c r="H5065" s="1399"/>
      <c r="I5065" s="1399"/>
      <c r="J5065" s="1399"/>
      <c r="K5065"/>
      <c r="L5065"/>
      <c r="M5065"/>
      <c r="N5065"/>
      <c r="O5065"/>
    </row>
    <row r="5066" spans="2:15" s="249" customFormat="1" ht="15.75" customHeight="1">
      <c r="B5066" s="1408"/>
      <c r="C5066" s="1979"/>
      <c r="D5066" s="1409"/>
      <c r="E5066" s="1398"/>
      <c r="F5066" s="1398"/>
      <c r="G5066" s="1398"/>
      <c r="H5066" s="1399"/>
      <c r="I5066" s="1399"/>
      <c r="J5066" s="1399"/>
      <c r="K5066"/>
      <c r="L5066"/>
      <c r="M5066"/>
      <c r="N5066"/>
      <c r="O5066"/>
    </row>
    <row r="5067" spans="2:15" s="249" customFormat="1" ht="15.75" customHeight="1">
      <c r="B5067" s="1408"/>
      <c r="C5067" s="1979"/>
      <c r="D5067" s="1409"/>
      <c r="E5067" s="1398"/>
      <c r="F5067" s="1398"/>
      <c r="G5067" s="1398"/>
      <c r="H5067" s="1399"/>
      <c r="I5067" s="1399"/>
      <c r="J5067" s="1399"/>
      <c r="K5067"/>
      <c r="L5067"/>
      <c r="M5067"/>
      <c r="N5067"/>
      <c r="O5067"/>
    </row>
    <row r="5068" spans="2:15" s="249" customFormat="1" ht="15.75" customHeight="1">
      <c r="B5068" s="1408"/>
      <c r="C5068" s="1979"/>
      <c r="D5068" s="1409"/>
      <c r="E5068" s="1398"/>
      <c r="F5068" s="1398"/>
      <c r="G5068" s="1398"/>
      <c r="H5068" s="1399"/>
      <c r="I5068" s="1399"/>
      <c r="J5068" s="1399"/>
      <c r="K5068"/>
      <c r="L5068"/>
      <c r="M5068"/>
      <c r="N5068"/>
      <c r="O5068"/>
    </row>
    <row r="5069" spans="2:15" s="249" customFormat="1" ht="15.75" customHeight="1">
      <c r="B5069" s="1408"/>
      <c r="C5069" s="1979"/>
      <c r="D5069" s="1409"/>
      <c r="E5069" s="1398"/>
      <c r="F5069" s="1398"/>
      <c r="G5069" s="1398"/>
      <c r="H5069" s="1399"/>
      <c r="I5069" s="1399"/>
      <c r="J5069" s="1399"/>
      <c r="K5069"/>
      <c r="L5069"/>
      <c r="M5069"/>
      <c r="N5069"/>
      <c r="O5069"/>
    </row>
    <row r="5070" spans="2:15" s="249" customFormat="1" ht="15.75" customHeight="1">
      <c r="B5070" s="1408"/>
      <c r="C5070" s="1979"/>
      <c r="D5070" s="1409"/>
      <c r="E5070" s="1398"/>
      <c r="F5070" s="1398"/>
      <c r="G5070" s="1398"/>
      <c r="H5070" s="1399"/>
      <c r="I5070" s="1399"/>
      <c r="J5070" s="1399"/>
      <c r="K5070"/>
      <c r="L5070"/>
      <c r="M5070"/>
      <c r="N5070"/>
      <c r="O5070"/>
    </row>
    <row r="5071" spans="2:15" s="249" customFormat="1" ht="15.75" customHeight="1">
      <c r="B5071" s="1408"/>
      <c r="C5071" s="1979"/>
      <c r="D5071" s="1409"/>
      <c r="E5071" s="1398"/>
      <c r="F5071" s="1398"/>
      <c r="G5071" s="1398"/>
      <c r="H5071" s="1399"/>
      <c r="I5071" s="1399"/>
      <c r="J5071" s="1399"/>
      <c r="K5071"/>
      <c r="L5071"/>
      <c r="M5071"/>
      <c r="N5071"/>
      <c r="O5071"/>
    </row>
    <row r="5072" spans="2:15" s="249" customFormat="1" ht="15.75" customHeight="1">
      <c r="B5072" s="1408"/>
      <c r="C5072" s="1979"/>
      <c r="D5072" s="1409"/>
      <c r="E5072" s="1398"/>
      <c r="F5072" s="1398"/>
      <c r="G5072" s="1398"/>
      <c r="H5072" s="1399"/>
      <c r="I5072" s="1399"/>
      <c r="J5072" s="1399"/>
      <c r="K5072"/>
      <c r="L5072"/>
      <c r="M5072"/>
      <c r="N5072"/>
      <c r="O5072"/>
    </row>
    <row r="5073" spans="2:15" s="249" customFormat="1" ht="15.75" customHeight="1">
      <c r="B5073" s="1408"/>
      <c r="C5073" s="1979"/>
      <c r="D5073" s="1409"/>
      <c r="E5073" s="1398"/>
      <c r="F5073" s="1398"/>
      <c r="G5073" s="1398"/>
      <c r="H5073" s="1399"/>
      <c r="I5073" s="1399"/>
      <c r="J5073" s="1399"/>
      <c r="K5073"/>
      <c r="L5073"/>
      <c r="M5073"/>
      <c r="N5073"/>
      <c r="O5073"/>
    </row>
    <row r="5074" spans="2:15" s="249" customFormat="1" ht="15.75" customHeight="1">
      <c r="B5074" s="1408"/>
      <c r="C5074" s="1979"/>
      <c r="D5074" s="1409"/>
      <c r="E5074" s="1398"/>
      <c r="F5074" s="1398"/>
      <c r="G5074" s="1398"/>
      <c r="H5074" s="1399"/>
      <c r="I5074" s="1399"/>
      <c r="J5074" s="1399"/>
      <c r="K5074"/>
      <c r="L5074"/>
      <c r="M5074"/>
      <c r="N5074"/>
      <c r="O5074"/>
    </row>
    <row r="5075" spans="2:15" s="249" customFormat="1" ht="15.75" customHeight="1">
      <c r="B5075" s="1408"/>
      <c r="C5075" s="1979"/>
      <c r="D5075" s="1409"/>
      <c r="E5075" s="1398"/>
      <c r="F5075" s="1398"/>
      <c r="G5075" s="1398"/>
      <c r="H5075" s="1399"/>
      <c r="I5075" s="1399"/>
      <c r="J5075" s="1399"/>
      <c r="K5075"/>
      <c r="L5075"/>
      <c r="M5075"/>
      <c r="N5075"/>
      <c r="O5075"/>
    </row>
    <row r="5076" spans="2:15" s="249" customFormat="1" ht="15.75" customHeight="1">
      <c r="B5076" s="1408"/>
      <c r="C5076" s="1979"/>
      <c r="D5076" s="1409"/>
      <c r="E5076" s="1398"/>
      <c r="F5076" s="1398"/>
      <c r="G5076" s="1398"/>
      <c r="H5076" s="1399"/>
      <c r="I5076" s="1399"/>
      <c r="J5076" s="1399"/>
      <c r="K5076"/>
      <c r="L5076"/>
      <c r="M5076"/>
      <c r="N5076"/>
      <c r="O5076"/>
    </row>
    <row r="5077" spans="2:15" s="249" customFormat="1" ht="15.75" customHeight="1">
      <c r="B5077" s="1408"/>
      <c r="C5077" s="1979"/>
      <c r="D5077" s="1409"/>
      <c r="E5077" s="1398"/>
      <c r="F5077" s="1398"/>
      <c r="G5077" s="1398"/>
      <c r="H5077" s="1399"/>
      <c r="I5077" s="1399"/>
      <c r="J5077" s="1399"/>
      <c r="K5077"/>
      <c r="L5077"/>
      <c r="M5077"/>
      <c r="N5077"/>
      <c r="O5077"/>
    </row>
    <row r="5078" spans="2:15" s="249" customFormat="1" ht="15.75" customHeight="1">
      <c r="B5078" s="1408"/>
      <c r="C5078" s="1979"/>
      <c r="D5078" s="1409"/>
      <c r="E5078" s="1398"/>
      <c r="F5078" s="1398"/>
      <c r="G5078" s="1398"/>
      <c r="H5078" s="1399"/>
      <c r="I5078" s="1399"/>
      <c r="J5078" s="1399"/>
      <c r="K5078"/>
      <c r="L5078"/>
      <c r="M5078"/>
      <c r="N5078"/>
      <c r="O5078"/>
    </row>
    <row r="5079" spans="2:15" s="249" customFormat="1" ht="15.75" customHeight="1">
      <c r="B5079" s="1408"/>
      <c r="C5079" s="1979"/>
      <c r="D5079" s="1409"/>
      <c r="E5079" s="1398"/>
      <c r="F5079" s="1398"/>
      <c r="G5079" s="1398"/>
      <c r="H5079" s="1399"/>
      <c r="I5079" s="1399"/>
      <c r="J5079" s="1399"/>
      <c r="K5079"/>
      <c r="L5079"/>
      <c r="M5079"/>
      <c r="N5079"/>
      <c r="O5079"/>
    </row>
    <row r="5080" spans="2:15" s="249" customFormat="1" ht="15.75" customHeight="1">
      <c r="B5080" s="1408"/>
      <c r="C5080" s="1979"/>
      <c r="D5080" s="1409"/>
      <c r="E5080" s="1398"/>
      <c r="F5080" s="1398"/>
      <c r="G5080" s="1398"/>
      <c r="H5080" s="1399"/>
      <c r="I5080" s="1399"/>
      <c r="J5080" s="1399"/>
      <c r="K5080"/>
      <c r="L5080"/>
      <c r="M5080"/>
      <c r="N5080"/>
      <c r="O5080"/>
    </row>
    <row r="5081" spans="2:15" s="249" customFormat="1" ht="15.75" customHeight="1">
      <c r="B5081" s="1408"/>
      <c r="C5081" s="1979"/>
      <c r="D5081" s="1409"/>
      <c r="E5081" s="1398"/>
      <c r="F5081" s="1398"/>
      <c r="G5081" s="1398"/>
      <c r="H5081" s="1399"/>
      <c r="I5081" s="1399"/>
      <c r="J5081" s="1399"/>
      <c r="K5081"/>
      <c r="L5081"/>
      <c r="M5081"/>
      <c r="N5081"/>
      <c r="O5081"/>
    </row>
    <row r="5082" spans="2:15" s="249" customFormat="1" ht="15.75" customHeight="1">
      <c r="B5082" s="1408"/>
      <c r="C5082" s="1979"/>
      <c r="D5082" s="1409"/>
      <c r="E5082" s="1398"/>
      <c r="F5082" s="1398"/>
      <c r="G5082" s="1398"/>
      <c r="H5082" s="1399"/>
      <c r="I5082" s="1399"/>
      <c r="J5082" s="1399"/>
      <c r="K5082"/>
      <c r="L5082"/>
      <c r="M5082"/>
      <c r="N5082"/>
      <c r="O5082"/>
    </row>
    <row r="5083" spans="2:15" s="249" customFormat="1" ht="15.75" customHeight="1">
      <c r="B5083" s="1408"/>
      <c r="C5083" s="1979"/>
      <c r="D5083" s="1409"/>
      <c r="E5083" s="1398"/>
      <c r="F5083" s="1398"/>
      <c r="G5083" s="1398"/>
      <c r="H5083" s="1399"/>
      <c r="I5083" s="1399"/>
      <c r="J5083" s="1399"/>
      <c r="K5083"/>
      <c r="L5083"/>
      <c r="M5083"/>
      <c r="N5083"/>
      <c r="O5083"/>
    </row>
    <row r="5084" spans="2:15" s="249" customFormat="1" ht="15.75" customHeight="1">
      <c r="B5084" s="1408"/>
      <c r="C5084" s="1979"/>
      <c r="D5084" s="1409"/>
      <c r="E5084" s="1398"/>
      <c r="F5084" s="1398"/>
      <c r="G5084" s="1398"/>
      <c r="H5084" s="1399"/>
      <c r="I5084" s="1399"/>
      <c r="J5084" s="1399"/>
      <c r="K5084"/>
      <c r="L5084"/>
      <c r="M5084"/>
      <c r="N5084"/>
      <c r="O5084"/>
    </row>
    <row r="5085" spans="2:15" s="249" customFormat="1" ht="15.75" customHeight="1">
      <c r="B5085" s="1408"/>
      <c r="C5085" s="1979"/>
      <c r="D5085" s="1409"/>
      <c r="E5085" s="1398"/>
      <c r="F5085" s="1398"/>
      <c r="G5085" s="1398"/>
      <c r="H5085" s="1399"/>
      <c r="I5085" s="1399"/>
      <c r="J5085" s="1399"/>
      <c r="K5085"/>
      <c r="L5085"/>
      <c r="M5085"/>
      <c r="N5085"/>
      <c r="O5085"/>
    </row>
    <row r="5086" spans="2:15" s="249" customFormat="1" ht="15.75" customHeight="1">
      <c r="B5086" s="1408"/>
      <c r="C5086" s="1979"/>
      <c r="D5086" s="1409"/>
      <c r="E5086" s="1398"/>
      <c r="F5086" s="1398"/>
      <c r="G5086" s="1398"/>
      <c r="H5086" s="1399"/>
      <c r="I5086" s="1399"/>
      <c r="J5086" s="1399"/>
      <c r="K5086"/>
      <c r="L5086"/>
      <c r="M5086"/>
      <c r="N5086"/>
      <c r="O5086"/>
    </row>
    <row r="5087" spans="2:15" s="249" customFormat="1" ht="15.75" customHeight="1">
      <c r="B5087" s="1408"/>
      <c r="C5087" s="1979"/>
      <c r="D5087" s="1409"/>
      <c r="E5087" s="1398"/>
      <c r="F5087" s="1398"/>
      <c r="G5087" s="1398"/>
      <c r="H5087" s="1399"/>
      <c r="I5087" s="1399"/>
      <c r="J5087" s="1399"/>
      <c r="K5087"/>
      <c r="L5087"/>
      <c r="M5087"/>
      <c r="N5087"/>
      <c r="O5087"/>
    </row>
    <row r="5088" spans="2:15" s="249" customFormat="1" ht="15.75" customHeight="1">
      <c r="B5088" s="1408"/>
      <c r="C5088" s="1979"/>
      <c r="D5088" s="1409"/>
      <c r="E5088" s="1398"/>
      <c r="F5088" s="1398"/>
      <c r="G5088" s="1398"/>
      <c r="H5088" s="1399"/>
      <c r="I5088" s="1399"/>
      <c r="J5088" s="1399"/>
      <c r="K5088"/>
      <c r="L5088"/>
      <c r="M5088"/>
      <c r="N5088"/>
      <c r="O5088"/>
    </row>
    <row r="5089" spans="2:15" s="249" customFormat="1" ht="15.75" customHeight="1">
      <c r="B5089" s="1408"/>
      <c r="C5089" s="1979"/>
      <c r="D5089" s="1409"/>
      <c r="E5089" s="1398"/>
      <c r="F5089" s="1398"/>
      <c r="G5089" s="1398"/>
      <c r="H5089" s="1399"/>
      <c r="I5089" s="1399"/>
      <c r="J5089" s="1399"/>
      <c r="K5089"/>
      <c r="L5089"/>
      <c r="M5089"/>
      <c r="N5089"/>
      <c r="O5089"/>
    </row>
    <row r="5090" spans="2:15" s="249" customFormat="1" ht="15.75" customHeight="1">
      <c r="B5090" s="1408"/>
      <c r="C5090" s="1979"/>
      <c r="D5090" s="1409"/>
      <c r="E5090" s="1398"/>
      <c r="F5090" s="1398"/>
      <c r="G5090" s="1398"/>
      <c r="H5090" s="1399"/>
      <c r="I5090" s="1399"/>
      <c r="J5090" s="1399"/>
      <c r="K5090"/>
      <c r="L5090"/>
      <c r="M5090"/>
      <c r="N5090"/>
      <c r="O5090"/>
    </row>
    <row r="5091" spans="2:15" s="249" customFormat="1" ht="15.75" customHeight="1">
      <c r="B5091" s="1408"/>
      <c r="C5091" s="1979"/>
      <c r="D5091" s="1409"/>
      <c r="E5091" s="1398"/>
      <c r="F5091" s="1398"/>
      <c r="G5091" s="1398"/>
      <c r="H5091" s="1399"/>
      <c r="I5091" s="1399"/>
      <c r="J5091" s="1399"/>
      <c r="K5091"/>
      <c r="L5091"/>
      <c r="M5091"/>
      <c r="N5091"/>
      <c r="O5091"/>
    </row>
    <row r="5092" spans="2:15" s="249" customFormat="1" ht="15.75" customHeight="1">
      <c r="B5092" s="1408"/>
      <c r="C5092" s="1979"/>
      <c r="D5092" s="1409"/>
      <c r="E5092" s="1398"/>
      <c r="F5092" s="1398"/>
      <c r="G5092" s="1398"/>
      <c r="H5092" s="1399"/>
      <c r="I5092" s="1399"/>
      <c r="J5092" s="1399"/>
      <c r="K5092"/>
      <c r="L5092"/>
      <c r="M5092"/>
      <c r="N5092"/>
      <c r="O5092"/>
    </row>
    <row r="5093" spans="2:15" s="249" customFormat="1" ht="15.75" customHeight="1">
      <c r="B5093" s="1408"/>
      <c r="C5093" s="1979"/>
      <c r="D5093" s="1409"/>
      <c r="E5093" s="1398"/>
      <c r="F5093" s="1398"/>
      <c r="G5093" s="1398"/>
      <c r="H5093" s="1399"/>
      <c r="I5093" s="1399"/>
      <c r="J5093" s="1399"/>
      <c r="K5093"/>
      <c r="L5093"/>
      <c r="M5093"/>
      <c r="N5093"/>
      <c r="O5093"/>
    </row>
    <row r="5094" spans="2:15" s="249" customFormat="1" ht="15.75" customHeight="1">
      <c r="B5094" s="1408"/>
      <c r="C5094" s="1979"/>
      <c r="D5094" s="1409"/>
      <c r="E5094" s="1398"/>
      <c r="F5094" s="1398"/>
      <c r="G5094" s="1398"/>
      <c r="H5094" s="1399"/>
      <c r="I5094" s="1399"/>
      <c r="J5094" s="1399"/>
      <c r="K5094"/>
      <c r="L5094"/>
      <c r="M5094"/>
      <c r="N5094"/>
      <c r="O5094"/>
    </row>
    <row r="5095" spans="2:15" s="249" customFormat="1" ht="15.75" customHeight="1">
      <c r="B5095" s="1408"/>
      <c r="C5095" s="1979"/>
      <c r="D5095" s="1409"/>
      <c r="E5095" s="1398"/>
      <c r="F5095" s="1398"/>
      <c r="G5095" s="1398"/>
      <c r="H5095" s="1399"/>
      <c r="I5095" s="1399"/>
      <c r="J5095" s="1399"/>
      <c r="K5095"/>
      <c r="L5095"/>
      <c r="M5095"/>
      <c r="N5095"/>
      <c r="O5095"/>
    </row>
    <row r="5096" spans="2:15" s="249" customFormat="1" ht="15.75" customHeight="1">
      <c r="B5096" s="1408"/>
      <c r="C5096" s="1979"/>
      <c r="D5096" s="1409"/>
      <c r="E5096" s="1398"/>
      <c r="F5096" s="1398"/>
      <c r="G5096" s="1398"/>
      <c r="H5096" s="1399"/>
      <c r="I5096" s="1399"/>
      <c r="J5096" s="1399"/>
      <c r="K5096"/>
      <c r="L5096"/>
      <c r="M5096"/>
      <c r="N5096"/>
      <c r="O5096"/>
    </row>
    <row r="5097" spans="2:15" s="249" customFormat="1" ht="15.75" customHeight="1">
      <c r="B5097" s="1408"/>
      <c r="C5097" s="1979"/>
      <c r="D5097" s="1409"/>
      <c r="E5097" s="1398"/>
      <c r="F5097" s="1398"/>
      <c r="G5097" s="1398"/>
      <c r="H5097" s="1399"/>
      <c r="I5097" s="1399"/>
      <c r="J5097" s="1399"/>
      <c r="K5097"/>
      <c r="L5097"/>
      <c r="M5097"/>
      <c r="N5097"/>
      <c r="O5097"/>
    </row>
    <row r="5098" spans="2:15" s="249" customFormat="1" ht="15.75" customHeight="1">
      <c r="B5098" s="1408"/>
      <c r="C5098" s="1979"/>
      <c r="D5098" s="1409"/>
      <c r="E5098" s="1398"/>
      <c r="F5098" s="1398"/>
      <c r="G5098" s="1398"/>
      <c r="H5098" s="1399"/>
      <c r="I5098" s="1399"/>
      <c r="J5098" s="1399"/>
      <c r="K5098"/>
      <c r="L5098"/>
      <c r="M5098"/>
      <c r="N5098"/>
      <c r="O5098"/>
    </row>
    <row r="5099" spans="2:15" s="249" customFormat="1" ht="15.75" customHeight="1">
      <c r="B5099" s="1408"/>
      <c r="C5099" s="1979"/>
      <c r="D5099" s="1409"/>
      <c r="E5099" s="1398"/>
      <c r="F5099" s="1398"/>
      <c r="G5099" s="1398"/>
      <c r="H5099" s="1399"/>
      <c r="I5099" s="1399"/>
      <c r="J5099" s="1399"/>
      <c r="K5099"/>
      <c r="L5099"/>
      <c r="M5099"/>
      <c r="N5099"/>
      <c r="O5099"/>
    </row>
    <row r="5100" spans="2:15" s="249" customFormat="1" ht="15.75" customHeight="1">
      <c r="B5100" s="1408"/>
      <c r="C5100" s="1979"/>
      <c r="D5100" s="1409"/>
      <c r="E5100" s="1398"/>
      <c r="F5100" s="1398"/>
      <c r="G5100" s="1398"/>
      <c r="H5100" s="1399"/>
      <c r="I5100" s="1399"/>
      <c r="J5100" s="1399"/>
      <c r="K5100"/>
      <c r="L5100"/>
      <c r="M5100"/>
      <c r="N5100"/>
      <c r="O5100"/>
    </row>
    <row r="5101" spans="2:15" s="249" customFormat="1" ht="15.75" customHeight="1">
      <c r="B5101" s="1408"/>
      <c r="C5101" s="1979"/>
      <c r="D5101" s="1409"/>
      <c r="E5101" s="1398"/>
      <c r="F5101" s="1398"/>
      <c r="G5101" s="1398"/>
      <c r="H5101" s="1399"/>
      <c r="I5101" s="1399"/>
      <c r="J5101" s="1399"/>
      <c r="K5101"/>
      <c r="L5101"/>
      <c r="M5101"/>
      <c r="N5101"/>
      <c r="O5101"/>
    </row>
    <row r="5102" spans="2:15" s="249" customFormat="1" ht="15.75" customHeight="1">
      <c r="B5102" s="1408"/>
      <c r="C5102" s="1979"/>
      <c r="D5102" s="1409"/>
      <c r="E5102" s="1398"/>
      <c r="F5102" s="1398"/>
      <c r="G5102" s="1398"/>
      <c r="H5102" s="1399"/>
      <c r="I5102" s="1399"/>
      <c r="J5102" s="1399"/>
      <c r="K5102"/>
      <c r="L5102"/>
      <c r="M5102"/>
      <c r="N5102"/>
      <c r="O5102"/>
    </row>
    <row r="5103" spans="2:15" s="249" customFormat="1" ht="15.75" customHeight="1">
      <c r="B5103" s="1408"/>
      <c r="C5103" s="1979"/>
      <c r="D5103" s="1409"/>
      <c r="E5103" s="1398"/>
      <c r="F5103" s="1398"/>
      <c r="G5103" s="1398"/>
      <c r="H5103" s="1399"/>
      <c r="I5103" s="1399"/>
      <c r="J5103" s="1399"/>
      <c r="K5103"/>
      <c r="L5103"/>
      <c r="M5103"/>
      <c r="N5103"/>
      <c r="O5103"/>
    </row>
    <row r="5104" spans="2:15" s="249" customFormat="1" ht="15.75" customHeight="1">
      <c r="B5104" s="1408"/>
      <c r="C5104" s="1979"/>
      <c r="D5104" s="1409"/>
      <c r="E5104" s="1398"/>
      <c r="F5104" s="1398"/>
      <c r="G5104" s="1398"/>
      <c r="H5104" s="1399"/>
      <c r="I5104" s="1399"/>
      <c r="J5104" s="1399"/>
      <c r="K5104"/>
      <c r="L5104"/>
      <c r="M5104"/>
      <c r="N5104"/>
      <c r="O5104"/>
    </row>
    <row r="5105" spans="2:15" s="249" customFormat="1" ht="15.75" customHeight="1">
      <c r="B5105" s="1408"/>
      <c r="C5105" s="1979"/>
      <c r="D5105" s="1409"/>
      <c r="E5105" s="1398"/>
      <c r="F5105" s="1398"/>
      <c r="G5105" s="1398"/>
      <c r="H5105" s="1399"/>
      <c r="I5105" s="1399"/>
      <c r="J5105" s="1399"/>
      <c r="K5105"/>
      <c r="L5105"/>
      <c r="M5105"/>
      <c r="N5105"/>
      <c r="O5105"/>
    </row>
    <row r="5106" spans="2:15" s="249" customFormat="1" ht="15.75" customHeight="1">
      <c r="B5106" s="1408"/>
      <c r="C5106" s="1979"/>
      <c r="D5106" s="1409"/>
      <c r="E5106" s="1398"/>
      <c r="F5106" s="1398"/>
      <c r="G5106" s="1398"/>
      <c r="H5106" s="1399"/>
      <c r="I5106" s="1399"/>
      <c r="J5106" s="1399"/>
      <c r="K5106"/>
      <c r="L5106"/>
      <c r="M5106"/>
      <c r="N5106"/>
      <c r="O5106"/>
    </row>
    <row r="5107" spans="2:15" s="249" customFormat="1" ht="15.75" customHeight="1">
      <c r="B5107" s="1408"/>
      <c r="C5107" s="1979"/>
      <c r="D5107" s="1409"/>
      <c r="E5107" s="1398"/>
      <c r="F5107" s="1398"/>
      <c r="G5107" s="1398"/>
      <c r="H5107" s="1399"/>
      <c r="I5107" s="1399"/>
      <c r="J5107" s="1399"/>
      <c r="K5107"/>
      <c r="L5107"/>
      <c r="M5107"/>
      <c r="N5107"/>
      <c r="O5107"/>
    </row>
    <row r="5108" spans="2:15" s="249" customFormat="1" ht="15.75" customHeight="1">
      <c r="B5108" s="1408"/>
      <c r="C5108" s="1979"/>
      <c r="D5108" s="1409"/>
      <c r="E5108" s="1398"/>
      <c r="F5108" s="1398"/>
      <c r="G5108" s="1398"/>
      <c r="H5108" s="1399"/>
      <c r="I5108" s="1399"/>
      <c r="J5108" s="1399"/>
      <c r="K5108"/>
      <c r="L5108"/>
      <c r="M5108"/>
      <c r="N5108"/>
      <c r="O5108"/>
    </row>
    <row r="5109" spans="2:15" s="249" customFormat="1" ht="15.75" customHeight="1">
      <c r="B5109" s="1408"/>
      <c r="C5109" s="1979"/>
      <c r="D5109" s="1409"/>
      <c r="E5109" s="1398"/>
      <c r="F5109" s="1398"/>
      <c r="G5109" s="1398"/>
      <c r="H5109" s="1399"/>
      <c r="I5109" s="1399"/>
      <c r="J5109" s="1399"/>
      <c r="K5109"/>
      <c r="L5109"/>
      <c r="M5109"/>
      <c r="N5109"/>
      <c r="O5109"/>
    </row>
    <row r="5110" spans="2:15" s="249" customFormat="1" ht="15.75" customHeight="1">
      <c r="B5110" s="1408"/>
      <c r="C5110" s="1979"/>
      <c r="D5110" s="1409"/>
      <c r="E5110" s="1398"/>
      <c r="F5110" s="1398"/>
      <c r="G5110" s="1398"/>
      <c r="H5110" s="1399"/>
      <c r="I5110" s="1399"/>
      <c r="J5110" s="1399"/>
      <c r="K5110"/>
      <c r="L5110"/>
      <c r="M5110"/>
      <c r="N5110"/>
      <c r="O5110"/>
    </row>
    <row r="5111" spans="2:15" s="249" customFormat="1" ht="15.75" customHeight="1">
      <c r="B5111" s="1408"/>
      <c r="C5111" s="1979"/>
      <c r="D5111" s="1409"/>
      <c r="E5111" s="1398"/>
      <c r="F5111" s="1398"/>
      <c r="G5111" s="1398"/>
      <c r="H5111" s="1399"/>
      <c r="I5111" s="1399"/>
      <c r="J5111" s="1399"/>
      <c r="K5111"/>
      <c r="L5111"/>
      <c r="M5111"/>
      <c r="N5111"/>
      <c r="O5111"/>
    </row>
    <row r="5112" spans="2:15" s="249" customFormat="1" ht="15.75" customHeight="1">
      <c r="B5112" s="1408"/>
      <c r="C5112" s="1979"/>
      <c r="D5112" s="1409"/>
      <c r="E5112" s="1398"/>
      <c r="F5112" s="1398"/>
      <c r="G5112" s="1398"/>
      <c r="H5112" s="1399"/>
      <c r="I5112" s="1399"/>
      <c r="J5112" s="1399"/>
      <c r="K5112"/>
      <c r="L5112"/>
      <c r="M5112"/>
      <c r="N5112"/>
      <c r="O5112"/>
    </row>
    <row r="5113" spans="2:15" s="249" customFormat="1" ht="15.75" customHeight="1">
      <c r="B5113" s="1408"/>
      <c r="C5113" s="1979"/>
      <c r="D5113" s="1409"/>
      <c r="E5113" s="1398"/>
      <c r="F5113" s="1398"/>
      <c r="G5113" s="1398"/>
      <c r="H5113" s="1399"/>
      <c r="I5113" s="1399"/>
      <c r="J5113" s="1399"/>
      <c r="K5113"/>
      <c r="L5113"/>
      <c r="M5113"/>
      <c r="N5113"/>
      <c r="O5113"/>
    </row>
    <row r="5114" spans="2:15" s="249" customFormat="1" ht="15.75" customHeight="1">
      <c r="B5114" s="1408"/>
      <c r="C5114" s="1979"/>
      <c r="D5114" s="1409"/>
      <c r="E5114" s="1398"/>
      <c r="F5114" s="1398"/>
      <c r="G5114" s="1398"/>
      <c r="H5114" s="1399"/>
      <c r="I5114" s="1399"/>
      <c r="J5114" s="1399"/>
      <c r="K5114"/>
      <c r="L5114"/>
      <c r="M5114"/>
      <c r="N5114"/>
      <c r="O5114"/>
    </row>
    <row r="5115" spans="2:15" s="249" customFormat="1" ht="15.75" customHeight="1">
      <c r="B5115" s="1408"/>
      <c r="C5115" s="1979"/>
      <c r="D5115" s="1409"/>
      <c r="E5115" s="1398"/>
      <c r="F5115" s="1398"/>
      <c r="G5115" s="1398"/>
      <c r="H5115" s="1399"/>
      <c r="I5115" s="1399"/>
      <c r="J5115" s="1399"/>
      <c r="K5115"/>
      <c r="L5115"/>
      <c r="M5115"/>
      <c r="N5115"/>
      <c r="O5115"/>
    </row>
    <row r="5116" spans="2:15" s="249" customFormat="1" ht="15.75" customHeight="1">
      <c r="B5116" s="1408"/>
      <c r="C5116" s="1979"/>
      <c r="D5116" s="1409"/>
      <c r="E5116" s="1398"/>
      <c r="F5116" s="1398"/>
      <c r="G5116" s="1398"/>
      <c r="H5116" s="1399"/>
      <c r="I5116" s="1399"/>
      <c r="J5116" s="1399"/>
      <c r="K5116"/>
      <c r="L5116"/>
      <c r="M5116"/>
      <c r="N5116"/>
      <c r="O5116"/>
    </row>
    <row r="5117" spans="2:15" s="249" customFormat="1" ht="15.75" customHeight="1">
      <c r="B5117" s="1408"/>
      <c r="C5117" s="1979"/>
      <c r="D5117" s="1409"/>
      <c r="E5117" s="1398"/>
      <c r="F5117" s="1398"/>
      <c r="G5117" s="1398"/>
      <c r="H5117" s="1399"/>
      <c r="I5117" s="1399"/>
      <c r="J5117" s="1399"/>
      <c r="K5117"/>
      <c r="L5117"/>
      <c r="M5117"/>
      <c r="N5117"/>
      <c r="O5117"/>
    </row>
    <row r="5118" spans="2:15" s="249" customFormat="1" ht="15.75" customHeight="1">
      <c r="B5118" s="1408"/>
      <c r="C5118" s="1979"/>
      <c r="D5118" s="1409"/>
      <c r="E5118" s="1398"/>
      <c r="F5118" s="1398"/>
      <c r="G5118" s="1398"/>
      <c r="H5118" s="1399"/>
      <c r="I5118" s="1399"/>
      <c r="J5118" s="1399"/>
      <c r="K5118"/>
      <c r="L5118"/>
      <c r="M5118"/>
      <c r="N5118"/>
      <c r="O5118"/>
    </row>
    <row r="5119" spans="2:15" s="249" customFormat="1" ht="15.75" customHeight="1">
      <c r="B5119" s="1408"/>
      <c r="C5119" s="1979"/>
      <c r="D5119" s="1409"/>
      <c r="E5119" s="1398"/>
      <c r="F5119" s="1398"/>
      <c r="G5119" s="1398"/>
      <c r="H5119" s="1399"/>
      <c r="I5119" s="1399"/>
      <c r="J5119" s="1399"/>
      <c r="K5119"/>
      <c r="L5119"/>
      <c r="M5119"/>
      <c r="N5119"/>
      <c r="O5119"/>
    </row>
    <row r="5120" spans="2:15" s="249" customFormat="1" ht="15.75" customHeight="1">
      <c r="B5120" s="1408"/>
      <c r="C5120" s="1979"/>
      <c r="D5120" s="1409"/>
      <c r="E5120" s="1398"/>
      <c r="F5120" s="1398"/>
      <c r="G5120" s="1398"/>
      <c r="H5120" s="1399"/>
      <c r="I5120" s="1399"/>
      <c r="J5120" s="1399"/>
      <c r="K5120"/>
      <c r="L5120"/>
      <c r="M5120"/>
      <c r="N5120"/>
      <c r="O5120"/>
    </row>
    <row r="5121" spans="2:15" s="249" customFormat="1" ht="15.75" customHeight="1">
      <c r="B5121" s="1408"/>
      <c r="C5121" s="1979"/>
      <c r="D5121" s="1409"/>
      <c r="E5121" s="1398"/>
      <c r="F5121" s="1398"/>
      <c r="G5121" s="1398"/>
      <c r="H5121" s="1399"/>
      <c r="I5121" s="1399"/>
      <c r="J5121" s="1399"/>
      <c r="K5121"/>
      <c r="L5121"/>
      <c r="M5121"/>
      <c r="N5121"/>
      <c r="O5121"/>
    </row>
    <row r="5122" spans="2:15" s="249" customFormat="1" ht="15.75" customHeight="1">
      <c r="B5122" s="1408"/>
      <c r="C5122" s="1979"/>
      <c r="D5122" s="1409"/>
      <c r="E5122" s="1398"/>
      <c r="F5122" s="1398"/>
      <c r="G5122" s="1398"/>
      <c r="H5122" s="1399"/>
      <c r="I5122" s="1399"/>
      <c r="J5122" s="1399"/>
      <c r="K5122"/>
      <c r="L5122"/>
      <c r="M5122"/>
      <c r="N5122"/>
      <c r="O5122"/>
    </row>
    <row r="5123" spans="2:15" s="249" customFormat="1" ht="15.75" customHeight="1">
      <c r="B5123" s="1408"/>
      <c r="C5123" s="1979"/>
      <c r="D5123" s="1409"/>
      <c r="E5123" s="1398"/>
      <c r="F5123" s="1398"/>
      <c r="G5123" s="1398"/>
      <c r="H5123" s="1399"/>
      <c r="I5123" s="1399"/>
      <c r="J5123" s="1399"/>
      <c r="K5123"/>
      <c r="L5123"/>
      <c r="M5123"/>
      <c r="N5123"/>
      <c r="O5123"/>
    </row>
    <row r="5124" spans="2:15" s="249" customFormat="1" ht="15.75" customHeight="1">
      <c r="B5124" s="1408"/>
      <c r="C5124" s="1979"/>
      <c r="D5124" s="1409"/>
      <c r="E5124" s="1398"/>
      <c r="F5124" s="1398"/>
      <c r="G5124" s="1398"/>
      <c r="H5124" s="1399"/>
      <c r="I5124" s="1399"/>
      <c r="J5124" s="1399"/>
      <c r="K5124"/>
      <c r="L5124"/>
      <c r="M5124"/>
      <c r="N5124"/>
      <c r="O5124"/>
    </row>
    <row r="5125" spans="2:15" s="249" customFormat="1" ht="15.75" customHeight="1">
      <c r="B5125" s="1408"/>
      <c r="C5125" s="1979"/>
      <c r="D5125" s="1409"/>
      <c r="E5125" s="1398"/>
      <c r="F5125" s="1398"/>
      <c r="G5125" s="1398"/>
      <c r="H5125" s="1399"/>
      <c r="I5125" s="1399"/>
      <c r="J5125" s="1399"/>
      <c r="K5125"/>
      <c r="L5125"/>
      <c r="M5125"/>
      <c r="N5125"/>
      <c r="O5125"/>
    </row>
    <row r="5126" spans="2:15" s="249" customFormat="1" ht="15.75" customHeight="1">
      <c r="B5126" s="1408"/>
      <c r="C5126" s="1979"/>
      <c r="D5126" s="1409"/>
      <c r="E5126" s="1398"/>
      <c r="F5126" s="1398"/>
      <c r="G5126" s="1398"/>
      <c r="H5126" s="1399"/>
      <c r="I5126" s="1399"/>
      <c r="J5126" s="1399"/>
      <c r="K5126"/>
      <c r="L5126"/>
      <c r="M5126"/>
      <c r="N5126"/>
      <c r="O5126"/>
    </row>
    <row r="5127" spans="2:15" s="249" customFormat="1" ht="15.75" customHeight="1">
      <c r="B5127" s="1408"/>
      <c r="C5127" s="1979"/>
      <c r="D5127" s="1409"/>
      <c r="E5127" s="1398"/>
      <c r="F5127" s="1398"/>
      <c r="G5127" s="1398"/>
      <c r="H5127" s="1399"/>
      <c r="I5127" s="1399"/>
      <c r="J5127" s="1399"/>
      <c r="K5127"/>
      <c r="L5127"/>
      <c r="M5127"/>
      <c r="N5127"/>
      <c r="O5127"/>
    </row>
    <row r="5128" spans="2:15" s="249" customFormat="1" ht="15.75" customHeight="1">
      <c r="B5128" s="1408"/>
      <c r="C5128" s="1979"/>
      <c r="D5128" s="1409"/>
      <c r="E5128" s="1398"/>
      <c r="F5128" s="1398"/>
      <c r="G5128" s="1398"/>
      <c r="H5128" s="1399"/>
      <c r="I5128" s="1399"/>
      <c r="J5128" s="1399"/>
      <c r="K5128"/>
      <c r="L5128"/>
      <c r="M5128"/>
      <c r="N5128"/>
      <c r="O5128"/>
    </row>
    <row r="5129" spans="2:15" s="249" customFormat="1" ht="15.75" customHeight="1">
      <c r="B5129" s="1408"/>
      <c r="C5129" s="1979"/>
      <c r="D5129" s="1409"/>
      <c r="E5129" s="1398"/>
      <c r="F5129" s="1398"/>
      <c r="G5129" s="1398"/>
      <c r="H5129" s="1399"/>
      <c r="I5129" s="1399"/>
      <c r="J5129" s="1399"/>
      <c r="K5129"/>
      <c r="L5129"/>
      <c r="M5129"/>
      <c r="N5129"/>
      <c r="O5129"/>
    </row>
    <row r="5130" spans="2:15" s="249" customFormat="1" ht="15.75" customHeight="1">
      <c r="B5130" s="1408"/>
      <c r="C5130" s="1979"/>
      <c r="D5130" s="1409"/>
      <c r="E5130" s="1398"/>
      <c r="F5130" s="1398"/>
      <c r="G5130" s="1398"/>
      <c r="H5130" s="1399"/>
      <c r="I5130" s="1399"/>
      <c r="J5130" s="1399"/>
      <c r="K5130"/>
      <c r="L5130"/>
      <c r="M5130"/>
      <c r="N5130"/>
      <c r="O5130"/>
    </row>
    <row r="5131" spans="2:15" s="249" customFormat="1" ht="15.75" customHeight="1">
      <c r="B5131" s="1408"/>
      <c r="C5131" s="1979"/>
      <c r="D5131" s="1409"/>
      <c r="E5131" s="1398"/>
      <c r="F5131" s="1398"/>
      <c r="G5131" s="1398"/>
      <c r="H5131" s="1399"/>
      <c r="I5131" s="1399"/>
      <c r="J5131" s="1399"/>
      <c r="K5131"/>
      <c r="L5131"/>
      <c r="M5131"/>
      <c r="N5131"/>
      <c r="O5131"/>
    </row>
    <row r="5132" spans="2:15" s="249" customFormat="1" ht="15.75" customHeight="1">
      <c r="B5132" s="1408"/>
      <c r="C5132" s="1979"/>
      <c r="D5132" s="1409"/>
      <c r="E5132" s="1398"/>
      <c r="F5132" s="1398"/>
      <c r="G5132" s="1398"/>
      <c r="H5132" s="1399"/>
      <c r="I5132" s="1399"/>
      <c r="J5132" s="1399"/>
      <c r="K5132"/>
      <c r="L5132"/>
      <c r="M5132"/>
      <c r="N5132"/>
      <c r="O5132"/>
    </row>
    <row r="5133" spans="2:15" s="249" customFormat="1" ht="15.75" customHeight="1">
      <c r="B5133" s="1408"/>
      <c r="C5133" s="1979"/>
      <c r="D5133" s="1409"/>
      <c r="E5133" s="1398"/>
      <c r="F5133" s="1398"/>
      <c r="G5133" s="1398"/>
      <c r="H5133" s="1399"/>
      <c r="I5133" s="1399"/>
      <c r="J5133" s="1399"/>
      <c r="K5133"/>
      <c r="L5133"/>
      <c r="M5133"/>
      <c r="N5133"/>
      <c r="O5133"/>
    </row>
    <row r="5134" spans="2:15" s="249" customFormat="1" ht="15.75" customHeight="1">
      <c r="B5134" s="1408"/>
      <c r="C5134" s="1979"/>
      <c r="D5134" s="1409"/>
      <c r="E5134" s="1398"/>
      <c r="F5134" s="1398"/>
      <c r="G5134" s="1398"/>
      <c r="H5134" s="1399"/>
      <c r="I5134" s="1399"/>
      <c r="J5134" s="1399"/>
      <c r="K5134"/>
      <c r="L5134"/>
      <c r="M5134"/>
      <c r="N5134"/>
      <c r="O5134"/>
    </row>
    <row r="5135" spans="2:15" s="249" customFormat="1" ht="15.75" customHeight="1">
      <c r="B5135" s="1408"/>
      <c r="C5135" s="1979"/>
      <c r="D5135" s="1409"/>
      <c r="E5135" s="1398"/>
      <c r="F5135" s="1398"/>
      <c r="G5135" s="1398"/>
      <c r="H5135" s="1399"/>
      <c r="I5135" s="1399"/>
      <c r="J5135" s="1399"/>
      <c r="K5135"/>
      <c r="L5135"/>
      <c r="M5135"/>
      <c r="N5135"/>
      <c r="O5135"/>
    </row>
    <row r="5136" spans="2:15" s="249" customFormat="1" ht="15.75" customHeight="1">
      <c r="B5136" s="1408"/>
      <c r="C5136" s="1979"/>
      <c r="D5136" s="1409"/>
      <c r="E5136" s="1398"/>
      <c r="F5136" s="1398"/>
      <c r="G5136" s="1398"/>
      <c r="H5136" s="1399"/>
      <c r="I5136" s="1399"/>
      <c r="J5136" s="1399"/>
      <c r="K5136"/>
      <c r="L5136"/>
      <c r="M5136"/>
      <c r="N5136"/>
      <c r="O5136"/>
    </row>
    <row r="5137" spans="2:15" s="249" customFormat="1" ht="15.75" customHeight="1">
      <c r="B5137" s="1408"/>
      <c r="C5137" s="1979"/>
      <c r="D5137" s="1409"/>
      <c r="E5137" s="1398"/>
      <c r="F5137" s="1398"/>
      <c r="G5137" s="1398"/>
      <c r="H5137" s="1399"/>
      <c r="I5137" s="1399"/>
      <c r="J5137" s="1399"/>
      <c r="K5137"/>
      <c r="L5137"/>
      <c r="M5137"/>
      <c r="N5137"/>
      <c r="O5137"/>
    </row>
    <row r="5138" spans="2:15" s="249" customFormat="1" ht="15.75" customHeight="1">
      <c r="B5138" s="1408"/>
      <c r="C5138" s="1979"/>
      <c r="D5138" s="1409"/>
      <c r="E5138" s="1398"/>
      <c r="F5138" s="1398"/>
      <c r="G5138" s="1398"/>
      <c r="H5138" s="1399"/>
      <c r="I5138" s="1399"/>
      <c r="J5138" s="1399"/>
      <c r="K5138"/>
      <c r="L5138"/>
      <c r="M5138"/>
      <c r="N5138"/>
      <c r="O5138"/>
    </row>
    <row r="5139" spans="2:15" s="249" customFormat="1" ht="15.75" customHeight="1">
      <c r="B5139" s="1408"/>
      <c r="C5139" s="1979"/>
      <c r="D5139" s="1409"/>
      <c r="E5139" s="1398"/>
      <c r="F5139" s="1398"/>
      <c r="G5139" s="1398"/>
      <c r="H5139" s="1399"/>
      <c r="I5139" s="1399"/>
      <c r="J5139" s="1399"/>
      <c r="K5139"/>
      <c r="L5139"/>
      <c r="M5139"/>
      <c r="N5139"/>
      <c r="O5139"/>
    </row>
    <row r="5140" spans="2:15" s="249" customFormat="1" ht="15.75" customHeight="1">
      <c r="B5140" s="1408"/>
      <c r="C5140" s="1979"/>
      <c r="D5140" s="1409"/>
      <c r="E5140" s="1398"/>
      <c r="F5140" s="1398"/>
      <c r="G5140" s="1398"/>
      <c r="H5140" s="1399"/>
      <c r="I5140" s="1399"/>
      <c r="J5140" s="1399"/>
      <c r="K5140"/>
      <c r="L5140"/>
      <c r="M5140"/>
      <c r="N5140"/>
      <c r="O5140"/>
    </row>
    <row r="5141" spans="2:15" s="249" customFormat="1" ht="15.75" customHeight="1">
      <c r="B5141" s="1408"/>
      <c r="C5141" s="1979"/>
      <c r="D5141" s="1409"/>
      <c r="E5141" s="1398"/>
      <c r="F5141" s="1398"/>
      <c r="G5141" s="1398"/>
      <c r="H5141" s="1399"/>
      <c r="I5141" s="1399"/>
      <c r="J5141" s="1399"/>
      <c r="K5141"/>
      <c r="L5141"/>
      <c r="M5141"/>
      <c r="N5141"/>
      <c r="O5141"/>
    </row>
    <row r="5142" spans="2:15" s="249" customFormat="1" ht="15.75" customHeight="1">
      <c r="B5142" s="1408"/>
      <c r="C5142" s="1979"/>
      <c r="D5142" s="1409"/>
      <c r="E5142" s="1398"/>
      <c r="F5142" s="1398"/>
      <c r="G5142" s="1398"/>
      <c r="H5142" s="1399"/>
      <c r="I5142" s="1399"/>
      <c r="J5142" s="1399"/>
      <c r="K5142"/>
      <c r="L5142"/>
      <c r="M5142"/>
      <c r="N5142"/>
      <c r="O5142"/>
    </row>
    <row r="5143" spans="2:15" s="249" customFormat="1" ht="15.75" customHeight="1">
      <c r="B5143" s="1408"/>
      <c r="C5143" s="1979"/>
      <c r="D5143" s="1409"/>
      <c r="E5143" s="1398"/>
      <c r="F5143" s="1398"/>
      <c r="G5143" s="1398"/>
      <c r="H5143" s="1399"/>
      <c r="I5143" s="1399"/>
      <c r="J5143" s="1399"/>
      <c r="K5143"/>
      <c r="L5143"/>
      <c r="M5143"/>
      <c r="N5143"/>
      <c r="O5143"/>
    </row>
    <row r="5144" spans="2:15" s="249" customFormat="1" ht="15.75" customHeight="1">
      <c r="B5144" s="1408"/>
      <c r="C5144" s="1979"/>
      <c r="D5144" s="1409"/>
      <c r="E5144" s="1398"/>
      <c r="F5144" s="1398"/>
      <c r="G5144" s="1398"/>
      <c r="H5144" s="1399"/>
      <c r="I5144" s="1399"/>
      <c r="J5144" s="1399"/>
      <c r="K5144"/>
      <c r="L5144"/>
      <c r="M5144"/>
      <c r="N5144"/>
      <c r="O5144"/>
    </row>
    <row r="5145" spans="2:15" s="249" customFormat="1" ht="15.75" customHeight="1">
      <c r="B5145" s="1408"/>
      <c r="C5145" s="1979"/>
      <c r="D5145" s="1409"/>
      <c r="E5145" s="1398"/>
      <c r="F5145" s="1398"/>
      <c r="G5145" s="1398"/>
      <c r="H5145" s="1399"/>
      <c r="I5145" s="1399"/>
      <c r="J5145" s="1399"/>
      <c r="K5145"/>
      <c r="L5145"/>
      <c r="M5145"/>
      <c r="N5145"/>
      <c r="O5145"/>
    </row>
    <row r="5146" spans="2:15" s="249" customFormat="1" ht="15.75" customHeight="1">
      <c r="B5146" s="1408"/>
      <c r="C5146" s="1979"/>
      <c r="D5146" s="1409"/>
      <c r="E5146" s="1398"/>
      <c r="F5146" s="1398"/>
      <c r="G5146" s="1398"/>
      <c r="H5146" s="1399"/>
      <c r="I5146" s="1399"/>
      <c r="J5146" s="1399"/>
      <c r="K5146"/>
      <c r="L5146"/>
      <c r="M5146"/>
      <c r="N5146"/>
      <c r="O5146"/>
    </row>
    <row r="5147" spans="2:15" s="249" customFormat="1" ht="15.75" customHeight="1">
      <c r="B5147" s="1408"/>
      <c r="C5147" s="1979"/>
      <c r="D5147" s="1409"/>
      <c r="E5147" s="1398"/>
      <c r="F5147" s="1398"/>
      <c r="G5147" s="1398"/>
      <c r="H5147" s="1399"/>
      <c r="I5147" s="1399"/>
      <c r="J5147" s="1399"/>
      <c r="K5147"/>
      <c r="L5147"/>
      <c r="M5147"/>
      <c r="N5147"/>
      <c r="O5147"/>
    </row>
    <row r="5148" spans="2:15" s="249" customFormat="1" ht="15.75" customHeight="1">
      <c r="B5148" s="1408"/>
      <c r="C5148" s="1979"/>
      <c r="D5148" s="1409"/>
      <c r="E5148" s="1398"/>
      <c r="F5148" s="1398"/>
      <c r="G5148" s="1398"/>
      <c r="H5148" s="1399"/>
      <c r="I5148" s="1399"/>
      <c r="J5148" s="1399"/>
      <c r="K5148"/>
      <c r="L5148"/>
      <c r="M5148"/>
      <c r="N5148"/>
      <c r="O5148"/>
    </row>
    <row r="5149" spans="2:15" s="249" customFormat="1" ht="15.75" customHeight="1">
      <c r="B5149" s="1408"/>
      <c r="C5149" s="1979"/>
      <c r="D5149" s="1409"/>
      <c r="E5149" s="1398"/>
      <c r="F5149" s="1398"/>
      <c r="G5149" s="1398"/>
      <c r="H5149" s="1399"/>
      <c r="I5149" s="1399"/>
      <c r="J5149" s="1399"/>
      <c r="K5149"/>
      <c r="L5149"/>
      <c r="M5149"/>
      <c r="N5149"/>
      <c r="O5149"/>
    </row>
    <row r="5150" spans="2:15" s="249" customFormat="1" ht="15.75" customHeight="1">
      <c r="B5150" s="1408"/>
      <c r="C5150" s="1979"/>
      <c r="D5150" s="1409"/>
      <c r="E5150" s="1398"/>
      <c r="F5150" s="1398"/>
      <c r="G5150" s="1398"/>
      <c r="H5150" s="1399"/>
      <c r="I5150" s="1399"/>
      <c r="J5150" s="1399"/>
      <c r="K5150"/>
      <c r="L5150"/>
      <c r="M5150"/>
      <c r="N5150"/>
      <c r="O5150"/>
    </row>
    <row r="5151" spans="2:15" s="249" customFormat="1" ht="15.75" customHeight="1">
      <c r="B5151" s="1408"/>
      <c r="C5151" s="1979"/>
      <c r="D5151" s="1409"/>
      <c r="E5151" s="1398"/>
      <c r="F5151" s="1398"/>
      <c r="G5151" s="1398"/>
      <c r="H5151" s="1399"/>
      <c r="I5151" s="1399"/>
      <c r="J5151" s="1399"/>
      <c r="K5151"/>
      <c r="L5151"/>
      <c r="M5151"/>
      <c r="N5151"/>
      <c r="O5151"/>
    </row>
    <row r="5152" spans="2:15" s="249" customFormat="1" ht="15.75" customHeight="1">
      <c r="B5152" s="1408"/>
      <c r="C5152" s="1979"/>
      <c r="D5152" s="1409"/>
      <c r="E5152" s="1398"/>
      <c r="F5152" s="1398"/>
      <c r="G5152" s="1398"/>
      <c r="H5152" s="1399"/>
      <c r="I5152" s="1399"/>
      <c r="J5152" s="1399"/>
      <c r="K5152"/>
      <c r="L5152"/>
      <c r="M5152"/>
      <c r="N5152"/>
      <c r="O5152"/>
    </row>
    <row r="5153" spans="2:15" s="249" customFormat="1" ht="15.75" customHeight="1">
      <c r="B5153" s="1408"/>
      <c r="C5153" s="1979"/>
      <c r="D5153" s="1409"/>
      <c r="E5153" s="1398"/>
      <c r="F5153" s="1398"/>
      <c r="G5153" s="1398"/>
      <c r="H5153" s="1399"/>
      <c r="I5153" s="1399"/>
      <c r="J5153" s="1399"/>
      <c r="K5153"/>
      <c r="L5153"/>
      <c r="M5153"/>
      <c r="N5153"/>
      <c r="O5153"/>
    </row>
    <row r="5154" spans="2:15" s="249" customFormat="1" ht="15.75" customHeight="1">
      <c r="B5154" s="1408"/>
      <c r="C5154" s="1979"/>
      <c r="D5154" s="1409"/>
      <c r="E5154" s="1398"/>
      <c r="F5154" s="1398"/>
      <c r="G5154" s="1398"/>
      <c r="H5154" s="1399"/>
      <c r="I5154" s="1399"/>
      <c r="J5154" s="1399"/>
      <c r="K5154"/>
      <c r="L5154"/>
      <c r="M5154"/>
      <c r="N5154"/>
      <c r="O5154"/>
    </row>
    <row r="5155" spans="2:15" s="249" customFormat="1" ht="15.75" customHeight="1">
      <c r="B5155" s="1408"/>
      <c r="C5155" s="1979"/>
      <c r="D5155" s="1409"/>
      <c r="E5155" s="1398"/>
      <c r="F5155" s="1398"/>
      <c r="G5155" s="1398"/>
      <c r="H5155" s="1399"/>
      <c r="I5155" s="1399"/>
      <c r="J5155" s="1399"/>
      <c r="K5155"/>
      <c r="L5155"/>
      <c r="M5155"/>
      <c r="N5155"/>
      <c r="O5155"/>
    </row>
    <row r="5156" spans="2:15" s="249" customFormat="1" ht="15.75" customHeight="1">
      <c r="B5156" s="1408"/>
      <c r="C5156" s="1979"/>
      <c r="D5156" s="1409"/>
      <c r="E5156" s="1398"/>
      <c r="F5156" s="1398"/>
      <c r="G5156" s="1398"/>
      <c r="H5156" s="1399"/>
      <c r="I5156" s="1399"/>
      <c r="J5156" s="1399"/>
      <c r="K5156"/>
      <c r="L5156"/>
      <c r="M5156"/>
      <c r="N5156"/>
      <c r="O5156"/>
    </row>
    <row r="5157" spans="2:15" s="249" customFormat="1" ht="15.75" customHeight="1">
      <c r="B5157" s="1408"/>
      <c r="C5157" s="1979"/>
      <c r="D5157" s="1409"/>
      <c r="E5157" s="1398"/>
      <c r="F5157" s="1398"/>
      <c r="G5157" s="1398"/>
      <c r="H5157" s="1399"/>
      <c r="I5157" s="1399"/>
      <c r="J5157" s="1399"/>
      <c r="K5157"/>
      <c r="L5157"/>
      <c r="M5157"/>
      <c r="N5157"/>
      <c r="O5157"/>
    </row>
    <row r="5158" spans="2:15" s="249" customFormat="1" ht="15.75" customHeight="1">
      <c r="B5158" s="1408"/>
      <c r="C5158" s="1979"/>
      <c r="D5158" s="1409"/>
      <c r="E5158" s="1398"/>
      <c r="F5158" s="1398"/>
      <c r="G5158" s="1398"/>
      <c r="H5158" s="1399"/>
      <c r="I5158" s="1399"/>
      <c r="J5158" s="1399"/>
      <c r="K5158"/>
      <c r="L5158"/>
      <c r="M5158"/>
      <c r="N5158"/>
      <c r="O5158"/>
    </row>
    <row r="5159" spans="2:15" s="249" customFormat="1" ht="15.75" customHeight="1">
      <c r="B5159" s="1408"/>
      <c r="C5159" s="1979"/>
      <c r="D5159" s="1409"/>
      <c r="E5159" s="1398"/>
      <c r="F5159" s="1398"/>
      <c r="G5159" s="1398"/>
      <c r="H5159" s="1399"/>
      <c r="I5159" s="1399"/>
      <c r="J5159" s="1399"/>
      <c r="K5159"/>
      <c r="L5159"/>
      <c r="M5159"/>
      <c r="N5159"/>
      <c r="O5159"/>
    </row>
    <row r="5160" spans="2:15" s="249" customFormat="1" ht="15.75" customHeight="1">
      <c r="B5160" s="1408"/>
      <c r="C5160" s="1979"/>
      <c r="D5160" s="1409"/>
      <c r="E5160" s="1398"/>
      <c r="F5160" s="1398"/>
      <c r="G5160" s="1398"/>
      <c r="H5160" s="1399"/>
      <c r="I5160" s="1399"/>
      <c r="J5160" s="1399"/>
      <c r="K5160"/>
      <c r="L5160"/>
      <c r="M5160"/>
      <c r="N5160"/>
      <c r="O5160"/>
    </row>
    <row r="5161" spans="2:15" s="249" customFormat="1" ht="15.75" customHeight="1">
      <c r="B5161" s="1408"/>
      <c r="C5161" s="1979"/>
      <c r="D5161" s="1409"/>
      <c r="E5161" s="1398"/>
      <c r="F5161" s="1398"/>
      <c r="G5161" s="1398"/>
      <c r="H5161" s="1399"/>
      <c r="I5161" s="1399"/>
      <c r="J5161" s="1399"/>
      <c r="K5161"/>
      <c r="L5161"/>
      <c r="M5161"/>
      <c r="N5161"/>
      <c r="O5161"/>
    </row>
    <row r="5162" spans="2:15" s="249" customFormat="1" ht="15.75" customHeight="1">
      <c r="B5162" s="1408"/>
      <c r="C5162" s="1979"/>
      <c r="D5162" s="1409"/>
      <c r="E5162" s="1398"/>
      <c r="F5162" s="1398"/>
      <c r="G5162" s="1398"/>
      <c r="H5162" s="1399"/>
      <c r="I5162" s="1399"/>
      <c r="J5162" s="1399"/>
      <c r="K5162"/>
      <c r="L5162"/>
      <c r="M5162"/>
      <c r="N5162"/>
      <c r="O5162"/>
    </row>
    <row r="5163" spans="2:15" s="249" customFormat="1" ht="15.75" customHeight="1">
      <c r="B5163" s="1408"/>
      <c r="C5163" s="1979"/>
      <c r="D5163" s="1409"/>
      <c r="E5163" s="1398"/>
      <c r="F5163" s="1398"/>
      <c r="G5163" s="1398"/>
      <c r="H5163" s="1399"/>
      <c r="I5163" s="1399"/>
      <c r="J5163" s="1399"/>
      <c r="K5163"/>
      <c r="L5163"/>
      <c r="M5163"/>
      <c r="N5163"/>
      <c r="O5163"/>
    </row>
    <row r="5164" spans="2:15" s="249" customFormat="1" ht="15.75" customHeight="1">
      <c r="B5164" s="1408"/>
      <c r="C5164" s="1979"/>
      <c r="D5164" s="1409"/>
      <c r="E5164" s="1398"/>
      <c r="F5164" s="1398"/>
      <c r="G5164" s="1398"/>
      <c r="H5164" s="1399"/>
      <c r="I5164" s="1399"/>
      <c r="J5164" s="1399"/>
      <c r="K5164"/>
      <c r="L5164"/>
      <c r="M5164"/>
      <c r="N5164"/>
      <c r="O5164"/>
    </row>
    <row r="5165" spans="2:15" s="249" customFormat="1" ht="15.75" customHeight="1">
      <c r="B5165" s="1408"/>
      <c r="C5165" s="1979"/>
      <c r="D5165" s="1409"/>
      <c r="E5165" s="1398"/>
      <c r="F5165" s="1398"/>
      <c r="G5165" s="1398"/>
      <c r="H5165" s="1399"/>
      <c r="I5165" s="1399"/>
      <c r="J5165" s="1399"/>
      <c r="K5165"/>
      <c r="L5165"/>
      <c r="M5165"/>
      <c r="N5165"/>
      <c r="O5165"/>
    </row>
    <row r="5166" spans="2:15" s="249" customFormat="1" ht="15.75" customHeight="1">
      <c r="B5166" s="1408"/>
      <c r="C5166" s="1979"/>
      <c r="D5166" s="1409"/>
      <c r="E5166" s="1398"/>
      <c r="F5166" s="1398"/>
      <c r="G5166" s="1398"/>
      <c r="H5166" s="1399"/>
      <c r="I5166" s="1399"/>
      <c r="J5166" s="1399"/>
      <c r="K5166"/>
      <c r="L5166"/>
      <c r="M5166"/>
      <c r="N5166"/>
      <c r="O5166"/>
    </row>
    <row r="5167" spans="2:15" s="249" customFormat="1" ht="15.75" customHeight="1">
      <c r="B5167" s="1408"/>
      <c r="C5167" s="1979"/>
      <c r="D5167" s="1409"/>
      <c r="E5167" s="1398"/>
      <c r="F5167" s="1398"/>
      <c r="G5167" s="1398"/>
      <c r="H5167" s="1399"/>
      <c r="I5167" s="1399"/>
      <c r="J5167" s="1399"/>
      <c r="K5167"/>
      <c r="L5167"/>
      <c r="M5167"/>
      <c r="N5167"/>
      <c r="O5167"/>
    </row>
    <row r="5168" spans="2:15" s="249" customFormat="1" ht="15.75" customHeight="1">
      <c r="B5168" s="1408"/>
      <c r="C5168" s="1979"/>
      <c r="D5168" s="1409"/>
      <c r="E5168" s="1398"/>
      <c r="F5168" s="1398"/>
      <c r="G5168" s="1398"/>
      <c r="H5168" s="1399"/>
      <c r="I5168" s="1399"/>
      <c r="J5168" s="1399"/>
      <c r="K5168"/>
      <c r="L5168"/>
      <c r="M5168"/>
      <c r="N5168"/>
      <c r="O5168"/>
    </row>
    <row r="5169" spans="2:15" s="249" customFormat="1" ht="15.75" customHeight="1">
      <c r="B5169" s="1408"/>
      <c r="C5169" s="1979"/>
      <c r="D5169" s="1409"/>
      <c r="E5169" s="1398"/>
      <c r="F5169" s="1398"/>
      <c r="G5169" s="1398"/>
      <c r="H5169" s="1399"/>
      <c r="I5169" s="1399"/>
      <c r="J5169" s="1399"/>
      <c r="K5169"/>
      <c r="L5169"/>
      <c r="M5169"/>
      <c r="N5169"/>
      <c r="O5169"/>
    </row>
    <row r="5170" spans="2:15" s="249" customFormat="1" ht="15.75" customHeight="1">
      <c r="B5170" s="1408"/>
      <c r="C5170" s="1979"/>
      <c r="D5170" s="1409"/>
      <c r="E5170" s="1398"/>
      <c r="F5170" s="1398"/>
      <c r="G5170" s="1398"/>
      <c r="H5170" s="1399"/>
      <c r="I5170" s="1399"/>
      <c r="J5170" s="1399"/>
      <c r="K5170"/>
      <c r="L5170"/>
      <c r="M5170"/>
      <c r="N5170"/>
      <c r="O5170"/>
    </row>
    <row r="5171" spans="2:15" s="249" customFormat="1" ht="15.75" customHeight="1">
      <c r="B5171" s="1408"/>
      <c r="C5171" s="1979"/>
      <c r="D5171" s="1409"/>
      <c r="E5171" s="1398"/>
      <c r="F5171" s="1398"/>
      <c r="G5171" s="1398"/>
      <c r="H5171" s="1399"/>
      <c r="I5171" s="1399"/>
      <c r="J5171" s="1399"/>
      <c r="K5171"/>
      <c r="L5171"/>
      <c r="M5171"/>
      <c r="N5171"/>
      <c r="O5171"/>
    </row>
    <row r="5172" spans="2:15" s="249" customFormat="1" ht="15.75" customHeight="1">
      <c r="B5172" s="1408"/>
      <c r="C5172" s="1979"/>
      <c r="D5172" s="1409"/>
      <c r="E5172" s="1398"/>
      <c r="F5172" s="1398"/>
      <c r="G5172" s="1398"/>
      <c r="H5172" s="1399"/>
      <c r="I5172" s="1399"/>
      <c r="J5172" s="1399"/>
      <c r="K5172"/>
      <c r="L5172"/>
      <c r="M5172"/>
      <c r="N5172"/>
      <c r="O5172"/>
    </row>
    <row r="5173" spans="2:15" s="249" customFormat="1" ht="15.75" customHeight="1">
      <c r="B5173" s="1408"/>
      <c r="C5173" s="1979"/>
      <c r="D5173" s="1409"/>
      <c r="E5173" s="1398"/>
      <c r="F5173" s="1398"/>
      <c r="G5173" s="1398"/>
      <c r="H5173" s="1399"/>
      <c r="I5173" s="1399"/>
      <c r="J5173" s="1399"/>
      <c r="K5173"/>
      <c r="L5173"/>
      <c r="M5173"/>
      <c r="N5173"/>
      <c r="O5173"/>
    </row>
    <row r="5174" spans="2:15" s="249" customFormat="1" ht="15.75" customHeight="1">
      <c r="B5174" s="1408"/>
      <c r="C5174" s="1979"/>
      <c r="D5174" s="1409"/>
      <c r="E5174" s="1398"/>
      <c r="F5174" s="1398"/>
      <c r="G5174" s="1398"/>
      <c r="H5174" s="1399"/>
      <c r="I5174" s="1399"/>
      <c r="J5174" s="1399"/>
      <c r="K5174"/>
      <c r="L5174"/>
      <c r="M5174"/>
      <c r="N5174"/>
      <c r="O5174"/>
    </row>
    <row r="5175" spans="2:15" s="249" customFormat="1" ht="15.75" customHeight="1">
      <c r="B5175" s="1408"/>
      <c r="C5175" s="1979"/>
      <c r="D5175" s="1409"/>
      <c r="E5175" s="1398"/>
      <c r="F5175" s="1398"/>
      <c r="G5175" s="1398"/>
      <c r="H5175" s="1399"/>
      <c r="I5175" s="1399"/>
      <c r="J5175" s="1399"/>
      <c r="K5175"/>
      <c r="L5175"/>
      <c r="M5175"/>
      <c r="N5175"/>
      <c r="O5175"/>
    </row>
    <row r="5176" spans="2:15" s="249" customFormat="1" ht="15.75" customHeight="1">
      <c r="B5176" s="1408"/>
      <c r="C5176" s="1979"/>
      <c r="D5176" s="1409"/>
      <c r="E5176" s="1398"/>
      <c r="F5176" s="1398"/>
      <c r="G5176" s="1398"/>
      <c r="H5176" s="1399"/>
      <c r="I5176" s="1399"/>
      <c r="J5176" s="1399"/>
      <c r="K5176"/>
      <c r="L5176"/>
      <c r="M5176"/>
      <c r="N5176"/>
      <c r="O5176"/>
    </row>
    <row r="5177" spans="2:15" s="249" customFormat="1" ht="15.75" customHeight="1">
      <c r="B5177" s="1408"/>
      <c r="C5177" s="1979"/>
      <c r="D5177" s="1409"/>
      <c r="E5177" s="1398"/>
      <c r="F5177" s="1398"/>
      <c r="G5177" s="1398"/>
      <c r="H5177" s="1399"/>
      <c r="I5177" s="1399"/>
      <c r="J5177" s="1399"/>
      <c r="K5177"/>
      <c r="L5177"/>
      <c r="M5177"/>
      <c r="N5177"/>
      <c r="O5177"/>
    </row>
    <row r="5178" spans="2:15" s="249" customFormat="1" ht="15.75" customHeight="1">
      <c r="B5178" s="1408"/>
      <c r="C5178" s="1979"/>
      <c r="D5178" s="1409"/>
      <c r="E5178" s="1398"/>
      <c r="F5178" s="1398"/>
      <c r="G5178" s="1398"/>
      <c r="H5178" s="1399"/>
      <c r="I5178" s="1399"/>
      <c r="J5178" s="1399"/>
      <c r="K5178"/>
      <c r="L5178"/>
      <c r="M5178"/>
      <c r="N5178"/>
      <c r="O5178"/>
    </row>
    <row r="5179" spans="2:15" s="249" customFormat="1" ht="15.75" customHeight="1">
      <c r="B5179" s="1408"/>
      <c r="C5179" s="1979"/>
      <c r="D5179" s="1409"/>
      <c r="E5179" s="1398"/>
      <c r="F5179" s="1398"/>
      <c r="G5179" s="1398"/>
      <c r="H5179" s="1399"/>
      <c r="I5179" s="1399"/>
      <c r="J5179" s="1399"/>
      <c r="K5179"/>
      <c r="L5179"/>
      <c r="M5179"/>
      <c r="N5179"/>
      <c r="O5179"/>
    </row>
    <row r="5180" spans="2:15" s="249" customFormat="1" ht="15.75" customHeight="1">
      <c r="B5180" s="1408"/>
      <c r="C5180" s="1979"/>
      <c r="D5180" s="1409"/>
      <c r="E5180" s="1398"/>
      <c r="F5180" s="1398"/>
      <c r="G5180" s="1398"/>
      <c r="H5180" s="1399"/>
      <c r="I5180" s="1399"/>
      <c r="J5180" s="1399"/>
      <c r="K5180"/>
      <c r="L5180"/>
      <c r="M5180"/>
      <c r="N5180"/>
      <c r="O5180"/>
    </row>
    <row r="5181" spans="2:15" s="249" customFormat="1" ht="15.75" customHeight="1">
      <c r="B5181" s="1408"/>
      <c r="C5181" s="1979"/>
      <c r="D5181" s="1409"/>
      <c r="E5181" s="1398"/>
      <c r="F5181" s="1398"/>
      <c r="G5181" s="1398"/>
      <c r="H5181" s="1399"/>
      <c r="I5181" s="1399"/>
      <c r="J5181" s="1399"/>
      <c r="K5181"/>
      <c r="L5181"/>
      <c r="M5181"/>
      <c r="N5181"/>
      <c r="O5181"/>
    </row>
    <row r="5182" spans="2:15" s="249" customFormat="1" ht="15.75" customHeight="1">
      <c r="B5182" s="1408"/>
      <c r="C5182" s="1979"/>
      <c r="D5182" s="1409"/>
      <c r="E5182" s="1398"/>
      <c r="F5182" s="1398"/>
      <c r="G5182" s="1398"/>
      <c r="H5182" s="1399"/>
      <c r="I5182" s="1399"/>
      <c r="J5182" s="1399"/>
      <c r="K5182"/>
      <c r="L5182"/>
      <c r="M5182"/>
      <c r="N5182"/>
      <c r="O5182"/>
    </row>
    <row r="5183" spans="2:15" s="249" customFormat="1" ht="15.75" customHeight="1">
      <c r="B5183" s="1408"/>
      <c r="C5183" s="1979"/>
      <c r="D5183" s="1409"/>
      <c r="E5183" s="1398"/>
      <c r="F5183" s="1398"/>
      <c r="G5183" s="1398"/>
      <c r="H5183" s="1399"/>
      <c r="I5183" s="1399"/>
      <c r="J5183" s="1399"/>
      <c r="K5183"/>
      <c r="L5183"/>
      <c r="M5183"/>
      <c r="N5183"/>
      <c r="O5183"/>
    </row>
    <row r="5184" spans="2:15" s="249" customFormat="1" ht="15.75" customHeight="1">
      <c r="B5184" s="1408"/>
      <c r="C5184" s="1979"/>
      <c r="D5184" s="1409"/>
      <c r="E5184" s="1398"/>
      <c r="F5184" s="1398"/>
      <c r="G5184" s="1398"/>
      <c r="H5184" s="1399"/>
      <c r="I5184" s="1399"/>
      <c r="J5184" s="1399"/>
      <c r="K5184"/>
      <c r="L5184"/>
      <c r="M5184"/>
      <c r="N5184"/>
      <c r="O5184"/>
    </row>
    <row r="5185" spans="2:15" s="249" customFormat="1" ht="15.75" customHeight="1">
      <c r="B5185" s="1408"/>
      <c r="C5185" s="1979"/>
      <c r="D5185" s="1409"/>
      <c r="E5185" s="1398"/>
      <c r="F5185" s="1398"/>
      <c r="G5185" s="1398"/>
      <c r="H5185" s="1399"/>
      <c r="I5185" s="1399"/>
      <c r="J5185" s="1399"/>
      <c r="K5185"/>
      <c r="L5185"/>
      <c r="M5185"/>
      <c r="N5185"/>
      <c r="O5185"/>
    </row>
    <row r="5186" spans="2:15" s="249" customFormat="1" ht="15.75" customHeight="1">
      <c r="B5186" s="1408"/>
      <c r="C5186" s="1979"/>
      <c r="D5186" s="1409"/>
      <c r="E5186" s="1398"/>
      <c r="F5186" s="1398"/>
      <c r="G5186" s="1398"/>
      <c r="H5186" s="1399"/>
      <c r="I5186" s="1399"/>
      <c r="J5186" s="1399"/>
      <c r="K5186"/>
      <c r="L5186"/>
      <c r="M5186"/>
      <c r="N5186"/>
      <c r="O5186"/>
    </row>
    <row r="5187" spans="2:15" s="249" customFormat="1" ht="15.75" customHeight="1">
      <c r="B5187" s="1408"/>
      <c r="C5187" s="1979"/>
      <c r="D5187" s="1409"/>
      <c r="E5187" s="1398"/>
      <c r="F5187" s="1398"/>
      <c r="G5187" s="1398"/>
      <c r="H5187" s="1399"/>
      <c r="I5187" s="1399"/>
      <c r="J5187" s="1399"/>
      <c r="K5187"/>
      <c r="L5187"/>
      <c r="M5187"/>
      <c r="N5187"/>
      <c r="O5187"/>
    </row>
    <row r="5188" spans="2:15" s="249" customFormat="1" ht="15.75" customHeight="1">
      <c r="B5188" s="1408"/>
      <c r="C5188" s="1979"/>
      <c r="D5188" s="1409"/>
      <c r="E5188" s="1398"/>
      <c r="F5188" s="1398"/>
      <c r="G5188" s="1398"/>
      <c r="H5188" s="1399"/>
      <c r="I5188" s="1399"/>
      <c r="J5188" s="1399"/>
      <c r="K5188"/>
      <c r="L5188"/>
      <c r="M5188"/>
      <c r="N5188"/>
      <c r="O5188"/>
    </row>
    <row r="5189" spans="2:15" s="249" customFormat="1" ht="15.75" customHeight="1">
      <c r="B5189" s="1408"/>
      <c r="C5189" s="1979"/>
      <c r="D5189" s="1409"/>
      <c r="E5189" s="1398"/>
      <c r="F5189" s="1398"/>
      <c r="G5189" s="1398"/>
      <c r="H5189" s="1399"/>
      <c r="I5189" s="1399"/>
      <c r="J5189" s="1399"/>
      <c r="K5189"/>
      <c r="L5189"/>
      <c r="M5189"/>
      <c r="N5189"/>
      <c r="O5189"/>
    </row>
    <row r="5190" spans="2:15" s="249" customFormat="1" ht="15.75" customHeight="1">
      <c r="B5190" s="1408"/>
      <c r="C5190" s="1979"/>
      <c r="D5190" s="1409"/>
      <c r="E5190" s="1398"/>
      <c r="F5190" s="1398"/>
      <c r="G5190" s="1398"/>
      <c r="H5190" s="1399"/>
      <c r="I5190" s="1399"/>
      <c r="J5190" s="1399"/>
      <c r="K5190"/>
      <c r="L5190"/>
      <c r="M5190"/>
      <c r="N5190"/>
      <c r="O5190"/>
    </row>
    <row r="5191" spans="2:15" s="249" customFormat="1" ht="15.75" customHeight="1">
      <c r="B5191" s="1408"/>
      <c r="C5191" s="1979"/>
      <c r="D5191" s="1409"/>
      <c r="E5191" s="1398"/>
      <c r="F5191" s="1398"/>
      <c r="G5191" s="1398"/>
      <c r="H5191" s="1399"/>
      <c r="I5191" s="1399"/>
      <c r="J5191" s="1399"/>
      <c r="K5191"/>
      <c r="L5191"/>
      <c r="M5191"/>
      <c r="N5191"/>
      <c r="O5191"/>
    </row>
    <row r="5192" spans="2:15" s="249" customFormat="1" ht="15.75" customHeight="1">
      <c r="B5192" s="1408"/>
      <c r="C5192" s="1979"/>
      <c r="D5192" s="1409"/>
      <c r="E5192" s="1398"/>
      <c r="F5192" s="1398"/>
      <c r="G5192" s="1398"/>
      <c r="H5192" s="1399"/>
      <c r="I5192" s="1399"/>
      <c r="J5192" s="1399"/>
      <c r="K5192"/>
      <c r="L5192"/>
      <c r="M5192"/>
      <c r="N5192"/>
      <c r="O5192"/>
    </row>
    <row r="5193" spans="2:15" s="249" customFormat="1" ht="15.75" customHeight="1">
      <c r="B5193" s="1408"/>
      <c r="C5193" s="1979"/>
      <c r="D5193" s="1409"/>
      <c r="E5193" s="1398"/>
      <c r="F5193" s="1398"/>
      <c r="G5193" s="1398"/>
      <c r="H5193" s="1399"/>
      <c r="I5193" s="1399"/>
      <c r="J5193" s="1399"/>
      <c r="K5193"/>
      <c r="L5193"/>
      <c r="M5193"/>
      <c r="N5193"/>
      <c r="O5193"/>
    </row>
    <row r="5194" spans="2:15" s="249" customFormat="1" ht="15.75" customHeight="1">
      <c r="B5194" s="1408"/>
      <c r="C5194" s="1979"/>
      <c r="D5194" s="1409"/>
      <c r="E5194" s="1398"/>
      <c r="F5194" s="1398"/>
      <c r="G5194" s="1398"/>
      <c r="H5194" s="1399"/>
      <c r="I5194" s="1399"/>
      <c r="J5194" s="1399"/>
      <c r="K5194"/>
      <c r="L5194"/>
      <c r="M5194"/>
      <c r="N5194"/>
      <c r="O5194"/>
    </row>
    <row r="5195" spans="2:15" s="249" customFormat="1" ht="15.75" customHeight="1">
      <c r="B5195" s="1408"/>
      <c r="C5195" s="1979"/>
      <c r="D5195" s="1409"/>
      <c r="E5195" s="1398"/>
      <c r="F5195" s="1398"/>
      <c r="G5195" s="1398"/>
      <c r="H5195" s="1399"/>
      <c r="I5195" s="1399"/>
      <c r="J5195" s="1399"/>
      <c r="K5195"/>
      <c r="L5195"/>
      <c r="M5195"/>
      <c r="N5195"/>
      <c r="O5195"/>
    </row>
    <row r="5196" spans="2:15" s="249" customFormat="1" ht="15.75" customHeight="1">
      <c r="B5196" s="1408"/>
      <c r="C5196" s="1979"/>
      <c r="D5196" s="1409"/>
      <c r="E5196" s="1398"/>
      <c r="F5196" s="1398"/>
      <c r="G5196" s="1398"/>
      <c r="H5196" s="1399"/>
      <c r="I5196" s="1399"/>
      <c r="J5196" s="1399"/>
      <c r="K5196"/>
      <c r="L5196"/>
      <c r="M5196"/>
      <c r="N5196"/>
      <c r="O5196"/>
    </row>
    <row r="5197" spans="2:15" s="249" customFormat="1" ht="15.75" customHeight="1">
      <c r="B5197" s="1408"/>
      <c r="C5197" s="1979"/>
      <c r="D5197" s="1409"/>
      <c r="E5197" s="1398"/>
      <c r="F5197" s="1398"/>
      <c r="G5197" s="1398"/>
      <c r="H5197" s="1399"/>
      <c r="I5197" s="1399"/>
      <c r="J5197" s="1399"/>
      <c r="K5197"/>
      <c r="L5197"/>
      <c r="M5197"/>
      <c r="N5197"/>
      <c r="O5197"/>
    </row>
    <row r="5198" spans="2:15" s="249" customFormat="1" ht="15.75" customHeight="1">
      <c r="B5198" s="1408"/>
      <c r="C5198" s="1979"/>
      <c r="D5198" s="1409"/>
      <c r="E5198" s="1398"/>
      <c r="F5198" s="1398"/>
      <c r="G5198" s="1398"/>
      <c r="H5198" s="1399"/>
      <c r="I5198" s="1399"/>
      <c r="J5198" s="1399"/>
      <c r="K5198"/>
      <c r="L5198"/>
      <c r="M5198"/>
      <c r="N5198"/>
      <c r="O5198"/>
    </row>
    <row r="5199" spans="2:15" s="249" customFormat="1" ht="15.75" customHeight="1">
      <c r="B5199" s="1408"/>
      <c r="C5199" s="1979"/>
      <c r="D5199" s="1409"/>
      <c r="E5199" s="1398"/>
      <c r="F5199" s="1398"/>
      <c r="G5199" s="1398"/>
      <c r="H5199" s="1399"/>
      <c r="I5199" s="1399"/>
      <c r="J5199" s="1399"/>
      <c r="K5199"/>
      <c r="L5199"/>
      <c r="M5199"/>
      <c r="N5199"/>
      <c r="O5199"/>
    </row>
    <row r="5200" spans="2:15" s="249" customFormat="1" ht="15.75" customHeight="1">
      <c r="B5200" s="1408"/>
      <c r="C5200" s="1979"/>
      <c r="D5200" s="1409"/>
      <c r="E5200" s="1398"/>
      <c r="F5200" s="1398"/>
      <c r="G5200" s="1398"/>
      <c r="H5200" s="1399"/>
      <c r="I5200" s="1399"/>
      <c r="J5200" s="1399"/>
      <c r="K5200"/>
      <c r="L5200"/>
      <c r="M5200"/>
      <c r="N5200"/>
      <c r="O5200"/>
    </row>
    <row r="5201" spans="2:15" s="249" customFormat="1" ht="15.75" customHeight="1">
      <c r="B5201" s="1408"/>
      <c r="C5201" s="1979"/>
      <c r="D5201" s="1409"/>
      <c r="E5201" s="1398"/>
      <c r="F5201" s="1398"/>
      <c r="G5201" s="1398"/>
      <c r="H5201" s="1399"/>
      <c r="I5201" s="1399"/>
      <c r="J5201" s="1399"/>
      <c r="K5201"/>
      <c r="L5201"/>
      <c r="M5201"/>
      <c r="N5201"/>
      <c r="O5201"/>
    </row>
    <row r="5202" spans="2:15" s="249" customFormat="1" ht="15.75" customHeight="1">
      <c r="B5202" s="1408"/>
      <c r="C5202" s="1979"/>
      <c r="D5202" s="1409"/>
      <c r="E5202" s="1398"/>
      <c r="F5202" s="1398"/>
      <c r="G5202" s="1398"/>
      <c r="H5202" s="1399"/>
      <c r="I5202" s="1399"/>
      <c r="J5202" s="1399"/>
      <c r="K5202"/>
      <c r="L5202"/>
      <c r="M5202"/>
      <c r="N5202"/>
      <c r="O5202"/>
    </row>
    <row r="5203" spans="2:15" s="249" customFormat="1" ht="15.75" customHeight="1">
      <c r="B5203" s="1408"/>
      <c r="C5203" s="1979"/>
      <c r="D5203" s="1409"/>
      <c r="E5203" s="1398"/>
      <c r="F5203" s="1398"/>
      <c r="G5203" s="1398"/>
      <c r="H5203" s="1399"/>
      <c r="I5203" s="1399"/>
      <c r="J5203" s="1399"/>
      <c r="K5203"/>
      <c r="L5203"/>
      <c r="M5203"/>
      <c r="N5203"/>
      <c r="O5203"/>
    </row>
    <row r="5204" spans="2:15" s="249" customFormat="1" ht="15.75" customHeight="1">
      <c r="B5204" s="1408"/>
      <c r="C5204" s="1979"/>
      <c r="D5204" s="1409"/>
      <c r="E5204" s="1398"/>
      <c r="F5204" s="1398"/>
      <c r="G5204" s="1398"/>
      <c r="H5204" s="1399"/>
      <c r="I5204" s="1399"/>
      <c r="J5204" s="1399"/>
      <c r="K5204"/>
      <c r="L5204"/>
      <c r="M5204"/>
      <c r="N5204"/>
      <c r="O5204"/>
    </row>
    <row r="5205" spans="2:15" s="249" customFormat="1" ht="15.75" customHeight="1">
      <c r="B5205" s="1408"/>
      <c r="C5205" s="1979"/>
      <c r="D5205" s="1409"/>
      <c r="E5205" s="1398"/>
      <c r="F5205" s="1398"/>
      <c r="G5205" s="1398"/>
      <c r="H5205" s="1399"/>
      <c r="I5205" s="1399"/>
      <c r="J5205" s="1399"/>
      <c r="K5205"/>
      <c r="L5205"/>
      <c r="M5205"/>
      <c r="N5205"/>
      <c r="O5205"/>
    </row>
    <row r="5206" spans="2:15" s="249" customFormat="1" ht="15.75" customHeight="1">
      <c r="B5206" s="1408"/>
      <c r="C5206" s="1979"/>
      <c r="D5206" s="1409"/>
      <c r="E5206" s="1398"/>
      <c r="F5206" s="1398"/>
      <c r="G5206" s="1398"/>
      <c r="H5206" s="1399"/>
      <c r="I5206" s="1399"/>
      <c r="J5206" s="1399"/>
      <c r="K5206"/>
      <c r="L5206"/>
      <c r="M5206"/>
      <c r="N5206"/>
      <c r="O5206"/>
    </row>
    <row r="5207" spans="2:15" s="249" customFormat="1" ht="15.75" customHeight="1">
      <c r="B5207" s="1408"/>
      <c r="C5207" s="1979"/>
      <c r="D5207" s="1409"/>
      <c r="E5207" s="1398"/>
      <c r="F5207" s="1398"/>
      <c r="G5207" s="1398"/>
      <c r="H5207" s="1399"/>
      <c r="I5207" s="1399"/>
      <c r="J5207" s="1399"/>
      <c r="K5207"/>
      <c r="L5207"/>
      <c r="M5207"/>
      <c r="N5207"/>
      <c r="O5207"/>
    </row>
    <row r="5208" spans="2:15" s="249" customFormat="1" ht="15.75" customHeight="1">
      <c r="B5208" s="1408"/>
      <c r="C5208" s="1979"/>
      <c r="D5208" s="1409"/>
      <c r="E5208" s="1398"/>
      <c r="F5208" s="1398"/>
      <c r="G5208" s="1398"/>
      <c r="H5208" s="1399"/>
      <c r="I5208" s="1399"/>
      <c r="J5208" s="1399"/>
      <c r="K5208"/>
      <c r="L5208"/>
      <c r="M5208"/>
      <c r="N5208"/>
      <c r="O5208"/>
    </row>
    <row r="5209" spans="2:15" s="249" customFormat="1" ht="15.75" customHeight="1">
      <c r="B5209" s="1408"/>
      <c r="C5209" s="1979"/>
      <c r="D5209" s="1409"/>
      <c r="E5209" s="1398"/>
      <c r="F5209" s="1398"/>
      <c r="G5209" s="1398"/>
      <c r="H5209" s="1399"/>
      <c r="I5209" s="1399"/>
      <c r="J5209" s="1399"/>
      <c r="K5209"/>
      <c r="L5209"/>
      <c r="M5209"/>
      <c r="N5209"/>
      <c r="O5209"/>
    </row>
    <row r="5210" spans="2:15" s="249" customFormat="1" ht="15.75" customHeight="1">
      <c r="B5210" s="1408"/>
      <c r="C5210" s="1979"/>
      <c r="D5210" s="1409"/>
      <c r="E5210" s="1398"/>
      <c r="F5210" s="1398"/>
      <c r="G5210" s="1398"/>
      <c r="H5210" s="1399"/>
      <c r="I5210" s="1399"/>
      <c r="J5210" s="1399"/>
      <c r="K5210"/>
      <c r="L5210"/>
      <c r="M5210"/>
      <c r="N5210"/>
      <c r="O5210"/>
    </row>
    <row r="5211" spans="2:15" s="249" customFormat="1" ht="15.75" customHeight="1">
      <c r="B5211" s="1408"/>
      <c r="C5211" s="1979"/>
      <c r="D5211" s="1409"/>
      <c r="E5211" s="1398"/>
      <c r="F5211" s="1398"/>
      <c r="G5211" s="1398"/>
      <c r="H5211" s="1399"/>
      <c r="I5211" s="1399"/>
      <c r="J5211" s="1399"/>
      <c r="K5211"/>
      <c r="L5211"/>
      <c r="M5211"/>
      <c r="N5211"/>
      <c r="O5211"/>
    </row>
    <row r="5212" spans="2:15" s="249" customFormat="1" ht="15.75" customHeight="1">
      <c r="B5212" s="1408"/>
      <c r="C5212" s="1979"/>
      <c r="D5212" s="1409"/>
      <c r="E5212" s="1398"/>
      <c r="F5212" s="1398"/>
      <c r="G5212" s="1398"/>
      <c r="H5212" s="1399"/>
      <c r="I5212" s="1399"/>
      <c r="J5212" s="1399"/>
      <c r="K5212"/>
      <c r="L5212"/>
      <c r="M5212"/>
      <c r="N5212"/>
      <c r="O5212"/>
    </row>
    <row r="5213" spans="2:15" s="249" customFormat="1" ht="15.75" customHeight="1">
      <c r="B5213" s="1408"/>
      <c r="C5213" s="1979"/>
      <c r="D5213" s="1409"/>
      <c r="E5213" s="1398"/>
      <c r="F5213" s="1398"/>
      <c r="G5213" s="1398"/>
      <c r="H5213" s="1399"/>
      <c r="I5213" s="1399"/>
      <c r="J5213" s="1399"/>
      <c r="K5213"/>
      <c r="L5213"/>
      <c r="M5213"/>
      <c r="N5213"/>
      <c r="O5213"/>
    </row>
    <row r="5214" spans="2:15" s="249" customFormat="1" ht="15.75" customHeight="1">
      <c r="B5214" s="1408"/>
      <c r="C5214" s="1979"/>
      <c r="D5214" s="1409"/>
      <c r="E5214" s="1398"/>
      <c r="F5214" s="1398"/>
      <c r="G5214" s="1398"/>
      <c r="H5214" s="1399"/>
      <c r="I5214" s="1399"/>
      <c r="J5214" s="1399"/>
      <c r="K5214"/>
      <c r="L5214"/>
      <c r="M5214"/>
      <c r="N5214"/>
      <c r="O5214"/>
    </row>
    <row r="5215" spans="2:15" s="249" customFormat="1" ht="15.75" customHeight="1">
      <c r="B5215" s="1408"/>
      <c r="C5215" s="1979"/>
      <c r="D5215" s="1409"/>
      <c r="E5215" s="1398"/>
      <c r="F5215" s="1398"/>
      <c r="G5215" s="1398"/>
      <c r="H5215" s="1399"/>
      <c r="I5215" s="1399"/>
      <c r="J5215" s="1399"/>
      <c r="K5215"/>
      <c r="L5215"/>
      <c r="M5215"/>
      <c r="N5215"/>
      <c r="O5215"/>
    </row>
    <row r="5216" spans="2:15" s="249" customFormat="1" ht="15.75" customHeight="1">
      <c r="B5216" s="1408"/>
      <c r="C5216" s="1979"/>
      <c r="D5216" s="1409"/>
      <c r="E5216" s="1398"/>
      <c r="F5216" s="1398"/>
      <c r="G5216" s="1398"/>
      <c r="H5216" s="1399"/>
      <c r="I5216" s="1399"/>
      <c r="J5216" s="1399"/>
      <c r="K5216"/>
      <c r="L5216"/>
      <c r="M5216"/>
      <c r="N5216"/>
      <c r="O5216"/>
    </row>
    <row r="5217" spans="2:15" s="249" customFormat="1" ht="15.75" customHeight="1">
      <c r="B5217" s="1408"/>
      <c r="C5217" s="1979"/>
      <c r="D5217" s="1409"/>
      <c r="E5217" s="1398"/>
      <c r="F5217" s="1398"/>
      <c r="G5217" s="1398"/>
      <c r="H5217" s="1399"/>
      <c r="I5217" s="1399"/>
      <c r="J5217" s="1399"/>
      <c r="K5217"/>
      <c r="L5217"/>
      <c r="M5217"/>
      <c r="N5217"/>
      <c r="O5217"/>
    </row>
    <row r="5218" spans="2:15" s="249" customFormat="1" ht="15.75" customHeight="1">
      <c r="B5218" s="1408"/>
      <c r="C5218" s="1979"/>
      <c r="D5218" s="1409"/>
      <c r="E5218" s="1398"/>
      <c r="F5218" s="1398"/>
      <c r="G5218" s="1398"/>
      <c r="H5218" s="1399"/>
      <c r="I5218" s="1399"/>
      <c r="J5218" s="1399"/>
      <c r="K5218"/>
      <c r="L5218"/>
      <c r="M5218"/>
      <c r="N5218"/>
      <c r="O5218"/>
    </row>
    <row r="5219" spans="2:15" s="249" customFormat="1" ht="15.75" customHeight="1">
      <c r="B5219" s="1408"/>
      <c r="C5219" s="1979"/>
      <c r="D5219" s="1409"/>
      <c r="E5219" s="1398"/>
      <c r="F5219" s="1398"/>
      <c r="G5219" s="1398"/>
      <c r="H5219" s="1399"/>
      <c r="I5219" s="1399"/>
      <c r="J5219" s="1399"/>
      <c r="K5219"/>
      <c r="L5219"/>
      <c r="M5219"/>
      <c r="N5219"/>
      <c r="O5219"/>
    </row>
    <row r="5220" spans="2:15" s="249" customFormat="1" ht="15.75" customHeight="1">
      <c r="B5220" s="1408"/>
      <c r="C5220" s="1979"/>
      <c r="D5220" s="1409"/>
      <c r="E5220" s="1398"/>
      <c r="F5220" s="1398"/>
      <c r="G5220" s="1398"/>
      <c r="H5220" s="1399"/>
      <c r="I5220" s="1399"/>
      <c r="J5220" s="1399"/>
      <c r="K5220"/>
      <c r="L5220"/>
      <c r="M5220"/>
      <c r="N5220"/>
      <c r="O5220"/>
    </row>
    <row r="5221" spans="2:15" s="249" customFormat="1" ht="15.75" customHeight="1">
      <c r="B5221" s="1408"/>
      <c r="C5221" s="1979"/>
      <c r="D5221" s="1409"/>
      <c r="E5221" s="1398"/>
      <c r="F5221" s="1398"/>
      <c r="G5221" s="1398"/>
      <c r="H5221" s="1399"/>
      <c r="I5221" s="1399"/>
      <c r="J5221" s="1399"/>
      <c r="K5221"/>
      <c r="L5221"/>
      <c r="M5221"/>
      <c r="N5221"/>
      <c r="O5221"/>
    </row>
    <row r="5222" spans="2:15" s="249" customFormat="1" ht="15.75" customHeight="1">
      <c r="B5222" s="1408"/>
      <c r="C5222" s="1979"/>
      <c r="D5222" s="1409"/>
      <c r="E5222" s="1398"/>
      <c r="F5222" s="1398"/>
      <c r="G5222" s="1398"/>
      <c r="H5222" s="1399"/>
      <c r="I5222" s="1399"/>
      <c r="J5222" s="1399"/>
      <c r="K5222"/>
      <c r="L5222"/>
      <c r="M5222"/>
      <c r="N5222"/>
      <c r="O5222"/>
    </row>
    <row r="5223" spans="2:15" s="249" customFormat="1" ht="15.75" customHeight="1">
      <c r="B5223" s="1408"/>
      <c r="C5223" s="1979"/>
      <c r="D5223" s="1409"/>
      <c r="E5223" s="1398"/>
      <c r="F5223" s="1398"/>
      <c r="G5223" s="1398"/>
      <c r="H5223" s="1399"/>
      <c r="I5223" s="1399"/>
      <c r="J5223" s="1399"/>
      <c r="K5223"/>
      <c r="L5223"/>
      <c r="M5223"/>
      <c r="N5223"/>
      <c r="O5223"/>
    </row>
    <row r="5224" spans="2:15" s="249" customFormat="1" ht="15.75" customHeight="1">
      <c r="B5224" s="1408"/>
      <c r="C5224" s="1979"/>
      <c r="D5224" s="1409"/>
      <c r="E5224" s="1398"/>
      <c r="F5224" s="1398"/>
      <c r="G5224" s="1398"/>
      <c r="H5224" s="1399"/>
      <c r="I5224" s="1399"/>
      <c r="J5224" s="1399"/>
      <c r="K5224"/>
      <c r="L5224"/>
      <c r="M5224"/>
      <c r="N5224"/>
      <c r="O5224"/>
    </row>
    <row r="5225" spans="2:15" s="249" customFormat="1" ht="15.75" customHeight="1">
      <c r="B5225" s="1408"/>
      <c r="C5225" s="1979"/>
      <c r="D5225" s="1409"/>
      <c r="E5225" s="1398"/>
      <c r="F5225" s="1398"/>
      <c r="G5225" s="1398"/>
      <c r="H5225" s="1399"/>
      <c r="I5225" s="1399"/>
      <c r="J5225" s="1399"/>
      <c r="K5225"/>
      <c r="L5225"/>
      <c r="M5225"/>
      <c r="N5225"/>
      <c r="O5225"/>
    </row>
    <row r="5226" spans="2:15" s="249" customFormat="1" ht="15.75" customHeight="1">
      <c r="B5226" s="1408"/>
      <c r="C5226" s="1979"/>
      <c r="D5226" s="1409"/>
      <c r="E5226" s="1398"/>
      <c r="F5226" s="1398"/>
      <c r="G5226" s="1398"/>
      <c r="H5226" s="1399"/>
      <c r="I5226" s="1399"/>
      <c r="J5226" s="1399"/>
      <c r="K5226"/>
      <c r="L5226"/>
      <c r="M5226"/>
      <c r="N5226"/>
      <c r="O5226"/>
    </row>
    <row r="5227" spans="2:15" s="249" customFormat="1" ht="15.75" customHeight="1">
      <c r="B5227" s="1408"/>
      <c r="C5227" s="1979"/>
      <c r="D5227" s="1409"/>
      <c r="E5227" s="1398"/>
      <c r="F5227" s="1398"/>
      <c r="G5227" s="1398"/>
      <c r="H5227" s="1399"/>
      <c r="I5227" s="1399"/>
      <c r="J5227" s="1399"/>
      <c r="K5227"/>
      <c r="L5227"/>
      <c r="M5227"/>
      <c r="N5227"/>
      <c r="O5227"/>
    </row>
    <row r="5228" spans="2:15" s="249" customFormat="1" ht="15.75" customHeight="1">
      <c r="B5228" s="1408"/>
      <c r="C5228" s="1979"/>
      <c r="D5228" s="1409"/>
      <c r="E5228" s="1398"/>
      <c r="F5228" s="1398"/>
      <c r="G5228" s="1398"/>
      <c r="H5228" s="1399"/>
      <c r="I5228" s="1399"/>
      <c r="J5228" s="1399"/>
      <c r="K5228"/>
      <c r="L5228"/>
      <c r="M5228"/>
      <c r="N5228"/>
      <c r="O5228"/>
    </row>
    <row r="5229" spans="2:15" s="249" customFormat="1" ht="15.75" customHeight="1">
      <c r="B5229" s="1408"/>
      <c r="C5229" s="1979"/>
      <c r="D5229" s="1409"/>
      <c r="E5229" s="1398"/>
      <c r="F5229" s="1398"/>
      <c r="G5229" s="1398"/>
      <c r="H5229" s="1399"/>
      <c r="I5229" s="1399"/>
      <c r="J5229" s="1399"/>
      <c r="K5229"/>
      <c r="L5229"/>
      <c r="M5229"/>
      <c r="N5229"/>
      <c r="O5229"/>
    </row>
    <row r="5230" spans="2:15" s="249" customFormat="1" ht="15.75" customHeight="1">
      <c r="B5230" s="1408"/>
      <c r="C5230" s="1979"/>
      <c r="D5230" s="1409"/>
      <c r="E5230" s="1398"/>
      <c r="F5230" s="1398"/>
      <c r="G5230" s="1398"/>
      <c r="H5230" s="1399"/>
      <c r="I5230" s="1399"/>
      <c r="J5230" s="1399"/>
      <c r="K5230"/>
      <c r="L5230"/>
      <c r="M5230"/>
      <c r="N5230"/>
      <c r="O5230"/>
    </row>
    <row r="5231" spans="2:15" s="249" customFormat="1" ht="15.75" customHeight="1">
      <c r="B5231" s="1408"/>
      <c r="C5231" s="1979"/>
      <c r="D5231" s="1409"/>
      <c r="E5231" s="1398"/>
      <c r="F5231" s="1398"/>
      <c r="G5231" s="1398"/>
      <c r="H5231" s="1399"/>
      <c r="I5231" s="1399"/>
      <c r="J5231" s="1399"/>
      <c r="K5231"/>
      <c r="L5231"/>
      <c r="M5231"/>
      <c r="N5231"/>
      <c r="O5231"/>
    </row>
    <row r="5232" spans="2:15" s="249" customFormat="1" ht="15.75" customHeight="1">
      <c r="B5232" s="1408"/>
      <c r="C5232" s="1979"/>
      <c r="D5232" s="1409"/>
      <c r="E5232" s="1398"/>
      <c r="F5232" s="1398"/>
      <c r="G5232" s="1398"/>
      <c r="H5232" s="1399"/>
      <c r="I5232" s="1399"/>
      <c r="J5232" s="1399"/>
      <c r="K5232"/>
      <c r="L5232"/>
      <c r="M5232"/>
      <c r="N5232"/>
      <c r="O5232"/>
    </row>
    <row r="5233" spans="2:15" s="249" customFormat="1" ht="15.75" customHeight="1">
      <c r="B5233" s="1408"/>
      <c r="C5233" s="1979"/>
      <c r="D5233" s="1409"/>
      <c r="E5233" s="1398"/>
      <c r="F5233" s="1398"/>
      <c r="G5233" s="1398"/>
      <c r="H5233" s="1399"/>
      <c r="I5233" s="1399"/>
      <c r="J5233" s="1399"/>
      <c r="K5233"/>
      <c r="L5233"/>
      <c r="M5233"/>
      <c r="N5233"/>
      <c r="O5233"/>
    </row>
    <row r="5234" spans="2:15" s="249" customFormat="1" ht="15.75" customHeight="1">
      <c r="B5234" s="1408"/>
      <c r="C5234" s="1979"/>
      <c r="D5234" s="1409"/>
      <c r="E5234" s="1398"/>
      <c r="F5234" s="1398"/>
      <c r="G5234" s="1398"/>
      <c r="H5234" s="1399"/>
      <c r="I5234" s="1399"/>
      <c r="J5234" s="1399"/>
      <c r="K5234"/>
      <c r="L5234"/>
      <c r="M5234"/>
      <c r="N5234"/>
      <c r="O5234"/>
    </row>
    <row r="5235" spans="2:15" s="249" customFormat="1" ht="15.75" customHeight="1">
      <c r="B5235" s="1408"/>
      <c r="C5235" s="1979"/>
      <c r="D5235" s="1409"/>
      <c r="E5235" s="1398"/>
      <c r="F5235" s="1398"/>
      <c r="G5235" s="1398"/>
      <c r="H5235" s="1399"/>
      <c r="I5235" s="1399"/>
      <c r="J5235" s="1399"/>
      <c r="K5235"/>
      <c r="L5235"/>
      <c r="M5235"/>
      <c r="N5235"/>
      <c r="O5235"/>
    </row>
    <row r="5236" spans="2:15" s="249" customFormat="1" ht="15.75" customHeight="1">
      <c r="B5236" s="1408"/>
      <c r="C5236" s="1979"/>
      <c r="D5236" s="1409"/>
      <c r="E5236" s="1398"/>
      <c r="F5236" s="1398"/>
      <c r="G5236" s="1398"/>
      <c r="H5236" s="1399"/>
      <c r="I5236" s="1399"/>
      <c r="J5236" s="1399"/>
      <c r="K5236"/>
      <c r="L5236"/>
      <c r="M5236"/>
      <c r="N5236"/>
      <c r="O5236"/>
    </row>
    <row r="5237" spans="2:15" s="249" customFormat="1" ht="15.75" customHeight="1">
      <c r="B5237" s="1408"/>
      <c r="C5237" s="1979"/>
      <c r="D5237" s="1409"/>
      <c r="E5237" s="1398"/>
      <c r="F5237" s="1398"/>
      <c r="G5237" s="1398"/>
      <c r="H5237" s="1399"/>
      <c r="I5237" s="1399"/>
      <c r="J5237" s="1399"/>
      <c r="K5237"/>
      <c r="L5237"/>
      <c r="M5237"/>
      <c r="N5237"/>
      <c r="O5237"/>
    </row>
    <row r="5238" spans="2:15" s="249" customFormat="1" ht="15.75" customHeight="1">
      <c r="B5238" s="1408"/>
      <c r="C5238" s="1979"/>
      <c r="D5238" s="1409"/>
      <c r="E5238" s="1398"/>
      <c r="F5238" s="1398"/>
      <c r="G5238" s="1398"/>
      <c r="H5238" s="1399"/>
      <c r="I5238" s="1399"/>
      <c r="J5238" s="1399"/>
      <c r="K5238"/>
      <c r="L5238"/>
      <c r="M5238"/>
      <c r="N5238"/>
      <c r="O5238"/>
    </row>
    <row r="5239" spans="2:15" s="249" customFormat="1" ht="15.75" customHeight="1">
      <c r="B5239" s="1408"/>
      <c r="C5239" s="1979"/>
      <c r="D5239" s="1409"/>
      <c r="E5239" s="1398"/>
      <c r="F5239" s="1398"/>
      <c r="G5239" s="1398"/>
      <c r="H5239" s="1399"/>
      <c r="I5239" s="1399"/>
      <c r="J5239" s="1399"/>
      <c r="K5239"/>
      <c r="L5239"/>
      <c r="M5239"/>
      <c r="N5239"/>
      <c r="O5239"/>
    </row>
    <row r="5240" spans="2:15" s="249" customFormat="1" ht="15.75" customHeight="1">
      <c r="B5240" s="1408"/>
      <c r="C5240" s="1979"/>
      <c r="D5240" s="1409"/>
      <c r="E5240" s="1398"/>
      <c r="F5240" s="1398"/>
      <c r="G5240" s="1398"/>
      <c r="H5240" s="1399"/>
      <c r="I5240" s="1399"/>
      <c r="J5240" s="1399"/>
      <c r="K5240"/>
      <c r="L5240"/>
      <c r="M5240"/>
      <c r="N5240"/>
      <c r="O5240"/>
    </row>
    <row r="5241" spans="2:15" s="249" customFormat="1" ht="15.75" customHeight="1">
      <c r="B5241" s="1408"/>
      <c r="C5241" s="1979"/>
      <c r="D5241" s="1409"/>
      <c r="E5241" s="1398"/>
      <c r="F5241" s="1398"/>
      <c r="G5241" s="1398"/>
      <c r="H5241" s="1399"/>
      <c r="I5241" s="1399"/>
      <c r="J5241" s="1399"/>
      <c r="K5241"/>
      <c r="L5241"/>
      <c r="M5241"/>
      <c r="N5241"/>
      <c r="O5241"/>
    </row>
    <row r="5242" spans="2:15" s="249" customFormat="1" ht="15.75" customHeight="1">
      <c r="B5242" s="1408"/>
      <c r="C5242" s="1979"/>
      <c r="D5242" s="1409"/>
      <c r="E5242" s="1398"/>
      <c r="F5242" s="1398"/>
      <c r="G5242" s="1398"/>
      <c r="H5242" s="1399"/>
      <c r="I5242" s="1399"/>
      <c r="J5242" s="1399"/>
      <c r="K5242"/>
      <c r="L5242"/>
      <c r="M5242"/>
      <c r="N5242"/>
      <c r="O5242"/>
    </row>
    <row r="5243" spans="2:15" s="249" customFormat="1" ht="15.75" customHeight="1">
      <c r="B5243" s="1408"/>
      <c r="C5243" s="1979"/>
      <c r="D5243" s="1409"/>
      <c r="E5243" s="1398"/>
      <c r="F5243" s="1398"/>
      <c r="G5243" s="1398"/>
      <c r="H5243" s="1399"/>
      <c r="I5243" s="1399"/>
      <c r="J5243" s="1399"/>
      <c r="K5243"/>
      <c r="L5243"/>
      <c r="M5243"/>
      <c r="N5243"/>
      <c r="O5243"/>
    </row>
    <row r="5244" spans="2:15" s="249" customFormat="1" ht="15.75" customHeight="1">
      <c r="B5244" s="1408"/>
      <c r="C5244" s="1979"/>
      <c r="D5244" s="1409"/>
      <c r="E5244" s="1398"/>
      <c r="F5244" s="1398"/>
      <c r="G5244" s="1398"/>
      <c r="H5244" s="1399"/>
      <c r="I5244" s="1399"/>
      <c r="J5244" s="1399"/>
      <c r="K5244"/>
      <c r="L5244"/>
      <c r="M5244"/>
      <c r="N5244"/>
      <c r="O5244"/>
    </row>
    <row r="5245" spans="2:15" s="249" customFormat="1" ht="15.75" customHeight="1">
      <c r="B5245" s="1408"/>
      <c r="C5245" s="1979"/>
      <c r="D5245" s="1409"/>
      <c r="E5245" s="1398"/>
      <c r="F5245" s="1398"/>
      <c r="G5245" s="1398"/>
      <c r="H5245" s="1399"/>
      <c r="I5245" s="1399"/>
      <c r="J5245" s="1399"/>
      <c r="K5245"/>
      <c r="L5245"/>
      <c r="M5245"/>
      <c r="N5245"/>
      <c r="O5245"/>
    </row>
    <row r="5246" spans="2:15" s="249" customFormat="1" ht="15.75" customHeight="1">
      <c r="B5246" s="1408"/>
      <c r="C5246" s="1979"/>
      <c r="D5246" s="1409"/>
      <c r="E5246" s="1398"/>
      <c r="F5246" s="1398"/>
      <c r="G5246" s="1398"/>
      <c r="H5246" s="1399"/>
      <c r="I5246" s="1399"/>
      <c r="J5246" s="1399"/>
      <c r="K5246"/>
      <c r="L5246"/>
      <c r="M5246"/>
      <c r="N5246"/>
      <c r="O5246"/>
    </row>
    <row r="5247" spans="2:15" s="249" customFormat="1" ht="15.75" customHeight="1">
      <c r="B5247" s="1408"/>
      <c r="C5247" s="1979"/>
      <c r="D5247" s="1409"/>
      <c r="E5247" s="1398"/>
      <c r="F5247" s="1398"/>
      <c r="G5247" s="1398"/>
      <c r="H5247" s="1399"/>
      <c r="I5247" s="1399"/>
      <c r="J5247" s="1399"/>
      <c r="K5247"/>
      <c r="L5247"/>
      <c r="M5247"/>
      <c r="N5247"/>
      <c r="O5247"/>
    </row>
    <row r="5248" spans="2:15" s="249" customFormat="1" ht="15.75" customHeight="1">
      <c r="B5248" s="1408"/>
      <c r="C5248" s="1979"/>
      <c r="D5248" s="1409"/>
      <c r="E5248" s="1398"/>
      <c r="F5248" s="1398"/>
      <c r="G5248" s="1398"/>
      <c r="H5248" s="1399"/>
      <c r="I5248" s="1399"/>
      <c r="J5248" s="1399"/>
      <c r="K5248"/>
      <c r="L5248"/>
      <c r="M5248"/>
      <c r="N5248"/>
      <c r="O5248"/>
    </row>
    <row r="5249" spans="2:15" s="249" customFormat="1" ht="15.75" customHeight="1">
      <c r="B5249" s="1408"/>
      <c r="C5249" s="1979"/>
      <c r="D5249" s="1409"/>
      <c r="E5249" s="1398"/>
      <c r="F5249" s="1398"/>
      <c r="G5249" s="1398"/>
      <c r="H5249" s="1399"/>
      <c r="I5249" s="1399"/>
      <c r="J5249" s="1399"/>
      <c r="K5249"/>
      <c r="L5249"/>
      <c r="M5249"/>
      <c r="N5249"/>
      <c r="O5249"/>
    </row>
    <row r="5250" spans="2:15" s="249" customFormat="1" ht="15.75" customHeight="1">
      <c r="B5250" s="1408"/>
      <c r="C5250" s="1979"/>
      <c r="D5250" s="1409"/>
      <c r="E5250" s="1398"/>
      <c r="F5250" s="1398"/>
      <c r="G5250" s="1398"/>
      <c r="H5250" s="1399"/>
      <c r="I5250" s="1399"/>
      <c r="J5250" s="1399"/>
      <c r="K5250"/>
      <c r="L5250"/>
      <c r="M5250"/>
      <c r="N5250"/>
      <c r="O5250"/>
    </row>
    <row r="5251" spans="2:15" s="249" customFormat="1" ht="15.75" customHeight="1">
      <c r="B5251" s="1408"/>
      <c r="C5251" s="1979"/>
      <c r="D5251" s="1409"/>
      <c r="E5251" s="1398"/>
      <c r="F5251" s="1398"/>
      <c r="G5251" s="1398"/>
      <c r="H5251" s="1399"/>
      <c r="I5251" s="1399"/>
      <c r="J5251" s="1399"/>
      <c r="K5251"/>
      <c r="L5251"/>
      <c r="M5251"/>
      <c r="N5251"/>
      <c r="O5251"/>
    </row>
    <row r="5252" spans="2:15" s="249" customFormat="1" ht="15.75" customHeight="1">
      <c r="B5252" s="1408"/>
      <c r="C5252" s="1979"/>
      <c r="D5252" s="1409"/>
      <c r="E5252" s="1398"/>
      <c r="F5252" s="1398"/>
      <c r="G5252" s="1398"/>
      <c r="H5252" s="1399"/>
      <c r="I5252" s="1399"/>
      <c r="J5252" s="1399"/>
      <c r="K5252"/>
      <c r="L5252"/>
      <c r="M5252"/>
      <c r="N5252"/>
      <c r="O5252"/>
    </row>
    <row r="5253" spans="2:15" s="249" customFormat="1" ht="15.75" customHeight="1">
      <c r="B5253" s="1408"/>
      <c r="C5253" s="1979"/>
      <c r="D5253" s="1409"/>
      <c r="E5253" s="1398"/>
      <c r="F5253" s="1398"/>
      <c r="G5253" s="1398"/>
      <c r="H5253" s="1399"/>
      <c r="I5253" s="1399"/>
      <c r="J5253" s="1399"/>
      <c r="K5253"/>
      <c r="L5253"/>
      <c r="M5253"/>
      <c r="N5253"/>
      <c r="O5253"/>
    </row>
    <row r="5254" spans="2:15" s="249" customFormat="1" ht="15.75" customHeight="1">
      <c r="B5254" s="1408"/>
      <c r="C5254" s="1979"/>
      <c r="D5254" s="1409"/>
      <c r="E5254" s="1398"/>
      <c r="F5254" s="1398"/>
      <c r="G5254" s="1398"/>
      <c r="H5254" s="1399"/>
      <c r="I5254" s="1399"/>
      <c r="J5254" s="1399"/>
      <c r="K5254"/>
      <c r="L5254"/>
      <c r="M5254"/>
      <c r="N5254"/>
      <c r="O5254"/>
    </row>
    <row r="5255" spans="2:15" s="249" customFormat="1" ht="15.75" customHeight="1">
      <c r="B5255" s="1408"/>
      <c r="C5255" s="1979"/>
      <c r="D5255" s="1409"/>
      <c r="E5255" s="1398"/>
      <c r="F5255" s="1398"/>
      <c r="G5255" s="1398"/>
      <c r="H5255" s="1399"/>
      <c r="I5255" s="1399"/>
      <c r="J5255" s="1399"/>
      <c r="K5255"/>
      <c r="L5255"/>
      <c r="M5255"/>
      <c r="N5255"/>
      <c r="O5255"/>
    </row>
    <row r="5256" spans="2:15" s="249" customFormat="1" ht="15.75" customHeight="1">
      <c r="B5256" s="1408"/>
      <c r="C5256" s="1979"/>
      <c r="D5256" s="1409"/>
      <c r="E5256" s="1398"/>
      <c r="F5256" s="1398"/>
      <c r="G5256" s="1398"/>
      <c r="H5256" s="1399"/>
      <c r="I5256" s="1399"/>
      <c r="J5256" s="1399"/>
      <c r="K5256"/>
      <c r="L5256"/>
      <c r="M5256"/>
      <c r="N5256"/>
      <c r="O5256"/>
    </row>
    <row r="5257" spans="2:15" s="249" customFormat="1" ht="15.75" customHeight="1">
      <c r="B5257" s="1408"/>
      <c r="C5257" s="1979"/>
      <c r="D5257" s="1409"/>
      <c r="E5257" s="1398"/>
      <c r="F5257" s="1398"/>
      <c r="G5257" s="1398"/>
      <c r="H5257" s="1399"/>
      <c r="I5257" s="1399"/>
      <c r="J5257" s="1399"/>
      <c r="K5257"/>
      <c r="L5257"/>
      <c r="M5257"/>
      <c r="N5257"/>
      <c r="O5257"/>
    </row>
    <row r="5258" spans="2:15" s="249" customFormat="1" ht="15.75" customHeight="1">
      <c r="B5258" s="1408"/>
      <c r="C5258" s="1979"/>
      <c r="D5258" s="1409"/>
      <c r="E5258" s="1398"/>
      <c r="F5258" s="1398"/>
      <c r="G5258" s="1398"/>
      <c r="H5258" s="1399"/>
      <c r="I5258" s="1399"/>
      <c r="J5258" s="1399"/>
      <c r="K5258"/>
      <c r="L5258"/>
      <c r="M5258"/>
      <c r="N5258"/>
      <c r="O5258"/>
    </row>
    <row r="5259" spans="2:15" s="249" customFormat="1" ht="15.75" customHeight="1">
      <c r="B5259" s="1408"/>
      <c r="C5259" s="1979"/>
      <c r="D5259" s="1409"/>
      <c r="E5259" s="1398"/>
      <c r="F5259" s="1398"/>
      <c r="G5259" s="1398"/>
      <c r="H5259" s="1399"/>
      <c r="I5259" s="1399"/>
      <c r="J5259" s="1399"/>
      <c r="K5259"/>
      <c r="L5259"/>
      <c r="M5259"/>
      <c r="N5259"/>
      <c r="O5259"/>
    </row>
    <row r="5260" spans="2:15" s="249" customFormat="1" ht="15.75" customHeight="1">
      <c r="B5260" s="1408"/>
      <c r="C5260" s="1979"/>
      <c r="D5260" s="1409"/>
      <c r="E5260" s="1398"/>
      <c r="F5260" s="1398"/>
      <c r="G5260" s="1398"/>
      <c r="H5260" s="1399"/>
      <c r="I5260" s="1399"/>
      <c r="J5260" s="1399"/>
      <c r="K5260"/>
      <c r="L5260"/>
      <c r="M5260"/>
      <c r="N5260"/>
      <c r="O5260"/>
    </row>
    <row r="5261" spans="2:15" s="249" customFormat="1" ht="15.75" customHeight="1">
      <c r="B5261" s="1408"/>
      <c r="C5261" s="1979"/>
      <c r="D5261" s="1409"/>
      <c r="E5261" s="1398"/>
      <c r="F5261" s="1398"/>
      <c r="G5261" s="1398"/>
      <c r="H5261" s="1399"/>
      <c r="I5261" s="1399"/>
      <c r="J5261" s="1399"/>
      <c r="K5261"/>
      <c r="L5261"/>
      <c r="M5261"/>
      <c r="N5261"/>
      <c r="O5261"/>
    </row>
    <row r="5262" spans="2:15" s="249" customFormat="1" ht="15.75" customHeight="1">
      <c r="B5262" s="1408"/>
      <c r="C5262" s="1979"/>
      <c r="D5262" s="1409"/>
      <c r="E5262" s="1398"/>
      <c r="F5262" s="1398"/>
      <c r="G5262" s="1398"/>
      <c r="H5262" s="1399"/>
      <c r="I5262" s="1399"/>
      <c r="J5262" s="1399"/>
      <c r="K5262"/>
      <c r="L5262"/>
      <c r="M5262"/>
      <c r="N5262"/>
      <c r="O5262"/>
    </row>
    <row r="5263" spans="2:15" s="249" customFormat="1" ht="15.75" customHeight="1">
      <c r="B5263" s="1408"/>
      <c r="C5263" s="1979"/>
      <c r="D5263" s="1409"/>
      <c r="E5263" s="1398"/>
      <c r="F5263" s="1398"/>
      <c r="G5263" s="1398"/>
      <c r="H5263" s="1399"/>
      <c r="I5263" s="1399"/>
      <c r="J5263" s="1399"/>
      <c r="K5263"/>
      <c r="L5263"/>
      <c r="M5263"/>
      <c r="N5263"/>
      <c r="O5263"/>
    </row>
    <row r="5264" spans="2:15" s="249" customFormat="1" ht="15.75" customHeight="1">
      <c r="B5264" s="1408"/>
      <c r="C5264" s="1979"/>
      <c r="D5264" s="1409"/>
      <c r="E5264" s="1398"/>
      <c r="F5264" s="1398"/>
      <c r="G5264" s="1398"/>
      <c r="H5264" s="1399"/>
      <c r="I5264" s="1399"/>
      <c r="J5264" s="1399"/>
      <c r="K5264"/>
      <c r="L5264"/>
      <c r="M5264"/>
      <c r="N5264"/>
      <c r="O5264"/>
    </row>
    <row r="5265" spans="2:15" s="249" customFormat="1" ht="15.75" customHeight="1">
      <c r="B5265" s="1408"/>
      <c r="C5265" s="1979"/>
      <c r="D5265" s="1409"/>
      <c r="E5265" s="1398"/>
      <c r="F5265" s="1398"/>
      <c r="G5265" s="1398"/>
      <c r="H5265" s="1399"/>
      <c r="I5265" s="1399"/>
      <c r="J5265" s="1399"/>
      <c r="K5265"/>
      <c r="L5265"/>
      <c r="M5265"/>
      <c r="N5265"/>
      <c r="O5265"/>
    </row>
    <row r="5266" spans="2:15" s="249" customFormat="1" ht="15.75" customHeight="1">
      <c r="B5266" s="1408"/>
      <c r="C5266" s="1979"/>
      <c r="D5266" s="1409"/>
      <c r="E5266" s="1398"/>
      <c r="F5266" s="1398"/>
      <c r="G5266" s="1398"/>
      <c r="H5266" s="1399"/>
      <c r="I5266" s="1399"/>
      <c r="J5266" s="1399"/>
      <c r="K5266"/>
      <c r="L5266"/>
      <c r="M5266"/>
      <c r="N5266"/>
      <c r="O5266"/>
    </row>
    <row r="5267" spans="2:15" s="249" customFormat="1" ht="15.75" customHeight="1">
      <c r="B5267" s="1408"/>
      <c r="C5267" s="1979"/>
      <c r="D5267" s="1409"/>
      <c r="E5267" s="1398"/>
      <c r="F5267" s="1398"/>
      <c r="G5267" s="1398"/>
      <c r="H5267" s="1399"/>
      <c r="I5267" s="1399"/>
      <c r="J5267" s="1399"/>
      <c r="K5267"/>
      <c r="L5267"/>
      <c r="M5267"/>
      <c r="N5267"/>
      <c r="O5267"/>
    </row>
    <row r="5268" spans="2:15" s="249" customFormat="1" ht="15.75" customHeight="1">
      <c r="B5268" s="1408"/>
      <c r="C5268" s="1979"/>
      <c r="D5268" s="1409"/>
      <c r="E5268" s="1398"/>
      <c r="F5268" s="1398"/>
      <c r="G5268" s="1398"/>
      <c r="H5268" s="1399"/>
      <c r="I5268" s="1399"/>
      <c r="J5268" s="1399"/>
      <c r="K5268"/>
      <c r="L5268"/>
      <c r="M5268"/>
      <c r="N5268"/>
      <c r="O5268"/>
    </row>
    <row r="5269" spans="2:15" s="249" customFormat="1" ht="15.75" customHeight="1">
      <c r="B5269" s="1408"/>
      <c r="C5269" s="1979"/>
      <c r="D5269" s="1409"/>
      <c r="E5269" s="1398"/>
      <c r="F5269" s="1398"/>
      <c r="G5269" s="1398"/>
      <c r="H5269" s="1399"/>
      <c r="I5269" s="1399"/>
      <c r="J5269" s="1399"/>
      <c r="K5269"/>
      <c r="L5269"/>
      <c r="M5269"/>
      <c r="N5269"/>
      <c r="O5269"/>
    </row>
    <row r="5270" spans="2:15" s="249" customFormat="1" ht="15.75" customHeight="1">
      <c r="B5270" s="1408"/>
      <c r="C5270" s="1979"/>
      <c r="D5270" s="1409"/>
      <c r="E5270" s="1398"/>
      <c r="F5270" s="1398"/>
      <c r="G5270" s="1398"/>
      <c r="H5270" s="1399"/>
      <c r="I5270" s="1399"/>
      <c r="J5270" s="1399"/>
      <c r="K5270"/>
      <c r="L5270"/>
      <c r="M5270"/>
      <c r="N5270"/>
      <c r="O5270"/>
    </row>
    <row r="5271" spans="2:15" s="249" customFormat="1" ht="15.75" customHeight="1">
      <c r="B5271" s="1408"/>
      <c r="C5271" s="1979"/>
      <c r="D5271" s="1409"/>
      <c r="E5271" s="1398"/>
      <c r="F5271" s="1398"/>
      <c r="G5271" s="1398"/>
      <c r="H5271" s="1399"/>
      <c r="I5271" s="1399"/>
      <c r="J5271" s="1399"/>
      <c r="K5271"/>
      <c r="L5271"/>
      <c r="M5271"/>
      <c r="N5271"/>
      <c r="O5271"/>
    </row>
    <row r="5272" spans="2:15" s="249" customFormat="1" ht="15.75" customHeight="1">
      <c r="B5272" s="1408"/>
      <c r="C5272" s="1979"/>
      <c r="D5272" s="1409"/>
      <c r="E5272" s="1398"/>
      <c r="F5272" s="1398"/>
      <c r="G5272" s="1398"/>
      <c r="H5272" s="1399"/>
      <c r="I5272" s="1399"/>
      <c r="J5272" s="1399"/>
      <c r="K5272"/>
      <c r="L5272"/>
      <c r="M5272"/>
      <c r="N5272"/>
      <c r="O5272"/>
    </row>
    <row r="5273" spans="2:15" s="249" customFormat="1" ht="15.75" customHeight="1">
      <c r="B5273" s="1408"/>
      <c r="C5273" s="1979"/>
      <c r="D5273" s="1409"/>
      <c r="E5273" s="1398"/>
      <c r="F5273" s="1398"/>
      <c r="G5273" s="1398"/>
      <c r="H5273" s="1399"/>
      <c r="I5273" s="1399"/>
      <c r="J5273" s="1399"/>
      <c r="K5273"/>
      <c r="L5273"/>
      <c r="M5273"/>
      <c r="N5273"/>
      <c r="O5273"/>
    </row>
    <row r="5274" spans="2:15" s="249" customFormat="1" ht="15.75" customHeight="1">
      <c r="B5274" s="1408"/>
      <c r="C5274" s="1979"/>
      <c r="D5274" s="1409"/>
      <c r="E5274" s="1398"/>
      <c r="F5274" s="1398"/>
      <c r="G5274" s="1398"/>
      <c r="H5274" s="1399"/>
      <c r="I5274" s="1399"/>
      <c r="J5274" s="1399"/>
      <c r="K5274"/>
      <c r="L5274"/>
      <c r="M5274"/>
      <c r="N5274"/>
      <c r="O5274"/>
    </row>
    <row r="5275" spans="2:15" s="249" customFormat="1" ht="15.75" customHeight="1">
      <c r="B5275" s="1408"/>
      <c r="C5275" s="1979"/>
      <c r="D5275" s="1409"/>
      <c r="E5275" s="1398"/>
      <c r="F5275" s="1398"/>
      <c r="G5275" s="1398"/>
      <c r="H5275" s="1399"/>
      <c r="I5275" s="1399"/>
      <c r="J5275" s="1399"/>
      <c r="K5275"/>
      <c r="L5275"/>
      <c r="M5275"/>
      <c r="N5275"/>
      <c r="O5275"/>
    </row>
    <row r="5276" spans="2:15" s="249" customFormat="1" ht="15.75" customHeight="1">
      <c r="B5276" s="1408"/>
      <c r="C5276" s="1979"/>
      <c r="D5276" s="1409"/>
      <c r="E5276" s="1398"/>
      <c r="F5276" s="1398"/>
      <c r="G5276" s="1398"/>
      <c r="H5276" s="1399"/>
      <c r="I5276" s="1399"/>
      <c r="J5276" s="1399"/>
      <c r="K5276"/>
      <c r="L5276"/>
      <c r="M5276"/>
      <c r="N5276"/>
      <c r="O5276"/>
    </row>
    <row r="5277" spans="2:15" s="249" customFormat="1" ht="15.75" customHeight="1">
      <c r="B5277" s="1408"/>
      <c r="C5277" s="1979"/>
      <c r="D5277" s="1409"/>
      <c r="E5277" s="1398"/>
      <c r="F5277" s="1398"/>
      <c r="G5277" s="1398"/>
      <c r="H5277" s="1399"/>
      <c r="I5277" s="1399"/>
      <c r="J5277" s="1399"/>
      <c r="K5277"/>
      <c r="L5277"/>
      <c r="M5277"/>
      <c r="N5277"/>
      <c r="O5277"/>
    </row>
    <row r="5278" spans="2:15" s="249" customFormat="1" ht="15.75" customHeight="1">
      <c r="B5278" s="1408"/>
      <c r="C5278" s="1979"/>
      <c r="D5278" s="1409"/>
      <c r="E5278" s="1398"/>
      <c r="F5278" s="1398"/>
      <c r="G5278" s="1398"/>
      <c r="H5278" s="1399"/>
      <c r="I5278" s="1399"/>
      <c r="J5278" s="1399"/>
      <c r="K5278"/>
      <c r="L5278"/>
      <c r="M5278"/>
      <c r="N5278"/>
      <c r="O5278"/>
    </row>
    <row r="5279" spans="2:15" s="249" customFormat="1" ht="15.75" customHeight="1">
      <c r="B5279" s="1408"/>
      <c r="C5279" s="1979"/>
      <c r="D5279" s="1409"/>
      <c r="E5279" s="1398"/>
      <c r="F5279" s="1398"/>
      <c r="G5279" s="1398"/>
      <c r="H5279" s="1399"/>
      <c r="I5279" s="1399"/>
      <c r="J5279" s="1399"/>
      <c r="K5279"/>
      <c r="L5279"/>
      <c r="M5279"/>
      <c r="N5279"/>
      <c r="O5279"/>
    </row>
    <row r="5280" spans="2:15" s="249" customFormat="1" ht="15.75" customHeight="1">
      <c r="B5280" s="1408"/>
      <c r="C5280" s="1979"/>
      <c r="D5280" s="1409"/>
      <c r="E5280" s="1398"/>
      <c r="F5280" s="1398"/>
      <c r="G5280" s="1398"/>
      <c r="H5280" s="1399"/>
      <c r="I5280" s="1399"/>
      <c r="J5280" s="1399"/>
      <c r="K5280"/>
      <c r="L5280"/>
      <c r="M5280"/>
      <c r="N5280"/>
      <c r="O5280"/>
    </row>
    <row r="5281" spans="2:15" s="249" customFormat="1" ht="15.75" customHeight="1">
      <c r="B5281" s="1408"/>
      <c r="C5281" s="1979"/>
      <c r="D5281" s="1409"/>
      <c r="E5281" s="1398"/>
      <c r="F5281" s="1398"/>
      <c r="G5281" s="1398"/>
      <c r="H5281" s="1399"/>
      <c r="I5281" s="1399"/>
      <c r="J5281" s="1399"/>
      <c r="K5281"/>
      <c r="L5281"/>
      <c r="M5281"/>
      <c r="N5281"/>
      <c r="O5281"/>
    </row>
    <row r="5282" spans="2:15" s="249" customFormat="1" ht="15.75" customHeight="1">
      <c r="B5282" s="1408"/>
      <c r="C5282" s="1979"/>
      <c r="D5282" s="1409"/>
      <c r="E5282" s="1398"/>
      <c r="F5282" s="1398"/>
      <c r="G5282" s="1398"/>
      <c r="H5282" s="1399"/>
      <c r="I5282" s="1399"/>
      <c r="J5282" s="1399"/>
      <c r="K5282"/>
      <c r="L5282"/>
      <c r="M5282"/>
      <c r="N5282"/>
      <c r="O5282"/>
    </row>
    <row r="5283" spans="2:15" s="249" customFormat="1" ht="15.75" customHeight="1">
      <c r="B5283" s="1408"/>
      <c r="C5283" s="1979"/>
      <c r="D5283" s="1409"/>
      <c r="E5283" s="1398"/>
      <c r="F5283" s="1398"/>
      <c r="G5283" s="1398"/>
      <c r="H5283" s="1399"/>
      <c r="I5283" s="1399"/>
      <c r="J5283" s="1399"/>
      <c r="K5283"/>
      <c r="L5283"/>
      <c r="M5283"/>
      <c r="N5283"/>
      <c r="O5283"/>
    </row>
    <row r="5284" spans="2:15" s="249" customFormat="1" ht="15.75" customHeight="1">
      <c r="B5284" s="1408"/>
      <c r="C5284" s="1979"/>
      <c r="D5284" s="1409"/>
      <c r="E5284" s="1398"/>
      <c r="F5284" s="1398"/>
      <c r="G5284" s="1398"/>
      <c r="H5284" s="1399"/>
      <c r="I5284" s="1399"/>
      <c r="J5284" s="1399"/>
      <c r="K5284"/>
      <c r="L5284"/>
      <c r="M5284"/>
      <c r="N5284"/>
      <c r="O5284"/>
    </row>
    <row r="5285" spans="2:15" s="249" customFormat="1" ht="15.75" customHeight="1">
      <c r="B5285" s="1408"/>
      <c r="C5285" s="1979"/>
      <c r="D5285" s="1409"/>
      <c r="E5285" s="1398"/>
      <c r="F5285" s="1398"/>
      <c r="G5285" s="1398"/>
      <c r="H5285" s="1399"/>
      <c r="I5285" s="1399"/>
      <c r="J5285" s="1399"/>
      <c r="K5285"/>
      <c r="L5285"/>
      <c r="M5285"/>
      <c r="N5285"/>
      <c r="O5285"/>
    </row>
    <row r="5286" spans="2:15" s="249" customFormat="1" ht="15.75" customHeight="1">
      <c r="B5286" s="1408"/>
      <c r="C5286" s="1979"/>
      <c r="D5286" s="1409"/>
      <c r="E5286" s="1398"/>
      <c r="F5286" s="1398"/>
      <c r="G5286" s="1398"/>
      <c r="H5286" s="1399"/>
      <c r="I5286" s="1399"/>
      <c r="J5286" s="1399"/>
      <c r="K5286"/>
      <c r="L5286"/>
      <c r="M5286"/>
      <c r="N5286"/>
      <c r="O5286"/>
    </row>
    <row r="5287" spans="2:15" s="249" customFormat="1" ht="15.75" customHeight="1">
      <c r="B5287" s="1408"/>
      <c r="C5287" s="1979"/>
      <c r="D5287" s="1409"/>
      <c r="E5287" s="1398"/>
      <c r="F5287" s="1398"/>
      <c r="G5287" s="1398"/>
      <c r="H5287" s="1399"/>
      <c r="I5287" s="1399"/>
      <c r="J5287" s="1399"/>
      <c r="K5287"/>
      <c r="L5287"/>
      <c r="M5287"/>
      <c r="N5287"/>
      <c r="O5287"/>
    </row>
    <row r="5288" spans="2:15" s="249" customFormat="1" ht="15.75" customHeight="1">
      <c r="B5288" s="1408"/>
      <c r="C5288" s="1979"/>
      <c r="D5288" s="1409"/>
      <c r="E5288" s="1398"/>
      <c r="F5288" s="1398"/>
      <c r="G5288" s="1398"/>
      <c r="H5288" s="1399"/>
      <c r="I5288" s="1399"/>
      <c r="J5288" s="1399"/>
      <c r="K5288"/>
      <c r="L5288"/>
      <c r="M5288"/>
      <c r="N5288"/>
      <c r="O5288"/>
    </row>
    <row r="5289" spans="2:15" s="249" customFormat="1" ht="15.75" customHeight="1">
      <c r="B5289" s="1408"/>
      <c r="C5289" s="1979"/>
      <c r="D5289" s="1409"/>
      <c r="E5289" s="1398"/>
      <c r="F5289" s="1398"/>
      <c r="G5289" s="1398"/>
      <c r="H5289" s="1399"/>
      <c r="I5289" s="1399"/>
      <c r="J5289" s="1399"/>
      <c r="K5289"/>
      <c r="L5289"/>
      <c r="M5289"/>
      <c r="N5289"/>
      <c r="O5289"/>
    </row>
    <row r="5290" spans="2:15" s="249" customFormat="1" ht="15.75" customHeight="1">
      <c r="B5290" s="1408"/>
      <c r="C5290" s="1979"/>
      <c r="D5290" s="1409"/>
      <c r="E5290" s="1398"/>
      <c r="F5290" s="1398"/>
      <c r="G5290" s="1398"/>
      <c r="H5290" s="1399"/>
      <c r="I5290" s="1399"/>
      <c r="J5290" s="1399"/>
      <c r="K5290"/>
      <c r="L5290"/>
      <c r="M5290"/>
      <c r="N5290"/>
      <c r="O5290"/>
    </row>
    <row r="5291" spans="2:15" s="249" customFormat="1" ht="15.75" customHeight="1">
      <c r="B5291" s="1408"/>
      <c r="C5291" s="1979"/>
      <c r="D5291" s="1409"/>
      <c r="E5291" s="1398"/>
      <c r="F5291" s="1398"/>
      <c r="G5291" s="1398"/>
      <c r="H5291" s="1399"/>
      <c r="I5291" s="1399"/>
      <c r="J5291" s="1399"/>
      <c r="K5291"/>
      <c r="L5291"/>
      <c r="M5291"/>
      <c r="N5291"/>
      <c r="O5291"/>
    </row>
    <row r="5292" spans="2:15" s="249" customFormat="1" ht="15.75" customHeight="1">
      <c r="B5292" s="1408"/>
      <c r="C5292" s="1979"/>
      <c r="D5292" s="1409"/>
      <c r="E5292" s="1398"/>
      <c r="F5292" s="1398"/>
      <c r="G5292" s="1398"/>
      <c r="H5292" s="1399"/>
      <c r="I5292" s="1399"/>
      <c r="J5292" s="1399"/>
      <c r="K5292"/>
      <c r="L5292"/>
      <c r="M5292"/>
      <c r="N5292"/>
      <c r="O5292"/>
    </row>
    <row r="5293" spans="2:15" s="249" customFormat="1" ht="15.75" customHeight="1">
      <c r="B5293" s="1408"/>
      <c r="C5293" s="1979"/>
      <c r="D5293" s="1409"/>
      <c r="E5293" s="1398"/>
      <c r="F5293" s="1398"/>
      <c r="G5293" s="1398"/>
      <c r="H5293" s="1399"/>
      <c r="I5293" s="1399"/>
      <c r="J5293" s="1399"/>
      <c r="K5293"/>
      <c r="L5293"/>
      <c r="M5293"/>
      <c r="N5293"/>
      <c r="O5293"/>
    </row>
  </sheetData>
  <phoneticPr fontId="272" type="noConversion"/>
  <conditionalFormatting sqref="H1064:H1065 I1065:J1066 H1:J46 H51:J1063">
    <cfRule type="cellIs" dxfId="4" priority="5" operator="between">
      <formula>0</formula>
      <formula>0</formula>
    </cfRule>
  </conditionalFormatting>
  <conditionalFormatting sqref="H47:J50">
    <cfRule type="cellIs" dxfId="3" priority="4" operator="between">
      <formula>0</formula>
      <formula>0</formula>
    </cfRule>
  </conditionalFormatting>
  <conditionalFormatting sqref="H1068:I1068">
    <cfRule type="cellIs" dxfId="2" priority="3" operator="between">
      <formula>0</formula>
      <formula>0</formula>
    </cfRule>
  </conditionalFormatting>
  <conditionalFormatting sqref="J1068">
    <cfRule type="cellIs" dxfId="1" priority="2" operator="between">
      <formula>0</formula>
      <formula>0</formula>
    </cfRule>
  </conditionalFormatting>
  <conditionalFormatting sqref="H1222:J1222">
    <cfRule type="cellIs" dxfId="0" priority="1" operator="between">
      <formula>0</formula>
      <formula>0</formula>
    </cfRule>
  </conditionalFormatting>
  <pageMargins left="0.75" right="0.75" top="1" bottom="1"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03"/>
  <sheetViews>
    <sheetView topLeftCell="A76" zoomScale="70" zoomScaleNormal="70" workbookViewId="0">
      <selection activeCell="K97" sqref="K97"/>
    </sheetView>
  </sheetViews>
  <sheetFormatPr defaultColWidth="11.33203125" defaultRowHeight="15" customHeight="1"/>
  <cols>
    <col min="1" max="1" width="6.109375" customWidth="1"/>
    <col min="2" max="2" width="60.5546875" customWidth="1"/>
    <col min="3" max="3" width="9.44140625" customWidth="1"/>
    <col min="4" max="4" width="12" customWidth="1"/>
    <col min="5" max="5" width="7.5546875" customWidth="1"/>
    <col min="6" max="6" width="9" customWidth="1"/>
    <col min="7" max="7" width="6.44140625" customWidth="1"/>
    <col min="8" max="8" width="13" customWidth="1"/>
    <col min="9" max="9" width="13.109375" customWidth="1"/>
    <col min="10" max="10" width="5.6640625" customWidth="1"/>
    <col min="11" max="15" width="7.5546875" customWidth="1"/>
    <col min="16" max="16" width="11.88671875" customWidth="1"/>
    <col min="17" max="25" width="7.5546875" customWidth="1"/>
  </cols>
  <sheetData>
    <row r="1" spans="1:25" ht="162" customHeight="1">
      <c r="B1" s="2273" t="s">
        <v>5616</v>
      </c>
      <c r="C1" s="2274"/>
      <c r="D1" s="2274"/>
      <c r="E1" s="2274"/>
      <c r="F1" s="2274"/>
    </row>
    <row r="2" spans="1:25" ht="45" customHeight="1" thickBot="1">
      <c r="A2" s="44"/>
      <c r="B2" s="1354" t="s">
        <v>5676</v>
      </c>
      <c r="C2" s="53"/>
      <c r="D2" s="54"/>
      <c r="F2" s="55"/>
      <c r="H2" s="53"/>
      <c r="I2" s="53"/>
      <c r="J2" s="49"/>
      <c r="K2" s="49"/>
      <c r="L2" s="49"/>
      <c r="M2" s="49"/>
      <c r="N2" s="49"/>
      <c r="O2" s="49"/>
      <c r="P2" s="49"/>
      <c r="Q2" s="49"/>
      <c r="R2" s="49"/>
      <c r="S2" s="49"/>
      <c r="T2" s="49"/>
      <c r="U2" s="49"/>
      <c r="V2" s="49"/>
      <c r="W2" s="49"/>
      <c r="X2" s="49"/>
      <c r="Y2" s="49"/>
    </row>
    <row r="3" spans="1:25" ht="81" customHeight="1">
      <c r="A3" s="56" t="s">
        <v>295</v>
      </c>
      <c r="B3" s="57" t="s">
        <v>297</v>
      </c>
      <c r="C3" s="4" t="s">
        <v>299</v>
      </c>
      <c r="D3" s="56" t="s">
        <v>4287</v>
      </c>
      <c r="E3" s="4" t="s">
        <v>5332</v>
      </c>
      <c r="F3" s="4" t="s">
        <v>5333</v>
      </c>
      <c r="G3" s="4" t="s">
        <v>5334</v>
      </c>
      <c r="H3" s="58" t="s">
        <v>10147</v>
      </c>
      <c r="I3" s="58" t="s">
        <v>5335</v>
      </c>
      <c r="J3" s="50"/>
      <c r="K3" s="2275" t="s">
        <v>5337</v>
      </c>
      <c r="L3" s="2276"/>
      <c r="M3" s="2276"/>
      <c r="N3" s="2276"/>
      <c r="O3" s="2276"/>
      <c r="P3" s="2276"/>
      <c r="Q3" s="2276" t="s">
        <v>5345</v>
      </c>
      <c r="R3" s="2276"/>
      <c r="S3" s="2279"/>
      <c r="T3" s="50"/>
      <c r="U3" s="50"/>
      <c r="V3" s="50"/>
      <c r="W3" s="50"/>
      <c r="X3" s="50"/>
      <c r="Y3" s="50"/>
    </row>
    <row r="4" spans="1:25" ht="22.5" customHeight="1">
      <c r="A4" s="59" t="s">
        <v>310</v>
      </c>
      <c r="B4" s="60"/>
      <c r="C4" s="61"/>
      <c r="D4" s="61"/>
      <c r="E4" s="66"/>
      <c r="F4" s="66"/>
      <c r="G4" s="66"/>
      <c r="H4" s="62"/>
      <c r="I4" s="62"/>
      <c r="J4" s="49"/>
      <c r="K4" s="2277"/>
      <c r="L4" s="2278"/>
      <c r="M4" s="2278"/>
      <c r="N4" s="2278"/>
      <c r="O4" s="2278"/>
      <c r="P4" s="2278"/>
      <c r="Q4" s="2278"/>
      <c r="R4" s="2278"/>
      <c r="S4" s="2280"/>
      <c r="T4" s="49"/>
      <c r="U4" s="49"/>
      <c r="V4" s="49"/>
      <c r="W4" s="49"/>
      <c r="X4" s="49"/>
      <c r="Y4" s="49"/>
    </row>
    <row r="5" spans="1:25" ht="18" customHeight="1">
      <c r="A5" s="67"/>
      <c r="B5" s="53" t="str">
        <f t="shared" ref="B5:B6" si="0">CONCATENATE("Generator stationar insonorizat DIESEL, ",E5,"kVA, motor ",C5,",  Kaplan ",D5)</f>
        <v>Generator stationar insonorizat DIESEL, 22kVA, motor Perkins,  Kaplan KPP-22</v>
      </c>
      <c r="C5" s="53" t="s">
        <v>306</v>
      </c>
      <c r="D5" s="53" t="s">
        <v>312</v>
      </c>
      <c r="E5" s="55">
        <v>22</v>
      </c>
      <c r="F5" s="55">
        <v>20</v>
      </c>
      <c r="G5" s="55">
        <v>740</v>
      </c>
      <c r="H5" s="64" t="s">
        <v>10148</v>
      </c>
      <c r="I5" s="64">
        <v>6608.8</v>
      </c>
      <c r="J5" s="69"/>
      <c r="K5" s="2281" t="s">
        <v>5341</v>
      </c>
      <c r="L5" s="2282"/>
      <c r="M5" s="2282"/>
      <c r="N5" s="2282"/>
      <c r="O5" s="2282"/>
      <c r="P5" s="2282"/>
      <c r="Q5" s="2284" t="s">
        <v>5342</v>
      </c>
      <c r="R5" s="2284"/>
      <c r="S5" s="2285"/>
      <c r="T5" s="65"/>
      <c r="U5" s="65"/>
      <c r="V5" s="65"/>
      <c r="W5" s="65"/>
      <c r="X5" s="65"/>
      <c r="Y5" s="65"/>
    </row>
    <row r="6" spans="1:25" ht="18" customHeight="1">
      <c r="A6" s="67"/>
      <c r="B6" s="53" t="str">
        <f t="shared" si="0"/>
        <v>Generator stationar insonorizat DIESEL, 22kVA, motor Badouin,  Kaplan KPB-22</v>
      </c>
      <c r="C6" s="53" t="s">
        <v>314</v>
      </c>
      <c r="D6" s="53" t="s">
        <v>315</v>
      </c>
      <c r="E6" s="55">
        <v>22</v>
      </c>
      <c r="F6" s="55">
        <v>20</v>
      </c>
      <c r="G6" s="55">
        <v>800</v>
      </c>
      <c r="H6" s="64" t="s">
        <v>10148</v>
      </c>
      <c r="I6" s="64">
        <v>5076.192</v>
      </c>
      <c r="J6" s="69"/>
      <c r="K6" s="2283"/>
      <c r="L6" s="2282"/>
      <c r="M6" s="2282"/>
      <c r="N6" s="2282"/>
      <c r="O6" s="2282"/>
      <c r="P6" s="2282"/>
      <c r="Q6" s="2284"/>
      <c r="R6" s="2284"/>
      <c r="S6" s="2285"/>
      <c r="T6" s="65"/>
      <c r="U6" s="65"/>
      <c r="V6" s="65"/>
      <c r="W6" s="65"/>
      <c r="X6" s="65"/>
      <c r="Y6" s="65"/>
    </row>
    <row r="7" spans="1:25" ht="22.5" customHeight="1">
      <c r="A7" s="67"/>
      <c r="B7" s="53"/>
      <c r="C7" s="53"/>
      <c r="D7" s="53"/>
      <c r="E7" s="55"/>
      <c r="F7" s="55"/>
      <c r="G7" s="55"/>
      <c r="H7" s="64"/>
      <c r="I7" s="64" t="s">
        <v>5082</v>
      </c>
      <c r="J7" s="69"/>
      <c r="K7" s="2283"/>
      <c r="L7" s="2282"/>
      <c r="M7" s="2282"/>
      <c r="N7" s="2282"/>
      <c r="O7" s="2282"/>
      <c r="P7" s="2282"/>
      <c r="Q7" s="2284"/>
      <c r="R7" s="2284"/>
      <c r="S7" s="2285"/>
      <c r="T7" s="65"/>
      <c r="U7" s="65"/>
      <c r="V7" s="65"/>
      <c r="W7" s="65"/>
      <c r="X7" s="65"/>
      <c r="Y7" s="65"/>
    </row>
    <row r="8" spans="1:25" ht="18" customHeight="1">
      <c r="A8" s="59" t="s">
        <v>317</v>
      </c>
      <c r="B8" s="60"/>
      <c r="C8" s="61"/>
      <c r="D8" s="61"/>
      <c r="E8" s="66"/>
      <c r="F8" s="66"/>
      <c r="G8" s="66"/>
      <c r="H8" s="62"/>
      <c r="I8" s="62" t="s">
        <v>5082</v>
      </c>
      <c r="J8" s="69"/>
      <c r="K8" s="2281" t="s">
        <v>5662</v>
      </c>
      <c r="L8" s="2282"/>
      <c r="M8" s="2282"/>
      <c r="N8" s="2282"/>
      <c r="O8" s="2282"/>
      <c r="P8" s="2282"/>
      <c r="Q8" s="2284" t="s">
        <v>5342</v>
      </c>
      <c r="R8" s="2284"/>
      <c r="S8" s="2285"/>
      <c r="T8" s="65"/>
      <c r="U8" s="65"/>
      <c r="V8" s="65"/>
      <c r="W8" s="65"/>
      <c r="X8" s="65"/>
      <c r="Y8" s="65"/>
    </row>
    <row r="9" spans="1:25" ht="18" customHeight="1">
      <c r="A9" s="67"/>
      <c r="B9" s="53" t="str">
        <f t="shared" ref="B9" si="1">CONCATENATE("Generator stationar insonorizat DIESEL, ",E9,"kVA, motor ",C9,",  Kaplan ",D9)</f>
        <v>Generator stationar insonorizat DIESEL, 25kVA, motor Ricardo,  Kaplan KPR-25</v>
      </c>
      <c r="C9" s="53" t="s">
        <v>321</v>
      </c>
      <c r="D9" s="53" t="s">
        <v>322</v>
      </c>
      <c r="E9" s="55">
        <v>25</v>
      </c>
      <c r="F9" s="55">
        <v>18</v>
      </c>
      <c r="G9" s="68" t="s">
        <v>71</v>
      </c>
      <c r="H9" s="64" t="s">
        <v>10148</v>
      </c>
      <c r="I9" s="64">
        <v>4005.5769599999994</v>
      </c>
      <c r="J9" s="69"/>
      <c r="K9" s="2283"/>
      <c r="L9" s="2282"/>
      <c r="M9" s="2282"/>
      <c r="N9" s="2282"/>
      <c r="O9" s="2282"/>
      <c r="P9" s="2282"/>
      <c r="Q9" s="2284"/>
      <c r="R9" s="2284"/>
      <c r="S9" s="2285"/>
      <c r="T9" s="65"/>
      <c r="U9" s="65"/>
      <c r="V9" s="65"/>
      <c r="W9" s="65"/>
      <c r="X9" s="65"/>
      <c r="Y9" s="65"/>
    </row>
    <row r="10" spans="1:25" ht="18" customHeight="1">
      <c r="A10" s="67"/>
      <c r="B10" s="53"/>
      <c r="C10" s="53"/>
      <c r="D10" s="53"/>
      <c r="E10" s="55"/>
      <c r="F10" s="55"/>
      <c r="G10" s="55"/>
      <c r="H10" s="64"/>
      <c r="I10" s="64" t="s">
        <v>5082</v>
      </c>
      <c r="J10" s="69"/>
      <c r="K10" s="2283"/>
      <c r="L10" s="2282"/>
      <c r="M10" s="2282"/>
      <c r="N10" s="2282"/>
      <c r="O10" s="2282"/>
      <c r="P10" s="2282"/>
      <c r="Q10" s="2284"/>
      <c r="R10" s="2284"/>
      <c r="S10" s="2285"/>
      <c r="T10" s="65"/>
      <c r="U10" s="65"/>
      <c r="V10" s="65"/>
      <c r="W10" s="65"/>
      <c r="X10" s="65"/>
      <c r="Y10" s="65"/>
    </row>
    <row r="11" spans="1:25" ht="22.5" customHeight="1">
      <c r="A11" s="59" t="s">
        <v>324</v>
      </c>
      <c r="B11" s="60"/>
      <c r="C11" s="61"/>
      <c r="D11" s="61"/>
      <c r="E11" s="66"/>
      <c r="F11" s="66"/>
      <c r="G11" s="66"/>
      <c r="H11" s="62"/>
      <c r="I11" s="62" t="s">
        <v>5082</v>
      </c>
      <c r="J11" s="69"/>
      <c r="K11" s="2286" t="s">
        <v>5340</v>
      </c>
      <c r="L11" s="2287"/>
      <c r="M11" s="2287"/>
      <c r="N11" s="2287"/>
      <c r="O11" s="2287"/>
      <c r="P11" s="2287"/>
      <c r="Q11" s="2289" t="s">
        <v>5339</v>
      </c>
      <c r="R11" s="2289"/>
      <c r="S11" s="2290"/>
      <c r="T11" s="65"/>
      <c r="U11" s="65"/>
      <c r="V11" s="65"/>
      <c r="W11" s="65"/>
      <c r="X11" s="65"/>
      <c r="Y11" s="65"/>
    </row>
    <row r="12" spans="1:25" ht="15" customHeight="1">
      <c r="A12" s="67"/>
      <c r="B12" s="53" t="str">
        <f t="shared" ref="B12:B13" si="2">CONCATENATE("Generator stationar insonorizat DIESEL, ",E12,"kVA, motor ",C12,",  Kaplan ",D12)</f>
        <v>Generator stationar insonorizat DIESEL, 33kVA, motor Perkins,  Kaplan KPP-33</v>
      </c>
      <c r="C12" s="53" t="s">
        <v>306</v>
      </c>
      <c r="D12" s="53" t="s">
        <v>325</v>
      </c>
      <c r="E12" s="55">
        <v>33</v>
      </c>
      <c r="F12" s="55">
        <v>30</v>
      </c>
      <c r="G12" s="55">
        <v>920</v>
      </c>
      <c r="H12" s="64" t="s">
        <v>10148</v>
      </c>
      <c r="I12" s="64">
        <v>7832</v>
      </c>
      <c r="J12" s="69"/>
      <c r="K12" s="2288"/>
      <c r="L12" s="2287"/>
      <c r="M12" s="2287"/>
      <c r="N12" s="2287"/>
      <c r="O12" s="2287"/>
      <c r="P12" s="2287"/>
      <c r="Q12" s="2289"/>
      <c r="R12" s="2289"/>
      <c r="S12" s="2290"/>
      <c r="T12" s="65"/>
      <c r="U12" s="65"/>
      <c r="V12" s="65"/>
      <c r="W12" s="65"/>
      <c r="X12" s="65"/>
      <c r="Y12" s="65"/>
    </row>
    <row r="13" spans="1:25" ht="15" customHeight="1">
      <c r="A13" s="67"/>
      <c r="B13" s="53" t="str">
        <f t="shared" si="2"/>
        <v>Generator stationar insonorizat DIESEL, 33kVA, motor Badouin,  Kaplan KPB-33</v>
      </c>
      <c r="C13" s="53" t="s">
        <v>314</v>
      </c>
      <c r="D13" s="53" t="s">
        <v>328</v>
      </c>
      <c r="E13" s="55">
        <v>33</v>
      </c>
      <c r="F13" s="55">
        <v>30</v>
      </c>
      <c r="G13" s="55">
        <v>845</v>
      </c>
      <c r="H13" s="64" t="s">
        <v>10148</v>
      </c>
      <c r="I13" s="64">
        <v>5723.4064799999996</v>
      </c>
      <c r="J13" s="69"/>
      <c r="K13" s="2288"/>
      <c r="L13" s="2287"/>
      <c r="M13" s="2287"/>
      <c r="N13" s="2287"/>
      <c r="O13" s="2287"/>
      <c r="P13" s="2287"/>
      <c r="Q13" s="2289"/>
      <c r="R13" s="2289"/>
      <c r="S13" s="2290"/>
      <c r="T13" s="65"/>
      <c r="U13" s="65"/>
      <c r="V13" s="65"/>
      <c r="W13" s="65"/>
      <c r="X13" s="65"/>
      <c r="Y13" s="65"/>
    </row>
    <row r="14" spans="1:25" ht="15" customHeight="1">
      <c r="A14" s="67"/>
      <c r="B14" s="53"/>
      <c r="C14" s="53"/>
      <c r="D14" s="53"/>
      <c r="E14" s="55"/>
      <c r="F14" s="55"/>
      <c r="G14" s="55"/>
      <c r="H14" s="64"/>
      <c r="I14" s="64" t="s">
        <v>5082</v>
      </c>
      <c r="J14" s="69"/>
      <c r="K14" s="2264" t="s">
        <v>5344</v>
      </c>
      <c r="L14" s="2265"/>
      <c r="M14" s="2265"/>
      <c r="N14" s="2265"/>
      <c r="O14" s="2265"/>
      <c r="P14" s="2265"/>
      <c r="Q14" s="2267" t="s">
        <v>5336</v>
      </c>
      <c r="R14" s="2267"/>
      <c r="S14" s="2268"/>
      <c r="T14" s="65"/>
      <c r="U14" s="65"/>
      <c r="V14" s="65"/>
      <c r="W14" s="65"/>
      <c r="X14" s="65"/>
      <c r="Y14" s="65"/>
    </row>
    <row r="15" spans="1:25" ht="22.5" customHeight="1">
      <c r="A15" s="59" t="s">
        <v>330</v>
      </c>
      <c r="B15" s="60"/>
      <c r="C15" s="61"/>
      <c r="D15" s="61"/>
      <c r="E15" s="66"/>
      <c r="F15" s="66"/>
      <c r="G15" s="66"/>
      <c r="H15" s="62"/>
      <c r="I15" s="62" t="s">
        <v>5082</v>
      </c>
      <c r="J15" s="69"/>
      <c r="K15" s="2266"/>
      <c r="L15" s="2265"/>
      <c r="M15" s="2265"/>
      <c r="N15" s="2265"/>
      <c r="O15" s="2265"/>
      <c r="P15" s="2265"/>
      <c r="Q15" s="2267"/>
      <c r="R15" s="2267"/>
      <c r="S15" s="2268"/>
      <c r="T15" s="65"/>
      <c r="U15" s="65"/>
      <c r="V15" s="65"/>
      <c r="W15" s="65"/>
      <c r="X15" s="65"/>
      <c r="Y15" s="65"/>
    </row>
    <row r="16" spans="1:25" ht="15" customHeight="1">
      <c r="A16" s="67"/>
      <c r="B16" s="53" t="str">
        <f t="shared" ref="B16:B17" si="3">CONCATENATE("Generator stationar insonorizat DIESEL, ",E16,"kVA, motor ",C16,",  Kaplan ",D16)</f>
        <v>Generator stationar insonorizat DIESEL, 35kVA, motor Ricardo,  Kaplan KPR-35</v>
      </c>
      <c r="C16" s="53" t="s">
        <v>321</v>
      </c>
      <c r="D16" s="53" t="s">
        <v>331</v>
      </c>
      <c r="E16" s="55">
        <v>35</v>
      </c>
      <c r="F16" s="55">
        <v>30</v>
      </c>
      <c r="G16" s="55">
        <v>845</v>
      </c>
      <c r="H16" s="64" t="s">
        <v>10148</v>
      </c>
      <c r="I16" s="64">
        <v>3991.1559599999996</v>
      </c>
      <c r="J16" s="69"/>
      <c r="K16" s="2266"/>
      <c r="L16" s="2265"/>
      <c r="M16" s="2265"/>
      <c r="N16" s="2265"/>
      <c r="O16" s="2265"/>
      <c r="P16" s="2265"/>
      <c r="Q16" s="2267"/>
      <c r="R16" s="2267"/>
      <c r="S16" s="2268"/>
      <c r="T16" s="65"/>
      <c r="U16" s="65"/>
      <c r="V16" s="65"/>
      <c r="W16" s="65"/>
      <c r="X16" s="65"/>
      <c r="Y16" s="65"/>
    </row>
    <row r="17" spans="1:25" ht="18" customHeight="1">
      <c r="A17" s="67"/>
      <c r="B17" s="53" t="str">
        <f t="shared" si="3"/>
        <v>Generator stationar insonorizat DIESEL, 35kVA, motor Yang Dong,  Kaplan KPY-35</v>
      </c>
      <c r="C17" s="53" t="s">
        <v>320</v>
      </c>
      <c r="D17" s="53" t="s">
        <v>332</v>
      </c>
      <c r="E17" s="55">
        <v>35</v>
      </c>
      <c r="F17" s="55">
        <v>30</v>
      </c>
      <c r="G17" s="55">
        <v>845</v>
      </c>
      <c r="H17" s="64" t="s">
        <v>10148</v>
      </c>
      <c r="I17" s="64">
        <v>4069.12</v>
      </c>
      <c r="J17" s="69"/>
      <c r="K17" s="2264" t="s">
        <v>5343</v>
      </c>
      <c r="L17" s="2265"/>
      <c r="M17" s="2265"/>
      <c r="N17" s="2265"/>
      <c r="O17" s="2265"/>
      <c r="P17" s="2265"/>
      <c r="Q17" s="2267" t="s">
        <v>5336</v>
      </c>
      <c r="R17" s="2267"/>
      <c r="S17" s="2268"/>
      <c r="T17" s="65"/>
      <c r="U17" s="65"/>
      <c r="V17" s="65"/>
      <c r="W17" s="65"/>
      <c r="X17" s="65"/>
      <c r="Y17" s="65"/>
    </row>
    <row r="18" spans="1:25" ht="18" customHeight="1">
      <c r="A18" s="67"/>
      <c r="B18" s="53"/>
      <c r="C18" s="53"/>
      <c r="D18" s="53"/>
      <c r="E18" s="55"/>
      <c r="F18" s="55"/>
      <c r="G18" s="55"/>
      <c r="H18" s="64"/>
      <c r="I18" s="64" t="s">
        <v>5082</v>
      </c>
      <c r="J18" s="69"/>
      <c r="K18" s="2266"/>
      <c r="L18" s="2265"/>
      <c r="M18" s="2265"/>
      <c r="N18" s="2265"/>
      <c r="O18" s="2265"/>
      <c r="P18" s="2265"/>
      <c r="Q18" s="2267"/>
      <c r="R18" s="2267"/>
      <c r="S18" s="2268"/>
      <c r="T18" s="65"/>
      <c r="U18" s="65"/>
      <c r="V18" s="65"/>
      <c r="W18" s="65"/>
      <c r="X18" s="65"/>
      <c r="Y18" s="65"/>
    </row>
    <row r="19" spans="1:25" ht="18" customHeight="1">
      <c r="A19" s="59" t="s">
        <v>336</v>
      </c>
      <c r="B19" s="60"/>
      <c r="C19" s="61"/>
      <c r="D19" s="61"/>
      <c r="E19" s="66"/>
      <c r="F19" s="66"/>
      <c r="G19" s="66"/>
      <c r="H19" s="62"/>
      <c r="I19" s="62" t="s">
        <v>5082</v>
      </c>
      <c r="J19" s="69"/>
      <c r="K19" s="2266"/>
      <c r="L19" s="2265"/>
      <c r="M19" s="2265"/>
      <c r="N19" s="2265"/>
      <c r="O19" s="2265"/>
      <c r="P19" s="2265"/>
      <c r="Q19" s="2267"/>
      <c r="R19" s="2267"/>
      <c r="S19" s="2268"/>
      <c r="T19" s="65"/>
      <c r="U19" s="65"/>
      <c r="V19" s="65"/>
      <c r="W19" s="65"/>
      <c r="X19" s="65"/>
      <c r="Y19" s="65"/>
    </row>
    <row r="20" spans="1:25" ht="18" customHeight="1">
      <c r="A20" s="67"/>
      <c r="B20" s="53" t="str">
        <f t="shared" ref="B20:B21" si="4">CONCATENATE("Generator stationar insonorizat DIESEL, ",E20,"kVA, motor ",C20,",  Kaplan ",D20)</f>
        <v>Generator stationar insonorizat DIESEL, 50kVA, motor Perkins,  Kaplan KPP-50</v>
      </c>
      <c r="C20" s="53" t="s">
        <v>306</v>
      </c>
      <c r="D20" s="53" t="s">
        <v>338</v>
      </c>
      <c r="E20" s="55">
        <v>50</v>
      </c>
      <c r="F20" s="55">
        <v>45</v>
      </c>
      <c r="G20" s="55">
        <v>970</v>
      </c>
      <c r="H20" s="64" t="s">
        <v>10148</v>
      </c>
      <c r="I20" s="64">
        <v>8964.56</v>
      </c>
      <c r="J20" s="69"/>
      <c r="K20" s="2264" t="s">
        <v>5663</v>
      </c>
      <c r="L20" s="2265"/>
      <c r="M20" s="2265"/>
      <c r="N20" s="2265"/>
      <c r="O20" s="2265"/>
      <c r="P20" s="2265"/>
      <c r="Q20" s="2267" t="s">
        <v>5338</v>
      </c>
      <c r="R20" s="2267"/>
      <c r="S20" s="2268"/>
      <c r="T20" s="65"/>
      <c r="U20" s="65"/>
      <c r="V20" s="65"/>
      <c r="W20" s="65"/>
      <c r="X20" s="65"/>
      <c r="Y20" s="65"/>
    </row>
    <row r="21" spans="1:25" ht="18" customHeight="1">
      <c r="A21" s="67"/>
      <c r="B21" s="53" t="str">
        <f t="shared" si="4"/>
        <v>Generator stationar insonorizat DIESEL, 50kVA, motor Badouin,  Kaplan KPB-50</v>
      </c>
      <c r="C21" s="53" t="s">
        <v>314</v>
      </c>
      <c r="D21" s="53" t="s">
        <v>339</v>
      </c>
      <c r="E21" s="55">
        <v>50</v>
      </c>
      <c r="F21" s="55">
        <v>45</v>
      </c>
      <c r="G21" s="55" t="s">
        <v>71</v>
      </c>
      <c r="H21" s="64" t="s">
        <v>10148</v>
      </c>
      <c r="I21" s="64">
        <v>6690.4210560000001</v>
      </c>
      <c r="J21" s="69"/>
      <c r="K21" s="2266"/>
      <c r="L21" s="2265"/>
      <c r="M21" s="2265"/>
      <c r="N21" s="2265"/>
      <c r="O21" s="2265"/>
      <c r="P21" s="2265"/>
      <c r="Q21" s="2267"/>
      <c r="R21" s="2267"/>
      <c r="S21" s="2268"/>
      <c r="T21" s="65"/>
      <c r="U21" s="65"/>
      <c r="V21" s="65"/>
      <c r="W21" s="65"/>
      <c r="X21" s="65"/>
      <c r="Y21" s="65"/>
    </row>
    <row r="22" spans="1:25" ht="18" customHeight="1" thickBot="1">
      <c r="A22" s="67"/>
      <c r="B22" s="53"/>
      <c r="C22" s="53"/>
      <c r="D22" s="53"/>
      <c r="E22" s="55"/>
      <c r="F22" s="55"/>
      <c r="G22" s="55"/>
      <c r="H22" s="64"/>
      <c r="I22" s="64" t="s">
        <v>5082</v>
      </c>
      <c r="J22" s="69"/>
      <c r="K22" s="2269"/>
      <c r="L22" s="2270"/>
      <c r="M22" s="2270"/>
      <c r="N22" s="2270"/>
      <c r="O22" s="2270"/>
      <c r="P22" s="2270"/>
      <c r="Q22" s="2271"/>
      <c r="R22" s="2271"/>
      <c r="S22" s="2272"/>
      <c r="T22" s="65"/>
      <c r="U22" s="65"/>
      <c r="V22" s="65"/>
      <c r="W22" s="65"/>
      <c r="X22" s="65"/>
      <c r="Y22" s="65"/>
    </row>
    <row r="23" spans="1:25" ht="18" customHeight="1">
      <c r="A23" s="59" t="s">
        <v>342</v>
      </c>
      <c r="B23" s="60"/>
      <c r="C23" s="61"/>
      <c r="D23" s="61"/>
      <c r="E23" s="66"/>
      <c r="F23" s="66"/>
      <c r="G23" s="66"/>
      <c r="H23" s="62"/>
      <c r="I23" s="62" t="s">
        <v>5082</v>
      </c>
      <c r="J23" s="69"/>
      <c r="K23" s="65"/>
      <c r="L23" s="65"/>
      <c r="M23" s="65"/>
      <c r="N23" s="65"/>
      <c r="O23" s="65"/>
      <c r="P23" s="65"/>
      <c r="Q23" s="65"/>
      <c r="R23" s="65"/>
      <c r="S23" s="65"/>
      <c r="T23" s="65"/>
      <c r="U23" s="65"/>
      <c r="V23" s="65"/>
      <c r="W23" s="65"/>
      <c r="X23" s="65"/>
      <c r="Y23" s="65"/>
    </row>
    <row r="24" spans="1:25" ht="18" customHeight="1">
      <c r="A24" s="67"/>
      <c r="B24" s="1333" t="str">
        <f t="shared" ref="B24:B25" si="5">CONCATENATE("Generator stationar insonorizat DIESEL, ",E24,"kVA, motor ",C24,",  Kaplan ",D24)</f>
        <v>Generator stationar insonorizat DIESEL, 55kVA, motor Ricardo,  Kaplan KPR-55</v>
      </c>
      <c r="C24" s="1333" t="s">
        <v>321</v>
      </c>
      <c r="D24" s="1333" t="s">
        <v>4288</v>
      </c>
      <c r="E24" s="1334">
        <v>55</v>
      </c>
      <c r="F24" s="1334">
        <v>50</v>
      </c>
      <c r="G24" s="1334">
        <v>910</v>
      </c>
      <c r="H24" s="64" t="s">
        <v>10148</v>
      </c>
      <c r="I24" s="1335">
        <v>4804.8</v>
      </c>
      <c r="J24" s="69"/>
      <c r="K24" s="65"/>
      <c r="L24" s="65"/>
      <c r="M24" s="65"/>
      <c r="N24" s="65"/>
      <c r="O24" s="65"/>
      <c r="P24" s="65"/>
      <c r="Q24" s="65"/>
      <c r="R24" s="65"/>
      <c r="S24" s="65"/>
      <c r="T24" s="65"/>
      <c r="U24" s="65"/>
      <c r="V24" s="65"/>
      <c r="W24" s="65"/>
      <c r="X24" s="65"/>
      <c r="Y24" s="65"/>
    </row>
    <row r="25" spans="1:25" ht="18" customHeight="1">
      <c r="A25" s="67"/>
      <c r="B25" s="53" t="str">
        <f t="shared" si="5"/>
        <v>Generator stationar insonorizat DIESEL, 55kVA, motor Yang Dong,  Kaplan KPY-55</v>
      </c>
      <c r="C25" s="53" t="s">
        <v>320</v>
      </c>
      <c r="D25" s="53" t="s">
        <v>4289</v>
      </c>
      <c r="E25" s="55">
        <v>55</v>
      </c>
      <c r="F25" s="55">
        <v>50</v>
      </c>
      <c r="G25" s="55">
        <v>910</v>
      </c>
      <c r="H25" s="64" t="s">
        <v>10148</v>
      </c>
      <c r="I25" s="64">
        <v>5575.68</v>
      </c>
      <c r="J25" s="69"/>
      <c r="K25" s="65"/>
      <c r="L25" s="65"/>
      <c r="M25" s="65"/>
      <c r="N25" s="65"/>
      <c r="O25" s="65"/>
      <c r="P25" s="65"/>
      <c r="Q25" s="65"/>
      <c r="R25" s="65"/>
      <c r="S25" s="65"/>
      <c r="T25" s="65"/>
      <c r="U25" s="65"/>
      <c r="V25" s="65"/>
      <c r="W25" s="65"/>
      <c r="X25" s="65"/>
      <c r="Y25" s="65"/>
    </row>
    <row r="26" spans="1:25" ht="18" customHeight="1">
      <c r="A26" s="67"/>
      <c r="B26" s="53"/>
      <c r="C26" s="53"/>
      <c r="D26" s="53"/>
      <c r="E26" s="55"/>
      <c r="F26" s="55"/>
      <c r="G26" s="55"/>
      <c r="H26" s="64"/>
      <c r="I26" s="64" t="s">
        <v>5082</v>
      </c>
      <c r="J26" s="69"/>
      <c r="K26" s="65"/>
      <c r="L26" s="65"/>
      <c r="M26" s="65"/>
      <c r="N26" s="65"/>
      <c r="O26" s="65"/>
      <c r="P26" s="65"/>
      <c r="Q26" s="65"/>
      <c r="R26" s="65"/>
      <c r="S26" s="65"/>
      <c r="T26" s="65"/>
      <c r="U26" s="65"/>
      <c r="V26" s="65"/>
      <c r="W26" s="65"/>
      <c r="X26" s="65"/>
      <c r="Y26" s="65"/>
    </row>
    <row r="27" spans="1:25" ht="18" customHeight="1">
      <c r="A27" s="59" t="s">
        <v>344</v>
      </c>
      <c r="B27" s="60"/>
      <c r="C27" s="61"/>
      <c r="D27" s="61"/>
      <c r="E27" s="66"/>
      <c r="F27" s="66"/>
      <c r="G27" s="66"/>
      <c r="H27" s="62"/>
      <c r="I27" s="62" t="s">
        <v>5082</v>
      </c>
      <c r="J27" s="69"/>
      <c r="K27" s="65"/>
      <c r="L27" s="65"/>
      <c r="M27" s="65"/>
      <c r="N27" s="65"/>
      <c r="O27" s="65"/>
      <c r="P27" s="65"/>
      <c r="Q27" s="65"/>
      <c r="R27" s="65"/>
      <c r="S27" s="65"/>
      <c r="T27" s="65"/>
      <c r="U27" s="65"/>
      <c r="V27" s="65"/>
      <c r="W27" s="65"/>
      <c r="X27" s="65"/>
      <c r="Y27" s="65"/>
    </row>
    <row r="28" spans="1:25" ht="18" customHeight="1">
      <c r="A28" s="67"/>
      <c r="B28" s="53" t="str">
        <f t="shared" ref="B28:B29" si="6">CONCATENATE("Generator stationar insonorizat DIESEL, ",E28,"kVA, motor ",C28,",  Kaplan ",D28)</f>
        <v>Generator stationar insonorizat DIESEL, 72kVA, motor Perkins,  Kaplan KPP-72</v>
      </c>
      <c r="C28" s="53" t="s">
        <v>306</v>
      </c>
      <c r="D28" s="53" t="s">
        <v>348</v>
      </c>
      <c r="E28" s="55">
        <v>72</v>
      </c>
      <c r="F28" s="55">
        <v>65</v>
      </c>
      <c r="G28" s="55">
        <v>1180</v>
      </c>
      <c r="H28" s="64" t="s">
        <v>10148</v>
      </c>
      <c r="I28" s="64">
        <v>10287.200000000001</v>
      </c>
      <c r="J28" s="69"/>
      <c r="K28" s="65"/>
      <c r="L28" s="65"/>
      <c r="M28" s="65"/>
      <c r="N28" s="65"/>
      <c r="O28" s="65"/>
      <c r="P28" s="65"/>
      <c r="Q28" s="65"/>
      <c r="R28" s="65"/>
      <c r="S28" s="65"/>
      <c r="T28" s="65"/>
      <c r="U28" s="65"/>
      <c r="V28" s="65"/>
      <c r="W28" s="65"/>
      <c r="X28" s="65"/>
      <c r="Y28" s="65"/>
    </row>
    <row r="29" spans="1:25" ht="18" customHeight="1">
      <c r="A29" s="67"/>
      <c r="B29" s="53" t="str">
        <f t="shared" si="6"/>
        <v>Generator stationar insonorizat DIESEL, 72kVA, motor Badouin,  Kaplan KPB-72</v>
      </c>
      <c r="C29" s="53" t="s">
        <v>314</v>
      </c>
      <c r="D29" s="53" t="s">
        <v>349</v>
      </c>
      <c r="E29" s="55">
        <v>72</v>
      </c>
      <c r="F29" s="55">
        <v>65</v>
      </c>
      <c r="G29" s="55">
        <v>1150</v>
      </c>
      <c r="H29" s="64" t="s">
        <v>10148</v>
      </c>
      <c r="I29" s="64">
        <v>8584.6543200000015</v>
      </c>
      <c r="J29" s="69"/>
      <c r="K29" s="65"/>
      <c r="L29" s="65"/>
      <c r="M29" s="65"/>
      <c r="N29" s="65"/>
      <c r="O29" s="65"/>
      <c r="P29" s="65"/>
      <c r="Q29" s="65"/>
      <c r="R29" s="65"/>
      <c r="S29" s="65"/>
      <c r="T29" s="65"/>
      <c r="U29" s="65"/>
      <c r="V29" s="65"/>
      <c r="W29" s="65"/>
      <c r="X29" s="65"/>
      <c r="Y29" s="65"/>
    </row>
    <row r="30" spans="1:25" ht="18" customHeight="1">
      <c r="A30" s="67"/>
      <c r="B30" s="53"/>
      <c r="C30" s="53"/>
      <c r="D30" s="53"/>
      <c r="E30" s="55"/>
      <c r="F30" s="55"/>
      <c r="G30" s="55"/>
      <c r="H30" s="64"/>
      <c r="I30" s="64" t="s">
        <v>5082</v>
      </c>
      <c r="J30" s="69"/>
      <c r="K30" s="65"/>
      <c r="L30" s="65"/>
      <c r="M30" s="65"/>
      <c r="N30" s="65"/>
      <c r="O30" s="65"/>
      <c r="P30" s="65"/>
      <c r="Q30" s="65"/>
      <c r="R30" s="65"/>
      <c r="S30" s="65"/>
      <c r="T30" s="65"/>
      <c r="U30" s="65"/>
      <c r="V30" s="65"/>
      <c r="W30" s="65"/>
      <c r="X30" s="65"/>
      <c r="Y30" s="65"/>
    </row>
    <row r="31" spans="1:25" ht="18" customHeight="1">
      <c r="A31" s="59" t="s">
        <v>350</v>
      </c>
      <c r="B31" s="60"/>
      <c r="C31" s="61"/>
      <c r="D31" s="61"/>
      <c r="E31" s="66"/>
      <c r="F31" s="66"/>
      <c r="G31" s="66"/>
      <c r="H31" s="62"/>
      <c r="I31" s="62" t="s">
        <v>5082</v>
      </c>
      <c r="J31" s="69"/>
      <c r="K31" s="65"/>
      <c r="L31" s="65"/>
      <c r="M31" s="65"/>
      <c r="N31" s="65"/>
      <c r="O31" s="65"/>
      <c r="P31" s="65"/>
      <c r="Q31" s="65"/>
      <c r="R31" s="65"/>
      <c r="S31" s="65"/>
      <c r="T31" s="65"/>
      <c r="U31" s="65"/>
      <c r="V31" s="65"/>
      <c r="W31" s="65"/>
      <c r="X31" s="65"/>
      <c r="Y31" s="65"/>
    </row>
    <row r="32" spans="1:25" ht="18" customHeight="1">
      <c r="A32" s="67"/>
      <c r="B32" s="53" t="str">
        <f t="shared" ref="B32" si="7">CONCATENATE("Generator stationar insonorizat DIESEL, ",E32,"kVA, motor ",C32,",  Kaplan ",D32)</f>
        <v>Generator stationar insonorizat DIESEL, 77kVA, motor Ricardo,  Kaplan KPR-75</v>
      </c>
      <c r="C32" s="53" t="s">
        <v>321</v>
      </c>
      <c r="D32" s="53" t="s">
        <v>4290</v>
      </c>
      <c r="E32" s="55">
        <v>77</v>
      </c>
      <c r="F32" s="55">
        <v>70</v>
      </c>
      <c r="G32" s="55">
        <v>1150</v>
      </c>
      <c r="H32" s="64" t="s">
        <v>10148</v>
      </c>
      <c r="I32" s="64">
        <v>5447.2</v>
      </c>
      <c r="J32" s="69"/>
      <c r="K32" s="65"/>
      <c r="L32" s="65"/>
      <c r="M32" s="65"/>
      <c r="N32" s="65"/>
      <c r="O32" s="65"/>
      <c r="P32" s="65"/>
      <c r="Q32" s="65"/>
      <c r="R32" s="65"/>
      <c r="S32" s="65"/>
      <c r="T32" s="65"/>
      <c r="U32" s="65"/>
      <c r="V32" s="65"/>
      <c r="W32" s="65"/>
      <c r="X32" s="65"/>
      <c r="Y32" s="65"/>
    </row>
    <row r="33" spans="1:25" ht="18" customHeight="1">
      <c r="A33" s="67"/>
      <c r="B33" s="53"/>
      <c r="C33" s="53"/>
      <c r="D33" s="53"/>
      <c r="E33" s="55"/>
      <c r="F33" s="55"/>
      <c r="G33" s="55"/>
      <c r="H33" s="64"/>
      <c r="I33" s="64" t="s">
        <v>5082</v>
      </c>
      <c r="J33" s="69"/>
      <c r="K33" s="65"/>
      <c r="L33" s="65"/>
      <c r="M33" s="65"/>
      <c r="N33" s="65"/>
      <c r="O33" s="65"/>
      <c r="P33" s="65"/>
      <c r="Q33" s="65"/>
      <c r="R33" s="65"/>
      <c r="S33" s="65"/>
      <c r="T33" s="65"/>
      <c r="U33" s="65"/>
      <c r="V33" s="65"/>
      <c r="W33" s="65"/>
      <c r="X33" s="65"/>
      <c r="Y33" s="65"/>
    </row>
    <row r="34" spans="1:25" ht="18" customHeight="1">
      <c r="A34" s="59" t="s">
        <v>355</v>
      </c>
      <c r="B34" s="60"/>
      <c r="C34" s="61"/>
      <c r="D34" s="61"/>
      <c r="E34" s="66"/>
      <c r="F34" s="66"/>
      <c r="G34" s="66"/>
      <c r="H34" s="62"/>
      <c r="I34" s="62" t="s">
        <v>5082</v>
      </c>
      <c r="J34" s="69"/>
      <c r="K34" s="65"/>
      <c r="L34" s="65"/>
      <c r="M34" s="65"/>
      <c r="N34" s="65"/>
      <c r="O34" s="65"/>
      <c r="P34" s="65"/>
      <c r="Q34" s="65"/>
      <c r="R34" s="65"/>
      <c r="S34" s="65"/>
      <c r="T34" s="65"/>
      <c r="U34" s="65"/>
      <c r="V34" s="65"/>
      <c r="W34" s="65"/>
      <c r="X34" s="65"/>
      <c r="Y34" s="65"/>
    </row>
    <row r="35" spans="1:25" ht="18" customHeight="1">
      <c r="A35" s="67"/>
      <c r="B35" s="53" t="str">
        <f t="shared" ref="B35:B36" si="8">CONCATENATE("Generator stationar insonorizat DIESEL, ",E35,"kVA, motor ",C35,",  Kaplan ",D35)</f>
        <v>Generator stationar insonorizat DIESEL, 88kVA, motor Perkins,  Kaplan KPP-88</v>
      </c>
      <c r="C35" s="53" t="s">
        <v>306</v>
      </c>
      <c r="D35" s="53" t="s">
        <v>356</v>
      </c>
      <c r="E35" s="55">
        <v>88</v>
      </c>
      <c r="F35" s="55">
        <v>80</v>
      </c>
      <c r="G35" s="55">
        <v>1230</v>
      </c>
      <c r="H35" s="64" t="s">
        <v>10148</v>
      </c>
      <c r="I35" s="64">
        <v>11176</v>
      </c>
      <c r="J35" s="69"/>
      <c r="K35" s="65"/>
      <c r="L35" s="65"/>
      <c r="M35" s="65"/>
      <c r="N35" s="65"/>
      <c r="O35" s="65"/>
      <c r="P35" s="65"/>
      <c r="Q35" s="65"/>
      <c r="R35" s="65"/>
      <c r="S35" s="65"/>
      <c r="T35" s="65"/>
      <c r="U35" s="65"/>
      <c r="V35" s="65"/>
      <c r="W35" s="65"/>
      <c r="X35" s="65"/>
      <c r="Y35" s="65"/>
    </row>
    <row r="36" spans="1:25" ht="18" customHeight="1">
      <c r="A36" s="67"/>
      <c r="B36" s="53" t="str">
        <f t="shared" si="8"/>
        <v>Generator stationar insonorizat DIESEL, 88kVA, motor Badouin,  Kaplan KPB-88</v>
      </c>
      <c r="C36" s="53" t="s">
        <v>314</v>
      </c>
      <c r="D36" s="53" t="s">
        <v>359</v>
      </c>
      <c r="E36" s="55">
        <v>88</v>
      </c>
      <c r="F36" s="55">
        <v>80</v>
      </c>
      <c r="G36" s="55">
        <v>1225</v>
      </c>
      <c r="H36" s="64" t="s">
        <v>10148</v>
      </c>
      <c r="I36" s="64">
        <v>9417.7063676288672</v>
      </c>
      <c r="J36" s="69"/>
      <c r="K36" s="65"/>
      <c r="L36" s="65"/>
      <c r="M36" s="65"/>
      <c r="N36" s="65"/>
      <c r="O36" s="65"/>
      <c r="P36" s="65"/>
      <c r="Q36" s="65"/>
      <c r="R36" s="65"/>
      <c r="S36" s="65"/>
      <c r="T36" s="65"/>
      <c r="U36" s="65"/>
      <c r="V36" s="65"/>
      <c r="W36" s="65"/>
      <c r="X36" s="65"/>
      <c r="Y36" s="65"/>
    </row>
    <row r="37" spans="1:25" ht="18" customHeight="1">
      <c r="A37" s="67"/>
      <c r="B37" s="53"/>
      <c r="C37" s="53"/>
      <c r="D37" s="53"/>
      <c r="E37" s="55"/>
      <c r="F37" s="55"/>
      <c r="G37" s="55"/>
      <c r="H37" s="64"/>
      <c r="I37" s="64" t="s">
        <v>5082</v>
      </c>
      <c r="J37" s="69"/>
      <c r="K37" s="65"/>
      <c r="L37" s="65"/>
      <c r="M37" s="65"/>
      <c r="N37" s="65"/>
      <c r="O37" s="65"/>
      <c r="P37" s="65"/>
      <c r="Q37" s="65"/>
      <c r="R37" s="65"/>
      <c r="S37" s="65"/>
      <c r="T37" s="65"/>
      <c r="U37" s="65"/>
      <c r="V37" s="65"/>
      <c r="W37" s="65"/>
      <c r="X37" s="65"/>
      <c r="Y37" s="65"/>
    </row>
    <row r="38" spans="1:25" ht="18" customHeight="1">
      <c r="A38" s="59" t="s">
        <v>360</v>
      </c>
      <c r="B38" s="60"/>
      <c r="C38" s="61"/>
      <c r="D38" s="61"/>
      <c r="E38" s="66"/>
      <c r="F38" s="66"/>
      <c r="G38" s="66"/>
      <c r="H38" s="62"/>
      <c r="I38" s="62" t="s">
        <v>5082</v>
      </c>
      <c r="J38" s="69"/>
      <c r="K38" s="65"/>
      <c r="L38" s="65"/>
      <c r="M38" s="65"/>
      <c r="N38" s="65"/>
      <c r="O38" s="65"/>
      <c r="P38" s="65"/>
      <c r="Q38" s="65"/>
      <c r="R38" s="65"/>
      <c r="S38" s="65"/>
      <c r="T38" s="65"/>
      <c r="U38" s="65"/>
      <c r="V38" s="65"/>
      <c r="W38" s="65"/>
      <c r="X38" s="65"/>
      <c r="Y38" s="65"/>
    </row>
    <row r="39" spans="1:25" ht="18" customHeight="1">
      <c r="A39" s="67"/>
      <c r="B39" s="1333" t="str">
        <f t="shared" ref="B39:B40" si="9">CONCATENATE("Generator stationar insonorizat DIESEL, ",E39,"kVA, motor ",C39,",  Kaplan ",D39)</f>
        <v>Generator stationar insonorizat DIESEL, 90kVA, motor Ricardo,  Kaplan KPR-90</v>
      </c>
      <c r="C39" s="1333" t="s">
        <v>321</v>
      </c>
      <c r="D39" s="1333" t="s">
        <v>4291</v>
      </c>
      <c r="E39" s="1334">
        <v>90</v>
      </c>
      <c r="F39" s="1334">
        <v>82</v>
      </c>
      <c r="G39" s="1334">
        <v>1225</v>
      </c>
      <c r="H39" s="64" t="s">
        <v>10148</v>
      </c>
      <c r="I39" s="1335">
        <v>6054.2800613877544</v>
      </c>
      <c r="J39" s="69"/>
      <c r="K39" s="65"/>
      <c r="L39" s="65"/>
      <c r="M39" s="65"/>
      <c r="N39" s="65"/>
      <c r="O39" s="65"/>
      <c r="P39" s="65"/>
      <c r="Q39" s="65"/>
      <c r="R39" s="65"/>
      <c r="S39" s="65"/>
      <c r="T39" s="65"/>
      <c r="U39" s="65"/>
      <c r="V39" s="65"/>
      <c r="W39" s="65"/>
      <c r="X39" s="65"/>
      <c r="Y39" s="65"/>
    </row>
    <row r="40" spans="1:25" ht="18" customHeight="1">
      <c r="A40" s="67"/>
      <c r="B40" s="53" t="str">
        <f t="shared" si="9"/>
        <v>Generator stationar insonorizat DIESEL, 90kVA, motor Yang Dong,  Kaplan KPY-90</v>
      </c>
      <c r="C40" s="53" t="s">
        <v>320</v>
      </c>
      <c r="D40" s="53" t="s">
        <v>4292</v>
      </c>
      <c r="E40" s="55">
        <v>90</v>
      </c>
      <c r="F40" s="55">
        <v>82</v>
      </c>
      <c r="G40" s="55">
        <v>1150</v>
      </c>
      <c r="H40" s="64" t="s">
        <v>10148</v>
      </c>
      <c r="I40" s="64">
        <v>7098.96</v>
      </c>
      <c r="J40" s="69"/>
      <c r="K40" s="65"/>
      <c r="L40" s="65"/>
      <c r="M40" s="65"/>
      <c r="N40" s="65"/>
      <c r="O40" s="65"/>
      <c r="P40" s="65"/>
      <c r="Q40" s="65"/>
      <c r="R40" s="65"/>
      <c r="S40" s="65"/>
      <c r="T40" s="65"/>
      <c r="U40" s="65"/>
      <c r="V40" s="65"/>
      <c r="W40" s="65"/>
      <c r="X40" s="65"/>
      <c r="Y40" s="65"/>
    </row>
    <row r="41" spans="1:25" ht="18" customHeight="1">
      <c r="A41" s="67"/>
      <c r="B41" s="53"/>
      <c r="C41" s="53"/>
      <c r="D41" s="53"/>
      <c r="E41" s="55"/>
      <c r="F41" s="55"/>
      <c r="G41" s="55"/>
      <c r="H41" s="64"/>
      <c r="I41" s="64" t="s">
        <v>5082</v>
      </c>
      <c r="J41" s="69"/>
      <c r="K41" s="65"/>
      <c r="L41" s="65"/>
      <c r="M41" s="65"/>
      <c r="N41" s="65"/>
      <c r="O41" s="65"/>
      <c r="P41" s="65"/>
      <c r="Q41" s="65"/>
      <c r="R41" s="65"/>
      <c r="S41" s="65"/>
      <c r="T41" s="65"/>
      <c r="U41" s="65"/>
      <c r="V41" s="65"/>
      <c r="W41" s="65"/>
      <c r="X41" s="65"/>
      <c r="Y41" s="65"/>
    </row>
    <row r="42" spans="1:25" ht="18" customHeight="1">
      <c r="A42" s="59" t="s">
        <v>361</v>
      </c>
      <c r="B42" s="60"/>
      <c r="C42" s="61"/>
      <c r="D42" s="61"/>
      <c r="E42" s="66"/>
      <c r="F42" s="66"/>
      <c r="G42" s="66"/>
      <c r="H42" s="62"/>
      <c r="I42" s="62" t="s">
        <v>5082</v>
      </c>
      <c r="J42" s="69"/>
      <c r="K42" s="65"/>
      <c r="L42" s="65"/>
      <c r="M42" s="65"/>
      <c r="N42" s="65"/>
      <c r="O42" s="65"/>
      <c r="P42" s="65"/>
      <c r="Q42" s="65"/>
      <c r="R42" s="65"/>
      <c r="S42" s="65"/>
      <c r="T42" s="65"/>
      <c r="U42" s="65"/>
      <c r="V42" s="65"/>
      <c r="W42" s="65"/>
      <c r="X42" s="65"/>
      <c r="Y42" s="65"/>
    </row>
    <row r="43" spans="1:25" ht="18" customHeight="1">
      <c r="A43" s="67"/>
      <c r="B43" s="53" t="str">
        <f t="shared" ref="B43:B46" si="10">CONCATENATE("Generator stationar insonorizat DIESEL, ",E43,"kVA, motor ",C43,",  Kaplan ",D43)</f>
        <v>Generator stationar insonorizat DIESEL, 110kVA, motor Perkins,  Kaplan KPP-110</v>
      </c>
      <c r="C43" s="53" t="s">
        <v>306</v>
      </c>
      <c r="D43" s="53" t="s">
        <v>362</v>
      </c>
      <c r="E43" s="55">
        <v>110</v>
      </c>
      <c r="F43" s="55">
        <v>100</v>
      </c>
      <c r="G43" s="55">
        <v>1350</v>
      </c>
      <c r="H43" s="64" t="s">
        <v>10148</v>
      </c>
      <c r="I43" s="64">
        <v>12892</v>
      </c>
      <c r="J43" s="69"/>
      <c r="K43" s="65"/>
      <c r="L43" s="65"/>
      <c r="M43" s="65"/>
      <c r="N43" s="65"/>
      <c r="O43" s="65"/>
      <c r="P43" s="65"/>
      <c r="Q43" s="65"/>
      <c r="R43" s="65"/>
      <c r="S43" s="65"/>
      <c r="T43" s="65"/>
      <c r="U43" s="65"/>
      <c r="V43" s="65"/>
      <c r="W43" s="65"/>
      <c r="X43" s="65"/>
      <c r="Y43" s="65"/>
    </row>
    <row r="44" spans="1:25" ht="18" customHeight="1">
      <c r="A44" s="67"/>
      <c r="B44" s="53" t="str">
        <f t="shared" si="10"/>
        <v>Generator stationar insonorizat DIESEL, 115.5kVA, motor Ricardo,  Kaplan KPR-110</v>
      </c>
      <c r="C44" s="53" t="s">
        <v>321</v>
      </c>
      <c r="D44" s="53" t="s">
        <v>8696</v>
      </c>
      <c r="E44" s="55">
        <v>115.5</v>
      </c>
      <c r="F44" s="55">
        <v>105</v>
      </c>
      <c r="G44" s="55">
        <v>1510</v>
      </c>
      <c r="H44" s="64" t="s">
        <v>10148</v>
      </c>
      <c r="I44" s="64">
        <v>7113.92</v>
      </c>
      <c r="J44" s="69"/>
      <c r="K44" s="65"/>
      <c r="L44" s="65"/>
      <c r="M44" s="65"/>
      <c r="N44" s="65"/>
      <c r="O44" s="65"/>
      <c r="P44" s="65"/>
      <c r="Q44" s="65"/>
      <c r="R44" s="65"/>
      <c r="S44" s="65"/>
      <c r="T44" s="65"/>
      <c r="U44" s="65"/>
      <c r="V44" s="65"/>
      <c r="W44" s="65"/>
      <c r="X44" s="65"/>
      <c r="Y44" s="65"/>
    </row>
    <row r="45" spans="1:25" ht="18" customHeight="1">
      <c r="A45" s="67"/>
      <c r="B45" s="53" t="str">
        <f t="shared" si="10"/>
        <v>Generator stationar insonorizat DIESEL, 110kVA, motor Badouin,  Kaplan KPB-110</v>
      </c>
      <c r="C45" s="53" t="s">
        <v>314</v>
      </c>
      <c r="D45" s="53" t="s">
        <v>364</v>
      </c>
      <c r="E45" s="55">
        <v>110</v>
      </c>
      <c r="F45" s="55">
        <v>100</v>
      </c>
      <c r="G45" s="55">
        <v>1470</v>
      </c>
      <c r="H45" s="64" t="s">
        <v>10148</v>
      </c>
      <c r="I45" s="64">
        <v>10851.291585154639</v>
      </c>
      <c r="J45" s="69"/>
      <c r="K45" s="65"/>
      <c r="L45" s="65"/>
      <c r="M45" s="65"/>
      <c r="N45" s="65"/>
      <c r="O45" s="65"/>
      <c r="P45" s="65"/>
      <c r="Q45" s="65"/>
      <c r="R45" s="65"/>
      <c r="S45" s="65"/>
      <c r="T45" s="65"/>
      <c r="U45" s="65"/>
      <c r="V45" s="65"/>
      <c r="W45" s="65"/>
      <c r="X45" s="65"/>
      <c r="Y45" s="65"/>
    </row>
    <row r="46" spans="1:25" ht="18" customHeight="1">
      <c r="A46" s="67"/>
      <c r="B46" s="53" t="str">
        <f t="shared" si="10"/>
        <v>Generator stationar insonorizat DIESEL, 110kVA, motor Yang Dong,  Kaplan KPY-110</v>
      </c>
      <c r="C46" s="53" t="s">
        <v>320</v>
      </c>
      <c r="D46" s="53" t="s">
        <v>365</v>
      </c>
      <c r="E46" s="55">
        <v>110</v>
      </c>
      <c r="F46" s="55">
        <v>105</v>
      </c>
      <c r="G46" s="55">
        <v>1510</v>
      </c>
      <c r="H46" s="64" t="s">
        <v>10148</v>
      </c>
      <c r="I46" s="64">
        <v>7769.52</v>
      </c>
      <c r="J46" s="69"/>
      <c r="K46" s="65"/>
      <c r="L46" s="65"/>
      <c r="M46" s="65"/>
      <c r="N46" s="65"/>
      <c r="O46" s="65"/>
      <c r="P46" s="65"/>
      <c r="Q46" s="65"/>
      <c r="R46" s="65"/>
      <c r="S46" s="65"/>
      <c r="T46" s="65"/>
      <c r="U46" s="65"/>
      <c r="V46" s="65"/>
      <c r="W46" s="65"/>
      <c r="X46" s="65"/>
      <c r="Y46" s="65"/>
    </row>
    <row r="47" spans="1:25" ht="18" customHeight="1">
      <c r="A47" s="67"/>
      <c r="B47" s="53"/>
      <c r="C47" s="53"/>
      <c r="D47" s="53"/>
      <c r="E47" s="55"/>
      <c r="F47" s="55"/>
      <c r="G47" s="55"/>
      <c r="H47" s="64"/>
      <c r="I47" s="64" t="s">
        <v>5082</v>
      </c>
      <c r="J47" s="69"/>
      <c r="K47" s="65"/>
      <c r="L47" s="65"/>
      <c r="M47" s="65"/>
      <c r="N47" s="65"/>
      <c r="O47" s="65"/>
      <c r="P47" s="65"/>
      <c r="Q47" s="65"/>
      <c r="R47" s="65"/>
      <c r="S47" s="65"/>
      <c r="T47" s="65"/>
      <c r="U47" s="65"/>
      <c r="V47" s="65"/>
      <c r="W47" s="65"/>
      <c r="X47" s="65"/>
      <c r="Y47" s="65"/>
    </row>
    <row r="48" spans="1:25" ht="18" customHeight="1">
      <c r="A48" s="59" t="s">
        <v>369</v>
      </c>
      <c r="B48" s="60"/>
      <c r="C48" s="61"/>
      <c r="D48" s="61"/>
      <c r="E48" s="66"/>
      <c r="F48" s="66"/>
      <c r="G48" s="66"/>
      <c r="H48" s="62"/>
      <c r="I48" s="62" t="s">
        <v>5082</v>
      </c>
      <c r="J48" s="69"/>
      <c r="K48" s="65"/>
      <c r="L48" s="65"/>
      <c r="M48" s="65"/>
      <c r="N48" s="65"/>
      <c r="O48" s="65"/>
      <c r="P48" s="65"/>
      <c r="Q48" s="65"/>
      <c r="R48" s="65"/>
      <c r="S48" s="65"/>
      <c r="T48" s="65"/>
      <c r="U48" s="65"/>
      <c r="V48" s="65"/>
      <c r="W48" s="65"/>
      <c r="X48" s="65"/>
      <c r="Y48" s="65"/>
    </row>
    <row r="49" spans="1:25" ht="18" customHeight="1">
      <c r="A49" s="67"/>
      <c r="B49" s="53" t="str">
        <f t="shared" ref="B49:B51" si="11">CONCATENATE("Generator stationar insonorizat DIESEL, ",E49,"kVA, motor ",C49,",  Kaplan ",D49)</f>
        <v>Generator stationar insonorizat DIESEL, 150kVA, motor Perkins,  Kaplan KPP-150</v>
      </c>
      <c r="C49" s="53" t="s">
        <v>306</v>
      </c>
      <c r="D49" s="53" t="s">
        <v>370</v>
      </c>
      <c r="E49" s="55">
        <v>150</v>
      </c>
      <c r="F49" s="55">
        <v>135</v>
      </c>
      <c r="G49" s="55">
        <v>1750</v>
      </c>
      <c r="H49" s="64" t="s">
        <v>10148</v>
      </c>
      <c r="I49" s="64">
        <v>16368</v>
      </c>
      <c r="J49" s="69"/>
      <c r="K49" s="65"/>
      <c r="L49" s="65"/>
      <c r="M49" s="65"/>
      <c r="N49" s="65"/>
      <c r="O49" s="65"/>
      <c r="P49" s="65"/>
      <c r="Q49" s="65"/>
      <c r="R49" s="65"/>
      <c r="S49" s="65"/>
      <c r="T49" s="65"/>
      <c r="U49" s="65"/>
      <c r="V49" s="65"/>
      <c r="W49" s="65"/>
      <c r="X49" s="65"/>
      <c r="Y49" s="65"/>
    </row>
    <row r="50" spans="1:25" ht="18" customHeight="1">
      <c r="A50" s="67"/>
      <c r="B50" s="53" t="str">
        <f t="shared" si="11"/>
        <v>Generator stationar insonorizat DIESEL, 151kVA, motor Ricardo,  Kaplan KPR-150</v>
      </c>
      <c r="C50" s="53" t="s">
        <v>321</v>
      </c>
      <c r="D50" s="53" t="s">
        <v>4293</v>
      </c>
      <c r="E50" s="55">
        <v>151</v>
      </c>
      <c r="F50" s="55">
        <v>135</v>
      </c>
      <c r="G50" s="55">
        <v>1625</v>
      </c>
      <c r="H50" s="64" t="s">
        <v>10148</v>
      </c>
      <c r="I50" s="64">
        <v>7716.72</v>
      </c>
      <c r="J50" s="69"/>
      <c r="K50" s="65"/>
      <c r="L50" s="65"/>
      <c r="M50" s="65"/>
      <c r="N50" s="65"/>
      <c r="O50" s="65"/>
      <c r="P50" s="65"/>
      <c r="Q50" s="65"/>
      <c r="R50" s="65"/>
      <c r="S50" s="65"/>
      <c r="T50" s="65"/>
      <c r="U50" s="65"/>
      <c r="V50" s="65"/>
      <c r="W50" s="65"/>
      <c r="X50" s="65"/>
      <c r="Y50" s="65"/>
    </row>
    <row r="51" spans="1:25" ht="18" customHeight="1">
      <c r="A51" s="67"/>
      <c r="B51" s="53" t="str">
        <f t="shared" si="11"/>
        <v>Generator stationar insonorizat DIESEL, 150kVA, motor Badouin,  Kaplan KPB-150</v>
      </c>
      <c r="C51" s="53" t="s">
        <v>314</v>
      </c>
      <c r="D51" s="53" t="s">
        <v>372</v>
      </c>
      <c r="E51" s="55">
        <v>150</v>
      </c>
      <c r="F51" s="55">
        <v>135</v>
      </c>
      <c r="G51" s="55">
        <v>1625</v>
      </c>
      <c r="H51" s="64" t="s">
        <v>10148</v>
      </c>
      <c r="I51" s="64">
        <v>16878.338399999997</v>
      </c>
      <c r="J51" s="69"/>
      <c r="K51" s="65"/>
      <c r="L51" s="65"/>
      <c r="M51" s="65"/>
      <c r="N51" s="65"/>
      <c r="O51" s="65"/>
      <c r="P51" s="65"/>
      <c r="Q51" s="65"/>
      <c r="R51" s="65"/>
      <c r="S51" s="65"/>
      <c r="T51" s="65"/>
      <c r="U51" s="65"/>
      <c r="V51" s="65"/>
      <c r="W51" s="65"/>
      <c r="X51" s="65"/>
      <c r="Y51" s="65"/>
    </row>
    <row r="52" spans="1:25" ht="18" customHeight="1">
      <c r="A52" s="67"/>
      <c r="B52" s="53"/>
      <c r="C52" s="53"/>
      <c r="D52" s="53"/>
      <c r="E52" s="55"/>
      <c r="F52" s="55"/>
      <c r="G52" s="55"/>
      <c r="H52" s="64"/>
      <c r="I52" s="64" t="s">
        <v>5082</v>
      </c>
      <c r="J52" s="69"/>
      <c r="K52" s="65"/>
      <c r="L52" s="65"/>
      <c r="M52" s="65"/>
      <c r="N52" s="65"/>
      <c r="O52" s="65"/>
      <c r="P52" s="65"/>
      <c r="Q52" s="65"/>
      <c r="R52" s="65"/>
      <c r="S52" s="65"/>
      <c r="T52" s="65"/>
      <c r="U52" s="65"/>
      <c r="V52" s="65"/>
      <c r="W52" s="65"/>
      <c r="X52" s="65"/>
      <c r="Y52" s="65"/>
    </row>
    <row r="53" spans="1:25" ht="18" customHeight="1">
      <c r="A53" s="59" t="s">
        <v>373</v>
      </c>
      <c r="B53" s="60"/>
      <c r="C53" s="61"/>
      <c r="D53" s="61"/>
      <c r="E53" s="66"/>
      <c r="F53" s="66"/>
      <c r="G53" s="66"/>
      <c r="H53" s="62"/>
      <c r="I53" s="62" t="s">
        <v>5082</v>
      </c>
      <c r="J53" s="69"/>
      <c r="K53" s="65"/>
      <c r="L53" s="65"/>
      <c r="M53" s="65"/>
      <c r="N53" s="65"/>
      <c r="O53" s="65"/>
      <c r="P53" s="65"/>
      <c r="Q53" s="65"/>
      <c r="R53" s="65"/>
      <c r="S53" s="65"/>
      <c r="T53" s="65"/>
      <c r="U53" s="65"/>
      <c r="V53" s="65"/>
      <c r="W53" s="65"/>
      <c r="X53" s="65"/>
      <c r="Y53" s="65"/>
    </row>
    <row r="54" spans="1:25" ht="18" customHeight="1">
      <c r="A54" s="67"/>
      <c r="B54" s="53" t="str">
        <f t="shared" ref="B54:B56" si="12">CONCATENATE("Generator stationar insonorizat DIESEL, ",E54,"kVA, motor ",C54,",  Kaplan ",D54)</f>
        <v>Generator stationar insonorizat DIESEL, 165kVA, motor Perkins,  Kaplan KPP-165</v>
      </c>
      <c r="C54" s="53" t="s">
        <v>306</v>
      </c>
      <c r="D54" s="53" t="s">
        <v>374</v>
      </c>
      <c r="E54" s="55">
        <v>165</v>
      </c>
      <c r="F54" s="55">
        <v>150</v>
      </c>
      <c r="G54" s="55">
        <v>1750</v>
      </c>
      <c r="H54" s="64" t="s">
        <v>10148</v>
      </c>
      <c r="I54" s="64">
        <v>17538.400000000001</v>
      </c>
      <c r="J54" s="69"/>
      <c r="K54" s="65"/>
      <c r="L54" s="65"/>
      <c r="M54" s="65"/>
      <c r="N54" s="65"/>
      <c r="O54" s="65"/>
      <c r="P54" s="65"/>
      <c r="Q54" s="65"/>
      <c r="R54" s="65"/>
      <c r="S54" s="65"/>
      <c r="T54" s="65"/>
      <c r="U54" s="65"/>
      <c r="V54" s="65"/>
      <c r="W54" s="65"/>
      <c r="X54" s="65"/>
      <c r="Y54" s="65"/>
    </row>
    <row r="55" spans="1:25" ht="18" customHeight="1">
      <c r="A55" s="67"/>
      <c r="B55" s="53" t="str">
        <f t="shared" si="12"/>
        <v>Generator stationar insonorizat DIESEL, 165kVA, motor Ricardo,  Kaplan KPR-165</v>
      </c>
      <c r="C55" s="53" t="s">
        <v>321</v>
      </c>
      <c r="D55" s="53" t="s">
        <v>4294</v>
      </c>
      <c r="E55" s="55">
        <v>165</v>
      </c>
      <c r="F55" s="55">
        <v>150</v>
      </c>
      <c r="G55" s="55">
        <v>1665</v>
      </c>
      <c r="H55" s="64" t="s">
        <v>10148</v>
      </c>
      <c r="I55" s="64">
        <v>8895.1882391752551</v>
      </c>
      <c r="J55" s="69"/>
      <c r="K55" s="65"/>
      <c r="L55" s="65"/>
      <c r="M55" s="65"/>
      <c r="N55" s="65"/>
      <c r="O55" s="65"/>
      <c r="P55" s="65"/>
      <c r="Q55" s="65"/>
      <c r="R55" s="65"/>
      <c r="S55" s="65"/>
      <c r="T55" s="65"/>
      <c r="U55" s="65"/>
      <c r="V55" s="65"/>
      <c r="W55" s="65"/>
      <c r="X55" s="65"/>
      <c r="Y55" s="65"/>
    </row>
    <row r="56" spans="1:25" ht="18" customHeight="1">
      <c r="A56" s="67"/>
      <c r="B56" s="53" t="str">
        <f t="shared" si="12"/>
        <v>Generator stationar insonorizat DIESEL, 165kVA, motor Badouin,  Kaplan KPB-165</v>
      </c>
      <c r="C56" s="53" t="s">
        <v>314</v>
      </c>
      <c r="D56" s="53" t="s">
        <v>375</v>
      </c>
      <c r="E56" s="55">
        <v>165</v>
      </c>
      <c r="F56" s="55">
        <v>132</v>
      </c>
      <c r="G56" s="55">
        <v>1665</v>
      </c>
      <c r="H56" s="64" t="s">
        <v>10148</v>
      </c>
      <c r="I56" s="64">
        <v>17385.957599999998</v>
      </c>
      <c r="J56" s="69"/>
      <c r="K56" s="65"/>
      <c r="L56" s="65"/>
      <c r="M56" s="65"/>
      <c r="N56" s="65"/>
      <c r="O56" s="65"/>
      <c r="P56" s="65"/>
      <c r="Q56" s="65"/>
      <c r="R56" s="65"/>
      <c r="S56" s="65"/>
      <c r="T56" s="65"/>
      <c r="U56" s="65"/>
      <c r="V56" s="65"/>
      <c r="W56" s="65"/>
      <c r="X56" s="65"/>
      <c r="Y56" s="65"/>
    </row>
    <row r="57" spans="1:25" ht="18" customHeight="1">
      <c r="A57" s="67"/>
      <c r="B57" s="53"/>
      <c r="C57" s="53"/>
      <c r="D57" s="53"/>
      <c r="E57" s="55"/>
      <c r="F57" s="55"/>
      <c r="G57" s="55"/>
      <c r="H57" s="64"/>
      <c r="I57" s="64" t="s">
        <v>5082</v>
      </c>
      <c r="J57" s="69"/>
      <c r="K57" s="65"/>
      <c r="L57" s="65"/>
      <c r="M57" s="65"/>
      <c r="N57" s="65"/>
      <c r="O57" s="65"/>
      <c r="P57" s="65"/>
      <c r="Q57" s="65"/>
      <c r="R57" s="65"/>
      <c r="S57" s="65"/>
      <c r="T57" s="65"/>
      <c r="U57" s="65"/>
      <c r="V57" s="65"/>
      <c r="W57" s="65"/>
      <c r="X57" s="65"/>
      <c r="Y57" s="65"/>
    </row>
    <row r="58" spans="1:25" ht="18" customHeight="1">
      <c r="A58" s="59" t="s">
        <v>378</v>
      </c>
      <c r="B58" s="60"/>
      <c r="C58" s="61"/>
      <c r="D58" s="61"/>
      <c r="E58" s="66"/>
      <c r="F58" s="66"/>
      <c r="G58" s="66"/>
      <c r="H58" s="62"/>
      <c r="I58" s="62" t="s">
        <v>5082</v>
      </c>
      <c r="J58" s="69"/>
      <c r="K58" s="65"/>
      <c r="L58" s="65"/>
      <c r="M58" s="65"/>
      <c r="N58" s="65"/>
      <c r="O58" s="65"/>
      <c r="P58" s="65"/>
      <c r="Q58" s="65"/>
      <c r="R58" s="65"/>
      <c r="S58" s="65"/>
      <c r="T58" s="65"/>
      <c r="U58" s="65"/>
      <c r="V58" s="65"/>
      <c r="W58" s="65"/>
      <c r="X58" s="65"/>
      <c r="Y58" s="65"/>
    </row>
    <row r="59" spans="1:25" ht="18" customHeight="1">
      <c r="A59" s="67"/>
      <c r="B59" s="53" t="str">
        <f t="shared" ref="B59:B61" si="13">CONCATENATE("Generator stationar insonorizat DIESEL, ",E59,"kVA, motor ",C59,",  Kaplan ",D59)</f>
        <v>Generator stationar insonorizat DIESEL, 220kVA, motor Perkins,  Kaplan KPP-220</v>
      </c>
      <c r="C59" s="53" t="s">
        <v>306</v>
      </c>
      <c r="D59" s="53" t="s">
        <v>380</v>
      </c>
      <c r="E59" s="55">
        <v>220</v>
      </c>
      <c r="F59" s="55">
        <v>200</v>
      </c>
      <c r="G59" s="55">
        <v>1940</v>
      </c>
      <c r="H59" s="64" t="s">
        <v>10148</v>
      </c>
      <c r="I59" s="64">
        <v>20829.599999999999</v>
      </c>
      <c r="J59" s="69"/>
      <c r="K59" s="65"/>
      <c r="L59" s="65"/>
      <c r="M59" s="65"/>
      <c r="N59" s="65"/>
      <c r="O59" s="65"/>
      <c r="P59" s="65"/>
      <c r="Q59" s="65"/>
      <c r="R59" s="65"/>
      <c r="S59" s="65"/>
      <c r="T59" s="65"/>
      <c r="U59" s="65"/>
      <c r="V59" s="65"/>
      <c r="W59" s="65"/>
      <c r="X59" s="65"/>
      <c r="Y59" s="65"/>
    </row>
    <row r="60" spans="1:25" ht="18" customHeight="1">
      <c r="A60" s="67"/>
      <c r="B60" s="53" t="str">
        <f t="shared" si="13"/>
        <v>Generator stationar insonorizat DIESEL, 226kVA, motor Ricardo,  Kaplan KPR-220</v>
      </c>
      <c r="C60" s="53" t="s">
        <v>321</v>
      </c>
      <c r="D60" s="53" t="s">
        <v>4295</v>
      </c>
      <c r="E60" s="55">
        <v>226</v>
      </c>
      <c r="F60" s="55">
        <v>206</v>
      </c>
      <c r="G60" s="55">
        <v>2200</v>
      </c>
      <c r="H60" s="64" t="s">
        <v>10148</v>
      </c>
      <c r="I60" s="64">
        <v>9504</v>
      </c>
      <c r="J60" s="69"/>
      <c r="K60" s="65"/>
      <c r="L60" s="65"/>
      <c r="M60" s="65"/>
      <c r="N60" s="65"/>
      <c r="O60" s="65"/>
      <c r="P60" s="65"/>
      <c r="Q60" s="65"/>
      <c r="R60" s="65"/>
      <c r="S60" s="65"/>
      <c r="T60" s="65"/>
      <c r="U60" s="65"/>
      <c r="V60" s="65"/>
      <c r="W60" s="65"/>
      <c r="X60" s="65"/>
      <c r="Y60" s="65"/>
    </row>
    <row r="61" spans="1:25" ht="18" customHeight="1">
      <c r="A61" s="67"/>
      <c r="B61" s="53" t="str">
        <f t="shared" si="13"/>
        <v>Generator stationar insonorizat DIESEL, 220kVA, motor Badouin,  Kaplan KPB-220</v>
      </c>
      <c r="C61" s="53" t="s">
        <v>314</v>
      </c>
      <c r="D61" s="53" t="s">
        <v>383</v>
      </c>
      <c r="E61" s="55">
        <v>220</v>
      </c>
      <c r="F61" s="55">
        <v>200</v>
      </c>
      <c r="G61" s="55">
        <v>2200</v>
      </c>
      <c r="H61" s="64" t="s">
        <v>10148</v>
      </c>
      <c r="I61" s="64">
        <v>18473.300999999996</v>
      </c>
      <c r="J61" s="69"/>
      <c r="K61" s="65"/>
      <c r="L61" s="65"/>
      <c r="M61" s="65"/>
      <c r="N61" s="65"/>
      <c r="O61" s="65"/>
      <c r="P61" s="65"/>
      <c r="Q61" s="65"/>
      <c r="R61" s="65"/>
      <c r="S61" s="65"/>
      <c r="T61" s="65"/>
      <c r="U61" s="65"/>
      <c r="V61" s="65"/>
      <c r="W61" s="65"/>
      <c r="X61" s="65"/>
      <c r="Y61" s="65"/>
    </row>
    <row r="62" spans="1:25" ht="18" customHeight="1">
      <c r="A62" s="67"/>
      <c r="B62" s="53"/>
      <c r="C62" s="53"/>
      <c r="D62" s="53"/>
      <c r="E62" s="55"/>
      <c r="F62" s="55"/>
      <c r="G62" s="55"/>
      <c r="H62" s="64"/>
      <c r="I62" s="64" t="s">
        <v>5082</v>
      </c>
      <c r="J62" s="69"/>
      <c r="K62" s="65"/>
      <c r="L62" s="65"/>
      <c r="M62" s="65"/>
      <c r="N62" s="65"/>
      <c r="O62" s="65"/>
      <c r="P62" s="65"/>
      <c r="Q62" s="65"/>
      <c r="R62" s="65"/>
      <c r="S62" s="65"/>
      <c r="T62" s="65"/>
      <c r="U62" s="65"/>
      <c r="V62" s="65"/>
      <c r="W62" s="65"/>
      <c r="X62" s="65"/>
      <c r="Y62" s="65"/>
    </row>
    <row r="63" spans="1:25" ht="18" customHeight="1">
      <c r="A63" s="59" t="s">
        <v>384</v>
      </c>
      <c r="B63" s="60"/>
      <c r="C63" s="61"/>
      <c r="D63" s="61"/>
      <c r="E63" s="66"/>
      <c r="F63" s="66"/>
      <c r="G63" s="66"/>
      <c r="H63" s="62"/>
      <c r="I63" s="62" t="s">
        <v>5082</v>
      </c>
      <c r="J63" s="69"/>
      <c r="K63" s="65"/>
      <c r="L63" s="65"/>
      <c r="M63" s="65"/>
      <c r="N63" s="65"/>
      <c r="O63" s="65"/>
      <c r="P63" s="65"/>
      <c r="Q63" s="65"/>
      <c r="R63" s="65"/>
      <c r="S63" s="65"/>
      <c r="T63" s="65"/>
      <c r="U63" s="65"/>
      <c r="V63" s="65"/>
      <c r="W63" s="65"/>
      <c r="X63" s="65"/>
      <c r="Y63" s="65"/>
    </row>
    <row r="64" spans="1:25" ht="18" customHeight="1">
      <c r="A64" s="67"/>
      <c r="B64" s="53" t="str">
        <f t="shared" ref="B64" si="14">CONCATENATE("Generator stationar insonorizat DIESEL, ",E64,"kVA, motor ",C64,",  Kaplan ",D64)</f>
        <v>Generator stationar insonorizat DIESEL, 250kVA, motor Badouin,  Kaplan KPB-250</v>
      </c>
      <c r="C64" s="53" t="s">
        <v>314</v>
      </c>
      <c r="D64" s="53" t="s">
        <v>385</v>
      </c>
      <c r="E64" s="55">
        <v>250</v>
      </c>
      <c r="F64" s="55">
        <v>225</v>
      </c>
      <c r="G64" s="55">
        <v>2950</v>
      </c>
      <c r="H64" s="64" t="s">
        <v>10148</v>
      </c>
      <c r="I64" s="64">
        <v>20420.9283628866</v>
      </c>
      <c r="J64" s="69"/>
      <c r="K64" s="65"/>
      <c r="L64" s="65"/>
      <c r="M64" s="65"/>
      <c r="N64" s="65"/>
      <c r="O64" s="65"/>
      <c r="P64" s="65"/>
      <c r="Q64" s="65"/>
      <c r="R64" s="65"/>
      <c r="S64" s="65"/>
      <c r="T64" s="65"/>
      <c r="U64" s="65"/>
      <c r="V64" s="65"/>
      <c r="W64" s="65"/>
      <c r="X64" s="65"/>
      <c r="Y64" s="65"/>
    </row>
    <row r="65" spans="1:25" ht="18" customHeight="1">
      <c r="A65" s="67"/>
      <c r="B65" s="53"/>
      <c r="C65" s="53"/>
      <c r="D65" s="53"/>
      <c r="E65" s="55"/>
      <c r="F65" s="55"/>
      <c r="G65" s="55"/>
      <c r="H65" s="64"/>
      <c r="I65" s="64" t="s">
        <v>5082</v>
      </c>
      <c r="J65" s="69"/>
      <c r="K65" s="65"/>
      <c r="L65" s="65"/>
      <c r="M65" s="65"/>
      <c r="N65" s="65"/>
      <c r="O65" s="65"/>
      <c r="P65" s="65"/>
      <c r="Q65" s="65"/>
      <c r="R65" s="65"/>
      <c r="S65" s="65"/>
      <c r="T65" s="65"/>
      <c r="U65" s="65"/>
      <c r="V65" s="65"/>
      <c r="W65" s="65"/>
      <c r="X65" s="65"/>
      <c r="Y65" s="65"/>
    </row>
    <row r="66" spans="1:25" ht="18" customHeight="1">
      <c r="A66" s="59" t="s">
        <v>386</v>
      </c>
      <c r="B66" s="60"/>
      <c r="C66" s="61"/>
      <c r="D66" s="61"/>
      <c r="E66" s="66"/>
      <c r="F66" s="66"/>
      <c r="G66" s="66"/>
      <c r="H66" s="62"/>
      <c r="I66" s="62" t="s">
        <v>5082</v>
      </c>
      <c r="J66" s="69"/>
      <c r="K66" s="65"/>
      <c r="L66" s="65"/>
      <c r="M66" s="65"/>
      <c r="N66" s="65"/>
      <c r="O66" s="65"/>
      <c r="P66" s="65"/>
      <c r="Q66" s="65"/>
      <c r="R66" s="65"/>
      <c r="S66" s="65"/>
      <c r="T66" s="65"/>
      <c r="U66" s="65"/>
      <c r="V66" s="65"/>
      <c r="W66" s="65"/>
      <c r="X66" s="65"/>
      <c r="Y66" s="65"/>
    </row>
    <row r="67" spans="1:25" ht="18" customHeight="1">
      <c r="A67" s="67"/>
      <c r="B67" s="53" t="str">
        <f t="shared" ref="B67:B68" si="15">CONCATENATE("Generator stationar insonorizat DIESEL, ",E67,"kVA, motor ",C67,",  Kaplan ",D67)</f>
        <v>Generator stationar insonorizat DIESEL, 275kVA, motor Perkins,  Kaplan KPP-275</v>
      </c>
      <c r="C67" s="53" t="s">
        <v>306</v>
      </c>
      <c r="D67" s="53" t="s">
        <v>387</v>
      </c>
      <c r="E67" s="55">
        <v>275</v>
      </c>
      <c r="F67" s="55">
        <v>250</v>
      </c>
      <c r="G67" s="55">
        <v>2515</v>
      </c>
      <c r="H67" s="64" t="s">
        <v>10148</v>
      </c>
      <c r="I67" s="64">
        <v>26312</v>
      </c>
      <c r="J67" s="69"/>
      <c r="K67" s="65"/>
      <c r="L67" s="65"/>
      <c r="M67" s="65"/>
      <c r="N67" s="65"/>
      <c r="O67" s="65"/>
      <c r="P67" s="65"/>
      <c r="Q67" s="65"/>
      <c r="R67" s="65"/>
      <c r="S67" s="65"/>
      <c r="T67" s="65"/>
      <c r="U67" s="65"/>
      <c r="V67" s="65"/>
      <c r="W67" s="65"/>
      <c r="X67" s="65"/>
      <c r="Y67" s="65"/>
    </row>
    <row r="68" spans="1:25" ht="18" customHeight="1">
      <c r="A68" s="67"/>
      <c r="B68" s="53" t="str">
        <f t="shared" si="15"/>
        <v>Generator stationar insonorizat DIESEL, 275kVA, motor SDEC,  Kaplan KPS-275</v>
      </c>
      <c r="C68" s="53" t="s">
        <v>388</v>
      </c>
      <c r="D68" s="53" t="s">
        <v>971</v>
      </c>
      <c r="E68" s="55">
        <v>275</v>
      </c>
      <c r="F68" s="55">
        <v>248</v>
      </c>
      <c r="G68" s="55">
        <v>2515</v>
      </c>
      <c r="H68" s="64" t="s">
        <v>10148</v>
      </c>
      <c r="I68" s="64">
        <v>15065.592016494847</v>
      </c>
      <c r="J68" s="69"/>
      <c r="K68" s="65"/>
      <c r="L68" s="65"/>
      <c r="M68" s="65"/>
      <c r="N68" s="65"/>
      <c r="O68" s="65"/>
      <c r="P68" s="65"/>
      <c r="Q68" s="65"/>
      <c r="R68" s="65"/>
      <c r="S68" s="65"/>
      <c r="T68" s="65"/>
      <c r="U68" s="65"/>
      <c r="V68" s="65"/>
      <c r="W68" s="65"/>
      <c r="X68" s="65"/>
      <c r="Y68" s="65"/>
    </row>
    <row r="69" spans="1:25" ht="18" customHeight="1">
      <c r="A69" s="67"/>
      <c r="B69" s="53"/>
      <c r="C69" s="53"/>
      <c r="D69" s="53"/>
      <c r="E69" s="55"/>
      <c r="F69" s="55"/>
      <c r="G69" s="55"/>
      <c r="I69" s="64" t="s">
        <v>5082</v>
      </c>
      <c r="J69" s="69"/>
      <c r="K69" s="65"/>
      <c r="L69" s="65"/>
      <c r="M69" s="65"/>
      <c r="N69" s="65"/>
      <c r="O69" s="65"/>
      <c r="P69" s="65"/>
      <c r="Q69" s="65"/>
      <c r="R69" s="65"/>
      <c r="S69" s="65"/>
      <c r="T69" s="65"/>
      <c r="U69" s="65"/>
      <c r="V69" s="65"/>
      <c r="W69" s="65"/>
      <c r="X69" s="65"/>
      <c r="Y69" s="65"/>
    </row>
    <row r="70" spans="1:25" ht="18" customHeight="1">
      <c r="A70" s="59" t="s">
        <v>389</v>
      </c>
      <c r="B70" s="60"/>
      <c r="C70" s="61"/>
      <c r="D70" s="61"/>
      <c r="E70" s="66"/>
      <c r="F70" s="66"/>
      <c r="G70" s="66"/>
      <c r="H70" s="62"/>
      <c r="I70" s="62" t="s">
        <v>5082</v>
      </c>
      <c r="J70" s="69"/>
      <c r="K70" s="65"/>
      <c r="L70" s="65"/>
      <c r="M70" s="65"/>
      <c r="N70" s="65"/>
      <c r="O70" s="65"/>
      <c r="P70" s="65"/>
      <c r="Q70" s="65"/>
      <c r="R70" s="65"/>
      <c r="S70" s="65"/>
      <c r="T70" s="65"/>
      <c r="U70" s="65"/>
      <c r="V70" s="65"/>
      <c r="W70" s="65"/>
      <c r="X70" s="65"/>
      <c r="Y70" s="65"/>
    </row>
    <row r="71" spans="1:25" ht="18" customHeight="1">
      <c r="A71" s="67"/>
      <c r="B71" s="53" t="str">
        <f t="shared" ref="B71" si="16">CONCATENATE("Generator stationar insonorizat DIESEL, ",E71,"kVA, motor ",C71,",  Kaplan ",D71)</f>
        <v>Generator stationar insonorizat DIESEL, 300kVA, motor SDEC,  Kaplan KPS-300</v>
      </c>
      <c r="C71" s="53" t="s">
        <v>388</v>
      </c>
      <c r="D71" s="53" t="s">
        <v>390</v>
      </c>
      <c r="E71" s="55">
        <v>300</v>
      </c>
      <c r="F71" s="55">
        <v>270</v>
      </c>
      <c r="G71" s="55">
        <v>2670</v>
      </c>
      <c r="H71" s="64" t="s">
        <v>10148</v>
      </c>
      <c r="I71" s="64">
        <v>16361.732222680412</v>
      </c>
      <c r="J71" s="69"/>
      <c r="K71" s="65"/>
      <c r="L71" s="65"/>
      <c r="M71" s="65"/>
      <c r="N71" s="65"/>
      <c r="O71" s="65"/>
      <c r="P71" s="65"/>
      <c r="Q71" s="65"/>
      <c r="R71" s="65"/>
      <c r="S71" s="65"/>
      <c r="T71" s="65"/>
      <c r="U71" s="65"/>
      <c r="V71" s="65"/>
      <c r="W71" s="65"/>
      <c r="X71" s="65"/>
      <c r="Y71" s="65"/>
    </row>
    <row r="72" spans="1:25" ht="18" customHeight="1">
      <c r="A72" s="67"/>
      <c r="B72" s="53"/>
      <c r="C72" s="53"/>
      <c r="D72" s="53"/>
      <c r="E72" s="55"/>
      <c r="F72" s="55"/>
      <c r="G72" s="55"/>
      <c r="H72" s="64"/>
      <c r="I72" s="64" t="s">
        <v>5082</v>
      </c>
      <c r="J72" s="69"/>
      <c r="K72" s="65"/>
      <c r="L72" s="65"/>
      <c r="M72" s="65"/>
      <c r="N72" s="65"/>
      <c r="O72" s="65"/>
      <c r="P72" s="65"/>
      <c r="Q72" s="65"/>
      <c r="R72" s="65"/>
      <c r="S72" s="65"/>
      <c r="T72" s="65"/>
      <c r="U72" s="65"/>
      <c r="V72" s="65"/>
      <c r="W72" s="65"/>
      <c r="X72" s="65"/>
      <c r="Y72" s="65"/>
    </row>
    <row r="73" spans="1:25" ht="18" customHeight="1">
      <c r="A73" s="59" t="s">
        <v>391</v>
      </c>
      <c r="B73" s="60"/>
      <c r="C73" s="61"/>
      <c r="D73" s="61"/>
      <c r="E73" s="66"/>
      <c r="F73" s="66"/>
      <c r="G73" s="66"/>
      <c r="H73" s="62"/>
      <c r="I73" s="62" t="s">
        <v>5082</v>
      </c>
      <c r="J73" s="69"/>
      <c r="K73" s="65"/>
      <c r="L73" s="65"/>
      <c r="M73" s="65"/>
      <c r="N73" s="65"/>
      <c r="O73" s="65"/>
      <c r="P73" s="65"/>
      <c r="Q73" s="65"/>
      <c r="R73" s="65"/>
      <c r="S73" s="65"/>
      <c r="T73" s="65"/>
      <c r="U73" s="65"/>
      <c r="V73" s="65"/>
      <c r="W73" s="65"/>
      <c r="X73" s="65"/>
      <c r="Y73" s="65"/>
    </row>
    <row r="74" spans="1:25" ht="18" customHeight="1">
      <c r="A74" s="67"/>
      <c r="B74" s="53" t="str">
        <f t="shared" ref="B74:B75" si="17">CONCATENATE("Generator stationar insonorizat DIESEL, ",E74,"kVA, motor ",C74,",  Kaplan ",D74)</f>
        <v>Generator stationar insonorizat DIESEL, 330kVA, motor Perkins,  Kaplan KPP-330</v>
      </c>
      <c r="C74" s="53" t="s">
        <v>306</v>
      </c>
      <c r="D74" s="53" t="s">
        <v>392</v>
      </c>
      <c r="E74" s="55">
        <v>330</v>
      </c>
      <c r="F74" s="55">
        <v>300</v>
      </c>
      <c r="G74" s="55">
        <v>2670</v>
      </c>
      <c r="H74" s="64" t="s">
        <v>10148</v>
      </c>
      <c r="I74" s="64">
        <v>33510.400000000001</v>
      </c>
      <c r="J74" s="69"/>
      <c r="K74" s="65"/>
      <c r="L74" s="65"/>
      <c r="M74" s="65"/>
      <c r="N74" s="65"/>
      <c r="O74" s="65"/>
      <c r="P74" s="65"/>
      <c r="Q74" s="65"/>
      <c r="R74" s="65"/>
      <c r="S74" s="65"/>
      <c r="T74" s="65"/>
      <c r="U74" s="65"/>
      <c r="V74" s="65"/>
      <c r="W74" s="65"/>
      <c r="X74" s="65"/>
      <c r="Y74" s="65"/>
    </row>
    <row r="75" spans="1:25" ht="18" customHeight="1">
      <c r="A75" s="67"/>
      <c r="B75" s="53" t="str">
        <f t="shared" si="17"/>
        <v>Generator stationar insonorizat DIESEL, 330kVA, motor Badouin,  Kaplan KPB-330</v>
      </c>
      <c r="C75" s="53" t="s">
        <v>314</v>
      </c>
      <c r="D75" s="53" t="s">
        <v>393</v>
      </c>
      <c r="E75" s="55">
        <v>330</v>
      </c>
      <c r="F75" s="55">
        <v>300</v>
      </c>
      <c r="G75" s="55">
        <v>3050</v>
      </c>
      <c r="H75" s="64" t="s">
        <v>10148</v>
      </c>
      <c r="I75" s="64">
        <v>23089.207680000003</v>
      </c>
      <c r="J75" s="69"/>
      <c r="K75" s="65"/>
      <c r="L75" s="65"/>
      <c r="M75" s="65"/>
      <c r="N75" s="65"/>
      <c r="O75" s="65"/>
      <c r="P75" s="65"/>
      <c r="Q75" s="65"/>
      <c r="R75" s="65"/>
      <c r="S75" s="65"/>
      <c r="T75" s="65"/>
      <c r="U75" s="65"/>
      <c r="V75" s="65"/>
      <c r="W75" s="65"/>
      <c r="X75" s="65"/>
      <c r="Y75" s="65"/>
    </row>
    <row r="76" spans="1:25" ht="18" customHeight="1">
      <c r="A76" s="67"/>
      <c r="B76" s="53"/>
      <c r="C76" s="53"/>
      <c r="D76" s="53"/>
      <c r="E76" s="55"/>
      <c r="F76" s="55"/>
      <c r="G76" s="55"/>
      <c r="H76" s="64"/>
      <c r="I76" s="64" t="s">
        <v>5082</v>
      </c>
      <c r="J76" s="69"/>
      <c r="K76" s="65"/>
      <c r="L76" s="65"/>
      <c r="M76" s="65"/>
      <c r="N76" s="65"/>
      <c r="O76" s="65"/>
      <c r="P76" s="65"/>
      <c r="Q76" s="65"/>
      <c r="R76" s="65"/>
      <c r="S76" s="65"/>
      <c r="T76" s="65"/>
      <c r="U76" s="65"/>
      <c r="V76" s="65"/>
      <c r="W76" s="65"/>
      <c r="X76" s="65"/>
      <c r="Y76" s="65"/>
    </row>
    <row r="77" spans="1:25" ht="18" customHeight="1">
      <c r="A77" s="59" t="s">
        <v>394</v>
      </c>
      <c r="B77" s="60"/>
      <c r="C77" s="61"/>
      <c r="D77" s="61"/>
      <c r="E77" s="66"/>
      <c r="F77" s="66"/>
      <c r="G77" s="66"/>
      <c r="H77" s="62"/>
      <c r="I77" s="62" t="s">
        <v>5082</v>
      </c>
      <c r="J77" s="69"/>
      <c r="K77" s="65"/>
      <c r="L77" s="65"/>
      <c r="M77" s="65"/>
      <c r="N77" s="65"/>
      <c r="O77" s="65"/>
      <c r="P77" s="65"/>
      <c r="Q77" s="65"/>
      <c r="R77" s="65"/>
      <c r="S77" s="65"/>
      <c r="T77" s="65"/>
      <c r="U77" s="65"/>
      <c r="V77" s="65"/>
      <c r="W77" s="65"/>
      <c r="X77" s="65"/>
      <c r="Y77" s="65"/>
    </row>
    <row r="78" spans="1:25" ht="18" customHeight="1">
      <c r="A78" s="67"/>
      <c r="B78" s="53" t="str">
        <f t="shared" ref="B78" si="18">CONCATENATE("Generator stationar insonorizat DIESEL, ",E78,"kVA, motor ",C78,",  Kaplan ",D78)</f>
        <v>Generator stationar insonorizat DIESEL, 350kVA, motor SDEC,  Kaplan KPS-350</v>
      </c>
      <c r="C78" s="53" t="s">
        <v>388</v>
      </c>
      <c r="D78" s="53" t="s">
        <v>395</v>
      </c>
      <c r="E78" s="55">
        <v>350</v>
      </c>
      <c r="F78" s="55">
        <v>315</v>
      </c>
      <c r="G78" s="55">
        <v>2670</v>
      </c>
      <c r="H78" s="64" t="s">
        <v>10148</v>
      </c>
      <c r="I78" s="64">
        <v>18295.2</v>
      </c>
      <c r="J78" s="69"/>
      <c r="K78" s="65"/>
      <c r="L78" s="65"/>
      <c r="M78" s="65"/>
      <c r="N78" s="65"/>
      <c r="O78" s="65"/>
      <c r="P78" s="65"/>
      <c r="Q78" s="65"/>
      <c r="R78" s="65"/>
      <c r="S78" s="65"/>
      <c r="T78" s="65"/>
      <c r="U78" s="65"/>
      <c r="V78" s="65"/>
      <c r="W78" s="65"/>
      <c r="X78" s="65"/>
      <c r="Y78" s="65"/>
    </row>
    <row r="79" spans="1:25" ht="18" customHeight="1">
      <c r="A79" s="67"/>
      <c r="B79" s="53"/>
      <c r="C79" s="53"/>
      <c r="D79" s="53"/>
      <c r="E79" s="55"/>
      <c r="F79" s="55"/>
      <c r="G79" s="55"/>
      <c r="H79" s="64"/>
      <c r="I79" s="64" t="s">
        <v>5082</v>
      </c>
      <c r="J79" s="69"/>
      <c r="K79" s="65"/>
      <c r="L79" s="65"/>
      <c r="M79" s="65"/>
      <c r="N79" s="65"/>
      <c r="O79" s="65"/>
      <c r="P79" s="65"/>
      <c r="Q79" s="65"/>
      <c r="R79" s="65"/>
      <c r="S79" s="65"/>
      <c r="T79" s="65"/>
      <c r="U79" s="65"/>
      <c r="V79" s="65"/>
      <c r="W79" s="65"/>
      <c r="X79" s="65"/>
      <c r="Y79" s="65"/>
    </row>
    <row r="80" spans="1:25" ht="18" customHeight="1">
      <c r="A80" s="59" t="s">
        <v>5425</v>
      </c>
      <c r="B80" s="60"/>
      <c r="C80" s="61"/>
      <c r="D80" s="61"/>
      <c r="E80" s="66"/>
      <c r="F80" s="66"/>
      <c r="G80" s="66"/>
      <c r="H80" s="62"/>
      <c r="I80" s="62" t="s">
        <v>5082</v>
      </c>
      <c r="J80" s="69"/>
      <c r="K80" s="65"/>
      <c r="L80" s="65"/>
      <c r="M80" s="65"/>
      <c r="N80" s="65"/>
      <c r="O80" s="65"/>
      <c r="P80" s="65"/>
      <c r="Q80" s="65"/>
      <c r="R80" s="65"/>
      <c r="S80" s="65"/>
      <c r="T80" s="65"/>
      <c r="U80" s="65"/>
      <c r="V80" s="65"/>
      <c r="W80" s="65"/>
      <c r="X80" s="65"/>
      <c r="Y80" s="65"/>
    </row>
    <row r="81" spans="1:25" ht="18" customHeight="1">
      <c r="A81" s="67"/>
      <c r="B81" s="53" t="str">
        <f t="shared" ref="B81" si="19">CONCATENATE("Generator stationar insonorizat DIESEL, ",E81,"kVA, motor ",C81,",  Kaplan ",D81)</f>
        <v>Generator stationar insonorizat DIESEL, 385kVA, motor SDEC,  Kaplan KPS-385</v>
      </c>
      <c r="C81" s="53" t="s">
        <v>388</v>
      </c>
      <c r="D81" s="53" t="s">
        <v>5426</v>
      </c>
      <c r="E81" s="55">
        <v>385</v>
      </c>
      <c r="F81" s="55">
        <v>308</v>
      </c>
      <c r="G81" s="55"/>
      <c r="H81" s="64" t="s">
        <v>10148</v>
      </c>
      <c r="I81" s="64">
        <v>18656</v>
      </c>
      <c r="J81" s="69"/>
      <c r="K81" s="65"/>
      <c r="L81" s="65"/>
      <c r="M81" s="65"/>
      <c r="N81" s="65"/>
      <c r="O81" s="65"/>
      <c r="P81" s="65"/>
      <c r="Q81" s="65"/>
      <c r="R81" s="65"/>
      <c r="S81" s="65"/>
      <c r="T81" s="65"/>
      <c r="U81" s="65"/>
      <c r="V81" s="65"/>
      <c r="W81" s="65"/>
      <c r="X81" s="65"/>
      <c r="Y81" s="65"/>
    </row>
    <row r="82" spans="1:25" ht="18" customHeight="1">
      <c r="A82" s="67"/>
      <c r="B82" s="53"/>
      <c r="C82" s="53"/>
      <c r="D82" s="53"/>
      <c r="E82" s="55"/>
      <c r="F82" s="55"/>
      <c r="G82" s="55"/>
      <c r="H82" s="64"/>
      <c r="I82" s="64" t="s">
        <v>5082</v>
      </c>
      <c r="J82" s="69"/>
      <c r="K82" s="65"/>
      <c r="L82" s="65"/>
      <c r="M82" s="65"/>
      <c r="N82" s="65"/>
      <c r="O82" s="65"/>
      <c r="P82" s="65"/>
      <c r="Q82" s="65"/>
      <c r="R82" s="65"/>
      <c r="S82" s="65"/>
      <c r="T82" s="65"/>
      <c r="U82" s="65"/>
      <c r="V82" s="65"/>
      <c r="W82" s="65"/>
      <c r="X82" s="65"/>
      <c r="Y82" s="65"/>
    </row>
    <row r="83" spans="1:25" ht="18" customHeight="1">
      <c r="A83" s="59" t="s">
        <v>396</v>
      </c>
      <c r="B83" s="60"/>
      <c r="C83" s="61"/>
      <c r="D83" s="61"/>
      <c r="E83" s="66"/>
      <c r="F83" s="66"/>
      <c r="G83" s="66"/>
      <c r="H83" s="62"/>
      <c r="I83" s="62" t="s">
        <v>5082</v>
      </c>
      <c r="J83" s="69"/>
      <c r="K83" s="65"/>
      <c r="L83" s="65"/>
      <c r="M83" s="65"/>
      <c r="N83" s="65"/>
      <c r="O83" s="65"/>
      <c r="P83" s="65"/>
      <c r="Q83" s="65"/>
      <c r="R83" s="65"/>
      <c r="S83" s="65"/>
      <c r="T83" s="65"/>
      <c r="U83" s="65"/>
      <c r="V83" s="65"/>
      <c r="W83" s="65"/>
      <c r="X83" s="65"/>
      <c r="Y83" s="65"/>
    </row>
    <row r="84" spans="1:25" ht="18" customHeight="1">
      <c r="A84" s="67"/>
      <c r="B84" s="53" t="str">
        <f t="shared" ref="B84:B85" si="20">CONCATENATE("Generator stationar insonorizat DIESEL, ",E84,"kVA, motor ",C84,",  Kaplan ",D84)</f>
        <v>Generator stationar insonorizat DIESEL, 400kVA, motor SCANIA,  Kaplan SCANIA-400-KVA</v>
      </c>
      <c r="C84" s="53" t="s">
        <v>397</v>
      </c>
      <c r="D84" s="53" t="s">
        <v>4296</v>
      </c>
      <c r="E84" s="55">
        <v>400</v>
      </c>
      <c r="F84" s="55">
        <v>360</v>
      </c>
      <c r="G84" s="55">
        <v>3900</v>
      </c>
      <c r="H84" s="64" t="s">
        <v>10148</v>
      </c>
      <c r="I84" s="64">
        <v>30108.613300291301</v>
      </c>
      <c r="J84" s="69"/>
      <c r="K84" s="65"/>
      <c r="L84" s="65"/>
      <c r="M84" s="65"/>
      <c r="N84" s="65"/>
      <c r="O84" s="65"/>
      <c r="P84" s="65"/>
      <c r="Q84" s="65"/>
      <c r="R84" s="65"/>
      <c r="S84" s="65"/>
      <c r="T84" s="65"/>
      <c r="U84" s="65"/>
      <c r="V84" s="65"/>
      <c r="W84" s="65"/>
      <c r="X84" s="65"/>
      <c r="Y84" s="65"/>
    </row>
    <row r="85" spans="1:25" ht="18" customHeight="1">
      <c r="A85" s="67"/>
      <c r="B85" s="53" t="str">
        <f t="shared" si="20"/>
        <v>Generator stationar insonorizat DIESEL, 400kVA, motor SDEC,  Kaplan KPS-400</v>
      </c>
      <c r="C85" s="53" t="s">
        <v>388</v>
      </c>
      <c r="D85" s="53" t="s">
        <v>398</v>
      </c>
      <c r="E85" s="55">
        <v>400</v>
      </c>
      <c r="F85" s="55">
        <v>360</v>
      </c>
      <c r="G85" s="55">
        <v>3520</v>
      </c>
      <c r="H85" s="64" t="s">
        <v>10148</v>
      </c>
      <c r="I85" s="64">
        <v>18920</v>
      </c>
      <c r="J85" s="69"/>
      <c r="K85" s="65"/>
      <c r="L85" s="65"/>
      <c r="M85" s="65"/>
      <c r="N85" s="65"/>
      <c r="O85" s="65"/>
      <c r="P85" s="65"/>
      <c r="Q85" s="65"/>
      <c r="R85" s="65"/>
      <c r="S85" s="65"/>
      <c r="T85" s="65"/>
      <c r="U85" s="65"/>
      <c r="V85" s="65"/>
      <c r="W85" s="65"/>
      <c r="X85" s="65"/>
      <c r="Y85" s="65"/>
    </row>
    <row r="86" spans="1:25" ht="18" customHeight="1">
      <c r="A86" s="67"/>
      <c r="B86" s="53"/>
      <c r="C86" s="53"/>
      <c r="D86" s="53"/>
      <c r="E86" s="55"/>
      <c r="F86" s="55"/>
      <c r="G86" s="55"/>
      <c r="H86" s="64"/>
      <c r="I86" s="64" t="s">
        <v>5082</v>
      </c>
      <c r="J86" s="69"/>
      <c r="K86" s="65"/>
      <c r="L86" s="65"/>
      <c r="M86" s="65"/>
      <c r="N86" s="65"/>
      <c r="O86" s="65"/>
      <c r="P86" s="65"/>
      <c r="Q86" s="65"/>
      <c r="R86" s="65"/>
      <c r="S86" s="65"/>
      <c r="T86" s="65"/>
      <c r="U86" s="65"/>
      <c r="V86" s="65"/>
      <c r="W86" s="65"/>
      <c r="X86" s="65"/>
      <c r="Y86" s="65"/>
    </row>
    <row r="87" spans="1:25" ht="18" customHeight="1">
      <c r="A87" s="59" t="s">
        <v>399</v>
      </c>
      <c r="B87" s="60"/>
      <c r="C87" s="61"/>
      <c r="D87" s="61"/>
      <c r="E87" s="66"/>
      <c r="F87" s="66"/>
      <c r="G87" s="66"/>
      <c r="H87" s="62"/>
      <c r="I87" s="62" t="s">
        <v>5082</v>
      </c>
      <c r="J87" s="69"/>
      <c r="K87" s="65"/>
      <c r="L87" s="65"/>
      <c r="M87" s="65"/>
      <c r="N87" s="65"/>
      <c r="O87" s="65"/>
      <c r="P87" s="65"/>
      <c r="Q87" s="65"/>
      <c r="R87" s="65"/>
      <c r="S87" s="65"/>
      <c r="T87" s="65"/>
      <c r="U87" s="65"/>
      <c r="V87" s="65"/>
      <c r="W87" s="65"/>
      <c r="X87" s="65"/>
      <c r="Y87" s="65"/>
    </row>
    <row r="88" spans="1:25" ht="18" customHeight="1">
      <c r="A88" s="67"/>
      <c r="B88" s="53" t="str">
        <f t="shared" ref="B88" si="21">CONCATENATE("Generator stationar insonorizat DIESEL, ",E88,"kVA, motor ",C88,",  Kaplan ",D88)</f>
        <v>Generator stationar insonorizat DIESEL, 440kVA, motor Perkins,  Kaplan KPP-440</v>
      </c>
      <c r="C88" s="53" t="s">
        <v>306</v>
      </c>
      <c r="D88" s="53" t="s">
        <v>400</v>
      </c>
      <c r="E88" s="55">
        <v>440</v>
      </c>
      <c r="F88" s="55">
        <v>400</v>
      </c>
      <c r="G88" s="55">
        <v>3500</v>
      </c>
      <c r="H88" s="64" t="s">
        <v>10148</v>
      </c>
      <c r="I88" s="64">
        <v>49235.120185152002</v>
      </c>
      <c r="J88" s="69"/>
      <c r="K88" s="65"/>
      <c r="L88" s="65"/>
      <c r="M88" s="65"/>
      <c r="N88" s="65"/>
      <c r="O88" s="65"/>
      <c r="P88" s="65"/>
      <c r="Q88" s="65"/>
      <c r="R88" s="65"/>
      <c r="S88" s="65"/>
      <c r="T88" s="65"/>
      <c r="U88" s="65"/>
      <c r="V88" s="65"/>
      <c r="W88" s="65"/>
      <c r="X88" s="65"/>
      <c r="Y88" s="65"/>
    </row>
    <row r="89" spans="1:25" ht="18" customHeight="1">
      <c r="A89" s="67"/>
      <c r="B89" s="53" t="str">
        <f t="shared" ref="B89:B90" si="22">CONCATENATE("Generator stationar insonorizat DIESEL, ",E89,"kVA, motor ",C89,",  Kaplan ",D89)</f>
        <v>Generator stationar insonorizat DIESEL, 440kVA, motor Badouin,  Kaplan KPB-440</v>
      </c>
      <c r="C89" s="53" t="s">
        <v>314</v>
      </c>
      <c r="D89" s="53" t="s">
        <v>402</v>
      </c>
      <c r="E89" s="55">
        <v>440</v>
      </c>
      <c r="F89" s="55">
        <v>400</v>
      </c>
      <c r="G89" s="55">
        <v>3050</v>
      </c>
      <c r="H89" s="64" t="s">
        <v>10148</v>
      </c>
      <c r="I89" s="64">
        <v>33781.339468800004</v>
      </c>
      <c r="J89" s="69"/>
      <c r="K89" s="65"/>
      <c r="L89" s="65"/>
      <c r="M89" s="65"/>
      <c r="N89" s="65"/>
      <c r="O89" s="65"/>
      <c r="P89" s="65"/>
      <c r="Q89" s="65"/>
      <c r="R89" s="65"/>
      <c r="S89" s="65"/>
      <c r="T89" s="65"/>
      <c r="U89" s="65"/>
      <c r="V89" s="65"/>
      <c r="W89" s="65"/>
      <c r="X89" s="65"/>
      <c r="Y89" s="65"/>
    </row>
    <row r="90" spans="1:25" ht="18" customHeight="1">
      <c r="A90" s="67"/>
      <c r="B90" s="72" t="str">
        <f t="shared" si="22"/>
        <v>Generator stationar insonorizat DIESEL, 440kVA, motor SDEC,  Kaplan KPS-440</v>
      </c>
      <c r="C90" s="72" t="s">
        <v>388</v>
      </c>
      <c r="D90" s="72" t="s">
        <v>972</v>
      </c>
      <c r="E90" s="924">
        <v>440</v>
      </c>
      <c r="F90" s="924">
        <v>396</v>
      </c>
      <c r="G90" s="924">
        <v>3520</v>
      </c>
      <c r="H90" s="64" t="s">
        <v>10148</v>
      </c>
      <c r="I90" s="925">
        <v>20064</v>
      </c>
      <c r="J90" s="69"/>
      <c r="K90" s="65"/>
      <c r="L90" s="65"/>
      <c r="M90" s="65"/>
      <c r="N90" s="65"/>
      <c r="O90" s="65"/>
      <c r="P90" s="65"/>
      <c r="Q90" s="65"/>
      <c r="R90" s="65"/>
      <c r="S90" s="65"/>
      <c r="T90" s="65"/>
      <c r="U90" s="65"/>
      <c r="V90" s="65"/>
      <c r="W90" s="65"/>
      <c r="X90" s="65"/>
      <c r="Y90" s="65"/>
    </row>
    <row r="91" spans="1:25" ht="18" customHeight="1">
      <c r="A91" s="67"/>
      <c r="B91" s="53"/>
      <c r="C91" s="53"/>
      <c r="D91" s="53"/>
      <c r="E91" s="55"/>
      <c r="F91" s="55"/>
      <c r="G91" s="55"/>
      <c r="H91" s="64"/>
      <c r="I91" s="64" t="s">
        <v>5082</v>
      </c>
      <c r="J91" s="69"/>
      <c r="K91" s="65"/>
      <c r="L91" s="65"/>
      <c r="M91" s="65"/>
      <c r="N91" s="65"/>
      <c r="O91" s="65"/>
      <c r="P91" s="65"/>
      <c r="Q91" s="65"/>
      <c r="R91" s="65"/>
      <c r="S91" s="65"/>
      <c r="T91" s="65"/>
      <c r="U91" s="65"/>
      <c r="V91" s="65"/>
      <c r="W91" s="65"/>
      <c r="X91" s="65"/>
      <c r="Y91" s="65"/>
    </row>
    <row r="92" spans="1:25" ht="18" customHeight="1">
      <c r="A92" s="59" t="s">
        <v>404</v>
      </c>
      <c r="B92" s="60"/>
      <c r="C92" s="61"/>
      <c r="D92" s="61"/>
      <c r="E92" s="66"/>
      <c r="F92" s="66"/>
      <c r="G92" s="66"/>
      <c r="H92" s="62"/>
      <c r="I92" s="62" t="s">
        <v>5082</v>
      </c>
      <c r="J92" s="69"/>
      <c r="K92" s="65"/>
      <c r="L92" s="65"/>
      <c r="M92" s="65"/>
      <c r="N92" s="65"/>
      <c r="O92" s="65"/>
      <c r="P92" s="65"/>
      <c r="Q92" s="65"/>
      <c r="R92" s="65"/>
      <c r="S92" s="65"/>
      <c r="T92" s="65"/>
      <c r="U92" s="65"/>
      <c r="V92" s="65"/>
      <c r="W92" s="65"/>
      <c r="X92" s="65"/>
      <c r="Y92" s="65"/>
    </row>
    <row r="93" spans="1:25" ht="18" customHeight="1">
      <c r="A93" s="67"/>
      <c r="B93" s="53" t="str">
        <f t="shared" ref="B93" si="23">CONCATENATE("Generator stationar insonorizat DIESEL, ",E93,"kVA, motor ",C93,",  Kaplan ",D93)</f>
        <v>Generator stationar insonorizat DIESEL, 450kVA, motor SCANIA,  Kaplan SCANIA-450-KVA</v>
      </c>
      <c r="C93" s="53" t="s">
        <v>397</v>
      </c>
      <c r="D93" s="53" t="s">
        <v>4297</v>
      </c>
      <c r="E93" s="55">
        <v>450</v>
      </c>
      <c r="F93" s="55">
        <v>405</v>
      </c>
      <c r="G93" s="55">
        <v>4000</v>
      </c>
      <c r="H93" s="64" t="s">
        <v>10148</v>
      </c>
      <c r="I93" s="64">
        <v>31390.074292684803</v>
      </c>
      <c r="J93" s="69"/>
      <c r="K93" s="65"/>
      <c r="L93" s="65"/>
      <c r="M93" s="65"/>
      <c r="N93" s="65"/>
      <c r="O93" s="65"/>
      <c r="P93" s="65"/>
      <c r="Q93" s="65"/>
      <c r="R93" s="65"/>
      <c r="S93" s="65"/>
      <c r="T93" s="65"/>
      <c r="U93" s="65"/>
      <c r="V93" s="65"/>
      <c r="W93" s="65"/>
      <c r="X93" s="65"/>
      <c r="Y93" s="65"/>
    </row>
    <row r="94" spans="1:25" ht="18" customHeight="1">
      <c r="A94" s="67"/>
      <c r="B94" s="53"/>
      <c r="C94" s="53"/>
      <c r="D94" s="53"/>
      <c r="E94" s="55"/>
      <c r="F94" s="55"/>
      <c r="G94" s="55"/>
      <c r="H94" s="64"/>
      <c r="I94" s="64" t="s">
        <v>5082</v>
      </c>
      <c r="J94" s="69"/>
      <c r="K94" s="65"/>
      <c r="L94" s="65"/>
      <c r="M94" s="65"/>
      <c r="N94" s="65"/>
      <c r="O94" s="65"/>
      <c r="P94" s="65"/>
      <c r="Q94" s="65"/>
      <c r="R94" s="65"/>
      <c r="S94" s="65"/>
      <c r="T94" s="65"/>
      <c r="U94" s="65"/>
      <c r="V94" s="65"/>
      <c r="W94" s="65"/>
      <c r="X94" s="65"/>
      <c r="Y94" s="65"/>
    </row>
    <row r="95" spans="1:25" ht="18" customHeight="1">
      <c r="A95" s="59" t="s">
        <v>405</v>
      </c>
      <c r="B95" s="60"/>
      <c r="C95" s="61"/>
      <c r="D95" s="61"/>
      <c r="E95" s="66"/>
      <c r="F95" s="66"/>
      <c r="G95" s="66"/>
      <c r="H95" s="62"/>
      <c r="I95" s="62" t="s">
        <v>5082</v>
      </c>
      <c r="J95" s="69"/>
      <c r="K95" s="65"/>
      <c r="L95" s="65"/>
      <c r="M95" s="65"/>
      <c r="N95" s="65"/>
      <c r="O95" s="65"/>
      <c r="P95" s="65"/>
      <c r="Q95" s="65"/>
      <c r="R95" s="65"/>
      <c r="S95" s="65"/>
      <c r="T95" s="65"/>
      <c r="U95" s="65"/>
      <c r="V95" s="65"/>
      <c r="W95" s="65"/>
      <c r="X95" s="65"/>
      <c r="Y95" s="65"/>
    </row>
    <row r="96" spans="1:25" ht="18" customHeight="1">
      <c r="A96" s="67"/>
      <c r="B96" s="53" t="str">
        <f t="shared" ref="B96:B98" si="24">CONCATENATE("Generator stationar insonorizat DIESEL, ",E96,"kVA, motor ",C96,",  Kaplan ",D96)</f>
        <v>Generator stationar insonorizat DIESEL, 500kVA, motor Perkins,  Kaplan KPP-500</v>
      </c>
      <c r="C96" s="53" t="s">
        <v>306</v>
      </c>
      <c r="D96" s="53" t="s">
        <v>406</v>
      </c>
      <c r="E96" s="55">
        <v>500</v>
      </c>
      <c r="F96" s="55">
        <v>455</v>
      </c>
      <c r="G96" s="55">
        <v>3810</v>
      </c>
      <c r="H96" s="64" t="s">
        <v>10148</v>
      </c>
      <c r="I96" s="64">
        <v>42152</v>
      </c>
      <c r="J96" s="69"/>
      <c r="K96" s="65"/>
      <c r="L96" s="65"/>
      <c r="M96" s="65"/>
      <c r="N96" s="65"/>
      <c r="O96" s="65"/>
      <c r="P96" s="65"/>
      <c r="Q96" s="65"/>
      <c r="R96" s="65"/>
      <c r="S96" s="65"/>
      <c r="T96" s="65"/>
      <c r="U96" s="65"/>
      <c r="V96" s="65"/>
      <c r="W96" s="65"/>
      <c r="X96" s="65"/>
      <c r="Y96" s="65"/>
    </row>
    <row r="97" spans="1:25" ht="18" customHeight="1">
      <c r="A97" s="67"/>
      <c r="B97" s="53" t="str">
        <f t="shared" si="24"/>
        <v>Generator stationar insonorizat DIESEL, 500kVA, motor Badouin,  Kaplan KPB-500</v>
      </c>
      <c r="C97" s="53" t="s">
        <v>314</v>
      </c>
      <c r="D97" s="53" t="s">
        <v>407</v>
      </c>
      <c r="E97" s="55">
        <v>500</v>
      </c>
      <c r="F97" s="55">
        <v>450</v>
      </c>
      <c r="G97" s="55">
        <v>3500</v>
      </c>
      <c r="H97" s="64" t="s">
        <v>10148</v>
      </c>
      <c r="I97" s="64">
        <v>34371.558144000002</v>
      </c>
      <c r="J97" s="69"/>
      <c r="K97" s="65"/>
      <c r="L97" s="65"/>
      <c r="M97" s="65"/>
      <c r="N97" s="65"/>
      <c r="O97" s="65"/>
      <c r="P97" s="65"/>
      <c r="Q97" s="65"/>
      <c r="R97" s="65"/>
      <c r="S97" s="65"/>
      <c r="T97" s="65"/>
      <c r="U97" s="65"/>
      <c r="V97" s="65"/>
      <c r="W97" s="65"/>
      <c r="X97" s="65"/>
      <c r="Y97" s="65"/>
    </row>
    <row r="98" spans="1:25" ht="18" customHeight="1">
      <c r="A98" s="67"/>
      <c r="B98" s="53" t="str">
        <f t="shared" si="24"/>
        <v>Generator stationar insonorizat DIESEL, 500kVA, motor SCANIA,  Kaplan SCANIA-500-KVA</v>
      </c>
      <c r="C98" s="53" t="s">
        <v>397</v>
      </c>
      <c r="D98" s="53" t="s">
        <v>4298</v>
      </c>
      <c r="E98" s="55">
        <v>500</v>
      </c>
      <c r="F98" s="55">
        <v>450</v>
      </c>
      <c r="G98" s="55">
        <v>3900</v>
      </c>
      <c r="H98" s="64"/>
      <c r="I98" s="64">
        <v>35020.937561702398</v>
      </c>
      <c r="J98" s="69"/>
      <c r="K98" s="65"/>
      <c r="L98" s="65"/>
      <c r="M98" s="65"/>
      <c r="N98" s="65"/>
      <c r="O98" s="65"/>
      <c r="P98" s="65"/>
      <c r="Q98" s="65"/>
      <c r="R98" s="65"/>
      <c r="S98" s="65"/>
      <c r="T98" s="65"/>
      <c r="U98" s="65"/>
      <c r="V98" s="65"/>
      <c r="W98" s="65"/>
      <c r="X98" s="65"/>
      <c r="Y98" s="65"/>
    </row>
    <row r="99" spans="1:25" ht="18" customHeight="1">
      <c r="A99" s="67"/>
      <c r="B99" s="53"/>
      <c r="C99" s="53"/>
      <c r="D99" s="53"/>
      <c r="E99" s="55"/>
      <c r="F99" s="55"/>
      <c r="G99" s="55"/>
      <c r="H99" s="64"/>
      <c r="I99" s="64" t="s">
        <v>5082</v>
      </c>
      <c r="J99" s="69"/>
      <c r="K99" s="65"/>
      <c r="L99" s="65"/>
      <c r="M99" s="65"/>
      <c r="N99" s="65"/>
      <c r="O99" s="65"/>
      <c r="P99" s="65"/>
      <c r="Q99" s="65"/>
      <c r="R99" s="65"/>
      <c r="S99" s="65"/>
      <c r="T99" s="65"/>
      <c r="U99" s="65"/>
      <c r="V99" s="65"/>
      <c r="W99" s="65"/>
      <c r="X99" s="65"/>
      <c r="Y99" s="65"/>
    </row>
    <row r="100" spans="1:25" ht="18" customHeight="1">
      <c r="A100" s="59" t="s">
        <v>408</v>
      </c>
      <c r="B100" s="60"/>
      <c r="C100" s="61"/>
      <c r="D100" s="61"/>
      <c r="E100" s="66"/>
      <c r="F100" s="66"/>
      <c r="G100" s="66"/>
      <c r="H100" s="62"/>
      <c r="I100" s="62" t="s">
        <v>5082</v>
      </c>
      <c r="J100" s="69"/>
      <c r="K100" s="65"/>
      <c r="L100" s="65"/>
      <c r="M100" s="65"/>
      <c r="N100" s="65"/>
      <c r="O100" s="65"/>
      <c r="P100" s="65"/>
      <c r="Q100" s="65"/>
      <c r="R100" s="65"/>
      <c r="S100" s="65"/>
      <c r="T100" s="65"/>
      <c r="U100" s="65"/>
      <c r="V100" s="65"/>
      <c r="W100" s="65"/>
      <c r="X100" s="65"/>
      <c r="Y100" s="65"/>
    </row>
    <row r="101" spans="1:25" ht="18" customHeight="1">
      <c r="A101" s="67"/>
      <c r="B101" s="53" t="str">
        <f t="shared" ref="B101:B103" si="25">CONCATENATE("Generator stationar insonorizat DIESEL, ",E101,"kVA, motor ",C101,",  Kaplan ",D101)</f>
        <v>Generator stationar insonorizat DIESEL, 550kVA, motor Perkins,  Kaplan KPP-550</v>
      </c>
      <c r="C101" s="53" t="s">
        <v>306</v>
      </c>
      <c r="D101" s="53" t="s">
        <v>409</v>
      </c>
      <c r="E101" s="55">
        <v>550</v>
      </c>
      <c r="F101" s="55">
        <v>500</v>
      </c>
      <c r="G101" s="55">
        <v>3850</v>
      </c>
      <c r="H101" s="64" t="s">
        <v>10148</v>
      </c>
      <c r="I101" s="64">
        <v>46150.720000000001</v>
      </c>
      <c r="J101" s="69"/>
      <c r="K101" s="65"/>
      <c r="L101" s="65"/>
      <c r="M101" s="65"/>
      <c r="N101" s="65"/>
      <c r="O101" s="65"/>
      <c r="P101" s="65"/>
      <c r="Q101" s="65"/>
      <c r="R101" s="65"/>
      <c r="S101" s="65"/>
      <c r="T101" s="65"/>
      <c r="U101" s="65"/>
      <c r="V101" s="65"/>
      <c r="W101" s="65"/>
      <c r="X101" s="65"/>
      <c r="Y101" s="65"/>
    </row>
    <row r="102" spans="1:25" ht="18" customHeight="1">
      <c r="A102" s="67"/>
      <c r="B102" s="53" t="str">
        <f t="shared" si="25"/>
        <v>Generator stationar insonorizat DIESEL, 550kVA, motor Badouin,  Kaplan KPB-550</v>
      </c>
      <c r="C102" s="53" t="s">
        <v>314</v>
      </c>
      <c r="D102" s="53" t="s">
        <v>410</v>
      </c>
      <c r="E102" s="55">
        <v>550</v>
      </c>
      <c r="F102" s="55">
        <v>500</v>
      </c>
      <c r="G102" s="55">
        <v>3500</v>
      </c>
      <c r="H102" s="64" t="s">
        <v>10148</v>
      </c>
      <c r="I102" s="64">
        <v>38433.651379200004</v>
      </c>
      <c r="J102" s="69"/>
      <c r="K102" s="65"/>
      <c r="L102" s="65"/>
      <c r="M102" s="65"/>
      <c r="N102" s="65"/>
      <c r="O102" s="65"/>
      <c r="P102" s="65"/>
      <c r="Q102" s="65"/>
      <c r="R102" s="65"/>
      <c r="S102" s="65"/>
      <c r="T102" s="65"/>
      <c r="U102" s="65"/>
      <c r="V102" s="65"/>
      <c r="W102" s="65"/>
      <c r="X102" s="65"/>
      <c r="Y102" s="65"/>
    </row>
    <row r="103" spans="1:25" ht="18" customHeight="1">
      <c r="A103" s="67"/>
      <c r="B103" s="53" t="str">
        <f t="shared" si="25"/>
        <v>Generator stationar insonorizat DIESEL, 550kVA, motor SCANIA,  Kaplan SCANIA-550-KVA</v>
      </c>
      <c r="C103" s="53" t="s">
        <v>397</v>
      </c>
      <c r="D103" s="53" t="s">
        <v>4299</v>
      </c>
      <c r="E103" s="55">
        <v>550</v>
      </c>
      <c r="F103" s="55">
        <v>500</v>
      </c>
      <c r="G103" s="55">
        <v>4000</v>
      </c>
      <c r="H103" s="64" t="s">
        <v>10148</v>
      </c>
      <c r="I103" s="64">
        <v>37787.223054873604</v>
      </c>
      <c r="J103" s="69"/>
      <c r="K103" s="65"/>
      <c r="L103" s="65"/>
      <c r="M103" s="65"/>
      <c r="N103" s="65"/>
      <c r="O103" s="65"/>
      <c r="P103" s="65"/>
      <c r="Q103" s="65"/>
      <c r="R103" s="65"/>
      <c r="S103" s="65"/>
      <c r="T103" s="65"/>
      <c r="U103" s="65"/>
      <c r="V103" s="65"/>
      <c r="W103" s="65"/>
      <c r="X103" s="65"/>
      <c r="Y103" s="65"/>
    </row>
    <row r="104" spans="1:25" ht="18" customHeight="1">
      <c r="A104" s="67"/>
      <c r="B104" s="72" t="str">
        <f>CONCATENATE("Generator stationar insonorizat DIESEL, ",E104,"kVA, motor ",C104,",  Kaplan ",D104)</f>
        <v>Generator stationar insonorizat DIESEL, 550kVA, motor SDEC,  Kaplan KPS-550</v>
      </c>
      <c r="C104" s="72" t="s">
        <v>388</v>
      </c>
      <c r="D104" s="72" t="s">
        <v>5427</v>
      </c>
      <c r="E104" s="924">
        <v>550</v>
      </c>
      <c r="F104" s="924">
        <v>495</v>
      </c>
      <c r="G104" s="924"/>
      <c r="H104" s="64" t="s">
        <v>10148</v>
      </c>
      <c r="I104" s="925">
        <v>22088</v>
      </c>
      <c r="J104" s="69"/>
      <c r="K104" s="65"/>
      <c r="L104" s="65"/>
      <c r="M104" s="65"/>
      <c r="N104" s="65"/>
      <c r="O104" s="65"/>
      <c r="P104" s="65"/>
      <c r="Q104" s="65"/>
      <c r="R104" s="65"/>
      <c r="S104" s="65"/>
      <c r="T104" s="65"/>
      <c r="U104" s="65"/>
      <c r="V104" s="65"/>
      <c r="W104" s="65"/>
      <c r="X104" s="65"/>
      <c r="Y104" s="65"/>
    </row>
    <row r="105" spans="1:25" ht="18" customHeight="1">
      <c r="A105" s="44"/>
      <c r="B105" s="53"/>
      <c r="C105" s="53"/>
      <c r="D105" s="53"/>
      <c r="E105" s="55"/>
      <c r="F105" s="55"/>
      <c r="G105" s="55"/>
      <c r="H105" s="64"/>
      <c r="I105" s="64"/>
      <c r="J105" s="65"/>
      <c r="K105" s="65"/>
      <c r="L105" s="65"/>
      <c r="M105" s="65"/>
      <c r="N105" s="65"/>
      <c r="O105" s="65"/>
      <c r="P105" s="65"/>
      <c r="Q105" s="65"/>
      <c r="R105" s="65"/>
      <c r="S105" s="65"/>
      <c r="T105" s="65"/>
      <c r="U105" s="65"/>
      <c r="V105" s="65"/>
      <c r="W105" s="65"/>
      <c r="X105" s="65"/>
      <c r="Y105" s="65"/>
    </row>
    <row r="106" spans="1:25" ht="18" customHeight="1">
      <c r="A106" s="59" t="s">
        <v>411</v>
      </c>
      <c r="B106" s="60"/>
      <c r="C106" s="61"/>
      <c r="D106" s="61"/>
      <c r="E106" s="66"/>
      <c r="F106" s="66"/>
      <c r="G106" s="66"/>
      <c r="H106" s="62"/>
      <c r="I106" s="62"/>
      <c r="J106" s="65"/>
      <c r="K106" s="65"/>
      <c r="L106" s="65"/>
      <c r="M106" s="65"/>
      <c r="N106" s="65"/>
      <c r="O106" s="65"/>
      <c r="P106" s="65"/>
      <c r="Q106" s="65"/>
      <c r="R106" s="65"/>
      <c r="S106" s="65"/>
      <c r="T106" s="65"/>
      <c r="U106" s="65"/>
      <c r="V106" s="65"/>
      <c r="W106" s="65"/>
      <c r="X106" s="65"/>
      <c r="Y106" s="65"/>
    </row>
    <row r="107" spans="1:25" ht="18" customHeight="1">
      <c r="A107" s="67"/>
      <c r="B107" s="53" t="str">
        <f t="shared" ref="B107" si="26">CONCATENATE("Generator stationar insonorizat DIESEL, ",E107,"kVA, motor ",C107,",  Kaplan ",D107)</f>
        <v>Generator stationar insonorizat DIESEL, 615kVA, motor SCANIA,  Kaplan SCANIA-615-KVA</v>
      </c>
      <c r="C107" s="53" t="s">
        <v>397</v>
      </c>
      <c r="D107" s="53" t="s">
        <v>4300</v>
      </c>
      <c r="E107" s="55">
        <v>615</v>
      </c>
      <c r="F107" s="55">
        <v>553</v>
      </c>
      <c r="G107" s="55"/>
      <c r="H107" s="71" t="s">
        <v>412</v>
      </c>
      <c r="I107" s="71" t="s">
        <v>412</v>
      </c>
      <c r="J107" s="65"/>
      <c r="K107" s="65"/>
      <c r="L107" s="65"/>
      <c r="M107" s="65"/>
      <c r="N107" s="65"/>
      <c r="O107" s="65"/>
      <c r="P107" s="65"/>
      <c r="Q107" s="65"/>
      <c r="R107" s="65"/>
      <c r="S107" s="65"/>
      <c r="T107" s="65"/>
      <c r="U107" s="65"/>
      <c r="V107" s="65"/>
      <c r="W107" s="65"/>
      <c r="X107" s="65"/>
      <c r="Y107" s="65"/>
    </row>
    <row r="108" spans="1:25" ht="18" customHeight="1">
      <c r="A108" s="44"/>
      <c r="B108" s="53"/>
      <c r="C108" s="53"/>
      <c r="D108" s="53"/>
      <c r="E108" s="55"/>
      <c r="F108" s="55"/>
      <c r="G108" s="55"/>
      <c r="H108" s="64"/>
      <c r="I108" s="64"/>
      <c r="J108" s="65"/>
      <c r="K108" s="65"/>
      <c r="L108" s="65"/>
      <c r="M108" s="65"/>
      <c r="N108" s="65"/>
      <c r="O108" s="65"/>
      <c r="P108" s="65"/>
      <c r="Q108" s="65"/>
      <c r="R108" s="65"/>
      <c r="S108" s="65"/>
      <c r="T108" s="65"/>
      <c r="U108" s="65"/>
      <c r="V108" s="65"/>
      <c r="W108" s="65"/>
      <c r="X108" s="65"/>
      <c r="Y108" s="65"/>
    </row>
    <row r="109" spans="1:25" ht="18" customHeight="1">
      <c r="A109" s="59" t="s">
        <v>415</v>
      </c>
      <c r="B109" s="60"/>
      <c r="C109" s="61"/>
      <c r="D109" s="61"/>
      <c r="E109" s="66"/>
      <c r="F109" s="66"/>
      <c r="G109" s="66"/>
      <c r="H109" s="62"/>
      <c r="I109" s="62"/>
      <c r="J109" s="65"/>
      <c r="K109" s="65"/>
      <c r="L109" s="65"/>
      <c r="M109" s="65"/>
      <c r="N109" s="65"/>
      <c r="O109" s="65"/>
      <c r="P109" s="65"/>
      <c r="Q109" s="65"/>
      <c r="R109" s="65"/>
      <c r="S109" s="65"/>
      <c r="T109" s="65"/>
      <c r="U109" s="65"/>
      <c r="V109" s="65"/>
      <c r="W109" s="65"/>
      <c r="X109" s="65"/>
      <c r="Y109" s="65"/>
    </row>
    <row r="110" spans="1:25" ht="18" customHeight="1">
      <c r="A110" s="67"/>
      <c r="B110" s="53" t="str">
        <f t="shared" ref="B110" si="27">CONCATENATE("Generator stationar insonorizat DIESEL, ",E110,"kVA, motor ",C110,",  Kaplan ",D110)</f>
        <v>Generator stationar insonorizat DIESEL, 660kVA, motor Perkins,  Kaplan KPP-660-KVA</v>
      </c>
      <c r="C110" s="53" t="s">
        <v>306</v>
      </c>
      <c r="D110" s="53" t="s">
        <v>8695</v>
      </c>
      <c r="E110" s="55">
        <v>660</v>
      </c>
      <c r="F110" s="55">
        <v>615</v>
      </c>
      <c r="G110" s="55"/>
      <c r="H110" s="71" t="s">
        <v>412</v>
      </c>
      <c r="I110" s="71" t="s">
        <v>412</v>
      </c>
      <c r="J110" s="65"/>
      <c r="K110" s="65"/>
      <c r="L110" s="65"/>
      <c r="M110" s="65"/>
      <c r="N110" s="65"/>
      <c r="O110" s="65"/>
      <c r="P110" s="65"/>
      <c r="Q110" s="65"/>
      <c r="R110" s="65"/>
      <c r="S110" s="65"/>
      <c r="T110" s="65"/>
      <c r="U110" s="65"/>
      <c r="V110" s="65"/>
      <c r="W110" s="65"/>
      <c r="X110" s="65"/>
      <c r="Y110" s="65"/>
    </row>
    <row r="111" spans="1:25" ht="18" customHeight="1">
      <c r="A111" s="67"/>
      <c r="B111" s="53" t="str">
        <f t="shared" ref="B111" si="28">CONCATENATE("Generator stationar insonorizat DIESEL, ",E111,"kVA, motor ",C111,",  Kaplan ",D111)</f>
        <v>Generator stationar insonorizat DIESEL, 660kVA, motor SCANIA,  Kaplan SCANIA-660-KVA</v>
      </c>
      <c r="C111" s="53" t="s">
        <v>397</v>
      </c>
      <c r="D111" s="53" t="s">
        <v>4301</v>
      </c>
      <c r="E111" s="55">
        <v>660</v>
      </c>
      <c r="F111" s="55">
        <v>615</v>
      </c>
      <c r="G111" s="55"/>
      <c r="H111" s="71" t="s">
        <v>412</v>
      </c>
      <c r="I111" s="71" t="s">
        <v>412</v>
      </c>
      <c r="J111" s="65"/>
      <c r="K111" s="65"/>
      <c r="L111" s="65"/>
      <c r="M111" s="65"/>
      <c r="N111" s="65"/>
      <c r="O111" s="65"/>
      <c r="P111" s="65"/>
      <c r="Q111" s="65"/>
      <c r="R111" s="65"/>
      <c r="S111" s="65"/>
      <c r="T111" s="65"/>
      <c r="U111" s="65"/>
      <c r="V111" s="65"/>
      <c r="W111" s="65"/>
      <c r="X111" s="65"/>
      <c r="Y111" s="65"/>
    </row>
    <row r="112" spans="1:25" ht="18" customHeight="1">
      <c r="A112" s="67"/>
      <c r="B112" s="72" t="str">
        <f>CONCATENATE("Generator stationar insonorizat DIESEL, ",E112,"kVA, motor ",C112,",  Kaplan ",D112)</f>
        <v>Generator stationar insonorizat DIESEL, 660kVA, motor SDEC,  Kaplan KPS-660</v>
      </c>
      <c r="C112" s="72" t="s">
        <v>388</v>
      </c>
      <c r="D112" s="72" t="s">
        <v>5428</v>
      </c>
      <c r="E112" s="924">
        <v>660</v>
      </c>
      <c r="F112" s="924">
        <v>594</v>
      </c>
      <c r="G112" s="924"/>
      <c r="H112" s="71" t="s">
        <v>412</v>
      </c>
      <c r="I112" s="71" t="s">
        <v>412</v>
      </c>
      <c r="J112" s="65"/>
      <c r="K112" s="65"/>
      <c r="L112" s="65"/>
      <c r="M112" s="65"/>
      <c r="N112" s="65"/>
      <c r="O112" s="65"/>
      <c r="P112" s="65"/>
      <c r="Q112" s="65"/>
      <c r="R112" s="65"/>
      <c r="S112" s="65"/>
      <c r="T112" s="65"/>
      <c r="U112" s="65"/>
      <c r="V112" s="65"/>
      <c r="W112" s="65"/>
      <c r="X112" s="65"/>
      <c r="Y112" s="65"/>
    </row>
    <row r="113" spans="1:25" ht="18" customHeight="1">
      <c r="A113" s="44"/>
      <c r="B113" s="53"/>
      <c r="C113" s="53"/>
      <c r="D113" s="53"/>
      <c r="E113" s="55"/>
      <c r="F113" s="55"/>
      <c r="G113" s="55"/>
      <c r="H113" s="64"/>
      <c r="I113" s="64"/>
      <c r="J113" s="65"/>
      <c r="K113" s="65"/>
      <c r="L113" s="65"/>
      <c r="M113" s="65"/>
      <c r="N113" s="65"/>
      <c r="O113" s="65"/>
      <c r="P113" s="65"/>
      <c r="Q113" s="65"/>
      <c r="R113" s="65"/>
      <c r="S113" s="65"/>
      <c r="T113" s="65"/>
      <c r="U113" s="65"/>
      <c r="V113" s="65"/>
      <c r="W113" s="65"/>
      <c r="X113" s="65"/>
      <c r="Y113" s="65"/>
    </row>
    <row r="114" spans="1:25" ht="18" customHeight="1">
      <c r="A114" s="59" t="s">
        <v>5434</v>
      </c>
      <c r="B114" s="60"/>
      <c r="C114" s="61"/>
      <c r="D114" s="61"/>
      <c r="E114" s="66"/>
      <c r="F114" s="66"/>
      <c r="G114" s="66"/>
      <c r="H114" s="62"/>
      <c r="I114" s="62"/>
      <c r="J114" s="65"/>
      <c r="K114" s="65"/>
      <c r="L114" s="65"/>
      <c r="M114" s="65"/>
      <c r="N114" s="65"/>
      <c r="O114" s="65"/>
      <c r="P114" s="65"/>
      <c r="Q114" s="65"/>
      <c r="R114" s="65"/>
      <c r="S114" s="65"/>
      <c r="T114" s="65"/>
      <c r="U114" s="65"/>
      <c r="V114" s="65"/>
      <c r="W114" s="65"/>
      <c r="X114" s="65"/>
      <c r="Y114" s="65"/>
    </row>
    <row r="115" spans="1:25" ht="18" customHeight="1">
      <c r="A115" s="67"/>
      <c r="B115" s="72" t="str">
        <f>CONCATENATE("Generator stationar insonorizat DIESEL, ",E115,"kVA, motor ",C115,",  Kaplan ",D115)</f>
        <v>Generator stationar insonorizat DIESEL, 700kVA, motor SDEC,  Kaplan KPS-700</v>
      </c>
      <c r="C115" s="72" t="s">
        <v>388</v>
      </c>
      <c r="D115" s="72" t="s">
        <v>5435</v>
      </c>
      <c r="E115" s="55">
        <v>700</v>
      </c>
      <c r="F115" s="55">
        <v>630</v>
      </c>
      <c r="H115" s="71" t="s">
        <v>412</v>
      </c>
      <c r="I115" s="71" t="s">
        <v>412</v>
      </c>
      <c r="J115" s="65"/>
      <c r="K115" s="65"/>
      <c r="L115" s="65"/>
      <c r="M115" s="65"/>
      <c r="N115" s="65"/>
      <c r="O115" s="65"/>
      <c r="P115" s="65"/>
      <c r="Q115" s="65"/>
      <c r="R115" s="65"/>
      <c r="S115" s="65"/>
      <c r="T115" s="65"/>
      <c r="U115" s="65"/>
      <c r="V115" s="65"/>
      <c r="W115" s="65"/>
      <c r="X115" s="65"/>
      <c r="Y115" s="65"/>
    </row>
    <row r="116" spans="1:25" ht="18" customHeight="1">
      <c r="A116" s="44"/>
      <c r="B116" s="53" t="str">
        <f t="shared" ref="B116" si="29">CONCATENATE("Generator stationar insonorizat DIESEL, ",E116,"kVA, motor ",C116,",  Kaplan ",D116)</f>
        <v>Generator stationar insonorizat DIESEL, 770kVA, motor SCANIA,  Kaplan SCANIA-770-KVA</v>
      </c>
      <c r="C116" s="53" t="s">
        <v>397</v>
      </c>
      <c r="D116" s="53" t="s">
        <v>4302</v>
      </c>
      <c r="E116" s="55">
        <v>770</v>
      </c>
      <c r="F116" s="55">
        <v>700</v>
      </c>
      <c r="G116" s="55"/>
      <c r="H116" s="71" t="s">
        <v>412</v>
      </c>
      <c r="I116" s="71" t="s">
        <v>412</v>
      </c>
      <c r="J116" s="65"/>
      <c r="K116" s="65"/>
      <c r="L116" s="65"/>
      <c r="M116" s="65"/>
      <c r="N116" s="65"/>
      <c r="O116" s="65"/>
      <c r="P116" s="65"/>
      <c r="Q116" s="65"/>
      <c r="R116" s="65"/>
      <c r="S116" s="65"/>
      <c r="T116" s="65"/>
      <c r="U116" s="65"/>
      <c r="V116" s="65"/>
      <c r="W116" s="65"/>
      <c r="X116" s="65"/>
      <c r="Y116" s="65"/>
    </row>
    <row r="117" spans="1:25" ht="18" customHeight="1">
      <c r="A117" s="67"/>
      <c r="B117" s="72" t="str">
        <f>CONCATENATE("Generator stationar insonorizat DIESEL, ",E117,"kVA, motor ",C117,",  Kaplan ",D117)</f>
        <v>Generator stationar insonorizat DIESEL, 800kVA, motor SDEC,  Kaplan KPS-800</v>
      </c>
      <c r="C117" s="72" t="s">
        <v>388</v>
      </c>
      <c r="D117" s="72" t="s">
        <v>5429</v>
      </c>
      <c r="E117" s="55">
        <v>800</v>
      </c>
      <c r="F117" s="55">
        <v>720</v>
      </c>
      <c r="G117" s="55"/>
      <c r="H117" s="71" t="s">
        <v>412</v>
      </c>
      <c r="I117" s="71" t="s">
        <v>412</v>
      </c>
      <c r="J117" s="65"/>
      <c r="K117" s="65"/>
      <c r="L117" s="65"/>
      <c r="M117" s="65"/>
      <c r="N117" s="65"/>
      <c r="O117" s="65"/>
      <c r="P117" s="65"/>
      <c r="Q117" s="65"/>
      <c r="R117" s="65"/>
      <c r="S117" s="65"/>
      <c r="T117" s="65"/>
      <c r="U117" s="65"/>
      <c r="V117" s="65"/>
      <c r="W117" s="65"/>
      <c r="X117" s="65"/>
      <c r="Y117" s="65"/>
    </row>
    <row r="118" spans="1:25" ht="18" customHeight="1">
      <c r="A118" s="63"/>
      <c r="B118" s="72" t="str">
        <f t="shared" ref="B118:B121" si="30">CONCATENATE("Generator stationar insonorizat DIESEL, ",E118,"kVA, motor ",C118,",  Kaplan ",D118)</f>
        <v>Generator stationar insonorizat DIESEL, 850kVA, motor SDEC,  Kaplan KPS-850</v>
      </c>
      <c r="C118" s="72" t="s">
        <v>388</v>
      </c>
      <c r="D118" s="72" t="s">
        <v>5430</v>
      </c>
      <c r="E118" s="55">
        <v>850</v>
      </c>
      <c r="F118" s="55">
        <v>765</v>
      </c>
      <c r="G118" s="55"/>
      <c r="H118" s="71" t="s">
        <v>412</v>
      </c>
      <c r="I118" s="71" t="s">
        <v>412</v>
      </c>
      <c r="J118" s="65"/>
      <c r="K118" s="65"/>
      <c r="L118" s="65"/>
      <c r="M118" s="65"/>
      <c r="N118" s="65"/>
      <c r="O118" s="65"/>
      <c r="P118" s="65"/>
      <c r="Q118" s="65"/>
      <c r="R118" s="65"/>
      <c r="S118" s="65"/>
      <c r="T118" s="65"/>
      <c r="U118" s="65"/>
      <c r="V118" s="65"/>
      <c r="W118" s="65"/>
      <c r="X118" s="65"/>
      <c r="Y118" s="65"/>
    </row>
    <row r="119" spans="1:25" ht="18" customHeight="1">
      <c r="A119" s="44"/>
      <c r="B119" s="72" t="str">
        <f t="shared" si="30"/>
        <v>Generator stationar insonorizat DIESEL, 900kVA, motor SDEC,  Kaplan KPS-900</v>
      </c>
      <c r="C119" s="72" t="s">
        <v>388</v>
      </c>
      <c r="D119" s="72" t="s">
        <v>5431</v>
      </c>
      <c r="E119" s="55">
        <v>900</v>
      </c>
      <c r="F119" s="55">
        <v>810</v>
      </c>
      <c r="G119" s="55"/>
      <c r="H119" s="71" t="s">
        <v>412</v>
      </c>
      <c r="I119" s="71" t="s">
        <v>412</v>
      </c>
      <c r="J119" s="65"/>
      <c r="K119" s="65"/>
      <c r="L119" s="65"/>
      <c r="M119" s="65"/>
      <c r="N119" s="65"/>
      <c r="O119" s="65"/>
      <c r="P119" s="65"/>
      <c r="Q119" s="65"/>
      <c r="R119" s="65"/>
      <c r="S119" s="65"/>
      <c r="T119" s="65"/>
      <c r="U119" s="65"/>
      <c r="V119" s="65"/>
      <c r="W119" s="65"/>
      <c r="X119" s="65"/>
      <c r="Y119" s="65"/>
    </row>
    <row r="120" spans="1:25" ht="18" customHeight="1">
      <c r="A120" s="44"/>
      <c r="B120" s="72" t="str">
        <f t="shared" si="30"/>
        <v>Generator stationar insonorizat DIESEL, 1000kVA, motor SDEC,  Kaplan KPS-1000</v>
      </c>
      <c r="C120" s="72" t="s">
        <v>388</v>
      </c>
      <c r="D120" s="72" t="s">
        <v>5432</v>
      </c>
      <c r="E120" s="55">
        <v>1000</v>
      </c>
      <c r="F120" s="55">
        <v>877</v>
      </c>
      <c r="G120" s="55"/>
      <c r="H120" s="71" t="s">
        <v>412</v>
      </c>
      <c r="I120" s="71" t="s">
        <v>412</v>
      </c>
      <c r="J120" s="65"/>
      <c r="K120" s="65"/>
      <c r="L120" s="65"/>
      <c r="M120" s="65"/>
      <c r="N120" s="65"/>
      <c r="O120" s="65"/>
      <c r="P120" s="65"/>
      <c r="Q120" s="65"/>
      <c r="R120" s="65"/>
      <c r="S120" s="65"/>
      <c r="T120" s="65"/>
      <c r="U120" s="65"/>
      <c r="V120" s="65"/>
      <c r="W120" s="65"/>
      <c r="X120" s="65"/>
      <c r="Y120" s="65"/>
    </row>
    <row r="121" spans="1:25" ht="18" customHeight="1">
      <c r="A121" s="44"/>
      <c r="B121" s="72" t="str">
        <f t="shared" si="30"/>
        <v>Generator stationar insonorizat DIESEL, 1100kVA, motor SDEC,  Kaplan KPS-1100</v>
      </c>
      <c r="C121" s="72" t="s">
        <v>388</v>
      </c>
      <c r="D121" s="72" t="s">
        <v>5433</v>
      </c>
      <c r="E121" s="55">
        <v>1100</v>
      </c>
      <c r="F121" s="55">
        <v>990</v>
      </c>
      <c r="G121" s="55"/>
      <c r="H121" s="71" t="s">
        <v>412</v>
      </c>
      <c r="I121" s="71" t="s">
        <v>412</v>
      </c>
      <c r="J121" s="65"/>
      <c r="K121" s="65"/>
      <c r="L121" s="65"/>
      <c r="M121" s="65"/>
      <c r="N121" s="65"/>
      <c r="O121" s="65"/>
      <c r="P121" s="65"/>
      <c r="Q121" s="65"/>
      <c r="R121" s="65"/>
      <c r="S121" s="65"/>
      <c r="T121" s="65"/>
      <c r="U121" s="65"/>
      <c r="V121" s="65"/>
      <c r="W121" s="65"/>
      <c r="X121" s="65"/>
      <c r="Y121" s="65"/>
    </row>
    <row r="122" spans="1:25" ht="18" customHeight="1">
      <c r="A122" s="44"/>
      <c r="B122" s="53"/>
      <c r="C122" s="53"/>
      <c r="D122" s="53"/>
      <c r="E122" s="55"/>
      <c r="F122" s="55"/>
      <c r="G122" s="55"/>
      <c r="H122" s="53"/>
      <c r="I122" s="53"/>
      <c r="J122" s="65"/>
      <c r="K122" s="65"/>
      <c r="L122" s="65"/>
      <c r="M122" s="65"/>
      <c r="N122" s="65"/>
      <c r="O122" s="65"/>
      <c r="P122" s="65"/>
      <c r="Q122" s="65"/>
      <c r="R122" s="65"/>
      <c r="S122" s="65"/>
      <c r="T122" s="65"/>
      <c r="U122" s="65"/>
      <c r="V122" s="65"/>
      <c r="W122" s="65"/>
      <c r="X122" s="65"/>
      <c r="Y122" s="65"/>
    </row>
    <row r="123" spans="1:25" ht="18" customHeight="1">
      <c r="A123" s="44"/>
      <c r="B123" s="53"/>
      <c r="C123" s="53"/>
      <c r="D123" s="53"/>
      <c r="E123" s="55"/>
      <c r="F123" s="55"/>
      <c r="G123" s="55"/>
      <c r="H123" s="53"/>
      <c r="I123" s="53"/>
      <c r="J123" s="65"/>
      <c r="K123" s="65"/>
      <c r="L123" s="65"/>
      <c r="M123" s="65"/>
      <c r="N123" s="65"/>
      <c r="O123" s="65"/>
      <c r="P123" s="65"/>
      <c r="Q123" s="65"/>
      <c r="R123" s="65"/>
      <c r="S123" s="65"/>
      <c r="T123" s="65"/>
      <c r="U123" s="65"/>
      <c r="V123" s="65"/>
      <c r="W123" s="65"/>
      <c r="X123" s="65"/>
      <c r="Y123" s="65"/>
    </row>
    <row r="124" spans="1:25" ht="18" customHeight="1">
      <c r="A124" s="44"/>
      <c r="B124" s="53"/>
      <c r="C124" s="53"/>
      <c r="D124" s="53"/>
      <c r="E124" s="55"/>
      <c r="F124" s="55"/>
      <c r="G124" s="55"/>
      <c r="H124" s="53"/>
      <c r="I124" s="53"/>
      <c r="J124" s="65"/>
      <c r="K124" s="65"/>
      <c r="L124" s="65"/>
      <c r="M124" s="65"/>
      <c r="N124" s="65"/>
      <c r="O124" s="65"/>
      <c r="P124" s="65"/>
      <c r="Q124" s="65"/>
      <c r="R124" s="65"/>
      <c r="S124" s="65"/>
      <c r="T124" s="65"/>
      <c r="U124" s="65"/>
      <c r="V124" s="65"/>
      <c r="W124" s="65"/>
      <c r="X124" s="65"/>
      <c r="Y124" s="65"/>
    </row>
    <row r="125" spans="1:25" ht="18" customHeight="1">
      <c r="A125" s="44"/>
      <c r="B125" s="53"/>
      <c r="C125" s="53"/>
      <c r="D125" s="53"/>
      <c r="E125" s="55"/>
      <c r="F125" s="55"/>
      <c r="G125" s="55"/>
      <c r="H125" s="53"/>
      <c r="I125" s="53"/>
      <c r="J125" s="65"/>
      <c r="K125" s="65"/>
      <c r="L125" s="65"/>
      <c r="M125" s="65"/>
      <c r="N125" s="65"/>
      <c r="O125" s="65"/>
      <c r="P125" s="65"/>
      <c r="Q125" s="65"/>
      <c r="R125" s="65"/>
      <c r="S125" s="65"/>
      <c r="T125" s="65"/>
      <c r="U125" s="65"/>
      <c r="V125" s="65"/>
      <c r="W125" s="65"/>
      <c r="X125" s="65"/>
      <c r="Y125" s="65"/>
    </row>
    <row r="126" spans="1:25" ht="18" customHeight="1">
      <c r="A126" s="44"/>
      <c r="B126" s="53"/>
      <c r="C126" s="53"/>
      <c r="D126" s="53"/>
      <c r="E126" s="55"/>
      <c r="F126" s="55"/>
      <c r="G126" s="55"/>
      <c r="H126" s="53"/>
      <c r="I126" s="53"/>
      <c r="J126" s="49"/>
      <c r="K126" s="49"/>
      <c r="L126" s="49"/>
      <c r="M126" s="49"/>
      <c r="N126" s="49"/>
      <c r="O126" s="49"/>
      <c r="P126" s="49"/>
      <c r="Q126" s="49"/>
      <c r="R126" s="49"/>
      <c r="S126" s="49"/>
      <c r="T126" s="49"/>
      <c r="U126" s="49"/>
      <c r="V126" s="49"/>
      <c r="W126" s="49"/>
      <c r="X126" s="49"/>
      <c r="Y126" s="49"/>
    </row>
    <row r="127" spans="1:25" ht="18" customHeight="1">
      <c r="A127" s="44"/>
      <c r="B127" s="53"/>
      <c r="C127" s="53"/>
      <c r="D127" s="53"/>
      <c r="E127" s="55"/>
      <c r="F127" s="55"/>
      <c r="G127" s="55"/>
      <c r="H127" s="53"/>
      <c r="I127" s="53"/>
      <c r="J127" s="65"/>
      <c r="K127" s="65"/>
      <c r="L127" s="65"/>
      <c r="M127" s="65"/>
      <c r="N127" s="65"/>
      <c r="O127" s="65"/>
      <c r="P127" s="65"/>
      <c r="Q127" s="65"/>
      <c r="R127" s="65"/>
      <c r="S127" s="65"/>
      <c r="T127" s="65"/>
      <c r="U127" s="65"/>
      <c r="V127" s="65"/>
      <c r="W127" s="65"/>
      <c r="X127" s="65"/>
      <c r="Y127" s="65"/>
    </row>
    <row r="128" spans="1:25" ht="18" customHeight="1">
      <c r="A128" s="44"/>
      <c r="B128" s="53"/>
      <c r="C128" s="53"/>
      <c r="D128" s="53"/>
      <c r="E128" s="55"/>
      <c r="F128" s="55"/>
      <c r="G128" s="55"/>
      <c r="H128" s="53"/>
      <c r="I128" s="53"/>
      <c r="J128" s="65"/>
      <c r="K128" s="65"/>
      <c r="L128" s="65"/>
      <c r="M128" s="65"/>
      <c r="N128" s="65"/>
      <c r="O128" s="65"/>
      <c r="P128" s="65"/>
      <c r="Q128" s="65"/>
      <c r="R128" s="65"/>
      <c r="S128" s="65"/>
      <c r="T128" s="65"/>
      <c r="U128" s="65"/>
      <c r="V128" s="65"/>
      <c r="W128" s="65"/>
      <c r="X128" s="65"/>
      <c r="Y128" s="65"/>
    </row>
    <row r="129" spans="1:25" ht="18" customHeight="1">
      <c r="A129" s="44"/>
      <c r="B129" s="53"/>
      <c r="C129" s="53"/>
      <c r="D129" s="53"/>
      <c r="E129" s="55"/>
      <c r="F129" s="55"/>
      <c r="G129" s="55"/>
      <c r="H129" s="53"/>
      <c r="I129" s="53"/>
      <c r="J129" s="65"/>
      <c r="K129" s="65"/>
      <c r="L129" s="65"/>
      <c r="M129" s="65"/>
      <c r="N129" s="65"/>
      <c r="O129" s="65"/>
      <c r="P129" s="65"/>
      <c r="Q129" s="65"/>
      <c r="R129" s="65"/>
      <c r="S129" s="65"/>
      <c r="T129" s="65"/>
      <c r="U129" s="65"/>
      <c r="V129" s="65"/>
      <c r="W129" s="65"/>
      <c r="X129" s="65"/>
      <c r="Y129" s="65"/>
    </row>
    <row r="130" spans="1:25" ht="18" customHeight="1">
      <c r="A130" s="44"/>
      <c r="B130" s="53"/>
      <c r="C130" s="53"/>
      <c r="D130" s="53"/>
      <c r="E130" s="55"/>
      <c r="F130" s="55"/>
      <c r="G130" s="55"/>
      <c r="H130" s="53"/>
      <c r="I130" s="53"/>
      <c r="J130" s="65"/>
      <c r="K130" s="65"/>
      <c r="L130" s="65"/>
      <c r="M130" s="65"/>
      <c r="N130" s="65"/>
      <c r="O130" s="65"/>
      <c r="P130" s="65"/>
      <c r="Q130" s="65"/>
      <c r="R130" s="65"/>
      <c r="S130" s="65"/>
      <c r="T130" s="65"/>
      <c r="U130" s="65"/>
      <c r="V130" s="65"/>
      <c r="W130" s="65"/>
      <c r="X130" s="65"/>
      <c r="Y130" s="65"/>
    </row>
    <row r="131" spans="1:25" ht="18" customHeight="1">
      <c r="A131" s="44"/>
      <c r="B131" s="53"/>
      <c r="C131" s="53"/>
      <c r="D131" s="53"/>
      <c r="E131" s="55"/>
      <c r="F131" s="55"/>
      <c r="G131" s="55"/>
      <c r="H131" s="53"/>
      <c r="I131" s="53"/>
      <c r="J131" s="65"/>
      <c r="K131" s="65"/>
      <c r="L131" s="65"/>
      <c r="M131" s="65"/>
      <c r="N131" s="65"/>
      <c r="O131" s="65"/>
      <c r="P131" s="65"/>
      <c r="Q131" s="65"/>
      <c r="R131" s="65"/>
      <c r="S131" s="65"/>
      <c r="T131" s="65"/>
      <c r="U131" s="65"/>
      <c r="V131" s="65"/>
      <c r="W131" s="65"/>
      <c r="X131" s="65"/>
      <c r="Y131" s="65"/>
    </row>
    <row r="132" spans="1:25" ht="18" customHeight="1">
      <c r="A132" s="44"/>
      <c r="B132" s="53"/>
      <c r="C132" s="53"/>
      <c r="D132" s="53"/>
      <c r="E132" s="55"/>
      <c r="F132" s="55"/>
      <c r="G132" s="55"/>
      <c r="H132" s="53"/>
      <c r="I132" s="53"/>
      <c r="J132" s="65"/>
      <c r="K132" s="65"/>
      <c r="L132" s="65"/>
      <c r="M132" s="65"/>
      <c r="N132" s="65"/>
      <c r="O132" s="65"/>
      <c r="P132" s="65"/>
      <c r="Q132" s="65"/>
      <c r="R132" s="65"/>
      <c r="S132" s="65"/>
      <c r="T132" s="65"/>
      <c r="U132" s="65"/>
      <c r="V132" s="65"/>
      <c r="W132" s="65"/>
      <c r="X132" s="65"/>
      <c r="Y132" s="65"/>
    </row>
    <row r="133" spans="1:25" ht="18" customHeight="1">
      <c r="A133" s="44"/>
      <c r="B133" s="53"/>
      <c r="C133" s="53"/>
      <c r="D133" s="53"/>
      <c r="E133" s="55"/>
      <c r="F133" s="55"/>
      <c r="G133" s="55"/>
      <c r="H133" s="53"/>
      <c r="I133" s="53"/>
      <c r="J133" s="65"/>
      <c r="K133" s="65"/>
      <c r="L133" s="65"/>
      <c r="M133" s="65"/>
      <c r="N133" s="65"/>
      <c r="O133" s="65"/>
      <c r="P133" s="65"/>
      <c r="Q133" s="65"/>
      <c r="R133" s="65"/>
      <c r="S133" s="65"/>
      <c r="T133" s="65"/>
      <c r="U133" s="65"/>
      <c r="V133" s="65"/>
      <c r="W133" s="65"/>
      <c r="X133" s="65"/>
      <c r="Y133" s="65"/>
    </row>
    <row r="134" spans="1:25" ht="18" customHeight="1">
      <c r="A134" s="44"/>
      <c r="B134" s="53"/>
      <c r="C134" s="53"/>
      <c r="D134" s="53"/>
      <c r="E134" s="55"/>
      <c r="F134" s="55"/>
      <c r="G134" s="55"/>
      <c r="H134" s="53"/>
      <c r="I134" s="53"/>
      <c r="J134" s="65"/>
      <c r="K134" s="65"/>
      <c r="L134" s="65"/>
      <c r="M134" s="65"/>
      <c r="N134" s="65"/>
      <c r="O134" s="65"/>
      <c r="P134" s="65"/>
      <c r="Q134" s="65"/>
      <c r="R134" s="65"/>
      <c r="S134" s="65"/>
      <c r="T134" s="65"/>
      <c r="U134" s="65"/>
      <c r="V134" s="65"/>
      <c r="W134" s="65"/>
      <c r="X134" s="65"/>
      <c r="Y134" s="65"/>
    </row>
    <row r="135" spans="1:25" ht="18" customHeight="1">
      <c r="A135" s="44"/>
      <c r="B135" s="53"/>
      <c r="C135" s="53"/>
      <c r="D135" s="53"/>
      <c r="E135" s="55"/>
      <c r="F135" s="55"/>
      <c r="G135" s="55"/>
      <c r="H135" s="53"/>
      <c r="I135" s="53"/>
      <c r="J135" s="65"/>
      <c r="K135" s="65"/>
      <c r="L135" s="65"/>
      <c r="M135" s="65"/>
      <c r="N135" s="65"/>
      <c r="O135" s="65"/>
      <c r="P135" s="65"/>
      <c r="Q135" s="65"/>
      <c r="R135" s="65"/>
      <c r="S135" s="65"/>
      <c r="T135" s="65"/>
      <c r="U135" s="65"/>
      <c r="V135" s="65"/>
      <c r="W135" s="65"/>
      <c r="X135" s="65"/>
      <c r="Y135" s="65"/>
    </row>
    <row r="136" spans="1:25" ht="18" customHeight="1">
      <c r="A136" s="44"/>
      <c r="B136" s="53"/>
      <c r="C136" s="53"/>
      <c r="D136" s="53"/>
      <c r="E136" s="55"/>
      <c r="F136" s="55"/>
      <c r="G136" s="55"/>
      <c r="H136" s="53"/>
      <c r="I136" s="53"/>
      <c r="J136" s="65"/>
      <c r="K136" s="65"/>
      <c r="L136" s="65"/>
      <c r="M136" s="65"/>
      <c r="N136" s="65"/>
      <c r="O136" s="65"/>
      <c r="P136" s="65"/>
      <c r="Q136" s="65"/>
      <c r="R136" s="65"/>
      <c r="S136" s="65"/>
      <c r="T136" s="65"/>
      <c r="U136" s="65"/>
      <c r="V136" s="65"/>
      <c r="W136" s="65"/>
      <c r="X136" s="65"/>
      <c r="Y136" s="65"/>
    </row>
    <row r="137" spans="1:25" ht="18" customHeight="1">
      <c r="A137" s="44"/>
      <c r="B137" s="49"/>
      <c r="C137" s="53"/>
      <c r="D137" s="53"/>
      <c r="E137" s="55"/>
      <c r="F137" s="55"/>
      <c r="G137" s="55"/>
      <c r="H137" s="53"/>
      <c r="I137" s="53"/>
      <c r="J137" s="65"/>
      <c r="K137" s="65"/>
      <c r="L137" s="65"/>
      <c r="M137" s="65"/>
      <c r="N137" s="65"/>
      <c r="O137" s="65"/>
      <c r="P137" s="65"/>
      <c r="Q137" s="65"/>
      <c r="R137" s="65"/>
      <c r="S137" s="65"/>
      <c r="T137" s="65"/>
      <c r="U137" s="65"/>
      <c r="V137" s="65"/>
      <c r="W137" s="65"/>
      <c r="X137" s="65"/>
      <c r="Y137" s="65"/>
    </row>
    <row r="138" spans="1:25" ht="18" customHeight="1">
      <c r="A138" s="44"/>
      <c r="B138" s="53"/>
      <c r="C138" s="53"/>
      <c r="D138" s="53"/>
      <c r="E138" s="55"/>
      <c r="F138" s="55"/>
      <c r="G138" s="55"/>
      <c r="H138" s="53"/>
      <c r="I138" s="53"/>
      <c r="J138" s="65"/>
      <c r="K138" s="65"/>
      <c r="L138" s="65"/>
      <c r="M138" s="65"/>
      <c r="N138" s="65"/>
      <c r="O138" s="65"/>
      <c r="P138" s="65"/>
      <c r="Q138" s="65"/>
      <c r="R138" s="65"/>
      <c r="S138" s="65"/>
      <c r="T138" s="65"/>
      <c r="U138" s="65"/>
      <c r="V138" s="65"/>
      <c r="W138" s="65"/>
      <c r="X138" s="65"/>
      <c r="Y138" s="65"/>
    </row>
    <row r="139" spans="1:25" ht="18" customHeight="1">
      <c r="J139" s="65"/>
      <c r="K139" s="65"/>
      <c r="L139" s="65"/>
      <c r="M139" s="65"/>
      <c r="N139" s="65"/>
      <c r="O139" s="65"/>
      <c r="P139" s="65"/>
      <c r="Q139" s="65"/>
      <c r="R139" s="65"/>
      <c r="S139" s="65"/>
      <c r="T139" s="65"/>
      <c r="U139" s="65"/>
      <c r="V139" s="65"/>
      <c r="W139" s="65"/>
      <c r="X139" s="65"/>
      <c r="Y139" s="65"/>
    </row>
    <row r="140" spans="1:25" ht="18" customHeight="1">
      <c r="J140" s="65"/>
      <c r="K140" s="65"/>
      <c r="L140" s="65"/>
      <c r="M140" s="65"/>
      <c r="N140" s="65"/>
      <c r="O140" s="65"/>
      <c r="P140" s="65"/>
      <c r="Q140" s="65"/>
      <c r="R140" s="65"/>
      <c r="S140" s="65"/>
      <c r="T140" s="65"/>
      <c r="U140" s="65"/>
      <c r="V140" s="65"/>
      <c r="W140" s="65"/>
      <c r="X140" s="65"/>
      <c r="Y140" s="65"/>
    </row>
    <row r="141" spans="1:25" ht="18" customHeight="1">
      <c r="J141" s="65"/>
      <c r="K141" s="65"/>
      <c r="L141" s="65"/>
      <c r="M141" s="65"/>
      <c r="N141" s="65"/>
      <c r="O141" s="65"/>
      <c r="P141" s="65"/>
      <c r="Q141" s="65"/>
      <c r="R141" s="65"/>
      <c r="S141" s="65"/>
      <c r="T141" s="65"/>
      <c r="U141" s="65"/>
      <c r="V141" s="65"/>
      <c r="W141" s="65"/>
      <c r="X141" s="65"/>
      <c r="Y141" s="65"/>
    </row>
    <row r="142" spans="1:25" ht="18" customHeight="1">
      <c r="A142" s="44"/>
      <c r="B142" s="49"/>
      <c r="C142" s="53"/>
      <c r="D142" s="53"/>
      <c r="E142" s="55"/>
      <c r="F142" s="55"/>
      <c r="G142" s="55"/>
      <c r="H142" s="53"/>
      <c r="I142" s="53"/>
      <c r="J142" s="65"/>
      <c r="K142" s="65"/>
      <c r="L142" s="65"/>
      <c r="M142" s="65"/>
      <c r="N142" s="65"/>
      <c r="O142" s="65"/>
      <c r="P142" s="65"/>
      <c r="Q142" s="65"/>
      <c r="R142" s="65"/>
      <c r="S142" s="65"/>
      <c r="T142" s="65"/>
      <c r="U142" s="65"/>
      <c r="V142" s="65"/>
      <c r="W142" s="65"/>
      <c r="X142" s="65"/>
      <c r="Y142" s="65"/>
    </row>
    <row r="143" spans="1:25" ht="18" customHeight="1">
      <c r="A143" s="44"/>
      <c r="B143" s="49"/>
      <c r="C143" s="53"/>
      <c r="D143" s="72"/>
      <c r="E143" s="55"/>
      <c r="F143" s="55"/>
      <c r="G143" s="55"/>
      <c r="H143" s="53"/>
      <c r="I143" s="53"/>
      <c r="J143" s="65"/>
      <c r="K143" s="65"/>
      <c r="L143" s="65"/>
      <c r="M143" s="65"/>
      <c r="N143" s="65"/>
      <c r="O143" s="65"/>
      <c r="P143" s="65"/>
      <c r="Q143" s="65"/>
      <c r="R143" s="65"/>
      <c r="S143" s="65"/>
      <c r="T143" s="65"/>
      <c r="U143" s="65"/>
      <c r="V143" s="65"/>
      <c r="W143" s="65"/>
      <c r="X143" s="65"/>
      <c r="Y143" s="65"/>
    </row>
    <row r="144" spans="1:25" ht="18" customHeight="1">
      <c r="A144" s="44"/>
      <c r="B144" s="49"/>
      <c r="C144" s="53"/>
      <c r="D144" s="53"/>
      <c r="E144" s="55"/>
      <c r="F144" s="55"/>
      <c r="G144" s="55"/>
      <c r="H144" s="49"/>
      <c r="I144" s="49"/>
      <c r="J144" s="49"/>
      <c r="K144" s="49"/>
      <c r="L144" s="49"/>
      <c r="M144" s="49"/>
      <c r="N144" s="49"/>
      <c r="O144" s="49"/>
      <c r="P144" s="49"/>
      <c r="Q144" s="49"/>
      <c r="R144" s="49"/>
      <c r="S144" s="49"/>
      <c r="T144" s="49"/>
      <c r="U144" s="49"/>
      <c r="V144" s="49"/>
      <c r="W144" s="49"/>
      <c r="X144" s="49"/>
      <c r="Y144" s="49"/>
    </row>
    <row r="145" spans="1:25" ht="18" customHeight="1">
      <c r="A145" s="44"/>
      <c r="B145" s="49"/>
      <c r="C145" s="53"/>
      <c r="D145" s="53"/>
      <c r="E145" s="55"/>
      <c r="F145" s="55"/>
      <c r="G145" s="55"/>
      <c r="H145" s="53"/>
      <c r="I145" s="53"/>
      <c r="J145" s="65"/>
      <c r="K145" s="65"/>
      <c r="L145" s="65"/>
      <c r="M145" s="65"/>
      <c r="N145" s="65"/>
      <c r="O145" s="65"/>
      <c r="P145" s="65"/>
      <c r="Q145" s="65"/>
      <c r="R145" s="65"/>
      <c r="S145" s="65"/>
      <c r="T145" s="65"/>
      <c r="U145" s="65"/>
      <c r="V145" s="65"/>
      <c r="W145" s="65"/>
      <c r="X145" s="65"/>
      <c r="Y145" s="65"/>
    </row>
    <row r="146" spans="1:25" ht="18" customHeight="1">
      <c r="A146" s="44"/>
      <c r="B146" s="49"/>
      <c r="C146" s="53"/>
      <c r="D146" s="53"/>
      <c r="E146" s="55"/>
      <c r="F146" s="55"/>
      <c r="G146" s="55"/>
      <c r="H146" s="53"/>
      <c r="I146" s="53"/>
      <c r="J146" s="49"/>
      <c r="K146" s="49"/>
      <c r="L146" s="49"/>
      <c r="M146" s="49"/>
      <c r="N146" s="49"/>
      <c r="O146" s="49"/>
      <c r="P146" s="49"/>
      <c r="Q146" s="49"/>
      <c r="R146" s="49"/>
      <c r="S146" s="49"/>
      <c r="T146" s="49"/>
      <c r="U146" s="49"/>
      <c r="V146" s="49"/>
      <c r="W146" s="49"/>
      <c r="X146" s="49"/>
      <c r="Y146" s="49"/>
    </row>
    <row r="147" spans="1:25" ht="18" customHeight="1">
      <c r="A147" s="44"/>
      <c r="B147" s="49"/>
      <c r="C147" s="53"/>
      <c r="D147" s="53"/>
      <c r="E147" s="55"/>
      <c r="F147" s="55"/>
      <c r="G147" s="55"/>
      <c r="H147" s="53"/>
      <c r="I147" s="53"/>
      <c r="J147" s="49"/>
      <c r="K147" s="49"/>
      <c r="L147" s="49"/>
      <c r="M147" s="49"/>
      <c r="N147" s="49"/>
      <c r="O147" s="49"/>
      <c r="P147" s="49"/>
      <c r="Q147" s="49"/>
      <c r="R147" s="49"/>
      <c r="S147" s="49"/>
      <c r="T147" s="49"/>
      <c r="U147" s="49"/>
      <c r="V147" s="49"/>
      <c r="W147" s="49"/>
      <c r="X147" s="49"/>
      <c r="Y147" s="49"/>
    </row>
    <row r="148" spans="1:25" ht="18" customHeight="1">
      <c r="A148" s="44"/>
      <c r="B148" s="49"/>
      <c r="C148" s="53"/>
      <c r="D148" s="53"/>
      <c r="E148" s="55"/>
      <c r="F148" s="55"/>
      <c r="G148" s="55"/>
      <c r="H148" s="49"/>
      <c r="I148" s="49"/>
      <c r="J148" s="49"/>
      <c r="K148" s="49"/>
      <c r="L148" s="49"/>
      <c r="M148" s="49"/>
      <c r="N148" s="49"/>
      <c r="O148" s="49"/>
      <c r="P148" s="49"/>
      <c r="Q148" s="49"/>
      <c r="R148" s="49"/>
      <c r="S148" s="49"/>
      <c r="T148" s="49"/>
      <c r="U148" s="49"/>
      <c r="V148" s="49"/>
      <c r="W148" s="49"/>
      <c r="X148" s="49"/>
      <c r="Y148" s="49"/>
    </row>
    <row r="149" spans="1:25" ht="18" customHeight="1">
      <c r="A149" s="44"/>
      <c r="B149" s="49"/>
      <c r="C149" s="53"/>
      <c r="D149" s="53"/>
      <c r="E149" s="55"/>
      <c r="F149" s="55"/>
      <c r="G149" s="55"/>
      <c r="H149" s="53"/>
      <c r="I149" s="53"/>
      <c r="J149" s="49"/>
      <c r="K149" s="49"/>
      <c r="L149" s="49"/>
      <c r="M149" s="49"/>
      <c r="N149" s="49"/>
      <c r="O149" s="49"/>
      <c r="P149" s="49"/>
      <c r="Q149" s="49"/>
      <c r="R149" s="49"/>
      <c r="S149" s="49"/>
      <c r="T149" s="49"/>
      <c r="U149" s="49"/>
      <c r="V149" s="49"/>
      <c r="W149" s="49"/>
      <c r="X149" s="49"/>
      <c r="Y149" s="49"/>
    </row>
    <row r="150" spans="1:25" ht="18" customHeight="1">
      <c r="A150" s="44"/>
      <c r="B150" s="49"/>
      <c r="C150" s="53"/>
      <c r="D150" s="53"/>
      <c r="E150" s="55"/>
      <c r="F150" s="55"/>
      <c r="G150" s="55"/>
      <c r="H150" s="53"/>
      <c r="I150" s="53"/>
      <c r="J150" s="49"/>
      <c r="K150" s="49"/>
      <c r="L150" s="49"/>
      <c r="M150" s="49"/>
      <c r="N150" s="49"/>
      <c r="O150" s="49"/>
      <c r="P150" s="49"/>
      <c r="Q150" s="49"/>
      <c r="R150" s="49"/>
      <c r="S150" s="49"/>
      <c r="T150" s="49"/>
      <c r="U150" s="49"/>
      <c r="V150" s="49"/>
      <c r="W150" s="49"/>
      <c r="X150" s="49"/>
      <c r="Y150" s="49"/>
    </row>
    <row r="151" spans="1:25" ht="18" customHeight="1">
      <c r="A151" s="44"/>
      <c r="B151" s="49"/>
      <c r="C151" s="53"/>
      <c r="D151" s="53"/>
      <c r="E151" s="55"/>
      <c r="F151" s="55"/>
      <c r="G151" s="55"/>
      <c r="H151" s="53"/>
      <c r="I151" s="53"/>
      <c r="J151" s="49"/>
      <c r="K151" s="49"/>
      <c r="L151" s="49"/>
      <c r="M151" s="49"/>
      <c r="N151" s="49"/>
      <c r="O151" s="49"/>
      <c r="P151" s="49"/>
      <c r="Q151" s="49"/>
      <c r="R151" s="49"/>
      <c r="S151" s="49"/>
      <c r="T151" s="49"/>
      <c r="U151" s="49"/>
      <c r="V151" s="49"/>
      <c r="W151" s="49"/>
      <c r="X151" s="49"/>
      <c r="Y151" s="49"/>
    </row>
    <row r="152" spans="1:25" ht="18" customHeight="1">
      <c r="A152" s="44"/>
      <c r="B152" s="49"/>
      <c r="C152" s="53"/>
      <c r="D152" s="53"/>
      <c r="E152" s="55"/>
      <c r="F152" s="55"/>
      <c r="G152" s="55"/>
      <c r="H152" s="49"/>
      <c r="I152" s="49"/>
      <c r="J152" s="49"/>
      <c r="K152" s="49"/>
      <c r="L152" s="49"/>
      <c r="M152" s="49"/>
      <c r="N152" s="49"/>
      <c r="O152" s="49"/>
      <c r="P152" s="49"/>
      <c r="Q152" s="49"/>
      <c r="R152" s="49"/>
      <c r="S152" s="49"/>
      <c r="T152" s="49"/>
      <c r="U152" s="49"/>
      <c r="V152" s="49"/>
      <c r="W152" s="49"/>
      <c r="X152" s="49"/>
      <c r="Y152" s="49"/>
    </row>
    <row r="153" spans="1:25" ht="18" customHeight="1">
      <c r="A153" s="44"/>
      <c r="B153" s="49"/>
      <c r="C153" s="53"/>
      <c r="D153" s="53"/>
      <c r="E153" s="55"/>
      <c r="F153" s="55"/>
      <c r="G153" s="55"/>
      <c r="H153" s="49"/>
      <c r="I153" s="49"/>
      <c r="J153" s="49"/>
      <c r="K153" s="49"/>
      <c r="L153" s="49"/>
      <c r="M153" s="49"/>
      <c r="N153" s="49"/>
      <c r="O153" s="49"/>
      <c r="P153" s="49"/>
      <c r="Q153" s="49"/>
      <c r="R153" s="49"/>
      <c r="S153" s="49"/>
      <c r="T153" s="49"/>
      <c r="U153" s="49"/>
      <c r="V153" s="49"/>
      <c r="W153" s="49"/>
      <c r="X153" s="49"/>
      <c r="Y153" s="49"/>
    </row>
    <row r="154" spans="1:25" ht="18" customHeight="1">
      <c r="A154" s="44"/>
      <c r="B154" s="49"/>
      <c r="C154" s="53"/>
      <c r="D154" s="53"/>
      <c r="E154" s="55"/>
      <c r="F154" s="55"/>
      <c r="G154" s="55"/>
      <c r="H154" s="49"/>
      <c r="I154" s="49"/>
      <c r="J154" s="49"/>
      <c r="K154" s="49"/>
      <c r="L154" s="49"/>
      <c r="M154" s="49"/>
      <c r="N154" s="49"/>
      <c r="O154" s="49"/>
      <c r="P154" s="49"/>
      <c r="Q154" s="49"/>
      <c r="R154" s="49"/>
      <c r="S154" s="49"/>
      <c r="T154" s="49"/>
      <c r="U154" s="49"/>
      <c r="V154" s="49"/>
      <c r="W154" s="49"/>
      <c r="X154" s="49"/>
      <c r="Y154" s="49"/>
    </row>
    <row r="155" spans="1:25" ht="18" customHeight="1">
      <c r="A155" s="44"/>
      <c r="B155" s="49"/>
      <c r="C155" s="53"/>
      <c r="D155" s="53"/>
      <c r="E155" s="55"/>
      <c r="F155" s="55"/>
      <c r="G155" s="55"/>
      <c r="H155" s="53"/>
      <c r="I155" s="53"/>
      <c r="J155" s="49"/>
      <c r="K155" s="49"/>
      <c r="L155" s="49"/>
      <c r="M155" s="49"/>
      <c r="N155" s="49"/>
      <c r="O155" s="49"/>
      <c r="P155" s="49"/>
      <c r="Q155" s="49"/>
      <c r="R155" s="49"/>
      <c r="S155" s="49"/>
      <c r="T155" s="49"/>
      <c r="U155" s="49"/>
      <c r="V155" s="49"/>
      <c r="W155" s="49"/>
      <c r="X155" s="49"/>
      <c r="Y155" s="49"/>
    </row>
    <row r="156" spans="1:25" ht="18" customHeight="1">
      <c r="A156" s="44"/>
      <c r="B156" s="49"/>
      <c r="C156" s="53"/>
      <c r="D156" s="53"/>
      <c r="E156" s="55"/>
      <c r="F156" s="55"/>
      <c r="G156" s="55"/>
      <c r="H156" s="53"/>
      <c r="I156" s="53"/>
      <c r="J156" s="49"/>
      <c r="K156" s="49"/>
      <c r="L156" s="49"/>
      <c r="M156" s="49"/>
      <c r="N156" s="49"/>
      <c r="O156" s="49"/>
      <c r="P156" s="49"/>
      <c r="Q156" s="49"/>
      <c r="R156" s="49"/>
      <c r="S156" s="49"/>
      <c r="T156" s="49"/>
      <c r="U156" s="49"/>
      <c r="V156" s="49"/>
      <c r="W156" s="49"/>
      <c r="X156" s="49"/>
      <c r="Y156" s="49"/>
    </row>
    <row r="157" spans="1:25" ht="18" customHeight="1">
      <c r="A157" s="44"/>
      <c r="B157" s="49"/>
      <c r="C157" s="53"/>
      <c r="D157" s="53"/>
      <c r="E157" s="55"/>
      <c r="F157" s="55"/>
      <c r="G157" s="55"/>
      <c r="H157" s="53"/>
      <c r="I157" s="53"/>
      <c r="J157" s="49"/>
      <c r="K157" s="49"/>
      <c r="L157" s="49"/>
      <c r="M157" s="49"/>
      <c r="N157" s="49"/>
      <c r="O157" s="49"/>
      <c r="P157" s="49"/>
      <c r="Q157" s="49"/>
      <c r="R157" s="49"/>
      <c r="S157" s="49"/>
      <c r="T157" s="49"/>
      <c r="U157" s="49"/>
      <c r="V157" s="49"/>
      <c r="W157" s="49"/>
      <c r="X157" s="49"/>
      <c r="Y157" s="49"/>
    </row>
    <row r="158" spans="1:25" ht="18" customHeight="1">
      <c r="A158" s="44"/>
      <c r="B158" s="49"/>
      <c r="C158" s="53"/>
      <c r="D158" s="53"/>
      <c r="E158" s="55"/>
      <c r="F158" s="55"/>
      <c r="G158" s="55"/>
      <c r="H158" s="53"/>
      <c r="I158" s="53"/>
      <c r="J158" s="49"/>
      <c r="K158" s="49"/>
      <c r="L158" s="49"/>
      <c r="M158" s="49"/>
      <c r="N158" s="49"/>
      <c r="O158" s="49"/>
      <c r="P158" s="49"/>
      <c r="Q158" s="49"/>
      <c r="R158" s="49"/>
      <c r="S158" s="49"/>
      <c r="T158" s="49"/>
      <c r="U158" s="49"/>
      <c r="V158" s="49"/>
      <c r="W158" s="49"/>
      <c r="X158" s="49"/>
      <c r="Y158" s="49"/>
    </row>
    <row r="159" spans="1:25" ht="18" customHeight="1">
      <c r="A159" s="44"/>
      <c r="B159" s="49"/>
      <c r="C159" s="53"/>
      <c r="D159" s="53"/>
      <c r="E159" s="55"/>
      <c r="F159" s="55"/>
      <c r="G159" s="55"/>
      <c r="H159" s="53"/>
      <c r="I159" s="53"/>
      <c r="J159" s="49"/>
      <c r="K159" s="49"/>
      <c r="L159" s="49"/>
      <c r="M159" s="49"/>
      <c r="N159" s="49"/>
      <c r="O159" s="49"/>
      <c r="P159" s="49"/>
      <c r="Q159" s="49"/>
      <c r="R159" s="49"/>
      <c r="S159" s="49"/>
      <c r="T159" s="49"/>
      <c r="U159" s="49"/>
      <c r="V159" s="49"/>
      <c r="W159" s="49"/>
      <c r="X159" s="49"/>
      <c r="Y159" s="49"/>
    </row>
    <row r="160" spans="1:25" ht="18" customHeight="1">
      <c r="A160" s="44"/>
      <c r="B160" s="49"/>
      <c r="C160" s="53"/>
      <c r="D160" s="53"/>
      <c r="E160" s="55"/>
      <c r="F160" s="55"/>
      <c r="G160" s="55"/>
      <c r="H160" s="49"/>
      <c r="I160" s="49"/>
      <c r="J160" s="49"/>
      <c r="K160" s="49"/>
      <c r="L160" s="49"/>
      <c r="M160" s="49"/>
      <c r="N160" s="49"/>
      <c r="O160" s="49"/>
      <c r="P160" s="49"/>
      <c r="Q160" s="49"/>
      <c r="R160" s="49"/>
      <c r="S160" s="49"/>
      <c r="T160" s="49"/>
      <c r="U160" s="49"/>
      <c r="V160" s="49"/>
      <c r="W160" s="49"/>
      <c r="X160" s="49"/>
      <c r="Y160" s="49"/>
    </row>
    <row r="161" spans="1:25" ht="18" customHeight="1">
      <c r="A161" s="44"/>
      <c r="B161" s="49"/>
      <c r="C161" s="53"/>
      <c r="D161" s="53"/>
      <c r="E161" s="55"/>
      <c r="F161" s="55"/>
      <c r="G161" s="55"/>
      <c r="H161" s="53"/>
      <c r="I161" s="53"/>
      <c r="J161" s="49"/>
      <c r="K161" s="49"/>
      <c r="L161" s="49"/>
      <c r="M161" s="49"/>
      <c r="N161" s="49"/>
      <c r="O161" s="49"/>
      <c r="P161" s="49"/>
      <c r="Q161" s="49"/>
      <c r="R161" s="49"/>
      <c r="S161" s="49"/>
      <c r="T161" s="49"/>
      <c r="U161" s="49"/>
      <c r="V161" s="49"/>
      <c r="W161" s="49"/>
      <c r="X161" s="49"/>
      <c r="Y161" s="49"/>
    </row>
    <row r="162" spans="1:25" ht="18" customHeight="1">
      <c r="A162" s="44"/>
      <c r="B162" s="49"/>
      <c r="C162" s="53"/>
      <c r="D162" s="53"/>
      <c r="E162" s="55"/>
      <c r="F162" s="55"/>
      <c r="G162" s="55"/>
      <c r="H162" s="53"/>
      <c r="I162" s="53"/>
      <c r="J162" s="49"/>
      <c r="K162" s="49"/>
      <c r="L162" s="49"/>
      <c r="M162" s="49"/>
      <c r="N162" s="49"/>
      <c r="O162" s="49"/>
      <c r="P162" s="49"/>
      <c r="Q162" s="49"/>
      <c r="R162" s="49"/>
      <c r="S162" s="49"/>
      <c r="T162" s="49"/>
      <c r="U162" s="49"/>
      <c r="V162" s="49"/>
      <c r="W162" s="49"/>
      <c r="X162" s="49"/>
      <c r="Y162" s="49"/>
    </row>
    <row r="163" spans="1:25" ht="18" customHeight="1">
      <c r="A163" s="44"/>
      <c r="B163" s="49"/>
      <c r="C163" s="53"/>
      <c r="D163" s="53"/>
      <c r="E163" s="55"/>
      <c r="F163" s="55"/>
      <c r="G163" s="55"/>
      <c r="H163" s="53"/>
      <c r="I163" s="53"/>
      <c r="J163" s="49"/>
      <c r="K163" s="49"/>
      <c r="L163" s="49"/>
      <c r="M163" s="49"/>
      <c r="N163" s="49"/>
      <c r="O163" s="49"/>
      <c r="P163" s="49"/>
      <c r="Q163" s="49"/>
      <c r="R163" s="49"/>
      <c r="S163" s="49"/>
      <c r="T163" s="49"/>
      <c r="U163" s="49"/>
      <c r="V163" s="49"/>
      <c r="W163" s="49"/>
      <c r="X163" s="49"/>
      <c r="Y163" s="49"/>
    </row>
    <row r="164" spans="1:25" ht="18" customHeight="1">
      <c r="A164" s="44"/>
      <c r="B164" s="49"/>
      <c r="C164" s="53"/>
      <c r="D164" s="53"/>
      <c r="E164" s="55"/>
      <c r="F164" s="55"/>
      <c r="G164" s="55"/>
      <c r="H164" s="53"/>
      <c r="I164" s="53"/>
      <c r="J164" s="49"/>
      <c r="K164" s="49"/>
      <c r="L164" s="49"/>
      <c r="M164" s="49"/>
      <c r="N164" s="49"/>
      <c r="O164" s="49"/>
      <c r="P164" s="49"/>
      <c r="Q164" s="49"/>
      <c r="R164" s="49"/>
      <c r="S164" s="49"/>
      <c r="T164" s="49"/>
      <c r="U164" s="49"/>
      <c r="V164" s="49"/>
      <c r="W164" s="49"/>
      <c r="X164" s="49"/>
      <c r="Y164" s="49"/>
    </row>
    <row r="165" spans="1:25" ht="18" customHeight="1">
      <c r="A165" s="44"/>
      <c r="B165" s="49"/>
      <c r="C165" s="53"/>
      <c r="D165" s="53"/>
      <c r="E165" s="55"/>
      <c r="F165" s="55"/>
      <c r="G165" s="55"/>
      <c r="H165" s="53"/>
      <c r="I165" s="53"/>
      <c r="J165" s="49"/>
      <c r="K165" s="49"/>
      <c r="L165" s="49"/>
      <c r="M165" s="49"/>
      <c r="N165" s="49"/>
      <c r="O165" s="49"/>
      <c r="P165" s="49"/>
      <c r="Q165" s="49"/>
      <c r="R165" s="49"/>
      <c r="S165" s="49"/>
      <c r="T165" s="49"/>
      <c r="U165" s="49"/>
      <c r="V165" s="49"/>
      <c r="W165" s="49"/>
      <c r="X165" s="49"/>
      <c r="Y165" s="49"/>
    </row>
    <row r="166" spans="1:25" ht="18" customHeight="1">
      <c r="A166" s="44"/>
      <c r="B166" s="49"/>
      <c r="C166" s="53"/>
      <c r="D166" s="53"/>
      <c r="E166" s="55"/>
      <c r="F166" s="55"/>
      <c r="G166" s="55"/>
      <c r="H166" s="53"/>
      <c r="I166" s="53"/>
      <c r="J166" s="49"/>
      <c r="K166" s="49"/>
      <c r="L166" s="49"/>
      <c r="M166" s="49"/>
      <c r="N166" s="49"/>
      <c r="O166" s="49"/>
      <c r="P166" s="49"/>
      <c r="Q166" s="49"/>
      <c r="R166" s="49"/>
      <c r="S166" s="49"/>
      <c r="T166" s="49"/>
      <c r="U166" s="49"/>
      <c r="V166" s="49"/>
      <c r="W166" s="49"/>
      <c r="X166" s="49"/>
      <c r="Y166" s="49"/>
    </row>
    <row r="167" spans="1:25" ht="18" customHeight="1">
      <c r="A167" s="44"/>
      <c r="B167" s="49"/>
      <c r="C167" s="53"/>
      <c r="D167" s="53"/>
      <c r="E167" s="55"/>
      <c r="F167" s="55"/>
      <c r="G167" s="55"/>
      <c r="H167" s="53"/>
      <c r="I167" s="53"/>
      <c r="J167" s="49"/>
      <c r="K167" s="49"/>
      <c r="L167" s="49"/>
      <c r="M167" s="49"/>
      <c r="N167" s="49"/>
      <c r="O167" s="49"/>
      <c r="P167" s="49"/>
      <c r="Q167" s="49"/>
      <c r="R167" s="49"/>
      <c r="S167" s="49"/>
      <c r="T167" s="49"/>
      <c r="U167" s="49"/>
      <c r="V167" s="49"/>
      <c r="W167" s="49"/>
      <c r="X167" s="49"/>
      <c r="Y167" s="49"/>
    </row>
    <row r="168" spans="1:25" ht="18" customHeight="1">
      <c r="A168" s="44"/>
      <c r="B168" s="49"/>
      <c r="C168" s="53"/>
      <c r="D168" s="53"/>
      <c r="E168" s="55"/>
      <c r="F168" s="55"/>
      <c r="G168" s="55"/>
      <c r="H168" s="53"/>
      <c r="I168" s="53"/>
      <c r="J168" s="49"/>
      <c r="K168" s="49"/>
      <c r="L168" s="49"/>
      <c r="M168" s="49"/>
      <c r="N168" s="49"/>
      <c r="O168" s="49"/>
      <c r="P168" s="49"/>
      <c r="Q168" s="49"/>
      <c r="R168" s="49"/>
      <c r="S168" s="49"/>
      <c r="T168" s="49"/>
      <c r="U168" s="49"/>
      <c r="V168" s="49"/>
      <c r="W168" s="49"/>
      <c r="X168" s="49"/>
      <c r="Y168" s="49"/>
    </row>
    <row r="169" spans="1:25" ht="18" customHeight="1">
      <c r="A169" s="44"/>
      <c r="B169" s="49"/>
      <c r="C169" s="53"/>
      <c r="D169" s="53"/>
      <c r="E169" s="55"/>
      <c r="F169" s="55"/>
      <c r="G169" s="55"/>
      <c r="H169" s="49"/>
      <c r="I169" s="49"/>
      <c r="J169" s="49"/>
      <c r="K169" s="49"/>
      <c r="L169" s="49"/>
      <c r="M169" s="49"/>
      <c r="N169" s="49"/>
      <c r="O169" s="49"/>
      <c r="P169" s="49"/>
      <c r="Q169" s="49"/>
      <c r="R169" s="49"/>
      <c r="S169" s="49"/>
      <c r="T169" s="49"/>
      <c r="U169" s="49"/>
      <c r="V169" s="49"/>
      <c r="W169" s="49"/>
      <c r="X169" s="49"/>
      <c r="Y169" s="49"/>
    </row>
    <row r="170" spans="1:25" ht="18" customHeight="1">
      <c r="A170" s="44"/>
      <c r="B170" s="49"/>
      <c r="C170" s="53"/>
      <c r="D170" s="53"/>
      <c r="E170" s="55"/>
      <c r="F170" s="55"/>
      <c r="G170" s="55"/>
      <c r="H170" s="53"/>
      <c r="I170" s="53"/>
      <c r="J170" s="49"/>
      <c r="K170" s="49"/>
      <c r="L170" s="49"/>
      <c r="M170" s="49"/>
      <c r="N170" s="49"/>
      <c r="O170" s="49"/>
      <c r="P170" s="49"/>
      <c r="Q170" s="49"/>
      <c r="R170" s="49"/>
      <c r="S170" s="49"/>
      <c r="T170" s="49"/>
      <c r="U170" s="49"/>
      <c r="V170" s="49"/>
      <c r="W170" s="49"/>
      <c r="X170" s="49"/>
      <c r="Y170" s="49"/>
    </row>
    <row r="171" spans="1:25" ht="18" customHeight="1">
      <c r="A171" s="44"/>
      <c r="B171" s="49"/>
      <c r="C171" s="53"/>
      <c r="D171" s="53"/>
      <c r="E171" s="55"/>
      <c r="F171" s="55"/>
      <c r="G171" s="55"/>
      <c r="H171" s="49"/>
      <c r="I171" s="49"/>
      <c r="J171" s="49"/>
      <c r="K171" s="49"/>
      <c r="L171" s="49"/>
      <c r="M171" s="49"/>
      <c r="N171" s="49"/>
      <c r="O171" s="49"/>
      <c r="P171" s="49"/>
      <c r="Q171" s="49"/>
      <c r="R171" s="49"/>
      <c r="S171" s="49"/>
      <c r="T171" s="49"/>
      <c r="U171" s="49"/>
      <c r="V171" s="49"/>
      <c r="W171" s="49"/>
      <c r="X171" s="49"/>
      <c r="Y171" s="49"/>
    </row>
    <row r="172" spans="1:25" ht="18" customHeight="1">
      <c r="A172" s="44"/>
      <c r="B172" s="49"/>
      <c r="C172" s="53"/>
      <c r="D172" s="53"/>
      <c r="E172" s="55"/>
      <c r="F172" s="55"/>
      <c r="G172" s="55"/>
      <c r="H172" s="53"/>
      <c r="I172" s="53"/>
      <c r="J172" s="49"/>
      <c r="K172" s="49"/>
      <c r="L172" s="49"/>
      <c r="M172" s="49"/>
      <c r="N172" s="49"/>
      <c r="O172" s="49"/>
      <c r="P172" s="49"/>
      <c r="Q172" s="49"/>
      <c r="R172" s="49"/>
      <c r="S172" s="49"/>
      <c r="T172" s="49"/>
      <c r="U172" s="49"/>
      <c r="V172" s="49"/>
      <c r="W172" s="49"/>
      <c r="X172" s="49"/>
      <c r="Y172" s="49"/>
    </row>
    <row r="173" spans="1:25" ht="18" customHeight="1">
      <c r="A173" s="44"/>
      <c r="B173" s="49"/>
      <c r="C173" s="53"/>
      <c r="D173" s="53"/>
      <c r="E173" s="55"/>
      <c r="F173" s="55"/>
      <c r="G173" s="55"/>
      <c r="H173" s="53"/>
      <c r="I173" s="53"/>
      <c r="J173" s="49"/>
      <c r="K173" s="49"/>
      <c r="L173" s="49"/>
      <c r="M173" s="49"/>
      <c r="N173" s="49"/>
      <c r="O173" s="49"/>
      <c r="P173" s="49"/>
      <c r="Q173" s="49"/>
      <c r="R173" s="49"/>
      <c r="S173" s="49"/>
      <c r="T173" s="49"/>
      <c r="U173" s="49"/>
      <c r="V173" s="49"/>
      <c r="W173" s="49"/>
      <c r="X173" s="49"/>
      <c r="Y173" s="49"/>
    </row>
    <row r="174" spans="1:25" ht="18" customHeight="1">
      <c r="A174" s="44"/>
      <c r="B174" s="49"/>
      <c r="C174" s="53"/>
      <c r="D174" s="53"/>
      <c r="E174" s="55"/>
      <c r="F174" s="55"/>
      <c r="G174" s="55"/>
      <c r="H174" s="49"/>
      <c r="I174" s="49"/>
      <c r="J174" s="49"/>
      <c r="K174" s="49"/>
      <c r="L174" s="49"/>
      <c r="M174" s="49"/>
      <c r="N174" s="49"/>
      <c r="O174" s="49"/>
      <c r="P174" s="49"/>
      <c r="Q174" s="49"/>
      <c r="R174" s="49"/>
      <c r="S174" s="49"/>
      <c r="T174" s="49"/>
      <c r="U174" s="49"/>
      <c r="V174" s="49"/>
      <c r="W174" s="49"/>
      <c r="X174" s="49"/>
      <c r="Y174" s="49"/>
    </row>
    <row r="175" spans="1:25" ht="18" customHeight="1">
      <c r="A175" s="44"/>
      <c r="B175" s="49"/>
      <c r="C175" s="53"/>
      <c r="D175" s="53"/>
      <c r="E175" s="55"/>
      <c r="F175" s="55"/>
      <c r="G175" s="55"/>
      <c r="H175" s="49"/>
      <c r="I175" s="49"/>
      <c r="J175" s="49"/>
      <c r="K175" s="49"/>
      <c r="L175" s="49"/>
      <c r="M175" s="49"/>
      <c r="N175" s="49"/>
      <c r="O175" s="49"/>
      <c r="P175" s="49"/>
      <c r="Q175" s="49"/>
      <c r="R175" s="49"/>
      <c r="S175" s="49"/>
      <c r="T175" s="49"/>
      <c r="U175" s="49"/>
      <c r="V175" s="49"/>
      <c r="W175" s="49"/>
      <c r="X175" s="49"/>
      <c r="Y175" s="49"/>
    </row>
    <row r="176" spans="1:25" ht="18" customHeight="1">
      <c r="A176" s="44"/>
      <c r="B176" s="49"/>
      <c r="C176" s="53"/>
      <c r="D176" s="53"/>
      <c r="E176" s="55"/>
      <c r="F176" s="55"/>
      <c r="G176" s="55"/>
      <c r="H176" s="49"/>
      <c r="I176" s="49"/>
      <c r="J176" s="49"/>
      <c r="K176" s="49"/>
      <c r="L176" s="49"/>
      <c r="M176" s="49"/>
      <c r="N176" s="49"/>
      <c r="O176" s="49"/>
      <c r="P176" s="49"/>
      <c r="Q176" s="49"/>
      <c r="R176" s="49"/>
      <c r="S176" s="49"/>
      <c r="T176" s="49"/>
      <c r="U176" s="49"/>
      <c r="V176" s="49"/>
      <c r="W176" s="49"/>
      <c r="X176" s="49"/>
      <c r="Y176" s="49"/>
    </row>
    <row r="177" spans="1:25" ht="18" customHeight="1">
      <c r="A177" s="44"/>
      <c r="B177" s="49"/>
      <c r="C177" s="53"/>
      <c r="D177" s="53"/>
      <c r="E177" s="55"/>
      <c r="F177" s="55"/>
      <c r="G177" s="55"/>
      <c r="H177" s="53"/>
      <c r="I177" s="53"/>
      <c r="J177" s="49"/>
      <c r="K177" s="49"/>
      <c r="L177" s="49"/>
      <c r="M177" s="49"/>
      <c r="N177" s="49"/>
      <c r="O177" s="49"/>
      <c r="P177" s="49"/>
      <c r="Q177" s="49"/>
      <c r="R177" s="49"/>
      <c r="S177" s="49"/>
      <c r="T177" s="49"/>
      <c r="U177" s="49"/>
      <c r="V177" s="49"/>
      <c r="W177" s="49"/>
      <c r="X177" s="49"/>
      <c r="Y177" s="49"/>
    </row>
    <row r="178" spans="1:25" ht="18" customHeight="1">
      <c r="A178" s="44"/>
      <c r="B178" s="49"/>
      <c r="C178" s="53"/>
      <c r="D178" s="53"/>
      <c r="E178" s="55"/>
      <c r="F178" s="55"/>
      <c r="G178" s="55"/>
      <c r="H178" s="53"/>
      <c r="I178" s="53"/>
      <c r="J178" s="49"/>
      <c r="K178" s="49"/>
      <c r="L178" s="49"/>
      <c r="M178" s="49"/>
      <c r="N178" s="49"/>
      <c r="O178" s="49"/>
      <c r="P178" s="49"/>
      <c r="Q178" s="49"/>
      <c r="R178" s="49"/>
      <c r="S178" s="49"/>
      <c r="T178" s="49"/>
      <c r="U178" s="49"/>
      <c r="V178" s="49"/>
      <c r="W178" s="49"/>
      <c r="X178" s="49"/>
      <c r="Y178" s="49"/>
    </row>
    <row r="179" spans="1:25" ht="18" customHeight="1">
      <c r="A179" s="44"/>
      <c r="B179" s="49"/>
      <c r="C179" s="53"/>
      <c r="D179" s="53"/>
      <c r="E179" s="55"/>
      <c r="F179" s="55"/>
      <c r="G179" s="55"/>
      <c r="H179" s="49"/>
      <c r="I179" s="49"/>
      <c r="J179" s="49"/>
      <c r="K179" s="49"/>
      <c r="L179" s="49"/>
      <c r="M179" s="49"/>
      <c r="N179" s="49"/>
      <c r="O179" s="49"/>
      <c r="P179" s="49"/>
      <c r="Q179" s="49"/>
      <c r="R179" s="49"/>
      <c r="S179" s="49"/>
      <c r="T179" s="49"/>
      <c r="U179" s="49"/>
      <c r="V179" s="49"/>
      <c r="W179" s="49"/>
      <c r="X179" s="49"/>
      <c r="Y179" s="49"/>
    </row>
    <row r="180" spans="1:25" ht="18" customHeight="1">
      <c r="A180" s="44"/>
      <c r="B180" s="49"/>
      <c r="C180" s="53"/>
      <c r="D180" s="53"/>
      <c r="E180" s="55"/>
      <c r="F180" s="55"/>
      <c r="G180" s="55"/>
      <c r="H180" s="49"/>
      <c r="I180" s="49"/>
      <c r="J180" s="49"/>
      <c r="K180" s="49"/>
      <c r="L180" s="49"/>
      <c r="M180" s="49"/>
      <c r="N180" s="49"/>
      <c r="O180" s="49"/>
      <c r="P180" s="49"/>
      <c r="Q180" s="49"/>
      <c r="R180" s="49"/>
      <c r="S180" s="49"/>
      <c r="T180" s="49"/>
      <c r="U180" s="49"/>
      <c r="V180" s="49"/>
      <c r="W180" s="49"/>
      <c r="X180" s="49"/>
      <c r="Y180" s="49"/>
    </row>
    <row r="181" spans="1:25" ht="18" customHeight="1">
      <c r="A181" s="44"/>
      <c r="B181" s="49"/>
      <c r="C181" s="53"/>
      <c r="D181" s="53"/>
      <c r="E181" s="55"/>
      <c r="F181" s="55"/>
      <c r="G181" s="55"/>
      <c r="H181" s="49"/>
      <c r="I181" s="49"/>
      <c r="J181" s="49"/>
      <c r="K181" s="49"/>
      <c r="L181" s="49"/>
      <c r="M181" s="49"/>
      <c r="N181" s="49"/>
      <c r="O181" s="49"/>
      <c r="P181" s="49"/>
      <c r="Q181" s="49"/>
      <c r="R181" s="49"/>
      <c r="S181" s="49"/>
      <c r="T181" s="49"/>
      <c r="U181" s="49"/>
      <c r="V181" s="49"/>
      <c r="W181" s="49"/>
      <c r="X181" s="49"/>
      <c r="Y181" s="49"/>
    </row>
    <row r="182" spans="1:25" ht="18" customHeight="1">
      <c r="A182" s="44"/>
      <c r="B182" s="49"/>
      <c r="C182" s="53"/>
      <c r="D182" s="53"/>
      <c r="E182" s="55"/>
      <c r="F182" s="55"/>
      <c r="G182" s="55"/>
      <c r="H182" s="53"/>
      <c r="I182" s="53"/>
      <c r="J182" s="49"/>
      <c r="K182" s="49"/>
      <c r="L182" s="49"/>
      <c r="M182" s="49"/>
      <c r="N182" s="49"/>
      <c r="O182" s="49"/>
      <c r="P182" s="49"/>
      <c r="Q182" s="49"/>
      <c r="R182" s="49"/>
      <c r="S182" s="49"/>
      <c r="T182" s="49"/>
      <c r="U182" s="49"/>
      <c r="V182" s="49"/>
      <c r="W182" s="49"/>
      <c r="X182" s="49"/>
      <c r="Y182" s="49"/>
    </row>
    <row r="183" spans="1:25" ht="18" customHeight="1">
      <c r="A183" s="44"/>
      <c r="B183" s="49"/>
      <c r="C183" s="53"/>
      <c r="D183" s="53"/>
      <c r="E183" s="55"/>
      <c r="F183" s="55"/>
      <c r="G183" s="55"/>
      <c r="H183" s="53"/>
      <c r="I183" s="53"/>
      <c r="J183" s="49"/>
      <c r="K183" s="49"/>
      <c r="L183" s="49"/>
      <c r="M183" s="49"/>
      <c r="N183" s="49"/>
      <c r="O183" s="49"/>
      <c r="P183" s="49"/>
      <c r="Q183" s="49"/>
      <c r="R183" s="49"/>
      <c r="S183" s="49"/>
      <c r="T183" s="49"/>
      <c r="U183" s="49"/>
      <c r="V183" s="49"/>
      <c r="W183" s="49"/>
      <c r="X183" s="49"/>
      <c r="Y183" s="49"/>
    </row>
    <row r="184" spans="1:25" ht="18" customHeight="1">
      <c r="A184" s="44"/>
      <c r="B184" s="49"/>
      <c r="C184" s="53"/>
      <c r="D184" s="53"/>
      <c r="E184" s="55"/>
      <c r="F184" s="55"/>
      <c r="G184" s="55"/>
      <c r="H184" s="49"/>
      <c r="I184" s="49"/>
      <c r="J184" s="49"/>
      <c r="K184" s="49"/>
      <c r="L184" s="49"/>
      <c r="M184" s="49"/>
      <c r="N184" s="49"/>
      <c r="O184" s="49"/>
      <c r="P184" s="49"/>
      <c r="Q184" s="49"/>
      <c r="R184" s="49"/>
      <c r="S184" s="49"/>
      <c r="T184" s="49"/>
      <c r="U184" s="49"/>
      <c r="V184" s="49"/>
      <c r="W184" s="49"/>
      <c r="X184" s="49"/>
      <c r="Y184" s="49"/>
    </row>
    <row r="185" spans="1:25" ht="18" customHeight="1">
      <c r="A185" s="44"/>
      <c r="B185" s="49"/>
      <c r="C185" s="53"/>
      <c r="D185" s="53"/>
      <c r="E185" s="55"/>
      <c r="F185" s="55"/>
      <c r="G185" s="55"/>
      <c r="H185" s="49"/>
      <c r="I185" s="49"/>
      <c r="J185" s="49"/>
      <c r="K185" s="49"/>
      <c r="L185" s="49"/>
      <c r="M185" s="49"/>
      <c r="N185" s="49"/>
      <c r="O185" s="49"/>
      <c r="P185" s="49"/>
      <c r="Q185" s="49"/>
      <c r="R185" s="49"/>
      <c r="S185" s="49"/>
      <c r="T185" s="49"/>
      <c r="U185" s="49"/>
      <c r="V185" s="49"/>
      <c r="W185" s="49"/>
      <c r="X185" s="49"/>
      <c r="Y185" s="49"/>
    </row>
    <row r="186" spans="1:25" ht="18" customHeight="1">
      <c r="A186" s="44"/>
      <c r="B186" s="49"/>
      <c r="C186" s="53"/>
      <c r="D186" s="53"/>
      <c r="E186" s="55"/>
      <c r="F186" s="55"/>
      <c r="G186" s="55"/>
      <c r="H186" s="49"/>
      <c r="I186" s="49"/>
      <c r="J186" s="49"/>
      <c r="K186" s="49"/>
      <c r="L186" s="49"/>
      <c r="M186" s="49"/>
      <c r="N186" s="49"/>
      <c r="O186" s="49"/>
      <c r="P186" s="49"/>
      <c r="Q186" s="49"/>
      <c r="R186" s="49"/>
      <c r="S186" s="49"/>
      <c r="T186" s="49"/>
      <c r="U186" s="49"/>
      <c r="V186" s="49"/>
      <c r="W186" s="49"/>
      <c r="X186" s="49"/>
      <c r="Y186" s="49"/>
    </row>
    <row r="187" spans="1:25" ht="18" customHeight="1">
      <c r="A187" s="44"/>
      <c r="B187" s="49"/>
      <c r="C187" s="53"/>
      <c r="D187" s="53"/>
      <c r="E187" s="55"/>
      <c r="F187" s="55"/>
      <c r="G187" s="55"/>
      <c r="H187" s="53"/>
      <c r="I187" s="53"/>
      <c r="J187" s="49"/>
      <c r="K187" s="49"/>
      <c r="L187" s="49"/>
      <c r="M187" s="49"/>
      <c r="N187" s="49"/>
      <c r="O187" s="49"/>
      <c r="P187" s="49"/>
      <c r="Q187" s="49"/>
      <c r="R187" s="49"/>
      <c r="S187" s="49"/>
      <c r="T187" s="49"/>
      <c r="U187" s="49"/>
      <c r="V187" s="49"/>
      <c r="W187" s="49"/>
      <c r="X187" s="49"/>
      <c r="Y187" s="49"/>
    </row>
    <row r="188" spans="1:25" ht="18" customHeight="1">
      <c r="A188" s="44"/>
      <c r="B188" s="49"/>
      <c r="C188" s="53"/>
      <c r="D188" s="53"/>
      <c r="E188" s="55"/>
      <c r="F188" s="55"/>
      <c r="G188" s="55"/>
      <c r="H188" s="53"/>
      <c r="I188" s="53"/>
      <c r="J188" s="49"/>
      <c r="K188" s="49"/>
      <c r="L188" s="49"/>
      <c r="M188" s="49"/>
      <c r="N188" s="49"/>
      <c r="O188" s="49"/>
      <c r="P188" s="49"/>
      <c r="Q188" s="49"/>
      <c r="R188" s="49"/>
      <c r="S188" s="49"/>
      <c r="T188" s="49"/>
      <c r="U188" s="49"/>
      <c r="V188" s="49"/>
      <c r="W188" s="49"/>
      <c r="X188" s="49"/>
      <c r="Y188" s="49"/>
    </row>
    <row r="189" spans="1:25" ht="18" customHeight="1">
      <c r="A189" s="44"/>
      <c r="B189" s="49"/>
      <c r="C189" s="53"/>
      <c r="D189" s="53"/>
      <c r="E189" s="55"/>
      <c r="F189" s="55"/>
      <c r="G189" s="55"/>
      <c r="H189" s="49"/>
      <c r="I189" s="49"/>
      <c r="J189" s="49"/>
      <c r="K189" s="49"/>
      <c r="L189" s="49"/>
      <c r="M189" s="49"/>
      <c r="N189" s="49"/>
      <c r="O189" s="49"/>
      <c r="P189" s="49"/>
      <c r="Q189" s="49"/>
      <c r="R189" s="49"/>
      <c r="S189" s="49"/>
      <c r="T189" s="49"/>
      <c r="U189" s="49"/>
      <c r="V189" s="49"/>
      <c r="W189" s="49"/>
      <c r="X189" s="49"/>
      <c r="Y189" s="49"/>
    </row>
    <row r="190" spans="1:25" ht="18" customHeight="1">
      <c r="A190" s="44"/>
      <c r="B190" s="49"/>
      <c r="C190" s="53"/>
      <c r="D190" s="53"/>
      <c r="E190" s="55"/>
      <c r="F190" s="55"/>
      <c r="G190" s="55"/>
      <c r="H190" s="53"/>
      <c r="I190" s="53"/>
      <c r="J190" s="49"/>
      <c r="K190" s="49"/>
      <c r="L190" s="49"/>
      <c r="M190" s="49"/>
      <c r="N190" s="49"/>
      <c r="O190" s="49"/>
      <c r="P190" s="49"/>
      <c r="Q190" s="49"/>
      <c r="R190" s="49"/>
      <c r="S190" s="49"/>
      <c r="T190" s="49"/>
      <c r="U190" s="49"/>
      <c r="V190" s="49"/>
      <c r="W190" s="49"/>
      <c r="X190" s="49"/>
      <c r="Y190" s="49"/>
    </row>
    <row r="191" spans="1:25" ht="18" customHeight="1">
      <c r="A191" s="44"/>
      <c r="B191" s="49"/>
      <c r="C191" s="53"/>
      <c r="D191" s="53"/>
      <c r="E191" s="55"/>
      <c r="F191" s="55"/>
      <c r="G191" s="55"/>
      <c r="H191" s="53"/>
      <c r="I191" s="53"/>
      <c r="J191" s="49"/>
      <c r="K191" s="49"/>
      <c r="L191" s="49"/>
      <c r="M191" s="49"/>
      <c r="N191" s="49"/>
      <c r="O191" s="49"/>
      <c r="P191" s="49"/>
      <c r="Q191" s="49"/>
      <c r="R191" s="49"/>
      <c r="S191" s="49"/>
      <c r="T191" s="49"/>
      <c r="U191" s="49"/>
      <c r="V191" s="49"/>
      <c r="W191" s="49"/>
      <c r="X191" s="49"/>
      <c r="Y191" s="49"/>
    </row>
    <row r="192" spans="1:25" ht="18"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row>
    <row r="193" spans="1:25" ht="18"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row>
    <row r="194" spans="1:25" ht="18"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row>
    <row r="195" spans="1:25" ht="18"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row>
    <row r="196" spans="1:25" ht="18"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row>
    <row r="197" spans="1:25" ht="18"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row>
    <row r="198" spans="1:25" ht="18"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row>
    <row r="199" spans="1:25" ht="18"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row>
    <row r="200" spans="1:25" ht="18"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row>
    <row r="201" spans="1:25" ht="18"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row>
    <row r="202" spans="1:25" ht="18"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row>
    <row r="203" spans="1:25" ht="18"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row>
    <row r="204" spans="1:25" ht="18"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row>
    <row r="205" spans="1:25" ht="18"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row>
    <row r="206" spans="1:25" ht="18"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row>
    <row r="207" spans="1:25" ht="18"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row>
    <row r="208" spans="1:25" ht="18"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row>
    <row r="209" spans="1:25" ht="18"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row>
    <row r="210" spans="1:25" ht="18"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row>
    <row r="211" spans="1:25" ht="18"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row>
    <row r="212" spans="1:25" ht="18"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row>
    <row r="213" spans="1:25" ht="18"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row>
    <row r="214" spans="1:25" ht="18"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row>
    <row r="215" spans="1:25" ht="18"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row>
    <row r="216" spans="1:25" ht="18"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row>
    <row r="217" spans="1:25" ht="18"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row>
    <row r="218" spans="1:25" ht="18"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row>
    <row r="219" spans="1:25" ht="18"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row>
    <row r="220" spans="1:25" ht="18"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row>
    <row r="221" spans="1:25" ht="18"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row>
    <row r="222" spans="1:25" ht="18"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row>
    <row r="223" spans="1:25" ht="18"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row>
    <row r="224" spans="1:25" ht="18"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row>
    <row r="225" spans="1:25" ht="18"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row>
    <row r="226" spans="1:25" ht="18"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row>
    <row r="227" spans="1:25" ht="18"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row>
    <row r="228" spans="1:25" ht="18"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row>
    <row r="229" spans="1:25" ht="18"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row>
    <row r="230" spans="1:25" ht="18"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row>
    <row r="231" spans="1:25" ht="18"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row>
    <row r="232" spans="1:25" ht="18"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row>
    <row r="233" spans="1:25" ht="18"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row>
    <row r="234" spans="1:25" ht="18"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row>
    <row r="235" spans="1:25" ht="18"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row>
    <row r="236" spans="1:25" ht="18"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row>
    <row r="237" spans="1:25" ht="18"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row>
    <row r="238" spans="1:25" ht="18"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row>
    <row r="239" spans="1:25" ht="18"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row>
    <row r="240" spans="1:25" ht="18"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row>
    <row r="241" spans="1:25" ht="18"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row>
    <row r="242" spans="1:25" ht="18"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row>
    <row r="243" spans="1:25" ht="18"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row>
    <row r="244" spans="1:25" ht="18"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row>
    <row r="245" spans="1:25" ht="18"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row>
    <row r="246" spans="1:25" ht="18"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row>
    <row r="247" spans="1:25" ht="18"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row>
    <row r="248" spans="1:25" ht="18"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row>
    <row r="249" spans="1:25" ht="18"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row>
    <row r="250" spans="1:25" ht="18"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row>
    <row r="251" spans="1:25" ht="18"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row>
    <row r="252" spans="1:25" ht="18"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row>
    <row r="253" spans="1:25" ht="18"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row>
    <row r="254" spans="1:25" ht="18"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row>
    <row r="255" spans="1:25" ht="18"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row>
    <row r="256" spans="1:25" ht="18"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row>
    <row r="257" spans="1:25" ht="18"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row>
    <row r="258" spans="1:25" ht="18"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row>
    <row r="259" spans="1:25" ht="18"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row>
    <row r="260" spans="1:25" ht="18"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row>
    <row r="261" spans="1:25" ht="18"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row>
    <row r="262" spans="1:25" ht="18"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row>
    <row r="263" spans="1:25" ht="18"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row>
    <row r="264" spans="1:25" ht="18"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row>
    <row r="265" spans="1:25" ht="18"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row>
    <row r="266" spans="1:25" ht="18"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row>
    <row r="267" spans="1:25" ht="18"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row>
    <row r="268" spans="1:25" ht="18"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row>
    <row r="269" spans="1:25" ht="18"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row>
    <row r="270" spans="1:25" ht="18"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row>
    <row r="271" spans="1:25" ht="18"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row>
    <row r="272" spans="1:25" ht="18"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row>
    <row r="273" spans="1:25" ht="18"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row>
    <row r="274" spans="1:25" ht="18"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row>
    <row r="275" spans="1:25" ht="18"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row>
    <row r="276" spans="1:25" ht="18"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row>
    <row r="277" spans="1:25" ht="18"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row>
    <row r="278" spans="1:25" ht="18"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row>
    <row r="279" spans="1:25" ht="18"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row>
    <row r="280" spans="1:25" ht="18"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row>
    <row r="281" spans="1:25" ht="18"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row>
    <row r="282" spans="1:25" ht="18"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row>
    <row r="283" spans="1:25" ht="18"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row>
    <row r="284" spans="1:25" ht="18"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row>
    <row r="285" spans="1:25" ht="18"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row>
    <row r="286" spans="1:25" ht="18"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row>
    <row r="287" spans="1:25" ht="18"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row>
    <row r="288" spans="1:25" ht="18"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row>
    <row r="289" spans="1:25" ht="18"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row>
    <row r="290" spans="1:25" ht="18"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row>
    <row r="291" spans="1:25" ht="18"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row>
    <row r="292" spans="1:25" ht="18"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row>
    <row r="293" spans="1:25" ht="18"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row>
    <row r="294" spans="1:25" ht="18"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row>
    <row r="295" spans="1:25" ht="18"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row>
    <row r="296" spans="1:25" ht="18"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row>
    <row r="297" spans="1:25" ht="18"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row>
    <row r="298" spans="1:25" ht="18"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row>
    <row r="299" spans="1:25" ht="18"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row>
    <row r="300" spans="1:25" ht="18"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row>
    <row r="301" spans="1:25" ht="18"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row>
    <row r="302" spans="1:25" ht="18"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row>
    <row r="303" spans="1:25" ht="18"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row>
    <row r="304" spans="1:25" ht="18"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row>
    <row r="305" spans="1:25" ht="18"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row>
    <row r="306" spans="1:25" ht="18"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row>
    <row r="307" spans="1:25" ht="18"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row>
    <row r="308" spans="1:25" ht="18"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row>
    <row r="309" spans="1:25" ht="18"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row>
    <row r="310" spans="1:25" ht="18"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row>
    <row r="311" spans="1:25" ht="18"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row>
    <row r="312" spans="1:25" ht="18"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row>
    <row r="313" spans="1:25" ht="18"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row>
    <row r="314" spans="1:25" ht="18"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row>
    <row r="315" spans="1:25" ht="18"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row>
    <row r="316" spans="1:25" ht="18"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row>
    <row r="317" spans="1:25" ht="18"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row>
    <row r="318" spans="1:25" ht="18"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row>
    <row r="319" spans="1:25" ht="18"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row>
    <row r="320" spans="1:25" ht="18"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row>
    <row r="321" spans="1:25" ht="18"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row>
    <row r="322" spans="1:25" ht="18"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row>
    <row r="323" spans="1:25" ht="18"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row>
    <row r="324" spans="1:25" ht="18"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row>
    <row r="325" spans="1:25" ht="18"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row>
    <row r="326" spans="1:25" ht="18"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row>
    <row r="327" spans="1:25" ht="18"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row>
    <row r="328" spans="1:25" ht="18"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row>
    <row r="329" spans="1:25" ht="18"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row>
    <row r="330" spans="1:25" ht="18"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row>
    <row r="331" spans="1:25" ht="18"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row>
    <row r="332" spans="1:25" ht="18"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row>
    <row r="333" spans="1:25" ht="18"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row>
    <row r="334" spans="1:25" ht="18"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row>
    <row r="335" spans="1:25" ht="18"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row>
    <row r="336" spans="1:25" ht="18"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row>
    <row r="337" spans="1:25" ht="18"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row>
    <row r="338" spans="1:25" ht="18"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row>
    <row r="339" spans="1:25" ht="18"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row>
    <row r="340" spans="1:25" ht="18"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row>
    <row r="341" spans="1:25" ht="18"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row>
    <row r="342" spans="1:25" ht="18"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row>
    <row r="343" spans="1:25" ht="18"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row>
    <row r="344" spans="1:25" ht="18"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row>
    <row r="345" spans="1:25" ht="18"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row>
    <row r="346" spans="1:25" ht="18"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row>
    <row r="347" spans="1:25" ht="18"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row>
    <row r="348" spans="1:25" ht="18"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row>
    <row r="349" spans="1:25" ht="18"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row>
    <row r="350" spans="1:25" ht="18"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row>
    <row r="351" spans="1:25" ht="18"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row>
    <row r="352" spans="1:25" ht="18"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row>
    <row r="353" spans="1:25" ht="18"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row>
    <row r="354" spans="1:25" ht="18"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row>
    <row r="355" spans="1:25" ht="18"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row>
    <row r="356" spans="1:25" ht="18"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row>
    <row r="357" spans="1:25" ht="18"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row>
    <row r="358" spans="1:25" ht="18"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row>
    <row r="359" spans="1:25" ht="18"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row>
    <row r="360" spans="1:25" ht="18"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row>
    <row r="361" spans="1:25" ht="18"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row>
    <row r="362" spans="1:25" ht="18"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row>
    <row r="363" spans="1:25" ht="18"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row>
    <row r="364" spans="1:25" ht="18"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row>
    <row r="365" spans="1:25" ht="18"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row>
    <row r="366" spans="1:25" ht="18"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row>
    <row r="367" spans="1:25" ht="18"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row>
    <row r="368" spans="1:25" ht="18"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row>
    <row r="369" spans="1:25" ht="18"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row>
    <row r="370" spans="1:25" ht="18"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row>
    <row r="371" spans="1:25" ht="18"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row>
    <row r="372" spans="1:25" ht="18"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row>
    <row r="373" spans="1:25" ht="18"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row>
    <row r="374" spans="1:25" ht="18"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row>
    <row r="375" spans="1:25" ht="18"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row>
    <row r="376" spans="1:25" ht="18"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row>
    <row r="377" spans="1:25" ht="18"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row>
    <row r="378" spans="1:25" ht="18"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row>
    <row r="379" spans="1:25" ht="18"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row>
    <row r="380" spans="1:25" ht="18"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row>
    <row r="381" spans="1:25" ht="18"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row>
    <row r="382" spans="1:25" ht="18"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row>
    <row r="383" spans="1:25" ht="18"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row>
    <row r="384" spans="1:25" ht="18"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row>
    <row r="385" spans="1:25" ht="18"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row>
    <row r="386" spans="1:25" ht="18"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row>
    <row r="387" spans="1:25" ht="18"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row>
    <row r="388" spans="1:25" ht="18"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row>
    <row r="389" spans="1:25" ht="18"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row>
    <row r="390" spans="1:25" ht="18"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row>
    <row r="391" spans="1:25" ht="18"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row>
    <row r="392" spans="1:25" ht="18"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row>
    <row r="393" spans="1:25" ht="18"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row>
    <row r="394" spans="1:25" ht="18"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row>
    <row r="395" spans="1:25" ht="18"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row>
    <row r="396" spans="1:25" ht="18"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row>
    <row r="397" spans="1:25" ht="18"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row>
    <row r="398" spans="1:25" ht="18"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row>
    <row r="399" spans="1:25" ht="18"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row>
    <row r="400" spans="1:25" ht="18"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row>
    <row r="401" spans="1:25" ht="18"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row>
    <row r="402" spans="1:25" ht="18"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row>
    <row r="403" spans="1:25" ht="18"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row>
    <row r="404" spans="1:25" ht="18"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row>
    <row r="405" spans="1:25" ht="18"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row>
    <row r="406" spans="1:25" ht="18"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row>
    <row r="407" spans="1:25" ht="18"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row>
    <row r="408" spans="1:25" ht="18"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row>
    <row r="409" spans="1:25" ht="18"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row>
    <row r="410" spans="1:25" ht="18"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row>
    <row r="411" spans="1:25" ht="18"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row>
    <row r="412" spans="1:25" ht="18"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row>
    <row r="413" spans="1:25" ht="18"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row>
    <row r="414" spans="1:25" ht="18"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row>
    <row r="415" spans="1:25" ht="18"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row>
    <row r="416" spans="1:25" ht="18"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row>
    <row r="417" spans="1:25" ht="18"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row>
    <row r="418" spans="1:25" ht="18"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row>
    <row r="419" spans="1:25" ht="18"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row>
    <row r="420" spans="1:25" ht="18"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row>
    <row r="421" spans="1:25" ht="18"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row>
    <row r="422" spans="1:25" ht="18"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row>
    <row r="423" spans="1:25" ht="18"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row>
    <row r="424" spans="1:25" ht="18"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row>
    <row r="425" spans="1:25" ht="18"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row>
    <row r="426" spans="1:25" ht="18"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row>
    <row r="427" spans="1:25" ht="18"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row>
    <row r="428" spans="1:25" ht="18"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row>
    <row r="429" spans="1:25" ht="18"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row>
    <row r="430" spans="1:25" ht="18"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row>
    <row r="431" spans="1:25" ht="18"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row>
    <row r="432" spans="1:25" ht="18"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row>
    <row r="433" spans="1:25" ht="18"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row>
    <row r="434" spans="1:25" ht="18"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row>
    <row r="435" spans="1:25" ht="18"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row>
    <row r="436" spans="1:25" ht="18"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row>
    <row r="437" spans="1:25" ht="18"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row>
    <row r="438" spans="1:25" ht="18"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row>
    <row r="439" spans="1:25" ht="18"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row>
    <row r="440" spans="1:25" ht="18"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row>
    <row r="441" spans="1:25" ht="18"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row>
    <row r="442" spans="1:25" ht="18"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row>
    <row r="443" spans="1:25" ht="18"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row>
    <row r="444" spans="1:25" ht="18"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row>
    <row r="445" spans="1:25" ht="18"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row>
    <row r="446" spans="1:25" ht="18"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row>
    <row r="447" spans="1:25" ht="18"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row>
    <row r="448" spans="1:25" ht="18"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row>
    <row r="449" spans="1:25" ht="18"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row>
    <row r="450" spans="1:25" ht="18"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row>
    <row r="451" spans="1:25" ht="18"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row>
    <row r="452" spans="1:25" ht="18"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row>
    <row r="453" spans="1:25" ht="18"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row>
    <row r="454" spans="1:25" ht="18"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row>
    <row r="455" spans="1:25" ht="18"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row>
    <row r="456" spans="1:25" ht="18"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row>
    <row r="457" spans="1:25" ht="18"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row>
    <row r="458" spans="1:25" ht="18"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row>
    <row r="459" spans="1:25" ht="18"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row>
    <row r="460" spans="1:25" ht="18"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row>
    <row r="461" spans="1:25" ht="18"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row>
    <row r="462" spans="1:25" ht="18"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row>
    <row r="463" spans="1:25" ht="18"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row>
    <row r="464" spans="1:25" ht="18"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row>
    <row r="465" spans="1:25" ht="18"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row>
    <row r="466" spans="1:25" ht="18"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row>
    <row r="467" spans="1:25" ht="18"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row>
    <row r="468" spans="1:25" ht="18"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row>
    <row r="469" spans="1:25" ht="18"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row>
    <row r="470" spans="1:25" ht="18"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row>
    <row r="471" spans="1:25" ht="18"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row>
    <row r="472" spans="1:25" ht="18"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row>
    <row r="473" spans="1:25" ht="18"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row>
    <row r="474" spans="1:25" ht="18"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row>
    <row r="475" spans="1:25" ht="18"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row>
    <row r="476" spans="1:25" ht="18"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row>
    <row r="477" spans="1:25" ht="18"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row>
    <row r="478" spans="1:25" ht="18"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row>
    <row r="479" spans="1:25" ht="18"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row>
    <row r="480" spans="1:25" ht="18"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row>
    <row r="481" spans="1:25" ht="18"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row>
    <row r="482" spans="1:25" ht="18"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row>
    <row r="483" spans="1:25" ht="18"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row>
    <row r="484" spans="1:25" ht="18"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row>
    <row r="485" spans="1:25" ht="18"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row>
    <row r="486" spans="1:25" ht="18"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row>
    <row r="487" spans="1:25" ht="18"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row>
    <row r="488" spans="1:25" ht="18"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row>
    <row r="489" spans="1:25" ht="18"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row>
    <row r="490" spans="1:25" ht="18"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row>
    <row r="491" spans="1:25" ht="18"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row>
    <row r="492" spans="1:25" ht="18"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row>
    <row r="493" spans="1:25" ht="18"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row>
    <row r="494" spans="1:25" ht="18"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row>
    <row r="495" spans="1:25" ht="18"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row>
    <row r="496" spans="1:25" ht="18"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row>
    <row r="497" spans="1:25" ht="18"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row>
    <row r="498" spans="1:25" ht="18"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row>
    <row r="499" spans="1:25" ht="18"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row>
    <row r="500" spans="1:25" ht="18"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row>
    <row r="501" spans="1:25" ht="18"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row>
    <row r="502" spans="1:25" ht="18"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row>
    <row r="503" spans="1:25" ht="18"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row>
    <row r="504" spans="1:25" ht="18"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row>
    <row r="505" spans="1:25" ht="18"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row>
    <row r="506" spans="1:25" ht="18"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row>
    <row r="507" spans="1:25" ht="18"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row>
    <row r="508" spans="1:25" ht="18"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row>
    <row r="509" spans="1:25" ht="18"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row>
    <row r="510" spans="1:25" ht="18"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row>
    <row r="511" spans="1:25" ht="18"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row>
    <row r="512" spans="1:25" ht="18"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row>
    <row r="513" spans="1:25" ht="18"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row>
    <row r="514" spans="1:25" ht="18"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row>
    <row r="515" spans="1:25" ht="18"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row>
    <row r="516" spans="1:25" ht="18"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row>
    <row r="517" spans="1:25" ht="18"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row>
    <row r="518" spans="1:25" ht="18"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row>
    <row r="519" spans="1:25" ht="18"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row>
    <row r="520" spans="1:25" ht="18"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row>
    <row r="521" spans="1:25" ht="18"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row>
    <row r="522" spans="1:25" ht="18"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row>
    <row r="523" spans="1:25" ht="18"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row>
    <row r="524" spans="1:25" ht="18"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row>
    <row r="525" spans="1:25" ht="18"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row>
    <row r="526" spans="1:25" ht="18"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row>
    <row r="527" spans="1:25" ht="18"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row>
    <row r="528" spans="1:25" ht="18"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row>
    <row r="529" spans="1:25" ht="18"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row>
    <row r="530" spans="1:25" ht="18"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row>
    <row r="531" spans="1:25" ht="18"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row>
    <row r="532" spans="1:25" ht="18"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row>
    <row r="533" spans="1:25" ht="18"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row>
    <row r="534" spans="1:25" ht="18"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row>
    <row r="535" spans="1:25" ht="18"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row>
    <row r="536" spans="1:25" ht="18"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row>
    <row r="537" spans="1:25" ht="18"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row>
    <row r="538" spans="1:25" ht="18"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row>
    <row r="539" spans="1:25" ht="18"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row>
    <row r="540" spans="1:25" ht="18"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row>
    <row r="541" spans="1:25" ht="18"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row>
    <row r="542" spans="1:25" ht="18"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row>
    <row r="543" spans="1:25" ht="18"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row>
    <row r="544" spans="1:25" ht="18"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row>
    <row r="545" spans="1:25" ht="18"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row>
    <row r="546" spans="1:25" ht="18"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row>
    <row r="547" spans="1:25" ht="18"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row>
    <row r="548" spans="1:25" ht="18"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row>
    <row r="549" spans="1:25" ht="18"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row>
    <row r="550" spans="1:25" ht="18"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row>
    <row r="551" spans="1:25" ht="18"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row>
    <row r="552" spans="1:25" ht="18"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row>
    <row r="553" spans="1:25" ht="18"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row>
    <row r="554" spans="1:25" ht="18"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row>
    <row r="555" spans="1:25" ht="18"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row>
    <row r="556" spans="1:25" ht="18"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row>
    <row r="557" spans="1:25" ht="18"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row>
    <row r="558" spans="1:25" ht="18"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row>
    <row r="559" spans="1:25" ht="18"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row>
    <row r="560" spans="1:25" ht="18"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row>
    <row r="561" spans="1:25" ht="18"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row>
    <row r="562" spans="1:25" ht="18"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row>
    <row r="563" spans="1:25" ht="18"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row>
    <row r="564" spans="1:25" ht="18"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row>
    <row r="565" spans="1:25" ht="18"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row>
    <row r="566" spans="1:25" ht="18"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row>
    <row r="567" spans="1:25" ht="18"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row>
    <row r="568" spans="1:25" ht="18"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row>
    <row r="569" spans="1:25" ht="18"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row>
    <row r="570" spans="1:25" ht="18"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row>
    <row r="571" spans="1:25" ht="18"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row>
    <row r="572" spans="1:25" ht="18"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row>
    <row r="573" spans="1:25" ht="18"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row>
    <row r="574" spans="1:25" ht="18"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row>
    <row r="575" spans="1:25" ht="18"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row>
    <row r="576" spans="1:25" ht="18"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row>
    <row r="577" spans="1:25" ht="18"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row>
    <row r="578" spans="1:25" ht="18"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row>
    <row r="579" spans="1:25" ht="18"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row>
    <row r="580" spans="1:25" ht="18"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row>
    <row r="581" spans="1:25" ht="18"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row>
    <row r="582" spans="1:25" ht="18"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row>
    <row r="583" spans="1:25" ht="18"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row>
    <row r="584" spans="1:25" ht="18"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row>
    <row r="585" spans="1:25" ht="18"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row>
    <row r="586" spans="1:25" ht="18"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row>
    <row r="587" spans="1:25" ht="18"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row>
    <row r="588" spans="1:25" ht="18"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row>
    <row r="589" spans="1:25" ht="18"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row>
    <row r="590" spans="1:25" ht="18"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row>
    <row r="591" spans="1:25" ht="18"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row>
    <row r="592" spans="1:25" ht="18"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row>
    <row r="593" spans="1:25" ht="18"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row>
    <row r="594" spans="1:25" ht="18"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row>
    <row r="595" spans="1:25" ht="18"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row>
    <row r="596" spans="1:25" ht="18"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row>
    <row r="597" spans="1:25" ht="18"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row>
    <row r="598" spans="1:25" ht="18"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row>
    <row r="599" spans="1:25" ht="18"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row>
    <row r="600" spans="1:25" ht="18"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row>
    <row r="601" spans="1:25" ht="18"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row>
    <row r="602" spans="1:25" ht="18"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row>
    <row r="603" spans="1:25" ht="18"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row>
    <row r="604" spans="1:25" ht="18"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row>
    <row r="605" spans="1:25" ht="18"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row>
    <row r="606" spans="1:25" ht="18"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row>
    <row r="607" spans="1:25" ht="18"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row>
    <row r="608" spans="1:25" ht="18"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row>
    <row r="609" spans="1:25" ht="18"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row>
    <row r="610" spans="1:25" ht="18"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row>
    <row r="611" spans="1:25" ht="18"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row>
    <row r="612" spans="1:25" ht="18"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row>
    <row r="613" spans="1:25" ht="18"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row>
    <row r="614" spans="1:25" ht="18"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row>
    <row r="615" spans="1:25" ht="18"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row>
    <row r="616" spans="1:25" ht="18"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row>
    <row r="617" spans="1:25" ht="18"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row>
    <row r="618" spans="1:25" ht="18"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row>
    <row r="619" spans="1:25" ht="18"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row>
    <row r="620" spans="1:25" ht="18"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row>
    <row r="621" spans="1:25" ht="18"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row>
    <row r="622" spans="1:25" ht="18"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row>
    <row r="623" spans="1:25" ht="18"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row>
    <row r="624" spans="1:25" ht="18"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row>
    <row r="625" spans="1:25" ht="18"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row>
    <row r="626" spans="1:25" ht="18"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row>
    <row r="627" spans="1:25" ht="18"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row>
    <row r="628" spans="1:25" ht="18"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row>
    <row r="629" spans="1:25" ht="18"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row>
    <row r="630" spans="1:25" ht="18"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row>
    <row r="631" spans="1:25" ht="18"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row>
    <row r="632" spans="1:25" ht="18"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row>
    <row r="633" spans="1:25" ht="18"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row>
    <row r="634" spans="1:25" ht="18"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row>
    <row r="635" spans="1:25" ht="18"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row>
    <row r="636" spans="1:25" ht="18"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row>
    <row r="637" spans="1:25" ht="18"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row>
    <row r="638" spans="1:25" ht="18"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row>
    <row r="639" spans="1:25" ht="18"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row>
    <row r="640" spans="1:25" ht="18"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row>
    <row r="641" spans="1:25" ht="18"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row>
    <row r="642" spans="1:25" ht="18"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row>
    <row r="643" spans="1:25" ht="18"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row>
    <row r="644" spans="1:25" ht="18"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row>
    <row r="645" spans="1:25" ht="18"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row>
    <row r="646" spans="1:25" ht="18"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row>
    <row r="647" spans="1:25" ht="18"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row>
    <row r="648" spans="1:25" ht="18"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row>
    <row r="649" spans="1:25" ht="18"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row>
    <row r="650" spans="1:25" ht="18"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row>
    <row r="651" spans="1:25" ht="18"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row>
    <row r="652" spans="1:25" ht="18"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row>
    <row r="653" spans="1:25" ht="18"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row>
    <row r="654" spans="1:25" ht="18"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row>
    <row r="655" spans="1:25" ht="18"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row>
    <row r="656" spans="1:25" ht="18"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row>
    <row r="657" spans="1:25" ht="18"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row>
    <row r="658" spans="1:25" ht="18"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row>
    <row r="659" spans="1:25" ht="18"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row>
    <row r="660" spans="1:25" ht="18"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row>
    <row r="661" spans="1:25" ht="18"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row>
    <row r="662" spans="1:25" ht="18"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row>
    <row r="663" spans="1:25" ht="18"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row>
    <row r="664" spans="1:25" ht="18"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row>
    <row r="665" spans="1:25" ht="18"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row>
    <row r="666" spans="1:25" ht="18"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row>
    <row r="667" spans="1:25" ht="18"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row>
    <row r="668" spans="1:25" ht="18"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row>
    <row r="669" spans="1:25" ht="18"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row>
    <row r="670" spans="1:25" ht="18"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row>
    <row r="671" spans="1:25" ht="18"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row>
    <row r="672" spans="1:25" ht="18"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row>
    <row r="673" spans="1:25" ht="18"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row>
    <row r="674" spans="1:25" ht="18"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row>
    <row r="675" spans="1:25" ht="18"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row>
    <row r="676" spans="1:25" ht="18"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row>
    <row r="677" spans="1:25" ht="18"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row>
    <row r="678" spans="1:25" ht="18"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row>
    <row r="679" spans="1:25" ht="18"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row>
    <row r="680" spans="1:25" ht="18"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row>
    <row r="681" spans="1:25" ht="18"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row>
    <row r="682" spans="1:25" ht="18"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row>
    <row r="683" spans="1:25" ht="18"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row>
    <row r="684" spans="1:25" ht="18"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row>
    <row r="685" spans="1:25" ht="18"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row>
    <row r="686" spans="1:25" ht="18"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row>
    <row r="687" spans="1:25" ht="18"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row>
    <row r="688" spans="1:25" ht="18"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row>
    <row r="689" spans="1:25" ht="18"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row>
    <row r="690" spans="1:25" ht="18"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row>
    <row r="691" spans="1:25" ht="18"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row>
    <row r="692" spans="1:25" ht="18"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row>
    <row r="693" spans="1:25" ht="18"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row>
    <row r="694" spans="1:25" ht="18"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row>
    <row r="695" spans="1:25" ht="18"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row>
    <row r="696" spans="1:25" ht="18"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row>
    <row r="697" spans="1:25" ht="18"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row>
    <row r="698" spans="1:25" ht="18"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row>
    <row r="699" spans="1:25" ht="18"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row>
    <row r="700" spans="1:25" ht="18"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row>
    <row r="701" spans="1:25" ht="18"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row>
    <row r="702" spans="1:25" ht="18"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row>
    <row r="703" spans="1:25" ht="18"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row>
    <row r="704" spans="1:25" ht="18"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row>
    <row r="705" spans="1:25" ht="18"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row>
    <row r="706" spans="1:25" ht="18"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row>
    <row r="707" spans="1:25" ht="18"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row>
    <row r="708" spans="1:25" ht="18"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row>
    <row r="709" spans="1:25" ht="18"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row>
    <row r="710" spans="1:25" ht="18"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row>
    <row r="711" spans="1:25" ht="18"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row>
    <row r="712" spans="1:25" ht="18"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row>
    <row r="713" spans="1:25" ht="18"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row>
    <row r="714" spans="1:25" ht="18"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row>
    <row r="715" spans="1:25" ht="18"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row>
    <row r="716" spans="1:25" ht="18"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row>
    <row r="717" spans="1:25" ht="18"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row>
    <row r="718" spans="1:25" ht="18"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row>
    <row r="719" spans="1:25" ht="18"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row>
    <row r="720" spans="1:25" ht="18"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row>
    <row r="721" spans="1:25" ht="18"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row>
    <row r="722" spans="1:25" ht="18"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row>
    <row r="723" spans="1:25" ht="18"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row>
    <row r="724" spans="1:25" ht="18"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row>
    <row r="725" spans="1:25" ht="18"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row>
    <row r="726" spans="1:25" ht="18"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row>
    <row r="727" spans="1:25" ht="18"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row>
    <row r="728" spans="1:25" ht="18"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row>
    <row r="729" spans="1:25" ht="18"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row>
    <row r="730" spans="1:25" ht="18"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row>
    <row r="731" spans="1:25" ht="18"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row>
    <row r="732" spans="1:25" ht="18"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row>
    <row r="733" spans="1:25" ht="18"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row>
    <row r="734" spans="1:25" ht="18"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row>
    <row r="735" spans="1:25" ht="18"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row>
    <row r="736" spans="1:25" ht="18"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row>
    <row r="737" spans="1:25" ht="18"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row>
    <row r="738" spans="1:25" ht="18"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row>
    <row r="739" spans="1:25" ht="18"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row>
    <row r="740" spans="1:25" ht="18"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row>
    <row r="741" spans="1:25" ht="18"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row>
    <row r="742" spans="1:25" ht="18"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row>
    <row r="743" spans="1:25" ht="18"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row>
    <row r="744" spans="1:25" ht="18"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row>
    <row r="745" spans="1:25" ht="18"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row>
    <row r="746" spans="1:25" ht="18"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row>
    <row r="747" spans="1:25" ht="18"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row>
    <row r="748" spans="1:25" ht="18"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row>
    <row r="749" spans="1:25" ht="18"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row>
    <row r="750" spans="1:25" ht="18"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row>
    <row r="751" spans="1:25" ht="18"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row>
    <row r="752" spans="1:25" ht="18"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row>
    <row r="753" spans="1:25" ht="18"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row>
    <row r="754" spans="1:25" ht="18"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row>
    <row r="755" spans="1:25" ht="18"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row>
    <row r="756" spans="1:25" ht="18"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row>
    <row r="757" spans="1:25" ht="18"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row>
    <row r="758" spans="1:25" ht="18"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row>
    <row r="759" spans="1:25" ht="18"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row>
    <row r="760" spans="1:25" ht="18"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row>
    <row r="761" spans="1:25" ht="18"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row>
    <row r="762" spans="1:25" ht="18"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row>
    <row r="763" spans="1:25" ht="18"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row>
    <row r="764" spans="1:25" ht="18"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row>
    <row r="765" spans="1:25" ht="18"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row>
    <row r="766" spans="1:25" ht="18"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row>
    <row r="767" spans="1:25" ht="18"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row>
    <row r="768" spans="1:25" ht="18"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row>
    <row r="769" spans="1:25" ht="18"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row>
    <row r="770" spans="1:25" ht="18"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row>
    <row r="771" spans="1:25" ht="18"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row>
    <row r="772" spans="1:25" ht="18"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row>
    <row r="773" spans="1:25" ht="18"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row>
    <row r="774" spans="1:25" ht="18"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row>
    <row r="775" spans="1:25" ht="18"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row>
    <row r="776" spans="1:25" ht="18"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row>
    <row r="777" spans="1:25" ht="18"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row>
    <row r="778" spans="1:25" ht="18"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row>
    <row r="779" spans="1:25" ht="18"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row>
    <row r="780" spans="1:25" ht="18"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row>
    <row r="781" spans="1:25" ht="18"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row>
    <row r="782" spans="1:25" ht="18"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row>
    <row r="783" spans="1:25" ht="18"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row>
    <row r="784" spans="1:25" ht="18"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row>
    <row r="785" spans="1:25" ht="18"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row>
    <row r="786" spans="1:25" ht="18"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row>
    <row r="787" spans="1:25" ht="18"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row>
    <row r="788" spans="1:25" ht="18"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row>
    <row r="789" spans="1:25" ht="18"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row>
    <row r="790" spans="1:25" ht="18"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row>
    <row r="791" spans="1:25" ht="18"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row>
    <row r="792" spans="1:25" ht="18"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row>
    <row r="793" spans="1:25" ht="18"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row>
    <row r="794" spans="1:25" ht="18"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row>
    <row r="795" spans="1:25" ht="18"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row>
    <row r="796" spans="1:25" ht="18"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row>
    <row r="797" spans="1:25" ht="18"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row>
    <row r="798" spans="1:25" ht="18"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row>
    <row r="799" spans="1:25" ht="18"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row>
    <row r="800" spans="1:25" ht="18"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row>
    <row r="801" spans="1:25" ht="18"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row>
    <row r="802" spans="1:25" ht="18"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row>
    <row r="803" spans="1:25" ht="18"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row>
    <row r="804" spans="1:25" ht="18"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row>
    <row r="805" spans="1:25" ht="18"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row>
    <row r="806" spans="1:25" ht="18"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row>
    <row r="807" spans="1:25" ht="18"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row>
    <row r="808" spans="1:25" ht="18"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row>
    <row r="809" spans="1:25" ht="18"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row>
    <row r="810" spans="1:25" ht="18"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row>
    <row r="811" spans="1:25" ht="18"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row>
    <row r="812" spans="1:25" ht="18"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row>
    <row r="813" spans="1:25" ht="18"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row>
    <row r="814" spans="1:25" ht="18"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row>
    <row r="815" spans="1:25" ht="18"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row>
    <row r="816" spans="1:25" ht="18"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row>
    <row r="817" spans="1:25" ht="18"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row>
    <row r="818" spans="1:25" ht="18"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row>
    <row r="819" spans="1:25" ht="18"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row>
    <row r="820" spans="1:25" ht="18"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row>
    <row r="821" spans="1:25" ht="18"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row>
    <row r="822" spans="1:25" ht="18"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row>
    <row r="823" spans="1:25" ht="18"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row>
    <row r="824" spans="1:25" ht="18"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row>
    <row r="825" spans="1:25" ht="18"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row>
    <row r="826" spans="1:25" ht="18"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row>
    <row r="827" spans="1:25" ht="18"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row>
    <row r="828" spans="1:25" ht="18"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row>
    <row r="829" spans="1:25" ht="18"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row>
    <row r="830" spans="1:25" ht="18"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row>
    <row r="831" spans="1:25" ht="18"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row>
    <row r="832" spans="1:25" ht="18"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row>
    <row r="833" spans="1:25" ht="18"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row>
    <row r="834" spans="1:25" ht="18"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row>
    <row r="835" spans="1:25" ht="18"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row>
    <row r="836" spans="1:25" ht="18"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row>
    <row r="837" spans="1:25" ht="18"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row>
    <row r="838" spans="1:25" ht="18"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row>
    <row r="839" spans="1:25" ht="18"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row>
    <row r="840" spans="1:25" ht="18"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row>
    <row r="841" spans="1:25" ht="18"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row>
    <row r="842" spans="1:25" ht="18"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row>
    <row r="843" spans="1:25" ht="18"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row>
    <row r="844" spans="1:25" ht="18"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row>
    <row r="845" spans="1:25" ht="18"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row>
    <row r="846" spans="1:25" ht="18"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row>
    <row r="847" spans="1:25" ht="18"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row>
    <row r="848" spans="1:25" ht="18"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row>
    <row r="849" spans="1:25" ht="18"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row>
    <row r="850" spans="1:25" ht="18"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row>
    <row r="851" spans="1:25" ht="18"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row>
    <row r="852" spans="1:25" ht="18"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row>
    <row r="853" spans="1:25" ht="18"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row>
    <row r="854" spans="1:25" ht="18"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row>
    <row r="855" spans="1:25" ht="18"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row>
    <row r="856" spans="1:25" ht="18"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row>
    <row r="857" spans="1:25" ht="18"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row>
    <row r="858" spans="1:25" ht="18"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row>
    <row r="859" spans="1:25" ht="18"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row>
    <row r="860" spans="1:25" ht="18"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row>
    <row r="861" spans="1:25" ht="18"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row>
    <row r="862" spans="1:25" ht="18"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row>
    <row r="863" spans="1:25" ht="18"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row>
    <row r="864" spans="1:25" ht="18"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row>
    <row r="865" spans="1:25" ht="18"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row>
    <row r="866" spans="1:25" ht="18"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row>
    <row r="867" spans="1:25" ht="18"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row>
    <row r="868" spans="1:25" ht="18"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row>
    <row r="869" spans="1:25" ht="18"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row>
    <row r="870" spans="1:25" ht="18"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row>
    <row r="871" spans="1:25" ht="18"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row>
    <row r="872" spans="1:25" ht="18"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row>
    <row r="873" spans="1:25" ht="18"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row>
    <row r="874" spans="1:25" ht="18"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row>
    <row r="875" spans="1:25" ht="18"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row>
    <row r="876" spans="1:25" ht="18"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row>
    <row r="877" spans="1:25" ht="18"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row>
    <row r="878" spans="1:25" ht="18"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row>
    <row r="879" spans="1:25" ht="18"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row>
    <row r="880" spans="1:25" ht="18"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row>
    <row r="881" spans="1:25" ht="18"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row>
    <row r="882" spans="1:25" ht="18"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row>
    <row r="883" spans="1:25" ht="18"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row>
    <row r="884" spans="1:25" ht="18"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row>
    <row r="885" spans="1:25" ht="18"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row>
    <row r="886" spans="1:25" ht="18"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row>
    <row r="887" spans="1:25" ht="18"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row>
    <row r="888" spans="1:25" ht="18"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row>
    <row r="889" spans="1:25" ht="18"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row>
    <row r="890" spans="1:25" ht="18"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row>
    <row r="891" spans="1:25" ht="18"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row>
    <row r="892" spans="1:25" ht="18"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row>
    <row r="893" spans="1:25" ht="18"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row>
    <row r="894" spans="1:25" ht="18"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row>
    <row r="895" spans="1:25" ht="18"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row>
    <row r="896" spans="1:25" ht="18"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row>
    <row r="897" spans="1:25" ht="18"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row>
    <row r="898" spans="1:25" ht="18"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row>
    <row r="899" spans="1:25" ht="18"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row>
    <row r="900" spans="1:25" ht="18"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row>
    <row r="901" spans="1:25" ht="18"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row>
    <row r="902" spans="1:25" ht="18"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row>
    <row r="903" spans="1:25" ht="18"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row>
    <row r="904" spans="1:25" ht="18"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row>
    <row r="905" spans="1:25" ht="18"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row>
    <row r="906" spans="1:25" ht="18"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row>
    <row r="907" spans="1:25" ht="18"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row>
    <row r="908" spans="1:25" ht="18"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row>
    <row r="909" spans="1:25" ht="18"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row>
    <row r="910" spans="1:25" ht="18"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row>
    <row r="911" spans="1:25" ht="18"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row>
    <row r="912" spans="1:25" ht="18"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row>
    <row r="913" spans="1:25" ht="18"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row>
    <row r="914" spans="1:25" ht="18"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row>
    <row r="915" spans="1:25" ht="18"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row>
    <row r="916" spans="1:25" ht="18"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row>
    <row r="917" spans="1:25" ht="18"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row>
    <row r="918" spans="1:25" ht="18"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row>
    <row r="919" spans="1:25" ht="18"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row>
    <row r="920" spans="1:25" ht="18"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row>
    <row r="921" spans="1:25" ht="18"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row>
    <row r="922" spans="1:25" ht="18"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row>
    <row r="923" spans="1:25" ht="18"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row>
    <row r="924" spans="1:25" ht="18"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row>
    <row r="925" spans="1:25" ht="18"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row>
    <row r="926" spans="1:25" ht="18"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row>
    <row r="927" spans="1:25" ht="18"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row>
    <row r="928" spans="1:25" ht="18"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row>
    <row r="929" spans="1:25" ht="18"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row>
    <row r="930" spans="1:25" ht="18"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row>
    <row r="931" spans="1:25" ht="18"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row>
    <row r="932" spans="1:25" ht="18"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row>
    <row r="933" spans="1:25" ht="18"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row>
    <row r="934" spans="1:25" ht="18"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row>
    <row r="935" spans="1:25" ht="18"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row>
    <row r="936" spans="1:25" ht="18"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row>
    <row r="937" spans="1:25" ht="18"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row>
    <row r="938" spans="1:25" ht="18"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row>
    <row r="939" spans="1:25" ht="18"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row>
    <row r="940" spans="1:25" ht="18"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row>
    <row r="941" spans="1:25" ht="18"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row>
    <row r="942" spans="1:25" ht="18"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row>
    <row r="943" spans="1:25" ht="18"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row>
    <row r="944" spans="1:25" ht="18"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row>
    <row r="945" spans="1:25" ht="18"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row>
    <row r="946" spans="1:25" ht="18"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row>
    <row r="947" spans="1:25" ht="18"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row>
    <row r="948" spans="1:25" ht="18"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row>
    <row r="949" spans="1:25" ht="18"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row>
    <row r="950" spans="1:25" ht="18"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row>
    <row r="951" spans="1:25" ht="18"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row>
    <row r="952" spans="1:25" ht="18"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row>
    <row r="953" spans="1:25" ht="18"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row>
    <row r="954" spans="1:25" ht="18"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row>
    <row r="955" spans="1:25" ht="18"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row>
    <row r="956" spans="1:25" ht="18"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row>
    <row r="957" spans="1:25" ht="18"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row>
    <row r="958" spans="1:25" ht="18"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row>
    <row r="959" spans="1:25" ht="18"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row>
    <row r="960" spans="1:25" ht="18"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row>
    <row r="961" spans="1:25" ht="18"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row>
    <row r="962" spans="1:25" ht="18"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row>
    <row r="963" spans="1:25" ht="18"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row>
    <row r="964" spans="1:25" ht="18"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row>
    <row r="965" spans="1:25" ht="18"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row>
    <row r="966" spans="1:25" ht="18"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row>
    <row r="967" spans="1:25" ht="18"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row>
    <row r="968" spans="1:25" ht="18"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row>
    <row r="969" spans="1:25" ht="18"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row>
    <row r="970" spans="1:25" ht="18"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row>
    <row r="971" spans="1:25" ht="18"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row>
    <row r="972" spans="1:25" ht="18"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row>
    <row r="973" spans="1:25" ht="18"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row>
    <row r="974" spans="1:25" ht="18"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row>
    <row r="975" spans="1:25" ht="18"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row>
    <row r="976" spans="1:25" ht="18"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row>
    <row r="977" spans="1:25" ht="18"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row>
    <row r="978" spans="1:25" ht="18"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row>
    <row r="979" spans="1:25" ht="18"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row>
    <row r="980" spans="1:25" ht="18"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row>
    <row r="981" spans="1:25" ht="18"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row>
    <row r="982" spans="1:25" ht="18"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row>
    <row r="983" spans="1:25" ht="18"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row>
    <row r="984" spans="1:25" ht="18"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row>
    <row r="985" spans="1:25" ht="18"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row>
    <row r="986" spans="1:25" ht="18"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row>
    <row r="987" spans="1:25" ht="18"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row>
    <row r="988" spans="1:25" ht="18"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row>
    <row r="989" spans="1:25" ht="18"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row>
    <row r="990" spans="1:25" ht="18"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row>
    <row r="991" spans="1:25" ht="18"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row>
    <row r="992" spans="1:25" ht="18"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row>
    <row r="993" spans="1:25" ht="18"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row>
    <row r="994" spans="1:25" ht="18"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row>
    <row r="995" spans="1:25" ht="18"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row>
    <row r="996" spans="1:25" ht="18"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row>
    <row r="997" spans="1:25" ht="18"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row>
    <row r="998" spans="1:25" ht="18"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row>
    <row r="999" spans="1:25" ht="18"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row>
    <row r="1000" spans="1:25" ht="18" customHeight="1">
      <c r="J1000" s="49"/>
      <c r="K1000" s="49"/>
      <c r="L1000" s="49"/>
      <c r="M1000" s="49"/>
      <c r="N1000" s="49"/>
      <c r="O1000" s="49"/>
      <c r="P1000" s="49"/>
      <c r="Q1000" s="49"/>
      <c r="R1000" s="49"/>
      <c r="S1000" s="49"/>
      <c r="T1000" s="49"/>
      <c r="U1000" s="49"/>
      <c r="V1000" s="49"/>
      <c r="W1000" s="49"/>
      <c r="X1000" s="49"/>
      <c r="Y1000" s="49"/>
    </row>
    <row r="1001" spans="1:25" ht="18" customHeight="1">
      <c r="J1001" s="49"/>
      <c r="K1001" s="49"/>
      <c r="L1001" s="49"/>
      <c r="M1001" s="49"/>
      <c r="N1001" s="49"/>
      <c r="O1001" s="49"/>
      <c r="P1001" s="49"/>
      <c r="Q1001" s="49"/>
      <c r="R1001" s="49"/>
      <c r="S1001" s="49"/>
      <c r="T1001" s="49"/>
      <c r="U1001" s="49"/>
      <c r="V1001" s="49"/>
      <c r="W1001" s="49"/>
      <c r="X1001" s="49"/>
      <c r="Y1001" s="49"/>
    </row>
    <row r="1002" spans="1:25" ht="18" customHeight="1">
      <c r="J1002" s="49"/>
      <c r="K1002" s="49"/>
      <c r="L1002" s="49"/>
      <c r="M1002" s="49"/>
      <c r="N1002" s="49"/>
      <c r="O1002" s="49"/>
      <c r="P1002" s="49"/>
      <c r="Q1002" s="49"/>
      <c r="R1002" s="49"/>
      <c r="S1002" s="49"/>
      <c r="T1002" s="49"/>
      <c r="U1002" s="49"/>
      <c r="V1002" s="49"/>
      <c r="W1002" s="49"/>
      <c r="X1002" s="49"/>
      <c r="Y1002" s="49"/>
    </row>
    <row r="1003" spans="1:25" ht="18" customHeight="1">
      <c r="J1003" s="49"/>
      <c r="K1003" s="49"/>
      <c r="L1003" s="49"/>
      <c r="M1003" s="49"/>
      <c r="N1003" s="49"/>
      <c r="O1003" s="49"/>
      <c r="P1003" s="49"/>
      <c r="Q1003" s="49"/>
      <c r="R1003" s="49"/>
      <c r="S1003" s="49"/>
      <c r="T1003" s="49"/>
      <c r="U1003" s="49"/>
      <c r="V1003" s="49"/>
      <c r="W1003" s="49"/>
      <c r="X1003" s="49"/>
      <c r="Y1003" s="49"/>
    </row>
  </sheetData>
  <mergeCells count="15">
    <mergeCell ref="K17:P19"/>
    <mergeCell ref="Q17:S19"/>
    <mergeCell ref="K20:P22"/>
    <mergeCell ref="Q20:S22"/>
    <mergeCell ref="B1:F1"/>
    <mergeCell ref="K3:P4"/>
    <mergeCell ref="Q3:S4"/>
    <mergeCell ref="K5:P7"/>
    <mergeCell ref="K14:P16"/>
    <mergeCell ref="Q14:S16"/>
    <mergeCell ref="Q5:S7"/>
    <mergeCell ref="K8:P10"/>
    <mergeCell ref="Q8:S10"/>
    <mergeCell ref="K11:P13"/>
    <mergeCell ref="Q11:S13"/>
  </mergeCells>
  <pageMargins left="0.75" right="0.75" top="1" bottom="1" header="0" footer="0"/>
  <pageSetup orientation="landscape"/>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97"/>
  <sheetViews>
    <sheetView zoomScale="55" zoomScaleNormal="55" workbookViewId="0">
      <pane ySplit="1" topLeftCell="A2" activePane="bottomLeft" state="frozen"/>
      <selection pane="bottomLeft" activeCell="G16" sqref="G16"/>
    </sheetView>
  </sheetViews>
  <sheetFormatPr defaultColWidth="7.5546875" defaultRowHeight="15"/>
  <cols>
    <col min="1" max="1" width="16.5546875" style="266" customWidth="1"/>
    <col min="2" max="2" width="18.6640625" style="266" customWidth="1"/>
    <col min="3" max="3" width="47.88671875" style="266" customWidth="1"/>
    <col min="4" max="4" width="7" style="861" customWidth="1"/>
    <col min="5" max="5" width="8.5546875" style="861" customWidth="1"/>
    <col min="6" max="6" width="21.33203125" style="853" customWidth="1"/>
    <col min="7" max="7" width="13.109375" style="870" customWidth="1"/>
    <col min="8" max="8" width="13" style="870" customWidth="1"/>
    <col min="9" max="16384" width="7.5546875" style="266"/>
  </cols>
  <sheetData>
    <row r="1" spans="1:21" s="534" customFormat="1" ht="84.95" customHeight="1" thickBot="1">
      <c r="A1" s="862" t="s">
        <v>801</v>
      </c>
      <c r="B1" s="738" t="s">
        <v>4518</v>
      </c>
      <c r="C1" s="738" t="s">
        <v>4519</v>
      </c>
      <c r="D1" s="739" t="s">
        <v>4520</v>
      </c>
      <c r="E1" s="739" t="s">
        <v>4521</v>
      </c>
      <c r="F1" s="738" t="s">
        <v>3760</v>
      </c>
      <c r="G1" s="863" t="s">
        <v>8698</v>
      </c>
      <c r="H1" s="863" t="s">
        <v>5348</v>
      </c>
      <c r="I1" s="2291" t="s">
        <v>5679</v>
      </c>
      <c r="J1" s="2292"/>
      <c r="K1" s="2292"/>
      <c r="L1" s="2292"/>
      <c r="M1" s="2292"/>
      <c r="N1" s="2292"/>
      <c r="O1" s="2292"/>
      <c r="P1" s="2292"/>
      <c r="Q1" s="2292"/>
      <c r="R1" s="2292"/>
      <c r="S1" s="2292"/>
      <c r="T1" s="2292"/>
      <c r="U1" s="2292"/>
    </row>
    <row r="2" spans="1:21" s="535" customFormat="1" ht="101.1" customHeight="1">
      <c r="A2" s="2299" t="s">
        <v>5355</v>
      </c>
      <c r="B2" s="2300"/>
      <c r="C2" s="2300"/>
      <c r="D2" s="2300"/>
      <c r="E2" s="2300"/>
      <c r="F2" s="2300"/>
      <c r="G2" s="2300"/>
      <c r="H2" s="2301"/>
      <c r="I2" s="1088"/>
      <c r="J2" s="1088"/>
      <c r="K2" s="1088"/>
      <c r="L2" s="1088"/>
      <c r="M2" s="1088"/>
      <c r="N2" s="1088"/>
      <c r="O2" s="1088"/>
      <c r="P2" s="1088"/>
      <c r="Q2" s="1088"/>
      <c r="R2" s="1088"/>
      <c r="S2" s="1088"/>
      <c r="T2" s="1088"/>
      <c r="U2" s="1089"/>
    </row>
    <row r="3" spans="1:21" ht="36.950000000000003" customHeight="1">
      <c r="A3" s="741" t="str">
        <f>CONCATENATE("LS-",B3)</f>
        <v>LS-S140-Junior</v>
      </c>
      <c r="B3" s="499" t="s">
        <v>4522</v>
      </c>
      <c r="C3" s="499" t="str">
        <f>CONCATENATE("Betoniera Profesionala ",E3,", ", D3," - ",A3)</f>
        <v>Betoniera Profesionala 140 lt, 300W - LS-S140-Junior</v>
      </c>
      <c r="D3" s="854" t="s">
        <v>4523</v>
      </c>
      <c r="E3" s="854" t="s">
        <v>4524</v>
      </c>
      <c r="F3" s="849" t="s">
        <v>4525</v>
      </c>
      <c r="G3" s="864">
        <f>H3*0.84</f>
        <v>1245.09672</v>
      </c>
      <c r="H3" s="871">
        <v>1482.258</v>
      </c>
      <c r="I3" s="1090"/>
      <c r="J3" s="1090"/>
      <c r="K3" s="1090"/>
      <c r="L3" s="1090"/>
      <c r="M3" s="1090"/>
      <c r="N3" s="1090"/>
      <c r="O3" s="1090"/>
      <c r="P3" s="1090"/>
      <c r="Q3" s="1090"/>
      <c r="R3" s="1090"/>
      <c r="S3" s="1090"/>
      <c r="T3" s="1090"/>
      <c r="U3" s="1091"/>
    </row>
    <row r="4" spans="1:21" ht="36.950000000000003" customHeight="1">
      <c r="A4" s="741" t="str">
        <f t="shared" ref="A4:A32" si="0">CONCATENATE("LS-",B4)</f>
        <v>LS-S140-Senior</v>
      </c>
      <c r="B4" s="499" t="s">
        <v>4526</v>
      </c>
      <c r="C4" s="499" t="str">
        <f t="shared" ref="C4:C33" si="1">CONCATENATE("Betoniera Profesionala ",E4,", ", D4," - ",A4)</f>
        <v>Betoniera Profesionala 140 lt, 300W - LS-S140-Senior</v>
      </c>
      <c r="D4" s="854" t="s">
        <v>4523</v>
      </c>
      <c r="E4" s="854" t="s">
        <v>4524</v>
      </c>
      <c r="F4" s="849" t="s">
        <v>4527</v>
      </c>
      <c r="G4" s="864">
        <f t="shared" ref="G4:G5" si="2">H4*0.84</f>
        <v>1276.33716</v>
      </c>
      <c r="H4" s="871">
        <v>1519.4490000000001</v>
      </c>
      <c r="I4" s="1090"/>
      <c r="J4" s="1090"/>
      <c r="K4" s="1090"/>
      <c r="L4" s="1090"/>
      <c r="M4" s="1090"/>
      <c r="N4" s="1090"/>
      <c r="O4" s="1090"/>
      <c r="P4" s="1090"/>
      <c r="Q4" s="1090"/>
      <c r="R4" s="1090"/>
      <c r="S4" s="1090"/>
      <c r="T4" s="1090"/>
      <c r="U4" s="1091"/>
    </row>
    <row r="5" spans="1:21" ht="36.950000000000003" customHeight="1">
      <c r="A5" s="742" t="s">
        <v>5075</v>
      </c>
      <c r="B5" s="536" t="s">
        <v>5076</v>
      </c>
      <c r="C5" s="737" t="s">
        <v>5254</v>
      </c>
      <c r="D5" s="854" t="s">
        <v>4523</v>
      </c>
      <c r="E5" s="854" t="s">
        <v>4524</v>
      </c>
      <c r="F5" s="849" t="s">
        <v>4527</v>
      </c>
      <c r="G5" s="864">
        <f t="shared" si="2"/>
        <v>1495.0202399999998</v>
      </c>
      <c r="H5" s="871">
        <v>1779.7859999999998</v>
      </c>
      <c r="I5" s="1090"/>
      <c r="J5" s="1090"/>
      <c r="K5" s="1090"/>
      <c r="L5" s="1090"/>
      <c r="M5" s="1090"/>
      <c r="N5" s="1090"/>
      <c r="O5" s="1090"/>
      <c r="P5" s="1090"/>
      <c r="Q5" s="1090"/>
      <c r="R5" s="1090"/>
      <c r="S5" s="1090"/>
      <c r="T5" s="1090"/>
      <c r="U5" s="1091"/>
    </row>
    <row r="6" spans="1:21" ht="36.950000000000003" customHeight="1">
      <c r="A6" s="741"/>
      <c r="B6" s="499"/>
      <c r="C6" s="499"/>
      <c r="D6" s="854"/>
      <c r="E6" s="854"/>
      <c r="F6" s="849"/>
      <c r="G6" s="864"/>
      <c r="H6" s="871"/>
      <c r="I6" s="1090"/>
      <c r="J6" s="1090"/>
      <c r="K6" s="1090"/>
      <c r="L6" s="1090"/>
      <c r="M6" s="1090"/>
      <c r="N6" s="1090"/>
      <c r="O6" s="1090"/>
      <c r="P6" s="1090"/>
      <c r="Q6" s="1090"/>
      <c r="R6" s="1090"/>
      <c r="S6" s="1090"/>
      <c r="T6" s="1090"/>
      <c r="U6" s="1091"/>
    </row>
    <row r="7" spans="1:21" ht="36.950000000000003" customHeight="1" thickBot="1">
      <c r="A7" s="743" t="str">
        <f t="shared" si="0"/>
        <v>LS-S150-Easy-S1000-Mono</v>
      </c>
      <c r="B7" s="744" t="s">
        <v>4528</v>
      </c>
      <c r="C7" s="744" t="str">
        <f t="shared" si="1"/>
        <v>Betoniera Profesionala 140 lt, 370W - LS-S150-Easy-S1000-Mono</v>
      </c>
      <c r="D7" s="855" t="s">
        <v>4529</v>
      </c>
      <c r="E7" s="855" t="s">
        <v>4524</v>
      </c>
      <c r="F7" s="850" t="s">
        <v>4530</v>
      </c>
      <c r="G7" s="866">
        <f>H7*0.84</f>
        <v>1370.0584799999999</v>
      </c>
      <c r="H7" s="872">
        <v>1631.0219999999999</v>
      </c>
      <c r="I7" s="1092"/>
      <c r="J7" s="1092"/>
      <c r="K7" s="1092"/>
      <c r="L7" s="1092"/>
      <c r="M7" s="1092"/>
      <c r="N7" s="1092"/>
      <c r="O7" s="1092"/>
      <c r="P7" s="1092"/>
      <c r="Q7" s="1092"/>
      <c r="R7" s="1092"/>
      <c r="S7" s="1092"/>
      <c r="T7" s="1092"/>
      <c r="U7" s="1093"/>
    </row>
    <row r="8" spans="1:21" ht="15.75" thickBot="1">
      <c r="A8" s="1094"/>
      <c r="B8" s="1094"/>
      <c r="C8" s="1094"/>
      <c r="D8" s="1095"/>
      <c r="E8" s="1095"/>
      <c r="F8" s="1096"/>
      <c r="G8" s="1097"/>
      <c r="H8" s="1097"/>
    </row>
    <row r="9" spans="1:21" ht="99.95" customHeight="1">
      <c r="A9" s="2296" t="s">
        <v>8697</v>
      </c>
      <c r="B9" s="2297"/>
      <c r="C9" s="2297"/>
      <c r="D9" s="2297"/>
      <c r="E9" s="2297"/>
      <c r="F9" s="2297"/>
      <c r="G9" s="2297"/>
      <c r="H9" s="2298"/>
      <c r="I9" s="1098"/>
      <c r="J9" s="1098"/>
      <c r="K9" s="1098"/>
      <c r="L9" s="1098"/>
      <c r="M9" s="1098"/>
      <c r="N9" s="1098"/>
      <c r="O9" s="1098"/>
      <c r="P9" s="1098"/>
      <c r="Q9" s="1098"/>
      <c r="R9" s="1098"/>
      <c r="S9" s="1098"/>
      <c r="T9" s="1098"/>
      <c r="U9" s="1099"/>
    </row>
    <row r="10" spans="1:21" ht="15.75">
      <c r="A10" s="741" t="str">
        <f t="shared" si="0"/>
        <v>LS-S150-S97-Mono</v>
      </c>
      <c r="B10" s="499" t="s">
        <v>4531</v>
      </c>
      <c r="C10" s="499" t="str">
        <f t="shared" si="1"/>
        <v>Betoniera Profesionala 140 lt, 550W - LS-S150-S97-Mono</v>
      </c>
      <c r="D10" s="854" t="s">
        <v>4532</v>
      </c>
      <c r="E10" s="854" t="s">
        <v>4524</v>
      </c>
      <c r="F10" s="849" t="s">
        <v>4533</v>
      </c>
      <c r="G10" s="864">
        <f>H10*0.84</f>
        <v>2900.8400399999996</v>
      </c>
      <c r="H10" s="864">
        <v>3453.3809999999999</v>
      </c>
      <c r="I10" s="1090"/>
      <c r="J10" s="1090"/>
      <c r="K10" s="1090"/>
      <c r="L10" s="1090"/>
      <c r="M10" s="1090"/>
      <c r="N10" s="1090"/>
      <c r="O10" s="1090"/>
      <c r="P10" s="1090"/>
      <c r="Q10" s="1090"/>
      <c r="R10" s="1090"/>
      <c r="S10" s="1090"/>
      <c r="T10"/>
      <c r="U10" s="1091"/>
    </row>
    <row r="11" spans="1:21">
      <c r="A11" s="741"/>
      <c r="B11" s="499"/>
      <c r="C11" s="499"/>
      <c r="D11" s="854"/>
      <c r="E11" s="854"/>
      <c r="F11" s="849"/>
      <c r="G11" s="864"/>
      <c r="H11" s="864"/>
      <c r="I11" s="1090"/>
      <c r="J11" s="1090"/>
      <c r="K11" s="1090"/>
      <c r="L11" s="1090"/>
      <c r="M11" s="1090"/>
      <c r="N11" s="1090"/>
      <c r="O11" s="1090"/>
      <c r="P11" s="1090"/>
      <c r="Q11" s="1090"/>
      <c r="R11" s="1090"/>
      <c r="S11" s="1090"/>
      <c r="T11" s="1090"/>
      <c r="U11" s="1091"/>
    </row>
    <row r="12" spans="1:21">
      <c r="A12" s="741" t="str">
        <f t="shared" si="0"/>
        <v>LS-S200-S92-Mono</v>
      </c>
      <c r="B12" s="499" t="s">
        <v>4534</v>
      </c>
      <c r="C12" s="499" t="str">
        <f t="shared" si="1"/>
        <v>Betoniera Profesionala 190 lt, 550W - LS-S200-S92-Mono</v>
      </c>
      <c r="D12" s="854" t="s">
        <v>4532</v>
      </c>
      <c r="E12" s="854" t="s">
        <v>4535</v>
      </c>
      <c r="F12" s="849" t="s">
        <v>4536</v>
      </c>
      <c r="G12" s="864">
        <f t="shared" ref="G12:G32" si="3">H12*0.84</f>
        <v>3119.5231200000003</v>
      </c>
      <c r="H12" s="864">
        <v>3713.7180000000003</v>
      </c>
      <c r="I12" s="1090"/>
      <c r="J12" s="1090"/>
      <c r="K12" s="1090"/>
      <c r="L12" s="1090"/>
      <c r="M12" s="1090"/>
      <c r="N12" s="1090"/>
      <c r="O12" s="1090"/>
      <c r="P12" s="1090"/>
      <c r="Q12" s="1090"/>
      <c r="R12" s="1090"/>
      <c r="S12" s="1090"/>
      <c r="T12" s="1090"/>
      <c r="U12" s="1091"/>
    </row>
    <row r="13" spans="1:21">
      <c r="A13" s="741" t="str">
        <f t="shared" si="0"/>
        <v>LS-S200-S92-Tri</v>
      </c>
      <c r="B13" s="499" t="s">
        <v>4537</v>
      </c>
      <c r="C13" s="499" t="str">
        <f t="shared" si="1"/>
        <v>Betoniera Profesionala 190 lt, 550W - LS-S200-S92-Tri</v>
      </c>
      <c r="D13" s="854" t="s">
        <v>4532</v>
      </c>
      <c r="E13" s="854" t="s">
        <v>4535</v>
      </c>
      <c r="F13" s="849" t="s">
        <v>4538</v>
      </c>
      <c r="G13" s="864">
        <f t="shared" si="3"/>
        <v>3163.2597359999995</v>
      </c>
      <c r="H13" s="864">
        <v>3765.7853999999993</v>
      </c>
      <c r="I13" s="1090"/>
      <c r="J13" s="1090"/>
      <c r="K13" s="1090"/>
      <c r="L13" s="1090"/>
      <c r="M13" s="1090"/>
      <c r="N13" s="1090"/>
      <c r="O13" s="1090"/>
      <c r="P13" s="1090"/>
      <c r="Q13" s="1090"/>
      <c r="R13" s="1090"/>
      <c r="S13" s="1090"/>
      <c r="T13" s="1090"/>
      <c r="U13" s="1091"/>
    </row>
    <row r="14" spans="1:21">
      <c r="A14" s="741" t="str">
        <f t="shared" si="0"/>
        <v>LS-S200-S92-Benzina</v>
      </c>
      <c r="B14" s="499" t="s">
        <v>4539</v>
      </c>
      <c r="C14" s="499" t="str">
        <f t="shared" si="1"/>
        <v>Betoniera Profesionala 190 lt, 6CP - LS-S200-S92-Benzina</v>
      </c>
      <c r="D14" s="854" t="s">
        <v>4540</v>
      </c>
      <c r="E14" s="854" t="s">
        <v>4535</v>
      </c>
      <c r="F14" s="849" t="s">
        <v>4541</v>
      </c>
      <c r="G14" s="864">
        <f t="shared" si="3"/>
        <v>4344.1483680000001</v>
      </c>
      <c r="H14" s="864">
        <v>5171.6052</v>
      </c>
      <c r="I14" s="1090"/>
      <c r="J14" s="1090"/>
      <c r="K14" s="1090"/>
      <c r="L14" s="1090"/>
      <c r="M14" s="1090"/>
      <c r="N14" s="1090"/>
      <c r="O14" s="1090"/>
      <c r="P14" s="1090"/>
      <c r="Q14" s="1090"/>
      <c r="R14" s="1090"/>
      <c r="S14" s="1090"/>
      <c r="T14" s="1090"/>
      <c r="U14" s="1091"/>
    </row>
    <row r="15" spans="1:21">
      <c r="A15" s="741"/>
      <c r="B15" s="499"/>
      <c r="C15" s="499"/>
      <c r="D15" s="854"/>
      <c r="E15" s="854"/>
      <c r="F15" s="849"/>
      <c r="G15" s="864"/>
      <c r="H15" s="864"/>
      <c r="I15" s="1090"/>
      <c r="J15" s="1090"/>
      <c r="K15" s="1090"/>
      <c r="L15" s="1090"/>
      <c r="M15" s="1090"/>
      <c r="N15" s="1090"/>
      <c r="O15" s="1090"/>
      <c r="P15" s="1090"/>
      <c r="Q15" s="1090"/>
      <c r="R15" s="1090"/>
      <c r="S15" s="1090"/>
      <c r="T15" s="1090"/>
      <c r="U15" s="1091"/>
    </row>
    <row r="16" spans="1:21">
      <c r="A16" s="741" t="str">
        <f t="shared" si="0"/>
        <v>LS-S250-S94-Mono</v>
      </c>
      <c r="B16" s="499" t="s">
        <v>4542</v>
      </c>
      <c r="C16" s="499" t="str">
        <f t="shared" si="1"/>
        <v>Betoniera Profesionala 242 lt, 750W - LS-S250-S94-Mono</v>
      </c>
      <c r="D16" s="854" t="s">
        <v>4543</v>
      </c>
      <c r="E16" s="854" t="s">
        <v>4544</v>
      </c>
      <c r="F16" s="849" t="s">
        <v>4545</v>
      </c>
      <c r="G16" s="864">
        <f t="shared" si="3"/>
        <v>3797.4406680000002</v>
      </c>
      <c r="H16" s="864">
        <v>4520.7627000000002</v>
      </c>
      <c r="I16" s="1090"/>
      <c r="J16" s="1090"/>
      <c r="K16" s="1090"/>
      <c r="L16" s="1090"/>
      <c r="M16" s="1090"/>
      <c r="N16" s="1090"/>
      <c r="O16" s="1090"/>
      <c r="P16" s="1090"/>
      <c r="Q16" s="1090"/>
      <c r="R16" s="1090"/>
      <c r="S16" s="1090"/>
      <c r="T16" s="1090"/>
      <c r="U16" s="1091"/>
    </row>
    <row r="17" spans="1:21">
      <c r="A17" s="741" t="str">
        <f t="shared" si="0"/>
        <v>LS-S250-S94-Tri</v>
      </c>
      <c r="B17" s="499" t="s">
        <v>4546</v>
      </c>
      <c r="C17" s="499" t="str">
        <f t="shared" si="1"/>
        <v>Betoniera Profesionala 242 lt, 750W - LS-S250-S94-Tri</v>
      </c>
      <c r="D17" s="854" t="s">
        <v>4543</v>
      </c>
      <c r="E17" s="854" t="s">
        <v>4544</v>
      </c>
      <c r="F17" s="849" t="s">
        <v>4547</v>
      </c>
      <c r="G17" s="864">
        <f t="shared" si="3"/>
        <v>3841.1772839999999</v>
      </c>
      <c r="H17" s="864">
        <v>4572.8301000000001</v>
      </c>
      <c r="I17" s="1090"/>
      <c r="J17" s="1090"/>
      <c r="K17" s="1090"/>
      <c r="L17" s="1090"/>
      <c r="M17" s="1090"/>
      <c r="N17" s="1090"/>
      <c r="O17" s="1090"/>
      <c r="P17" s="1090"/>
      <c r="Q17" s="1090"/>
      <c r="R17" s="1090"/>
      <c r="S17" s="1090"/>
      <c r="T17" s="1090"/>
      <c r="U17" s="1091"/>
    </row>
    <row r="18" spans="1:21">
      <c r="A18" s="741" t="str">
        <f t="shared" si="0"/>
        <v>LS-S250-S94-Benzina</v>
      </c>
      <c r="B18" s="499" t="s">
        <v>4548</v>
      </c>
      <c r="C18" s="499" t="str">
        <f t="shared" si="1"/>
        <v>Betoniera Profesionala 242 lt, 6CP - LS-S250-S94-Benzina</v>
      </c>
      <c r="D18" s="854" t="s">
        <v>4540</v>
      </c>
      <c r="E18" s="854" t="s">
        <v>4544</v>
      </c>
      <c r="F18" s="849" t="s">
        <v>4549</v>
      </c>
      <c r="G18" s="864">
        <f t="shared" si="3"/>
        <v>4868.9877600000009</v>
      </c>
      <c r="H18" s="864">
        <v>5796.4140000000016</v>
      </c>
      <c r="I18" s="1090"/>
      <c r="J18" s="1090"/>
      <c r="K18" s="1090"/>
      <c r="L18" s="1090"/>
      <c r="M18" s="1090"/>
      <c r="N18" s="1090"/>
      <c r="O18" s="1090"/>
      <c r="P18" s="1090"/>
      <c r="Q18" s="1090"/>
      <c r="R18" s="1090"/>
      <c r="S18" s="1090"/>
      <c r="T18" s="1090"/>
      <c r="U18" s="1091"/>
    </row>
    <row r="19" spans="1:21">
      <c r="A19" s="741"/>
      <c r="B19" s="499"/>
      <c r="C19" s="499"/>
      <c r="D19" s="854"/>
      <c r="E19" s="854"/>
      <c r="F19" s="849"/>
      <c r="G19" s="864"/>
      <c r="H19" s="864"/>
      <c r="I19" s="1090"/>
      <c r="J19" s="1090"/>
      <c r="K19" s="1090"/>
      <c r="L19" s="1090"/>
      <c r="M19" s="1090"/>
      <c r="N19" s="1090"/>
      <c r="O19" s="1090"/>
      <c r="P19" s="1090"/>
      <c r="Q19" s="1090"/>
      <c r="R19" s="1090"/>
      <c r="S19" s="1090"/>
      <c r="T19" s="1090"/>
      <c r="U19" s="1091"/>
    </row>
    <row r="20" spans="1:21">
      <c r="A20" s="1100" t="str">
        <f t="shared" si="0"/>
        <v>LS-S320-S75-Mono</v>
      </c>
      <c r="B20" s="848" t="s">
        <v>4550</v>
      </c>
      <c r="C20" s="848" t="str">
        <f t="shared" si="1"/>
        <v>Betoniera Profesionala 312 lt, 1.1kW - LS-S320-S75-Mono</v>
      </c>
      <c r="D20" s="857" t="s">
        <v>4551</v>
      </c>
      <c r="E20" s="857" t="s">
        <v>4552</v>
      </c>
      <c r="F20" s="852" t="s">
        <v>4553</v>
      </c>
      <c r="G20" s="864">
        <f t="shared" si="3"/>
        <v>4300.4117520000009</v>
      </c>
      <c r="H20" s="865">
        <v>5119.537800000001</v>
      </c>
      <c r="I20" s="1090"/>
      <c r="J20" s="1090"/>
      <c r="K20" s="1090"/>
      <c r="L20" s="1090"/>
      <c r="M20" s="1090"/>
      <c r="N20" s="1090"/>
      <c r="O20" s="1090"/>
      <c r="P20" s="1090"/>
      <c r="Q20" s="1090"/>
      <c r="R20" s="1090"/>
      <c r="S20" s="1090"/>
      <c r="T20" s="1090"/>
      <c r="U20" s="1091"/>
    </row>
    <row r="21" spans="1:21">
      <c r="A21" s="1100" t="str">
        <f t="shared" si="0"/>
        <v>LS-S320-S75-Tri</v>
      </c>
      <c r="B21" s="848" t="s">
        <v>4554</v>
      </c>
      <c r="C21" s="848" t="str">
        <f t="shared" si="1"/>
        <v>Betoniera Profesionala 312 lt, 1.1kW - LS-S320-S75-Tri</v>
      </c>
      <c r="D21" s="857" t="s">
        <v>4551</v>
      </c>
      <c r="E21" s="857" t="s">
        <v>4552</v>
      </c>
      <c r="F21" s="852" t="s">
        <v>4555</v>
      </c>
      <c r="G21" s="864">
        <f t="shared" si="3"/>
        <v>4344.1483680000001</v>
      </c>
      <c r="H21" s="865">
        <v>5171.6052</v>
      </c>
      <c r="I21" s="1090"/>
      <c r="J21" s="1090"/>
      <c r="K21" s="1090"/>
      <c r="L21" s="1090"/>
      <c r="M21" s="1090"/>
      <c r="N21" s="1090"/>
      <c r="O21" s="1090"/>
      <c r="P21" s="1090"/>
      <c r="Q21" s="1090"/>
      <c r="R21" s="1090"/>
      <c r="S21" s="1090"/>
      <c r="T21" s="1090"/>
      <c r="U21" s="1091"/>
    </row>
    <row r="22" spans="1:21">
      <c r="A22" s="1100" t="str">
        <f t="shared" si="0"/>
        <v>LS-S320-S75-Benzina</v>
      </c>
      <c r="B22" s="848" t="s">
        <v>4556</v>
      </c>
      <c r="C22" s="848" t="str">
        <f t="shared" si="1"/>
        <v>Betoniera Profesionala 312 lt, 7CP - LS-S320-S75-Benzina</v>
      </c>
      <c r="D22" s="857" t="s">
        <v>2416</v>
      </c>
      <c r="E22" s="857" t="s">
        <v>4552</v>
      </c>
      <c r="F22" s="852" t="s">
        <v>4557</v>
      </c>
      <c r="G22" s="864">
        <f t="shared" si="3"/>
        <v>5656.2468480000016</v>
      </c>
      <c r="H22" s="865">
        <v>6733.6272000000017</v>
      </c>
      <c r="I22" s="1090"/>
      <c r="J22" s="1090"/>
      <c r="K22" s="1090"/>
      <c r="L22" s="1090"/>
      <c r="M22" s="1090"/>
      <c r="N22" s="1090"/>
      <c r="O22" s="1090"/>
      <c r="P22" s="1090"/>
      <c r="Q22" s="1090"/>
      <c r="R22" s="1090"/>
      <c r="S22" s="1090"/>
      <c r="T22" s="1090"/>
      <c r="U22" s="1091"/>
    </row>
    <row r="23" spans="1:21">
      <c r="A23" s="1100" t="str">
        <f>CONCATENATE("LS-",B23)</f>
        <v>LS-S320-S75-Diesel</v>
      </c>
      <c r="B23" s="848" t="s">
        <v>4558</v>
      </c>
      <c r="C23" s="848" t="str">
        <f t="shared" si="1"/>
        <v>Betoniera Profesionala 312 lt, 5CP - LS-S320-S75-Diesel</v>
      </c>
      <c r="D23" s="857" t="s">
        <v>2415</v>
      </c>
      <c r="E23" s="857" t="s">
        <v>4552</v>
      </c>
      <c r="F23" s="852" t="s">
        <v>4559</v>
      </c>
      <c r="G23" s="864">
        <f t="shared" si="3"/>
        <v>8061.7607279999993</v>
      </c>
      <c r="H23" s="865">
        <v>9597.3341999999993</v>
      </c>
      <c r="I23" s="1090"/>
      <c r="J23" s="1090"/>
      <c r="K23" s="1090"/>
      <c r="L23" s="1090"/>
      <c r="M23" s="1090"/>
      <c r="N23" s="1090"/>
      <c r="O23" s="1090"/>
      <c r="P23" s="1090"/>
      <c r="Q23" s="1090"/>
      <c r="R23" s="1090"/>
      <c r="S23" s="1090"/>
      <c r="T23" s="1090"/>
      <c r="U23" s="1091"/>
    </row>
    <row r="24" spans="1:21">
      <c r="A24" s="1100"/>
      <c r="B24" s="848"/>
      <c r="C24" s="848"/>
      <c r="D24" s="857"/>
      <c r="E24" s="857"/>
      <c r="F24" s="852"/>
      <c r="G24" s="864"/>
      <c r="H24" s="865"/>
      <c r="I24" s="1090"/>
      <c r="J24" s="1090"/>
      <c r="K24" s="1090"/>
      <c r="L24" s="1090"/>
      <c r="M24" s="1090"/>
      <c r="N24" s="1090"/>
      <c r="O24" s="1090"/>
      <c r="P24" s="1090"/>
      <c r="Q24" s="1090"/>
      <c r="R24" s="1090"/>
      <c r="S24" s="1090"/>
      <c r="T24" s="1090"/>
      <c r="U24" s="1091"/>
    </row>
    <row r="25" spans="1:21">
      <c r="A25" s="1100" t="str">
        <f t="shared" si="0"/>
        <v>LS-S360-S75i-Mono</v>
      </c>
      <c r="B25" s="848" t="s">
        <v>4560</v>
      </c>
      <c r="C25" s="848" t="str">
        <f t="shared" si="1"/>
        <v>Betoniera Profesionala 355 lt, 1.5kW - LS-S360-S75i-Mono</v>
      </c>
      <c r="D25" s="857" t="s">
        <v>4561</v>
      </c>
      <c r="E25" s="857" t="s">
        <v>4562</v>
      </c>
      <c r="F25" s="852" t="s">
        <v>4563</v>
      </c>
      <c r="G25" s="864">
        <f t="shared" si="3"/>
        <v>4366.0166760000002</v>
      </c>
      <c r="H25" s="865">
        <v>5197.6389000000008</v>
      </c>
      <c r="I25" s="1090"/>
      <c r="J25" s="1090"/>
      <c r="K25" s="1090"/>
      <c r="L25" s="1090"/>
      <c r="M25" s="1090"/>
      <c r="N25" s="1090"/>
      <c r="O25" s="1090"/>
      <c r="P25" s="1090"/>
      <c r="Q25" s="1090"/>
      <c r="R25" s="1090"/>
      <c r="S25" s="1090"/>
      <c r="T25" s="1090"/>
      <c r="U25" s="1091"/>
    </row>
    <row r="26" spans="1:21">
      <c r="A26" s="1100" t="str">
        <f t="shared" si="0"/>
        <v>LS-S360-S75i-Tri</v>
      </c>
      <c r="B26" s="848" t="s">
        <v>4564</v>
      </c>
      <c r="C26" s="848" t="str">
        <f t="shared" si="1"/>
        <v>Betoniera Profesionala 355 lt, 1.5kW - LS-S360-S75i-Tri</v>
      </c>
      <c r="D26" s="857" t="s">
        <v>4561</v>
      </c>
      <c r="E26" s="857" t="s">
        <v>4562</v>
      </c>
      <c r="F26" s="852" t="s">
        <v>4565</v>
      </c>
      <c r="G26" s="864">
        <f t="shared" si="3"/>
        <v>4431.6216000000004</v>
      </c>
      <c r="H26" s="865">
        <v>5275.7400000000007</v>
      </c>
      <c r="I26" s="1090"/>
      <c r="J26" s="1090"/>
      <c r="K26" s="1090"/>
      <c r="L26" s="1090"/>
      <c r="M26" s="1090"/>
      <c r="N26" s="1090"/>
      <c r="O26" s="1090"/>
      <c r="P26" s="1090"/>
      <c r="Q26" s="1090"/>
      <c r="R26" s="1090"/>
      <c r="S26" s="1090"/>
      <c r="T26" s="1090"/>
      <c r="U26" s="1091"/>
    </row>
    <row r="27" spans="1:21" ht="15.75" thickBot="1">
      <c r="A27" s="1100" t="str">
        <f t="shared" si="0"/>
        <v>LS-S360-S75i-Benzina</v>
      </c>
      <c r="B27" s="848" t="s">
        <v>4566</v>
      </c>
      <c r="C27" s="1937" t="str">
        <f t="shared" si="1"/>
        <v>Betoniera Profesionala 355 lt, 7CP - LS-S360-S75i-Benzina</v>
      </c>
      <c r="D27" s="857" t="s">
        <v>2416</v>
      </c>
      <c r="E27" s="857" t="s">
        <v>4562</v>
      </c>
      <c r="F27" s="852" t="s">
        <v>4567</v>
      </c>
      <c r="G27" s="864">
        <f t="shared" si="3"/>
        <v>5721.851772</v>
      </c>
      <c r="H27" s="865">
        <v>6811.7282999999998</v>
      </c>
      <c r="I27" s="1090"/>
      <c r="J27" s="1090"/>
      <c r="K27" s="1090"/>
      <c r="L27" s="1090"/>
      <c r="M27" s="1090"/>
      <c r="N27" s="1090"/>
      <c r="O27" s="1090"/>
      <c r="P27" s="1090"/>
      <c r="Q27" s="1090"/>
      <c r="R27" s="1090"/>
      <c r="S27" s="1090"/>
      <c r="T27" s="1090"/>
      <c r="U27" s="1091"/>
    </row>
    <row r="28" spans="1:21">
      <c r="A28" s="1100" t="str">
        <f t="shared" si="0"/>
        <v>LS-S360-S75i-Diesel</v>
      </c>
      <c r="B28" s="848" t="s">
        <v>4568</v>
      </c>
      <c r="C28" s="1936" t="str">
        <f t="shared" si="1"/>
        <v>Betoniera Profesionala 355 lt, 5CP - LS-S360-S75i-Diesel</v>
      </c>
      <c r="D28" s="857" t="s">
        <v>2415</v>
      </c>
      <c r="E28" s="857" t="s">
        <v>4562</v>
      </c>
      <c r="F28" s="852" t="s">
        <v>4569</v>
      </c>
      <c r="G28" s="864">
        <f t="shared" si="3"/>
        <v>8149.2339600000005</v>
      </c>
      <c r="H28" s="865">
        <v>9701.469000000001</v>
      </c>
      <c r="I28" s="1090"/>
      <c r="J28" s="1090"/>
      <c r="K28" s="1090"/>
      <c r="L28" s="1090"/>
      <c r="M28" s="1090"/>
      <c r="N28" s="1090"/>
      <c r="O28" s="1090"/>
      <c r="P28" s="1090"/>
      <c r="Q28" s="1090"/>
      <c r="R28" s="1090"/>
      <c r="S28" s="1090"/>
      <c r="T28" s="1090"/>
      <c r="U28" s="1091"/>
    </row>
    <row r="29" spans="1:21">
      <c r="A29" s="1100" t="str">
        <f t="shared" si="0"/>
        <v>LS-S360-S75i-Diesel-7CP</v>
      </c>
      <c r="B29" s="848" t="s">
        <v>4570</v>
      </c>
      <c r="C29" s="848" t="str">
        <f t="shared" si="1"/>
        <v>Betoniera Profesionala 355 lt, 7CP - LS-S360-S75i-Diesel-7CP</v>
      </c>
      <c r="D29" s="857" t="s">
        <v>2416</v>
      </c>
      <c r="E29" s="857" t="s">
        <v>4562</v>
      </c>
      <c r="F29" s="852" t="s">
        <v>4571</v>
      </c>
      <c r="G29" s="864">
        <f t="shared" si="3"/>
        <v>8499.1268880000007</v>
      </c>
      <c r="H29" s="865">
        <v>10118.0082</v>
      </c>
      <c r="I29" s="1090"/>
      <c r="J29" s="1090"/>
      <c r="K29" s="1090"/>
      <c r="L29" s="1090"/>
      <c r="M29" s="1090"/>
      <c r="N29" s="1090"/>
      <c r="O29" s="1090"/>
      <c r="P29" s="1090"/>
      <c r="Q29" s="1090"/>
      <c r="R29" s="1090"/>
      <c r="S29" s="1090"/>
      <c r="T29" s="1090"/>
      <c r="U29" s="1091"/>
    </row>
    <row r="30" spans="1:21">
      <c r="A30" s="741"/>
      <c r="B30" s="499"/>
      <c r="C30" s="499"/>
      <c r="D30" s="854"/>
      <c r="E30" s="854"/>
      <c r="F30" s="849"/>
      <c r="G30" s="864"/>
      <c r="H30" s="864"/>
      <c r="I30" s="1090"/>
      <c r="J30" s="1090"/>
      <c r="K30" s="1090"/>
      <c r="L30" s="1090"/>
      <c r="M30" s="1090"/>
      <c r="N30" s="1090"/>
      <c r="O30" s="1090"/>
      <c r="P30" s="1090"/>
      <c r="Q30" s="1090"/>
      <c r="R30" s="1090"/>
      <c r="S30" s="1090"/>
      <c r="T30" s="1090"/>
      <c r="U30" s="1091"/>
    </row>
    <row r="31" spans="1:21">
      <c r="A31" s="741" t="str">
        <f t="shared" si="0"/>
        <v>LS-S500-S75Y-Tri</v>
      </c>
      <c r="B31" s="499" t="s">
        <v>4572</v>
      </c>
      <c r="C31" s="499" t="str">
        <f t="shared" si="1"/>
        <v>Betoniera Profesionala 500 lt, 1.5kW - LS-S500-S75Y-Tri</v>
      </c>
      <c r="D31" s="854" t="s">
        <v>4561</v>
      </c>
      <c r="E31" s="854" t="s">
        <v>4573</v>
      </c>
      <c r="F31" s="849" t="s">
        <v>4574</v>
      </c>
      <c r="G31" s="864">
        <f t="shared" si="3"/>
        <v>6445.7971200000011</v>
      </c>
      <c r="H31" s="864">
        <v>7673.5680000000011</v>
      </c>
      <c r="I31" s="1090"/>
      <c r="J31" s="1090"/>
      <c r="K31" s="1090"/>
      <c r="L31" s="1090"/>
      <c r="M31" s="1090"/>
      <c r="N31" s="1090"/>
      <c r="O31" s="1090"/>
      <c r="P31" s="1090"/>
      <c r="Q31" s="1090"/>
      <c r="R31" s="1090"/>
      <c r="S31" s="1090"/>
      <c r="T31" s="1090"/>
      <c r="U31" s="1091"/>
    </row>
    <row r="32" spans="1:21">
      <c r="A32" s="741" t="str">
        <f t="shared" si="0"/>
        <v>LS-S500-S75Y-Benzina</v>
      </c>
      <c r="B32" s="499" t="s">
        <v>4575</v>
      </c>
      <c r="C32" s="499" t="str">
        <f t="shared" si="1"/>
        <v>Betoniera Profesionala 500 lt, 6.5CP - LS-S500-S75Y-Benzina</v>
      </c>
      <c r="D32" s="854" t="s">
        <v>4576</v>
      </c>
      <c r="E32" s="854" t="s">
        <v>4573</v>
      </c>
      <c r="F32" s="849" t="s">
        <v>4577</v>
      </c>
      <c r="G32" s="864">
        <f t="shared" si="3"/>
        <v>7063.434201600001</v>
      </c>
      <c r="H32" s="864">
        <v>8408.8502400000016</v>
      </c>
      <c r="I32" s="1090"/>
      <c r="J32" s="1090"/>
      <c r="K32" s="1090"/>
      <c r="L32" s="1090"/>
      <c r="M32" s="1090"/>
      <c r="N32" s="1090"/>
      <c r="O32" s="1090"/>
      <c r="P32" s="1090"/>
      <c r="Q32" s="1090"/>
      <c r="R32" s="1090"/>
      <c r="S32" s="1090"/>
      <c r="T32" s="1090"/>
      <c r="U32" s="1091"/>
    </row>
    <row r="33" spans="1:21" ht="15.75" thickBot="1">
      <c r="A33" s="743" t="str">
        <f>CONCATENATE("LS-",B33)</f>
        <v>LS-S500-S75Y-Diesel</v>
      </c>
      <c r="B33" s="744" t="s">
        <v>4578</v>
      </c>
      <c r="C33" s="744" t="str">
        <f t="shared" si="1"/>
        <v>Betoniera Profesionala 500 lt, 9CP - LS-S500-S75Y-Diesel</v>
      </c>
      <c r="D33" s="855" t="s">
        <v>2417</v>
      </c>
      <c r="E33" s="855" t="s">
        <v>4573</v>
      </c>
      <c r="F33" s="850" t="s">
        <v>4579</v>
      </c>
      <c r="G33" s="866">
        <f>H33*0.84</f>
        <v>9789.5564928000022</v>
      </c>
      <c r="H33" s="866">
        <v>11654.233920000002</v>
      </c>
      <c r="I33" s="1092"/>
      <c r="J33" s="1092"/>
      <c r="K33" s="1092"/>
      <c r="L33" s="1092"/>
      <c r="M33" s="1092"/>
      <c r="N33" s="1092"/>
      <c r="O33" s="1092"/>
      <c r="P33" s="1092"/>
      <c r="Q33" s="1092"/>
      <c r="R33" s="1092"/>
      <c r="S33" s="1092"/>
      <c r="T33" s="1092"/>
      <c r="U33" s="1093"/>
    </row>
    <row r="34" spans="1:21" ht="15.75" thickBot="1">
      <c r="A34" s="1094"/>
      <c r="B34" s="1094"/>
      <c r="C34" s="1094"/>
      <c r="D34" s="1095"/>
      <c r="E34" s="1095"/>
      <c r="F34" s="1096"/>
      <c r="G34" s="1097"/>
      <c r="H34" s="1097"/>
    </row>
    <row r="35" spans="1:21" s="535" customFormat="1" ht="162" customHeight="1">
      <c r="A35" s="2296" t="s">
        <v>5356</v>
      </c>
      <c r="B35" s="2300"/>
      <c r="C35" s="2300"/>
      <c r="D35" s="2300"/>
      <c r="E35" s="2300"/>
      <c r="F35" s="2300"/>
      <c r="G35" s="2300"/>
      <c r="H35" s="2302"/>
      <c r="I35" s="1088"/>
      <c r="J35" s="1088"/>
      <c r="K35" s="1088"/>
      <c r="L35" s="1088"/>
      <c r="M35" s="1088"/>
      <c r="N35" s="1088"/>
      <c r="O35" s="1088"/>
      <c r="P35" s="1088"/>
      <c r="Q35" s="1088"/>
      <c r="R35" s="1088"/>
      <c r="S35" s="1088"/>
      <c r="T35" s="1088"/>
      <c r="U35" s="1089"/>
    </row>
    <row r="36" spans="1:21">
      <c r="A36" s="1809" t="str">
        <f t="shared" ref="A36:A46" si="4">CONCATENATE("LS-",B36)</f>
        <v>LS-S200SL-S20SL-Mono</v>
      </c>
      <c r="B36" s="1810" t="s">
        <v>4580</v>
      </c>
      <c r="C36" s="1810" t="str">
        <f>CONCATENATE("Betoniera silentioasa Profesionala ",E36,", ", D36," - ",A36)</f>
        <v>Betoniera silentioasa Profesionala 190 lt, 550W - LS-S200SL-S20SL-Mono</v>
      </c>
      <c r="D36" s="1811" t="s">
        <v>4532</v>
      </c>
      <c r="E36" s="1811" t="s">
        <v>4535</v>
      </c>
      <c r="F36" s="1812" t="s">
        <v>4581</v>
      </c>
      <c r="G36" s="1813">
        <f t="shared" ref="G36:G45" si="5">H36*0.84</f>
        <v>3654</v>
      </c>
      <c r="H36" s="1813">
        <v>4350</v>
      </c>
      <c r="I36" s="1090"/>
      <c r="J36" s="1090"/>
      <c r="K36" s="1090"/>
      <c r="L36" s="1090"/>
      <c r="M36" s="1090"/>
      <c r="N36" s="1090"/>
      <c r="O36" s="1090"/>
      <c r="P36" s="1090"/>
      <c r="Q36" s="1090"/>
      <c r="R36" s="1090"/>
      <c r="S36" s="1090"/>
      <c r="T36" s="1090"/>
      <c r="U36" s="1091"/>
    </row>
    <row r="37" spans="1:21">
      <c r="A37" s="741" t="str">
        <f t="shared" si="4"/>
        <v>LS-S200SL-S20SL-Tri</v>
      </c>
      <c r="B37" s="499" t="s">
        <v>4582</v>
      </c>
      <c r="C37" s="499" t="str">
        <f t="shared" ref="C37:C46" si="6">CONCATENATE("Betoniera silentioasa Profesionala ",E37,", ", D37," - ",A37)</f>
        <v>Betoniera silentioasa Profesionala 190 lt, 550W - LS-S200SL-S20SL-Tri</v>
      </c>
      <c r="D37" s="854" t="s">
        <v>4532</v>
      </c>
      <c r="E37" s="854" t="s">
        <v>4535</v>
      </c>
      <c r="F37" s="849" t="s">
        <v>4583</v>
      </c>
      <c r="G37" s="864">
        <f t="shared" si="5"/>
        <v>3780</v>
      </c>
      <c r="H37" s="864">
        <v>4500</v>
      </c>
      <c r="I37" s="1090"/>
      <c r="J37" s="1090"/>
      <c r="K37" s="1090"/>
      <c r="L37" s="1090"/>
      <c r="M37" s="1090"/>
      <c r="N37" s="1090"/>
      <c r="O37" s="1090"/>
      <c r="P37" s="1090"/>
      <c r="Q37" s="1090"/>
      <c r="R37" s="1090"/>
      <c r="S37" s="1090"/>
      <c r="T37" s="1090"/>
      <c r="U37" s="1091"/>
    </row>
    <row r="38" spans="1:21" ht="20.100000000000001" customHeight="1">
      <c r="A38" s="741"/>
      <c r="B38" s="499"/>
      <c r="C38" s="499"/>
      <c r="D38" s="854"/>
      <c r="E38" s="854"/>
      <c r="F38" s="849"/>
      <c r="G38" s="864"/>
      <c r="H38" s="864"/>
      <c r="I38" s="1090"/>
      <c r="J38" s="1090"/>
      <c r="K38" s="1090"/>
      <c r="L38" s="1090"/>
      <c r="M38" s="1090"/>
      <c r="N38" s="1090"/>
      <c r="O38" s="1090"/>
      <c r="P38" s="1090"/>
      <c r="Q38" s="1090"/>
      <c r="R38" s="1090"/>
      <c r="S38" s="1090"/>
      <c r="T38" s="1090"/>
      <c r="U38" s="1091"/>
    </row>
    <row r="39" spans="1:21">
      <c r="A39" s="1809" t="str">
        <f t="shared" si="4"/>
        <v>LS-S250SL-S99SL-Mono</v>
      </c>
      <c r="B39" s="1810" t="s">
        <v>4584</v>
      </c>
      <c r="C39" s="1810" t="str">
        <f t="shared" si="6"/>
        <v>Betoniera silentioasa Profesionala 242 lt, 750W - LS-S250SL-S99SL-Mono</v>
      </c>
      <c r="D39" s="1811" t="s">
        <v>4543</v>
      </c>
      <c r="E39" s="1811" t="s">
        <v>4544</v>
      </c>
      <c r="F39" s="1812" t="s">
        <v>4585</v>
      </c>
      <c r="G39" s="1813">
        <f t="shared" si="5"/>
        <v>3947.16</v>
      </c>
      <c r="H39" s="1813">
        <v>4699</v>
      </c>
      <c r="I39" s="1090"/>
      <c r="J39" s="1090"/>
      <c r="K39" s="1090"/>
      <c r="L39" s="1090"/>
      <c r="M39" s="1090"/>
      <c r="N39" s="1090"/>
      <c r="O39" s="1090"/>
      <c r="P39" s="1090"/>
      <c r="Q39" s="1090"/>
      <c r="R39" s="1090"/>
      <c r="S39" s="1090"/>
      <c r="T39" s="1090"/>
      <c r="U39" s="1091"/>
    </row>
    <row r="40" spans="1:21">
      <c r="A40" s="741" t="str">
        <f t="shared" si="4"/>
        <v>LS-S250SL-S99SL-Tri</v>
      </c>
      <c r="B40" s="499" t="s">
        <v>4586</v>
      </c>
      <c r="C40" s="499" t="str">
        <f t="shared" si="6"/>
        <v>Betoniera silentioasa Profesionala 242 lt, 750W - LS-S250SL-S99SL-Tri</v>
      </c>
      <c r="D40" s="854" t="s">
        <v>4543</v>
      </c>
      <c r="E40" s="854" t="s">
        <v>4544</v>
      </c>
      <c r="F40" s="849" t="s">
        <v>4587</v>
      </c>
      <c r="G40" s="864">
        <f t="shared" si="5"/>
        <v>4116</v>
      </c>
      <c r="H40" s="864">
        <v>4900</v>
      </c>
      <c r="I40" s="1090"/>
      <c r="J40" s="1090"/>
      <c r="K40" s="1090"/>
      <c r="L40" s="1090"/>
      <c r="M40" s="1090"/>
      <c r="N40" s="1090"/>
      <c r="O40" s="1090"/>
      <c r="P40" s="1090"/>
      <c r="Q40" s="1090"/>
      <c r="R40" s="1090"/>
      <c r="S40" s="1090"/>
      <c r="T40" s="1090"/>
      <c r="U40" s="1091"/>
    </row>
    <row r="41" spans="1:21" ht="20.100000000000001" customHeight="1">
      <c r="A41" s="741"/>
      <c r="B41" s="499"/>
      <c r="C41" s="499"/>
      <c r="D41" s="854"/>
      <c r="E41" s="854"/>
      <c r="F41" s="849"/>
      <c r="G41" s="864"/>
      <c r="H41" s="864"/>
      <c r="I41" s="1090"/>
      <c r="J41" s="1090"/>
      <c r="K41" s="1090"/>
      <c r="L41" s="1090"/>
      <c r="M41" s="1090"/>
      <c r="N41" s="1090"/>
      <c r="O41" s="1090"/>
      <c r="P41" s="1090"/>
      <c r="Q41" s="1090"/>
      <c r="R41" s="1090"/>
      <c r="S41" s="1090"/>
      <c r="T41" s="1090"/>
      <c r="U41" s="1091"/>
    </row>
    <row r="42" spans="1:21">
      <c r="A42" s="1809" t="str">
        <f t="shared" si="4"/>
        <v>LS-S320SL-S98SL-Mono</v>
      </c>
      <c r="B42" s="1810" t="s">
        <v>4588</v>
      </c>
      <c r="C42" s="1810" t="str">
        <f t="shared" si="6"/>
        <v>Betoniera silentioasa Profesionala 312 lt, 1.1kW - LS-S320SL-S98SL-Mono</v>
      </c>
      <c r="D42" s="1811" t="s">
        <v>4551</v>
      </c>
      <c r="E42" s="1811" t="s">
        <v>4552</v>
      </c>
      <c r="F42" s="1812" t="s">
        <v>4589</v>
      </c>
      <c r="G42" s="1813">
        <f t="shared" si="5"/>
        <v>4498.2</v>
      </c>
      <c r="H42" s="1813">
        <v>5355</v>
      </c>
      <c r="I42" s="1090"/>
      <c r="J42" s="1090"/>
      <c r="K42" s="1090"/>
      <c r="L42" s="1090"/>
      <c r="M42" s="1090"/>
      <c r="N42" s="1090"/>
      <c r="O42" s="1090"/>
      <c r="P42" s="1090"/>
      <c r="Q42" s="1090"/>
      <c r="R42" s="1090"/>
      <c r="S42" s="1090"/>
      <c r="T42" s="1090"/>
      <c r="U42" s="1091"/>
    </row>
    <row r="43" spans="1:21">
      <c r="A43" s="741" t="str">
        <f t="shared" si="4"/>
        <v>LS-S320SL-S98SL-Tri</v>
      </c>
      <c r="B43" s="499" t="s">
        <v>4590</v>
      </c>
      <c r="C43" s="499" t="str">
        <f t="shared" si="6"/>
        <v>Betoniera silentioasa Profesionala 312 lt, 1.1kW - LS-S320SL-S98SL-Tri</v>
      </c>
      <c r="D43" s="854" t="s">
        <v>4551</v>
      </c>
      <c r="E43" s="854" t="s">
        <v>4552</v>
      </c>
      <c r="F43" s="849" t="s">
        <v>4591</v>
      </c>
      <c r="G43" s="864">
        <f t="shared" si="5"/>
        <v>4779.5999999999995</v>
      </c>
      <c r="H43" s="864">
        <v>5690</v>
      </c>
      <c r="I43" s="1090"/>
      <c r="J43" s="1090"/>
      <c r="K43" s="1090"/>
      <c r="L43" s="1090"/>
      <c r="M43" s="1090"/>
      <c r="N43" s="1090"/>
      <c r="O43" s="1090"/>
      <c r="P43" s="1090"/>
      <c r="Q43" s="1090"/>
      <c r="R43" s="1090"/>
      <c r="S43" s="1090"/>
      <c r="T43" s="1090"/>
      <c r="U43" s="1091"/>
    </row>
    <row r="44" spans="1:21" ht="20.100000000000001" customHeight="1">
      <c r="A44" s="741"/>
      <c r="B44" s="499"/>
      <c r="C44" s="499"/>
      <c r="D44" s="854"/>
      <c r="E44" s="854"/>
      <c r="F44" s="849"/>
      <c r="G44" s="864"/>
      <c r="H44" s="864"/>
      <c r="I44" s="1090"/>
      <c r="J44" s="1090"/>
      <c r="K44" s="1090"/>
      <c r="L44" s="1090"/>
      <c r="M44" s="1090"/>
      <c r="N44" s="1090"/>
      <c r="O44" s="1090"/>
      <c r="P44" s="1090"/>
      <c r="Q44" s="1090"/>
      <c r="R44" s="1090"/>
      <c r="S44" s="1090"/>
      <c r="T44" s="1090"/>
      <c r="U44" s="1091"/>
    </row>
    <row r="45" spans="1:21">
      <c r="A45" s="1809" t="str">
        <f t="shared" si="4"/>
        <v>LS-S360SL-S30SL-Mono</v>
      </c>
      <c r="B45" s="1810" t="s">
        <v>4592</v>
      </c>
      <c r="C45" s="1810" t="str">
        <f t="shared" si="6"/>
        <v>Betoniera silentioasa Profesionala 355 lt, 1.5kW - LS-S360SL-S30SL-Mono</v>
      </c>
      <c r="D45" s="1811" t="s">
        <v>4561</v>
      </c>
      <c r="E45" s="1811" t="s">
        <v>4562</v>
      </c>
      <c r="F45" s="1812" t="s">
        <v>4593</v>
      </c>
      <c r="G45" s="1813">
        <f t="shared" si="5"/>
        <v>4569.5999999999995</v>
      </c>
      <c r="H45" s="1813">
        <v>5440</v>
      </c>
      <c r="I45" s="1090"/>
      <c r="J45" s="1090"/>
      <c r="K45" s="1090"/>
      <c r="L45" s="1090"/>
      <c r="M45" s="1090"/>
      <c r="N45" s="1090"/>
      <c r="O45" s="1090"/>
      <c r="P45" s="1090"/>
      <c r="Q45" s="1090"/>
      <c r="R45" s="1090"/>
      <c r="S45" s="1090"/>
      <c r="T45" s="1090"/>
      <c r="U45" s="1091"/>
    </row>
    <row r="46" spans="1:21" ht="15.75" thickBot="1">
      <c r="A46" s="743" t="str">
        <f t="shared" si="4"/>
        <v>LS-S360SL-S30SL-Tri</v>
      </c>
      <c r="B46" s="744" t="s">
        <v>4594</v>
      </c>
      <c r="C46" s="744" t="str">
        <f t="shared" si="6"/>
        <v>Betoniera silentioasa Profesionala 355 lt, 1.5kW - LS-S360SL-S30SL-Tri</v>
      </c>
      <c r="D46" s="855" t="s">
        <v>4561</v>
      </c>
      <c r="E46" s="855" t="s">
        <v>4562</v>
      </c>
      <c r="F46" s="850" t="s">
        <v>4595</v>
      </c>
      <c r="G46" s="866">
        <f>H46*0.84</f>
        <v>4788</v>
      </c>
      <c r="H46" s="866">
        <v>5700</v>
      </c>
      <c r="I46" s="1938"/>
      <c r="J46" s="1092"/>
      <c r="K46" s="1092"/>
      <c r="L46" s="1092"/>
      <c r="M46" s="1092"/>
      <c r="N46" s="1092"/>
      <c r="O46" s="1092"/>
      <c r="P46" s="1092"/>
      <c r="Q46" s="1092"/>
      <c r="R46" s="1092"/>
      <c r="S46" s="1092"/>
      <c r="T46" s="1092"/>
      <c r="U46" s="1093"/>
    </row>
    <row r="47" spans="1:21">
      <c r="A47" s="740"/>
      <c r="B47" s="740"/>
      <c r="C47" s="740"/>
      <c r="D47" s="856"/>
      <c r="E47" s="856"/>
      <c r="F47" s="851"/>
      <c r="G47" s="867"/>
      <c r="H47" s="867"/>
    </row>
    <row r="48" spans="1:21" s="535" customFormat="1" ht="45.95" customHeight="1">
      <c r="A48" s="2303" t="s">
        <v>5357</v>
      </c>
      <c r="B48" s="2304"/>
      <c r="C48" s="2304"/>
      <c r="D48" s="2304"/>
      <c r="E48" s="2304"/>
      <c r="F48" s="2304"/>
      <c r="G48" s="2304"/>
      <c r="H48" s="2305"/>
    </row>
    <row r="49" spans="1:21">
      <c r="A49" s="499" t="str">
        <f t="shared" ref="A49" si="7">CONCATENATE("LS-",B49)</f>
        <v>LS-S320SL-S80C-Cardan</v>
      </c>
      <c r="B49" s="499" t="s">
        <v>4596</v>
      </c>
      <c r="C49" s="499" t="str">
        <f>CONCATENATE("Betoniera agricultura ",E49," - ",A49)</f>
        <v>Betoniera agricultura 320 lt - LS-S320SL-S80C-Cardan</v>
      </c>
      <c r="D49" s="854"/>
      <c r="E49" s="854" t="s">
        <v>4597</v>
      </c>
      <c r="F49" s="849" t="s">
        <v>4598</v>
      </c>
      <c r="G49" s="864">
        <f>H49*0.84</f>
        <v>4912.7243760000001</v>
      </c>
      <c r="H49" s="864">
        <v>5848.4814000000006</v>
      </c>
    </row>
    <row r="50" spans="1:21" ht="15.75" thickBot="1">
      <c r="A50" s="1101"/>
      <c r="B50" s="1101"/>
      <c r="C50" s="1101"/>
      <c r="D50" s="1102"/>
      <c r="E50" s="1102"/>
      <c r="F50" s="1103"/>
      <c r="G50" s="1104"/>
      <c r="H50" s="1104"/>
    </row>
    <row r="51" spans="1:21" ht="143.1" customHeight="1">
      <c r="A51" s="2296" t="s">
        <v>5358</v>
      </c>
      <c r="B51" s="2300"/>
      <c r="C51" s="2300"/>
      <c r="D51" s="2300"/>
      <c r="E51" s="2300"/>
      <c r="F51" s="2300"/>
      <c r="G51" s="2300"/>
      <c r="H51" s="2302"/>
      <c r="I51" s="1098"/>
      <c r="J51" s="1098"/>
      <c r="K51" s="1098"/>
      <c r="L51" s="1098"/>
      <c r="M51" s="1098"/>
      <c r="N51" s="1098"/>
      <c r="O51" s="1098"/>
      <c r="P51" s="1098"/>
      <c r="Q51" s="1098"/>
      <c r="R51" s="1098"/>
      <c r="S51" s="1098"/>
      <c r="T51" s="1098"/>
      <c r="U51" s="1099"/>
    </row>
    <row r="52" spans="1:21" s="535" customFormat="1" ht="30" customHeight="1">
      <c r="A52" s="741" t="str">
        <f t="shared" ref="A52" si="8">CONCATENATE("LS-",B52)</f>
        <v>LS-S130-Mono</v>
      </c>
      <c r="B52" s="537" t="s">
        <v>4668</v>
      </c>
      <c r="C52" s="499" t="str">
        <f>CONCATENATE("Malaxor cu paleta de amestecare ",,E52,", ", D52," - ",A52)</f>
        <v>Malaxor cu paleta de amestecare 130 lt, 0.75kW - LS-S130-Mono</v>
      </c>
      <c r="D52" s="858" t="s">
        <v>4669</v>
      </c>
      <c r="E52" s="858" t="s">
        <v>4670</v>
      </c>
      <c r="F52" s="849" t="s">
        <v>4671</v>
      </c>
      <c r="G52" s="864">
        <f>H52*0.84</f>
        <v>5503.1686920000011</v>
      </c>
      <c r="H52" s="868">
        <v>6551.3913000000011</v>
      </c>
      <c r="I52" s="1105"/>
      <c r="J52" s="1105"/>
      <c r="K52" s="1105"/>
      <c r="L52" s="1105"/>
      <c r="M52" s="1105"/>
      <c r="N52" s="1105"/>
      <c r="O52" s="1105"/>
      <c r="P52" s="1105"/>
      <c r="Q52" s="1105"/>
      <c r="R52" s="1105"/>
      <c r="S52" s="1105"/>
      <c r="T52" s="1105"/>
      <c r="U52" s="1106"/>
    </row>
    <row r="53" spans="1:21" ht="15.75">
      <c r="A53" s="1107"/>
      <c r="B53" s="537"/>
      <c r="C53" s="499"/>
      <c r="D53" s="858"/>
      <c r="E53" s="858"/>
      <c r="F53" s="849"/>
      <c r="G53" s="864"/>
      <c r="H53" s="868"/>
      <c r="I53" s="1090"/>
      <c r="J53" s="1090"/>
      <c r="K53" s="1090"/>
      <c r="L53" s="1090"/>
      <c r="M53" s="1090"/>
      <c r="N53" s="1090"/>
      <c r="O53" s="1090"/>
      <c r="P53" s="1090"/>
      <c r="Q53" s="1090"/>
      <c r="R53" s="1090"/>
      <c r="S53" s="1090"/>
      <c r="T53" s="1090"/>
      <c r="U53" s="1091"/>
    </row>
    <row r="54" spans="1:21" ht="15.75">
      <c r="A54" s="741" t="str">
        <f t="shared" ref="A54:A55" si="9">CONCATENATE("LS-",B54)</f>
        <v>LS-S240-Mono</v>
      </c>
      <c r="B54" s="537" t="s">
        <v>4672</v>
      </c>
      <c r="C54" s="499" t="str">
        <f t="shared" ref="C54:C55" si="10">CONCATENATE("Malaxor cu paleta de amestecare ",,E54,", ", D54," - ",A54)</f>
        <v>Malaxor cu paleta de amestecare 240 lt, 1.85kW - LS-S240-Mono</v>
      </c>
      <c r="D54" s="858" t="s">
        <v>4673</v>
      </c>
      <c r="E54" s="858" t="s">
        <v>4674</v>
      </c>
      <c r="F54" s="849" t="s">
        <v>4675</v>
      </c>
      <c r="G54" s="864">
        <f t="shared" ref="G54" si="11">H54*0.84</f>
        <v>8127.3656520000004</v>
      </c>
      <c r="H54" s="868">
        <v>9675.435300000001</v>
      </c>
      <c r="I54" s="1090"/>
      <c r="J54" s="1090"/>
      <c r="K54" s="1090"/>
      <c r="L54" s="1090"/>
      <c r="M54" s="1090"/>
      <c r="N54" s="1090"/>
      <c r="O54" s="1090"/>
      <c r="P54" s="1090"/>
      <c r="Q54" s="1090"/>
      <c r="R54" s="1090"/>
      <c r="S54" s="1090"/>
      <c r="T54" s="1090"/>
      <c r="U54" s="1091"/>
    </row>
    <row r="55" spans="1:21" ht="16.5" thickBot="1">
      <c r="A55" s="743" t="str">
        <f t="shared" si="9"/>
        <v>LS-S240-Tri</v>
      </c>
      <c r="B55" s="1108" t="s">
        <v>4676</v>
      </c>
      <c r="C55" s="744" t="str">
        <f t="shared" si="10"/>
        <v>Malaxor cu paleta de amestecare 240 lt, 1.85kW - LS-S240-Tri</v>
      </c>
      <c r="D55" s="1109" t="s">
        <v>4673</v>
      </c>
      <c r="E55" s="1109" t="s">
        <v>4674</v>
      </c>
      <c r="F55" s="850" t="s">
        <v>4677</v>
      </c>
      <c r="G55" s="1110">
        <f>H55*0.84</f>
        <v>8214.8388840000007</v>
      </c>
      <c r="H55" s="1110">
        <v>9779.5701000000008</v>
      </c>
      <c r="I55" s="1092"/>
      <c r="J55" s="1092"/>
      <c r="K55" s="1092"/>
      <c r="L55" s="1092"/>
      <c r="M55" s="1092"/>
      <c r="N55" s="1092"/>
      <c r="O55" s="1092"/>
      <c r="P55" s="1092"/>
      <c r="Q55" s="1092"/>
      <c r="R55" s="1092"/>
      <c r="S55" s="1092"/>
      <c r="T55" s="1092"/>
      <c r="U55" s="1093"/>
    </row>
    <row r="56" spans="1:21" ht="15.75" thickBot="1">
      <c r="A56" s="1094"/>
      <c r="B56" s="1094"/>
      <c r="C56" s="1094"/>
      <c r="D56" s="1095"/>
      <c r="E56" s="1095"/>
      <c r="F56" s="1096"/>
      <c r="G56" s="1097"/>
      <c r="H56" s="1097"/>
    </row>
    <row r="57" spans="1:21" ht="156.94999999999999" customHeight="1">
      <c r="A57" s="2293" t="s">
        <v>5364</v>
      </c>
      <c r="B57" s="2294"/>
      <c r="C57" s="2294"/>
      <c r="D57" s="2294"/>
      <c r="E57" s="2294"/>
      <c r="F57" s="2294"/>
      <c r="G57" s="2294"/>
      <c r="H57" s="2295"/>
      <c r="I57" s="1098"/>
      <c r="J57" s="1098"/>
      <c r="K57" s="1098"/>
      <c r="L57" s="1098"/>
      <c r="M57" s="1098"/>
      <c r="N57" s="1098"/>
      <c r="O57" s="1098"/>
      <c r="P57" s="1098"/>
      <c r="Q57" s="1098"/>
      <c r="R57" s="1098"/>
      <c r="S57" s="1098"/>
      <c r="T57" s="1098"/>
      <c r="U57" s="1099"/>
    </row>
    <row r="58" spans="1:21" ht="39.950000000000003" customHeight="1">
      <c r="A58" s="741" t="str">
        <f t="shared" ref="A58:A60" si="12">CONCATENATE("LS-",B58)</f>
        <v>LS-SP11</v>
      </c>
      <c r="B58" s="499" t="s">
        <v>4599</v>
      </c>
      <c r="C58" s="499" t="s">
        <v>5359</v>
      </c>
      <c r="D58" s="859"/>
      <c r="E58" s="873"/>
      <c r="F58" s="849" t="s">
        <v>4600</v>
      </c>
      <c r="G58" s="864">
        <f>H58*0.84</f>
        <v>3753.704052000001</v>
      </c>
      <c r="H58" s="864">
        <v>4468.6953000000012</v>
      </c>
      <c r="I58" s="1090"/>
      <c r="J58" s="1090"/>
      <c r="K58" s="1090"/>
      <c r="L58" s="1090"/>
      <c r="M58" s="1090"/>
      <c r="N58" s="1090"/>
      <c r="O58" s="1090"/>
      <c r="P58" s="1090"/>
      <c r="Q58" s="1090"/>
      <c r="R58" s="1090"/>
      <c r="S58" s="1090"/>
      <c r="T58" s="1090"/>
      <c r="U58" s="1091"/>
    </row>
    <row r="59" spans="1:21" ht="39.950000000000003" customHeight="1">
      <c r="A59" s="741" t="str">
        <f t="shared" si="12"/>
        <v>LS-SV18</v>
      </c>
      <c r="B59" s="536" t="s">
        <v>5077</v>
      </c>
      <c r="C59" s="499" t="s">
        <v>5360</v>
      </c>
      <c r="D59" s="859"/>
      <c r="E59" s="873"/>
      <c r="F59" s="849" t="s">
        <v>5079</v>
      </c>
      <c r="G59" s="864">
        <f>H59*0.84</f>
        <v>4366.0166760000002</v>
      </c>
      <c r="H59" s="864">
        <v>5197.6389000000008</v>
      </c>
      <c r="I59" s="1090"/>
      <c r="J59" s="1090"/>
      <c r="K59" s="1090"/>
      <c r="L59" s="1090"/>
      <c r="M59" s="1090"/>
      <c r="N59" s="1090"/>
      <c r="O59" s="1090"/>
      <c r="P59" s="1090"/>
      <c r="Q59" s="1090"/>
      <c r="R59" s="1090"/>
      <c r="S59" s="1090"/>
      <c r="T59" s="1090"/>
      <c r="U59" s="1091"/>
    </row>
    <row r="60" spans="1:21" ht="39.950000000000003" customHeight="1" thickBot="1">
      <c r="A60" s="743" t="str">
        <f t="shared" si="12"/>
        <v>LS-SM22</v>
      </c>
      <c r="B60" s="1111" t="s">
        <v>5078</v>
      </c>
      <c r="C60" s="744" t="s">
        <v>5361</v>
      </c>
      <c r="D60" s="1112"/>
      <c r="E60" s="1113"/>
      <c r="F60" s="850" t="s">
        <v>5080</v>
      </c>
      <c r="G60" s="866">
        <f>H60*0.84</f>
        <v>5000.1976079999995</v>
      </c>
      <c r="H60" s="866">
        <v>5952.6161999999995</v>
      </c>
      <c r="I60" s="1092"/>
      <c r="J60" s="1092"/>
      <c r="K60" s="1092"/>
      <c r="L60" s="1092"/>
      <c r="M60" s="1092"/>
      <c r="N60" s="1092"/>
      <c r="O60" s="1092"/>
      <c r="P60" s="1092"/>
      <c r="Q60" s="1092"/>
      <c r="R60" s="1092"/>
      <c r="S60" s="1092"/>
      <c r="T60" s="1092"/>
      <c r="U60" s="1093"/>
    </row>
    <row r="61" spans="1:21" ht="15.75" thickBot="1">
      <c r="A61" s="1094"/>
      <c r="B61" s="1094"/>
      <c r="C61" s="1094"/>
      <c r="D61" s="1095"/>
      <c r="E61" s="1095"/>
      <c r="F61" s="1096"/>
      <c r="G61" s="1097"/>
      <c r="H61" s="1097"/>
    </row>
    <row r="62" spans="1:21" ht="63.95" customHeight="1">
      <c r="A62" s="1114"/>
      <c r="B62" s="1115"/>
      <c r="C62" s="1115" t="s">
        <v>4601</v>
      </c>
      <c r="D62" s="1115"/>
      <c r="E62" s="1115"/>
      <c r="F62" s="1116"/>
      <c r="G62" s="1117" t="s">
        <v>5363</v>
      </c>
      <c r="H62" s="1117" t="s">
        <v>5362</v>
      </c>
      <c r="I62" s="1098"/>
      <c r="J62" s="1098"/>
      <c r="K62" s="1098"/>
      <c r="L62" s="1098"/>
      <c r="M62" s="1098"/>
      <c r="N62" s="1098"/>
      <c r="O62" s="1098"/>
      <c r="P62" s="1098"/>
      <c r="Q62" s="1098"/>
      <c r="R62" s="1098"/>
      <c r="S62" s="1098"/>
      <c r="T62" s="1098"/>
      <c r="U62" s="1099"/>
    </row>
    <row r="63" spans="1:21" ht="15.75">
      <c r="A63" s="741" t="str">
        <f t="shared" ref="A63:A89" si="13">CONCATENATE("LS-",B63)</f>
        <v>LS-Hopper-S520</v>
      </c>
      <c r="B63" s="537" t="s">
        <v>4602</v>
      </c>
      <c r="C63" s="499" t="str">
        <f>CONCATENATE("Betoniera automata ",E63,", ", D63," - ",A63)</f>
        <v>Betoniera automata 500 lt, 4.1kW - LS-Hopper-S520</v>
      </c>
      <c r="D63" s="858" t="s">
        <v>4603</v>
      </c>
      <c r="E63" s="858" t="s">
        <v>4573</v>
      </c>
      <c r="F63" s="849" t="s">
        <v>4604</v>
      </c>
      <c r="G63" s="874">
        <f>H63*0.84</f>
        <v>6648.4756799999996</v>
      </c>
      <c r="H63" s="874">
        <v>7914.8519999999999</v>
      </c>
      <c r="I63" s="1090"/>
      <c r="J63" s="1090"/>
      <c r="K63" s="1090"/>
      <c r="L63" s="1090"/>
      <c r="M63" s="1090"/>
      <c r="N63" s="1090"/>
      <c r="O63" s="1090"/>
      <c r="P63" s="1090"/>
      <c r="Q63" s="1090"/>
      <c r="R63" s="1090"/>
      <c r="S63" s="1090"/>
      <c r="T63" s="1090"/>
      <c r="U63" s="1091"/>
    </row>
    <row r="64" spans="1:21" ht="15.75">
      <c r="A64" s="741" t="str">
        <f t="shared" si="13"/>
        <v>LS-Hopper-S520-cu lopata de incarcare</v>
      </c>
      <c r="B64" s="537" t="s">
        <v>4605</v>
      </c>
      <c r="C64" s="499" t="str">
        <f t="shared" ref="C64:C88" si="14">CONCATENATE("Betoniera automata ",E64,", ", D64," - ",A64)</f>
        <v>Betoniera automata 500 lt, 4.1kW - LS-Hopper-S520-cu lopata de incarcare</v>
      </c>
      <c r="D64" s="858" t="s">
        <v>4603</v>
      </c>
      <c r="E64" s="858" t="s">
        <v>4573</v>
      </c>
      <c r="F64" s="849" t="s">
        <v>4606</v>
      </c>
      <c r="G64" s="874">
        <f>H64*0.84</f>
        <v>7442.2958399999998</v>
      </c>
      <c r="H64" s="874">
        <v>8859.8760000000002</v>
      </c>
      <c r="I64" s="1090"/>
      <c r="J64" s="1090"/>
      <c r="K64" s="1090"/>
      <c r="L64" s="1090"/>
      <c r="M64" s="1090"/>
      <c r="N64" s="1090"/>
      <c r="O64" s="1090"/>
      <c r="P64" s="1090"/>
      <c r="Q64" s="1090"/>
      <c r="R64" s="1090"/>
      <c r="S64" s="1090"/>
      <c r="T64" s="1090"/>
      <c r="U64" s="1091"/>
    </row>
    <row r="65" spans="1:21" ht="15.75">
      <c r="A65" s="741" t="str">
        <f t="shared" si="13"/>
        <v>LS-Hopper-S520-Diesel</v>
      </c>
      <c r="B65" s="537" t="s">
        <v>4607</v>
      </c>
      <c r="C65" s="499" t="str">
        <f t="shared" si="14"/>
        <v>Betoniera automata 500 lt, 19CP - LS-Hopper-S520-Diesel</v>
      </c>
      <c r="D65" s="858" t="s">
        <v>4608</v>
      </c>
      <c r="E65" s="858" t="s">
        <v>4573</v>
      </c>
      <c r="F65" s="849" t="s">
        <v>4609</v>
      </c>
      <c r="G65" s="874">
        <f t="shared" ref="G65:G89" si="15">H65*0.84</f>
        <v>9526.0737599999975</v>
      </c>
      <c r="H65" s="874">
        <v>11340.563999999997</v>
      </c>
      <c r="I65" s="1090"/>
      <c r="J65" s="1090"/>
      <c r="K65" s="1090"/>
      <c r="L65" s="1090"/>
      <c r="M65" s="1090"/>
      <c r="N65" s="1090"/>
      <c r="O65" s="1090"/>
      <c r="P65" s="1090"/>
      <c r="Q65" s="1090"/>
      <c r="R65" s="1090"/>
      <c r="S65" s="1090"/>
      <c r="T65" s="1090"/>
      <c r="U65" s="1091"/>
    </row>
    <row r="66" spans="1:21" ht="15.75">
      <c r="A66" s="741"/>
      <c r="B66" s="537"/>
      <c r="C66" s="499"/>
      <c r="D66" s="858"/>
      <c r="E66" s="858"/>
      <c r="F66" s="849"/>
      <c r="G66" s="874"/>
      <c r="H66" s="874"/>
      <c r="I66" s="1090"/>
      <c r="J66" s="1090"/>
      <c r="K66" s="1090"/>
      <c r="L66" s="1090"/>
      <c r="M66" s="1090"/>
      <c r="N66" s="1090"/>
      <c r="O66" s="1090"/>
      <c r="P66" s="1090"/>
      <c r="Q66" s="1090"/>
      <c r="R66" s="1090"/>
      <c r="S66" s="1090"/>
      <c r="T66" s="1090"/>
      <c r="U66" s="1091"/>
    </row>
    <row r="67" spans="1:21" ht="15.75">
      <c r="A67" s="741" t="str">
        <f t="shared" si="13"/>
        <v>LS-Hopper-S750</v>
      </c>
      <c r="B67" s="537" t="s">
        <v>4610</v>
      </c>
      <c r="C67" s="499" t="str">
        <f t="shared" si="14"/>
        <v>Betoniera automata 750 lt, 5.5kW - LS-Hopper-S750</v>
      </c>
      <c r="D67" s="858" t="s">
        <v>4611</v>
      </c>
      <c r="E67" s="858" t="s">
        <v>4612</v>
      </c>
      <c r="F67" s="849" t="s">
        <v>4613</v>
      </c>
      <c r="G67" s="874">
        <f t="shared" si="15"/>
        <v>7200.4287599999989</v>
      </c>
      <c r="H67" s="874">
        <v>8571.9389999999985</v>
      </c>
      <c r="I67" s="1090"/>
      <c r="J67" s="1090"/>
      <c r="K67" s="1090"/>
      <c r="L67" s="1090"/>
      <c r="M67" s="1090"/>
      <c r="N67" s="1090"/>
      <c r="O67" s="1090"/>
      <c r="P67" s="1090"/>
      <c r="Q67" s="1090"/>
      <c r="R67" s="1090"/>
      <c r="S67" s="1090"/>
      <c r="T67" s="1090"/>
      <c r="U67" s="1091"/>
    </row>
    <row r="68" spans="1:21" ht="15.75">
      <c r="A68" s="741" t="str">
        <f t="shared" si="13"/>
        <v>LS-Hopper-S750-cu lopata de incarcare</v>
      </c>
      <c r="B68" s="537" t="s">
        <v>4614</v>
      </c>
      <c r="C68" s="499" t="str">
        <f t="shared" si="14"/>
        <v>Betoniera automata 750 lt, 5.5kW - LS-Hopper-S750-cu lopata de incarcare</v>
      </c>
      <c r="D68" s="858" t="s">
        <v>4611</v>
      </c>
      <c r="E68" s="858" t="s">
        <v>4612</v>
      </c>
      <c r="F68" s="849" t="s">
        <v>4615</v>
      </c>
      <c r="G68" s="874">
        <f t="shared" si="15"/>
        <v>8378.7555599999996</v>
      </c>
      <c r="H68" s="874">
        <v>9974.7089999999989</v>
      </c>
      <c r="I68" s="1090"/>
      <c r="J68" s="1090"/>
      <c r="K68" s="1090"/>
      <c r="L68" s="1090"/>
      <c r="M68" s="1090"/>
      <c r="N68" s="1090"/>
      <c r="O68" s="1090"/>
      <c r="P68" s="1090"/>
      <c r="Q68" s="1090"/>
      <c r="R68" s="1090"/>
      <c r="S68" s="1090"/>
      <c r="T68" s="1090"/>
      <c r="U68" s="1091"/>
    </row>
    <row r="69" spans="1:21" ht="15.75">
      <c r="A69" s="741" t="str">
        <f t="shared" si="13"/>
        <v>LS-Hopper-S750-Diesel</v>
      </c>
      <c r="B69" s="537" t="s">
        <v>4616</v>
      </c>
      <c r="C69" s="499" t="str">
        <f t="shared" si="14"/>
        <v>Betoniera automata 750 lt, 21CP - LS-Hopper-S750-Diesel</v>
      </c>
      <c r="D69" s="858" t="s">
        <v>4617</v>
      </c>
      <c r="E69" s="858" t="s">
        <v>4612</v>
      </c>
      <c r="F69" s="849" t="s">
        <v>4618</v>
      </c>
      <c r="G69" s="874">
        <f t="shared" si="15"/>
        <v>9594.2926800000005</v>
      </c>
      <c r="H69" s="874">
        <v>11421.777</v>
      </c>
      <c r="I69" s="1090"/>
      <c r="J69" s="1090"/>
      <c r="K69" s="1090"/>
      <c r="L69" s="1090"/>
      <c r="M69" s="1090"/>
      <c r="N69" s="1090"/>
      <c r="O69" s="1090"/>
      <c r="P69" s="1090"/>
      <c r="Q69" s="1090"/>
      <c r="R69" s="1090"/>
      <c r="S69" s="1090"/>
      <c r="T69" s="1090"/>
      <c r="U69" s="1091"/>
    </row>
    <row r="70" spans="1:21" ht="15.75">
      <c r="A70" s="741"/>
      <c r="B70" s="537"/>
      <c r="C70" s="499"/>
      <c r="D70" s="858"/>
      <c r="E70" s="858"/>
      <c r="F70" s="849"/>
      <c r="G70" s="874"/>
      <c r="H70" s="874"/>
      <c r="I70" s="1090"/>
      <c r="J70" s="1090"/>
      <c r="K70" s="1090"/>
      <c r="L70" s="1090"/>
      <c r="M70" s="1090"/>
      <c r="N70" s="1090"/>
      <c r="O70" s="1090"/>
      <c r="P70" s="1090"/>
      <c r="Q70" s="1090"/>
      <c r="R70" s="1090"/>
      <c r="S70" s="1090"/>
      <c r="T70" s="1090"/>
      <c r="U70" s="1091"/>
    </row>
    <row r="71" spans="1:21" ht="15.75">
      <c r="A71" s="741" t="str">
        <f t="shared" si="13"/>
        <v>LS-Hopper-S1000</v>
      </c>
      <c r="B71" s="1217" t="s">
        <v>5631</v>
      </c>
      <c r="C71" s="499" t="str">
        <f t="shared" si="14"/>
        <v>Betoniera automata 1000 lt, 7.5kW - LS-Hopper-S1000</v>
      </c>
      <c r="D71" s="858" t="s">
        <v>4619</v>
      </c>
      <c r="E71" s="858" t="s">
        <v>4620</v>
      </c>
      <c r="F71" s="849" t="s">
        <v>4621</v>
      </c>
      <c r="G71" s="874">
        <f t="shared" si="15"/>
        <v>8856.2879999999986</v>
      </c>
      <c r="H71" s="874">
        <v>10543.199999999999</v>
      </c>
      <c r="I71" s="1090"/>
      <c r="J71" s="1090"/>
      <c r="K71" s="1090"/>
      <c r="L71" s="1090"/>
      <c r="M71" s="1090"/>
      <c r="N71" s="1090"/>
      <c r="O71" s="1090"/>
      <c r="P71" s="1090"/>
      <c r="Q71" s="1090"/>
      <c r="R71" s="1090"/>
      <c r="S71" s="1090"/>
      <c r="T71" s="1090"/>
      <c r="U71" s="1091"/>
    </row>
    <row r="72" spans="1:21" ht="15.75">
      <c r="A72" s="741" t="str">
        <f t="shared" si="13"/>
        <v>LS-Hopper-S1000-cu lopata de incarcare</v>
      </c>
      <c r="B72" s="1217" t="s">
        <v>5632</v>
      </c>
      <c r="C72" s="499" t="str">
        <f t="shared" si="14"/>
        <v>Betoniera automata 1000 lt, 7.5kW - LS-Hopper-S1000-cu lopata de incarcare</v>
      </c>
      <c r="D72" s="858" t="s">
        <v>4619</v>
      </c>
      <c r="E72" s="858" t="s">
        <v>4620</v>
      </c>
      <c r="F72" s="849" t="s">
        <v>4622</v>
      </c>
      <c r="G72" s="874">
        <f t="shared" si="15"/>
        <v>9867.1683599999997</v>
      </c>
      <c r="H72" s="874">
        <v>11746.628999999999</v>
      </c>
      <c r="I72" s="1090"/>
      <c r="J72" s="1090"/>
      <c r="K72" s="1090"/>
      <c r="L72" s="1090"/>
      <c r="M72" s="1090"/>
      <c r="N72" s="1090"/>
      <c r="O72" s="1090"/>
      <c r="P72" s="1090"/>
      <c r="Q72" s="1090"/>
      <c r="R72" s="1090"/>
      <c r="S72" s="1090"/>
      <c r="T72" s="1090"/>
      <c r="U72" s="1091"/>
    </row>
    <row r="73" spans="1:21" ht="15.75">
      <c r="A73" s="741" t="str">
        <f t="shared" si="13"/>
        <v>LS-Hopper-S1000-Diesel</v>
      </c>
      <c r="B73" s="1217" t="s">
        <v>5633</v>
      </c>
      <c r="C73" s="499" t="str">
        <f t="shared" si="14"/>
        <v>Betoniera automata 1000 lt, 23CP - LS-Hopper-S1000-Diesel</v>
      </c>
      <c r="D73" s="858" t="s">
        <v>4623</v>
      </c>
      <c r="E73" s="858" t="s">
        <v>4620</v>
      </c>
      <c r="F73" s="849" t="s">
        <v>4624</v>
      </c>
      <c r="G73" s="874">
        <f t="shared" si="15"/>
        <v>10958.671079999998</v>
      </c>
      <c r="H73" s="874">
        <v>13046.036999999998</v>
      </c>
      <c r="I73" s="1090"/>
      <c r="J73" s="1090"/>
      <c r="K73" s="1090"/>
      <c r="L73" s="1090"/>
      <c r="M73" s="1090"/>
      <c r="N73" s="1090"/>
      <c r="O73" s="1090"/>
      <c r="P73" s="1090"/>
      <c r="Q73" s="1090"/>
      <c r="R73" s="1090"/>
      <c r="S73" s="1090"/>
      <c r="T73" s="1090"/>
      <c r="U73" s="1091"/>
    </row>
    <row r="74" spans="1:21" ht="15.75">
      <c r="A74" s="741"/>
      <c r="B74" s="537"/>
      <c r="C74" s="499"/>
      <c r="D74" s="858"/>
      <c r="E74" s="858"/>
      <c r="F74" s="849"/>
      <c r="G74" s="874"/>
      <c r="H74" s="874"/>
      <c r="I74" s="1090"/>
      <c r="J74" s="1090"/>
      <c r="K74" s="1090"/>
      <c r="L74" s="1090"/>
      <c r="M74" s="1090"/>
      <c r="N74" s="1090"/>
      <c r="O74" s="1090"/>
      <c r="P74" s="1090"/>
      <c r="Q74" s="1090"/>
      <c r="R74" s="1090"/>
      <c r="S74" s="1090"/>
      <c r="T74" s="1090"/>
      <c r="U74" s="1091"/>
    </row>
    <row r="75" spans="1:21" ht="15.75">
      <c r="A75" s="741" t="str">
        <f t="shared" si="13"/>
        <v>LS-Hopper-S1200</v>
      </c>
      <c r="B75" s="537" t="s">
        <v>4625</v>
      </c>
      <c r="C75" s="499" t="str">
        <f>CONCATENATE("Betoniera automata ",E75,", ", D75," - ",A75)</f>
        <v>Betoniera automata 1200 lt, 7.5kW - LS-Hopper-S1200</v>
      </c>
      <c r="D75" s="858" t="s">
        <v>4619</v>
      </c>
      <c r="E75" s="858" t="s">
        <v>4626</v>
      </c>
      <c r="F75" s="849" t="s">
        <v>4627</v>
      </c>
      <c r="G75" s="874">
        <f t="shared" si="15"/>
        <v>10016.00964</v>
      </c>
      <c r="H75" s="874">
        <v>11923.821</v>
      </c>
      <c r="I75" s="1090"/>
      <c r="J75" s="1090"/>
      <c r="K75" s="1090"/>
      <c r="L75" s="1090"/>
      <c r="M75" s="1090"/>
      <c r="N75" s="1090"/>
      <c r="O75" s="1090"/>
      <c r="P75" s="1090"/>
      <c r="Q75" s="1090"/>
      <c r="R75" s="1090"/>
      <c r="S75" s="1090"/>
      <c r="T75" s="1090"/>
      <c r="U75" s="1091"/>
    </row>
    <row r="76" spans="1:21" ht="15.75">
      <c r="A76" s="741" t="str">
        <f t="shared" si="13"/>
        <v>LS-Hopper-S1200-cu lopata de incarcare</v>
      </c>
      <c r="B76" s="537" t="s">
        <v>4628</v>
      </c>
      <c r="C76" s="499" t="str">
        <f t="shared" si="14"/>
        <v>Betoniera automata 1200 lt, 7.5kW - LS-Hopper-S1200-cu lopata de incarcare</v>
      </c>
      <c r="D76" s="858" t="s">
        <v>4619</v>
      </c>
      <c r="E76" s="858" t="s">
        <v>4626</v>
      </c>
      <c r="F76" s="849" t="s">
        <v>4629</v>
      </c>
      <c r="G76" s="874">
        <f t="shared" si="15"/>
        <v>11287.36224</v>
      </c>
      <c r="H76" s="874">
        <v>13437.336000000001</v>
      </c>
      <c r="I76" s="1090"/>
      <c r="J76" s="1090"/>
      <c r="K76" s="1090"/>
      <c r="L76" s="1090"/>
      <c r="M76" s="1090"/>
      <c r="N76" s="1090"/>
      <c r="O76" s="1090"/>
      <c r="P76" s="1090"/>
      <c r="Q76" s="1090"/>
      <c r="R76" s="1090"/>
      <c r="S76" s="1090"/>
      <c r="T76" s="1090"/>
      <c r="U76" s="1091"/>
    </row>
    <row r="77" spans="1:21" ht="15.75">
      <c r="A77" s="741" t="str">
        <f t="shared" si="13"/>
        <v>LS-Hopper-S1200-Diesel</v>
      </c>
      <c r="B77" s="537" t="s">
        <v>4630</v>
      </c>
      <c r="C77" s="499" t="str">
        <f t="shared" si="14"/>
        <v>Betoniera automata 1200 lt, 28CP - LS-Hopper-S1200-Diesel</v>
      </c>
      <c r="D77" s="858" t="s">
        <v>4631</v>
      </c>
      <c r="E77" s="858" t="s">
        <v>4626</v>
      </c>
      <c r="F77" s="849" t="s">
        <v>4632</v>
      </c>
      <c r="G77" s="874">
        <f t="shared" si="15"/>
        <v>12819.18708</v>
      </c>
      <c r="H77" s="874">
        <v>15260.937</v>
      </c>
      <c r="I77" s="1090"/>
      <c r="J77" s="1090"/>
      <c r="K77" s="1090"/>
      <c r="L77" s="1090"/>
      <c r="M77" s="1090"/>
      <c r="N77" s="1090"/>
      <c r="O77" s="1090"/>
      <c r="P77" s="1090"/>
      <c r="Q77" s="1090"/>
      <c r="R77" s="1090"/>
      <c r="S77" s="1090"/>
      <c r="T77" s="1090"/>
      <c r="U77" s="1091"/>
    </row>
    <row r="78" spans="1:21" ht="15.75">
      <c r="A78" s="741"/>
      <c r="B78" s="537"/>
      <c r="C78" s="499"/>
      <c r="D78" s="858"/>
      <c r="E78" s="858"/>
      <c r="F78" s="849"/>
      <c r="G78" s="874"/>
      <c r="H78" s="874"/>
      <c r="I78" s="1090"/>
      <c r="J78" s="1090"/>
      <c r="K78" s="1090"/>
      <c r="L78" s="1090"/>
      <c r="M78" s="1090"/>
      <c r="N78" s="1090"/>
      <c r="O78" s="1090"/>
      <c r="P78" s="1090"/>
      <c r="Q78" s="1090"/>
      <c r="R78" s="1090"/>
      <c r="S78" s="1090"/>
      <c r="T78" s="1090"/>
      <c r="U78" s="1091"/>
    </row>
    <row r="79" spans="1:21" ht="15.75">
      <c r="A79" s="741" t="str">
        <f t="shared" si="13"/>
        <v>LS-Hopper-S1500</v>
      </c>
      <c r="B79" s="537" t="s">
        <v>4633</v>
      </c>
      <c r="C79" s="499" t="str">
        <f>CONCATENATE("Betoniera automata ",E79,", ", D79," - ",A79)</f>
        <v>Betoniera automata 1500 lt, 11kw - LS-Hopper-S1500</v>
      </c>
      <c r="D79" s="858" t="s">
        <v>4634</v>
      </c>
      <c r="E79" s="858" t="s">
        <v>4635</v>
      </c>
      <c r="F79" s="849" t="s">
        <v>4636</v>
      </c>
      <c r="G79" s="874">
        <f t="shared" si="15"/>
        <v>11274.958799999999</v>
      </c>
      <c r="H79" s="874">
        <v>13422.569999999998</v>
      </c>
      <c r="I79" s="1090"/>
      <c r="J79" s="1090"/>
      <c r="K79" s="1090"/>
      <c r="L79" s="1090"/>
      <c r="M79" s="1090"/>
      <c r="N79" s="1090"/>
      <c r="O79" s="1090"/>
      <c r="P79" s="1090"/>
      <c r="Q79" s="1090"/>
      <c r="R79" s="1090"/>
      <c r="S79" s="1090"/>
      <c r="T79" s="1090"/>
      <c r="U79" s="1091"/>
    </row>
    <row r="80" spans="1:21" ht="15.75">
      <c r="A80" s="741" t="str">
        <f t="shared" si="13"/>
        <v>LS-Hopper-S1500-cu lopata de incarcare</v>
      </c>
      <c r="B80" s="537" t="s">
        <v>4637</v>
      </c>
      <c r="C80" s="499" t="str">
        <f t="shared" si="14"/>
        <v>Betoniera automata 1500 lt, 11kw - LS-Hopper-S1500-cu lopata de incarcare</v>
      </c>
      <c r="D80" s="858" t="s">
        <v>4634</v>
      </c>
      <c r="E80" s="858" t="s">
        <v>4635</v>
      </c>
      <c r="F80" s="849" t="s">
        <v>4638</v>
      </c>
      <c r="G80" s="874">
        <f t="shared" si="15"/>
        <v>12447.08388</v>
      </c>
      <c r="H80" s="874">
        <v>14817.957</v>
      </c>
      <c r="I80" s="1090"/>
      <c r="J80" s="1090"/>
      <c r="K80" s="1090"/>
      <c r="L80" s="1090"/>
      <c r="M80" s="1090"/>
      <c r="N80" s="1090"/>
      <c r="O80" s="1090"/>
      <c r="P80" s="1090"/>
      <c r="Q80" s="1090"/>
      <c r="R80" s="1090"/>
      <c r="S80" s="1090"/>
      <c r="T80" s="1090"/>
      <c r="U80" s="1091"/>
    </row>
    <row r="81" spans="1:21" ht="15.75">
      <c r="A81" s="741" t="str">
        <f t="shared" si="13"/>
        <v>LS-Hopper-S1500-Diesel</v>
      </c>
      <c r="B81" s="537" t="s">
        <v>4639</v>
      </c>
      <c r="C81" s="499" t="str">
        <f t="shared" si="14"/>
        <v>Betoniera automata 1500 lt, 30CP - LS-Hopper-S1500-Diesel</v>
      </c>
      <c r="D81" s="858" t="s">
        <v>4640</v>
      </c>
      <c r="E81" s="858" t="s">
        <v>4635</v>
      </c>
      <c r="F81" s="849" t="s">
        <v>4641</v>
      </c>
      <c r="G81" s="874">
        <f t="shared" si="15"/>
        <v>14127.749999999996</v>
      </c>
      <c r="H81" s="874">
        <v>16818.749999999996</v>
      </c>
      <c r="I81" s="1090"/>
      <c r="J81" s="1090"/>
      <c r="K81" s="1090"/>
      <c r="L81" s="1090"/>
      <c r="M81" s="1090"/>
      <c r="N81" s="1090"/>
      <c r="O81" s="1090"/>
      <c r="P81" s="1090"/>
      <c r="Q81" s="1090"/>
      <c r="R81" s="1090"/>
      <c r="S81" s="1090"/>
      <c r="T81" s="1090"/>
      <c r="U81" s="1091"/>
    </row>
    <row r="82" spans="1:21" ht="15.75">
      <c r="A82" s="741"/>
      <c r="B82" s="537"/>
      <c r="C82" s="499"/>
      <c r="D82" s="858"/>
      <c r="E82" s="858"/>
      <c r="F82" s="849"/>
      <c r="G82" s="874"/>
      <c r="H82" s="874"/>
      <c r="I82" s="1090"/>
      <c r="J82" s="1090"/>
      <c r="K82" s="1090"/>
      <c r="L82" s="1090"/>
      <c r="M82" s="1090"/>
      <c r="N82" s="1090"/>
      <c r="O82" s="1090"/>
      <c r="P82" s="1090"/>
      <c r="Q82" s="1090"/>
      <c r="R82" s="1090"/>
      <c r="S82" s="1090"/>
      <c r="T82" s="1090"/>
      <c r="U82" s="1091"/>
    </row>
    <row r="83" spans="1:21" ht="15.75">
      <c r="A83" s="741" t="str">
        <f t="shared" si="13"/>
        <v>LS-Skipper-S360</v>
      </c>
      <c r="B83" s="537" t="s">
        <v>4642</v>
      </c>
      <c r="C83" s="499" t="str">
        <f t="shared" si="14"/>
        <v>Betoniera automata 360 lt, 1.5kW - LS-Skipper-S360</v>
      </c>
      <c r="D83" s="858" t="s">
        <v>4561</v>
      </c>
      <c r="E83" s="858" t="s">
        <v>4643</v>
      </c>
      <c r="F83" s="849" t="s">
        <v>4644</v>
      </c>
      <c r="G83" s="874">
        <f t="shared" si="15"/>
        <v>3981.7360799999992</v>
      </c>
      <c r="H83" s="874">
        <v>4740.1619999999994</v>
      </c>
      <c r="I83" s="1090"/>
      <c r="J83" s="1090"/>
      <c r="K83" s="1090"/>
      <c r="L83" s="1090"/>
      <c r="M83" s="1090"/>
      <c r="N83" s="1090"/>
      <c r="O83" s="1090"/>
      <c r="P83" s="1090"/>
      <c r="Q83" s="1090"/>
      <c r="R83" s="1090"/>
      <c r="S83" s="1090"/>
      <c r="T83" s="1090"/>
      <c r="U83" s="1091"/>
    </row>
    <row r="84" spans="1:21" ht="15.75">
      <c r="A84" s="741" t="str">
        <f t="shared" si="13"/>
        <v>LS-Skipper-S360-cu lopata de incarcare</v>
      </c>
      <c r="B84" s="537" t="s">
        <v>4645</v>
      </c>
      <c r="C84" s="499" t="str">
        <f t="shared" si="14"/>
        <v>Betoniera automata 360 lt, 1.5kW - LS-Skipper-S360-cu lopata de incarcare</v>
      </c>
      <c r="D84" s="858" t="s">
        <v>4561</v>
      </c>
      <c r="E84" s="858" t="s">
        <v>4643</v>
      </c>
      <c r="F84" s="849" t="s">
        <v>4646</v>
      </c>
      <c r="G84" s="874">
        <f t="shared" si="15"/>
        <v>4701.1355999999996</v>
      </c>
      <c r="H84" s="874">
        <v>5596.5899999999992</v>
      </c>
      <c r="I84" s="1090"/>
      <c r="J84" s="1090"/>
      <c r="K84" s="1090"/>
      <c r="L84" s="1090"/>
      <c r="M84" s="1090"/>
      <c r="N84" s="1090"/>
      <c r="O84" s="1090"/>
      <c r="P84" s="1090"/>
      <c r="Q84" s="1090"/>
      <c r="R84" s="1090"/>
      <c r="S84" s="1090"/>
      <c r="T84" s="1090"/>
      <c r="U84" s="1091"/>
    </row>
    <row r="85" spans="1:21" ht="15.75">
      <c r="A85" s="741" t="str">
        <f t="shared" si="13"/>
        <v>LS-Skipper-S360-Diesel</v>
      </c>
      <c r="B85" s="537" t="s">
        <v>4647</v>
      </c>
      <c r="C85" s="499" t="str">
        <f t="shared" si="14"/>
        <v>Betoniera automata 360 lt, 7CP - LS-Skipper-S360-Diesel</v>
      </c>
      <c r="D85" s="854" t="s">
        <v>2416</v>
      </c>
      <c r="E85" s="858" t="s">
        <v>4643</v>
      </c>
      <c r="F85" s="849" t="s">
        <v>4648</v>
      </c>
      <c r="G85" s="874">
        <f t="shared" si="15"/>
        <v>4880.9854799999994</v>
      </c>
      <c r="H85" s="874">
        <v>5810.6969999999992</v>
      </c>
      <c r="I85" s="1090"/>
      <c r="J85" s="1090"/>
      <c r="K85" s="1090"/>
      <c r="L85" s="1090"/>
      <c r="M85" s="1090"/>
      <c r="N85" s="1090"/>
      <c r="O85" s="1090"/>
      <c r="P85" s="1090"/>
      <c r="Q85" s="1090"/>
      <c r="R85" s="1090"/>
      <c r="S85" s="1090"/>
      <c r="T85" s="1090"/>
      <c r="U85" s="1091"/>
    </row>
    <row r="86" spans="1:21" ht="15.75">
      <c r="A86" s="741"/>
      <c r="B86" s="537"/>
      <c r="C86" s="499"/>
      <c r="D86" s="858"/>
      <c r="E86" s="858"/>
      <c r="F86" s="849"/>
      <c r="G86" s="874"/>
      <c r="H86" s="874"/>
      <c r="I86" s="1090"/>
      <c r="J86" s="1090"/>
      <c r="K86" s="1090"/>
      <c r="L86" s="1090"/>
      <c r="M86" s="1090"/>
      <c r="N86" s="1090"/>
      <c r="O86" s="1090"/>
      <c r="P86" s="1090"/>
      <c r="Q86" s="1090"/>
      <c r="R86" s="1090"/>
      <c r="S86" s="1090"/>
      <c r="T86" s="1090"/>
      <c r="U86" s="1091"/>
    </row>
    <row r="87" spans="1:21" ht="15.75">
      <c r="A87" s="741" t="str">
        <f t="shared" si="13"/>
        <v>LS-Skipper-S520</v>
      </c>
      <c r="B87" s="537" t="s">
        <v>4649</v>
      </c>
      <c r="C87" s="499" t="str">
        <f t="shared" si="14"/>
        <v>Betoniera automata 500 lt, 2.2kW - LS-Skipper-S520</v>
      </c>
      <c r="D87" s="858" t="s">
        <v>4650</v>
      </c>
      <c r="E87" s="858" t="s">
        <v>4573</v>
      </c>
      <c r="F87" s="849" t="s">
        <v>4651</v>
      </c>
      <c r="G87" s="874">
        <f t="shared" si="15"/>
        <v>4521.2857199999999</v>
      </c>
      <c r="H87" s="874">
        <v>5382.4830000000002</v>
      </c>
      <c r="I87" s="1090"/>
      <c r="J87" s="1090"/>
      <c r="K87" s="1090"/>
      <c r="L87" s="1090"/>
      <c r="M87" s="1090"/>
      <c r="N87" s="1090"/>
      <c r="O87" s="1090"/>
      <c r="P87" s="1090"/>
      <c r="Q87" s="1090"/>
      <c r="R87" s="1090"/>
      <c r="S87" s="1090"/>
      <c r="T87" s="1090"/>
      <c r="U87" s="1091"/>
    </row>
    <row r="88" spans="1:21" ht="15.75">
      <c r="A88" s="741" t="str">
        <f t="shared" si="13"/>
        <v>LS-Skipper-S520-cu lopata de incarcare</v>
      </c>
      <c r="B88" s="537" t="s">
        <v>4652</v>
      </c>
      <c r="C88" s="499" t="str">
        <f t="shared" si="14"/>
        <v>Betoniera automata 500 lt, 2.2kW - LS-Skipper-S520-cu lopata de incarcare</v>
      </c>
      <c r="D88" s="858" t="s">
        <v>4650</v>
      </c>
      <c r="E88" s="858" t="s">
        <v>4573</v>
      </c>
      <c r="F88" s="849" t="s">
        <v>4653</v>
      </c>
      <c r="G88" s="874">
        <f t="shared" si="15"/>
        <v>5240.6852399999989</v>
      </c>
      <c r="H88" s="874">
        <v>6238.9109999999991</v>
      </c>
      <c r="I88" s="1090"/>
      <c r="J88" s="1090"/>
      <c r="K88" s="1090"/>
      <c r="L88" s="1090"/>
      <c r="M88" s="1090"/>
      <c r="N88" s="1090"/>
      <c r="O88" s="1090"/>
      <c r="P88" s="1090"/>
      <c r="Q88" s="1090"/>
      <c r="R88" s="1090"/>
      <c r="S88" s="1090"/>
      <c r="T88" s="1090"/>
      <c r="U88" s="1091"/>
    </row>
    <row r="89" spans="1:21" ht="15.75">
      <c r="A89" s="741" t="str">
        <f t="shared" si="13"/>
        <v>LS-Skipper-S520-Diesel</v>
      </c>
      <c r="B89" s="537" t="s">
        <v>4654</v>
      </c>
      <c r="C89" s="499" t="str">
        <f>CONCATENATE("Betoniera automata ",E89,", ", D89," - ",A89)</f>
        <v>Betoniera automata 500 lt, 8CP - LS-Skipper-S520-Diesel</v>
      </c>
      <c r="D89" s="854" t="s">
        <v>4655</v>
      </c>
      <c r="E89" s="858" t="s">
        <v>4573</v>
      </c>
      <c r="F89" s="849" t="s">
        <v>4656</v>
      </c>
      <c r="G89" s="874">
        <f t="shared" si="15"/>
        <v>5147.6594399999994</v>
      </c>
      <c r="H89" s="874">
        <v>6128.1659999999993</v>
      </c>
      <c r="I89" s="1090"/>
      <c r="J89" s="1090"/>
      <c r="K89" s="1090"/>
      <c r="L89" s="1090"/>
      <c r="M89" s="1090"/>
      <c r="N89" s="1090"/>
      <c r="O89" s="1090"/>
      <c r="P89" s="1090"/>
      <c r="Q89" s="1090"/>
      <c r="R89" s="1090"/>
      <c r="S89" s="1090"/>
      <c r="T89" s="1090"/>
      <c r="U89" s="1091"/>
    </row>
    <row r="90" spans="1:21" ht="15.75">
      <c r="A90" s="1107"/>
      <c r="B90" s="537"/>
      <c r="C90" s="537"/>
      <c r="D90" s="858"/>
      <c r="E90" s="858"/>
      <c r="F90" s="849"/>
      <c r="G90" s="874"/>
      <c r="H90" s="874"/>
      <c r="I90" s="1090"/>
      <c r="J90" s="1090"/>
      <c r="K90" s="1090"/>
      <c r="L90" s="1090"/>
      <c r="M90" s="1090"/>
      <c r="N90" s="1090"/>
      <c r="O90" s="1090"/>
      <c r="P90" s="1090"/>
      <c r="Q90" s="1090"/>
      <c r="R90" s="1090"/>
      <c r="S90" s="1090"/>
      <c r="T90" s="1090"/>
      <c r="U90" s="1091"/>
    </row>
    <row r="91" spans="1:21" s="535" customFormat="1" ht="53.1" customHeight="1">
      <c r="A91" s="1118"/>
      <c r="B91" s="875"/>
      <c r="C91" s="875" t="s">
        <v>4657</v>
      </c>
      <c r="D91" s="876"/>
      <c r="E91" s="876"/>
      <c r="F91" s="877"/>
      <c r="G91" s="878"/>
      <c r="H91" s="878"/>
      <c r="I91" s="1105"/>
      <c r="J91" s="1105"/>
      <c r="K91" s="1105"/>
      <c r="L91" s="1105"/>
      <c r="M91" s="1105"/>
      <c r="N91" s="1105"/>
      <c r="O91" s="1105"/>
      <c r="P91" s="1105"/>
      <c r="Q91" s="1105"/>
      <c r="R91" s="1105"/>
      <c r="S91" s="1105"/>
      <c r="T91" s="1105"/>
      <c r="U91" s="1106"/>
    </row>
    <row r="92" spans="1:21" ht="15.75">
      <c r="A92" s="741" t="str">
        <f t="shared" ref="A92:A96" si="16">CONCATENATE("LS-",B92)</f>
        <v>LS-Hopper/Skipper-Rampa</v>
      </c>
      <c r="B92" s="537" t="s">
        <v>4658</v>
      </c>
      <c r="C92" s="499" t="str">
        <f>CONCATENATE(F92,E92," - ",A92)</f>
        <v>Rampa de incarcare pt. Hopper / Skipper - LS-Hopper/Skipper-Rampa</v>
      </c>
      <c r="D92" s="858"/>
      <c r="E92" s="858"/>
      <c r="F92" s="849" t="s">
        <v>4659</v>
      </c>
      <c r="G92" s="874">
        <f t="shared" ref="G92:G95" si="17">H92*0.84</f>
        <v>395.8667999999999</v>
      </c>
      <c r="H92" s="874">
        <v>471.26999999999992</v>
      </c>
      <c r="I92" s="1090"/>
      <c r="J92" s="1090"/>
      <c r="K92" s="1090"/>
      <c r="L92" s="1090"/>
      <c r="M92" s="1090"/>
      <c r="N92" s="1090"/>
      <c r="O92" s="1090"/>
      <c r="P92" s="1090"/>
      <c r="Q92" s="1090"/>
      <c r="R92" s="1090"/>
      <c r="S92" s="1090"/>
      <c r="T92" s="1090"/>
      <c r="U92" s="1091"/>
    </row>
    <row r="93" spans="1:21" ht="15.75">
      <c r="A93" s="741" t="str">
        <f t="shared" si="16"/>
        <v>LS-Hopper/Skipper-Contor-litri</v>
      </c>
      <c r="B93" s="537" t="s">
        <v>4660</v>
      </c>
      <c r="C93" s="499" t="str">
        <f t="shared" ref="C93:C96" si="18">CONCATENATE(F93,E93," - ",A93)</f>
        <v>Contor litri - LS-Hopper/Skipper-Contor-litri</v>
      </c>
      <c r="D93" s="858"/>
      <c r="E93" s="858"/>
      <c r="F93" s="849" t="s">
        <v>4661</v>
      </c>
      <c r="G93" s="874">
        <f t="shared" si="17"/>
        <v>593.51039999999989</v>
      </c>
      <c r="H93" s="874">
        <v>706.56</v>
      </c>
      <c r="I93" s="1090"/>
      <c r="J93" s="1090"/>
      <c r="K93" s="1090"/>
      <c r="L93" s="1090"/>
      <c r="M93" s="1090"/>
      <c r="N93" s="1090"/>
      <c r="O93" s="1090"/>
      <c r="P93" s="1090"/>
      <c r="Q93" s="1090"/>
      <c r="R93" s="1090"/>
      <c r="S93" s="1090"/>
      <c r="T93" s="1090"/>
      <c r="U93" s="1091"/>
    </row>
    <row r="94" spans="1:21" ht="15.75">
      <c r="A94" s="741" t="str">
        <f t="shared" si="16"/>
        <v>LS-Hopper/Skipper-Cantar-analog</v>
      </c>
      <c r="B94" s="537" t="s">
        <v>4662</v>
      </c>
      <c r="C94" s="499" t="str">
        <f t="shared" si="18"/>
        <v>Sistem de cantarire analog - LS-Hopper/Skipper-Cantar-analog</v>
      </c>
      <c r="D94" s="858"/>
      <c r="E94" s="858"/>
      <c r="F94" s="849" t="s">
        <v>4663</v>
      </c>
      <c r="G94" s="874">
        <f t="shared" si="17"/>
        <v>510.62759999999997</v>
      </c>
      <c r="H94" s="874">
        <v>607.89</v>
      </c>
      <c r="I94" s="1090"/>
      <c r="J94" s="1090"/>
      <c r="K94" s="1090"/>
      <c r="L94" s="1090"/>
      <c r="M94" s="1090"/>
      <c r="N94" s="1090"/>
      <c r="O94" s="1090"/>
      <c r="P94" s="1090"/>
      <c r="Q94" s="1090"/>
      <c r="R94" s="1090"/>
      <c r="S94" s="1090"/>
      <c r="T94" s="1090"/>
      <c r="U94" s="1091"/>
    </row>
    <row r="95" spans="1:21" ht="15.75">
      <c r="A95" s="741" t="str">
        <f t="shared" si="16"/>
        <v>LS-Hopper/Skipper-Cantar-digital</v>
      </c>
      <c r="B95" s="537" t="s">
        <v>4664</v>
      </c>
      <c r="C95" s="499" t="str">
        <f t="shared" si="18"/>
        <v>Sistem de cantarire electronic - LS-Hopper/Skipper-Cantar-digital</v>
      </c>
      <c r="D95" s="858"/>
      <c r="E95" s="858"/>
      <c r="F95" s="849" t="s">
        <v>4665</v>
      </c>
      <c r="G95" s="874">
        <f t="shared" si="17"/>
        <v>969.67079999999987</v>
      </c>
      <c r="H95" s="874">
        <v>1154.3699999999999</v>
      </c>
      <c r="I95" s="1090"/>
      <c r="J95" s="1090"/>
      <c r="K95" s="1090"/>
      <c r="L95" s="1090"/>
      <c r="M95" s="1090"/>
      <c r="N95" s="1090"/>
      <c r="O95" s="1090"/>
      <c r="P95" s="1090"/>
      <c r="Q95" s="1090"/>
      <c r="R95" s="1090"/>
      <c r="S95" s="1090"/>
      <c r="T95" s="1090"/>
      <c r="U95" s="1091"/>
    </row>
    <row r="96" spans="1:21" ht="16.5" thickBot="1">
      <c r="A96" s="743" t="str">
        <f t="shared" si="16"/>
        <v>LS-Hopper/Skipper-Sistem-vibrare</v>
      </c>
      <c r="B96" s="1108" t="s">
        <v>4666</v>
      </c>
      <c r="C96" s="744" t="str">
        <f t="shared" si="18"/>
        <v>Sistem de vibrare - LS-Hopper/Skipper-Sistem-vibrare</v>
      </c>
      <c r="D96" s="1109"/>
      <c r="E96" s="1109"/>
      <c r="F96" s="850" t="s">
        <v>4667</v>
      </c>
      <c r="G96" s="1119">
        <f>H96*0.84</f>
        <v>733.77359999999987</v>
      </c>
      <c r="H96" s="1119">
        <v>873.53999999999985</v>
      </c>
      <c r="I96" s="1092"/>
      <c r="J96" s="1092"/>
      <c r="K96" s="1092"/>
      <c r="L96" s="1092"/>
      <c r="M96" s="1092"/>
      <c r="N96" s="1092"/>
      <c r="O96" s="1092"/>
      <c r="P96" s="1092"/>
      <c r="Q96" s="1092"/>
      <c r="R96" s="1092"/>
      <c r="S96" s="1092"/>
      <c r="T96" s="1092"/>
      <c r="U96" s="1093"/>
    </row>
    <row r="97" spans="1:8" ht="15.75">
      <c r="A97" s="538"/>
      <c r="B97" s="538"/>
      <c r="C97" s="538"/>
      <c r="D97" s="860"/>
      <c r="E97" s="860"/>
      <c r="G97" s="869"/>
      <c r="H97" s="869"/>
    </row>
  </sheetData>
  <mergeCells count="7">
    <mergeCell ref="I1:U1"/>
    <mergeCell ref="A57:H57"/>
    <mergeCell ref="A9:H9"/>
    <mergeCell ref="A2:H2"/>
    <mergeCell ref="A35:H35"/>
    <mergeCell ref="A48:H48"/>
    <mergeCell ref="A51:H51"/>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22581-8946-46CE-A169-C797A2A14D17}">
  <dimension ref="A1:R216"/>
  <sheetViews>
    <sheetView topLeftCell="A127" zoomScale="55" zoomScaleNormal="55" workbookViewId="0">
      <selection activeCell="H136" sqref="H136:H137"/>
    </sheetView>
  </sheetViews>
  <sheetFormatPr defaultColWidth="7.5546875" defaultRowHeight="15"/>
  <cols>
    <col min="1" max="1" width="12" style="504" customWidth="1"/>
    <col min="2" max="2" width="14.88671875" style="505" customWidth="1"/>
    <col min="3" max="3" width="11.44140625" style="266" customWidth="1"/>
    <col min="4" max="4" width="54.33203125" style="266" customWidth="1"/>
    <col min="5" max="5" width="26.5546875" style="266" customWidth="1"/>
    <col min="6" max="6" width="25" style="266" customWidth="1"/>
    <col min="7" max="7" width="12.33203125" style="804" hidden="1" customWidth="1"/>
    <col min="8" max="8" width="15.6640625" style="2083" customWidth="1"/>
    <col min="9" max="9" width="17.5546875" style="804" hidden="1" customWidth="1"/>
    <col min="10" max="10" width="14.5546875" style="2088" customWidth="1"/>
    <col min="11" max="11" width="15.88671875" style="804" hidden="1" customWidth="1"/>
    <col min="12" max="12" width="14.5546875" style="2098" customWidth="1"/>
    <col min="13" max="13" width="12.5546875" style="266" customWidth="1"/>
    <col min="14" max="15" width="7.5546875" style="266"/>
    <col min="16" max="16" width="9.88671875" style="266" bestFit="1" customWidth="1"/>
    <col min="17" max="17" width="10.6640625" style="266" bestFit="1" customWidth="1"/>
    <col min="18" max="18" width="9.88671875" style="266" bestFit="1" customWidth="1"/>
    <col min="19" max="16384" width="7.5546875" style="266"/>
  </cols>
  <sheetData>
    <row r="1" spans="1:18" s="2080" customFormat="1" ht="129" customHeight="1">
      <c r="A1" s="543" t="s">
        <v>300</v>
      </c>
      <c r="B1" s="544" t="s">
        <v>5081</v>
      </c>
      <c r="C1" s="2080" t="s">
        <v>4704</v>
      </c>
      <c r="D1" s="2080" t="s">
        <v>4705</v>
      </c>
      <c r="E1" s="2080" t="s">
        <v>4519</v>
      </c>
      <c r="F1" s="2080" t="s">
        <v>974</v>
      </c>
      <c r="G1" s="1852" t="s">
        <v>8707</v>
      </c>
      <c r="H1" s="2087" t="s">
        <v>11487</v>
      </c>
      <c r="I1" s="803" t="s">
        <v>5354</v>
      </c>
      <c r="J1" s="2081" t="s">
        <v>11486</v>
      </c>
      <c r="K1" s="1922" t="s">
        <v>8878</v>
      </c>
      <c r="L1" s="2097" t="s">
        <v>11484</v>
      </c>
      <c r="M1" s="2306" t="s">
        <v>5678</v>
      </c>
      <c r="N1" s="2307"/>
      <c r="O1" s="2307"/>
      <c r="P1" s="2307"/>
    </row>
    <row r="2" spans="1:18" ht="27" customHeight="1">
      <c r="D2"/>
    </row>
    <row r="3" spans="1:18" s="509" customFormat="1" ht="29.45" customHeight="1">
      <c r="A3" s="506"/>
      <c r="B3" s="507"/>
      <c r="C3" s="508" t="s">
        <v>4706</v>
      </c>
      <c r="G3" s="805"/>
      <c r="H3" s="2084"/>
      <c r="I3" s="805"/>
      <c r="J3" s="2089"/>
      <c r="K3" s="805"/>
      <c r="L3" s="2099"/>
    </row>
    <row r="4" spans="1:18" ht="15" customHeight="1">
      <c r="A4" s="504" t="s">
        <v>4707</v>
      </c>
      <c r="B4" s="505" t="str">
        <f>CONCATENATE("Alba-",C4)</f>
        <v>Alba-C25H</v>
      </c>
      <c r="C4" s="266" t="s">
        <v>4708</v>
      </c>
      <c r="D4" s="266" t="str">
        <f>CONCATENATE(E4," - ",B4)</f>
        <v>Masina hidraulica pentru taiat fier beton  - Alba-C25H</v>
      </c>
      <c r="E4" s="266" t="s">
        <v>4709</v>
      </c>
      <c r="F4" s="510" t="s">
        <v>4710</v>
      </c>
      <c r="G4" s="804">
        <v>3765.8728574999996</v>
      </c>
      <c r="H4" s="2083">
        <v>27720</v>
      </c>
      <c r="I4" s="804">
        <v>5600.6437500000002</v>
      </c>
      <c r="J4" s="2088">
        <v>30800</v>
      </c>
      <c r="K4" s="1921">
        <v>32657.35370625</v>
      </c>
      <c r="L4" s="2098">
        <v>36652</v>
      </c>
      <c r="Q4" s="1863"/>
      <c r="R4" s="1863"/>
    </row>
    <row r="5" spans="1:18" ht="15" customHeight="1">
      <c r="A5" s="504" t="s">
        <v>4711</v>
      </c>
      <c r="B5" s="505" t="str">
        <f t="shared" ref="B5:B12" si="0">CONCATENATE("Alba-",C5)</f>
        <v>Alba-C35H</v>
      </c>
      <c r="C5" s="266" t="s">
        <v>4712</v>
      </c>
      <c r="D5" s="266" t="str">
        <f t="shared" ref="D5:D12" si="1">CONCATENATE(E5," - ",B5)</f>
        <v>Masina hidraulica pentru taiat fier beton  - Alba-C35H</v>
      </c>
      <c r="E5" s="266" t="s">
        <v>4709</v>
      </c>
      <c r="F5" s="510" t="s">
        <v>4713</v>
      </c>
      <c r="G5" s="804">
        <v>4199.3817449999988</v>
      </c>
      <c r="H5" s="2083">
        <v>34411.230000000003</v>
      </c>
      <c r="I5" s="804">
        <v>6245.3624999999993</v>
      </c>
      <c r="J5" s="2088">
        <v>38234.700000000004</v>
      </c>
      <c r="K5" s="1921">
        <v>36416.708737499997</v>
      </c>
      <c r="L5" s="2098">
        <v>42483</v>
      </c>
      <c r="Q5" s="1863"/>
    </row>
    <row r="6" spans="1:18" ht="15.75" customHeight="1">
      <c r="A6" s="504" t="s">
        <v>4714</v>
      </c>
      <c r="B6" s="505" t="str">
        <f t="shared" si="0"/>
        <v>Alba-C45H</v>
      </c>
      <c r="C6" s="266" t="s">
        <v>4715</v>
      </c>
      <c r="D6" s="266" t="str">
        <f t="shared" si="1"/>
        <v>Masina hidraulica pentru taiat fier beton  - Alba-C45H</v>
      </c>
      <c r="E6" s="266" t="s">
        <v>4709</v>
      </c>
      <c r="F6" s="510" t="s">
        <v>4716</v>
      </c>
      <c r="G6" s="804">
        <v>6016.3494299999984</v>
      </c>
      <c r="H6" s="2083">
        <v>47520.270000000004</v>
      </c>
      <c r="I6" s="804">
        <v>8947.5749999999989</v>
      </c>
      <c r="J6" s="2088">
        <v>52800.3</v>
      </c>
      <c r="K6" s="1921">
        <v>52173.309824999997</v>
      </c>
      <c r="L6" s="2098">
        <v>58667</v>
      </c>
      <c r="Q6" s="1863"/>
    </row>
    <row r="7" spans="1:18" ht="15.75" customHeight="1">
      <c r="F7" s="510"/>
      <c r="K7" s="1921"/>
      <c r="Q7" s="1863"/>
    </row>
    <row r="8" spans="1:18" ht="15.75" customHeight="1">
      <c r="A8" s="504" t="s">
        <v>4717</v>
      </c>
      <c r="B8" s="505" t="str">
        <f t="shared" si="0"/>
        <v>Alba-083.0216</v>
      </c>
      <c r="C8" s="504" t="s">
        <v>4717</v>
      </c>
      <c r="D8" s="266" t="str">
        <f t="shared" si="1"/>
        <v>Lama de rezerva pt. C25H - standard - Alba-083.0216</v>
      </c>
      <c r="E8" s="266" t="s">
        <v>4718</v>
      </c>
      <c r="F8" s="510" t="s">
        <v>4719</v>
      </c>
      <c r="G8" s="804">
        <v>46.743566999999992</v>
      </c>
      <c r="H8" s="2083">
        <v>378</v>
      </c>
      <c r="I8" s="804">
        <v>69.517499999999998</v>
      </c>
      <c r="J8" s="2088">
        <v>420</v>
      </c>
      <c r="K8" s="1921">
        <v>405.35654250000005</v>
      </c>
      <c r="L8" s="2098">
        <v>499.79999999999995</v>
      </c>
      <c r="Q8" s="1863"/>
    </row>
    <row r="9" spans="1:18" ht="15.75" customHeight="1">
      <c r="A9" s="504" t="s">
        <v>4720</v>
      </c>
      <c r="B9" s="505" t="str">
        <f t="shared" si="0"/>
        <v>Alba-CRM30.58</v>
      </c>
      <c r="C9" s="504" t="s">
        <v>4720</v>
      </c>
      <c r="D9" s="266" t="str">
        <f t="shared" si="1"/>
        <v>Lama de rezerva pt. C35H - standard - Alba-CRM30.58</v>
      </c>
      <c r="E9" s="266" t="s">
        <v>4721</v>
      </c>
      <c r="F9" s="510" t="s">
        <v>4722</v>
      </c>
      <c r="G9" s="804">
        <v>54.282851999999984</v>
      </c>
      <c r="H9" s="2083">
        <v>437.4</v>
      </c>
      <c r="I9" s="804">
        <v>80.72999999999999</v>
      </c>
      <c r="J9" s="2088">
        <v>485.99999999999994</v>
      </c>
      <c r="K9" s="1921">
        <v>470.73662999999999</v>
      </c>
      <c r="L9" s="2098">
        <v>578.33999999999992</v>
      </c>
      <c r="Q9" s="1863"/>
    </row>
    <row r="10" spans="1:18" ht="15.75" customHeight="1">
      <c r="A10" s="504" t="s">
        <v>4723</v>
      </c>
      <c r="B10" s="505" t="str">
        <f t="shared" si="0"/>
        <v>Alba-CRM35.118</v>
      </c>
      <c r="C10" s="504" t="s">
        <v>4723</v>
      </c>
      <c r="D10" s="266" t="str">
        <f t="shared" si="1"/>
        <v>Lama de rezerva  pt. C35H - Alba-CRM35.118</v>
      </c>
      <c r="E10" s="266" t="s">
        <v>4724</v>
      </c>
      <c r="F10" s="510" t="s">
        <v>4725</v>
      </c>
      <c r="G10" s="804">
        <v>54.282851999999984</v>
      </c>
      <c r="H10" s="2083">
        <v>0</v>
      </c>
      <c r="I10" s="804">
        <v>80.72999999999999</v>
      </c>
      <c r="J10" s="2088">
        <v>0</v>
      </c>
      <c r="K10" s="1921">
        <v>470.73662999999999</v>
      </c>
      <c r="L10" s="2098">
        <v>0</v>
      </c>
      <c r="Q10" s="1863"/>
    </row>
    <row r="11" spans="1:18" ht="15.75" customHeight="1">
      <c r="A11" s="504" t="s">
        <v>4726</v>
      </c>
      <c r="B11" s="505" t="str">
        <f t="shared" si="0"/>
        <v>Alba-043.1206</v>
      </c>
      <c r="C11" s="504" t="s">
        <v>4726</v>
      </c>
      <c r="D11" s="266" t="str">
        <f t="shared" si="1"/>
        <v>Lama de rezerva pt. C45H - standard - Alba-043.1206</v>
      </c>
      <c r="E11" s="266" t="s">
        <v>4727</v>
      </c>
      <c r="F11" s="510" t="s">
        <v>4728</v>
      </c>
      <c r="G11" s="804">
        <v>77.654635499999983</v>
      </c>
      <c r="H11" s="2083">
        <v>626.4</v>
      </c>
      <c r="I11" s="804">
        <v>115.48874999999998</v>
      </c>
      <c r="J11" s="2088">
        <v>696</v>
      </c>
      <c r="K11" s="1921">
        <v>673.41490124999996</v>
      </c>
      <c r="L11" s="2098">
        <v>828.2399999999999</v>
      </c>
      <c r="Q11" s="1863"/>
    </row>
    <row r="12" spans="1:18" ht="15.75" customHeight="1">
      <c r="A12" s="504" t="s">
        <v>4729</v>
      </c>
      <c r="B12" s="505" t="str">
        <f t="shared" si="0"/>
        <v>Alba-043.6032</v>
      </c>
      <c r="C12" s="504" t="s">
        <v>4729</v>
      </c>
      <c r="D12" s="266" t="str">
        <f t="shared" si="1"/>
        <v>Lama de rezerva  pt. C45H - Alba-043.6032</v>
      </c>
      <c r="E12" s="266" t="s">
        <v>4730</v>
      </c>
      <c r="F12" s="510" t="s">
        <v>4731</v>
      </c>
      <c r="G12" s="804">
        <v>77.654635499999983</v>
      </c>
      <c r="H12" s="2083">
        <v>0</v>
      </c>
      <c r="I12" s="804">
        <v>115.48874999999998</v>
      </c>
      <c r="J12" s="2088">
        <v>0</v>
      </c>
      <c r="K12" s="1921">
        <v>673.41490124999996</v>
      </c>
      <c r="L12" s="2098">
        <v>0</v>
      </c>
      <c r="Q12" s="1863"/>
    </row>
    <row r="14" spans="1:18" s="509" customFormat="1" ht="29.45" customHeight="1">
      <c r="A14" s="506"/>
      <c r="B14" s="507"/>
      <c r="C14" s="508" t="s">
        <v>4732</v>
      </c>
      <c r="G14" s="805"/>
      <c r="H14" s="2084"/>
      <c r="I14" s="805"/>
      <c r="J14" s="2089"/>
      <c r="K14" s="805"/>
      <c r="L14" s="2099"/>
    </row>
    <row r="15" spans="1:18" ht="15.75" customHeight="1">
      <c r="A15" s="504" t="s">
        <v>4733</v>
      </c>
      <c r="B15" s="505" t="str">
        <f t="shared" ref="B15:B23" si="2">CONCATENATE("Alba-",C15)</f>
        <v>Alba-C32L</v>
      </c>
      <c r="C15" s="266" t="s">
        <v>4734</v>
      </c>
      <c r="D15" s="266" t="str">
        <f>CONCATENATE(E15," - ",B15)</f>
        <v>Masina mecanica  pentru taiat fier beton - Alba-C32L</v>
      </c>
      <c r="E15" s="266" t="s">
        <v>4735</v>
      </c>
      <c r="F15" s="510" t="s">
        <v>4736</v>
      </c>
      <c r="G15" s="804">
        <v>3656.5532249999992</v>
      </c>
      <c r="H15" s="2083">
        <v>24975</v>
      </c>
      <c r="I15" s="804">
        <v>5438.0625</v>
      </c>
      <c r="J15" s="2088">
        <v>27750</v>
      </c>
      <c r="K15" s="1921">
        <v>31709.3424375</v>
      </c>
      <c r="L15" s="2098">
        <v>33022.5</v>
      </c>
      <c r="P15" s="1863"/>
    </row>
    <row r="16" spans="1:18" ht="15" customHeight="1">
      <c r="A16" s="504" t="s">
        <v>4737</v>
      </c>
      <c r="B16" s="505" t="str">
        <f t="shared" si="2"/>
        <v>Alba-C42L</v>
      </c>
      <c r="C16" s="266" t="s">
        <v>4738</v>
      </c>
      <c r="D16" s="266" t="str">
        <f t="shared" ref="D16:D23" si="3">CONCATENATE(E16," - ",B16)</f>
        <v>Masina mecanica  pentru taiat fier beton - Alba-C42L</v>
      </c>
      <c r="E16" s="266" t="s">
        <v>4735</v>
      </c>
      <c r="F16" s="510" t="s">
        <v>4739</v>
      </c>
      <c r="G16" s="804">
        <v>5013.6245249999984</v>
      </c>
      <c r="H16" s="2083">
        <v>34020</v>
      </c>
      <c r="I16" s="804">
        <v>7456.3124999999991</v>
      </c>
      <c r="J16" s="2088">
        <v>37800</v>
      </c>
      <c r="K16" s="1921">
        <v>43477.758187500003</v>
      </c>
      <c r="L16" s="2098">
        <v>44982</v>
      </c>
      <c r="P16" s="1863"/>
    </row>
    <row r="17" spans="1:17" ht="15.75" customHeight="1">
      <c r="A17" s="504" t="s">
        <v>4740</v>
      </c>
      <c r="B17" s="505" t="str">
        <f t="shared" si="2"/>
        <v>Alba-C52L</v>
      </c>
      <c r="C17" s="266" t="s">
        <v>4741</v>
      </c>
      <c r="D17" s="266" t="str">
        <f t="shared" si="3"/>
        <v>Masina mecanica  pentru taiat fier beton - Alba-C52L</v>
      </c>
      <c r="E17" s="266" t="s">
        <v>4735</v>
      </c>
      <c r="F17" s="510" t="s">
        <v>4742</v>
      </c>
      <c r="G17" s="804">
        <v>9725.6776499999978</v>
      </c>
      <c r="H17" s="2083">
        <v>52650</v>
      </c>
      <c r="I17" s="804">
        <v>14464.124999999998</v>
      </c>
      <c r="J17" s="2088">
        <v>58500</v>
      </c>
      <c r="K17" s="1921">
        <v>84340.312874999989</v>
      </c>
      <c r="L17" s="2098">
        <v>69615</v>
      </c>
      <c r="P17" s="1863"/>
    </row>
    <row r="18" spans="1:17" ht="15.75" customHeight="1">
      <c r="F18" s="510"/>
      <c r="K18" s="1921"/>
      <c r="P18" s="1863"/>
    </row>
    <row r="19" spans="1:17" ht="15.75" customHeight="1">
      <c r="A19" s="504" t="s">
        <v>4717</v>
      </c>
      <c r="B19" s="505" t="str">
        <f t="shared" si="2"/>
        <v>Alba-083.0216</v>
      </c>
      <c r="C19" s="504" t="s">
        <v>4717</v>
      </c>
      <c r="D19" s="266" t="str">
        <f t="shared" si="3"/>
        <v>Lama de rezerva pt. C32L - standard - Alba-083.0216</v>
      </c>
      <c r="E19" s="266" t="s">
        <v>4743</v>
      </c>
      <c r="F19" s="510" t="s">
        <v>4719</v>
      </c>
      <c r="G19" s="804">
        <v>46.743566999999992</v>
      </c>
      <c r="H19" s="2083">
        <v>378</v>
      </c>
      <c r="I19" s="804">
        <v>69.517499999999998</v>
      </c>
      <c r="J19" s="2088">
        <v>420</v>
      </c>
      <c r="K19" s="1921">
        <v>405.35654250000005</v>
      </c>
      <c r="L19" s="2098">
        <v>499.79999999999995</v>
      </c>
      <c r="P19" s="1863"/>
    </row>
    <row r="20" spans="1:17" ht="15.75" customHeight="1">
      <c r="A20" s="504" t="s">
        <v>4726</v>
      </c>
      <c r="B20" s="505" t="str">
        <f t="shared" si="2"/>
        <v>Alba-043.1206</v>
      </c>
      <c r="C20" s="504" t="s">
        <v>4726</v>
      </c>
      <c r="D20" s="266" t="str">
        <f t="shared" si="3"/>
        <v>Lama de rezerva pt. C42L - standard - Alba-043.1206</v>
      </c>
      <c r="E20" s="266" t="s">
        <v>4744</v>
      </c>
      <c r="F20" s="510" t="s">
        <v>4728</v>
      </c>
      <c r="G20" s="804">
        <v>77.654635499999983</v>
      </c>
      <c r="H20" s="2083">
        <v>626.4</v>
      </c>
      <c r="I20" s="804">
        <v>115.48874999999998</v>
      </c>
      <c r="J20" s="2088">
        <v>696</v>
      </c>
      <c r="K20" s="1921">
        <v>673.41490124999996</v>
      </c>
      <c r="L20" s="2098">
        <v>828.2399999999999</v>
      </c>
      <c r="P20" s="1863"/>
    </row>
    <row r="21" spans="1:17" ht="15.75" customHeight="1">
      <c r="A21" s="504" t="s">
        <v>4745</v>
      </c>
      <c r="B21" s="505" t="str">
        <f t="shared" si="2"/>
        <v>Alba-043.1207</v>
      </c>
      <c r="C21" s="504" t="s">
        <v>4745</v>
      </c>
      <c r="D21" s="266" t="str">
        <f t="shared" si="3"/>
        <v>Lama de rezerva  pt. C42L - Alba-043.1207</v>
      </c>
      <c r="E21" s="266" t="s">
        <v>4746</v>
      </c>
      <c r="F21" s="510" t="s">
        <v>4747</v>
      </c>
      <c r="G21" s="804">
        <v>77.654635499999983</v>
      </c>
      <c r="H21" s="2083">
        <v>0</v>
      </c>
      <c r="I21" s="804">
        <v>115.48874999999998</v>
      </c>
      <c r="J21" s="2088">
        <v>0</v>
      </c>
      <c r="K21" s="1921">
        <v>673.41490124999996</v>
      </c>
      <c r="L21" s="2098">
        <v>0</v>
      </c>
      <c r="P21" s="1863"/>
    </row>
    <row r="22" spans="1:17" ht="15.75" customHeight="1">
      <c r="A22" s="504" t="s">
        <v>4748</v>
      </c>
      <c r="B22" s="505" t="str">
        <f t="shared" si="2"/>
        <v>Alba-CRM40.58</v>
      </c>
      <c r="C22" s="504" t="s">
        <v>4748</v>
      </c>
      <c r="D22" s="266" t="str">
        <f t="shared" si="3"/>
        <v>Lama de rezerva pt. C52L - standard - Alba-CRM40.58</v>
      </c>
      <c r="E22" s="266" t="s">
        <v>4749</v>
      </c>
      <c r="F22" s="510" t="s">
        <v>4750</v>
      </c>
      <c r="G22" s="804">
        <v>97.256776499999972</v>
      </c>
      <c r="H22" s="2083">
        <v>783</v>
      </c>
      <c r="I22" s="804">
        <v>144.64124999999999</v>
      </c>
      <c r="J22" s="2088">
        <v>870</v>
      </c>
      <c r="K22" s="1921">
        <v>843.40312874999995</v>
      </c>
      <c r="L22" s="2098">
        <v>1035.3</v>
      </c>
      <c r="P22" s="1863"/>
    </row>
    <row r="23" spans="1:17" ht="15.75" customHeight="1">
      <c r="A23" s="504" t="s">
        <v>4751</v>
      </c>
      <c r="B23" s="505" t="str">
        <f t="shared" si="2"/>
        <v>Alba-CRM45.118</v>
      </c>
      <c r="C23" s="504" t="s">
        <v>4751</v>
      </c>
      <c r="D23" s="266" t="str">
        <f t="shared" si="3"/>
        <v>Lama de rezerva  pt. C52L - Alba-CRM45.118</v>
      </c>
      <c r="E23" s="266" t="s">
        <v>4752</v>
      </c>
      <c r="F23" s="510" t="s">
        <v>4753</v>
      </c>
      <c r="G23" s="804">
        <v>97.256776499999972</v>
      </c>
      <c r="H23" s="2083">
        <v>0</v>
      </c>
      <c r="I23" s="804">
        <v>144.64124999999999</v>
      </c>
      <c r="J23" s="2088">
        <v>0</v>
      </c>
      <c r="K23" s="1921">
        <v>843.40312874999995</v>
      </c>
      <c r="L23" s="2098">
        <v>0</v>
      </c>
      <c r="P23" s="1863"/>
    </row>
    <row r="25" spans="1:17" s="509" customFormat="1" ht="29.45" customHeight="1">
      <c r="A25" s="506"/>
      <c r="B25" s="507"/>
      <c r="C25" s="508" t="s">
        <v>4754</v>
      </c>
      <c r="G25" s="805"/>
      <c r="H25" s="2084"/>
      <c r="I25" s="805"/>
      <c r="J25" s="2089"/>
      <c r="K25" s="805"/>
      <c r="L25" s="2099"/>
    </row>
    <row r="26" spans="1:17">
      <c r="A26" s="504" t="s">
        <v>4755</v>
      </c>
      <c r="B26" s="505" t="str">
        <f t="shared" ref="B26:B31" si="4">CONCATENATE("Alba-",C26)</f>
        <v>Alba-D24L</v>
      </c>
      <c r="C26" s="266" t="s">
        <v>4756</v>
      </c>
      <c r="D26" s="266" t="str">
        <f>CONCATENATE(E26," - ",B26)</f>
        <v>Masina pentru confectionat etrieri  - Alba-D24L</v>
      </c>
      <c r="E26" s="266" t="s">
        <v>4757</v>
      </c>
      <c r="F26" s="266" t="s">
        <v>4758</v>
      </c>
      <c r="G26" s="804">
        <v>2469.1158374999991</v>
      </c>
      <c r="H26" s="2083">
        <v>18877.5</v>
      </c>
      <c r="I26" s="804">
        <v>3672.0937499999995</v>
      </c>
      <c r="J26" s="2088">
        <v>20975</v>
      </c>
      <c r="K26" s="1921">
        <v>21411.978656249998</v>
      </c>
      <c r="L26" s="2098">
        <v>24960.25</v>
      </c>
      <c r="Q26" s="1863"/>
    </row>
    <row r="27" spans="1:17">
      <c r="A27" s="504" t="s">
        <v>4759</v>
      </c>
      <c r="B27" s="505" t="str">
        <f t="shared" si="4"/>
        <v>Alba-DAE16L</v>
      </c>
      <c r="C27" s="266" t="s">
        <v>4760</v>
      </c>
      <c r="D27" s="266" t="str">
        <f t="shared" ref="D27:D31" si="5">CONCATENATE(E27," - ",B27)</f>
        <v>Masina pentru confectionat etrieri  - Alba-DAE16L</v>
      </c>
      <c r="E27" s="266" t="s">
        <v>4757</v>
      </c>
      <c r="F27" s="266" t="s">
        <v>4761</v>
      </c>
      <c r="G27" s="804">
        <v>2148.6962249999992</v>
      </c>
      <c r="H27" s="2083">
        <v>15007.5</v>
      </c>
      <c r="I27" s="804">
        <v>3195.5624999999995</v>
      </c>
      <c r="J27" s="2088">
        <v>16675</v>
      </c>
      <c r="K27" s="1921">
        <v>18633.324937499998</v>
      </c>
      <c r="L27" s="2098">
        <v>19843.25</v>
      </c>
      <c r="Q27" s="1863"/>
    </row>
    <row r="28" spans="1:17">
      <c r="K28" s="1921"/>
      <c r="Q28" s="1863"/>
    </row>
    <row r="29" spans="1:17" ht="15.75" customHeight="1">
      <c r="A29" s="504" t="s">
        <v>4762</v>
      </c>
      <c r="B29" s="505" t="str">
        <f t="shared" si="4"/>
        <v>Alba-D36L</v>
      </c>
      <c r="C29" s="266" t="s">
        <v>4763</v>
      </c>
      <c r="D29" s="266" t="str">
        <f t="shared" si="5"/>
        <v>Masina de fasonat fier-beton automata - Alba-D36L</v>
      </c>
      <c r="E29" s="266" t="s">
        <v>4764</v>
      </c>
      <c r="F29" s="510" t="s">
        <v>4765</v>
      </c>
      <c r="G29" s="804">
        <v>3958.124624999999</v>
      </c>
      <c r="H29" s="2083">
        <v>27450</v>
      </c>
      <c r="I29" s="804">
        <v>5886.5624999999991</v>
      </c>
      <c r="J29" s="2088">
        <v>30500</v>
      </c>
      <c r="K29" s="1921">
        <v>34324.545937499992</v>
      </c>
      <c r="L29" s="2098">
        <v>36295</v>
      </c>
      <c r="Q29" s="1863"/>
    </row>
    <row r="30" spans="1:17" ht="15" customHeight="1">
      <c r="A30" s="504" t="s">
        <v>4766</v>
      </c>
      <c r="B30" s="505" t="str">
        <f t="shared" si="4"/>
        <v>Alba-D42L</v>
      </c>
      <c r="C30" s="266" t="s">
        <v>4767</v>
      </c>
      <c r="D30" s="266" t="str">
        <f t="shared" si="5"/>
        <v>Masina de fasonat fier-beton automata - Alba-D42L</v>
      </c>
      <c r="E30" s="266" t="s">
        <v>4764</v>
      </c>
      <c r="F30" s="510" t="s">
        <v>4768</v>
      </c>
      <c r="G30" s="804">
        <v>4184.3031749999991</v>
      </c>
      <c r="H30" s="2083">
        <v>28980</v>
      </c>
      <c r="I30" s="804">
        <v>6222.9374999999991</v>
      </c>
      <c r="J30" s="2088">
        <v>32200</v>
      </c>
      <c r="K30" s="1921">
        <v>36285.948562499994</v>
      </c>
      <c r="L30" s="2098">
        <v>38318</v>
      </c>
      <c r="Q30" s="1863"/>
    </row>
    <row r="31" spans="1:17" ht="15" customHeight="1">
      <c r="A31" s="504" t="s">
        <v>4769</v>
      </c>
      <c r="B31" s="505" t="str">
        <f t="shared" si="4"/>
        <v>Alba-D52L</v>
      </c>
      <c r="C31" s="266" t="s">
        <v>4770</v>
      </c>
      <c r="D31" s="266" t="str">
        <f t="shared" si="5"/>
        <v>Masina de fasonat fier-beton automata - Alba-D52L</v>
      </c>
      <c r="E31" s="266" t="s">
        <v>4764</v>
      </c>
      <c r="F31" s="510" t="s">
        <v>4771</v>
      </c>
      <c r="G31" s="804">
        <v>6001.2708599999996</v>
      </c>
      <c r="H31" s="2083">
        <v>41557.5</v>
      </c>
      <c r="I31" s="804">
        <v>8925.15</v>
      </c>
      <c r="J31" s="2088">
        <v>46175</v>
      </c>
      <c r="K31" s="1921">
        <v>52042.549650000001</v>
      </c>
      <c r="L31" s="2098">
        <v>54948.25</v>
      </c>
      <c r="Q31" s="1863"/>
    </row>
    <row r="33" spans="1:16" s="509" customFormat="1" ht="29.45" customHeight="1">
      <c r="A33" s="506"/>
      <c r="B33" s="507"/>
      <c r="C33" s="508" t="s">
        <v>4772</v>
      </c>
      <c r="G33" s="805"/>
      <c r="H33" s="2084"/>
      <c r="I33" s="805"/>
      <c r="J33" s="2089"/>
      <c r="K33" s="805"/>
      <c r="L33" s="2099"/>
    </row>
    <row r="34" spans="1:16" ht="15.75" customHeight="1">
      <c r="A34" s="504" t="s">
        <v>4773</v>
      </c>
      <c r="B34" s="505" t="str">
        <f t="shared" ref="B34:B38" si="6">CONCATENATE("Alba-",C34)</f>
        <v>Alba-COMBI 26/32</v>
      </c>
      <c r="C34" s="266" t="s">
        <v>4774</v>
      </c>
      <c r="D34" s="266" t="str">
        <f>CONCATENATE(E34," - ",B34)</f>
        <v>Masina combi de taiat/fasonat - Alba-COMBI 26/32</v>
      </c>
      <c r="E34" s="540" t="s">
        <v>5084</v>
      </c>
      <c r="F34" s="510" t="s">
        <v>4775</v>
      </c>
      <c r="G34" s="804">
        <v>4855.2995399999991</v>
      </c>
      <c r="H34" s="2083">
        <v>33862.5</v>
      </c>
      <c r="I34" s="804">
        <v>7220.8499999999985</v>
      </c>
      <c r="J34" s="2088">
        <v>37625</v>
      </c>
      <c r="K34" s="1921">
        <v>42104.776349999993</v>
      </c>
      <c r="L34" s="2098">
        <v>44773.75</v>
      </c>
      <c r="P34" s="1863"/>
    </row>
    <row r="35" spans="1:16" ht="15" customHeight="1">
      <c r="A35" s="504" t="s">
        <v>4776</v>
      </c>
      <c r="B35" s="505" t="str">
        <f t="shared" si="6"/>
        <v>Alba-COMBI 32/36</v>
      </c>
      <c r="C35" s="266" t="s">
        <v>4777</v>
      </c>
      <c r="D35" s="266" t="str">
        <f t="shared" ref="D35:D38" si="7">CONCATENATE(E35," - ",B35)</f>
        <v>Masina combi de taiat/fasonat - Alba-COMBI 32/36</v>
      </c>
      <c r="E35" s="540" t="s">
        <v>5084</v>
      </c>
      <c r="F35" s="510" t="s">
        <v>4775</v>
      </c>
      <c r="G35" s="804">
        <v>4892.9959649999983</v>
      </c>
      <c r="H35" s="2083">
        <v>35662.5</v>
      </c>
      <c r="I35" s="804">
        <v>7276.9124999999985</v>
      </c>
      <c r="J35" s="2088">
        <v>39625</v>
      </c>
      <c r="K35" s="1921">
        <v>42431.676787499993</v>
      </c>
      <c r="L35" s="2098">
        <v>47153.75</v>
      </c>
      <c r="P35" s="1863"/>
    </row>
    <row r="36" spans="1:16">
      <c r="K36" s="1921"/>
      <c r="P36" s="1863"/>
    </row>
    <row r="37" spans="1:16" ht="15.75" customHeight="1">
      <c r="A37" s="504" t="s">
        <v>4778</v>
      </c>
      <c r="B37" s="505" t="str">
        <f t="shared" si="6"/>
        <v>Alba-083.0216/1</v>
      </c>
      <c r="C37" s="504" t="s">
        <v>4778</v>
      </c>
      <c r="D37" s="266" t="str">
        <f t="shared" si="7"/>
        <v>Lama de rezerva - standard pt. Combi - Alba-083.0216/1</v>
      </c>
      <c r="E37" s="266" t="s">
        <v>4779</v>
      </c>
      <c r="F37" s="510" t="s">
        <v>4780</v>
      </c>
      <c r="G37" s="804">
        <v>46.743566999999992</v>
      </c>
      <c r="H37" s="2083">
        <v>356.40000000000003</v>
      </c>
      <c r="I37" s="804">
        <v>69.517499999999998</v>
      </c>
      <c r="J37" s="2088">
        <v>396</v>
      </c>
      <c r="K37" s="1921">
        <v>405.35654250000005</v>
      </c>
      <c r="L37" s="2098">
        <v>471.23999999999995</v>
      </c>
      <c r="P37" s="1863"/>
    </row>
    <row r="38" spans="1:16" ht="15.75" customHeight="1">
      <c r="A38" s="504" t="s">
        <v>4781</v>
      </c>
      <c r="B38" s="505" t="str">
        <f t="shared" si="6"/>
        <v>Alba-046.2004</v>
      </c>
      <c r="C38" s="504" t="s">
        <v>4781</v>
      </c>
      <c r="D38" s="266" t="str">
        <f t="shared" si="7"/>
        <v>Lama de rezerva pt. Combi - Alba-046.2004</v>
      </c>
      <c r="E38" s="266" t="s">
        <v>4782</v>
      </c>
      <c r="F38" s="510" t="s">
        <v>4783</v>
      </c>
      <c r="G38" s="804">
        <v>46.743566999999992</v>
      </c>
      <c r="H38" s="2083" t="e">
        <v>#VALUE!</v>
      </c>
      <c r="I38" s="804">
        <v>69.517499999999998</v>
      </c>
      <c r="J38" s="2088" t="e">
        <v>#VALUE!</v>
      </c>
      <c r="K38" s="1921">
        <v>405.35654250000005</v>
      </c>
      <c r="L38" s="2098" t="e">
        <v>#VALUE!</v>
      </c>
      <c r="P38" s="1863"/>
    </row>
    <row r="39" spans="1:16">
      <c r="K39" s="1921"/>
      <c r="P39" s="1863"/>
    </row>
    <row r="40" spans="1:16">
      <c r="C40" s="266" t="s">
        <v>4784</v>
      </c>
      <c r="E40" s="266" t="s">
        <v>4785</v>
      </c>
      <c r="G40" s="804">
        <v>904.71419999999989</v>
      </c>
      <c r="H40" s="2083">
        <v>5670</v>
      </c>
      <c r="I40" s="804">
        <v>1345.5</v>
      </c>
      <c r="J40" s="2088">
        <v>6300</v>
      </c>
      <c r="K40" s="1921">
        <v>7845.6105000000007</v>
      </c>
      <c r="L40" s="2098">
        <v>7497</v>
      </c>
      <c r="P40" s="1863"/>
    </row>
    <row r="42" spans="1:16" s="509" customFormat="1">
      <c r="A42" s="506"/>
      <c r="B42" s="507"/>
      <c r="C42" s="508" t="s">
        <v>4786</v>
      </c>
      <c r="G42" s="805"/>
      <c r="H42" s="2084"/>
      <c r="I42" s="805"/>
      <c r="J42" s="2089"/>
      <c r="K42" s="805"/>
      <c r="L42" s="2099"/>
    </row>
    <row r="43" spans="1:16">
      <c r="A43" s="504" t="s">
        <v>4787</v>
      </c>
      <c r="B43" s="505" t="str">
        <f t="shared" ref="B43:B45" si="8">CONCATENATE("Alba-",C43)</f>
        <v>Alba-046.512</v>
      </c>
      <c r="C43" s="504" t="s">
        <v>4787</v>
      </c>
      <c r="D43" s="266" t="str">
        <f>CONCATENATE(E43," - ",B43)</f>
        <v>Dispozitiv pt. spiralat bare 6-18mm - Alba-046.512</v>
      </c>
      <c r="E43" s="266" t="s">
        <v>4788</v>
      </c>
      <c r="G43" s="804">
        <v>2368.8433469999995</v>
      </c>
      <c r="H43" s="2083">
        <v>14850</v>
      </c>
      <c r="I43" s="804">
        <v>3522.9674999999997</v>
      </c>
      <c r="J43" s="2088">
        <v>16500</v>
      </c>
      <c r="K43" s="1921">
        <v>20542.423492499998</v>
      </c>
      <c r="L43" s="2098">
        <v>19635</v>
      </c>
      <c r="M43" s="1863"/>
    </row>
    <row r="44" spans="1:16">
      <c r="A44" s="504" t="s">
        <v>4789</v>
      </c>
      <c r="B44" s="505" t="str">
        <f t="shared" si="8"/>
        <v>Alba-046.15</v>
      </c>
      <c r="C44" s="504" t="s">
        <v>4789</v>
      </c>
      <c r="D44" s="266" t="str">
        <f t="shared" ref="D44:D45" si="9">CONCATENATE(E44," - ",B44)</f>
        <v>Dispozitiv Etrieri poligonali - Alba-046.15</v>
      </c>
      <c r="E44" s="266" t="s">
        <v>4790</v>
      </c>
      <c r="G44" s="804">
        <v>272.16818849999993</v>
      </c>
      <c r="H44" s="2083">
        <v>1710</v>
      </c>
      <c r="I44" s="804">
        <v>404.77124999999995</v>
      </c>
      <c r="J44" s="2088">
        <v>1900</v>
      </c>
      <c r="K44" s="1921">
        <v>2360.2211587499996</v>
      </c>
      <c r="L44" s="2098">
        <v>2261</v>
      </c>
      <c r="M44" s="1863"/>
    </row>
    <row r="45" spans="1:16">
      <c r="A45" s="504" t="s">
        <v>4791</v>
      </c>
      <c r="B45" s="505" t="str">
        <f t="shared" si="8"/>
        <v>Alba-047.1000</v>
      </c>
      <c r="C45" s="504" t="s">
        <v>4791</v>
      </c>
      <c r="D45" s="266" t="str">
        <f t="shared" si="9"/>
        <v>Dispozitiv D24L - Alba-047.1000</v>
      </c>
      <c r="E45" s="266" t="s">
        <v>4792</v>
      </c>
      <c r="G45" s="804">
        <v>248.79640499999991</v>
      </c>
      <c r="H45" s="2083" t="e">
        <v>#VALUE!</v>
      </c>
      <c r="I45" s="804">
        <v>370.01249999999993</v>
      </c>
      <c r="J45" s="2088" t="e">
        <v>#VALUE!</v>
      </c>
      <c r="K45" s="1921">
        <v>2157.5428874999998</v>
      </c>
      <c r="L45" s="2098" t="e">
        <v>#VALUE!</v>
      </c>
      <c r="M45" s="1863"/>
    </row>
    <row r="47" spans="1:16" s="509" customFormat="1" ht="30.75" customHeight="1">
      <c r="A47" s="506"/>
      <c r="B47" s="507"/>
      <c r="C47" s="508" t="s">
        <v>4793</v>
      </c>
      <c r="G47" s="805"/>
      <c r="H47" s="2084"/>
      <c r="I47" s="805"/>
      <c r="J47" s="2089"/>
      <c r="K47" s="805"/>
      <c r="L47" s="2099"/>
    </row>
    <row r="48" spans="1:16" ht="15" customHeight="1">
      <c r="A48" s="504" t="s">
        <v>4794</v>
      </c>
      <c r="B48" s="505" t="str">
        <f t="shared" ref="B48:B52" si="10">CONCATENATE("Alba-",C48)</f>
        <v>Alba-DC-16W</v>
      </c>
      <c r="C48" s="266" t="s">
        <v>4795</v>
      </c>
      <c r="D48" s="266" t="str">
        <f t="shared" ref="D48:D52" si="11">CONCATENATE(E48," - ",B48)</f>
        <v>Masina de taiat fier beton portabila electrohidraulica "Diamond", diam. 16mm - Alba-DC-16W</v>
      </c>
      <c r="E48" s="541" t="s">
        <v>5085</v>
      </c>
      <c r="F48" s="510" t="s">
        <v>4796</v>
      </c>
      <c r="G48" s="804">
        <v>840.63027749999981</v>
      </c>
      <c r="H48" s="2083">
        <v>5670</v>
      </c>
      <c r="I48" s="804">
        <v>1250.1937499999999</v>
      </c>
      <c r="J48" s="2088">
        <v>6300</v>
      </c>
      <c r="K48" s="1921">
        <v>7289.8797562499994</v>
      </c>
      <c r="L48" s="2098">
        <v>7497</v>
      </c>
      <c r="P48" s="1863"/>
    </row>
    <row r="49" spans="1:17" ht="15" customHeight="1">
      <c r="A49" s="504" t="s">
        <v>4797</v>
      </c>
      <c r="B49" s="505" t="str">
        <f t="shared" si="10"/>
        <v>Alba-DC-20HL</v>
      </c>
      <c r="C49" s="266" t="s">
        <v>4798</v>
      </c>
      <c r="D49" s="266" t="str">
        <f t="shared" si="11"/>
        <v>Masina de taiat fier beton portabila electrohidraulica "Diamond", diam. 20mm - Alba-DC-20HL</v>
      </c>
      <c r="E49" s="541" t="s">
        <v>5086</v>
      </c>
      <c r="F49" s="511" t="s">
        <v>4799</v>
      </c>
      <c r="G49" s="804">
        <v>980.10704999999984</v>
      </c>
      <c r="H49" s="2083">
        <v>6390</v>
      </c>
      <c r="I49" s="804">
        <v>1457.6249999999998</v>
      </c>
      <c r="J49" s="2088">
        <v>7100</v>
      </c>
      <c r="K49" s="1921">
        <v>8499.4113749999979</v>
      </c>
      <c r="L49" s="2098">
        <v>8449</v>
      </c>
      <c r="P49" s="1863"/>
    </row>
    <row r="50" spans="1:17" ht="15" customHeight="1">
      <c r="A50" s="504" t="s">
        <v>4800</v>
      </c>
      <c r="B50" s="505" t="str">
        <f t="shared" si="10"/>
        <v>Alba-DC-25W</v>
      </c>
      <c r="C50" s="266" t="s">
        <v>4801</v>
      </c>
      <c r="D50" s="266" t="str">
        <f t="shared" si="11"/>
        <v>Masina de taiat fier beton portabila electrohidraulica "Diamond", diam. 25mm - Alba-DC-25W</v>
      </c>
      <c r="E50" s="541" t="s">
        <v>5087</v>
      </c>
      <c r="F50" s="510" t="s">
        <v>4802</v>
      </c>
      <c r="G50" s="804">
        <v>1364.6105849999997</v>
      </c>
      <c r="H50" s="2083">
        <v>8977.5</v>
      </c>
      <c r="I50" s="804">
        <v>2029.4624999999999</v>
      </c>
      <c r="J50" s="2088">
        <v>9975</v>
      </c>
      <c r="K50" s="1921">
        <v>11833.7958375</v>
      </c>
      <c r="L50" s="2098">
        <v>11870.25</v>
      </c>
      <c r="P50" s="1863"/>
    </row>
    <row r="51" spans="1:17">
      <c r="P51" s="1863"/>
    </row>
    <row r="52" spans="1:17" ht="15" customHeight="1">
      <c r="A52" s="504" t="s">
        <v>4803</v>
      </c>
      <c r="B52" s="505" t="str">
        <f t="shared" si="10"/>
        <v>Alba-DBR32-WH</v>
      </c>
      <c r="C52" s="266" t="s">
        <v>4804</v>
      </c>
      <c r="D52" s="266" t="str">
        <f t="shared" si="11"/>
        <v>Masina de fasonat fier beton portabila "Diamond", diam. 12-32mm - Alba-DBR32-WH</v>
      </c>
      <c r="E52" s="541" t="s">
        <v>5088</v>
      </c>
      <c r="F52" s="512" t="s">
        <v>4805</v>
      </c>
      <c r="G52" s="804">
        <v>2096.6751584999993</v>
      </c>
      <c r="H52" s="2083" t="e">
        <v>#VALUE!</v>
      </c>
      <c r="I52" s="804">
        <v>3118.1962499999995</v>
      </c>
      <c r="J52" s="2088" t="e">
        <v>#VALUE!</v>
      </c>
      <c r="K52" s="1921">
        <v>18182.20233375</v>
      </c>
      <c r="L52" s="2098" t="e">
        <v>#VALUE!</v>
      </c>
      <c r="P52" s="1863"/>
    </row>
    <row r="54" spans="1:17" s="509" customFormat="1" ht="30.75" customHeight="1">
      <c r="A54" s="506"/>
      <c r="B54" s="507"/>
      <c r="C54" s="508" t="s">
        <v>4806</v>
      </c>
      <c r="G54" s="805"/>
      <c r="H54" s="2084"/>
      <c r="I54" s="805"/>
      <c r="J54" s="2089"/>
      <c r="K54" s="805"/>
      <c r="L54" s="2099"/>
    </row>
    <row r="55" spans="1:17" ht="15.75" customHeight="1">
      <c r="A55" s="504" t="s">
        <v>4807</v>
      </c>
      <c r="B55" s="505" t="str">
        <f>CONCATENATE("Alba-",C55)</f>
        <v>Alba-CRM35</v>
      </c>
      <c r="C55" s="266" t="s">
        <v>4808</v>
      </c>
      <c r="D55" s="266" t="str">
        <f t="shared" ref="D55:D64" si="12">CONCATENATE(E55," - ",B55)</f>
        <v>Masina hidraulica profesionala pentru taiere armaturi din fier beton - Alba-CRM35</v>
      </c>
      <c r="E55" s="266" t="s">
        <v>4809</v>
      </c>
      <c r="F55" s="510" t="s">
        <v>4810</v>
      </c>
      <c r="G55" s="804">
        <v>6823.052924999999</v>
      </c>
      <c r="H55" s="2083">
        <v>45450</v>
      </c>
      <c r="I55" s="804">
        <v>10147.3125</v>
      </c>
      <c r="J55" s="2088">
        <v>50500</v>
      </c>
      <c r="K55" s="1921">
        <v>59168.979187500001</v>
      </c>
      <c r="L55" s="2098">
        <v>60095</v>
      </c>
      <c r="Q55" s="1863"/>
    </row>
    <row r="56" spans="1:17" ht="15.75" customHeight="1">
      <c r="A56" s="504" t="s">
        <v>4811</v>
      </c>
      <c r="B56" s="505" t="str">
        <f t="shared" ref="B56:B101" si="13">CONCATENATE("Alba-",C56)</f>
        <v>Alba-CRM45</v>
      </c>
      <c r="C56" s="266" t="s">
        <v>4812</v>
      </c>
      <c r="D56" s="266" t="str">
        <f t="shared" si="12"/>
        <v>Masina hidraulica profesionala pentru taiere armaturi din fier beton - Alba-CRM45</v>
      </c>
      <c r="E56" s="266" t="s">
        <v>4809</v>
      </c>
      <c r="F56" s="510" t="s">
        <v>4813</v>
      </c>
      <c r="G56" s="804">
        <v>10524.841859999997</v>
      </c>
      <c r="H56" s="2083">
        <v>71550</v>
      </c>
      <c r="I56" s="804">
        <v>15652.649999999998</v>
      </c>
      <c r="J56" s="2088">
        <v>79500</v>
      </c>
      <c r="K56" s="1921">
        <v>91270.602149999992</v>
      </c>
      <c r="L56" s="2098">
        <v>94605</v>
      </c>
      <c r="Q56" s="1863"/>
    </row>
    <row r="57" spans="1:17" ht="15.75" customHeight="1">
      <c r="A57" s="504" t="s">
        <v>4814</v>
      </c>
      <c r="B57" s="505" t="str">
        <f t="shared" si="13"/>
        <v>Alba-CRM55</v>
      </c>
      <c r="C57" s="266" t="s">
        <v>4815</v>
      </c>
      <c r="D57" s="266" t="str">
        <f t="shared" si="12"/>
        <v>Masina hidraulica profesionala pentru taiere armaturi din fier beton - Alba-CRM55</v>
      </c>
      <c r="E57" s="266" t="s">
        <v>4809</v>
      </c>
      <c r="F57" s="510" t="s">
        <v>4816</v>
      </c>
      <c r="G57" s="804">
        <v>16103.912759999994</v>
      </c>
      <c r="H57" s="2083">
        <v>108000</v>
      </c>
      <c r="I57" s="804">
        <v>23949.899999999994</v>
      </c>
      <c r="J57" s="2088">
        <v>120000</v>
      </c>
      <c r="K57" s="1921">
        <v>139651.86689999996</v>
      </c>
      <c r="L57" s="2098">
        <v>142800</v>
      </c>
      <c r="Q57" s="1863"/>
    </row>
    <row r="58" spans="1:17">
      <c r="K58" s="1921"/>
      <c r="Q58" s="1863"/>
    </row>
    <row r="59" spans="1:17">
      <c r="A59" s="266" t="s">
        <v>4720</v>
      </c>
      <c r="B59" s="505" t="str">
        <f t="shared" si="13"/>
        <v>Alba-CRM30.58</v>
      </c>
      <c r="C59" s="266" t="s">
        <v>4720</v>
      </c>
      <c r="D59" s="266" t="str">
        <f t="shared" si="12"/>
        <v>Lame de rezerva - standard pt. CRM35 - Alba-CRM30.58</v>
      </c>
      <c r="E59" s="266" t="s">
        <v>4817</v>
      </c>
      <c r="F59" s="510" t="s">
        <v>4725</v>
      </c>
      <c r="G59" s="804">
        <v>26.387497499999995</v>
      </c>
      <c r="H59" s="2083">
        <v>437.4</v>
      </c>
      <c r="I59" s="804">
        <v>39.243749999999999</v>
      </c>
      <c r="J59" s="2088">
        <v>485.99999999999994</v>
      </c>
      <c r="K59" s="1921">
        <v>228.83030624999998</v>
      </c>
      <c r="L59" s="2098">
        <v>578.33999999999992</v>
      </c>
      <c r="Q59" s="1863"/>
    </row>
    <row r="60" spans="1:17">
      <c r="A60" s="504" t="s">
        <v>4723</v>
      </c>
      <c r="B60" s="505" t="str">
        <f t="shared" si="13"/>
        <v>Alba-CRM35.118</v>
      </c>
      <c r="C60" s="504" t="s">
        <v>4723</v>
      </c>
      <c r="D60" s="266" t="str">
        <f t="shared" si="12"/>
        <v>Lame de rezerva pt. CRM35 - Alba-CRM35.118</v>
      </c>
      <c r="E60" s="266" t="s">
        <v>4818</v>
      </c>
      <c r="F60" s="510" t="s">
        <v>4725</v>
      </c>
      <c r="G60" s="804">
        <v>26.387497499999995</v>
      </c>
      <c r="H60" s="2083">
        <v>0</v>
      </c>
      <c r="I60" s="804">
        <v>39.243749999999999</v>
      </c>
      <c r="J60" s="2088">
        <v>0</v>
      </c>
      <c r="K60" s="1921">
        <v>228.83030624999998</v>
      </c>
      <c r="L60" s="2098">
        <v>0</v>
      </c>
      <c r="Q60" s="1863"/>
    </row>
    <row r="61" spans="1:17">
      <c r="A61" s="504" t="s">
        <v>4748</v>
      </c>
      <c r="B61" s="505" t="str">
        <f t="shared" si="13"/>
        <v>Alba-CRM40.58</v>
      </c>
      <c r="C61" s="504" t="s">
        <v>4748</v>
      </c>
      <c r="D61" s="266" t="str">
        <f t="shared" si="12"/>
        <v>Lame de rezerva - standard pt. CRM45 - Alba-CRM40.58</v>
      </c>
      <c r="E61" s="266" t="s">
        <v>4819</v>
      </c>
      <c r="F61" s="510" t="s">
        <v>4753</v>
      </c>
      <c r="G61" s="804">
        <v>52.77499499999999</v>
      </c>
      <c r="H61" s="2083">
        <v>783</v>
      </c>
      <c r="I61" s="804">
        <v>78.487499999999997</v>
      </c>
      <c r="J61" s="2088">
        <v>870</v>
      </c>
      <c r="K61" s="1921">
        <v>457.66061249999996</v>
      </c>
      <c r="L61" s="2098">
        <v>1035.3</v>
      </c>
      <c r="Q61" s="1863"/>
    </row>
    <row r="62" spans="1:17">
      <c r="A62" s="504" t="s">
        <v>4751</v>
      </c>
      <c r="B62" s="505" t="str">
        <f t="shared" si="13"/>
        <v>Alba-CRM45.118</v>
      </c>
      <c r="C62" s="504" t="s">
        <v>4751</v>
      </c>
      <c r="D62" s="266" t="str">
        <f t="shared" si="12"/>
        <v>Lame de rezerva pt. CRM45 - Alba-CRM45.118</v>
      </c>
      <c r="E62" s="266" t="s">
        <v>4820</v>
      </c>
      <c r="F62" s="510" t="s">
        <v>4753</v>
      </c>
      <c r="G62" s="804">
        <v>52.77499499999999</v>
      </c>
      <c r="H62" s="2083">
        <v>0</v>
      </c>
      <c r="I62" s="804">
        <v>78.487499999999997</v>
      </c>
      <c r="J62" s="2088">
        <v>0</v>
      </c>
      <c r="K62" s="1921">
        <v>457.66061249999996</v>
      </c>
      <c r="L62" s="2098">
        <v>0</v>
      </c>
      <c r="Q62" s="1863"/>
    </row>
    <row r="63" spans="1:17">
      <c r="A63" s="504" t="s">
        <v>4821</v>
      </c>
      <c r="B63" s="505" t="str">
        <f t="shared" si="13"/>
        <v>Alba-044.3102/1</v>
      </c>
      <c r="C63" s="504" t="s">
        <v>4821</v>
      </c>
      <c r="D63" s="266" t="str">
        <f t="shared" si="12"/>
        <v>Lame de rezerva - standard pt. CRM55 - Alba-044.3102/1</v>
      </c>
      <c r="E63" s="266" t="s">
        <v>4822</v>
      </c>
      <c r="F63" s="510" t="s">
        <v>4823</v>
      </c>
      <c r="G63" s="804">
        <v>82.932134999999974</v>
      </c>
      <c r="H63" s="2083">
        <v>669.6</v>
      </c>
      <c r="I63" s="804">
        <v>123.33749999999998</v>
      </c>
      <c r="J63" s="2088">
        <v>744</v>
      </c>
      <c r="K63" s="1921">
        <v>719.18096249999985</v>
      </c>
      <c r="L63" s="2098">
        <v>885.3599999999999</v>
      </c>
      <c r="Q63" s="1863"/>
    </row>
    <row r="64" spans="1:17">
      <c r="A64" s="504" t="s">
        <v>4824</v>
      </c>
      <c r="B64" s="505" t="str">
        <f t="shared" si="13"/>
        <v>Alba-CRM55.118</v>
      </c>
      <c r="C64" s="504" t="s">
        <v>4824</v>
      </c>
      <c r="D64" s="266" t="str">
        <f t="shared" si="12"/>
        <v>Lame de rezerva pt. CRM55 - Alba-CRM55.118</v>
      </c>
      <c r="E64" s="266" t="s">
        <v>4825</v>
      </c>
      <c r="F64" s="510" t="s">
        <v>4823</v>
      </c>
      <c r="G64" s="804">
        <v>82.932134999999974</v>
      </c>
      <c r="H64" s="2083" t="e">
        <v>#VALUE!</v>
      </c>
      <c r="I64" s="804">
        <v>123.33749999999998</v>
      </c>
      <c r="J64" s="2088" t="e">
        <v>#VALUE!</v>
      </c>
      <c r="K64" s="1921">
        <v>719.18096249999985</v>
      </c>
      <c r="L64" s="2098" t="e">
        <v>#VALUE!</v>
      </c>
      <c r="Q64" s="1863"/>
    </row>
    <row r="66" spans="1:17" s="509" customFormat="1" ht="30.75" customHeight="1">
      <c r="A66" s="506"/>
      <c r="B66" s="507"/>
      <c r="C66" s="508" t="s">
        <v>4826</v>
      </c>
      <c r="G66" s="805"/>
      <c r="H66" s="2084"/>
      <c r="I66" s="805"/>
      <c r="J66" s="2089"/>
      <c r="K66" s="805"/>
      <c r="L66" s="2099"/>
    </row>
    <row r="67" spans="1:17" ht="22.5" customHeight="1">
      <c r="A67" s="504" t="s">
        <v>4827</v>
      </c>
      <c r="B67" s="505" t="str">
        <f t="shared" si="13"/>
        <v>Alba-DAR35EP</v>
      </c>
      <c r="C67" s="266" t="s">
        <v>4828</v>
      </c>
      <c r="D67" s="266" t="str">
        <f t="shared" ref="D67:D101" si="14">CONCATENATE(E67," - ",B67)</f>
        <v>Masina automata profesionala de fasonat fier beton - Alba-DAR35EP</v>
      </c>
      <c r="E67" s="266" t="s">
        <v>4829</v>
      </c>
      <c r="F67" s="510" t="s">
        <v>4830</v>
      </c>
      <c r="G67" s="804">
        <v>7463.8921499999988</v>
      </c>
      <c r="H67" s="2083">
        <v>52200</v>
      </c>
      <c r="I67" s="804">
        <v>11100.375</v>
      </c>
      <c r="J67" s="2088">
        <v>58000</v>
      </c>
      <c r="K67" s="1921">
        <v>64726.286625000001</v>
      </c>
      <c r="L67" s="2098">
        <v>69020</v>
      </c>
      <c r="Q67" s="1863"/>
    </row>
    <row r="68" spans="1:17">
      <c r="A68" s="504" t="s">
        <v>4831</v>
      </c>
      <c r="B68" s="505" t="str">
        <f t="shared" si="13"/>
        <v>Alba-048.5</v>
      </c>
      <c r="C68" s="504" t="s">
        <v>4831</v>
      </c>
      <c r="D68" s="266" t="str">
        <f t="shared" si="14"/>
        <v>Dispozitiv Etrieri poligonali ø20 mm pt. DAR35EP - Alba-048.5</v>
      </c>
      <c r="E68" s="266" t="s">
        <v>4832</v>
      </c>
      <c r="F68" s="513"/>
      <c r="G68" s="804">
        <v>678.53564999999992</v>
      </c>
      <c r="H68" s="2083" t="e">
        <v>#VALUE!</v>
      </c>
      <c r="I68" s="804">
        <v>1009.125</v>
      </c>
      <c r="J68" s="2088" t="e">
        <v>#VALUE!</v>
      </c>
      <c r="K68" s="1921">
        <v>5884.2078750000001</v>
      </c>
      <c r="L68" s="2098" t="e">
        <v>#VALUE!</v>
      </c>
      <c r="Q68" s="1863"/>
    </row>
    <row r="69" spans="1:17">
      <c r="A69" s="504" t="s">
        <v>4833</v>
      </c>
      <c r="B69" s="505" t="str">
        <f t="shared" si="13"/>
        <v>Alba-048.6</v>
      </c>
      <c r="C69" s="504" t="s">
        <v>4833</v>
      </c>
      <c r="D69" s="266" t="str">
        <f t="shared" si="14"/>
        <v>Dispozitiv special pt. spiralare (arcuri elicoidale, etc.) ø5-20mm pt. DAR35EP - Alba-048.6</v>
      </c>
      <c r="E69" s="266" t="s">
        <v>4834</v>
      </c>
      <c r="F69" s="513"/>
      <c r="G69" s="804">
        <v>3166.4996999999994</v>
      </c>
      <c r="H69" s="2083" t="e">
        <v>#VALUE!</v>
      </c>
      <c r="I69" s="804">
        <v>4709.25</v>
      </c>
      <c r="J69" s="2088" t="e">
        <v>#VALUE!</v>
      </c>
      <c r="K69" s="1921">
        <v>27459.636749999998</v>
      </c>
      <c r="L69" s="2098" t="e">
        <v>#VALUE!</v>
      </c>
      <c r="Q69" s="1863"/>
    </row>
    <row r="70" spans="1:17">
      <c r="A70" s="504" t="s">
        <v>4835</v>
      </c>
      <c r="B70" s="505" t="str">
        <f t="shared" si="13"/>
        <v>Alba-048.4</v>
      </c>
      <c r="C70" s="504" t="s">
        <v>4835</v>
      </c>
      <c r="D70" s="266" t="str">
        <f t="shared" si="14"/>
        <v>Dispozitiv special pt. inele si bare groase ø10-32mm pt. DAR35EP - Alba-048.4</v>
      </c>
      <c r="E70" s="266" t="s">
        <v>4836</v>
      </c>
      <c r="F70" s="513"/>
      <c r="G70" s="804">
        <v>2864.9282999999996</v>
      </c>
      <c r="H70" s="2083" t="e">
        <v>#VALUE!</v>
      </c>
      <c r="I70" s="804">
        <v>4260.75</v>
      </c>
      <c r="J70" s="2088" t="e">
        <v>#VALUE!</v>
      </c>
      <c r="K70" s="1921">
        <v>24844.433250000002</v>
      </c>
      <c r="L70" s="2098" t="e">
        <v>#VALUE!</v>
      </c>
      <c r="Q70" s="1863"/>
    </row>
    <row r="71" spans="1:17">
      <c r="A71" s="504" t="s">
        <v>4837</v>
      </c>
      <c r="B71" s="505" t="str">
        <f t="shared" si="13"/>
        <v>Alba-048.71</v>
      </c>
      <c r="C71" s="504" t="s">
        <v>4837</v>
      </c>
      <c r="D71" s="266" t="str">
        <f t="shared" si="14"/>
        <v>Brat scurt pt. DAR35EP - Alba-048.71</v>
      </c>
      <c r="E71" s="266" t="s">
        <v>4838</v>
      </c>
      <c r="F71" s="513"/>
      <c r="G71" s="804">
        <v>490.05352499999992</v>
      </c>
      <c r="H71" s="2083" t="e">
        <v>#VALUE!</v>
      </c>
      <c r="I71" s="804">
        <v>728.81249999999989</v>
      </c>
      <c r="J71" s="2088" t="e">
        <v>#VALUE!</v>
      </c>
      <c r="K71" s="1921">
        <v>4249.7056874999989</v>
      </c>
      <c r="L71" s="2098" t="e">
        <v>#VALUE!</v>
      </c>
      <c r="Q71" s="1863"/>
    </row>
    <row r="72" spans="1:17">
      <c r="A72" s="504" t="s">
        <v>4839</v>
      </c>
      <c r="B72" s="505" t="str">
        <f t="shared" si="13"/>
        <v>Alba-048.7</v>
      </c>
      <c r="C72" s="504" t="s">
        <v>4839</v>
      </c>
      <c r="D72" s="266" t="str">
        <f t="shared" si="14"/>
        <v>Brat cu echer pt. indoiri duble pt. DAR35EP - Alba-048.7</v>
      </c>
      <c r="E72" s="266" t="s">
        <v>4840</v>
      </c>
      <c r="F72" s="513"/>
      <c r="G72" s="804">
        <v>1055.4998999999998</v>
      </c>
      <c r="H72" s="2083" t="e">
        <v>#VALUE!</v>
      </c>
      <c r="I72" s="804">
        <v>1569.7499999999998</v>
      </c>
      <c r="J72" s="2088" t="e">
        <v>#VALUE!</v>
      </c>
      <c r="K72" s="1921">
        <v>9153.2122499999987</v>
      </c>
      <c r="L72" s="2098" t="e">
        <v>#VALUE!</v>
      </c>
      <c r="Q72" s="1863"/>
    </row>
    <row r="73" spans="1:17">
      <c r="C73" s="504"/>
      <c r="F73" s="513"/>
      <c r="K73" s="1921"/>
      <c r="Q73" s="1863"/>
    </row>
    <row r="74" spans="1:17" ht="22.5" customHeight="1">
      <c r="A74" s="504" t="s">
        <v>4841</v>
      </c>
      <c r="B74" s="505" t="str">
        <f t="shared" si="13"/>
        <v>Alba-DAR35SP</v>
      </c>
      <c r="C74" s="266" t="s">
        <v>4842</v>
      </c>
      <c r="D74" s="266" t="str">
        <f t="shared" si="14"/>
        <v>Masina automata profesionala de fasonat fier beton - Alba-DAR35SP</v>
      </c>
      <c r="E74" s="266" t="s">
        <v>4829</v>
      </c>
      <c r="F74" s="510" t="s">
        <v>4843</v>
      </c>
      <c r="G74" s="804">
        <v>6408.392249999999</v>
      </c>
      <c r="H74" s="2083">
        <v>44550</v>
      </c>
      <c r="I74" s="804">
        <v>9530.625</v>
      </c>
      <c r="J74" s="2088">
        <v>49500</v>
      </c>
      <c r="K74" s="1921">
        <v>55573.074374999997</v>
      </c>
      <c r="L74" s="2098">
        <v>58905</v>
      </c>
      <c r="Q74" s="1863"/>
    </row>
    <row r="75" spans="1:17">
      <c r="A75" s="504" t="s">
        <v>4844</v>
      </c>
      <c r="B75" s="505" t="str">
        <f t="shared" si="13"/>
        <v>Alba-045.5</v>
      </c>
      <c r="C75" s="504" t="s">
        <v>4844</v>
      </c>
      <c r="D75" s="266" t="str">
        <f t="shared" si="14"/>
        <v>Dispozitiv Etrieri poligonali ø20 mm pt. DAR35SP - Alba-045.5</v>
      </c>
      <c r="E75" s="266" t="s">
        <v>4845</v>
      </c>
      <c r="F75" s="513"/>
      <c r="G75" s="804">
        <v>791.62492499999985</v>
      </c>
      <c r="H75" s="2083" t="e">
        <v>#VALUE!</v>
      </c>
      <c r="I75" s="804">
        <v>1177.3125</v>
      </c>
      <c r="J75" s="2088" t="e">
        <v>#VALUE!</v>
      </c>
      <c r="K75" s="1921">
        <v>6864.9091874999995</v>
      </c>
      <c r="L75" s="2098" t="e">
        <v>#VALUE!</v>
      </c>
      <c r="Q75" s="1863"/>
    </row>
    <row r="76" spans="1:17">
      <c r="A76" s="504" t="s">
        <v>4846</v>
      </c>
      <c r="B76" s="505" t="str">
        <f t="shared" si="13"/>
        <v>Alba-045.6</v>
      </c>
      <c r="C76" s="504" t="s">
        <v>4846</v>
      </c>
      <c r="D76" s="266" t="str">
        <f t="shared" si="14"/>
        <v>Dispozitiv special pt. spiralare (arcuri elicoidale, etc.) ø5-20mm pt. DAR35SP - Alba-045.6</v>
      </c>
      <c r="E76" s="266" t="s">
        <v>4847</v>
      </c>
      <c r="F76" s="513"/>
      <c r="G76" s="804">
        <v>3166.4996999999994</v>
      </c>
      <c r="H76" s="2083" t="e">
        <v>#VALUE!</v>
      </c>
      <c r="I76" s="804">
        <v>4709.25</v>
      </c>
      <c r="J76" s="2088" t="e">
        <v>#VALUE!</v>
      </c>
      <c r="K76" s="1921">
        <v>27459.636749999998</v>
      </c>
      <c r="L76" s="2098" t="e">
        <v>#VALUE!</v>
      </c>
      <c r="Q76" s="1863"/>
    </row>
    <row r="77" spans="1:17">
      <c r="A77" s="504" t="s">
        <v>4848</v>
      </c>
      <c r="B77" s="505" t="str">
        <f t="shared" si="13"/>
        <v>Alba-045.4</v>
      </c>
      <c r="C77" s="504" t="s">
        <v>4848</v>
      </c>
      <c r="D77" s="266" t="str">
        <f t="shared" si="14"/>
        <v>Dispozitiv special pt. inele si bare groase ø10-32mm pt. DAR35SP - Alba-045.4</v>
      </c>
      <c r="E77" s="266" t="s">
        <v>4849</v>
      </c>
      <c r="F77" s="513"/>
      <c r="G77" s="804">
        <v>2864.9282999999996</v>
      </c>
      <c r="H77" s="2083" t="e">
        <v>#VALUE!</v>
      </c>
      <c r="I77" s="804">
        <v>4260.75</v>
      </c>
      <c r="J77" s="2088" t="e">
        <v>#VALUE!</v>
      </c>
      <c r="K77" s="1921">
        <v>24844.433250000002</v>
      </c>
      <c r="L77" s="2098" t="e">
        <v>#VALUE!</v>
      </c>
      <c r="Q77" s="1863"/>
    </row>
    <row r="78" spans="1:17">
      <c r="A78" s="504" t="s">
        <v>4837</v>
      </c>
      <c r="B78" s="505" t="str">
        <f t="shared" si="13"/>
        <v>Alba-048.71</v>
      </c>
      <c r="C78" s="504" t="s">
        <v>4837</v>
      </c>
      <c r="D78" s="266" t="str">
        <f t="shared" si="14"/>
        <v>Brat scurt pt. DAR35SP - Alba-048.71</v>
      </c>
      <c r="E78" s="266" t="s">
        <v>4850</v>
      </c>
      <c r="F78" s="513"/>
      <c r="G78" s="804">
        <v>490.05352499999992</v>
      </c>
      <c r="H78" s="2083" t="e">
        <v>#VALUE!</v>
      </c>
      <c r="I78" s="804">
        <v>728.81249999999989</v>
      </c>
      <c r="J78" s="2088" t="e">
        <v>#VALUE!</v>
      </c>
      <c r="K78" s="1921">
        <v>4249.7056874999989</v>
      </c>
      <c r="L78" s="2098" t="e">
        <v>#VALUE!</v>
      </c>
      <c r="Q78" s="1863"/>
    </row>
    <row r="79" spans="1:17">
      <c r="F79" s="513"/>
      <c r="K79" s="1921"/>
      <c r="Q79" s="1863"/>
    </row>
    <row r="80" spans="1:17" ht="21.75" customHeight="1">
      <c r="A80" s="504" t="s">
        <v>4851</v>
      </c>
      <c r="B80" s="505" t="str">
        <f t="shared" si="13"/>
        <v>Alba-DAR45P</v>
      </c>
      <c r="C80" s="266" t="s">
        <v>4852</v>
      </c>
      <c r="D80" s="266" t="str">
        <f t="shared" si="14"/>
        <v>Masina automata profesionala de fasonat fier beton - Alba-DAR45P</v>
      </c>
      <c r="E80" s="266" t="s">
        <v>4829</v>
      </c>
      <c r="F80" s="510" t="s">
        <v>4853</v>
      </c>
      <c r="G80" s="804">
        <v>9424.1062499999971</v>
      </c>
      <c r="H80" s="2083">
        <v>65250</v>
      </c>
      <c r="I80" s="804">
        <v>14015.624999999998</v>
      </c>
      <c r="J80" s="2088">
        <v>72500</v>
      </c>
      <c r="K80" s="1921">
        <v>81725.109375</v>
      </c>
      <c r="L80" s="2098">
        <v>86275</v>
      </c>
      <c r="Q80" s="1863"/>
    </row>
    <row r="81" spans="1:17" ht="15" customHeight="1">
      <c r="A81" s="504" t="s">
        <v>4854</v>
      </c>
      <c r="B81" s="505" t="str">
        <f t="shared" si="13"/>
        <v>Alba-072.5</v>
      </c>
      <c r="C81" s="504" t="s">
        <v>4854</v>
      </c>
      <c r="D81" s="266" t="str">
        <f t="shared" si="14"/>
        <v>Dispozitiv Etrieri poligonali ø20 mm pt. DAR45P - Alba-072.5</v>
      </c>
      <c r="E81" s="266" t="s">
        <v>4855</v>
      </c>
      <c r="F81" s="510"/>
      <c r="G81" s="804">
        <v>844.39991999999984</v>
      </c>
      <c r="H81" s="2083" t="e">
        <v>#VALUE!</v>
      </c>
      <c r="I81" s="804">
        <v>1255.8</v>
      </c>
      <c r="J81" s="2088" t="e">
        <v>#VALUE!</v>
      </c>
      <c r="K81" s="1921">
        <v>7322.5697999999993</v>
      </c>
      <c r="L81" s="2098" t="e">
        <v>#VALUE!</v>
      </c>
      <c r="Q81" s="1863"/>
    </row>
    <row r="82" spans="1:17" ht="15" customHeight="1">
      <c r="A82" s="504" t="s">
        <v>4856</v>
      </c>
      <c r="B82" s="505" t="str">
        <f t="shared" si="13"/>
        <v>Alba-072.6</v>
      </c>
      <c r="C82" s="504" t="s">
        <v>4856</v>
      </c>
      <c r="D82" s="266" t="str">
        <f t="shared" si="14"/>
        <v>Dispozitiv special pt. spiralare (arcuri elicoidale, etc.) ø5-20mm pt. DAR45P - Alba-072.6</v>
      </c>
      <c r="E82" s="266" t="s">
        <v>4857</v>
      </c>
      <c r="F82" s="510"/>
      <c r="G82" s="804">
        <v>3618.8567999999996</v>
      </c>
      <c r="H82" s="2083" t="e">
        <v>#VALUE!</v>
      </c>
      <c r="I82" s="804">
        <v>5382</v>
      </c>
      <c r="J82" s="2088" t="e">
        <v>#VALUE!</v>
      </c>
      <c r="K82" s="1921">
        <v>31382.442000000003</v>
      </c>
      <c r="L82" s="2098" t="e">
        <v>#VALUE!</v>
      </c>
      <c r="Q82" s="1863"/>
    </row>
    <row r="83" spans="1:17" ht="15" customHeight="1">
      <c r="A83" s="504" t="s">
        <v>4858</v>
      </c>
      <c r="B83" s="505" t="str">
        <f t="shared" si="13"/>
        <v>Alba-072.4</v>
      </c>
      <c r="C83" s="504" t="s">
        <v>4858</v>
      </c>
      <c r="D83" s="266" t="str">
        <f t="shared" si="14"/>
        <v>Dispozitiv special pt. inele si bare groase ø10-32mm pt. DAR45P - Alba-072.4</v>
      </c>
      <c r="E83" s="266" t="s">
        <v>4859</v>
      </c>
      <c r="F83" s="510"/>
      <c r="G83" s="804">
        <v>2864.9282999999996</v>
      </c>
      <c r="H83" s="2083" t="e">
        <v>#VALUE!</v>
      </c>
      <c r="I83" s="804">
        <v>4260.75</v>
      </c>
      <c r="J83" s="2088" t="e">
        <v>#VALUE!</v>
      </c>
      <c r="K83" s="1921">
        <v>24844.433250000002</v>
      </c>
      <c r="L83" s="2098" t="e">
        <v>#VALUE!</v>
      </c>
      <c r="Q83" s="1863"/>
    </row>
    <row r="84" spans="1:17" ht="15" customHeight="1">
      <c r="A84" s="504" t="s">
        <v>4860</v>
      </c>
      <c r="B84" s="505" t="str">
        <f t="shared" si="13"/>
        <v>Alba-072.71</v>
      </c>
      <c r="C84" s="504" t="s">
        <v>4860</v>
      </c>
      <c r="D84" s="266" t="str">
        <f t="shared" si="14"/>
        <v>Brat scurt pt. DAR45P - Alba-072.71</v>
      </c>
      <c r="E84" s="266" t="s">
        <v>4861</v>
      </c>
      <c r="F84" s="510"/>
      <c r="G84" s="804">
        <v>1130.8927499999998</v>
      </c>
      <c r="H84" s="2083" t="e">
        <v>#VALUE!</v>
      </c>
      <c r="I84" s="804">
        <v>1681.8749999999998</v>
      </c>
      <c r="J84" s="2088" t="e">
        <v>#VALUE!</v>
      </c>
      <c r="K84" s="1921">
        <v>9807.0131249999995</v>
      </c>
      <c r="L84" s="2098" t="e">
        <v>#VALUE!</v>
      </c>
      <c r="Q84" s="1863"/>
    </row>
    <row r="85" spans="1:17" ht="15" customHeight="1">
      <c r="A85" s="504" t="s">
        <v>4862</v>
      </c>
      <c r="B85" s="505" t="str">
        <f t="shared" si="13"/>
        <v>Alba-072.7</v>
      </c>
      <c r="C85" s="504" t="s">
        <v>4862</v>
      </c>
      <c r="D85" s="266" t="str">
        <f t="shared" si="14"/>
        <v>Brat cu echer pt. indoiri duble (430mm) pt. DAR45P - Alba-072.7</v>
      </c>
      <c r="E85" s="266" t="s">
        <v>4863</v>
      </c>
      <c r="F85" s="510"/>
      <c r="G85" s="804">
        <v>1884.82125</v>
      </c>
      <c r="H85" s="2083" t="e">
        <v>#VALUE!</v>
      </c>
      <c r="I85" s="804">
        <v>2803.125</v>
      </c>
      <c r="J85" s="2088" t="e">
        <v>#VALUE!</v>
      </c>
      <c r="K85" s="1921">
        <v>16345.021875000002</v>
      </c>
      <c r="L85" s="2098" t="e">
        <v>#VALUE!</v>
      </c>
      <c r="Q85" s="1863"/>
    </row>
    <row r="86" spans="1:17" ht="15" customHeight="1">
      <c r="C86" s="504"/>
      <c r="F86" s="510"/>
      <c r="K86" s="1921"/>
      <c r="Q86" s="1863"/>
    </row>
    <row r="87" spans="1:17" ht="22.5" customHeight="1">
      <c r="A87" s="504" t="s">
        <v>4864</v>
      </c>
      <c r="B87" s="505" t="str">
        <f t="shared" si="13"/>
        <v>Alba-DAR45SP</v>
      </c>
      <c r="C87" s="266" t="s">
        <v>4865</v>
      </c>
      <c r="D87" s="266" t="str">
        <f t="shared" si="14"/>
        <v>Masina automata profesionala de fasonat fier beton - Alba-DAR45SP</v>
      </c>
      <c r="E87" s="266" t="s">
        <v>4829</v>
      </c>
      <c r="F87" s="510" t="s">
        <v>4866</v>
      </c>
      <c r="G87" s="804">
        <v>8481.6956249999985</v>
      </c>
      <c r="H87" s="2083">
        <v>57712.5</v>
      </c>
      <c r="I87" s="804">
        <v>12614.062499999998</v>
      </c>
      <c r="J87" s="2088">
        <v>64125</v>
      </c>
      <c r="K87" s="1921">
        <v>73552.598437499983</v>
      </c>
      <c r="L87" s="2098">
        <v>76308.75</v>
      </c>
      <c r="Q87" s="1863"/>
    </row>
    <row r="88" spans="1:17" ht="15" customHeight="1">
      <c r="A88" s="504" t="s">
        <v>4854</v>
      </c>
      <c r="B88" s="505" t="str">
        <f t="shared" si="13"/>
        <v>Alba-072.5</v>
      </c>
      <c r="C88" s="504" t="s">
        <v>4854</v>
      </c>
      <c r="D88" s="266" t="str">
        <f t="shared" si="14"/>
        <v>Dispozitiv Etrieri poligonali ø20 mm pt. DAR45SP - Alba-072.5</v>
      </c>
      <c r="E88" s="266" t="s">
        <v>4867</v>
      </c>
      <c r="F88" s="510"/>
      <c r="G88" s="804">
        <v>844.39991999999984</v>
      </c>
      <c r="H88" s="2083" t="e">
        <v>#VALUE!</v>
      </c>
      <c r="I88" s="804">
        <v>1255.8</v>
      </c>
      <c r="J88" s="2088" t="e">
        <v>#VALUE!</v>
      </c>
      <c r="K88" s="1921">
        <v>7322.5697999999993</v>
      </c>
      <c r="L88" s="2098" t="e">
        <v>#VALUE!</v>
      </c>
      <c r="Q88" s="1863"/>
    </row>
    <row r="89" spans="1:17" ht="15" customHeight="1">
      <c r="A89" s="504" t="s">
        <v>4856</v>
      </c>
      <c r="B89" s="505" t="str">
        <f t="shared" si="13"/>
        <v>Alba-072.6</v>
      </c>
      <c r="C89" s="504" t="s">
        <v>4856</v>
      </c>
      <c r="D89" s="266" t="str">
        <f t="shared" si="14"/>
        <v>Dispozitiv special pt. spiralare (arcuri elicoidale, etc.) ø5-20mm pt. DAR45SP - Alba-072.6</v>
      </c>
      <c r="E89" s="266" t="s">
        <v>4868</v>
      </c>
      <c r="F89" s="510"/>
      <c r="G89" s="804">
        <v>3618.8567999999996</v>
      </c>
      <c r="H89" s="2083" t="e">
        <v>#VALUE!</v>
      </c>
      <c r="I89" s="804">
        <v>5382</v>
      </c>
      <c r="J89" s="2088" t="e">
        <v>#VALUE!</v>
      </c>
      <c r="K89" s="1921">
        <v>31382.442000000003</v>
      </c>
      <c r="L89" s="2098" t="e">
        <v>#VALUE!</v>
      </c>
      <c r="Q89" s="1863"/>
    </row>
    <row r="90" spans="1:17" ht="15" customHeight="1">
      <c r="A90" s="504" t="s">
        <v>4858</v>
      </c>
      <c r="B90" s="505" t="str">
        <f t="shared" si="13"/>
        <v>Alba-072.4</v>
      </c>
      <c r="C90" s="504" t="s">
        <v>4858</v>
      </c>
      <c r="D90" s="266" t="str">
        <f t="shared" si="14"/>
        <v>Dispozitiv special pt. inele si bare groase ø10-32mm pt. DAR45SP - Alba-072.4</v>
      </c>
      <c r="E90" s="266" t="s">
        <v>4869</v>
      </c>
      <c r="F90" s="510"/>
      <c r="G90" s="804">
        <v>2864.9282999999996</v>
      </c>
      <c r="H90" s="2083" t="e">
        <v>#VALUE!</v>
      </c>
      <c r="I90" s="804">
        <v>4260.75</v>
      </c>
      <c r="J90" s="2088" t="e">
        <v>#VALUE!</v>
      </c>
      <c r="K90" s="1921">
        <v>24844.433250000002</v>
      </c>
      <c r="L90" s="2098" t="e">
        <v>#VALUE!</v>
      </c>
      <c r="Q90" s="1863"/>
    </row>
    <row r="91" spans="1:17" ht="15" customHeight="1">
      <c r="A91" s="504" t="s">
        <v>4860</v>
      </c>
      <c r="B91" s="505" t="str">
        <f t="shared" si="13"/>
        <v>Alba-072.71</v>
      </c>
      <c r="C91" s="504" t="s">
        <v>4860</v>
      </c>
      <c r="D91" s="266" t="str">
        <f t="shared" si="14"/>
        <v>Brat scurt pt. DAR45SP - Alba-072.71</v>
      </c>
      <c r="E91" s="266" t="s">
        <v>4870</v>
      </c>
      <c r="F91" s="510"/>
      <c r="G91" s="804">
        <v>1130.8927499999998</v>
      </c>
      <c r="H91" s="2083" t="e">
        <v>#VALUE!</v>
      </c>
      <c r="I91" s="804">
        <v>1681.8749999999998</v>
      </c>
      <c r="J91" s="2088" t="e">
        <v>#VALUE!</v>
      </c>
      <c r="K91" s="1921">
        <v>9807.0131249999995</v>
      </c>
      <c r="L91" s="2098" t="e">
        <v>#VALUE!</v>
      </c>
      <c r="Q91" s="1863"/>
    </row>
    <row r="92" spans="1:17" ht="15" customHeight="1">
      <c r="A92" s="504" t="s">
        <v>4862</v>
      </c>
      <c r="B92" s="505" t="str">
        <f t="shared" si="13"/>
        <v>Alba-072.7</v>
      </c>
      <c r="C92" s="504" t="s">
        <v>4862</v>
      </c>
      <c r="D92" s="266" t="str">
        <f t="shared" si="14"/>
        <v>Brat cu echer pt. indoiri duble (430mm) pt. DAR45SP - Alba-072.7</v>
      </c>
      <c r="E92" s="266" t="s">
        <v>4871</v>
      </c>
      <c r="F92" s="510"/>
      <c r="G92" s="804">
        <v>1884.82125</v>
      </c>
      <c r="H92" s="2083" t="e">
        <v>#VALUE!</v>
      </c>
      <c r="I92" s="804">
        <v>2803.125</v>
      </c>
      <c r="J92" s="2088" t="e">
        <v>#VALUE!</v>
      </c>
      <c r="K92" s="1921">
        <v>16345.021875000002</v>
      </c>
      <c r="L92" s="2098" t="e">
        <v>#VALUE!</v>
      </c>
      <c r="Q92" s="1863"/>
    </row>
    <row r="93" spans="1:17">
      <c r="F93" s="513"/>
      <c r="K93" s="1921"/>
      <c r="Q93" s="1863"/>
    </row>
    <row r="94" spans="1:17" ht="21.75" customHeight="1">
      <c r="A94" s="504" t="s">
        <v>4872</v>
      </c>
      <c r="B94" s="505" t="str">
        <f t="shared" si="13"/>
        <v>Alba-DAR55P</v>
      </c>
      <c r="C94" s="266" t="s">
        <v>4873</v>
      </c>
      <c r="D94" s="266" t="str">
        <f t="shared" si="14"/>
        <v>Masina automata profesionala de fasonat fier beton - Alba-DAR55P</v>
      </c>
      <c r="E94" s="266" t="s">
        <v>4829</v>
      </c>
      <c r="F94" s="510" t="s">
        <v>4874</v>
      </c>
      <c r="G94" s="804">
        <v>12892.177349999998</v>
      </c>
      <c r="H94" s="2083">
        <v>87750</v>
      </c>
      <c r="I94" s="804">
        <v>19173.375</v>
      </c>
      <c r="J94" s="2088">
        <v>97500</v>
      </c>
      <c r="K94" s="1921">
        <v>111799.94962500001</v>
      </c>
      <c r="L94" s="2098">
        <v>116025</v>
      </c>
      <c r="Q94" s="1863"/>
    </row>
    <row r="95" spans="1:17" ht="15.75" customHeight="1">
      <c r="A95" s="504" t="s">
        <v>4875</v>
      </c>
      <c r="B95" s="505" t="str">
        <f t="shared" si="13"/>
        <v>Alba-054.5</v>
      </c>
      <c r="C95" s="504" t="s">
        <v>4875</v>
      </c>
      <c r="D95" s="266" t="str">
        <f t="shared" si="14"/>
        <v>Dispozitiv Etrieri poligonali ø20 mm pt. DAR55P - Alba-054.5</v>
      </c>
      <c r="E95" s="266" t="s">
        <v>4876</v>
      </c>
      <c r="F95" s="510"/>
      <c r="G95" s="804">
        <v>2035.6069499999994</v>
      </c>
      <c r="H95" s="2083" t="e">
        <v>#VALUE!</v>
      </c>
      <c r="I95" s="804">
        <v>3027.3749999999995</v>
      </c>
      <c r="J95" s="2088" t="e">
        <v>#VALUE!</v>
      </c>
      <c r="K95" s="1921">
        <v>17652.623624999997</v>
      </c>
      <c r="L95" s="2098" t="e">
        <v>#VALUE!</v>
      </c>
      <c r="Q95" s="1863"/>
    </row>
    <row r="96" spans="1:17" ht="15.75" customHeight="1">
      <c r="A96" s="504" t="s">
        <v>4877</v>
      </c>
      <c r="B96" s="505" t="str">
        <f t="shared" si="13"/>
        <v>Alba-054.6</v>
      </c>
      <c r="C96" s="504" t="s">
        <v>4877</v>
      </c>
      <c r="D96" s="266" t="str">
        <f t="shared" si="14"/>
        <v>Dispozitiv special pt. spiralare (arcuri elicoidale, etc.) ø5-20mm pt. DAR55P - Alba-054.6</v>
      </c>
      <c r="E96" s="266" t="s">
        <v>4878</v>
      </c>
      <c r="F96" s="510"/>
      <c r="G96" s="804">
        <v>3618.8567999999996</v>
      </c>
      <c r="H96" s="2083" t="e">
        <v>#VALUE!</v>
      </c>
      <c r="I96" s="804">
        <v>5382</v>
      </c>
      <c r="J96" s="2088" t="e">
        <v>#VALUE!</v>
      </c>
      <c r="K96" s="1921">
        <v>31382.442000000003</v>
      </c>
      <c r="L96" s="2098" t="e">
        <v>#VALUE!</v>
      </c>
      <c r="Q96" s="1863"/>
    </row>
    <row r="97" spans="1:18" ht="15.75" customHeight="1">
      <c r="A97" s="504" t="s">
        <v>4879</v>
      </c>
      <c r="B97" s="505" t="str">
        <f t="shared" si="13"/>
        <v>Alba-054.4</v>
      </c>
      <c r="C97" s="504" t="s">
        <v>4879</v>
      </c>
      <c r="D97" s="266" t="str">
        <f t="shared" si="14"/>
        <v>Dispozitiv special pt. inele si bare groase ø10-32mm pt. DAR55P - Alba-054.4</v>
      </c>
      <c r="E97" s="266" t="s">
        <v>4880</v>
      </c>
      <c r="F97" s="510"/>
      <c r="G97" s="804">
        <v>2864.9282999999996</v>
      </c>
      <c r="H97" s="2083" t="e">
        <v>#VALUE!</v>
      </c>
      <c r="I97" s="804">
        <v>4260.75</v>
      </c>
      <c r="J97" s="2088" t="e">
        <v>#VALUE!</v>
      </c>
      <c r="K97" s="1921">
        <v>24844.433250000002</v>
      </c>
      <c r="L97" s="2098" t="e">
        <v>#VALUE!</v>
      </c>
      <c r="Q97" s="1863"/>
    </row>
    <row r="98" spans="1:18">
      <c r="A98" s="504" t="s">
        <v>4881</v>
      </c>
      <c r="B98" s="505" t="str">
        <f t="shared" si="13"/>
        <v>Alba-054.71</v>
      </c>
      <c r="C98" s="504" t="s">
        <v>4881</v>
      </c>
      <c r="D98" s="266" t="str">
        <f t="shared" si="14"/>
        <v>Brat scurt pt. DAR55P - Alba-054.71</v>
      </c>
      <c r="E98" s="266" t="s">
        <v>4882</v>
      </c>
      <c r="G98" s="804">
        <v>1130.8927499999998</v>
      </c>
      <c r="H98" s="2083" t="e">
        <v>#VALUE!</v>
      </c>
      <c r="I98" s="804">
        <v>1681.8749999999998</v>
      </c>
      <c r="J98" s="2088" t="e">
        <v>#VALUE!</v>
      </c>
      <c r="K98" s="1921">
        <v>9807.0131249999995</v>
      </c>
      <c r="L98" s="2098" t="e">
        <v>#VALUE!</v>
      </c>
      <c r="Q98" s="1863"/>
    </row>
    <row r="99" spans="1:18">
      <c r="A99" s="504" t="s">
        <v>4883</v>
      </c>
      <c r="B99" s="505" t="str">
        <f t="shared" si="13"/>
        <v>Alba-054.7</v>
      </c>
      <c r="C99" s="504" t="s">
        <v>4883</v>
      </c>
      <c r="D99" s="266" t="str">
        <f t="shared" si="14"/>
        <v>Brat cu echer pt. indoiri duble (510mm) pt. DAR55P - Alba-054.7</v>
      </c>
      <c r="E99" s="266" t="s">
        <v>4884</v>
      </c>
      <c r="G99" s="804">
        <v>3618.8567999999996</v>
      </c>
      <c r="H99" s="2083" t="e">
        <v>#VALUE!</v>
      </c>
      <c r="I99" s="804">
        <v>5382</v>
      </c>
      <c r="J99" s="2088" t="e">
        <v>#VALUE!</v>
      </c>
      <c r="K99" s="1921">
        <v>31382.442000000003</v>
      </c>
      <c r="L99" s="2098" t="e">
        <v>#VALUE!</v>
      </c>
      <c r="Q99" s="1863"/>
    </row>
    <row r="100" spans="1:18">
      <c r="K100" s="1921"/>
      <c r="Q100" s="1863"/>
    </row>
    <row r="101" spans="1:18" ht="30.95" customHeight="1">
      <c r="A101" s="504" t="s">
        <v>4885</v>
      </c>
      <c r="B101" s="505" t="str">
        <f t="shared" si="13"/>
        <v>Alba-DAE16-2S</v>
      </c>
      <c r="C101" s="266" t="s">
        <v>4886</v>
      </c>
      <c r="D101" s="266" t="str">
        <f t="shared" si="14"/>
        <v>Masina automata profesionala pentru confectionat etrieri - Alba-DAE16-2S</v>
      </c>
      <c r="E101" s="266" t="s">
        <v>4887</v>
      </c>
      <c r="F101" s="510" t="s">
        <v>4888</v>
      </c>
      <c r="G101" s="804">
        <v>3505.7675249999998</v>
      </c>
      <c r="H101" s="2083">
        <v>24120</v>
      </c>
      <c r="I101" s="804">
        <v>5213.8125</v>
      </c>
      <c r="J101" s="2088">
        <v>26800</v>
      </c>
      <c r="K101" s="1921">
        <v>30401.740687500002</v>
      </c>
      <c r="L101" s="2098">
        <v>31892</v>
      </c>
      <c r="Q101" s="1863"/>
    </row>
    <row r="102" spans="1:18" ht="15.75" customHeight="1">
      <c r="F102" s="510"/>
    </row>
    <row r="106" spans="1:18">
      <c r="A106" s="514" t="s">
        <v>4889</v>
      </c>
      <c r="B106" s="515"/>
    </row>
    <row r="107" spans="1:18">
      <c r="A107" s="504" t="s">
        <v>4890</v>
      </c>
    </row>
    <row r="109" spans="1:18" ht="93.75" customHeight="1">
      <c r="A109" s="506"/>
      <c r="B109" s="507"/>
      <c r="C109" s="516" t="s">
        <v>4891</v>
      </c>
      <c r="D109" s="509"/>
      <c r="E109" s="509"/>
      <c r="F109" s="509"/>
      <c r="G109" s="805"/>
      <c r="H109" s="2087" t="s">
        <v>11485</v>
      </c>
      <c r="I109" s="805"/>
      <c r="J109" s="2089"/>
      <c r="K109" s="805"/>
      <c r="L109" s="2099"/>
      <c r="M109" s="509"/>
      <c r="N109" s="509"/>
      <c r="O109" s="509"/>
      <c r="P109" s="509"/>
    </row>
    <row r="110" spans="1:18" ht="90">
      <c r="A110" s="504" t="s">
        <v>4892</v>
      </c>
      <c r="B110" s="505" t="str">
        <f t="shared" ref="B110:B133" si="15">CONCATENATE("Alba-",C110)</f>
        <v>Alba-8-A</v>
      </c>
      <c r="C110" s="266" t="s">
        <v>4893</v>
      </c>
      <c r="D110" s="266" t="str">
        <f t="shared" ref="D110:D127" si="16">CONCATENATE(E110," - ",B110)</f>
        <v>Troliu cu cablu 800kg - Alba-8-A</v>
      </c>
      <c r="E110" s="266" t="s">
        <v>4894</v>
      </c>
      <c r="F110" s="510" t="s">
        <v>4895</v>
      </c>
      <c r="G110" s="804">
        <v>173.40355499999995</v>
      </c>
      <c r="H110" s="2083">
        <v>1316.4800000000002</v>
      </c>
      <c r="I110" s="804">
        <v>257.88749999999999</v>
      </c>
      <c r="J110" s="2088">
        <v>1496.0000000000002</v>
      </c>
      <c r="K110" s="1921">
        <v>1503.7420125000001</v>
      </c>
      <c r="L110" s="2098">
        <v>1780.2400000000002</v>
      </c>
      <c r="R110" s="1863"/>
    </row>
    <row r="111" spans="1:18">
      <c r="A111" s="504" t="s">
        <v>4896</v>
      </c>
      <c r="B111" s="505" t="str">
        <f t="shared" si="15"/>
        <v>Alba-780044/20</v>
      </c>
      <c r="C111" s="504" t="s">
        <v>4896</v>
      </c>
      <c r="D111" s="266" t="str">
        <f t="shared" si="16"/>
        <v>Cablu 20m (8,3 mm diam.) - Alba-780044/20</v>
      </c>
      <c r="E111" s="266" t="s">
        <v>4897</v>
      </c>
      <c r="F111" s="510"/>
      <c r="G111" s="804">
        <v>47.497495499999985</v>
      </c>
      <c r="H111" s="2083">
        <v>363</v>
      </c>
      <c r="I111" s="804">
        <v>70.638749999999987</v>
      </c>
      <c r="J111" s="2088">
        <v>412.5</v>
      </c>
      <c r="K111" s="1921">
        <v>411.89455124999995</v>
      </c>
      <c r="L111" s="2098">
        <v>490.875</v>
      </c>
      <c r="R111" s="1863"/>
    </row>
    <row r="112" spans="1:18">
      <c r="C112" s="504"/>
      <c r="E112" s="266" t="s">
        <v>4898</v>
      </c>
      <c r="F112" s="510"/>
      <c r="G112" s="804">
        <v>6.4083922499999986</v>
      </c>
      <c r="H112" s="2083">
        <v>48.400000000000006</v>
      </c>
      <c r="I112" s="804">
        <v>9.5306249999999988</v>
      </c>
      <c r="K112" s="1921">
        <v>55.57307437499999</v>
      </c>
      <c r="L112" s="2098" t="e">
        <v>#N/A</v>
      </c>
      <c r="R112" s="1863"/>
    </row>
    <row r="113" spans="1:18">
      <c r="A113" s="504" t="s">
        <v>4899</v>
      </c>
      <c r="B113" s="505" t="str">
        <f t="shared" si="15"/>
        <v>Alba-078.0044</v>
      </c>
      <c r="C113" s="504" t="s">
        <v>4899</v>
      </c>
      <c r="D113" s="266" t="str">
        <f t="shared" si="16"/>
        <v>Rola (tambur) - Alba-078.0044</v>
      </c>
      <c r="E113" s="266" t="s">
        <v>4900</v>
      </c>
      <c r="F113" s="510"/>
      <c r="G113" s="804">
        <v>5.2774994999999993</v>
      </c>
      <c r="H113" s="2083" t="e">
        <v>#VALUE!</v>
      </c>
      <c r="I113" s="804">
        <v>7.848749999999999</v>
      </c>
      <c r="J113" s="2088" t="e">
        <v>#VALUE!</v>
      </c>
      <c r="K113" s="1921">
        <v>45.76606125</v>
      </c>
      <c r="L113" s="2098" t="e">
        <v>#VALUE!</v>
      </c>
      <c r="R113" s="1863"/>
    </row>
    <row r="114" spans="1:18">
      <c r="A114" s="504" t="s">
        <v>4901</v>
      </c>
      <c r="B114" s="505" t="str">
        <f t="shared" si="15"/>
        <v>Alba-078.1</v>
      </c>
      <c r="C114" s="504" t="s">
        <v>4901</v>
      </c>
      <c r="D114" s="266" t="str">
        <f t="shared" si="16"/>
        <v>Opritor  - Alba-078.1</v>
      </c>
      <c r="E114" s="266" t="s">
        <v>4902</v>
      </c>
      <c r="F114" s="510"/>
      <c r="G114" s="804">
        <v>51.267137999999989</v>
      </c>
      <c r="H114" s="2083" t="e">
        <v>#VALUE!</v>
      </c>
      <c r="I114" s="804">
        <v>76.24499999999999</v>
      </c>
      <c r="J114" s="2088" t="e">
        <v>#VALUE!</v>
      </c>
      <c r="K114" s="1921">
        <v>444.58459499999992</v>
      </c>
      <c r="L114" s="2098" t="e">
        <v>#VALUE!</v>
      </c>
      <c r="R114" s="1863"/>
    </row>
    <row r="115" spans="1:18">
      <c r="A115" s="504" t="s">
        <v>4903</v>
      </c>
      <c r="B115" s="505" t="str">
        <f t="shared" si="15"/>
        <v>Alba-78-0090</v>
      </c>
      <c r="C115" s="504" t="s">
        <v>4903</v>
      </c>
      <c r="D115" s="266" t="str">
        <f t="shared" si="16"/>
        <v>Rola cablu (1000m) - Alba-78-0090</v>
      </c>
      <c r="E115" s="266" t="s">
        <v>4904</v>
      </c>
      <c r="F115" s="510"/>
      <c r="G115" s="804">
        <v>1225.1338124999997</v>
      </c>
      <c r="H115" s="2083" t="e">
        <v>#VALUE!</v>
      </c>
      <c r="I115" s="804">
        <v>1822.0312499999998</v>
      </c>
      <c r="J115" s="2088" t="e">
        <v>#VALUE!</v>
      </c>
      <c r="K115" s="1921">
        <v>10624.264218749999</v>
      </c>
      <c r="L115" s="2098" t="e">
        <v>#VALUE!</v>
      </c>
      <c r="R115" s="1863"/>
    </row>
    <row r="116" spans="1:18" ht="30">
      <c r="A116" s="504" t="s">
        <v>4905</v>
      </c>
      <c r="B116" s="505" t="str">
        <f t="shared" si="15"/>
        <v>Alba-16-A</v>
      </c>
      <c r="C116" s="266" t="s">
        <v>4906</v>
      </c>
      <c r="D116" s="266" t="str">
        <f t="shared" si="16"/>
        <v>Troliu cu cablu 1600kg - Alba-16-A</v>
      </c>
      <c r="E116" s="266" t="s">
        <v>4907</v>
      </c>
      <c r="F116" s="2093" t="s">
        <v>11488</v>
      </c>
      <c r="G116" s="804">
        <v>252.56604749999991</v>
      </c>
      <c r="H116" s="2083">
        <v>1916.64</v>
      </c>
      <c r="I116" s="804">
        <v>375.61874999999992</v>
      </c>
      <c r="J116" s="2088">
        <v>2178</v>
      </c>
      <c r="K116" s="1921">
        <v>2190.2329312499996</v>
      </c>
      <c r="L116" s="2098">
        <v>2591.8199999999997</v>
      </c>
      <c r="R116" s="1863"/>
    </row>
    <row r="117" spans="1:18">
      <c r="A117" s="504" t="s">
        <v>4908</v>
      </c>
      <c r="B117" s="505" t="str">
        <f t="shared" si="15"/>
        <v>Alba-790047/20</v>
      </c>
      <c r="C117" s="504" t="s">
        <v>4908</v>
      </c>
      <c r="D117" s="266" t="str">
        <f t="shared" si="16"/>
        <v>Cablu 20m (11,3 mm diam.) - Alba-790047/20</v>
      </c>
      <c r="E117" s="266" t="s">
        <v>4909</v>
      </c>
      <c r="F117" s="510"/>
      <c r="G117" s="804">
        <v>73.88499299999998</v>
      </c>
      <c r="H117" s="2083">
        <v>556.60000000000014</v>
      </c>
      <c r="I117" s="804">
        <v>109.88249999999999</v>
      </c>
      <c r="J117" s="2088">
        <v>632.50000000000011</v>
      </c>
      <c r="K117" s="1921">
        <v>640.72485749999998</v>
      </c>
      <c r="L117" s="2098">
        <v>752.67500000000007</v>
      </c>
      <c r="R117" s="1863"/>
    </row>
    <row r="118" spans="1:18">
      <c r="C118" s="504"/>
      <c r="E118" s="266" t="s">
        <v>4898</v>
      </c>
      <c r="F118" s="510"/>
      <c r="G118" s="804">
        <v>12.062855999999996</v>
      </c>
      <c r="H118" s="2083">
        <v>96.800000000000011</v>
      </c>
      <c r="I118" s="804">
        <v>17.939999999999998</v>
      </c>
      <c r="J118" s="2088" t="e">
        <v>#N/A</v>
      </c>
      <c r="K118" s="1921">
        <v>104.60813999999999</v>
      </c>
      <c r="L118" s="2098" t="e">
        <v>#N/A</v>
      </c>
      <c r="R118" s="1863"/>
    </row>
    <row r="119" spans="1:18">
      <c r="A119" s="504" t="s">
        <v>4910</v>
      </c>
      <c r="B119" s="505" t="str">
        <f t="shared" si="15"/>
        <v>Alba-079.0047/1</v>
      </c>
      <c r="C119" s="504" t="s">
        <v>4910</v>
      </c>
      <c r="D119" s="266" t="str">
        <f t="shared" si="16"/>
        <v>Rola (tambur) - Alba-079.0047/1</v>
      </c>
      <c r="E119" s="266" t="s">
        <v>4900</v>
      </c>
      <c r="F119" s="510"/>
      <c r="G119" s="804">
        <v>8.2932134999999985</v>
      </c>
      <c r="H119" s="2083" t="e">
        <v>#VALUE!</v>
      </c>
      <c r="I119" s="804">
        <v>12.333749999999998</v>
      </c>
      <c r="J119" s="2088" t="e">
        <v>#VALUE!</v>
      </c>
      <c r="K119" s="1921">
        <v>71.918096249999991</v>
      </c>
      <c r="L119" s="2098" t="e">
        <v>#VALUE!</v>
      </c>
      <c r="R119" s="1863"/>
    </row>
    <row r="120" spans="1:18">
      <c r="A120" s="504" t="s">
        <v>4911</v>
      </c>
      <c r="B120" s="505" t="str">
        <f t="shared" si="15"/>
        <v>Alba-079.1</v>
      </c>
      <c r="C120" s="504" t="s">
        <v>4911</v>
      </c>
      <c r="D120" s="266" t="str">
        <f t="shared" si="16"/>
        <v>Opritor  - Alba-079.1</v>
      </c>
      <c r="E120" s="266" t="s">
        <v>4902</v>
      </c>
      <c r="F120" s="510"/>
      <c r="G120" s="804">
        <v>150.78569999999996</v>
      </c>
      <c r="H120" s="2083" t="e">
        <v>#VALUE!</v>
      </c>
      <c r="I120" s="804">
        <v>224.24999999999997</v>
      </c>
      <c r="J120" s="2088" t="e">
        <v>#VALUE!</v>
      </c>
      <c r="K120" s="1921">
        <v>1307.60175</v>
      </c>
      <c r="L120" s="2098" t="e">
        <v>#VALUE!</v>
      </c>
      <c r="R120" s="1863"/>
    </row>
    <row r="121" spans="1:18">
      <c r="A121" s="504" t="s">
        <v>4912</v>
      </c>
      <c r="B121" s="505" t="str">
        <f t="shared" si="15"/>
        <v>Alba-79-0090</v>
      </c>
      <c r="C121" s="504" t="s">
        <v>4912</v>
      </c>
      <c r="D121" s="266" t="str">
        <f t="shared" si="16"/>
        <v>Rola cablu (500m) - Alba-79-0090</v>
      </c>
      <c r="E121" s="266" t="s">
        <v>4913</v>
      </c>
      <c r="F121" s="510"/>
      <c r="G121" s="804">
        <v>1243.9820249999998</v>
      </c>
      <c r="H121" s="2083" t="e">
        <v>#VALUE!</v>
      </c>
      <c r="I121" s="804">
        <v>1850.0624999999998</v>
      </c>
      <c r="J121" s="2088" t="e">
        <v>#VALUE!</v>
      </c>
      <c r="K121" s="1921">
        <v>10787.714437499999</v>
      </c>
      <c r="L121" s="2098" t="e">
        <v>#VALUE!</v>
      </c>
      <c r="R121" s="1863"/>
    </row>
    <row r="122" spans="1:18" ht="30">
      <c r="A122" s="504" t="s">
        <v>4914</v>
      </c>
      <c r="B122" s="505" t="str">
        <f t="shared" si="15"/>
        <v>Alba-32-A</v>
      </c>
      <c r="C122" s="266" t="s">
        <v>4915</v>
      </c>
      <c r="D122" s="266" t="str">
        <f t="shared" si="16"/>
        <v>Troliu cu cablu 3200kg - Alba-32-A</v>
      </c>
      <c r="E122" s="266" t="s">
        <v>4916</v>
      </c>
      <c r="F122" s="2093" t="s">
        <v>11489</v>
      </c>
      <c r="G122" s="804">
        <v>395.81246249999992</v>
      </c>
      <c r="H122" s="2083">
        <v>3000.8</v>
      </c>
      <c r="I122" s="804">
        <v>588.65625</v>
      </c>
      <c r="J122" s="2088">
        <v>3410</v>
      </c>
      <c r="K122" s="1921">
        <v>3432.4545937499997</v>
      </c>
      <c r="L122" s="2098">
        <v>4057.8999999999996</v>
      </c>
      <c r="R122" s="1863"/>
    </row>
    <row r="123" spans="1:18">
      <c r="A123" s="504" t="s">
        <v>4917</v>
      </c>
      <c r="B123" s="505" t="str">
        <f t="shared" si="15"/>
        <v>Alba-800044/20</v>
      </c>
      <c r="C123" s="504" t="s">
        <v>4917</v>
      </c>
      <c r="D123" s="266" t="str">
        <f t="shared" si="16"/>
        <v>Cablu 20m (16,3 mm diam.) - Alba-800044/20</v>
      </c>
      <c r="E123" s="266" t="s">
        <v>4918</v>
      </c>
      <c r="F123" s="510"/>
      <c r="G123" s="804">
        <v>130.42963049999997</v>
      </c>
      <c r="H123" s="2083">
        <v>968.00000000000023</v>
      </c>
      <c r="I123" s="804">
        <v>193.97624999999999</v>
      </c>
      <c r="J123" s="2088">
        <v>1100.0000000000002</v>
      </c>
      <c r="K123" s="1921">
        <v>1131.07551375</v>
      </c>
      <c r="L123" s="2098">
        <v>1309.0000000000002</v>
      </c>
      <c r="R123" s="1863"/>
    </row>
    <row r="124" spans="1:18">
      <c r="C124" s="504"/>
      <c r="E124" s="266" t="s">
        <v>4898</v>
      </c>
      <c r="F124" s="510"/>
      <c r="G124" s="804">
        <v>19.602140999999996</v>
      </c>
      <c r="H124" s="2083">
        <v>145.19999999999999</v>
      </c>
      <c r="I124" s="804">
        <v>29.152499999999996</v>
      </c>
      <c r="K124" s="1921">
        <v>169.98822749999999</v>
      </c>
      <c r="L124" s="2098" t="e">
        <v>#N/A</v>
      </c>
      <c r="R124" s="1863"/>
    </row>
    <row r="125" spans="1:18">
      <c r="A125" s="504" t="s">
        <v>4919</v>
      </c>
      <c r="B125" s="505" t="str">
        <f t="shared" si="15"/>
        <v>Alba-080.0044</v>
      </c>
      <c r="C125" s="504" t="s">
        <v>4919</v>
      </c>
      <c r="D125" s="266" t="str">
        <f t="shared" si="16"/>
        <v>Rola (tambur) - Alba-080.0044</v>
      </c>
      <c r="E125" s="266" t="s">
        <v>4900</v>
      </c>
      <c r="F125" s="510"/>
      <c r="G125" s="804">
        <v>9.801070499999998</v>
      </c>
      <c r="H125" s="2083" t="e">
        <v>#VALUE!</v>
      </c>
      <c r="I125" s="804">
        <v>14.576249999999998</v>
      </c>
      <c r="J125" s="2088" t="e">
        <v>#VALUE!</v>
      </c>
      <c r="K125" s="1921">
        <v>84.994113749999997</v>
      </c>
      <c r="L125" s="2098" t="e">
        <v>#VALUE!</v>
      </c>
      <c r="R125" s="1863"/>
    </row>
    <row r="126" spans="1:18">
      <c r="A126" s="504" t="s">
        <v>4920</v>
      </c>
      <c r="B126" s="505" t="str">
        <f t="shared" si="15"/>
        <v>Alba-080.1</v>
      </c>
      <c r="C126" s="504" t="s">
        <v>4920</v>
      </c>
      <c r="D126" s="266" t="str">
        <f t="shared" si="16"/>
        <v>Opritor  - Alba-080.1</v>
      </c>
      <c r="E126" s="266" t="s">
        <v>4902</v>
      </c>
      <c r="F126" s="510"/>
      <c r="G126" s="804">
        <v>173.40355499999995</v>
      </c>
      <c r="H126" s="2083" t="e">
        <v>#VALUE!</v>
      </c>
      <c r="I126" s="804">
        <v>257.88749999999999</v>
      </c>
      <c r="J126" s="2088" t="e">
        <v>#VALUE!</v>
      </c>
      <c r="K126" s="1921">
        <v>1503.7420125000001</v>
      </c>
      <c r="L126" s="2098" t="e">
        <v>#VALUE!</v>
      </c>
      <c r="R126" s="1863"/>
    </row>
    <row r="127" spans="1:18">
      <c r="A127" s="504" t="s">
        <v>4921</v>
      </c>
      <c r="B127" s="505" t="str">
        <f t="shared" si="15"/>
        <v>Alba-80-0090</v>
      </c>
      <c r="C127" s="504" t="s">
        <v>4921</v>
      </c>
      <c r="D127" s="266" t="str">
        <f t="shared" si="16"/>
        <v>Rola cablu (200m) - Alba-80-0090</v>
      </c>
      <c r="E127" s="266" t="s">
        <v>4922</v>
      </c>
      <c r="F127" s="510"/>
      <c r="G127" s="804">
        <v>825.55170749999991</v>
      </c>
      <c r="H127" s="2083" t="e">
        <v>#VALUE!</v>
      </c>
      <c r="I127" s="804">
        <v>1227.76875</v>
      </c>
      <c r="J127" s="2088" t="e">
        <v>#VALUE!</v>
      </c>
      <c r="K127" s="1921">
        <v>7159.11958125</v>
      </c>
      <c r="L127" s="2098" t="e">
        <v>#VALUE!</v>
      </c>
      <c r="R127" s="1863"/>
    </row>
    <row r="128" spans="1:18">
      <c r="L128" s="2098" t="e">
        <v>#N/A</v>
      </c>
    </row>
    <row r="129" spans="1:17" ht="30" customHeight="1">
      <c r="A129" s="506"/>
      <c r="B129" s="507"/>
      <c r="C129" s="508" t="s">
        <v>4923</v>
      </c>
      <c r="D129" s="509"/>
      <c r="E129" s="509"/>
      <c r="F129" s="509"/>
      <c r="G129" s="805"/>
      <c r="H129" s="2084"/>
      <c r="I129" s="805"/>
      <c r="J129" s="2089"/>
      <c r="K129" s="805"/>
      <c r="L129" s="2099"/>
      <c r="M129" s="509"/>
      <c r="N129" s="509"/>
      <c r="O129" s="509"/>
      <c r="P129" s="509"/>
    </row>
    <row r="130" spans="1:17">
      <c r="A130" s="504" t="s">
        <v>4924</v>
      </c>
      <c r="B130" s="505" t="str">
        <f t="shared" si="15"/>
        <v>Alba-CC-16</v>
      </c>
      <c r="C130" s="266" t="s">
        <v>4925</v>
      </c>
      <c r="D130" s="266" t="str">
        <f t="shared" ref="D130:D133" si="17">CONCATENATE(E130," - ",B130)</f>
        <v>Cleste de taiat cabluri diam. 16mm - Alba-CC-16</v>
      </c>
      <c r="E130" s="266" t="s">
        <v>4926</v>
      </c>
      <c r="F130" s="266" t="s">
        <v>4927</v>
      </c>
      <c r="G130" s="804">
        <v>88.209634499999979</v>
      </c>
      <c r="H130" s="2083">
        <v>682.44</v>
      </c>
      <c r="I130" s="804">
        <v>131.18624999999997</v>
      </c>
      <c r="J130" s="2088">
        <v>775.50000000000011</v>
      </c>
      <c r="K130" s="1921">
        <v>764.94702374999986</v>
      </c>
      <c r="L130" s="2098">
        <v>922.84500000000014</v>
      </c>
      <c r="Q130" s="1863"/>
    </row>
    <row r="131" spans="1:17">
      <c r="A131" s="504" t="s">
        <v>4928</v>
      </c>
      <c r="B131" s="505" t="str">
        <f t="shared" si="15"/>
        <v>Alba-085.3002/4</v>
      </c>
      <c r="C131" s="504" t="s">
        <v>4928</v>
      </c>
      <c r="D131" s="266" t="str">
        <f t="shared" si="17"/>
        <v>Lama de schimb pt. CC-16 - Alba-085.3002/4</v>
      </c>
      <c r="E131" s="266" t="s">
        <v>4929</v>
      </c>
      <c r="G131" s="804">
        <v>32.4189255</v>
      </c>
      <c r="H131" s="2083">
        <v>222.64000000000001</v>
      </c>
      <c r="I131" s="804">
        <v>48.213749999999997</v>
      </c>
      <c r="J131" s="2088">
        <v>253</v>
      </c>
      <c r="K131" s="1921">
        <v>281.13437625</v>
      </c>
      <c r="L131" s="2098">
        <v>301.07</v>
      </c>
      <c r="Q131" s="1863"/>
    </row>
    <row r="132" spans="1:17">
      <c r="A132" s="504" t="s">
        <v>4930</v>
      </c>
      <c r="B132" s="505" t="str">
        <f t="shared" si="15"/>
        <v>Alba-CC-20</v>
      </c>
      <c r="C132" s="266" t="s">
        <v>4931</v>
      </c>
      <c r="D132" s="266" t="str">
        <f t="shared" si="17"/>
        <v>Cleste de taiat cabluri diam. 20mm - Alba-CC-20</v>
      </c>
      <c r="E132" s="266" t="s">
        <v>4932</v>
      </c>
      <c r="F132" s="266" t="s">
        <v>4927</v>
      </c>
      <c r="G132" s="804">
        <v>132.69141599999998</v>
      </c>
      <c r="H132" s="2083" t="e">
        <v>#VALUE!</v>
      </c>
      <c r="I132" s="804">
        <v>197.33999999999997</v>
      </c>
      <c r="J132" s="2088" t="e">
        <v>#VALUE!</v>
      </c>
      <c r="K132" s="1921">
        <v>1150.6895399999999</v>
      </c>
      <c r="L132" s="2098" t="e">
        <v>#VALUE!</v>
      </c>
      <c r="Q132" s="1863"/>
    </row>
    <row r="133" spans="1:17">
      <c r="A133" s="504" t="s">
        <v>4933</v>
      </c>
      <c r="B133" s="505" t="str">
        <f t="shared" si="15"/>
        <v>Alba-085.4005</v>
      </c>
      <c r="C133" s="504" t="s">
        <v>4933</v>
      </c>
      <c r="D133" s="266" t="str">
        <f t="shared" si="17"/>
        <v>Lama de schimb pt. CC-20 - Alba-085.4005</v>
      </c>
      <c r="E133" s="266" t="s">
        <v>4934</v>
      </c>
      <c r="G133" s="804">
        <v>49.005352499999994</v>
      </c>
      <c r="H133" s="2083" t="e">
        <v>#VALUE!</v>
      </c>
      <c r="I133" s="804">
        <v>72.881249999999994</v>
      </c>
      <c r="J133" s="2088" t="e">
        <v>#VALUE!</v>
      </c>
      <c r="K133" s="1921">
        <v>424.97056874999998</v>
      </c>
      <c r="L133" s="2098" t="e">
        <v>#VALUE!</v>
      </c>
      <c r="Q133" s="1863"/>
    </row>
    <row r="135" spans="1:17" ht="30" customHeight="1">
      <c r="A135" s="506"/>
      <c r="B135" s="507"/>
      <c r="C135" s="508" t="s">
        <v>4935</v>
      </c>
      <c r="D135" s="509"/>
      <c r="E135" s="509"/>
      <c r="F135" s="509"/>
      <c r="G135" s="805"/>
      <c r="H135" s="2084"/>
      <c r="I135" s="805"/>
      <c r="J135" s="2089"/>
      <c r="K135" s="805"/>
      <c r="L135" s="2099"/>
      <c r="M135" s="509"/>
      <c r="N135" s="509"/>
      <c r="O135" s="509"/>
      <c r="P135" s="509"/>
    </row>
    <row r="136" spans="1:17">
      <c r="A136" s="504" t="s">
        <v>4936</v>
      </c>
      <c r="B136" s="505" t="str">
        <f t="shared" ref="B136" si="18">CONCATENATE("Alba-",C136)</f>
        <v>Alba-TH-1500A</v>
      </c>
      <c r="C136" s="2082" t="s">
        <v>11491</v>
      </c>
      <c r="D136" s="266" t="str">
        <f t="shared" ref="D136" si="19">CONCATENATE(E136," - ",B136)</f>
        <v>Transpalet hidraulic 1500 kg - Alba-TH-1500A</v>
      </c>
      <c r="E136" s="266" t="s">
        <v>4937</v>
      </c>
      <c r="F136" s="2082" t="s">
        <v>11493</v>
      </c>
      <c r="G136" s="804">
        <v>874.12</v>
      </c>
      <c r="H136" s="2083">
        <f>J136*0.9</f>
        <v>5218.4873949579842</v>
      </c>
      <c r="I136" s="804">
        <v>1300</v>
      </c>
      <c r="J136" s="2088">
        <f>L136/1.19</f>
        <v>5798.3193277310929</v>
      </c>
      <c r="K136" s="1921">
        <v>7580.3000000000011</v>
      </c>
      <c r="L136" s="2098">
        <v>6900</v>
      </c>
      <c r="Q136" s="1863"/>
    </row>
    <row r="137" spans="1:17">
      <c r="A137" s="2094" t="s">
        <v>11490</v>
      </c>
      <c r="B137" s="505" t="str">
        <f t="shared" ref="B137" si="20">CONCATENATE("Alba-",C137)</f>
        <v>Alba-TH-1500B</v>
      </c>
      <c r="C137" s="2082" t="s">
        <v>11492</v>
      </c>
      <c r="D137" s="266" t="str">
        <f t="shared" ref="D137" si="21">CONCATENATE(E137," - ",B137)</f>
        <v>Transpalet hidraulic 1500 kg - Alba-TH-1500B</v>
      </c>
      <c r="E137" s="266" t="s">
        <v>4937</v>
      </c>
      <c r="F137" s="2082" t="s">
        <v>11494</v>
      </c>
      <c r="G137" s="804">
        <v>874.12</v>
      </c>
      <c r="H137" s="2083">
        <f>J137*0.9</f>
        <v>5218.4873949579842</v>
      </c>
      <c r="I137" s="804">
        <v>1300</v>
      </c>
      <c r="J137" s="2088">
        <f>L137/1.19</f>
        <v>5798.3193277310929</v>
      </c>
      <c r="K137" s="1921">
        <v>7580.3000000000011</v>
      </c>
      <c r="L137" s="2098">
        <v>6900</v>
      </c>
      <c r="Q137" s="1863"/>
    </row>
    <row r="142" spans="1:17" ht="30" customHeight="1">
      <c r="A142" s="506"/>
      <c r="B142" s="507"/>
      <c r="C142" s="508" t="s">
        <v>4938</v>
      </c>
      <c r="D142" s="509"/>
      <c r="E142" s="509"/>
      <c r="F142" s="509"/>
      <c r="G142" s="805"/>
      <c r="H142" s="2084"/>
      <c r="I142" s="805"/>
      <c r="J142" s="2089"/>
      <c r="K142" s="805"/>
      <c r="L142" s="2099"/>
      <c r="M142" s="509"/>
      <c r="N142" s="509"/>
      <c r="O142" s="509"/>
      <c r="P142" s="509"/>
    </row>
    <row r="143" spans="1:17">
      <c r="A143" s="504" t="s">
        <v>4939</v>
      </c>
      <c r="B143" s="505" t="str">
        <f t="shared" ref="B143:B148" si="22">CONCATENATE("Alba-",C143)</f>
        <v>Alba-CR-22</v>
      </c>
      <c r="C143" s="266" t="s">
        <v>4940</v>
      </c>
      <c r="D143" s="266" t="str">
        <f t="shared" ref="D143:D148" si="23">CONCATENATE(E143," - ",B143)</f>
        <v>Aparat cu parghie pentru taiat fier beton, diam. 16-22mm - Alba-CR-22</v>
      </c>
      <c r="E143" s="266" t="s">
        <v>4941</v>
      </c>
      <c r="F143" s="266" t="s">
        <v>4942</v>
      </c>
      <c r="G143" s="804">
        <v>152.33221999999998</v>
      </c>
      <c r="H143" s="2083">
        <v>1176.1200000000001</v>
      </c>
      <c r="I143" s="804">
        <v>226.54999999999998</v>
      </c>
      <c r="J143" s="2088">
        <v>1336.5</v>
      </c>
      <c r="K143" s="1921">
        <v>1321.01305</v>
      </c>
      <c r="L143" s="2098">
        <v>1590.4349999999999</v>
      </c>
    </row>
    <row r="144" spans="1:17">
      <c r="A144" s="504" t="s">
        <v>4943</v>
      </c>
      <c r="B144" s="505" t="str">
        <f t="shared" si="22"/>
        <v>Alba-081.0112/1</v>
      </c>
      <c r="C144" s="504" t="s">
        <v>4943</v>
      </c>
      <c r="D144" s="266" t="str">
        <f t="shared" si="23"/>
        <v>Lama de schimb pt. CR-22 - Alba-081.0112/1</v>
      </c>
      <c r="E144" s="266" t="s">
        <v>4944</v>
      </c>
      <c r="G144" s="804">
        <v>5.4128199999999991</v>
      </c>
      <c r="H144" s="2083">
        <v>38.72</v>
      </c>
      <c r="I144" s="804">
        <v>8.0499999999999989</v>
      </c>
      <c r="J144" s="2088">
        <v>44</v>
      </c>
      <c r="K144" s="1921">
        <v>46.939549999999997</v>
      </c>
      <c r="L144" s="2098">
        <v>52.36</v>
      </c>
    </row>
    <row r="145" spans="1:16">
      <c r="A145" s="504" t="s">
        <v>4945</v>
      </c>
      <c r="B145" s="505" t="str">
        <f t="shared" si="22"/>
        <v>Alba-CR-28</v>
      </c>
      <c r="C145" s="266" t="s">
        <v>4946</v>
      </c>
      <c r="D145" s="266" t="str">
        <f t="shared" si="23"/>
        <v>Aparat cu parghie pentru taiat fier beton, diam. 22-28mm - Alba-CR-28</v>
      </c>
      <c r="E145" s="266" t="s">
        <v>4947</v>
      </c>
      <c r="F145" s="266" t="s">
        <v>4948</v>
      </c>
      <c r="G145" s="804">
        <v>255.17579999999992</v>
      </c>
      <c r="H145" s="2083">
        <v>1931.16</v>
      </c>
      <c r="I145" s="804">
        <v>379.49999999999994</v>
      </c>
      <c r="J145" s="2088">
        <v>2194.5</v>
      </c>
      <c r="K145" s="1921">
        <v>2212.8644999999997</v>
      </c>
      <c r="L145" s="2098">
        <v>2611.4549999999999</v>
      </c>
    </row>
    <row r="146" spans="1:16">
      <c r="A146" s="504" t="s">
        <v>4717</v>
      </c>
      <c r="B146" s="505" t="str">
        <f t="shared" si="22"/>
        <v>Alba-083.0216</v>
      </c>
      <c r="C146" s="504" t="s">
        <v>4717</v>
      </c>
      <c r="D146" s="266" t="str">
        <f t="shared" si="23"/>
        <v>Lama de schimb pt. CR-28 - Alba-083.0216</v>
      </c>
      <c r="E146" s="266" t="s">
        <v>4949</v>
      </c>
      <c r="G146" s="804">
        <v>14.691939999999997</v>
      </c>
      <c r="H146" s="2083">
        <v>378</v>
      </c>
      <c r="I146" s="804">
        <v>21.849999999999998</v>
      </c>
      <c r="J146" s="2088">
        <v>420</v>
      </c>
      <c r="K146" s="1921">
        <v>127.40734999999999</v>
      </c>
      <c r="L146" s="2098">
        <v>499.79999999999995</v>
      </c>
    </row>
    <row r="147" spans="1:16">
      <c r="A147" s="504" t="s">
        <v>4950</v>
      </c>
      <c r="B147" s="505" t="str">
        <f t="shared" si="22"/>
        <v>Alba-CR-32</v>
      </c>
      <c r="C147" s="266" t="s">
        <v>4951</v>
      </c>
      <c r="D147" s="266" t="str">
        <f t="shared" si="23"/>
        <v>Aparat cu parghie pentru taiat fier beton, diam. 25-32mm - Alba-CR-32</v>
      </c>
      <c r="E147" s="266" t="s">
        <v>4952</v>
      </c>
      <c r="F147" s="266" t="s">
        <v>4953</v>
      </c>
      <c r="G147" s="804">
        <v>282.23989999999992</v>
      </c>
      <c r="H147" s="2083">
        <v>2119.92</v>
      </c>
      <c r="I147" s="804">
        <v>419.74999999999994</v>
      </c>
      <c r="J147" s="2088">
        <v>2409</v>
      </c>
      <c r="K147" s="1921">
        <v>2447.5622499999999</v>
      </c>
      <c r="L147" s="2098">
        <v>2866.71</v>
      </c>
    </row>
    <row r="148" spans="1:16">
      <c r="A148" s="504" t="s">
        <v>4717</v>
      </c>
      <c r="B148" s="505" t="str">
        <f t="shared" si="22"/>
        <v>Alba-083.0216</v>
      </c>
      <c r="C148" s="504" t="s">
        <v>4717</v>
      </c>
      <c r="D148" s="266" t="str">
        <f t="shared" si="23"/>
        <v>Lama de schimb pt. CR-32 - Alba-083.0216</v>
      </c>
      <c r="E148" s="266" t="s">
        <v>4954</v>
      </c>
      <c r="G148" s="804">
        <v>14.691939999999997</v>
      </c>
      <c r="H148" s="2083">
        <v>378</v>
      </c>
      <c r="I148" s="804">
        <v>21.849999999999998</v>
      </c>
      <c r="J148" s="2088">
        <v>420</v>
      </c>
      <c r="K148" s="1921">
        <v>127.40734999999999</v>
      </c>
      <c r="L148" s="2098">
        <v>499.79999999999995</v>
      </c>
    </row>
    <row r="150" spans="1:16" ht="30" customHeight="1">
      <c r="A150" s="506"/>
      <c r="B150" s="507"/>
      <c r="C150" s="508" t="s">
        <v>4955</v>
      </c>
      <c r="D150" s="509"/>
      <c r="E150" s="509"/>
      <c r="F150" s="509"/>
      <c r="G150" s="805"/>
      <c r="H150" s="2084"/>
      <c r="I150" s="805"/>
      <c r="J150" s="2089"/>
      <c r="K150" s="805"/>
      <c r="L150" s="2099"/>
      <c r="M150" s="509"/>
      <c r="N150" s="509"/>
      <c r="O150" s="509"/>
      <c r="P150" s="509"/>
    </row>
    <row r="151" spans="1:16">
      <c r="A151" s="504" t="s">
        <v>4956</v>
      </c>
      <c r="B151" s="505" t="str">
        <f t="shared" ref="B151:B155" si="24">CONCATENATE("Alba-",C151)</f>
        <v>Alba-DR-12-E</v>
      </c>
      <c r="C151" s="266" t="s">
        <v>4957</v>
      </c>
      <c r="D151" s="266" t="str">
        <f>CONCATENATE(E151," - ",B151)</f>
        <v>Aparat cu parghie pentru fasonat fier beton dim. max. 12mm - Alba-DR-12-E</v>
      </c>
      <c r="E151" s="266" t="s">
        <v>4958</v>
      </c>
      <c r="F151" s="266" t="s">
        <v>4959</v>
      </c>
      <c r="G151" s="804">
        <v>118.30877999999997</v>
      </c>
      <c r="H151" s="2083">
        <v>943.80000000000018</v>
      </c>
      <c r="I151" s="804">
        <v>175.95</v>
      </c>
      <c r="J151" s="2088">
        <v>1072.5000000000002</v>
      </c>
      <c r="K151" s="1921">
        <v>1025.9644499999999</v>
      </c>
      <c r="L151" s="2098">
        <v>1276.2750000000003</v>
      </c>
    </row>
    <row r="152" spans="1:16">
      <c r="A152" s="504" t="s">
        <v>4960</v>
      </c>
      <c r="B152" s="505" t="str">
        <f t="shared" si="24"/>
        <v>Alba-DR-20</v>
      </c>
      <c r="C152" s="266" t="s">
        <v>4961</v>
      </c>
      <c r="D152" s="266" t="str">
        <f t="shared" ref="D152:D155" si="25">CONCATENATE(E152," - ",B152)</f>
        <v>Aparat cu parghie pentru fasonat fier beton dim. max. 20mm - Alba-DR-20</v>
      </c>
      <c r="E152" s="266" t="s">
        <v>4962</v>
      </c>
      <c r="F152" s="266" t="s">
        <v>4963</v>
      </c>
      <c r="G152" s="804">
        <v>95.884239999999991</v>
      </c>
      <c r="H152" s="2083">
        <v>721.16</v>
      </c>
      <c r="I152" s="804">
        <v>142.6</v>
      </c>
      <c r="J152" s="2088">
        <v>819.5</v>
      </c>
      <c r="K152" s="1921">
        <v>831.50059999999996</v>
      </c>
      <c r="L152" s="2098">
        <v>975.20499999999993</v>
      </c>
    </row>
    <row r="153" spans="1:16">
      <c r="A153" s="504" t="s">
        <v>4964</v>
      </c>
      <c r="B153" s="505" t="str">
        <f t="shared" si="24"/>
        <v>Alba-DR-25</v>
      </c>
      <c r="C153" s="266" t="s">
        <v>4965</v>
      </c>
      <c r="D153" s="266" t="str">
        <f t="shared" si="25"/>
        <v>Aparat cu parghie pentru fasonat fier beton dim. max. 25mm - Alba-DR-25</v>
      </c>
      <c r="E153" s="266" t="s">
        <v>4966</v>
      </c>
      <c r="F153" s="266" t="s">
        <v>4967</v>
      </c>
      <c r="G153" s="804">
        <v>214.96627999999998</v>
      </c>
      <c r="H153" s="2083">
        <v>1616.5600000000002</v>
      </c>
      <c r="I153" s="804">
        <v>319.7</v>
      </c>
      <c r="J153" s="2088">
        <v>1837.0000000000002</v>
      </c>
      <c r="K153" s="1921">
        <v>1864.1706999999999</v>
      </c>
      <c r="L153" s="2098">
        <v>2186.0300000000002</v>
      </c>
    </row>
    <row r="154" spans="1:16">
      <c r="A154" s="504" t="s">
        <v>4968</v>
      </c>
      <c r="B154" s="505" t="str">
        <f t="shared" si="24"/>
        <v>Alba-DR-30</v>
      </c>
      <c r="C154" s="266" t="s">
        <v>4969</v>
      </c>
      <c r="D154" s="266" t="str">
        <f t="shared" si="25"/>
        <v>Aparat cu parghie pentru fasonat fier beton dim. max. 30mm - Alba-DR-30</v>
      </c>
      <c r="E154" s="266" t="s">
        <v>4970</v>
      </c>
      <c r="F154" s="266" t="s">
        <v>4971</v>
      </c>
      <c r="G154" s="804">
        <v>230.43147999999994</v>
      </c>
      <c r="H154" s="2083">
        <v>1824.68</v>
      </c>
      <c r="I154" s="804">
        <v>342.7</v>
      </c>
      <c r="J154" s="2088">
        <v>2073.5</v>
      </c>
      <c r="K154" s="1921">
        <v>1998.2837</v>
      </c>
      <c r="L154" s="2098">
        <v>2467.4649999999997</v>
      </c>
    </row>
    <row r="155" spans="1:16">
      <c r="A155" s="504" t="s">
        <v>4972</v>
      </c>
      <c r="B155" s="505" t="str">
        <f t="shared" si="24"/>
        <v>Alba-DR-32</v>
      </c>
      <c r="C155" s="266" t="s">
        <v>4973</v>
      </c>
      <c r="D155" s="266" t="str">
        <f t="shared" si="25"/>
        <v>Aparat cu parghie pentru fasonat fier beton dim. max. 32mm - Alba-DR-32</v>
      </c>
      <c r="E155" s="266" t="s">
        <v>4974</v>
      </c>
      <c r="F155" s="266" t="s">
        <v>4975</v>
      </c>
      <c r="G155" s="804">
        <v>266.00143999999995</v>
      </c>
      <c r="H155" s="2083">
        <v>1998.92</v>
      </c>
      <c r="I155" s="804">
        <v>395.59999999999997</v>
      </c>
      <c r="J155" s="2088">
        <v>2271.5</v>
      </c>
      <c r="K155" s="1921">
        <v>2306.7435999999998</v>
      </c>
      <c r="L155" s="2098">
        <v>2703.085</v>
      </c>
    </row>
    <row r="157" spans="1:16" ht="30" customHeight="1">
      <c r="A157" s="506"/>
      <c r="B157" s="507"/>
      <c r="C157" s="508" t="s">
        <v>4976</v>
      </c>
      <c r="D157" s="509"/>
      <c r="E157" s="509"/>
      <c r="F157" s="509"/>
      <c r="G157" s="805"/>
      <c r="H157" s="2084"/>
      <c r="I157" s="805"/>
      <c r="J157" s="2089"/>
      <c r="K157" s="805"/>
      <c r="L157" s="2099"/>
      <c r="M157" s="509"/>
      <c r="N157" s="509"/>
      <c r="O157" s="509"/>
      <c r="P157" s="509"/>
    </row>
    <row r="158" spans="1:16">
      <c r="A158" s="504" t="s">
        <v>4977</v>
      </c>
      <c r="B158" s="505" t="str">
        <f t="shared" ref="B158:B161" si="26">CONCATENATE("Alba-",C158)</f>
        <v>Alba-CA-2-JUNIOR</v>
      </c>
      <c r="C158" s="1939" t="s">
        <v>8904</v>
      </c>
      <c r="D158" s="266" t="str">
        <f t="shared" ref="D158:D161" si="27">CONCATENATE(E158," - ",B158)</f>
        <v>Cleste profesional de taiat fier beton - Alba-CA-2-JUNIOR</v>
      </c>
      <c r="E158" s="539" t="s">
        <v>5083</v>
      </c>
      <c r="F158" s="266" t="s">
        <v>4978</v>
      </c>
      <c r="G158" s="804">
        <v>71.913179999999983</v>
      </c>
      <c r="H158" s="2083">
        <v>542.08000000000015</v>
      </c>
      <c r="I158" s="804">
        <v>106.94999999999999</v>
      </c>
      <c r="J158" s="2088">
        <v>616.00000000000011</v>
      </c>
      <c r="K158" s="1921">
        <v>623.62544999999989</v>
      </c>
      <c r="L158" s="2098">
        <v>733.04000000000008</v>
      </c>
    </row>
    <row r="159" spans="1:16">
      <c r="A159" s="504" t="s">
        <v>4979</v>
      </c>
      <c r="B159" s="505" t="str">
        <f t="shared" si="26"/>
        <v>Alba-031.0107/2</v>
      </c>
      <c r="C159" s="504" t="s">
        <v>4979</v>
      </c>
      <c r="D159" s="266" t="str">
        <f t="shared" si="27"/>
        <v>Lama de schimb pt. CA-2 si CA-3 - Alba-031.0107/2</v>
      </c>
      <c r="E159" s="1939" t="s">
        <v>8906</v>
      </c>
      <c r="G159" s="804">
        <v>3.0930399999999993</v>
      </c>
      <c r="H159" s="2083">
        <v>24.200000000000003</v>
      </c>
      <c r="I159" s="804">
        <v>4.5999999999999996</v>
      </c>
      <c r="J159" s="2088">
        <v>27.500000000000004</v>
      </c>
      <c r="K159" s="1921">
        <v>26.822599999999998</v>
      </c>
      <c r="L159" s="2098">
        <v>32.725000000000001</v>
      </c>
    </row>
    <row r="160" spans="1:16">
      <c r="A160" s="504" t="s">
        <v>4980</v>
      </c>
      <c r="B160" s="505" t="str">
        <f t="shared" si="26"/>
        <v>Alba-CA-3-SENIOR</v>
      </c>
      <c r="C160" s="1939" t="s">
        <v>8905</v>
      </c>
      <c r="D160" s="266" t="str">
        <f t="shared" si="27"/>
        <v>Cleste profesional de taiat fier beton - Alba-CA-3-SENIOR</v>
      </c>
      <c r="E160" s="539" t="s">
        <v>5083</v>
      </c>
      <c r="F160" s="266" t="s">
        <v>4978</v>
      </c>
      <c r="G160" s="804">
        <v>79.645779999999988</v>
      </c>
      <c r="H160" s="2083">
        <v>629.20000000000005</v>
      </c>
      <c r="I160" s="804">
        <v>118.44999999999999</v>
      </c>
      <c r="J160" s="2088">
        <v>715</v>
      </c>
      <c r="K160" s="1921">
        <v>690.68194999999992</v>
      </c>
      <c r="L160" s="2098">
        <v>850.84999999999991</v>
      </c>
    </row>
    <row r="161" spans="1:16">
      <c r="A161" s="504" t="s">
        <v>4979</v>
      </c>
      <c r="B161" s="505" t="str">
        <f t="shared" si="26"/>
        <v>Alba-031.0107/2</v>
      </c>
      <c r="C161" s="504" t="s">
        <v>4979</v>
      </c>
      <c r="D161" s="266" t="str">
        <f t="shared" si="27"/>
        <v>Lama de schimb pt. CA-2 si CA-3 - Alba-031.0107/2</v>
      </c>
      <c r="E161" s="1939" t="s">
        <v>8906</v>
      </c>
      <c r="G161" s="804">
        <v>3.0930399999999993</v>
      </c>
      <c r="H161" s="2083">
        <v>24.200000000000003</v>
      </c>
      <c r="I161" s="804">
        <v>4.5999999999999996</v>
      </c>
      <c r="J161" s="2088">
        <v>27.500000000000004</v>
      </c>
      <c r="K161" s="1921">
        <v>26.822599999999998</v>
      </c>
      <c r="L161" s="2098">
        <v>32.725000000000001</v>
      </c>
    </row>
    <row r="163" spans="1:16" ht="30" customHeight="1">
      <c r="A163" s="506"/>
      <c r="B163" s="507"/>
      <c r="C163" s="508" t="s">
        <v>4981</v>
      </c>
      <c r="D163" s="509"/>
      <c r="E163" s="509"/>
      <c r="F163" s="509"/>
      <c r="G163" s="805"/>
      <c r="H163" s="2084"/>
      <c r="I163" s="805"/>
      <c r="J163" s="2089"/>
      <c r="K163" s="805"/>
      <c r="L163" s="2099"/>
      <c r="M163" s="509"/>
      <c r="N163" s="509"/>
      <c r="O163" s="509"/>
      <c r="P163" s="509"/>
    </row>
    <row r="164" spans="1:16" ht="105">
      <c r="A164" s="504" t="s">
        <v>4982</v>
      </c>
      <c r="B164" s="505" t="str">
        <f t="shared" ref="B164:B169" si="28">CONCATENATE("Alba-",C164)</f>
        <v>Alba-CT-40</v>
      </c>
      <c r="C164" s="266" t="s">
        <v>4983</v>
      </c>
      <c r="D164" s="266" t="str">
        <f t="shared" ref="D164:D169" si="29">CONCATENATE(E164," - ",B164)</f>
        <v>Ghilotina pt. taiat dale/placi pavaj lung. 430mm - Alba-CT-40</v>
      </c>
      <c r="E164" s="2096" t="s">
        <v>4984</v>
      </c>
      <c r="F164" s="510" t="s">
        <v>4985</v>
      </c>
      <c r="G164" s="804">
        <v>230.43147999999994</v>
      </c>
      <c r="H164" s="2083">
        <v>1858.56</v>
      </c>
      <c r="I164" s="804">
        <v>342.7</v>
      </c>
      <c r="J164" s="2088">
        <v>2112</v>
      </c>
      <c r="K164" s="1921">
        <v>1998.2837</v>
      </c>
      <c r="L164" s="2098">
        <v>2513.2799999999997</v>
      </c>
    </row>
    <row r="165" spans="1:16">
      <c r="A165" s="504" t="s">
        <v>4986</v>
      </c>
      <c r="B165" s="505" t="str">
        <f t="shared" si="28"/>
        <v>Alba-032.0048</v>
      </c>
      <c r="C165" s="504" t="s">
        <v>4986</v>
      </c>
      <c r="D165" s="266" t="str">
        <f t="shared" si="29"/>
        <v>Lame de schimb pt. CT-40 - Alba-032.0048</v>
      </c>
      <c r="E165" s="266" t="s">
        <v>4987</v>
      </c>
      <c r="F165" s="510"/>
      <c r="G165" s="804">
        <v>46.395599999999995</v>
      </c>
      <c r="H165" s="2083" t="e">
        <v>#VALUE!</v>
      </c>
      <c r="I165" s="804">
        <v>69</v>
      </c>
      <c r="J165" s="2088" t="e">
        <v>#VALUE!</v>
      </c>
      <c r="K165" s="1921">
        <v>402.339</v>
      </c>
      <c r="L165" s="2098" t="e">
        <v>#VALUE!</v>
      </c>
    </row>
    <row r="166" spans="1:16" ht="105">
      <c r="A166" s="504" t="s">
        <v>4988</v>
      </c>
      <c r="B166" s="505" t="str">
        <f t="shared" si="28"/>
        <v>Alba-CT-50</v>
      </c>
      <c r="C166" s="266" t="s">
        <v>4989</v>
      </c>
      <c r="D166" s="266" t="str">
        <f t="shared" si="29"/>
        <v>Ghilotina pt. taiat dale/placi pavaj, lung. 580mm - Alba-CT-50</v>
      </c>
      <c r="E166" s="266" t="s">
        <v>4990</v>
      </c>
      <c r="F166" s="510" t="s">
        <v>4991</v>
      </c>
      <c r="G166" s="804">
        <v>318.58311999999995</v>
      </c>
      <c r="H166" s="2083">
        <v>2395.8000000000002</v>
      </c>
      <c r="I166" s="804">
        <v>473.79999999999995</v>
      </c>
      <c r="J166" s="2088">
        <v>2722.5</v>
      </c>
      <c r="K166" s="1921">
        <v>2762.7277999999997</v>
      </c>
      <c r="L166" s="2098">
        <v>3239.7749999999996</v>
      </c>
    </row>
    <row r="167" spans="1:16">
      <c r="A167" s="504" t="s">
        <v>4992</v>
      </c>
      <c r="B167" s="505" t="str">
        <f t="shared" si="28"/>
        <v>Alba-033.0048</v>
      </c>
      <c r="C167" s="504" t="s">
        <v>4992</v>
      </c>
      <c r="D167" s="266" t="str">
        <f t="shared" si="29"/>
        <v>Lame de schimb pt. CT-50 - Alba-033.0048</v>
      </c>
      <c r="E167" s="266" t="s">
        <v>4993</v>
      </c>
      <c r="F167" s="510"/>
      <c r="G167" s="804">
        <v>69.593399999999988</v>
      </c>
      <c r="H167" s="2083">
        <v>493.68</v>
      </c>
      <c r="I167" s="804">
        <v>103.49999999999999</v>
      </c>
      <c r="J167" s="2088">
        <v>561</v>
      </c>
      <c r="K167" s="1921">
        <v>603.50849999999991</v>
      </c>
      <c r="L167" s="2098">
        <v>667.58999999999992</v>
      </c>
    </row>
    <row r="168" spans="1:16" ht="105">
      <c r="A168" s="504" t="s">
        <v>4994</v>
      </c>
      <c r="B168" s="505" t="str">
        <f t="shared" si="28"/>
        <v>Alba-CT-40/10</v>
      </c>
      <c r="C168" s="266" t="s">
        <v>4995</v>
      </c>
      <c r="D168" s="266" t="str">
        <f>CONCATENATE(E168," - ",B168)</f>
        <v>Ghilotina pt. taiat dale/placi pavaj lung. 430mm - Alba-CT-40/10</v>
      </c>
      <c r="E168" s="266" t="s">
        <v>4984</v>
      </c>
      <c r="F168" s="510" t="s">
        <v>4996</v>
      </c>
      <c r="G168" s="804">
        <v>242.80363999999997</v>
      </c>
      <c r="H168" s="2083">
        <v>1965.04</v>
      </c>
      <c r="I168" s="804">
        <v>361.09999999999997</v>
      </c>
      <c r="J168" s="2088">
        <v>2233</v>
      </c>
      <c r="K168" s="1921">
        <v>2105.5740999999998</v>
      </c>
      <c r="L168" s="2098">
        <v>2657.27</v>
      </c>
    </row>
    <row r="169" spans="1:16">
      <c r="A169" s="504" t="s">
        <v>4986</v>
      </c>
      <c r="B169" s="505" t="str">
        <f t="shared" si="28"/>
        <v>Alba-032.0048</v>
      </c>
      <c r="C169" s="504" t="s">
        <v>4986</v>
      </c>
      <c r="D169" s="266" t="str">
        <f t="shared" si="29"/>
        <v>Lame de schimb pt. CT-40/10 - Alba-032.0048</v>
      </c>
      <c r="E169" s="266" t="s">
        <v>4997</v>
      </c>
      <c r="F169" s="510"/>
      <c r="G169" s="804">
        <v>46.395599999999995</v>
      </c>
      <c r="H169" s="2083" t="e">
        <v>#VALUE!</v>
      </c>
      <c r="I169" s="804">
        <v>69</v>
      </c>
      <c r="J169" s="2088" t="e">
        <v>#VALUE!</v>
      </c>
      <c r="K169" s="1921">
        <v>402.339</v>
      </c>
      <c r="L169" s="2098" t="e">
        <v>#VALUE!</v>
      </c>
    </row>
    <row r="171" spans="1:16" ht="30" customHeight="1">
      <c r="A171" s="506"/>
      <c r="B171" s="507"/>
      <c r="C171" s="509" t="s">
        <v>4998</v>
      </c>
      <c r="D171" s="509"/>
      <c r="E171" s="509"/>
      <c r="F171" s="509"/>
      <c r="G171" s="805"/>
      <c r="H171" s="2084"/>
      <c r="I171" s="805"/>
      <c r="J171" s="2089"/>
      <c r="K171" s="805"/>
      <c r="L171" s="2099"/>
      <c r="M171" s="509"/>
      <c r="N171" s="509"/>
      <c r="O171" s="509"/>
      <c r="P171" s="509"/>
    </row>
    <row r="172" spans="1:16">
      <c r="A172" s="504" t="s">
        <v>4999</v>
      </c>
      <c r="B172" s="505" t="str">
        <f t="shared" ref="B172:B175" si="30">CONCATENATE("Alba-",C172)</f>
        <v>Alba-CV-8</v>
      </c>
      <c r="C172" s="266" t="s">
        <v>5000</v>
      </c>
      <c r="D172" s="266" t="str">
        <f t="shared" ref="D172:D175" si="31">CONCATENATE(E172," - ",B172)</f>
        <v>Cleste pentru taiat otel diam. 8mm - Alba-CV-8</v>
      </c>
      <c r="E172" s="2096" t="s">
        <v>5001</v>
      </c>
      <c r="F172" s="266" t="s">
        <v>5002</v>
      </c>
      <c r="G172" s="804">
        <v>15.465199999999999</v>
      </c>
      <c r="H172" s="2083">
        <v>101.64</v>
      </c>
      <c r="I172" s="804">
        <v>23</v>
      </c>
      <c r="J172" s="2088">
        <v>115.5</v>
      </c>
      <c r="K172" s="1921">
        <v>134.113</v>
      </c>
      <c r="L172" s="2098">
        <v>137.44499999999999</v>
      </c>
    </row>
    <row r="173" spans="1:16">
      <c r="A173" s="504" t="s">
        <v>5003</v>
      </c>
      <c r="B173" s="505" t="str">
        <f t="shared" si="30"/>
        <v>Alba-CV-10</v>
      </c>
      <c r="C173" s="266" t="s">
        <v>5004</v>
      </c>
      <c r="D173" s="266" t="str">
        <f t="shared" si="31"/>
        <v>Cleste pentru taiat otel diam. 10mm - Alba-CV-10</v>
      </c>
      <c r="E173" s="266" t="s">
        <v>5005</v>
      </c>
      <c r="F173" s="266" t="s">
        <v>5006</v>
      </c>
      <c r="G173" s="804">
        <v>20.104759999999995</v>
      </c>
      <c r="H173" s="2083">
        <v>130.68</v>
      </c>
      <c r="I173" s="804">
        <v>29.9</v>
      </c>
      <c r="J173" s="2088">
        <v>148.5</v>
      </c>
      <c r="K173" s="1921">
        <v>174.34689999999998</v>
      </c>
      <c r="L173" s="2098">
        <v>176.715</v>
      </c>
    </row>
    <row r="174" spans="1:16">
      <c r="A174" s="504" t="s">
        <v>5007</v>
      </c>
      <c r="B174" s="505" t="str">
        <f t="shared" si="30"/>
        <v>Alba-CV-13</v>
      </c>
      <c r="C174" s="266" t="s">
        <v>5008</v>
      </c>
      <c r="D174" s="266" t="str">
        <f t="shared" si="31"/>
        <v>Cleste pentru taiat otel diam. 13mm - Alba-CV-13</v>
      </c>
      <c r="E174" s="266" t="s">
        <v>5009</v>
      </c>
      <c r="F174" s="266" t="s">
        <v>5010</v>
      </c>
      <c r="G174" s="804">
        <v>30.930399999999999</v>
      </c>
      <c r="H174" s="2083">
        <v>203.28</v>
      </c>
      <c r="I174" s="804">
        <v>46</v>
      </c>
      <c r="J174" s="2088">
        <v>231</v>
      </c>
      <c r="K174" s="1921">
        <v>268.226</v>
      </c>
      <c r="L174" s="2098">
        <v>274.89</v>
      </c>
    </row>
    <row r="175" spans="1:16">
      <c r="A175" s="504" t="s">
        <v>5011</v>
      </c>
      <c r="B175" s="505" t="str">
        <f t="shared" si="30"/>
        <v>Alba-CV-16</v>
      </c>
      <c r="C175" s="266" t="s">
        <v>5012</v>
      </c>
      <c r="D175" s="266" t="str">
        <f t="shared" si="31"/>
        <v>Cleste pentru taiat otel diam. 16mm - Alba-CV-16</v>
      </c>
      <c r="E175" s="266" t="s">
        <v>5013</v>
      </c>
      <c r="F175" s="266" t="s">
        <v>5014</v>
      </c>
      <c r="G175" s="804">
        <v>41.756039999999992</v>
      </c>
      <c r="H175" s="2083">
        <v>271.04000000000008</v>
      </c>
      <c r="I175" s="804">
        <v>62.099999999999994</v>
      </c>
      <c r="J175" s="2088">
        <v>308.00000000000006</v>
      </c>
      <c r="K175" s="1921">
        <v>362.10509999999999</v>
      </c>
      <c r="L175" s="2098">
        <v>366.52000000000004</v>
      </c>
    </row>
    <row r="176" spans="1:16">
      <c r="A176" s="517"/>
      <c r="B176" s="518"/>
    </row>
    <row r="182" spans="1:16" ht="30" customHeight="1">
      <c r="A182" s="506"/>
      <c r="B182" s="507"/>
      <c r="C182" s="509" t="s">
        <v>5015</v>
      </c>
      <c r="D182" s="509"/>
      <c r="E182" s="509"/>
      <c r="F182" s="509"/>
      <c r="G182" s="805"/>
      <c r="H182" s="2084"/>
      <c r="I182" s="805"/>
      <c r="J182" s="2089"/>
      <c r="K182" s="805"/>
      <c r="L182" s="2099"/>
      <c r="M182" s="509"/>
      <c r="N182" s="509"/>
      <c r="O182" s="509"/>
      <c r="P182" s="509"/>
    </row>
    <row r="183" spans="1:16" ht="33.75">
      <c r="A183" s="1862" t="s">
        <v>5016</v>
      </c>
      <c r="B183" s="1854" t="str">
        <f t="shared" ref="B183:B191" si="32">CONCATENATE("Alba-",C183)</f>
        <v>Alba-TVR-3M</v>
      </c>
      <c r="C183" s="1855" t="s">
        <v>5017</v>
      </c>
      <c r="D183" s="1855" t="str">
        <f t="shared" ref="D183:D191" si="33">CONCATENATE(E183," - ",B183)</f>
        <v>Masina de taiat materiale de constructii 70cm, 3 CP - Alba-TVR-3M</v>
      </c>
      <c r="E183" s="1855" t="s">
        <v>5018</v>
      </c>
      <c r="F183" s="1856" t="s">
        <v>5019</v>
      </c>
      <c r="G183" s="1864">
        <v>603.14279999999985</v>
      </c>
      <c r="H183" s="2085">
        <v>4427.3613445378151</v>
      </c>
      <c r="I183" s="1857">
        <v>896.99999999999989</v>
      </c>
      <c r="J183" s="2090">
        <v>5031.09243697479</v>
      </c>
      <c r="K183" s="1921">
        <v>5230.4070000000002</v>
      </c>
      <c r="L183" s="2098">
        <v>5987</v>
      </c>
    </row>
    <row r="184" spans="1:16" ht="33.75">
      <c r="A184" s="1853" t="s">
        <v>5020</v>
      </c>
      <c r="B184" s="1854" t="str">
        <f t="shared" si="32"/>
        <v>Alba-TVR-4</v>
      </c>
      <c r="C184" s="1855" t="s">
        <v>5021</v>
      </c>
      <c r="D184" s="1855" t="str">
        <f>CONCATENATE(E184," - ",B184)</f>
        <v>Masina de taiat materiale de constructii 70cm, 4 CP - Alba-TVR-4</v>
      </c>
      <c r="E184" s="1855" t="s">
        <v>5022</v>
      </c>
      <c r="F184" s="1856" t="s">
        <v>5023</v>
      </c>
      <c r="G184" s="1864">
        <v>603.14279999999985</v>
      </c>
      <c r="H184" s="2085">
        <v>4427.3613445378151</v>
      </c>
      <c r="I184" s="1857">
        <v>896.99999999999989</v>
      </c>
      <c r="J184" s="2090">
        <v>5031.09243697479</v>
      </c>
      <c r="K184" s="1921">
        <v>5230.4070000000002</v>
      </c>
      <c r="L184" s="2098">
        <v>5987</v>
      </c>
    </row>
    <row r="185" spans="1:16" ht="33.75">
      <c r="A185" s="1853" t="s">
        <v>5024</v>
      </c>
      <c r="B185" s="1854" t="str">
        <f t="shared" si="32"/>
        <v>Alba-TVR-3M-R</v>
      </c>
      <c r="C185" s="1855" t="s">
        <v>5089</v>
      </c>
      <c r="D185" s="1855" t="str">
        <f t="shared" si="33"/>
        <v>Masina de taiat materiale de constructii 70cm, 3 CP - Alba-TVR-3M-R</v>
      </c>
      <c r="E185" s="1855" t="s">
        <v>5018</v>
      </c>
      <c r="F185" s="1856" t="s">
        <v>5025</v>
      </c>
      <c r="G185" s="1864">
        <v>688.20139999999981</v>
      </c>
      <c r="H185" s="2085">
        <v>5057.8</v>
      </c>
      <c r="I185" s="1857">
        <v>1023.4999999999999</v>
      </c>
      <c r="J185" s="2090">
        <v>5747.5</v>
      </c>
      <c r="K185" s="1921">
        <v>5968.0284999999994</v>
      </c>
      <c r="L185" s="2098">
        <v>6839.5249999999996</v>
      </c>
    </row>
    <row r="186" spans="1:16" ht="45">
      <c r="A186" s="1858" t="s">
        <v>5026</v>
      </c>
      <c r="B186" s="1859" t="str">
        <f t="shared" si="32"/>
        <v>Alba-TVR-450-3M</v>
      </c>
      <c r="C186" s="267" t="s">
        <v>5027</v>
      </c>
      <c r="D186" s="267" t="str">
        <f t="shared" si="33"/>
        <v>Masina de taiat materiale de constructii 54cm, 3 CP - Alba-TVR-450-3M</v>
      </c>
      <c r="E186" s="267" t="s">
        <v>5028</v>
      </c>
      <c r="F186" s="1860" t="s">
        <v>5029</v>
      </c>
      <c r="G186" s="804">
        <v>641.80579999999986</v>
      </c>
      <c r="H186" s="2083">
        <v>4561.9495798319331</v>
      </c>
      <c r="I186" s="1861">
        <v>954.49999999999989</v>
      </c>
      <c r="J186" s="2091">
        <v>5184.0336134453783</v>
      </c>
      <c r="K186" s="1921">
        <v>5565.6895000000004</v>
      </c>
      <c r="L186" s="2098">
        <v>6169</v>
      </c>
    </row>
    <row r="187" spans="1:16" ht="45">
      <c r="A187" s="504" t="s">
        <v>5030</v>
      </c>
      <c r="B187" s="505" t="str">
        <f t="shared" si="32"/>
        <v>Alba-TVR-450-4</v>
      </c>
      <c r="C187" s="266" t="s">
        <v>5031</v>
      </c>
      <c r="D187" s="266" t="str">
        <f t="shared" si="33"/>
        <v>Masina de taiat materiale de constructii 54cm, 4 CP - Alba-TVR-450-4</v>
      </c>
      <c r="E187" s="266" t="s">
        <v>5032</v>
      </c>
      <c r="F187" s="510" t="s">
        <v>5029</v>
      </c>
      <c r="G187" s="804">
        <v>641.80579999999986</v>
      </c>
      <c r="H187" s="2083">
        <v>4767.3999999999996</v>
      </c>
      <c r="I187" s="804">
        <v>954.49999999999989</v>
      </c>
      <c r="J187" s="2088">
        <v>5417.5</v>
      </c>
      <c r="K187" s="1921">
        <v>5565.6895000000004</v>
      </c>
      <c r="L187" s="2098">
        <v>6446.8249999999998</v>
      </c>
    </row>
    <row r="188" spans="1:16" ht="45">
      <c r="A188" s="504" t="s">
        <v>5033</v>
      </c>
      <c r="B188" s="505" t="str">
        <f t="shared" si="32"/>
        <v>Alba-TVD-90-3M</v>
      </c>
      <c r="C188" s="266" t="s">
        <v>5034</v>
      </c>
      <c r="D188" s="266" t="str">
        <f t="shared" si="33"/>
        <v>Masina de taiat materiale de constructii 87cm, 3 CP - Alba-TVD-90-3M</v>
      </c>
      <c r="E188" s="266" t="s">
        <v>5035</v>
      </c>
      <c r="F188" s="510" t="s">
        <v>5036</v>
      </c>
      <c r="G188" s="804">
        <v>811.92299999999989</v>
      </c>
      <c r="H188" s="2083">
        <v>6098.4</v>
      </c>
      <c r="I188" s="804">
        <v>1207.5</v>
      </c>
      <c r="J188" s="2088">
        <v>6929.9999999999991</v>
      </c>
      <c r="K188" s="1921">
        <v>7040.9324999999999</v>
      </c>
      <c r="L188" s="2098">
        <v>8246.6999999999989</v>
      </c>
    </row>
    <row r="189" spans="1:16" ht="45">
      <c r="A189" s="504" t="s">
        <v>5037</v>
      </c>
      <c r="B189" s="505" t="str">
        <f t="shared" si="32"/>
        <v>Alba-TVD-90-4</v>
      </c>
      <c r="C189" s="266" t="s">
        <v>5038</v>
      </c>
      <c r="D189" s="266" t="str">
        <f t="shared" si="33"/>
        <v>Masina de taiat materiale de constructii 87cm, 4 CP - Alba-TVD-90-4</v>
      </c>
      <c r="E189" s="266" t="s">
        <v>5039</v>
      </c>
      <c r="F189" s="510" t="s">
        <v>5036</v>
      </c>
      <c r="G189" s="804">
        <v>811.92299999999989</v>
      </c>
      <c r="H189" s="2083">
        <v>6098.4</v>
      </c>
      <c r="I189" s="804">
        <v>1207.5</v>
      </c>
      <c r="J189" s="2088">
        <v>6929.9999999999991</v>
      </c>
      <c r="K189" s="1921">
        <v>7040.9324999999999</v>
      </c>
      <c r="L189" s="2098">
        <v>8246.6999999999989</v>
      </c>
    </row>
    <row r="190" spans="1:16" ht="45">
      <c r="A190" s="504" t="s">
        <v>5040</v>
      </c>
      <c r="B190" s="505" t="str">
        <f t="shared" si="32"/>
        <v>Alba-TVD-125-3M</v>
      </c>
      <c r="C190" s="266" t="s">
        <v>5041</v>
      </c>
      <c r="D190" s="266" t="str">
        <f t="shared" si="33"/>
        <v>Masina de taiat materiale de constructii 119cm, 3 CP - Alba-TVD-125-3M</v>
      </c>
      <c r="E190" s="266" t="s">
        <v>5042</v>
      </c>
      <c r="F190" s="510" t="s">
        <v>5043</v>
      </c>
      <c r="G190" s="804">
        <v>896.98159999999984</v>
      </c>
      <c r="H190" s="2083">
        <v>6727.6000000000013</v>
      </c>
      <c r="I190" s="804">
        <v>1334</v>
      </c>
      <c r="J190" s="2088">
        <v>7645.0000000000009</v>
      </c>
      <c r="K190" s="1921">
        <v>7778.5540000000001</v>
      </c>
      <c r="L190" s="2098">
        <v>9097.5500000000011</v>
      </c>
    </row>
    <row r="191" spans="1:16" ht="45">
      <c r="A191" s="504" t="s">
        <v>5044</v>
      </c>
      <c r="B191" s="505" t="str">
        <f t="shared" si="32"/>
        <v>Alba-TVD-125-4</v>
      </c>
      <c r="C191" s="2096" t="s">
        <v>5045</v>
      </c>
      <c r="D191" s="266" t="str">
        <f t="shared" si="33"/>
        <v>Masina de taiat materiale de constructii 119cm, 4 CP - Alba-TVD-125-4</v>
      </c>
      <c r="E191" s="266" t="s">
        <v>5046</v>
      </c>
      <c r="F191" s="510" t="s">
        <v>5043</v>
      </c>
      <c r="G191" s="804">
        <v>896.98159999999984</v>
      </c>
      <c r="H191" s="2083">
        <v>6727.6000000000013</v>
      </c>
      <c r="I191" s="804">
        <v>1334</v>
      </c>
      <c r="J191" s="2088">
        <v>7645.0000000000009</v>
      </c>
      <c r="K191" s="1921">
        <v>7778.5540000000001</v>
      </c>
      <c r="L191" s="2098">
        <v>9097.5500000000011</v>
      </c>
    </row>
    <row r="193" spans="1:16" ht="30" customHeight="1">
      <c r="A193" s="506"/>
      <c r="B193" s="507"/>
      <c r="C193" s="509" t="s">
        <v>5047</v>
      </c>
      <c r="D193" s="509"/>
      <c r="E193" s="509"/>
      <c r="F193" s="509"/>
      <c r="G193" s="805"/>
      <c r="H193" s="2084"/>
      <c r="I193" s="805"/>
      <c r="J193" s="2089"/>
      <c r="K193" s="805"/>
      <c r="L193" s="2099"/>
      <c r="M193" s="509"/>
      <c r="N193" s="509"/>
      <c r="O193" s="509"/>
      <c r="P193" s="509"/>
    </row>
    <row r="194" spans="1:16" ht="30">
      <c r="A194" s="504" t="s">
        <v>5048</v>
      </c>
      <c r="B194" s="505" t="str">
        <f t="shared" ref="B194:B195" si="34">CONCATENATE("Alba-",C194)</f>
        <v>Alba-TLE-3</v>
      </c>
      <c r="C194" s="266" t="s">
        <v>5049</v>
      </c>
      <c r="D194" s="266" t="str">
        <f t="shared" ref="D194:D195" si="35">CONCATENATE(E194," - ",B194)</f>
        <v>Fierastrau circular cu masa 85mm, 3 CP, cu disc inclus (315x30mm) - Alba-TLE-3</v>
      </c>
      <c r="E194" s="266" t="s">
        <v>5050</v>
      </c>
      <c r="F194" s="510" t="s">
        <v>5051</v>
      </c>
      <c r="G194" s="804">
        <v>386.63</v>
      </c>
      <c r="H194" s="2083">
        <v>2904</v>
      </c>
      <c r="I194" s="804">
        <v>575</v>
      </c>
      <c r="J194" s="2088">
        <v>3300</v>
      </c>
      <c r="K194" s="1921">
        <v>3352.8249999999998</v>
      </c>
      <c r="L194" s="2098">
        <v>3927</v>
      </c>
    </row>
    <row r="195" spans="1:16" ht="30">
      <c r="A195" s="504" t="s">
        <v>5052</v>
      </c>
      <c r="B195" s="505" t="str">
        <f t="shared" si="34"/>
        <v>Alba-TLE-4</v>
      </c>
      <c r="C195" s="266" t="s">
        <v>5053</v>
      </c>
      <c r="D195" s="266" t="str">
        <f t="shared" si="35"/>
        <v>Fierastrau circular cu masa 85mm, 3 CP, cu disc inclus (315x30mm) - Alba-TLE-4</v>
      </c>
      <c r="E195" s="266" t="s">
        <v>5050</v>
      </c>
      <c r="F195" s="510" t="s">
        <v>5051</v>
      </c>
      <c r="G195" s="804">
        <v>386.63</v>
      </c>
      <c r="H195" s="2083">
        <v>2904</v>
      </c>
      <c r="I195" s="804">
        <v>575</v>
      </c>
      <c r="J195" s="2088">
        <v>3300</v>
      </c>
      <c r="K195" s="1921">
        <v>3352.8249999999998</v>
      </c>
      <c r="L195" s="2098">
        <v>3927</v>
      </c>
    </row>
    <row r="198" spans="1:16" ht="30" customHeight="1">
      <c r="A198" s="506"/>
      <c r="B198" s="507"/>
      <c r="C198" s="509" t="s">
        <v>5054</v>
      </c>
      <c r="D198" s="509"/>
      <c r="E198" s="509"/>
      <c r="F198" s="509"/>
      <c r="G198" s="805"/>
      <c r="H198" s="2084"/>
      <c r="I198" s="805"/>
      <c r="J198" s="2089"/>
      <c r="K198" s="805"/>
      <c r="L198" s="2099"/>
      <c r="M198" s="509"/>
      <c r="N198" s="509"/>
      <c r="O198" s="509"/>
      <c r="P198" s="509"/>
    </row>
    <row r="199" spans="1:16" ht="75">
      <c r="A199" s="504" t="s">
        <v>5055</v>
      </c>
      <c r="B199" s="505" t="str">
        <f t="shared" ref="B199:B214" si="36">CONCATENATE("Alba-",C199)</f>
        <v>Alba-CJP-5,5 CV Honda</v>
      </c>
      <c r="C199" s="266" t="s">
        <v>5056</v>
      </c>
      <c r="D199" s="266" t="str">
        <f t="shared" ref="D199:D214" si="37">CONCATENATE(E199," - ",B199)</f>
        <v>Masina de taiat beton/asfalt, grosime max. 90mm - Alba-CJP-5,5 CV Honda</v>
      </c>
      <c r="E199" s="266" t="s">
        <v>5057</v>
      </c>
      <c r="F199" s="510" t="s">
        <v>5058</v>
      </c>
      <c r="G199" s="804">
        <v>1010.2641899999996</v>
      </c>
      <c r="H199" s="2083">
        <f>J199*0.82</f>
        <v>0</v>
      </c>
      <c r="I199" s="804">
        <v>1502.4749999999997</v>
      </c>
      <c r="K199" s="1921">
        <v>8760.9317249999986</v>
      </c>
      <c r="M199" s="1863"/>
    </row>
    <row r="200" spans="1:16" ht="75">
      <c r="A200" s="504" t="s">
        <v>5059</v>
      </c>
      <c r="B200" s="505" t="str">
        <f t="shared" si="36"/>
        <v>Alba-CJP-14 CV Honda</v>
      </c>
      <c r="C200" s="266" t="s">
        <v>5060</v>
      </c>
      <c r="D200" s="266" t="str">
        <f t="shared" si="37"/>
        <v>Masina de taiat beton/asfalt, grosime max. 140mm - Alba-CJP-14 CV Honda</v>
      </c>
      <c r="E200" s="266" t="s">
        <v>5061</v>
      </c>
      <c r="F200" s="510" t="s">
        <v>5062</v>
      </c>
      <c r="G200" s="804">
        <v>1628.4855599999999</v>
      </c>
      <c r="H200" s="2083">
        <f>J200*0.82</f>
        <v>0</v>
      </c>
      <c r="I200" s="804">
        <v>2421.9</v>
      </c>
      <c r="K200" s="1921">
        <v>14122.098900000001</v>
      </c>
      <c r="M200" s="1863"/>
    </row>
    <row r="201" spans="1:16" ht="75">
      <c r="A201" s="504" t="s">
        <v>5063</v>
      </c>
      <c r="B201" s="505" t="str">
        <f t="shared" si="36"/>
        <v>Alba-CJP-500-14 CV Honda</v>
      </c>
      <c r="C201" s="266" t="s">
        <v>5064</v>
      </c>
      <c r="D201" s="266" t="str">
        <f t="shared" si="37"/>
        <v>Masina de taiat beton/asfalt, grosime max. 190mm - Alba-CJP-500-14 CV Honda</v>
      </c>
      <c r="E201" s="266" t="s">
        <v>5065</v>
      </c>
      <c r="F201" s="510" t="s">
        <v>5066</v>
      </c>
      <c r="G201" s="804">
        <v>1839.5855399999998</v>
      </c>
      <c r="H201" s="2083">
        <f>J201*0.82</f>
        <v>0</v>
      </c>
      <c r="I201" s="804">
        <v>2735.85</v>
      </c>
      <c r="K201" s="1921">
        <v>15952.74135</v>
      </c>
      <c r="M201" s="1863"/>
    </row>
    <row r="202" spans="1:16">
      <c r="K202" s="1921"/>
      <c r="M202" s="1863"/>
    </row>
    <row r="203" spans="1:16" ht="75">
      <c r="A203" s="504" t="s">
        <v>5067</v>
      </c>
      <c r="B203" s="505" t="str">
        <f t="shared" si="36"/>
        <v>Alba-CJM-14 CV Honda</v>
      </c>
      <c r="C203" s="266" t="s">
        <v>5068</v>
      </c>
      <c r="D203" s="266" t="str">
        <f t="shared" si="37"/>
        <v>Masina de taiat beton/asfalt, grosime max. 165mm - Alba-CJM-14 CV Honda</v>
      </c>
      <c r="E203" s="266" t="s">
        <v>5069</v>
      </c>
      <c r="F203" s="510" t="s">
        <v>5070</v>
      </c>
      <c r="G203" s="804">
        <v>1930.0569599999999</v>
      </c>
      <c r="H203" s="2083">
        <f>J203*0.82</f>
        <v>0</v>
      </c>
      <c r="I203" s="804">
        <v>2870.4</v>
      </c>
      <c r="K203" s="1921">
        <v>16737.3024</v>
      </c>
      <c r="M203" s="1863"/>
    </row>
    <row r="204" spans="1:16">
      <c r="F204" s="510"/>
      <c r="K204" s="1921"/>
      <c r="M204" s="1863"/>
    </row>
    <row r="205" spans="1:16" ht="87" customHeight="1">
      <c r="D205" s="455" t="s">
        <v>11513</v>
      </c>
      <c r="F205" s="510"/>
      <c r="K205" s="1921"/>
      <c r="M205" s="1863"/>
    </row>
    <row r="206" spans="1:16">
      <c r="A206" s="504" t="s">
        <v>11495</v>
      </c>
      <c r="B206" s="505" t="str">
        <f t="shared" si="36"/>
        <v>Alba-CJM400 Honda</v>
      </c>
      <c r="C206" s="2082" t="s">
        <v>11499</v>
      </c>
      <c r="D206" s="266" t="str">
        <f>CONCATENATE(E206," - ",B206)</f>
        <v>Masina de taiat beton/asfalt, grosime max. 190mm - Alba-CJM400 Honda</v>
      </c>
      <c r="E206" s="266" t="s">
        <v>5065</v>
      </c>
      <c r="H206" s="2083">
        <v>14374.800000000001</v>
      </c>
      <c r="I206" s="804">
        <v>16335.000000000002</v>
      </c>
      <c r="J206" s="2088">
        <v>16335.000000000002</v>
      </c>
      <c r="L206" s="2098">
        <v>19438.650000000001</v>
      </c>
    </row>
    <row r="207" spans="1:16">
      <c r="A207" s="504" t="s">
        <v>11496</v>
      </c>
      <c r="B207" s="505" t="str">
        <f t="shared" si="36"/>
        <v>Alba-CJM400 Kohler</v>
      </c>
      <c r="C207" s="2082" t="s">
        <v>11500</v>
      </c>
      <c r="D207" s="266" t="str">
        <f t="shared" si="37"/>
        <v>Masina de taiat beton/asfalt, grosime max. 190mm - Alba-CJM400 Kohler</v>
      </c>
      <c r="E207" s="266" t="s">
        <v>5065</v>
      </c>
      <c r="H207" s="2083">
        <v>13237.400000000001</v>
      </c>
      <c r="I207" s="804">
        <v>15042.500000000002</v>
      </c>
      <c r="J207" s="2088">
        <v>15042.500000000002</v>
      </c>
      <c r="L207" s="2098">
        <v>17900.575000000001</v>
      </c>
    </row>
    <row r="208" spans="1:16">
      <c r="A208" s="504" t="s">
        <v>11497</v>
      </c>
      <c r="B208" s="505" t="str">
        <f t="shared" si="36"/>
        <v>Alba-CJM500 Honda</v>
      </c>
      <c r="C208" s="2082" t="s">
        <v>11501</v>
      </c>
      <c r="D208" s="266" t="str">
        <f t="shared" si="37"/>
        <v>Masina de taiat beton/asfalt, grosime max. 190mm - Alba-CJM500 Honda</v>
      </c>
      <c r="E208" s="266" t="s">
        <v>5065</v>
      </c>
      <c r="F208" s="519"/>
      <c r="G208" s="806"/>
      <c r="H208" s="2086">
        <v>14931.400000000003</v>
      </c>
      <c r="I208" s="806">
        <v>16967.500000000004</v>
      </c>
      <c r="J208" s="2088">
        <v>16967.500000000004</v>
      </c>
      <c r="K208" s="806"/>
      <c r="L208" s="2100">
        <v>20191.325000000004</v>
      </c>
      <c r="M208" s="519"/>
      <c r="N208" s="519"/>
      <c r="O208" s="519"/>
      <c r="P208" s="519"/>
    </row>
    <row r="209" spans="1:16">
      <c r="A209" s="504" t="s">
        <v>11498</v>
      </c>
      <c r="B209" s="505" t="str">
        <f t="shared" si="36"/>
        <v>Alba-CJM500 Kohler</v>
      </c>
      <c r="C209" s="2082" t="s">
        <v>11502</v>
      </c>
      <c r="D209" s="266" t="str">
        <f t="shared" si="37"/>
        <v>Masina de taiat beton/asfalt, grosime max. 190mm - Alba-CJM500 Kohler</v>
      </c>
      <c r="E209" s="266" t="s">
        <v>5065</v>
      </c>
      <c r="F209" s="519"/>
      <c r="G209" s="806"/>
      <c r="H209" s="2086">
        <v>13794</v>
      </c>
      <c r="I209" s="806">
        <v>15675</v>
      </c>
      <c r="J209" s="2088">
        <v>15675</v>
      </c>
      <c r="K209" s="806"/>
      <c r="L209" s="2100">
        <v>18653.25</v>
      </c>
      <c r="M209" s="519"/>
      <c r="N209" s="519"/>
      <c r="O209" s="519"/>
      <c r="P209" s="519"/>
    </row>
    <row r="210" spans="1:16">
      <c r="A210" s="504" t="s">
        <v>11507</v>
      </c>
      <c r="B210" s="505" t="str">
        <f t="shared" si="36"/>
        <v>Alba-CJP400 Honda</v>
      </c>
      <c r="C210" s="2082" t="s">
        <v>11503</v>
      </c>
      <c r="D210" s="266" t="str">
        <f t="shared" si="37"/>
        <v>Masina de taiat beton/asfalt, grosime max. 190mm - Alba-CJP400 Honda</v>
      </c>
      <c r="E210" s="266" t="s">
        <v>5065</v>
      </c>
      <c r="F210" s="519"/>
      <c r="G210" s="806"/>
      <c r="H210" s="2086">
        <v>12584</v>
      </c>
      <c r="I210" s="806">
        <v>14300</v>
      </c>
      <c r="J210" s="2088">
        <v>14300</v>
      </c>
      <c r="K210" s="806"/>
      <c r="L210" s="2100">
        <v>17017</v>
      </c>
      <c r="M210" s="519"/>
      <c r="N210" s="519"/>
      <c r="O210" s="519"/>
      <c r="P210" s="519"/>
    </row>
    <row r="211" spans="1:16">
      <c r="A211" s="504" t="s">
        <v>11508</v>
      </c>
      <c r="B211" s="505" t="str">
        <f t="shared" si="36"/>
        <v>Alba-CJP400 Kohler</v>
      </c>
      <c r="C211" s="2082" t="s">
        <v>11504</v>
      </c>
      <c r="D211" s="266" t="str">
        <f t="shared" si="37"/>
        <v>Masina de taiat beton/asfalt, grosime max. 190mm - Alba-CJP400 Kohler</v>
      </c>
      <c r="E211" s="266" t="s">
        <v>5065</v>
      </c>
      <c r="F211" s="519"/>
      <c r="G211" s="806"/>
      <c r="H211" s="2086">
        <v>11132</v>
      </c>
      <c r="I211" s="806">
        <v>12650</v>
      </c>
      <c r="J211" s="2088">
        <v>12650</v>
      </c>
      <c r="K211" s="806"/>
      <c r="L211" s="2100">
        <v>15053.5</v>
      </c>
      <c r="M211" s="519"/>
      <c r="N211" s="519"/>
      <c r="O211" s="519"/>
      <c r="P211" s="519"/>
    </row>
    <row r="212" spans="1:16">
      <c r="A212" s="504" t="s">
        <v>11509</v>
      </c>
      <c r="B212" s="505" t="str">
        <f t="shared" si="36"/>
        <v>Alba-CJP500 Honda</v>
      </c>
      <c r="C212" s="2082" t="s">
        <v>11505</v>
      </c>
      <c r="D212" s="266" t="str">
        <f>CONCATENATE(E212," - ",B212)</f>
        <v>Masina de taiat beton/asfalt, grosime max. 190mm - Alba-CJP500 Honda</v>
      </c>
      <c r="E212" s="266" t="s">
        <v>5065</v>
      </c>
      <c r="F212" s="519"/>
      <c r="G212" s="806"/>
      <c r="H212" s="2086">
        <v>13164.800000000001</v>
      </c>
      <c r="I212" s="806">
        <v>14960.000000000002</v>
      </c>
      <c r="J212" s="2088">
        <v>14960.000000000002</v>
      </c>
      <c r="K212" s="806"/>
      <c r="L212" s="2100">
        <v>17802.400000000001</v>
      </c>
      <c r="M212" s="519"/>
      <c r="N212" s="519"/>
      <c r="O212" s="519"/>
      <c r="P212" s="519"/>
    </row>
    <row r="213" spans="1:16">
      <c r="A213" s="504" t="s">
        <v>11510</v>
      </c>
      <c r="B213" s="505" t="str">
        <f t="shared" si="36"/>
        <v>Alba-CJP500 Kohler</v>
      </c>
      <c r="C213" s="2082" t="s">
        <v>11506</v>
      </c>
      <c r="D213" s="266" t="str">
        <f t="shared" si="37"/>
        <v>Masina de taiat beton/asfalt, grosime max. 190mm - Alba-CJP500 Kohler</v>
      </c>
      <c r="E213" s="266" t="s">
        <v>5065</v>
      </c>
      <c r="F213" s="519"/>
      <c r="G213" s="806"/>
      <c r="H213" s="2086">
        <v>11616</v>
      </c>
      <c r="I213" s="806">
        <v>13200</v>
      </c>
      <c r="J213" s="2088">
        <v>13200</v>
      </c>
      <c r="K213" s="806"/>
      <c r="L213" s="2100">
        <v>15708</v>
      </c>
      <c r="M213" s="519"/>
      <c r="N213" s="519"/>
      <c r="O213" s="519"/>
      <c r="P213" s="519"/>
    </row>
    <row r="214" spans="1:16">
      <c r="A214" s="504" t="s">
        <v>11511</v>
      </c>
      <c r="B214" s="505" t="str">
        <f t="shared" si="36"/>
        <v>Alba-077.5028</v>
      </c>
      <c r="C214" s="504" t="s">
        <v>11511</v>
      </c>
      <c r="D214" s="266" t="str">
        <f t="shared" si="37"/>
        <v>Frana pt. masinile de taiat beton/asflat CJP - Alba-077.5028</v>
      </c>
      <c r="E214" s="2095" t="s">
        <v>11512</v>
      </c>
      <c r="F214" s="519"/>
      <c r="G214" s="806"/>
      <c r="H214" s="2086">
        <v>242.00000000000006</v>
      </c>
      <c r="I214" s="806">
        <v>275.00000000000006</v>
      </c>
      <c r="J214" s="2088">
        <v>275.00000000000006</v>
      </c>
      <c r="K214" s="806"/>
      <c r="L214" s="2100">
        <v>327.25000000000006</v>
      </c>
      <c r="M214" s="519"/>
      <c r="N214" s="519"/>
      <c r="O214" s="519"/>
      <c r="P214" s="519"/>
    </row>
    <row r="215" spans="1:16">
      <c r="C215" s="519"/>
      <c r="D215" s="519"/>
      <c r="E215" s="519"/>
      <c r="F215" s="519"/>
      <c r="G215" s="806"/>
      <c r="H215" s="2086"/>
      <c r="I215" s="806"/>
      <c r="J215" s="2092"/>
      <c r="K215" s="806"/>
      <c r="L215" s="2100"/>
      <c r="M215" s="519"/>
      <c r="N215" s="519"/>
      <c r="O215" s="519"/>
      <c r="P215" s="519"/>
    </row>
    <row r="216" spans="1:16">
      <c r="C216" s="519"/>
      <c r="D216" s="519"/>
      <c r="E216" s="519"/>
      <c r="F216" s="519"/>
      <c r="G216" s="806"/>
      <c r="H216" s="2086"/>
      <c r="I216" s="806"/>
      <c r="J216" s="2092"/>
      <c r="K216" s="806"/>
      <c r="L216" s="2100"/>
      <c r="M216" s="519"/>
      <c r="N216" s="519"/>
      <c r="O216" s="519"/>
      <c r="P216" s="519"/>
    </row>
  </sheetData>
  <mergeCells count="1">
    <mergeCell ref="M1:P1"/>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96"/>
  <sheetViews>
    <sheetView showGridLines="0" topLeftCell="B1" zoomScale="70" zoomScaleNormal="70" zoomScaleSheetLayoutView="80" workbookViewId="0">
      <pane ySplit="6" topLeftCell="A232" activePane="bottomLeft" state="frozen"/>
      <selection pane="bottomLeft" activeCell="L243" sqref="L243"/>
    </sheetView>
  </sheetViews>
  <sheetFormatPr defaultColWidth="8.44140625" defaultRowHeight="15" customHeight="1"/>
  <cols>
    <col min="1" max="1" width="0" style="359" hidden="1" customWidth="1"/>
    <col min="2" max="2" width="19.33203125" style="359" customWidth="1"/>
    <col min="3" max="3" width="23.88671875" style="267" customWidth="1"/>
    <col min="4" max="4" width="71.6640625" style="1880" customWidth="1"/>
    <col min="5" max="5" width="21.33203125" style="277" customWidth="1"/>
    <col min="6" max="6" width="12.6640625" style="826" customWidth="1"/>
    <col min="7" max="7" width="12.5546875" style="827" customWidth="1"/>
    <col min="8" max="16384" width="8.44140625" style="278"/>
  </cols>
  <sheetData>
    <row r="1" spans="1:12" s="275" customFormat="1" ht="15" customHeight="1">
      <c r="A1" s="272"/>
      <c r="B1" s="272"/>
      <c r="C1" s="273"/>
      <c r="D1" s="1871"/>
      <c r="E1" s="274"/>
      <c r="F1" s="1355"/>
      <c r="G1" s="1356"/>
    </row>
    <row r="2" spans="1:12" s="275" customFormat="1" ht="15" customHeight="1">
      <c r="A2" s="272"/>
      <c r="B2" s="272"/>
      <c r="C2" s="273"/>
      <c r="D2" s="1871"/>
      <c r="E2" s="274"/>
      <c r="F2" s="1355"/>
      <c r="G2" s="1356"/>
    </row>
    <row r="3" spans="1:12" s="275" customFormat="1" ht="15" customHeight="1">
      <c r="A3" s="272"/>
      <c r="B3" s="272"/>
      <c r="C3" s="273"/>
      <c r="D3" s="1871"/>
      <c r="E3" s="274"/>
      <c r="F3" s="1355"/>
      <c r="G3" s="1356"/>
    </row>
    <row r="4" spans="1:12" s="275" customFormat="1" ht="45" customHeight="1">
      <c r="A4" s="272"/>
      <c r="B4" s="272"/>
      <c r="C4" s="273"/>
      <c r="D4" s="1872"/>
      <c r="E4" s="274"/>
      <c r="F4" s="1355"/>
      <c r="G4" s="1356"/>
    </row>
    <row r="5" spans="1:12" ht="81" customHeight="1">
      <c r="A5" s="276"/>
      <c r="B5" s="276"/>
      <c r="D5" s="1873"/>
      <c r="F5" s="2308" t="s">
        <v>5678</v>
      </c>
      <c r="G5" s="2308"/>
    </row>
    <row r="6" spans="1:12" ht="84" customHeight="1" thickBot="1">
      <c r="A6" s="279" t="s">
        <v>4319</v>
      </c>
      <c r="B6" s="279" t="s">
        <v>8721</v>
      </c>
      <c r="C6" s="280" t="s">
        <v>4278</v>
      </c>
      <c r="D6" s="281" t="s">
        <v>4519</v>
      </c>
      <c r="E6" s="282" t="s">
        <v>8723</v>
      </c>
      <c r="F6" s="809" t="s">
        <v>8708</v>
      </c>
      <c r="G6" s="810" t="s">
        <v>5352</v>
      </c>
    </row>
    <row r="7" spans="1:12" ht="33.950000000000003" customHeight="1">
      <c r="A7" s="283"/>
      <c r="B7" s="283"/>
      <c r="C7" s="284" t="s">
        <v>4320</v>
      </c>
      <c r="D7" s="1874"/>
      <c r="E7" s="285"/>
      <c r="F7" s="807"/>
      <c r="G7" s="808"/>
      <c r="H7" s="286"/>
      <c r="I7" s="286"/>
      <c r="J7" s="286"/>
      <c r="K7" s="286"/>
      <c r="L7" s="287"/>
    </row>
    <row r="8" spans="1:12" ht="15" customHeight="1">
      <c r="A8" s="288"/>
      <c r="B8" s="288"/>
      <c r="C8" s="289" t="s">
        <v>4321</v>
      </c>
      <c r="D8" s="1874"/>
      <c r="E8" s="285"/>
      <c r="F8" s="807"/>
      <c r="G8" s="808"/>
      <c r="H8" s="290"/>
      <c r="I8" s="290"/>
      <c r="J8" s="290"/>
      <c r="K8" s="290"/>
      <c r="L8" s="291"/>
    </row>
    <row r="9" spans="1:12" ht="15" customHeight="1">
      <c r="A9" s="292"/>
      <c r="B9" s="292"/>
      <c r="C9" s="293"/>
      <c r="D9" s="1874"/>
      <c r="E9" s="285"/>
      <c r="F9" s="807"/>
      <c r="G9" s="808"/>
      <c r="H9" s="290"/>
      <c r="I9" s="290"/>
      <c r="J9" s="290"/>
      <c r="K9" s="290"/>
      <c r="L9" s="291"/>
    </row>
    <row r="10" spans="1:12" ht="15" customHeight="1">
      <c r="A10" s="294"/>
      <c r="B10" s="294"/>
      <c r="C10" s="295" t="s">
        <v>4322</v>
      </c>
      <c r="D10" s="1875"/>
      <c r="E10" s="296"/>
      <c r="F10" s="811"/>
      <c r="G10" s="812"/>
      <c r="H10" s="290"/>
      <c r="I10" s="290"/>
      <c r="J10" s="290"/>
      <c r="K10" s="290"/>
      <c r="L10" s="291"/>
    </row>
    <row r="11" spans="1:12" ht="15" customHeight="1">
      <c r="A11" s="297"/>
      <c r="B11" s="297"/>
      <c r="C11" s="298"/>
      <c r="D11" s="1876"/>
      <c r="E11" s="285"/>
      <c r="F11" s="807"/>
      <c r="G11" s="813"/>
      <c r="H11" s="290"/>
      <c r="I11" s="290"/>
      <c r="J11" s="290"/>
      <c r="K11" s="290"/>
      <c r="L11" s="291"/>
    </row>
    <row r="12" spans="1:12" ht="15" customHeight="1">
      <c r="A12" s="299" t="s">
        <v>4323</v>
      </c>
      <c r="B12" s="1869" t="str">
        <f>_xlfn.CONCAT("Technoflex-",A12)</f>
        <v>Technoflex-141660R012</v>
      </c>
      <c r="C12" s="300" t="s">
        <v>4324</v>
      </c>
      <c r="D12" s="1877" t="str">
        <f>_xlfn.CONCAT(E12," - ",B12)</f>
        <v>Motor Vibrator Rabbit 230V, 2.8 kW - Technoflex-141660R012</v>
      </c>
      <c r="E12" s="285" t="s">
        <v>8724</v>
      </c>
      <c r="F12" s="807">
        <v>659</v>
      </c>
      <c r="G12" s="813">
        <f>F12*1.25</f>
        <v>823.75</v>
      </c>
      <c r="H12" s="290"/>
      <c r="I12" s="290"/>
      <c r="J12" s="290"/>
      <c r="K12" s="290"/>
      <c r="L12" s="291"/>
    </row>
    <row r="13" spans="1:12" ht="15" customHeight="1">
      <c r="A13" s="299"/>
      <c r="B13" s="299"/>
      <c r="C13" s="300"/>
      <c r="D13" s="1877"/>
      <c r="E13" s="285"/>
      <c r="F13" s="807"/>
      <c r="G13" s="813"/>
      <c r="H13" s="290"/>
      <c r="I13" s="290"/>
      <c r="J13" s="290"/>
      <c r="K13" s="290"/>
      <c r="L13" s="291"/>
    </row>
    <row r="14" spans="1:12" ht="15" customHeight="1">
      <c r="A14" s="301" t="s">
        <v>4325</v>
      </c>
      <c r="B14" s="1869" t="str">
        <f>_xlfn.CONCAT("Technoflex-",A14)</f>
        <v>Technoflex-141040R012</v>
      </c>
      <c r="C14" s="302" t="s">
        <v>4326</v>
      </c>
      <c r="D14" s="1877" t="str">
        <f>_xlfn.CONCAT(E14," - ",B14)</f>
        <v>Motor Vibrator Rabbit, benzina Honda GX-160, 5.5 Hp - Technoflex-141040R012</v>
      </c>
      <c r="E14" s="285" t="s">
        <v>8725</v>
      </c>
      <c r="F14" s="814">
        <v>2699</v>
      </c>
      <c r="G14" s="815">
        <f>F14*1.25</f>
        <v>3373.75</v>
      </c>
      <c r="H14" s="290"/>
      <c r="I14" s="290"/>
      <c r="J14" s="290"/>
      <c r="K14" s="290"/>
      <c r="L14" s="291"/>
    </row>
    <row r="15" spans="1:12" ht="15" customHeight="1">
      <c r="A15" s="292"/>
      <c r="B15" s="292"/>
      <c r="C15" s="304"/>
      <c r="D15" s="1874"/>
      <c r="E15" s="285"/>
      <c r="F15" s="807"/>
      <c r="G15" s="808"/>
      <c r="H15" s="290"/>
      <c r="I15" s="290"/>
      <c r="J15" s="290"/>
      <c r="K15" s="290"/>
      <c r="L15" s="291"/>
    </row>
    <row r="16" spans="1:12" ht="15" customHeight="1">
      <c r="A16" s="292"/>
      <c r="B16" s="292"/>
      <c r="C16" s="305"/>
      <c r="D16" s="1878"/>
      <c r="E16" s="285"/>
      <c r="F16" s="807"/>
      <c r="G16" s="808"/>
      <c r="H16" s="290"/>
      <c r="I16" s="290"/>
      <c r="J16" s="290"/>
      <c r="K16" s="290"/>
      <c r="L16" s="291"/>
    </row>
    <row r="17" spans="1:12" ht="15" customHeight="1">
      <c r="A17" s="306"/>
      <c r="B17" s="306"/>
      <c r="C17" s="307" t="s">
        <v>4327</v>
      </c>
      <c r="D17" s="1879"/>
      <c r="E17" s="296"/>
      <c r="F17" s="811"/>
      <c r="G17" s="812"/>
      <c r="H17" s="290"/>
      <c r="I17" s="290"/>
      <c r="J17" s="290"/>
      <c r="K17" s="290"/>
      <c r="L17" s="291"/>
    </row>
    <row r="18" spans="1:12" ht="15" customHeight="1">
      <c r="A18" s="299"/>
      <c r="B18" s="299"/>
      <c r="C18" s="308" t="s">
        <v>4328</v>
      </c>
      <c r="D18" s="1877"/>
      <c r="E18" s="285"/>
      <c r="F18" s="807"/>
      <c r="G18" s="813"/>
      <c r="H18" s="290"/>
      <c r="I18" s="290"/>
      <c r="J18" s="290"/>
      <c r="K18" s="290"/>
      <c r="L18" s="291"/>
    </row>
    <row r="19" spans="1:12" ht="15" customHeight="1">
      <c r="A19" s="299"/>
      <c r="B19" s="299"/>
      <c r="C19" s="309"/>
      <c r="D19" s="1877"/>
      <c r="E19" s="285"/>
      <c r="F19" s="807"/>
      <c r="G19" s="813"/>
      <c r="H19" s="290"/>
      <c r="I19" s="290"/>
      <c r="J19" s="290"/>
      <c r="K19" s="290"/>
      <c r="L19" s="291"/>
    </row>
    <row r="20" spans="1:12" ht="15" customHeight="1">
      <c r="A20" s="299"/>
      <c r="B20" s="299"/>
      <c r="C20" s="310"/>
      <c r="D20" s="1877"/>
      <c r="E20" s="285"/>
      <c r="F20" s="807"/>
      <c r="G20" s="813"/>
      <c r="H20" s="290"/>
      <c r="I20" s="290"/>
      <c r="J20" s="290"/>
      <c r="K20" s="290"/>
      <c r="L20" s="291"/>
    </row>
    <row r="21" spans="1:12" ht="15" customHeight="1">
      <c r="A21" s="311" t="s">
        <v>4329</v>
      </c>
      <c r="B21" s="1869" t="str">
        <f>_xlfn.CONCAT("Technoflex-",A21)</f>
        <v>Technoflex-141049R042</v>
      </c>
      <c r="C21" s="312" t="s">
        <v>4330</v>
      </c>
      <c r="D21" s="1877" t="str">
        <f>_xlfn.CONCAT("Transmisie Flexibila Completa Rabbit, ",E21," - ",B21)</f>
        <v>Transmisie Flexibila Completa Rabbit, Ø25mm, lungime 4.0m - Technoflex-141049R042</v>
      </c>
      <c r="E21" s="313" t="s">
        <v>8728</v>
      </c>
      <c r="F21" s="807">
        <v>720</v>
      </c>
      <c r="G21" s="813">
        <f t="shared" ref="G21:G22" si="0">F21*1.25</f>
        <v>900</v>
      </c>
      <c r="H21" s="290"/>
      <c r="I21" s="290"/>
      <c r="J21" s="290"/>
      <c r="K21" s="290"/>
      <c r="L21" s="291"/>
    </row>
    <row r="22" spans="1:12" ht="15" customHeight="1">
      <c r="A22" s="311" t="s">
        <v>4331</v>
      </c>
      <c r="B22" s="1869" t="str">
        <f>_xlfn.CONCAT("Technoflex-",A22)</f>
        <v>Technoflex-141049R052</v>
      </c>
      <c r="C22" s="312" t="s">
        <v>4332</v>
      </c>
      <c r="D22" s="1877" t="str">
        <f>_xlfn.CONCAT("Transmisie Flexibila Completa Rabbit, ",E22," - ",B22)</f>
        <v>Transmisie Flexibila Completa Rabbit, Ø25mm, lungime 5.0m - Technoflex-141049R052</v>
      </c>
      <c r="E22" s="313" t="s">
        <v>8729</v>
      </c>
      <c r="F22" s="807">
        <v>720</v>
      </c>
      <c r="G22" s="813">
        <f t="shared" si="0"/>
        <v>900</v>
      </c>
      <c r="H22" s="290"/>
      <c r="I22" s="290"/>
      <c r="J22" s="290"/>
      <c r="K22" s="290"/>
      <c r="L22" s="291"/>
    </row>
    <row r="23" spans="1:12" ht="15" customHeight="1">
      <c r="A23" s="299"/>
      <c r="B23" s="299"/>
      <c r="C23" s="314"/>
      <c r="D23" s="1877"/>
      <c r="E23" s="285"/>
      <c r="F23" s="807"/>
      <c r="G23" s="813"/>
      <c r="H23" s="290"/>
      <c r="I23" s="290"/>
      <c r="J23" s="290"/>
      <c r="K23" s="290"/>
      <c r="L23" s="291"/>
    </row>
    <row r="24" spans="1:12" ht="15" customHeight="1">
      <c r="A24" s="299"/>
      <c r="B24" s="299"/>
      <c r="C24" s="315" t="s">
        <v>4333</v>
      </c>
      <c r="D24" s="1877"/>
      <c r="E24" s="285"/>
      <c r="F24" s="807"/>
      <c r="G24" s="813"/>
      <c r="H24" s="290"/>
      <c r="I24" s="290"/>
      <c r="J24" s="290"/>
      <c r="K24" s="290"/>
      <c r="L24" s="291"/>
    </row>
    <row r="25" spans="1:12" ht="15" customHeight="1">
      <c r="A25" s="299"/>
      <c r="B25" s="299"/>
      <c r="C25" s="316"/>
      <c r="D25" s="1877"/>
      <c r="E25" s="285"/>
      <c r="F25" s="807"/>
      <c r="G25" s="813"/>
      <c r="H25" s="290"/>
      <c r="I25" s="290"/>
      <c r="J25" s="290"/>
      <c r="K25" s="290"/>
      <c r="L25" s="291"/>
    </row>
    <row r="26" spans="1:12" ht="15" customHeight="1">
      <c r="A26" s="299"/>
      <c r="B26" s="299"/>
      <c r="C26" s="310"/>
      <c r="D26" s="1877"/>
      <c r="E26" s="285"/>
      <c r="F26" s="807"/>
      <c r="G26" s="813"/>
      <c r="H26" s="290"/>
      <c r="I26" s="290"/>
      <c r="J26" s="290"/>
      <c r="K26" s="290"/>
      <c r="L26" s="291"/>
    </row>
    <row r="27" spans="1:12" ht="15" customHeight="1">
      <c r="A27" s="299" t="s">
        <v>4334</v>
      </c>
      <c r="B27" s="1869" t="str">
        <f>_xlfn.CONCAT("Technoflex-",A27)</f>
        <v>Technoflex-141367R032</v>
      </c>
      <c r="C27" s="314" t="s">
        <v>4335</v>
      </c>
      <c r="D27" s="1877" t="str">
        <f>_xlfn.CONCAT("Transmisie Flexibila Completa Rabbit, ",E27," - ",B27)</f>
        <v>Transmisie Flexibila Completa Rabbit, Ø38mm, lungime 3.0m - Technoflex-141367R032</v>
      </c>
      <c r="E27" s="313" t="s">
        <v>8727</v>
      </c>
      <c r="F27" s="807">
        <v>720</v>
      </c>
      <c r="G27" s="813">
        <f t="shared" ref="G27:G29" si="1">F27*1.25</f>
        <v>900</v>
      </c>
      <c r="H27" s="290"/>
      <c r="I27" s="290"/>
      <c r="J27" s="290"/>
      <c r="K27" s="290"/>
      <c r="L27" s="291"/>
    </row>
    <row r="28" spans="1:12" ht="15" customHeight="1">
      <c r="A28" s="311" t="s">
        <v>4336</v>
      </c>
      <c r="B28" s="1869" t="str">
        <f t="shared" ref="B28:B29" si="2">_xlfn.CONCAT("Technoflex-",A28)</f>
        <v>Technoflex-141367R042</v>
      </c>
      <c r="C28" s="312" t="s">
        <v>4337</v>
      </c>
      <c r="D28" s="1877" t="str">
        <f t="shared" ref="D28:D29" si="3">_xlfn.CONCAT("Transmisie Flexibila Completa Rabbit, ",E28," - ",B28)</f>
        <v>Transmisie Flexibila Completa Rabbit, Ø38mm, lungime 4.0m - Technoflex-141367R042</v>
      </c>
      <c r="E28" s="313" t="s">
        <v>8730</v>
      </c>
      <c r="F28" s="807">
        <v>720</v>
      </c>
      <c r="G28" s="813">
        <f t="shared" si="1"/>
        <v>900</v>
      </c>
      <c r="H28" s="290"/>
      <c r="I28" s="290"/>
      <c r="J28" s="290"/>
      <c r="K28" s="290"/>
      <c r="L28" s="291"/>
    </row>
    <row r="29" spans="1:12" ht="15" customHeight="1">
      <c r="A29" s="311" t="s">
        <v>4338</v>
      </c>
      <c r="B29" s="1869" t="str">
        <f t="shared" si="2"/>
        <v>Technoflex-141367R052</v>
      </c>
      <c r="C29" s="312" t="s">
        <v>4339</v>
      </c>
      <c r="D29" s="1877" t="str">
        <f t="shared" si="3"/>
        <v>Transmisie Flexibila Completa Rabbit, Ø38mm, lungime 5.0m - Technoflex-141367R052</v>
      </c>
      <c r="E29" s="313" t="s">
        <v>8731</v>
      </c>
      <c r="F29" s="807">
        <v>720</v>
      </c>
      <c r="G29" s="813">
        <f t="shared" si="1"/>
        <v>900</v>
      </c>
      <c r="H29" s="290"/>
      <c r="I29" s="290"/>
      <c r="J29" s="290"/>
      <c r="K29" s="290"/>
      <c r="L29" s="291"/>
    </row>
    <row r="30" spans="1:12" ht="15" customHeight="1">
      <c r="A30" s="299"/>
      <c r="B30" s="299"/>
      <c r="C30" s="314"/>
      <c r="D30" s="1877"/>
      <c r="E30" s="285"/>
      <c r="F30" s="807"/>
      <c r="G30" s="813"/>
      <c r="H30" s="290"/>
      <c r="I30" s="290"/>
      <c r="J30" s="290"/>
      <c r="K30" s="290"/>
      <c r="L30" s="291"/>
    </row>
    <row r="31" spans="1:12" ht="15" customHeight="1">
      <c r="A31" s="299"/>
      <c r="B31" s="299"/>
      <c r="C31" s="315" t="s">
        <v>4340</v>
      </c>
      <c r="D31" s="1877"/>
      <c r="E31" s="285"/>
      <c r="F31" s="807"/>
      <c r="G31" s="813"/>
      <c r="H31" s="290"/>
      <c r="I31" s="290"/>
      <c r="J31" s="290"/>
      <c r="K31" s="290"/>
      <c r="L31" s="291"/>
    </row>
    <row r="32" spans="1:12" ht="15" customHeight="1">
      <c r="A32" s="299"/>
      <c r="B32" s="299"/>
      <c r="C32" s="316"/>
      <c r="D32" s="1877"/>
      <c r="E32" s="285"/>
      <c r="F32" s="807"/>
      <c r="G32" s="813"/>
      <c r="H32" s="290"/>
      <c r="I32" s="290"/>
      <c r="J32" s="290"/>
      <c r="K32" s="290"/>
      <c r="L32" s="291"/>
    </row>
    <row r="33" spans="1:12" ht="15" customHeight="1">
      <c r="A33" s="299"/>
      <c r="B33" s="299"/>
      <c r="C33" s="310"/>
      <c r="D33" s="1877"/>
      <c r="E33" s="285"/>
      <c r="F33" s="807"/>
      <c r="G33" s="813"/>
      <c r="H33" s="290"/>
      <c r="I33" s="290"/>
      <c r="J33" s="290"/>
      <c r="K33" s="290"/>
      <c r="L33" s="291"/>
    </row>
    <row r="34" spans="1:12" ht="15" customHeight="1">
      <c r="A34" s="299" t="s">
        <v>4341</v>
      </c>
      <c r="B34" s="1869" t="str">
        <f t="shared" ref="B34:B36" si="4">_xlfn.CONCAT("Technoflex-",A34)</f>
        <v>Technoflex-141367R092</v>
      </c>
      <c r="C34" s="314" t="s">
        <v>4342</v>
      </c>
      <c r="D34" s="1877" t="str">
        <f t="shared" ref="D34:D36" si="5">_xlfn.CONCAT("Transmisie Flexibila Completa Rabbit, ",E34," - ",B34)</f>
        <v>Transmisie Flexibila Completa Rabbit, Ø48mm, lungime 3.0m - Technoflex-141367R092</v>
      </c>
      <c r="E34" s="313" t="s">
        <v>8732</v>
      </c>
      <c r="F34" s="807">
        <v>720</v>
      </c>
      <c r="G34" s="813">
        <f t="shared" ref="G34:G36" si="6">F34*1.25</f>
        <v>900</v>
      </c>
      <c r="H34" s="290"/>
      <c r="I34" s="290"/>
      <c r="J34" s="290"/>
      <c r="K34" s="290"/>
      <c r="L34" s="291"/>
    </row>
    <row r="35" spans="1:12" ht="15" customHeight="1">
      <c r="A35" s="311" t="s">
        <v>4343</v>
      </c>
      <c r="B35" s="1869" t="str">
        <f t="shared" si="4"/>
        <v>Technoflex-141367R102</v>
      </c>
      <c r="C35" s="312" t="s">
        <v>4344</v>
      </c>
      <c r="D35" s="1877" t="str">
        <f t="shared" si="5"/>
        <v>Transmisie Flexibila Completa Rabbit, Ø48mm, lungime 4.0m - Technoflex-141367R102</v>
      </c>
      <c r="E35" s="313" t="s">
        <v>8733</v>
      </c>
      <c r="F35" s="807">
        <v>720</v>
      </c>
      <c r="G35" s="813">
        <f t="shared" si="6"/>
        <v>900</v>
      </c>
      <c r="H35" s="290"/>
      <c r="I35" s="290"/>
      <c r="J35" s="290"/>
      <c r="K35" s="290"/>
      <c r="L35" s="291"/>
    </row>
    <row r="36" spans="1:12" ht="15" customHeight="1">
      <c r="A36" s="311" t="s">
        <v>4345</v>
      </c>
      <c r="B36" s="1869" t="str">
        <f t="shared" si="4"/>
        <v>Technoflex-141367R112</v>
      </c>
      <c r="C36" s="312" t="s">
        <v>4346</v>
      </c>
      <c r="D36" s="1877" t="str">
        <f t="shared" si="5"/>
        <v>Transmisie Flexibila Completa Rabbit, Ø48mm, lungime 5.0m - Technoflex-141367R112</v>
      </c>
      <c r="E36" s="313" t="s">
        <v>8734</v>
      </c>
      <c r="F36" s="807">
        <v>720</v>
      </c>
      <c r="G36" s="813">
        <f t="shared" si="6"/>
        <v>900</v>
      </c>
      <c r="H36" s="290"/>
      <c r="I36" s="290"/>
      <c r="J36" s="290"/>
      <c r="K36" s="290"/>
      <c r="L36" s="291"/>
    </row>
    <row r="37" spans="1:12" ht="15" customHeight="1">
      <c r="A37" s="299"/>
      <c r="B37" s="299"/>
      <c r="C37" s="314"/>
      <c r="D37" s="1877"/>
      <c r="E37" s="285"/>
      <c r="F37" s="807"/>
      <c r="G37" s="813"/>
      <c r="H37" s="290"/>
      <c r="I37" s="290"/>
      <c r="J37" s="290"/>
      <c r="K37" s="290"/>
      <c r="L37" s="291"/>
    </row>
    <row r="38" spans="1:12" ht="15" customHeight="1">
      <c r="A38" s="299"/>
      <c r="B38" s="299"/>
      <c r="C38" s="315" t="s">
        <v>4347</v>
      </c>
      <c r="D38" s="1874"/>
      <c r="E38" s="285"/>
      <c r="F38" s="807"/>
      <c r="G38" s="813"/>
      <c r="H38" s="290"/>
      <c r="I38" s="290"/>
      <c r="J38" s="290"/>
      <c r="K38" s="290"/>
      <c r="L38" s="291"/>
    </row>
    <row r="39" spans="1:12" ht="30.6" customHeight="1">
      <c r="A39" s="299"/>
      <c r="B39" s="299"/>
      <c r="C39" s="316"/>
      <c r="D39" s="1874"/>
      <c r="E39" s="285"/>
      <c r="F39" s="807"/>
      <c r="G39" s="813"/>
      <c r="H39" s="290"/>
      <c r="I39" s="290"/>
      <c r="J39" s="290"/>
      <c r="K39" s="290"/>
      <c r="L39" s="291"/>
    </row>
    <row r="40" spans="1:12" ht="15" customHeight="1">
      <c r="A40" s="299"/>
      <c r="B40" s="299"/>
      <c r="C40" s="310"/>
      <c r="D40" s="1874"/>
      <c r="E40" s="285"/>
      <c r="F40" s="807"/>
      <c r="G40" s="813"/>
      <c r="H40" s="290"/>
      <c r="I40" s="290"/>
      <c r="J40" s="290"/>
      <c r="K40" s="290"/>
      <c r="L40" s="291"/>
    </row>
    <row r="41" spans="1:12" ht="15" customHeight="1">
      <c r="A41" s="299" t="s">
        <v>4348</v>
      </c>
      <c r="B41" s="1869" t="str">
        <f t="shared" ref="B41:B43" si="7">_xlfn.CONCAT("Technoflex-",A41)</f>
        <v>Technoflex-141367R152</v>
      </c>
      <c r="C41" s="314" t="s">
        <v>4349</v>
      </c>
      <c r="D41" s="1877" t="str">
        <f t="shared" ref="D41:D43" si="8">_xlfn.CONCAT("Transmisie Flexibila Completa Rabbit, ",E41," - ",B41)</f>
        <v>Transmisie Flexibila Completa Rabbit, Ø60mm, lungime 3.0m - Technoflex-141367R152</v>
      </c>
      <c r="E41" s="313" t="s">
        <v>8735</v>
      </c>
      <c r="F41" s="807">
        <v>720</v>
      </c>
      <c r="G41" s="813">
        <f t="shared" ref="G41:G43" si="9">F41*1.25</f>
        <v>900</v>
      </c>
      <c r="H41" s="290"/>
      <c r="I41" s="290"/>
      <c r="J41" s="290"/>
      <c r="K41" s="290"/>
      <c r="L41" s="291"/>
    </row>
    <row r="42" spans="1:12" ht="15" customHeight="1">
      <c r="A42" s="311" t="s">
        <v>4350</v>
      </c>
      <c r="B42" s="1869" t="str">
        <f t="shared" si="7"/>
        <v>Technoflex-141367R162</v>
      </c>
      <c r="C42" s="312" t="s">
        <v>4351</v>
      </c>
      <c r="D42" s="1877" t="str">
        <f t="shared" si="8"/>
        <v>Transmisie Flexibila Completa Rabbit, Ø60mm, lungime 4.0m - Technoflex-141367R162</v>
      </c>
      <c r="E42" s="313" t="s">
        <v>8736</v>
      </c>
      <c r="F42" s="807">
        <v>720</v>
      </c>
      <c r="G42" s="813">
        <f t="shared" si="9"/>
        <v>900</v>
      </c>
      <c r="H42" s="290"/>
      <c r="I42" s="290"/>
      <c r="J42" s="290"/>
      <c r="K42" s="290"/>
      <c r="L42" s="291"/>
    </row>
    <row r="43" spans="1:12" ht="15" customHeight="1" thickBot="1">
      <c r="A43" s="317" t="s">
        <v>4352</v>
      </c>
      <c r="B43" s="1869" t="str">
        <f t="shared" si="7"/>
        <v>Technoflex-141367R172</v>
      </c>
      <c r="C43" s="318" t="s">
        <v>4353</v>
      </c>
      <c r="D43" s="1877" t="str">
        <f t="shared" si="8"/>
        <v>Transmisie Flexibila Completa Rabbit, Ø60mm, lungime 5.0m - Technoflex-141367R172</v>
      </c>
      <c r="E43" s="313" t="s">
        <v>8737</v>
      </c>
      <c r="F43" s="816">
        <v>720</v>
      </c>
      <c r="G43" s="813">
        <f t="shared" si="9"/>
        <v>900</v>
      </c>
      <c r="H43" s="319"/>
      <c r="I43" s="319"/>
      <c r="J43" s="319"/>
      <c r="K43" s="319"/>
      <c r="L43" s="320"/>
    </row>
    <row r="44" spans="1:12" ht="15" customHeight="1">
      <c r="A44" s="321"/>
      <c r="B44" s="321"/>
      <c r="C44" s="322"/>
      <c r="F44" s="817"/>
      <c r="G44" s="818"/>
    </row>
    <row r="45" spans="1:12" ht="15" customHeight="1" thickBot="1">
      <c r="A45" s="321"/>
      <c r="B45" s="321"/>
      <c r="D45" s="1881"/>
      <c r="F45" s="817"/>
      <c r="G45" s="818"/>
    </row>
    <row r="46" spans="1:12" ht="26.1" customHeight="1">
      <c r="A46" s="323"/>
      <c r="B46" s="323"/>
      <c r="C46" s="324" t="s">
        <v>4354</v>
      </c>
      <c r="D46" s="1882"/>
      <c r="E46" s="325"/>
      <c r="F46" s="819"/>
      <c r="G46" s="820"/>
      <c r="H46" s="286"/>
      <c r="I46" s="286"/>
      <c r="J46" s="286"/>
      <c r="K46" s="286"/>
      <c r="L46" s="287"/>
    </row>
    <row r="47" spans="1:12" ht="15" customHeight="1">
      <c r="A47" s="292"/>
      <c r="B47" s="292"/>
      <c r="C47" s="289" t="s">
        <v>4355</v>
      </c>
      <c r="D47" s="1883"/>
      <c r="E47" s="285"/>
      <c r="F47" s="807"/>
      <c r="G47" s="808"/>
      <c r="H47" s="290"/>
      <c r="I47" s="290"/>
      <c r="J47" s="290"/>
      <c r="K47" s="290"/>
      <c r="L47" s="291"/>
    </row>
    <row r="48" spans="1:12" ht="15" customHeight="1">
      <c r="A48" s="292"/>
      <c r="B48" s="292"/>
      <c r="C48" s="326"/>
      <c r="D48" s="1877"/>
      <c r="E48" s="285"/>
      <c r="F48" s="807"/>
      <c r="G48" s="808"/>
      <c r="H48" s="290"/>
      <c r="I48" s="290"/>
      <c r="J48" s="290"/>
      <c r="K48" s="290"/>
      <c r="L48" s="291"/>
    </row>
    <row r="49" spans="1:12" ht="15" customHeight="1">
      <c r="A49" s="327"/>
      <c r="B49" s="327"/>
      <c r="C49" s="295" t="s">
        <v>4322</v>
      </c>
      <c r="D49" s="1875"/>
      <c r="E49" s="296"/>
      <c r="F49" s="811"/>
      <c r="G49" s="812"/>
      <c r="H49" s="290"/>
      <c r="I49" s="290"/>
      <c r="J49" s="290"/>
      <c r="K49" s="290"/>
      <c r="L49" s="291"/>
    </row>
    <row r="50" spans="1:12" ht="15" customHeight="1">
      <c r="A50" s="288"/>
      <c r="B50" s="288"/>
      <c r="C50" s="298"/>
      <c r="D50" s="1876"/>
      <c r="E50" s="285"/>
      <c r="F50" s="807"/>
      <c r="G50" s="813"/>
      <c r="H50" s="290"/>
      <c r="I50" s="290"/>
      <c r="J50" s="290"/>
      <c r="K50" s="290"/>
      <c r="L50" s="291"/>
    </row>
    <row r="51" spans="1:12" ht="18" customHeight="1">
      <c r="A51" s="292" t="s">
        <v>4356</v>
      </c>
      <c r="B51" s="1869" t="str">
        <f t="shared" ref="B51" si="10">_xlfn.CONCAT("Technoflex-",A51)</f>
        <v>Technoflex-141291R012</v>
      </c>
      <c r="C51" s="300" t="s">
        <v>4357</v>
      </c>
      <c r="D51" s="1877" t="str">
        <f>_xlfn.CONCAT(E51," - ",B51)</f>
        <v>Motor Vibrator Sangla 230V, 2.3 kW - Technoflex-141291R012</v>
      </c>
      <c r="E51" s="285" t="s">
        <v>8884</v>
      </c>
      <c r="F51" s="807">
        <v>599</v>
      </c>
      <c r="G51" s="813">
        <f>F51*1.25</f>
        <v>748.75</v>
      </c>
      <c r="H51" s="290"/>
      <c r="I51" s="290"/>
      <c r="J51" s="290"/>
      <c r="K51" s="290"/>
      <c r="L51" s="291"/>
    </row>
    <row r="52" spans="1:12" ht="15" customHeight="1">
      <c r="A52" s="292"/>
      <c r="B52" s="292"/>
      <c r="C52" s="304"/>
      <c r="D52" s="1874"/>
      <c r="E52" s="285"/>
      <c r="F52" s="807"/>
      <c r="G52" s="813"/>
      <c r="H52" s="290"/>
      <c r="I52" s="290"/>
      <c r="J52" s="290"/>
      <c r="K52" s="290"/>
      <c r="L52" s="291"/>
    </row>
    <row r="53" spans="1:12" ht="15" customHeight="1">
      <c r="A53" s="328" t="s">
        <v>4358</v>
      </c>
      <c r="B53" s="1869" t="str">
        <f t="shared" ref="B53" si="11">_xlfn.CONCAT("Technoflex-",A53)</f>
        <v>Technoflex-141319R012</v>
      </c>
      <c r="C53" s="302" t="s">
        <v>4359</v>
      </c>
      <c r="D53" s="1877" t="str">
        <f>_xlfn.CONCAT(E53," - ",B53)</f>
        <v>Motor Vibrator Sangla, benzina Honda GX-160, 5.5 Hp - Technoflex-141319R012</v>
      </c>
      <c r="E53" s="285" t="s">
        <v>8726</v>
      </c>
      <c r="F53" s="814">
        <v>2699</v>
      </c>
      <c r="G53" s="815">
        <f>F53*1.25</f>
        <v>3373.75</v>
      </c>
      <c r="H53" s="290"/>
      <c r="I53" s="290"/>
      <c r="J53" s="290"/>
      <c r="K53" s="290"/>
      <c r="L53" s="291"/>
    </row>
    <row r="54" spans="1:12" ht="15" customHeight="1">
      <c r="A54" s="292"/>
      <c r="B54" s="292"/>
      <c r="C54" s="304"/>
      <c r="D54" s="1874"/>
      <c r="E54" s="285"/>
      <c r="F54" s="807"/>
      <c r="G54" s="808"/>
      <c r="H54" s="290"/>
      <c r="I54" s="290"/>
      <c r="J54" s="290"/>
      <c r="K54" s="290"/>
      <c r="L54" s="291"/>
    </row>
    <row r="55" spans="1:12" ht="15" customHeight="1">
      <c r="A55" s="292"/>
      <c r="B55" s="292"/>
      <c r="C55" s="305"/>
      <c r="D55" s="1877"/>
      <c r="E55" s="285"/>
      <c r="F55" s="807"/>
      <c r="G55" s="808"/>
      <c r="H55" s="290"/>
      <c r="I55" s="290"/>
      <c r="J55" s="290"/>
      <c r="K55" s="290"/>
      <c r="L55" s="291"/>
    </row>
    <row r="56" spans="1:12" ht="15" customHeight="1">
      <c r="A56" s="329"/>
      <c r="B56" s="329"/>
      <c r="C56" s="307" t="s">
        <v>4327</v>
      </c>
      <c r="D56" s="1884"/>
      <c r="E56" s="296"/>
      <c r="F56" s="811"/>
      <c r="G56" s="812"/>
      <c r="H56" s="290"/>
      <c r="I56" s="290"/>
      <c r="J56" s="290"/>
      <c r="K56" s="290"/>
      <c r="L56" s="291"/>
    </row>
    <row r="57" spans="1:12" ht="15" customHeight="1">
      <c r="A57" s="292"/>
      <c r="B57" s="292"/>
      <c r="C57" s="330"/>
      <c r="D57" s="1877"/>
      <c r="E57" s="285"/>
      <c r="F57" s="807"/>
      <c r="G57" s="813"/>
      <c r="H57" s="290"/>
      <c r="I57" s="290"/>
      <c r="J57" s="290"/>
      <c r="K57" s="290"/>
      <c r="L57" s="291"/>
    </row>
    <row r="58" spans="1:12" ht="15" customHeight="1">
      <c r="A58" s="292"/>
      <c r="B58" s="292"/>
      <c r="C58" s="315" t="s">
        <v>4328</v>
      </c>
      <c r="D58" s="1877"/>
      <c r="E58" s="285"/>
      <c r="F58" s="807"/>
      <c r="G58" s="813"/>
      <c r="H58" s="290"/>
      <c r="I58" s="290"/>
      <c r="J58" s="290"/>
      <c r="K58" s="290"/>
      <c r="L58" s="291"/>
    </row>
    <row r="59" spans="1:12" ht="15" customHeight="1">
      <c r="A59" s="292"/>
      <c r="B59" s="292"/>
      <c r="C59" s="316"/>
      <c r="D59" s="1877"/>
      <c r="E59" s="285"/>
      <c r="F59" s="807"/>
      <c r="G59" s="813"/>
      <c r="H59" s="290"/>
      <c r="I59" s="290"/>
      <c r="J59" s="290"/>
      <c r="K59" s="290"/>
      <c r="L59" s="291"/>
    </row>
    <row r="60" spans="1:12" ht="15" customHeight="1">
      <c r="A60" s="292"/>
      <c r="B60" s="292"/>
      <c r="C60" s="310"/>
      <c r="D60" s="1877"/>
      <c r="E60" s="285"/>
      <c r="F60" s="807"/>
      <c r="G60" s="813"/>
      <c r="H60" s="290"/>
      <c r="I60" s="290"/>
      <c r="J60" s="290"/>
      <c r="K60" s="290"/>
      <c r="L60" s="291"/>
    </row>
    <row r="61" spans="1:12" ht="15" customHeight="1">
      <c r="A61" s="331" t="s">
        <v>4360</v>
      </c>
      <c r="B61" s="1869" t="str">
        <f t="shared" ref="B61:B62" si="12">_xlfn.CONCAT("Technoflex-",A61)</f>
        <v>Technoflex-141300R042</v>
      </c>
      <c r="C61" s="312" t="s">
        <v>4361</v>
      </c>
      <c r="D61" s="1877" t="str">
        <f>_xlfn.CONCAT("Transmisie Flexibila Completa Sangla, ",E61," - ",B61)</f>
        <v>Transmisie Flexibila Completa Sangla, Ø25mm, lungime 4.0m - Technoflex-141300R042</v>
      </c>
      <c r="E61" s="313" t="s">
        <v>8728</v>
      </c>
      <c r="F61" s="807">
        <v>639</v>
      </c>
      <c r="G61" s="813">
        <f t="shared" ref="G61:G62" si="13">F61*1.25</f>
        <v>798.75</v>
      </c>
      <c r="H61" s="290"/>
      <c r="I61" s="290"/>
      <c r="J61" s="290"/>
      <c r="K61" s="290"/>
      <c r="L61" s="291"/>
    </row>
    <row r="62" spans="1:12" ht="15" customHeight="1">
      <c r="A62" s="331" t="s">
        <v>4362</v>
      </c>
      <c r="B62" s="1869" t="str">
        <f t="shared" si="12"/>
        <v>Technoflex-141300R052</v>
      </c>
      <c r="C62" s="312" t="s">
        <v>4363</v>
      </c>
      <c r="D62" s="1877" t="str">
        <f>_xlfn.CONCAT("Transmisie Flexibila Completa Sangla, ",E62," - ",B62)</f>
        <v>Transmisie Flexibila Completa Sangla, Ø25mm, lungime 5.0m - Technoflex-141300R052</v>
      </c>
      <c r="E62" s="313" t="s">
        <v>8729</v>
      </c>
      <c r="F62" s="807">
        <v>639</v>
      </c>
      <c r="G62" s="813">
        <f t="shared" si="13"/>
        <v>798.75</v>
      </c>
      <c r="H62" s="290"/>
      <c r="I62" s="290"/>
      <c r="J62" s="290"/>
      <c r="K62" s="290"/>
      <c r="L62" s="291"/>
    </row>
    <row r="63" spans="1:12" ht="15" customHeight="1">
      <c r="A63" s="292"/>
      <c r="B63" s="292"/>
      <c r="C63" s="314"/>
      <c r="D63" s="1877"/>
      <c r="E63" s="285"/>
      <c r="F63" s="807"/>
      <c r="G63" s="813"/>
      <c r="H63" s="290"/>
      <c r="I63" s="290"/>
      <c r="J63" s="290"/>
      <c r="K63" s="290"/>
      <c r="L63" s="291"/>
    </row>
    <row r="64" spans="1:12" ht="15" customHeight="1">
      <c r="A64" s="292"/>
      <c r="B64" s="292"/>
      <c r="C64" s="315" t="s">
        <v>4333</v>
      </c>
      <c r="D64" s="1877"/>
      <c r="E64" s="285"/>
      <c r="F64" s="807"/>
      <c r="G64" s="813"/>
      <c r="H64" s="290"/>
      <c r="I64" s="290"/>
      <c r="J64" s="290"/>
      <c r="K64" s="290"/>
      <c r="L64" s="291"/>
    </row>
    <row r="65" spans="1:12" ht="15" customHeight="1">
      <c r="A65" s="292"/>
      <c r="B65" s="292"/>
      <c r="C65" s="316"/>
      <c r="D65" s="1877"/>
      <c r="E65" s="285"/>
      <c r="F65" s="807"/>
      <c r="G65" s="813"/>
      <c r="H65" s="290"/>
      <c r="I65" s="290"/>
      <c r="J65" s="290"/>
      <c r="K65" s="290"/>
      <c r="L65" s="291"/>
    </row>
    <row r="66" spans="1:12" ht="15" customHeight="1">
      <c r="A66" s="292"/>
      <c r="B66" s="292"/>
      <c r="C66" s="310"/>
      <c r="D66" s="1877"/>
      <c r="E66" s="285"/>
      <c r="F66" s="807"/>
      <c r="G66" s="813"/>
      <c r="H66" s="290"/>
      <c r="I66" s="290"/>
      <c r="J66" s="290"/>
      <c r="K66" s="290"/>
      <c r="L66" s="291"/>
    </row>
    <row r="67" spans="1:12" ht="15" customHeight="1">
      <c r="A67" s="292" t="s">
        <v>4364</v>
      </c>
      <c r="B67" s="1869" t="str">
        <f t="shared" ref="B67:B69" si="14">_xlfn.CONCAT("Technoflex-",A67)</f>
        <v>Technoflex-141301R222</v>
      </c>
      <c r="C67" s="314" t="s">
        <v>4365</v>
      </c>
      <c r="D67" s="1877" t="str">
        <f>_xlfn.CONCAT("Transmisie Flexibila Completa Sangla, ",E67," - ",B67)</f>
        <v>Transmisie Flexibila Completa Sangla, Ø38mm, lungime 3.0m - Technoflex-141301R222</v>
      </c>
      <c r="E67" s="313" t="s">
        <v>8727</v>
      </c>
      <c r="F67" s="807">
        <v>639</v>
      </c>
      <c r="G67" s="813">
        <f>F67*1.25</f>
        <v>798.75</v>
      </c>
      <c r="H67" s="290"/>
      <c r="I67" s="290"/>
      <c r="J67" s="290"/>
      <c r="K67" s="290"/>
      <c r="L67" s="291"/>
    </row>
    <row r="68" spans="1:12" ht="15" customHeight="1">
      <c r="A68" s="331" t="s">
        <v>4366</v>
      </c>
      <c r="B68" s="1869" t="str">
        <f t="shared" si="14"/>
        <v>Technoflex-141301R232</v>
      </c>
      <c r="C68" s="312" t="s">
        <v>4367</v>
      </c>
      <c r="D68" s="1877" t="str">
        <f>_xlfn.CONCAT("Transmisie Flexibila Completa Sangla, ",E68," - ",B68)</f>
        <v>Transmisie Flexibila Completa Sangla, Ø38mm, lungime 4.0m - Technoflex-141301R232</v>
      </c>
      <c r="E68" s="313" t="s">
        <v>8730</v>
      </c>
      <c r="F68" s="807">
        <v>639</v>
      </c>
      <c r="G68" s="813">
        <f t="shared" ref="G68:G69" si="15">F68*1.25</f>
        <v>798.75</v>
      </c>
      <c r="H68" s="290"/>
      <c r="I68" s="290"/>
      <c r="J68" s="290"/>
      <c r="K68" s="290"/>
      <c r="L68" s="291"/>
    </row>
    <row r="69" spans="1:12" ht="15" customHeight="1">
      <c r="A69" s="331" t="s">
        <v>4368</v>
      </c>
      <c r="B69" s="1869" t="str">
        <f t="shared" si="14"/>
        <v>Technoflex-141301R242</v>
      </c>
      <c r="C69" s="312" t="s">
        <v>4369</v>
      </c>
      <c r="D69" s="1877" t="str">
        <f>_xlfn.CONCAT("Transmisie Flexibila Completa Sangla, ",E69," - ",B69)</f>
        <v>Transmisie Flexibila Completa Sangla, Ø38mm, lungime 5.0m - Technoflex-141301R242</v>
      </c>
      <c r="E69" s="313" t="s">
        <v>8731</v>
      </c>
      <c r="F69" s="807">
        <v>639</v>
      </c>
      <c r="G69" s="813">
        <f t="shared" si="15"/>
        <v>798.75</v>
      </c>
      <c r="H69" s="290"/>
      <c r="I69" s="290"/>
      <c r="J69" s="290"/>
      <c r="K69" s="290"/>
      <c r="L69" s="291"/>
    </row>
    <row r="70" spans="1:12" ht="15" customHeight="1">
      <c r="A70" s="292"/>
      <c r="B70" s="292"/>
      <c r="C70" s="314"/>
      <c r="D70" s="1877"/>
      <c r="E70" s="285"/>
      <c r="F70" s="807"/>
      <c r="G70" s="813"/>
      <c r="H70" s="290"/>
      <c r="I70" s="290"/>
      <c r="J70" s="290"/>
      <c r="K70" s="290"/>
      <c r="L70" s="291"/>
    </row>
    <row r="71" spans="1:12" ht="15" customHeight="1">
      <c r="A71" s="292"/>
      <c r="B71" s="292"/>
      <c r="C71" s="315" t="s">
        <v>4340</v>
      </c>
      <c r="D71" s="1877"/>
      <c r="E71" s="285"/>
      <c r="F71" s="807"/>
      <c r="G71" s="813"/>
      <c r="H71" s="290"/>
      <c r="I71" s="290"/>
      <c r="J71" s="290"/>
      <c r="K71" s="290"/>
      <c r="L71" s="291"/>
    </row>
    <row r="72" spans="1:12" ht="15" customHeight="1">
      <c r="A72" s="292"/>
      <c r="B72" s="292"/>
      <c r="C72" s="316"/>
      <c r="D72" s="1877"/>
      <c r="E72" s="285"/>
      <c r="F72" s="807"/>
      <c r="G72" s="813"/>
      <c r="H72" s="290"/>
      <c r="I72" s="290"/>
      <c r="J72" s="290"/>
      <c r="K72" s="290"/>
      <c r="L72" s="291"/>
    </row>
    <row r="73" spans="1:12" ht="15" customHeight="1">
      <c r="A73" s="292"/>
      <c r="B73" s="292"/>
      <c r="C73" s="310"/>
      <c r="D73" s="1877"/>
      <c r="E73" s="285"/>
      <c r="F73" s="807"/>
      <c r="G73" s="813"/>
      <c r="H73" s="290"/>
      <c r="I73" s="290"/>
      <c r="J73" s="290"/>
      <c r="K73" s="290"/>
      <c r="L73" s="291"/>
    </row>
    <row r="74" spans="1:12" ht="15" customHeight="1">
      <c r="A74" s="292" t="s">
        <v>4370</v>
      </c>
      <c r="B74" s="1869" t="str">
        <f t="shared" ref="B74:B76" si="16">_xlfn.CONCAT("Technoflex-",A74)</f>
        <v>Technoflex-141301R292</v>
      </c>
      <c r="C74" s="314" t="s">
        <v>4371</v>
      </c>
      <c r="D74" s="1877" t="str">
        <f>_xlfn.CONCAT("Transmisie Flexibila Completa Sangla, ",E74," - ",B74)</f>
        <v>Transmisie Flexibila Completa Sangla, Ø48mm, lungime 3.0m - Technoflex-141301R292</v>
      </c>
      <c r="E74" s="313" t="s">
        <v>8732</v>
      </c>
      <c r="F74" s="807">
        <v>639</v>
      </c>
      <c r="G74" s="813">
        <f>F74*1.25</f>
        <v>798.75</v>
      </c>
      <c r="H74" s="290"/>
      <c r="I74" s="290"/>
      <c r="J74" s="290"/>
      <c r="K74" s="290"/>
      <c r="L74" s="291"/>
    </row>
    <row r="75" spans="1:12" ht="15" customHeight="1">
      <c r="A75" s="331" t="s">
        <v>4372</v>
      </c>
      <c r="B75" s="1869" t="str">
        <f t="shared" si="16"/>
        <v>Technoflex-141301R302</v>
      </c>
      <c r="C75" s="312" t="s">
        <v>4373</v>
      </c>
      <c r="D75" s="1877" t="str">
        <f>_xlfn.CONCAT("Transmisie Flexibila Completa Sangla, ",E75," - ",B75)</f>
        <v>Transmisie Flexibila Completa Sangla, Ø48mm, lungime 4.0m - Technoflex-141301R302</v>
      </c>
      <c r="E75" s="313" t="s">
        <v>8733</v>
      </c>
      <c r="F75" s="807">
        <v>639</v>
      </c>
      <c r="G75" s="813">
        <f t="shared" ref="G75:G76" si="17">F75*1.25</f>
        <v>798.75</v>
      </c>
      <c r="H75" s="290"/>
      <c r="I75" s="290"/>
      <c r="J75" s="290"/>
      <c r="K75" s="290"/>
      <c r="L75" s="291"/>
    </row>
    <row r="76" spans="1:12" ht="15" customHeight="1">
      <c r="A76" s="331" t="s">
        <v>4374</v>
      </c>
      <c r="B76" s="1869" t="str">
        <f t="shared" si="16"/>
        <v>Technoflex-141301R312</v>
      </c>
      <c r="C76" s="312" t="s">
        <v>4375</v>
      </c>
      <c r="D76" s="1877" t="str">
        <f>_xlfn.CONCAT("Transmisie Flexibila Completa Sangla, ",E76," - ",B76)</f>
        <v>Transmisie Flexibila Completa Sangla, Ø48mm, lungime 5.0m - Technoflex-141301R312</v>
      </c>
      <c r="E76" s="313" t="s">
        <v>8734</v>
      </c>
      <c r="F76" s="807">
        <v>639</v>
      </c>
      <c r="G76" s="813">
        <f t="shared" si="17"/>
        <v>798.75</v>
      </c>
      <c r="H76" s="290"/>
      <c r="I76" s="290"/>
      <c r="J76" s="290"/>
      <c r="K76" s="290"/>
      <c r="L76" s="291"/>
    </row>
    <row r="77" spans="1:12" ht="15" customHeight="1">
      <c r="A77" s="292"/>
      <c r="B77" s="292"/>
      <c r="C77" s="314"/>
      <c r="D77" s="1877"/>
      <c r="E77" s="285"/>
      <c r="F77" s="807"/>
      <c r="G77" s="813"/>
      <c r="H77" s="290"/>
      <c r="I77" s="290"/>
      <c r="J77" s="290"/>
      <c r="K77" s="290"/>
      <c r="L77" s="291"/>
    </row>
    <row r="78" spans="1:12" ht="15" customHeight="1">
      <c r="A78" s="292"/>
      <c r="B78" s="292"/>
      <c r="C78" s="315" t="s">
        <v>4347</v>
      </c>
      <c r="D78" s="1877"/>
      <c r="E78" s="285"/>
      <c r="F78" s="807"/>
      <c r="G78" s="813"/>
      <c r="H78" s="290"/>
      <c r="I78" s="290"/>
      <c r="J78" s="290"/>
      <c r="K78" s="290"/>
      <c r="L78" s="291"/>
    </row>
    <row r="79" spans="1:12" ht="18.600000000000001" customHeight="1">
      <c r="A79" s="292"/>
      <c r="B79" s="292"/>
      <c r="C79" s="316"/>
      <c r="D79" s="1877"/>
      <c r="E79" s="285"/>
      <c r="F79" s="807"/>
      <c r="G79" s="813"/>
      <c r="H79" s="290"/>
      <c r="I79" s="290"/>
      <c r="J79" s="290"/>
      <c r="K79" s="290"/>
      <c r="L79" s="291"/>
    </row>
    <row r="80" spans="1:12" ht="15" customHeight="1">
      <c r="A80" s="292"/>
      <c r="B80" s="292"/>
      <c r="C80" s="310"/>
      <c r="D80" s="1877"/>
      <c r="E80" s="285"/>
      <c r="F80" s="807"/>
      <c r="G80" s="813"/>
      <c r="H80" s="290"/>
      <c r="I80" s="290"/>
      <c r="J80" s="290"/>
      <c r="K80" s="290"/>
      <c r="L80" s="291"/>
    </row>
    <row r="81" spans="1:14" ht="15" customHeight="1">
      <c r="A81" s="292" t="s">
        <v>4376</v>
      </c>
      <c r="B81" s="1869" t="str">
        <f t="shared" ref="B81:B83" si="18">_xlfn.CONCAT("Technoflex-",A81)</f>
        <v>Technoflex-141301R112</v>
      </c>
      <c r="C81" s="314" t="s">
        <v>4377</v>
      </c>
      <c r="D81" s="1877" t="str">
        <f>_xlfn.CONCAT("Transmisie Flexibila Completa Sangla, ",E81," - ",B81)</f>
        <v>Transmisie Flexibila Completa Sangla, Ø60mm, lungime 3.0m - Technoflex-141301R112</v>
      </c>
      <c r="E81" s="313" t="s">
        <v>8735</v>
      </c>
      <c r="F81" s="807">
        <v>639</v>
      </c>
      <c r="G81" s="813">
        <f>F81*1.25</f>
        <v>798.75</v>
      </c>
      <c r="H81" s="290"/>
      <c r="I81" s="290"/>
      <c r="J81" s="290"/>
      <c r="K81" s="290"/>
      <c r="L81" s="291"/>
    </row>
    <row r="82" spans="1:14" ht="15" customHeight="1">
      <c r="A82" s="331" t="s">
        <v>4378</v>
      </c>
      <c r="B82" s="1869" t="str">
        <f t="shared" si="18"/>
        <v>Technoflex-141301R122</v>
      </c>
      <c r="C82" s="312" t="s">
        <v>4379</v>
      </c>
      <c r="D82" s="1877" t="str">
        <f>_xlfn.CONCAT("Transmisie Flexibila Completa Sangla, ",E82," - ",B82)</f>
        <v>Transmisie Flexibila Completa Sangla, Ø60mm, lungime 4.0m - Technoflex-141301R122</v>
      </c>
      <c r="E82" s="313" t="s">
        <v>8736</v>
      </c>
      <c r="F82" s="807">
        <v>639</v>
      </c>
      <c r="G82" s="813">
        <f t="shared" ref="G82" si="19">F82*1.25</f>
        <v>798.75</v>
      </c>
      <c r="H82" s="290"/>
      <c r="I82" s="290"/>
      <c r="J82" s="290"/>
      <c r="K82" s="290"/>
      <c r="L82" s="291"/>
    </row>
    <row r="83" spans="1:14" ht="15" customHeight="1" thickBot="1">
      <c r="A83" s="332" t="s">
        <v>4380</v>
      </c>
      <c r="B83" s="1869" t="str">
        <f t="shared" si="18"/>
        <v>Technoflex-141301R152</v>
      </c>
      <c r="C83" s="333" t="s">
        <v>4381</v>
      </c>
      <c r="D83" s="1877" t="str">
        <f>_xlfn.CONCAT("Transmisie Flexibila Completa Sangla, ",E83," - ",B83)</f>
        <v>Transmisie Flexibila Completa Sangla, Ø60mm, lungime 5.0m - Technoflex-141301R152</v>
      </c>
      <c r="E83" s="313" t="s">
        <v>8737</v>
      </c>
      <c r="F83" s="821">
        <v>639</v>
      </c>
      <c r="G83" s="822">
        <f>F83*1.25</f>
        <v>798.75</v>
      </c>
      <c r="H83" s="319"/>
      <c r="I83" s="319"/>
      <c r="J83" s="319"/>
      <c r="K83" s="319"/>
      <c r="L83" s="320"/>
    </row>
    <row r="84" spans="1:14" ht="15" customHeight="1">
      <c r="A84" s="334"/>
      <c r="B84" s="334"/>
      <c r="C84" s="335"/>
      <c r="D84" s="1885"/>
      <c r="E84" s="336"/>
      <c r="F84" s="817"/>
      <c r="G84" s="818"/>
    </row>
    <row r="85" spans="1:14" ht="15" customHeight="1">
      <c r="A85" s="276"/>
      <c r="B85" s="276"/>
      <c r="C85" s="322"/>
      <c r="D85" s="1873"/>
      <c r="F85" s="817"/>
      <c r="G85" s="818"/>
    </row>
    <row r="86" spans="1:14" ht="15" customHeight="1">
      <c r="A86" s="306"/>
      <c r="B86" s="306"/>
      <c r="C86" s="337" t="s">
        <v>4382</v>
      </c>
      <c r="D86" s="1886"/>
      <c r="E86" s="296"/>
      <c r="F86" s="811"/>
      <c r="G86" s="823"/>
      <c r="H86" s="338"/>
      <c r="I86" s="338"/>
      <c r="J86" s="338"/>
      <c r="K86" s="338"/>
      <c r="L86" s="339"/>
      <c r="M86" s="290"/>
      <c r="N86" s="290"/>
    </row>
    <row r="87" spans="1:14" ht="15" customHeight="1">
      <c r="A87" s="297"/>
      <c r="B87" s="297"/>
      <c r="C87" s="340"/>
      <c r="D87" s="1876"/>
      <c r="E87" s="285"/>
      <c r="F87" s="807"/>
      <c r="G87" s="808"/>
      <c r="H87" s="290"/>
      <c r="I87" s="290"/>
      <c r="J87" s="290"/>
      <c r="K87" s="290"/>
      <c r="L87" s="341"/>
      <c r="M87" s="290"/>
      <c r="N87" s="290"/>
    </row>
    <row r="88" spans="1:14" ht="15" customHeight="1">
      <c r="A88" s="297"/>
      <c r="B88" s="297"/>
      <c r="C88" s="342"/>
      <c r="D88" s="1876"/>
      <c r="E88" s="285"/>
      <c r="F88" s="807"/>
      <c r="G88" s="808"/>
      <c r="H88" s="290"/>
      <c r="I88" s="290"/>
      <c r="J88" s="290"/>
      <c r="K88" s="290"/>
      <c r="L88" s="341"/>
      <c r="M88" s="290"/>
      <c r="N88" s="290"/>
    </row>
    <row r="89" spans="1:14" ht="15" customHeight="1">
      <c r="A89" s="299" t="s">
        <v>4383</v>
      </c>
      <c r="B89" s="1869" t="str">
        <f t="shared" ref="B89" si="20">_xlfn.CONCAT("Technoflex-",A89)</f>
        <v>Technoflex-141349R012</v>
      </c>
      <c r="C89" s="343" t="s">
        <v>4384</v>
      </c>
      <c r="D89" s="1877" t="str">
        <f>_xlfn.CONCAT(E89," - ",B89)</f>
        <v>Suport Rigla vibranta PGM cu motor monofazic 125W, 230V, 50-60Hz - Technoflex-141349R012</v>
      </c>
      <c r="E89" s="343" t="s">
        <v>8749</v>
      </c>
      <c r="F89" s="807">
        <v>2900</v>
      </c>
      <c r="G89" s="808">
        <f>F89*1.25</f>
        <v>3625</v>
      </c>
      <c r="H89" s="290"/>
      <c r="I89" s="290"/>
      <c r="J89" s="290"/>
      <c r="K89" s="290"/>
      <c r="L89" s="341"/>
      <c r="M89" s="290"/>
      <c r="N89" s="290"/>
    </row>
    <row r="90" spans="1:14" ht="15" customHeight="1">
      <c r="A90" s="299"/>
      <c r="B90" s="299"/>
      <c r="C90" s="344"/>
      <c r="D90" s="1874"/>
      <c r="E90" s="285"/>
      <c r="F90" s="807"/>
      <c r="G90" s="808"/>
      <c r="H90" s="290"/>
      <c r="I90" s="290"/>
      <c r="J90" s="290"/>
      <c r="K90" s="290"/>
      <c r="L90" s="341"/>
      <c r="M90" s="290"/>
      <c r="N90" s="290"/>
    </row>
    <row r="91" spans="1:14" ht="15" customHeight="1">
      <c r="A91" s="299" t="s">
        <v>4385</v>
      </c>
      <c r="B91" s="1869" t="str">
        <f t="shared" ref="B91" si="21">_xlfn.CONCAT("Technoflex-",A91)</f>
        <v>Technoflex-141524R013</v>
      </c>
      <c r="C91" s="343" t="s">
        <v>4386</v>
      </c>
      <c r="D91" s="1877" t="str">
        <f>_xlfn.CONCAT(E91," - ",B91)</f>
        <v>Suport Rigla vibranta PGH cu motor Honda GX-25 (4 timpi) - Technoflex-141524R013</v>
      </c>
      <c r="E91" s="343" t="s">
        <v>8750</v>
      </c>
      <c r="F91" s="807">
        <v>3100</v>
      </c>
      <c r="G91" s="808">
        <f>F91*1.25</f>
        <v>3875</v>
      </c>
      <c r="H91" s="290"/>
      <c r="I91" s="290"/>
      <c r="J91" s="290"/>
      <c r="K91" s="290"/>
      <c r="L91" s="341"/>
      <c r="M91" s="290"/>
      <c r="N91" s="290"/>
    </row>
    <row r="92" spans="1:14" ht="15" customHeight="1">
      <c r="A92" s="299"/>
      <c r="B92" s="299"/>
      <c r="C92" s="345"/>
      <c r="D92" s="1874"/>
      <c r="E92" s="285"/>
      <c r="F92" s="807"/>
      <c r="G92" s="808"/>
      <c r="H92" s="290"/>
      <c r="I92" s="290"/>
      <c r="J92" s="290"/>
      <c r="K92" s="290"/>
      <c r="L92" s="341"/>
      <c r="M92" s="290"/>
      <c r="N92" s="290"/>
    </row>
    <row r="93" spans="1:14" ht="15" customHeight="1">
      <c r="A93" s="299"/>
      <c r="B93" s="299"/>
      <c r="C93" s="346"/>
      <c r="D93" s="1877"/>
      <c r="E93" s="285"/>
      <c r="F93" s="807"/>
      <c r="G93" s="808"/>
      <c r="H93" s="290"/>
      <c r="I93" s="290"/>
      <c r="J93" s="290"/>
      <c r="K93" s="290"/>
      <c r="L93" s="341"/>
      <c r="M93" s="290"/>
      <c r="N93" s="290"/>
    </row>
    <row r="94" spans="1:14" ht="15" customHeight="1">
      <c r="A94" s="299"/>
      <c r="B94" s="299"/>
      <c r="C94" s="346"/>
      <c r="D94" s="1877"/>
      <c r="E94" s="285"/>
      <c r="F94" s="807"/>
      <c r="G94" s="808"/>
      <c r="H94" s="290"/>
      <c r="I94" s="290"/>
      <c r="J94" s="290"/>
      <c r="K94" s="290"/>
      <c r="L94" s="341"/>
      <c r="M94" s="290"/>
      <c r="N94" s="290"/>
    </row>
    <row r="95" spans="1:14" ht="15" customHeight="1">
      <c r="A95" s="299" t="s">
        <v>4387</v>
      </c>
      <c r="B95" s="1869" t="str">
        <f t="shared" ref="B95:B101" si="22">_xlfn.CONCAT("Technoflex-",A95)</f>
        <v>Technoflex-173431R033</v>
      </c>
      <c r="C95" s="347" t="s">
        <v>8746</v>
      </c>
      <c r="D95" s="1877" t="str">
        <f>_xlfn.CONCAT("Rigla vibranta de suprafata, ",E95," - ",B95)</f>
        <v>Rigla vibranta de suprafata, lung. 2m - Technoflex-173431R033</v>
      </c>
      <c r="E95" s="285" t="s">
        <v>8807</v>
      </c>
      <c r="F95" s="807">
        <v>660</v>
      </c>
      <c r="G95" s="808">
        <f>F95*1.25</f>
        <v>825</v>
      </c>
      <c r="H95" s="290"/>
      <c r="I95" s="290"/>
      <c r="J95" s="290"/>
      <c r="K95" s="290"/>
      <c r="L95" s="341"/>
      <c r="M95" s="290"/>
      <c r="N95" s="290"/>
    </row>
    <row r="96" spans="1:14" ht="15" customHeight="1">
      <c r="A96" s="299" t="s">
        <v>4388</v>
      </c>
      <c r="B96" s="1869" t="str">
        <f t="shared" si="22"/>
        <v>Technoflex-173431R043</v>
      </c>
      <c r="C96" s="347" t="s">
        <v>8748</v>
      </c>
      <c r="D96" s="1877" t="str">
        <f>_xlfn.CONCAT("Rigla vibranta de suprafata, ",E96," - ",B96)</f>
        <v>Rigla vibranta de suprafata, lung. 3m - Technoflex-173431R043</v>
      </c>
      <c r="E96" s="285" t="s">
        <v>8808</v>
      </c>
      <c r="F96" s="807">
        <v>760</v>
      </c>
      <c r="G96" s="808">
        <f>F96*1.25</f>
        <v>950</v>
      </c>
      <c r="H96" s="290"/>
      <c r="I96" s="290"/>
      <c r="J96" s="290"/>
      <c r="K96" s="290"/>
      <c r="L96" s="341"/>
      <c r="M96" s="290"/>
      <c r="N96" s="290"/>
    </row>
    <row r="97" spans="1:14" ht="15" customHeight="1">
      <c r="A97" s="299"/>
      <c r="B97" s="299"/>
      <c r="C97" s="346"/>
      <c r="D97" s="1877"/>
      <c r="E97" s="285"/>
      <c r="F97" s="807"/>
      <c r="G97" s="808"/>
      <c r="H97" s="290"/>
      <c r="I97" s="290"/>
      <c r="J97" s="290"/>
      <c r="K97" s="290"/>
      <c r="L97" s="341"/>
      <c r="M97" s="290"/>
      <c r="N97" s="290"/>
    </row>
    <row r="98" spans="1:14" ht="15" customHeight="1">
      <c r="A98" s="299" t="s">
        <v>8879</v>
      </c>
      <c r="B98" s="1869" t="str">
        <f t="shared" si="22"/>
        <v>Technoflex-141349R012+173431R033</v>
      </c>
      <c r="C98" s="345" t="s">
        <v>5093</v>
      </c>
      <c r="D98" s="1877" t="str">
        <f>_xlfn.CONCAT(E98," - ",B98)</f>
        <v>Suport rigla PGM  + rigla 2m - Technoflex-141349R012+173431R033</v>
      </c>
      <c r="E98" s="285" t="s">
        <v>5093</v>
      </c>
      <c r="F98" s="807">
        <f>F89+F95</f>
        <v>3560</v>
      </c>
      <c r="G98" s="808">
        <f t="shared" ref="G98:G101" si="23">F98*1.25</f>
        <v>4450</v>
      </c>
      <c r="H98" s="290"/>
      <c r="I98" s="290"/>
      <c r="J98" s="290"/>
      <c r="K98" s="290"/>
      <c r="L98" s="341"/>
      <c r="M98" s="290"/>
      <c r="N98" s="290"/>
    </row>
    <row r="99" spans="1:14" ht="15" customHeight="1">
      <c r="A99" s="299" t="s">
        <v>8880</v>
      </c>
      <c r="B99" s="1869" t="str">
        <f t="shared" si="22"/>
        <v>Technoflex-141349R012+173431R043</v>
      </c>
      <c r="C99" s="345" t="s">
        <v>5096</v>
      </c>
      <c r="D99" s="1877" t="str">
        <f t="shared" ref="D99:D101" si="24">_xlfn.CONCAT(E99," - ",B99)</f>
        <v>Suport rigla PGM  + rigla 3m - Technoflex-141349R012+173431R043</v>
      </c>
      <c r="E99" s="285" t="s">
        <v>5096</v>
      </c>
      <c r="F99" s="807">
        <f>F89+F96</f>
        <v>3660</v>
      </c>
      <c r="G99" s="808">
        <f t="shared" si="23"/>
        <v>4575</v>
      </c>
      <c r="H99" s="290"/>
      <c r="I99" s="290"/>
      <c r="J99" s="290"/>
      <c r="K99" s="290"/>
      <c r="L99" s="341"/>
      <c r="M99" s="290"/>
      <c r="N99" s="290"/>
    </row>
    <row r="100" spans="1:14" ht="15" customHeight="1">
      <c r="A100" s="299" t="s">
        <v>8881</v>
      </c>
      <c r="B100" s="1869" t="str">
        <f t="shared" si="22"/>
        <v>Technoflex-141524R013+173431R033</v>
      </c>
      <c r="C100" s="345" t="s">
        <v>5095</v>
      </c>
      <c r="D100" s="1877" t="str">
        <f t="shared" si="24"/>
        <v>Suport rigla PGH  + rigla 2m - Technoflex-141524R013+173431R033</v>
      </c>
      <c r="E100" s="285" t="s">
        <v>5095</v>
      </c>
      <c r="F100" s="807">
        <f>F91+F95</f>
        <v>3760</v>
      </c>
      <c r="G100" s="808">
        <f t="shared" si="23"/>
        <v>4700</v>
      </c>
      <c r="H100" s="290"/>
      <c r="I100" s="290"/>
      <c r="J100" s="290"/>
      <c r="K100" s="290"/>
      <c r="L100" s="341"/>
      <c r="M100" s="290"/>
      <c r="N100" s="290"/>
    </row>
    <row r="101" spans="1:14" ht="15" customHeight="1">
      <c r="A101" s="299" t="s">
        <v>8882</v>
      </c>
      <c r="B101" s="1869" t="str">
        <f t="shared" si="22"/>
        <v>Technoflex-141524R013+173431R043</v>
      </c>
      <c r="C101" s="345" t="s">
        <v>5094</v>
      </c>
      <c r="D101" s="1877" t="str">
        <f t="shared" si="24"/>
        <v>Suport rigla PGH  + rigla 3m - Technoflex-141524R013+173431R043</v>
      </c>
      <c r="E101" s="285" t="s">
        <v>5094</v>
      </c>
      <c r="F101" s="807">
        <f>F91+F96</f>
        <v>3860</v>
      </c>
      <c r="G101" s="808">
        <f t="shared" si="23"/>
        <v>4825</v>
      </c>
      <c r="H101" s="290"/>
      <c r="I101" s="290"/>
      <c r="J101" s="290"/>
      <c r="K101" s="290"/>
      <c r="L101" s="341"/>
      <c r="M101" s="290"/>
      <c r="N101" s="290"/>
    </row>
    <row r="102" spans="1:14" ht="15" customHeight="1">
      <c r="A102" s="301"/>
      <c r="B102" s="301"/>
      <c r="C102" s="278"/>
      <c r="D102" s="1887"/>
      <c r="E102" s="303"/>
      <c r="F102" s="814"/>
      <c r="G102" s="808"/>
      <c r="H102" s="349"/>
      <c r="I102" s="349"/>
      <c r="J102" s="349"/>
      <c r="K102" s="349"/>
      <c r="L102" s="350"/>
      <c r="M102" s="290"/>
      <c r="N102" s="290"/>
    </row>
    <row r="103" spans="1:14" ht="15" customHeight="1">
      <c r="A103" s="351"/>
      <c r="B103" s="351"/>
      <c r="C103" s="352"/>
      <c r="D103" s="1888"/>
      <c r="E103" s="285"/>
      <c r="F103" s="807"/>
      <c r="G103" s="808"/>
      <c r="H103" s="290"/>
      <c r="I103" s="290"/>
      <c r="J103" s="290"/>
      <c r="K103" s="290"/>
      <c r="L103" s="290"/>
      <c r="M103" s="290"/>
      <c r="N103" s="290"/>
    </row>
    <row r="104" spans="1:14" ht="15" customHeight="1">
      <c r="A104" s="321"/>
      <c r="B104" s="321"/>
      <c r="C104" s="352"/>
      <c r="D104" s="1889"/>
      <c r="F104" s="817"/>
      <c r="G104" s="818"/>
    </row>
    <row r="105" spans="1:14" ht="15" customHeight="1">
      <c r="A105" s="306"/>
      <c r="B105" s="306"/>
      <c r="C105" s="353" t="s">
        <v>4389</v>
      </c>
      <c r="D105" s="1886"/>
      <c r="E105" s="296"/>
      <c r="F105" s="811"/>
      <c r="G105" s="823"/>
      <c r="H105" s="338"/>
      <c r="I105" s="338"/>
      <c r="J105" s="338"/>
      <c r="K105" s="338"/>
      <c r="L105" s="339"/>
    </row>
    <row r="106" spans="1:14" ht="15" customHeight="1">
      <c r="A106" s="299"/>
      <c r="B106" s="299"/>
      <c r="C106" s="354"/>
      <c r="D106" s="1876"/>
      <c r="E106" s="285"/>
      <c r="F106" s="807"/>
      <c r="G106" s="808"/>
      <c r="H106" s="290"/>
      <c r="I106" s="290"/>
      <c r="J106" s="290"/>
      <c r="K106" s="290"/>
      <c r="L106" s="341"/>
    </row>
    <row r="107" spans="1:14" ht="15" customHeight="1">
      <c r="A107" s="299"/>
      <c r="B107" s="299"/>
      <c r="C107" s="355"/>
      <c r="D107" s="1876"/>
      <c r="E107" s="285"/>
      <c r="F107" s="807"/>
      <c r="G107" s="808"/>
      <c r="H107" s="290"/>
      <c r="I107" s="290"/>
      <c r="J107" s="290"/>
      <c r="K107" s="290"/>
      <c r="L107" s="341"/>
    </row>
    <row r="108" spans="1:14" ht="15" customHeight="1">
      <c r="A108" s="299"/>
      <c r="B108" s="299"/>
      <c r="C108" s="346"/>
      <c r="D108" s="1877"/>
      <c r="F108" s="807"/>
      <c r="G108" s="808"/>
      <c r="H108" s="290"/>
      <c r="I108" s="290"/>
      <c r="J108" s="290"/>
      <c r="K108" s="290"/>
      <c r="L108" s="341"/>
    </row>
    <row r="109" spans="1:14" ht="15" customHeight="1">
      <c r="A109" s="299" t="s">
        <v>4390</v>
      </c>
      <c r="B109" s="1869" t="str">
        <f t="shared" ref="B109" si="25">_xlfn.CONCAT("Technoflex-",A109)</f>
        <v>Technoflex-141399R012</v>
      </c>
      <c r="C109" s="343" t="s">
        <v>4391</v>
      </c>
      <c r="D109" s="1877" t="str">
        <f>_xlfn.CONCAT(E109," - ",B109)</f>
        <v>Suport rigla Vibro-Flotoare VIFOM cu motor monofazic 125W, 230V 50-60Hz - Technoflex-141399R012</v>
      </c>
      <c r="E109" s="343" t="s">
        <v>8751</v>
      </c>
      <c r="F109" s="807">
        <v>3000</v>
      </c>
      <c r="G109" s="808">
        <f>F109*1.25</f>
        <v>3750</v>
      </c>
      <c r="H109" s="290"/>
      <c r="I109" s="290"/>
      <c r="J109" s="290"/>
      <c r="K109" s="290"/>
      <c r="L109" s="341"/>
    </row>
    <row r="110" spans="1:14" ht="15" customHeight="1">
      <c r="A110" s="299"/>
      <c r="B110" s="299"/>
      <c r="C110" s="344"/>
      <c r="D110" s="1874"/>
      <c r="E110" s="285"/>
      <c r="F110" s="807"/>
      <c r="G110" s="808"/>
      <c r="H110" s="290"/>
      <c r="I110" s="290"/>
      <c r="J110" s="290"/>
      <c r="K110" s="290"/>
      <c r="L110" s="341"/>
    </row>
    <row r="111" spans="1:14" ht="15" customHeight="1">
      <c r="A111" s="299" t="s">
        <v>4392</v>
      </c>
      <c r="B111" s="1869" t="str">
        <f t="shared" ref="B111" si="26">_xlfn.CONCAT("Technoflex-",A111)</f>
        <v>Technoflex-141412R012</v>
      </c>
      <c r="C111" s="343" t="s">
        <v>4393</v>
      </c>
      <c r="D111" s="1877" t="str">
        <f>_xlfn.CONCAT(E111," - ",B111)</f>
        <v>Suport rigla Vibro-Flotoare VIFOH cu motor Honda GX-25 (4 timpi) - Technoflex-141412R012</v>
      </c>
      <c r="E111" s="343" t="s">
        <v>8752</v>
      </c>
      <c r="F111" s="807">
        <v>3300</v>
      </c>
      <c r="G111" s="808">
        <f>F111*1.25</f>
        <v>4125</v>
      </c>
      <c r="H111" s="290"/>
      <c r="I111" s="290"/>
      <c r="J111" s="290"/>
      <c r="K111" s="290"/>
      <c r="L111" s="341"/>
    </row>
    <row r="112" spans="1:14" ht="15" customHeight="1">
      <c r="A112" s="299"/>
      <c r="B112" s="299"/>
      <c r="C112" s="345"/>
      <c r="D112" s="1877"/>
      <c r="E112" s="285"/>
      <c r="F112" s="807"/>
      <c r="G112" s="808"/>
      <c r="H112" s="290"/>
      <c r="I112" s="290"/>
      <c r="J112" s="290"/>
      <c r="K112" s="290"/>
      <c r="L112" s="341"/>
    </row>
    <row r="113" spans="1:12" ht="15" customHeight="1">
      <c r="A113" s="299"/>
      <c r="B113" s="299"/>
      <c r="C113" s="345"/>
      <c r="D113" s="1877"/>
      <c r="E113" s="285"/>
      <c r="F113" s="807"/>
      <c r="G113" s="808"/>
      <c r="H113" s="290"/>
      <c r="I113" s="290"/>
      <c r="J113" s="290"/>
      <c r="K113" s="290"/>
      <c r="L113" s="341"/>
    </row>
    <row r="114" spans="1:12" ht="15" customHeight="1">
      <c r="A114" s="299" t="s">
        <v>4394</v>
      </c>
      <c r="B114" s="1869" t="str">
        <f t="shared" ref="B114" si="27">_xlfn.CONCAT("Technoflex-",A114)</f>
        <v>Technoflex-141396R013</v>
      </c>
      <c r="C114" s="346" t="s">
        <v>4395</v>
      </c>
      <c r="D114" s="1877" t="str">
        <f>_xlfn.CONCAT(E114," - ",B114)</f>
        <v>Extensie maner, 2 metri - Technoflex-141396R013</v>
      </c>
      <c r="E114" s="346" t="s">
        <v>8811</v>
      </c>
      <c r="F114" s="807">
        <v>292.37760000000003</v>
      </c>
      <c r="G114" s="808">
        <v>365.47200000000004</v>
      </c>
      <c r="H114" s="290"/>
      <c r="I114" s="290"/>
      <c r="J114" s="290"/>
      <c r="K114" s="290"/>
      <c r="L114" s="341"/>
    </row>
    <row r="115" spans="1:12" ht="15" customHeight="1">
      <c r="A115" s="356"/>
      <c r="B115" s="356"/>
      <c r="C115" s="348"/>
      <c r="D115" s="1874"/>
      <c r="E115" s="285"/>
      <c r="F115" s="807"/>
      <c r="G115" s="808"/>
      <c r="H115" s="290"/>
      <c r="I115" s="290"/>
      <c r="J115" s="290"/>
      <c r="K115" s="290"/>
      <c r="L115" s="341"/>
    </row>
    <row r="116" spans="1:12" ht="15" customHeight="1">
      <c r="A116" s="299" t="s">
        <v>4396</v>
      </c>
      <c r="B116" s="1869" t="str">
        <f t="shared" ref="B116:B119" si="28">_xlfn.CONCAT("Technoflex-",A116)</f>
        <v>Technoflex-141396R003</v>
      </c>
      <c r="C116" s="347" t="s">
        <v>8745</v>
      </c>
      <c r="D116" s="1877" t="str">
        <f>_xlfn.CONCAT("Rigla vibro-flotoare, ",E116," - ",B116)</f>
        <v>Rigla vibro-flotoare, lung. 1m - Technoflex-141396R003</v>
      </c>
      <c r="E116" s="285" t="s">
        <v>8809</v>
      </c>
      <c r="F116" s="807">
        <v>690</v>
      </c>
      <c r="G116" s="808">
        <v>893.37600000000009</v>
      </c>
      <c r="H116" s="290"/>
      <c r="I116" s="290"/>
      <c r="J116" s="290"/>
      <c r="K116" s="290"/>
      <c r="L116" s="341"/>
    </row>
    <row r="117" spans="1:12" ht="15" customHeight="1">
      <c r="A117" s="299" t="s">
        <v>4394</v>
      </c>
      <c r="B117" s="1869" t="str">
        <f t="shared" si="28"/>
        <v>Technoflex-141396R013</v>
      </c>
      <c r="C117" s="347" t="s">
        <v>8746</v>
      </c>
      <c r="D117" s="1877" t="str">
        <f t="shared" ref="D117:D119" si="29">_xlfn.CONCAT("Rigla vibro-flotoare, ",E117," - ",B117)</f>
        <v>Rigla vibro-flotoare, lung. 2m - Technoflex-141396R013</v>
      </c>
      <c r="E117" s="285" t="s">
        <v>8807</v>
      </c>
      <c r="F117" s="807">
        <v>1190</v>
      </c>
      <c r="G117" s="808">
        <v>893.37600000000009</v>
      </c>
      <c r="H117" s="290"/>
      <c r="I117" s="290"/>
      <c r="J117" s="290"/>
      <c r="K117" s="290"/>
      <c r="L117" s="341"/>
    </row>
    <row r="118" spans="1:12" ht="15" customHeight="1">
      <c r="A118" s="299" t="s">
        <v>4397</v>
      </c>
      <c r="B118" s="1869" t="str">
        <f t="shared" si="28"/>
        <v>Technoflex-141396R033</v>
      </c>
      <c r="C118" s="347" t="s">
        <v>8747</v>
      </c>
      <c r="D118" s="1877" t="str">
        <f t="shared" si="29"/>
        <v>Rigla vibro-flotoare, lung. 2,5m - Technoflex-141396R033</v>
      </c>
      <c r="E118" s="285" t="s">
        <v>8810</v>
      </c>
      <c r="F118" s="807">
        <v>1290</v>
      </c>
      <c r="G118" s="808">
        <v>1025.3520000000001</v>
      </c>
      <c r="H118" s="290"/>
      <c r="I118" s="290"/>
      <c r="J118" s="290"/>
      <c r="K118" s="290"/>
      <c r="L118" s="341"/>
    </row>
    <row r="119" spans="1:12" ht="15" customHeight="1">
      <c r="A119" s="299" t="s">
        <v>4398</v>
      </c>
      <c r="B119" s="1869" t="str">
        <f t="shared" si="28"/>
        <v>Technoflex-141396R023</v>
      </c>
      <c r="C119" s="347" t="s">
        <v>8748</v>
      </c>
      <c r="D119" s="1877" t="str">
        <f t="shared" si="29"/>
        <v>Rigla vibro-flotoare, lung. 3m - Technoflex-141396R023</v>
      </c>
      <c r="E119" s="285" t="s">
        <v>8808</v>
      </c>
      <c r="F119" s="807">
        <v>1490</v>
      </c>
      <c r="G119" s="808">
        <v>1152.2520000000002</v>
      </c>
      <c r="H119" s="290"/>
      <c r="I119" s="290"/>
      <c r="J119" s="290"/>
      <c r="K119" s="290"/>
      <c r="L119" s="341"/>
    </row>
    <row r="120" spans="1:12" ht="15" customHeight="1">
      <c r="A120" s="356"/>
      <c r="B120" s="356"/>
      <c r="C120" s="348"/>
      <c r="D120" s="1874"/>
      <c r="E120" s="285"/>
      <c r="F120" s="807"/>
      <c r="G120" s="808"/>
      <c r="H120" s="290"/>
      <c r="I120" s="290"/>
      <c r="J120" s="290"/>
      <c r="K120" s="290"/>
      <c r="L120" s="341"/>
    </row>
    <row r="121" spans="1:12" ht="15" customHeight="1">
      <c r="A121" s="357"/>
      <c r="B121" s="357"/>
      <c r="C121" s="358"/>
      <c r="D121" s="1890"/>
      <c r="E121" s="303"/>
      <c r="F121" s="814"/>
      <c r="G121" s="824"/>
      <c r="H121" s="349"/>
      <c r="I121" s="349"/>
      <c r="J121" s="349"/>
      <c r="K121" s="349"/>
      <c r="L121" s="350"/>
    </row>
    <row r="122" spans="1:12" ht="15" customHeight="1">
      <c r="A122" s="321"/>
      <c r="B122" s="321"/>
      <c r="D122" s="1891"/>
      <c r="F122" s="817"/>
      <c r="G122" s="818"/>
    </row>
    <row r="123" spans="1:12" ht="15" customHeight="1">
      <c r="F123" s="817"/>
      <c r="G123" s="818"/>
    </row>
    <row r="124" spans="1:12" ht="15" customHeight="1">
      <c r="A124" s="306"/>
      <c r="B124" s="306"/>
      <c r="C124" s="360" t="s">
        <v>4399</v>
      </c>
      <c r="D124" s="1884"/>
      <c r="E124" s="296"/>
      <c r="F124" s="811"/>
      <c r="G124" s="823"/>
      <c r="H124" s="338"/>
      <c r="I124" s="338"/>
      <c r="J124" s="338"/>
      <c r="K124" s="338"/>
      <c r="L124" s="339"/>
    </row>
    <row r="125" spans="1:12" ht="29.1" customHeight="1">
      <c r="A125" s="361"/>
      <c r="B125" s="361"/>
      <c r="C125" s="362"/>
      <c r="D125" s="1892"/>
      <c r="E125" s="285"/>
      <c r="F125" s="807"/>
      <c r="G125" s="808"/>
      <c r="H125" s="290"/>
      <c r="I125" s="290"/>
      <c r="J125" s="290"/>
      <c r="K125" s="290"/>
      <c r="L125" s="341"/>
    </row>
    <row r="126" spans="1:12" ht="15" customHeight="1">
      <c r="A126" s="299"/>
      <c r="B126" s="299"/>
      <c r="C126" s="363"/>
      <c r="D126" s="1877"/>
      <c r="E126" s="285"/>
      <c r="F126" s="807"/>
      <c r="G126" s="808"/>
      <c r="H126" s="290"/>
      <c r="I126" s="290"/>
      <c r="J126" s="290"/>
      <c r="K126" s="290"/>
      <c r="L126" s="341"/>
    </row>
    <row r="127" spans="1:12" ht="15" customHeight="1">
      <c r="A127" s="299" t="s">
        <v>4400</v>
      </c>
      <c r="B127" s="1869" t="str">
        <f t="shared" ref="B127" si="30">_xlfn.CONCAT("Technoflex-",A127)</f>
        <v>Technoflex-141495R013</v>
      </c>
      <c r="C127" s="364" t="s">
        <v>4401</v>
      </c>
      <c r="D127" s="1877" t="str">
        <f>_xlfn.CONCAT("Masina de carotat pt. beton ",E127," - ",B127)</f>
        <v>Masina de carotat pt. beton TH-15, Ø175mm, 2.6 kW - Technoflex-141495R013</v>
      </c>
      <c r="E127" s="285" t="s">
        <v>8753</v>
      </c>
      <c r="F127" s="807">
        <v>3900</v>
      </c>
      <c r="G127" s="808">
        <f>F127*1.25</f>
        <v>4875</v>
      </c>
      <c r="H127" s="290"/>
      <c r="I127" s="290"/>
      <c r="J127" s="290"/>
      <c r="K127" s="290"/>
      <c r="L127" s="341"/>
    </row>
    <row r="128" spans="1:12" ht="27.95" customHeight="1">
      <c r="A128" s="299"/>
      <c r="B128" s="299"/>
      <c r="C128" s="365" t="s">
        <v>8744</v>
      </c>
      <c r="D128" s="1877"/>
      <c r="E128" s="285"/>
      <c r="F128" s="807"/>
      <c r="G128" s="808"/>
      <c r="H128" s="290"/>
      <c r="I128" s="290"/>
      <c r="J128" s="290"/>
      <c r="K128" s="290"/>
      <c r="L128" s="341"/>
    </row>
    <row r="129" spans="1:12" ht="15" customHeight="1">
      <c r="A129" s="299"/>
      <c r="B129" s="299"/>
      <c r="C129" s="366" t="s">
        <v>4402</v>
      </c>
      <c r="D129" s="1874"/>
      <c r="E129" s="285"/>
      <c r="F129" s="807"/>
      <c r="G129" s="808"/>
      <c r="H129" s="290"/>
      <c r="I129" s="290"/>
      <c r="J129" s="290"/>
      <c r="K129" s="290"/>
      <c r="L129" s="341"/>
    </row>
    <row r="130" spans="1:12" ht="15" customHeight="1">
      <c r="A130" s="299"/>
      <c r="B130" s="299"/>
      <c r="C130" s="365"/>
      <c r="D130" s="1877"/>
      <c r="E130" s="285"/>
      <c r="F130" s="807"/>
      <c r="G130" s="808"/>
      <c r="H130" s="290"/>
      <c r="I130" s="290"/>
      <c r="J130" s="290"/>
      <c r="K130" s="290"/>
      <c r="L130" s="341"/>
    </row>
    <row r="131" spans="1:12" ht="15" customHeight="1">
      <c r="A131" s="299"/>
      <c r="B131" s="299"/>
      <c r="C131" s="366"/>
      <c r="D131" s="1874"/>
      <c r="E131" s="285"/>
      <c r="F131" s="807"/>
      <c r="G131" s="808"/>
      <c r="H131" s="290"/>
      <c r="I131" s="290"/>
      <c r="J131" s="290"/>
      <c r="K131" s="290"/>
      <c r="L131" s="341"/>
    </row>
    <row r="132" spans="1:12" ht="15" customHeight="1">
      <c r="A132" s="301"/>
      <c r="B132" s="301"/>
      <c r="C132" s="367"/>
      <c r="D132" s="1890"/>
      <c r="E132" s="303"/>
      <c r="F132" s="814"/>
      <c r="G132" s="824"/>
      <c r="H132" s="349"/>
      <c r="I132" s="349"/>
      <c r="J132" s="349"/>
      <c r="K132" s="349"/>
      <c r="L132" s="350"/>
    </row>
    <row r="133" spans="1:12" ht="15" customHeight="1" thickBot="1">
      <c r="A133" s="276"/>
      <c r="B133" s="276"/>
      <c r="D133" s="1873"/>
      <c r="F133" s="817"/>
      <c r="G133" s="818"/>
    </row>
    <row r="134" spans="1:12" ht="38.1" customHeight="1">
      <c r="A134" s="368"/>
      <c r="B134" s="368"/>
      <c r="C134" s="369" t="s">
        <v>4403</v>
      </c>
      <c r="D134" s="1893"/>
      <c r="E134" s="325"/>
      <c r="F134" s="819"/>
      <c r="G134" s="820"/>
      <c r="H134" s="286"/>
      <c r="I134" s="286"/>
      <c r="J134" s="286"/>
      <c r="K134" s="286"/>
      <c r="L134" s="287"/>
    </row>
    <row r="135" spans="1:12" ht="15" customHeight="1">
      <c r="A135" s="329"/>
      <c r="B135" s="329"/>
      <c r="C135" s="370" t="s">
        <v>4404</v>
      </c>
      <c r="D135" s="1884"/>
      <c r="E135" s="296"/>
      <c r="F135" s="811"/>
      <c r="G135" s="823"/>
      <c r="H135" s="338"/>
      <c r="I135" s="338"/>
      <c r="J135" s="338"/>
      <c r="K135" s="338"/>
      <c r="L135" s="371"/>
    </row>
    <row r="136" spans="1:12" ht="15" customHeight="1">
      <c r="A136" s="292"/>
      <c r="B136" s="292"/>
      <c r="C136" s="372"/>
      <c r="D136" s="1877"/>
      <c r="E136" s="285"/>
      <c r="F136" s="807"/>
      <c r="G136" s="808"/>
      <c r="H136" s="290"/>
      <c r="I136" s="290"/>
      <c r="J136" s="290"/>
      <c r="K136" s="290"/>
      <c r="L136" s="291"/>
    </row>
    <row r="137" spans="1:12" ht="15" customHeight="1">
      <c r="A137" s="292"/>
      <c r="B137" s="292"/>
      <c r="C137" s="373"/>
      <c r="D137" s="1877"/>
      <c r="E137" s="285"/>
      <c r="F137" s="807"/>
      <c r="G137" s="808"/>
      <c r="H137" s="290"/>
      <c r="I137" s="290"/>
      <c r="J137" s="290"/>
      <c r="K137" s="290"/>
      <c r="L137" s="291"/>
    </row>
    <row r="138" spans="1:12" ht="15" customHeight="1">
      <c r="A138" s="292" t="s">
        <v>4405</v>
      </c>
      <c r="B138" s="1869" t="str">
        <f t="shared" ref="B138" si="31">_xlfn.CONCAT("Technoflex-",A138)</f>
        <v>Technoflex-141664R013</v>
      </c>
      <c r="C138" s="374" t="s">
        <v>4406</v>
      </c>
      <c r="D138" s="1877" t="str">
        <f>_xlfn.CONCAT(E138," - ",B138)</f>
        <v>Motor Clasico pt. Vibratoare Pendulare, 1.1 kW - Technoflex-141664R013</v>
      </c>
      <c r="E138" s="285" t="s">
        <v>8754</v>
      </c>
      <c r="F138" s="807">
        <v>1800</v>
      </c>
      <c r="G138" s="808">
        <f>F138*1.25</f>
        <v>2250</v>
      </c>
      <c r="H138" s="290"/>
      <c r="I138" s="290"/>
      <c r="J138" s="290"/>
      <c r="K138" s="290"/>
      <c r="L138" s="291"/>
    </row>
    <row r="139" spans="1:12" ht="15" customHeight="1">
      <c r="A139" s="292"/>
      <c r="B139" s="292"/>
      <c r="C139" s="375"/>
      <c r="D139" s="1877"/>
      <c r="E139" s="285"/>
      <c r="F139" s="807"/>
      <c r="G139" s="808"/>
      <c r="H139" s="290"/>
      <c r="I139" s="290"/>
      <c r="J139" s="290"/>
      <c r="K139" s="290"/>
      <c r="L139" s="291"/>
    </row>
    <row r="140" spans="1:12" ht="15" customHeight="1">
      <c r="A140" s="292" t="s">
        <v>4407</v>
      </c>
      <c r="B140" s="1869" t="str">
        <f t="shared" ref="B140" si="32">_xlfn.CONCAT("Technoflex-",A140)</f>
        <v>Technoflex-141564R012</v>
      </c>
      <c r="C140" s="374" t="s">
        <v>4408</v>
      </c>
      <c r="D140" s="1877" t="str">
        <f>_xlfn.CONCAT(E140," - ",B140)</f>
        <v>Motor Clasico pt. Vibratoare Pendulare, Honda GX-160, 5.5 Hp - Technoflex-141564R012</v>
      </c>
      <c r="E140" s="285" t="s">
        <v>8755</v>
      </c>
      <c r="F140" s="807">
        <v>3890</v>
      </c>
      <c r="G140" s="808">
        <f>F140*1.25</f>
        <v>4862.5</v>
      </c>
      <c r="H140" s="290"/>
      <c r="I140" s="290"/>
      <c r="J140" s="290"/>
      <c r="K140" s="290"/>
      <c r="L140" s="291"/>
    </row>
    <row r="141" spans="1:12" ht="15" customHeight="1">
      <c r="A141" s="292"/>
      <c r="B141" s="292"/>
      <c r="C141" s="375"/>
      <c r="D141" s="1877"/>
      <c r="E141" s="285"/>
      <c r="F141" s="807"/>
      <c r="G141" s="808"/>
      <c r="H141" s="290"/>
      <c r="I141" s="290"/>
      <c r="J141" s="290"/>
      <c r="K141" s="290"/>
      <c r="L141" s="291"/>
    </row>
    <row r="142" spans="1:12" ht="15" customHeight="1">
      <c r="A142" s="328"/>
      <c r="B142" s="328"/>
      <c r="C142" s="376"/>
      <c r="D142" s="1890"/>
      <c r="E142" s="303"/>
      <c r="F142" s="814"/>
      <c r="G142" s="824"/>
      <c r="H142" s="349"/>
      <c r="I142" s="349"/>
      <c r="J142" s="349"/>
      <c r="K142" s="349"/>
      <c r="L142" s="377"/>
    </row>
    <row r="143" spans="1:12" ht="15" customHeight="1">
      <c r="A143" s="292"/>
      <c r="B143" s="292"/>
      <c r="C143" s="375"/>
      <c r="D143" s="1874"/>
      <c r="E143" s="285"/>
      <c r="F143" s="807"/>
      <c r="G143" s="808"/>
      <c r="H143" s="290"/>
      <c r="I143" s="290"/>
      <c r="J143" s="290"/>
      <c r="K143" s="290"/>
      <c r="L143" s="291"/>
    </row>
    <row r="144" spans="1:12" ht="15" customHeight="1">
      <c r="A144" s="329"/>
      <c r="B144" s="329"/>
      <c r="C144" s="378" t="s">
        <v>4409</v>
      </c>
      <c r="D144" s="1884"/>
      <c r="E144" s="296"/>
      <c r="F144" s="811"/>
      <c r="G144" s="823"/>
      <c r="H144" s="338"/>
      <c r="I144" s="338"/>
      <c r="J144" s="338"/>
      <c r="K144" s="338"/>
      <c r="L144" s="371"/>
    </row>
    <row r="145" spans="1:12" ht="15" customHeight="1">
      <c r="A145" s="292"/>
      <c r="B145" s="292"/>
      <c r="C145" s="379"/>
      <c r="D145" s="1877"/>
      <c r="E145" s="285"/>
      <c r="F145" s="807"/>
      <c r="G145" s="808"/>
      <c r="H145" s="290"/>
      <c r="I145" s="290"/>
      <c r="J145" s="290"/>
      <c r="K145" s="290"/>
      <c r="L145" s="291"/>
    </row>
    <row r="146" spans="1:12" ht="15" customHeight="1">
      <c r="A146" s="292" t="s">
        <v>4410</v>
      </c>
      <c r="B146" s="1869" t="str">
        <f t="shared" ref="B146" si="33">_xlfn.CONCAT("Technoflex-",A146)</f>
        <v>Technoflex-142030R012</v>
      </c>
      <c r="C146" s="314" t="s">
        <v>8738</v>
      </c>
      <c r="D146" s="1877" t="str">
        <f>_xlfn.CONCAT("Transmisie Flexibila cuplaj gheara, ",C146," - ",B146)</f>
        <v>Transmisie Flexibila cuplaj gheara,  KDW-28/5, Cap Ø28 mm si furtun de 5 m - Technoflex-142030R012</v>
      </c>
      <c r="E146" s="285"/>
      <c r="F146" s="807">
        <v>999</v>
      </c>
      <c r="G146" s="808">
        <f>F146*1.25</f>
        <v>1248.75</v>
      </c>
      <c r="H146" s="290"/>
      <c r="I146" s="290"/>
      <c r="J146" s="290"/>
      <c r="K146" s="290"/>
      <c r="L146" s="291"/>
    </row>
    <row r="147" spans="1:12" ht="15" customHeight="1">
      <c r="A147" s="292"/>
      <c r="B147" s="292"/>
      <c r="C147" s="380"/>
      <c r="D147" s="1877"/>
      <c r="E147" s="285"/>
      <c r="F147" s="807"/>
      <c r="G147" s="808"/>
      <c r="H147" s="290"/>
      <c r="I147" s="290"/>
      <c r="J147" s="290"/>
      <c r="K147" s="290"/>
      <c r="L147" s="291"/>
    </row>
    <row r="148" spans="1:12" ht="15" customHeight="1">
      <c r="A148" s="292"/>
      <c r="B148" s="292"/>
      <c r="C148" s="314"/>
      <c r="D148" s="1877"/>
      <c r="E148" s="285"/>
      <c r="F148" s="807"/>
      <c r="G148" s="808"/>
      <c r="H148" s="290"/>
      <c r="I148" s="290"/>
      <c r="J148" s="290"/>
      <c r="K148" s="290"/>
      <c r="L148" s="291"/>
    </row>
    <row r="149" spans="1:12" ht="15" customHeight="1">
      <c r="A149" s="292" t="s">
        <v>4411</v>
      </c>
      <c r="B149" s="1869" t="str">
        <f t="shared" ref="B149" si="34">_xlfn.CONCAT("Technoflex-",A149)</f>
        <v>Technoflex-142031R012</v>
      </c>
      <c r="C149" s="314" t="s">
        <v>8739</v>
      </c>
      <c r="D149" s="1877" t="str">
        <f>_xlfn.CONCAT("Transmisie Flexibila cuplaj gheara, ",C149," - ",B149)</f>
        <v>Transmisie Flexibila cuplaj gheara,  KDW-38/5, Cap Ø38 mm si furtun de 5 m - Technoflex-142031R012</v>
      </c>
      <c r="E149" s="285"/>
      <c r="F149" s="807">
        <v>999</v>
      </c>
      <c r="G149" s="808">
        <f>F149*1.25</f>
        <v>1248.75</v>
      </c>
      <c r="H149" s="290"/>
      <c r="I149" s="290"/>
      <c r="J149" s="290"/>
      <c r="K149" s="290"/>
      <c r="L149" s="291"/>
    </row>
    <row r="150" spans="1:12" ht="15" customHeight="1">
      <c r="A150" s="292"/>
      <c r="B150" s="292"/>
      <c r="C150" s="380"/>
      <c r="D150" s="1877"/>
      <c r="E150" s="285"/>
      <c r="F150" s="807"/>
      <c r="G150" s="808"/>
      <c r="H150" s="290"/>
      <c r="I150" s="290"/>
      <c r="J150" s="290"/>
      <c r="K150" s="290"/>
      <c r="L150" s="291"/>
    </row>
    <row r="151" spans="1:12" ht="15" customHeight="1">
      <c r="A151" s="292"/>
      <c r="B151" s="292"/>
      <c r="C151" s="314"/>
      <c r="D151" s="1877"/>
      <c r="E151" s="285"/>
      <c r="F151" s="807"/>
      <c r="G151" s="808"/>
      <c r="H151" s="290"/>
      <c r="I151" s="290"/>
      <c r="J151" s="290"/>
      <c r="K151" s="290"/>
      <c r="L151" s="291"/>
    </row>
    <row r="152" spans="1:12" ht="15" customHeight="1">
      <c r="A152" s="292" t="s">
        <v>4412</v>
      </c>
      <c r="B152" s="1869" t="str">
        <f t="shared" ref="B152" si="35">_xlfn.CONCAT("Technoflex-",A152)</f>
        <v>Technoflex-142032R012</v>
      </c>
      <c r="C152" s="314" t="s">
        <v>8740</v>
      </c>
      <c r="D152" s="1877" t="str">
        <f>_xlfn.CONCAT("Transmisie Flexibila cuplaj gheara, ",C152," - ",B152)</f>
        <v>Transmisie Flexibila cuplaj gheara, KDW-45/5, Cap Ø45 mm si furtun de 5 m - Technoflex-142032R012</v>
      </c>
      <c r="E152" s="285"/>
      <c r="F152" s="807">
        <v>999</v>
      </c>
      <c r="G152" s="808">
        <f>F152*1.25</f>
        <v>1248.75</v>
      </c>
      <c r="H152" s="290"/>
      <c r="I152" s="290"/>
      <c r="J152" s="290"/>
      <c r="K152" s="290"/>
      <c r="L152" s="291"/>
    </row>
    <row r="153" spans="1:12" ht="15" customHeight="1">
      <c r="A153" s="292"/>
      <c r="B153" s="292"/>
      <c r="C153" s="380"/>
      <c r="D153" s="1877"/>
      <c r="E153" s="285"/>
      <c r="F153" s="807"/>
      <c r="G153" s="808"/>
      <c r="H153" s="290"/>
      <c r="I153" s="290"/>
      <c r="J153" s="290"/>
      <c r="K153" s="290"/>
      <c r="L153" s="291"/>
    </row>
    <row r="154" spans="1:12" ht="15" customHeight="1">
      <c r="A154" s="292"/>
      <c r="B154" s="292"/>
      <c r="C154" s="314"/>
      <c r="D154" s="1877"/>
      <c r="E154" s="285"/>
      <c r="F154" s="807"/>
      <c r="G154" s="808"/>
      <c r="H154" s="290"/>
      <c r="I154" s="290"/>
      <c r="J154" s="290"/>
      <c r="K154" s="290"/>
      <c r="L154" s="291"/>
    </row>
    <row r="155" spans="1:12" ht="15" customHeight="1">
      <c r="A155" s="328" t="s">
        <v>4413</v>
      </c>
      <c r="B155" s="1869" t="str">
        <f t="shared" ref="B155" si="36">_xlfn.CONCAT("Technoflex-",A155)</f>
        <v>Technoflex-142033R012</v>
      </c>
      <c r="C155" s="381" t="s">
        <v>8741</v>
      </c>
      <c r="D155" s="1877" t="str">
        <f>_xlfn.CONCAT("Transmisie Flexibila cuplaj gheara, ",C155," - ",B155)</f>
        <v>Transmisie Flexibila cuplaj gheara, KDW-60/5, Cap Ø60 mm si furtun de 5 m - Technoflex-142033R012</v>
      </c>
      <c r="E155" s="303"/>
      <c r="F155" s="814">
        <v>1200</v>
      </c>
      <c r="G155" s="808">
        <f>F155*1.25</f>
        <v>1500</v>
      </c>
      <c r="H155" s="349"/>
      <c r="I155" s="349"/>
      <c r="J155" s="349"/>
      <c r="K155" s="349"/>
      <c r="L155" s="377"/>
    </row>
    <row r="156" spans="1:12" ht="15" customHeight="1">
      <c r="A156" s="283"/>
      <c r="B156" s="283"/>
      <c r="C156" s="380"/>
      <c r="D156" s="1874"/>
      <c r="E156" s="285"/>
      <c r="F156" s="807"/>
      <c r="G156" s="808"/>
      <c r="H156" s="290"/>
      <c r="I156" s="290"/>
      <c r="J156" s="290"/>
      <c r="K156" s="290"/>
      <c r="L156" s="291"/>
    </row>
    <row r="157" spans="1:12" ht="15" customHeight="1">
      <c r="A157" s="292"/>
      <c r="B157" s="292"/>
      <c r="C157" s="374"/>
      <c r="D157" s="1883"/>
      <c r="E157" s="285"/>
      <c r="F157" s="807"/>
      <c r="G157" s="808"/>
      <c r="H157" s="290"/>
      <c r="I157" s="290"/>
      <c r="J157" s="290"/>
      <c r="K157" s="290"/>
      <c r="L157" s="291"/>
    </row>
    <row r="158" spans="1:12" ht="15" customHeight="1">
      <c r="A158" s="382"/>
      <c r="B158" s="382"/>
      <c r="C158" s="383" t="s">
        <v>4414</v>
      </c>
      <c r="D158" s="1894"/>
      <c r="E158" s="296"/>
      <c r="F158" s="811"/>
      <c r="G158" s="823"/>
      <c r="H158" s="338"/>
      <c r="I158" s="338"/>
      <c r="J158" s="338"/>
      <c r="K158" s="338"/>
      <c r="L158" s="371"/>
    </row>
    <row r="159" spans="1:12" ht="15" customHeight="1">
      <c r="A159" s="292"/>
      <c r="B159" s="292"/>
      <c r="C159" s="384"/>
      <c r="D159" s="1888"/>
      <c r="E159" s="285"/>
      <c r="F159" s="807"/>
      <c r="G159" s="808"/>
      <c r="H159" s="290"/>
      <c r="I159" s="290"/>
      <c r="J159" s="290"/>
      <c r="K159" s="290"/>
      <c r="L159" s="291"/>
    </row>
    <row r="160" spans="1:12" ht="15" customHeight="1">
      <c r="A160" s="292"/>
      <c r="B160" s="292"/>
      <c r="C160" s="385"/>
      <c r="D160" s="1876"/>
      <c r="E160" s="285"/>
      <c r="F160" s="807"/>
      <c r="G160" s="808"/>
      <c r="H160" s="290"/>
      <c r="I160" s="290"/>
      <c r="J160" s="290"/>
      <c r="K160" s="290"/>
      <c r="L160" s="291"/>
    </row>
    <row r="161" spans="1:12" ht="33.950000000000003" customHeight="1">
      <c r="A161" s="292" t="s">
        <v>4415</v>
      </c>
      <c r="B161" s="1869" t="str">
        <f t="shared" ref="B161" si="37">_xlfn.CONCAT("Technoflex-",A161)</f>
        <v>Technoflex-141598R012</v>
      </c>
      <c r="C161" s="386" t="s">
        <v>4416</v>
      </c>
      <c r="D161" s="1877" t="str">
        <f>_xlfn.CONCAT(E161," - ",B161)</f>
        <v>Pompa CLASICO submersibila de apa, furtun 6 metri, diametru Ø3" - Technoflex-141598R012</v>
      </c>
      <c r="E161" s="285" t="s">
        <v>8756</v>
      </c>
      <c r="F161" s="807">
        <v>1490</v>
      </c>
      <c r="G161" s="808">
        <f>F161*1.25</f>
        <v>1862.5</v>
      </c>
      <c r="H161" s="290"/>
      <c r="I161" s="290"/>
      <c r="J161" s="290"/>
      <c r="K161" s="290"/>
      <c r="L161" s="291"/>
    </row>
    <row r="162" spans="1:12" ht="15" customHeight="1">
      <c r="A162" s="292"/>
      <c r="B162" s="292"/>
      <c r="C162" s="386"/>
      <c r="D162" s="1877"/>
      <c r="E162" s="285"/>
      <c r="F162" s="807"/>
      <c r="G162" s="808"/>
      <c r="H162" s="290"/>
      <c r="I162" s="290"/>
      <c r="J162" s="290"/>
      <c r="K162" s="290"/>
      <c r="L162" s="291"/>
    </row>
    <row r="163" spans="1:12" ht="15" customHeight="1">
      <c r="A163" s="292"/>
      <c r="B163" s="292"/>
      <c r="C163" s="386"/>
      <c r="D163" s="1883"/>
      <c r="E163" s="285"/>
      <c r="F163" s="807"/>
      <c r="G163" s="808"/>
      <c r="H163" s="290"/>
      <c r="I163" s="290"/>
      <c r="J163" s="290"/>
      <c r="K163" s="290"/>
      <c r="L163" s="291"/>
    </row>
    <row r="164" spans="1:12" ht="15" customHeight="1">
      <c r="A164" s="283"/>
      <c r="B164" s="283"/>
      <c r="C164" s="387"/>
      <c r="D164" s="1874"/>
      <c r="E164" s="285"/>
      <c r="F164" s="807"/>
      <c r="G164" s="808"/>
      <c r="H164" s="290"/>
      <c r="I164" s="290"/>
      <c r="J164" s="290"/>
      <c r="K164" s="290"/>
      <c r="L164" s="291"/>
    </row>
    <row r="165" spans="1:12" ht="15" customHeight="1" thickBot="1">
      <c r="A165" s="388"/>
      <c r="B165" s="388"/>
      <c r="C165" s="389"/>
      <c r="D165" s="1895"/>
      <c r="E165" s="390"/>
      <c r="F165" s="821"/>
      <c r="G165" s="825"/>
      <c r="H165" s="319"/>
      <c r="I165" s="319"/>
      <c r="J165" s="319"/>
      <c r="K165" s="319"/>
      <c r="L165" s="320"/>
    </row>
    <row r="166" spans="1:12" ht="44.1" customHeight="1">
      <c r="A166" s="321"/>
      <c r="B166" s="321"/>
      <c r="D166" s="1881"/>
      <c r="H166" s="391"/>
      <c r="I166" s="391"/>
      <c r="J166" s="391"/>
      <c r="K166" s="391"/>
      <c r="L166" s="391"/>
    </row>
    <row r="167" spans="1:12" ht="39" customHeight="1">
      <c r="A167" s="392"/>
      <c r="B167" s="392"/>
      <c r="C167" s="393" t="s">
        <v>4417</v>
      </c>
      <c r="D167" s="1896"/>
      <c r="E167" s="394"/>
      <c r="F167" s="828"/>
      <c r="G167" s="829"/>
      <c r="H167" s="395"/>
      <c r="I167" s="395"/>
      <c r="J167" s="395"/>
      <c r="K167" s="396"/>
      <c r="L167" s="396"/>
    </row>
    <row r="168" spans="1:12" ht="39" customHeight="1">
      <c r="A168" s="397"/>
      <c r="B168" s="397"/>
      <c r="C168" s="398"/>
      <c r="D168" s="1897"/>
      <c r="E168" s="399"/>
      <c r="F168" s="830"/>
      <c r="G168" s="831"/>
      <c r="H168" s="275"/>
      <c r="I168" s="275"/>
      <c r="J168" s="275"/>
      <c r="K168" s="396"/>
      <c r="L168" s="396"/>
    </row>
    <row r="169" spans="1:12" ht="33" customHeight="1">
      <c r="A169" s="400"/>
      <c r="B169" s="400"/>
      <c r="C169" s="401" t="s">
        <v>4418</v>
      </c>
      <c r="D169" s="1898"/>
      <c r="E169" s="296"/>
      <c r="F169" s="832"/>
      <c r="G169" s="833"/>
      <c r="H169" s="338"/>
      <c r="I169" s="338"/>
      <c r="J169" s="338"/>
      <c r="K169" s="338"/>
      <c r="L169" s="339"/>
    </row>
    <row r="170" spans="1:12" ht="15" customHeight="1">
      <c r="A170" s="402"/>
      <c r="B170" s="402"/>
      <c r="C170" s="403"/>
      <c r="D170" s="1899"/>
      <c r="E170" s="285"/>
      <c r="F170" s="834"/>
      <c r="G170" s="835"/>
      <c r="H170" s="290"/>
      <c r="I170" s="290"/>
      <c r="J170" s="290"/>
      <c r="K170" s="290"/>
      <c r="L170" s="341"/>
    </row>
    <row r="171" spans="1:12" ht="15" customHeight="1">
      <c r="A171" s="404"/>
      <c r="B171" s="404"/>
      <c r="C171" s="405" t="s">
        <v>4419</v>
      </c>
      <c r="D171" s="314"/>
      <c r="E171" s="285"/>
      <c r="F171" s="834"/>
      <c r="G171" s="835"/>
      <c r="H171" s="290"/>
      <c r="I171" s="290"/>
      <c r="J171" s="290"/>
      <c r="K171" s="290"/>
      <c r="L171" s="341"/>
    </row>
    <row r="172" spans="1:12" ht="15" customHeight="1">
      <c r="A172" s="404"/>
      <c r="B172" s="404"/>
      <c r="C172" s="406" t="s">
        <v>4420</v>
      </c>
      <c r="D172" s="314"/>
      <c r="E172" s="285"/>
      <c r="F172" s="834"/>
      <c r="G172" s="835"/>
      <c r="H172" s="290"/>
      <c r="I172" s="290"/>
      <c r="J172" s="290"/>
      <c r="K172" s="290"/>
      <c r="L172" s="341"/>
    </row>
    <row r="173" spans="1:12" ht="15" customHeight="1">
      <c r="A173" s="404"/>
      <c r="B173" s="404"/>
      <c r="C173" s="406"/>
      <c r="D173" s="314"/>
      <c r="E173" s="285"/>
      <c r="F173" s="834"/>
      <c r="G173" s="835"/>
      <c r="H173" s="290"/>
      <c r="I173" s="290"/>
      <c r="J173" s="290"/>
      <c r="K173" s="290"/>
      <c r="L173" s="341"/>
    </row>
    <row r="174" spans="1:12" ht="15" customHeight="1">
      <c r="A174" s="299"/>
      <c r="B174" s="299"/>
      <c r="C174" s="346"/>
      <c r="D174" s="1876"/>
      <c r="E174" s="285"/>
      <c r="F174" s="834"/>
      <c r="G174" s="835"/>
      <c r="H174" s="290"/>
      <c r="I174" s="290"/>
      <c r="J174" s="290"/>
      <c r="K174" s="290"/>
      <c r="L174" s="341"/>
    </row>
    <row r="175" spans="1:12" ht="15" customHeight="1">
      <c r="A175" s="299" t="s">
        <v>4421</v>
      </c>
      <c r="B175" s="1869" t="str">
        <f t="shared" ref="B175" si="38">_xlfn.CONCAT("Technoflex-",A175)</f>
        <v>Technoflex-141421R013</v>
      </c>
      <c r="C175" s="407" t="s">
        <v>8757</v>
      </c>
      <c r="D175" s="1877" t="str">
        <f>_xlfn.CONCAT("Vibrator de Inalta Frecventa Gold, ",C175," - ",B175)</f>
        <v>Vibrator de Inalta Frecventa Gold, EDF-38LT, cu cap Ø38mm, cu protectie termica incorporata, 230 V/200 Hz - Technoflex-141421R013</v>
      </c>
      <c r="E175" s="285"/>
      <c r="F175" s="834">
        <v>4800</v>
      </c>
      <c r="G175" s="835">
        <f>F175*1.25</f>
        <v>6000</v>
      </c>
      <c r="H175" s="290"/>
      <c r="I175" s="290"/>
      <c r="J175" s="290"/>
      <c r="K175" s="290"/>
      <c r="L175" s="341"/>
    </row>
    <row r="176" spans="1:12" ht="15" customHeight="1">
      <c r="A176" s="299"/>
      <c r="B176" s="299"/>
      <c r="C176" s="407" t="s">
        <v>4422</v>
      </c>
      <c r="D176" s="1874"/>
      <c r="E176" s="285"/>
      <c r="F176" s="834"/>
      <c r="G176" s="835"/>
      <c r="H176" s="290"/>
      <c r="I176" s="290"/>
      <c r="J176" s="290"/>
      <c r="K176" s="290"/>
      <c r="L176" s="341"/>
    </row>
    <row r="177" spans="1:12" ht="15" customHeight="1">
      <c r="A177" s="299" t="s">
        <v>4423</v>
      </c>
      <c r="B177" s="1869" t="str">
        <f t="shared" ref="B177" si="39">_xlfn.CONCAT("Technoflex-",A177)</f>
        <v>Technoflex-141221R023</v>
      </c>
      <c r="C177" s="407" t="s">
        <v>8813</v>
      </c>
      <c r="D177" s="1877" t="str">
        <f>_xlfn.CONCAT("Vibrator de Inalta Frecventa Gold, ",C177," - ",B177)</f>
        <v>Vibrator de Inalta Frecventa Gold, EDF-50CT, cu cap Ø50mm, Corta cu prot. termica incorporata, 230 V/200 Hz - Technoflex-141221R023</v>
      </c>
      <c r="E177" s="285"/>
      <c r="F177" s="834">
        <v>4900</v>
      </c>
      <c r="G177" s="835">
        <f t="shared" ref="G177:G187" si="40">F177*1.25</f>
        <v>6125</v>
      </c>
      <c r="H177" s="290"/>
      <c r="I177" s="290"/>
      <c r="J177" s="290"/>
      <c r="K177" s="290"/>
      <c r="L177" s="341"/>
    </row>
    <row r="178" spans="1:12" ht="15" customHeight="1">
      <c r="A178" s="299"/>
      <c r="B178" s="299"/>
      <c r="C178" s="374" t="s">
        <v>4424</v>
      </c>
      <c r="D178" s="1874"/>
      <c r="E178" s="285"/>
      <c r="F178" s="834"/>
      <c r="G178" s="835"/>
      <c r="H178" s="290"/>
      <c r="I178" s="290"/>
      <c r="J178" s="290"/>
      <c r="K178" s="290"/>
      <c r="L178" s="341"/>
    </row>
    <row r="179" spans="1:12" ht="15" customHeight="1">
      <c r="A179" s="299" t="s">
        <v>4425</v>
      </c>
      <c r="B179" s="1869" t="str">
        <f t="shared" ref="B179" si="41">_xlfn.CONCAT("Technoflex-",A179)</f>
        <v>Technoflex-141421R033</v>
      </c>
      <c r="C179" s="407" t="s">
        <v>8758</v>
      </c>
      <c r="D179" s="1877" t="str">
        <f>_xlfn.CONCAT("Vibrator de Inalta Frecventa Gold, ",C179," - ",B179)</f>
        <v>Vibrator de Inalta Frecventa Gold, EDF-50LT, cu cap Ø50mm, cu protectie termica incorporata, 230 V/200 Hz - Technoflex-141421R033</v>
      </c>
      <c r="E179" s="285"/>
      <c r="F179" s="834">
        <v>5000</v>
      </c>
      <c r="G179" s="835">
        <f t="shared" si="40"/>
        <v>6250</v>
      </c>
      <c r="H179" s="290"/>
      <c r="I179" s="290"/>
      <c r="J179" s="290"/>
      <c r="K179" s="290"/>
      <c r="L179" s="341"/>
    </row>
    <row r="180" spans="1:12" ht="15" customHeight="1">
      <c r="A180" s="299"/>
      <c r="B180" s="299"/>
      <c r="C180" s="374" t="s">
        <v>4422</v>
      </c>
      <c r="D180" s="1877"/>
      <c r="E180" s="285"/>
      <c r="F180" s="834"/>
      <c r="G180" s="835"/>
      <c r="H180" s="290"/>
      <c r="I180" s="290"/>
      <c r="J180" s="290"/>
      <c r="K180" s="290"/>
      <c r="L180" s="341"/>
    </row>
    <row r="181" spans="1:12" ht="15" customHeight="1">
      <c r="A181" s="299" t="s">
        <v>4426</v>
      </c>
      <c r="B181" s="1869" t="str">
        <f t="shared" ref="B181" si="42">_xlfn.CONCAT("Technoflex-",A181)</f>
        <v>Technoflex-141421R043</v>
      </c>
      <c r="C181" s="407" t="s">
        <v>8814</v>
      </c>
      <c r="D181" s="1877" t="str">
        <f>_xlfn.CONCAT("Vibrator de Inalta Frecventa Gold, ",C181," - ",B181)</f>
        <v>Vibrator de Inalta Frecventa Gold, EDF-60CT, cu cap Ø60mm, Corta cu prot. termica incorporata, 230 V/200 Hz - Technoflex-141421R043</v>
      </c>
      <c r="E181" s="285"/>
      <c r="F181" s="834">
        <v>5100</v>
      </c>
      <c r="G181" s="835">
        <f t="shared" si="40"/>
        <v>6375</v>
      </c>
      <c r="H181" s="290"/>
      <c r="I181" s="290"/>
      <c r="J181" s="290"/>
      <c r="K181" s="290"/>
      <c r="L181" s="341"/>
    </row>
    <row r="182" spans="1:12" ht="15" customHeight="1">
      <c r="A182" s="299"/>
      <c r="B182" s="299"/>
      <c r="C182" s="374" t="s">
        <v>4424</v>
      </c>
      <c r="D182" s="1877"/>
      <c r="E182" s="285"/>
      <c r="F182" s="834"/>
      <c r="G182" s="835"/>
      <c r="H182" s="290"/>
      <c r="I182" s="290"/>
      <c r="J182" s="290"/>
      <c r="K182" s="290"/>
      <c r="L182" s="341"/>
    </row>
    <row r="183" spans="1:12" ht="15" customHeight="1">
      <c r="A183" s="299" t="s">
        <v>4427</v>
      </c>
      <c r="B183" s="1869" t="str">
        <f t="shared" ref="B183" si="43">_xlfn.CONCAT("Technoflex-",A183)</f>
        <v>Technoflex-141421R053</v>
      </c>
      <c r="C183" s="407" t="s">
        <v>8759</v>
      </c>
      <c r="D183" s="1877" t="str">
        <f>_xlfn.CONCAT("Vibrator de Inalta Frecventa Gold, ",C183," - ",B183)</f>
        <v>Vibrator de Inalta Frecventa Gold, EDF-60LT, cu cap Ø60mm, cu protectie termica incorporata, 230 V/200 Hz - Technoflex-141421R053</v>
      </c>
      <c r="E183" s="285"/>
      <c r="F183" s="834">
        <v>5100</v>
      </c>
      <c r="G183" s="835">
        <f t="shared" si="40"/>
        <v>6375</v>
      </c>
      <c r="H183" s="290"/>
      <c r="I183" s="290"/>
      <c r="J183" s="290"/>
      <c r="K183" s="290"/>
      <c r="L183" s="341"/>
    </row>
    <row r="184" spans="1:12" ht="15" customHeight="1">
      <c r="A184" s="299"/>
      <c r="B184" s="299"/>
      <c r="C184" s="374" t="s">
        <v>4422</v>
      </c>
      <c r="D184" s="1877"/>
      <c r="E184" s="285"/>
      <c r="F184" s="834"/>
      <c r="G184" s="835"/>
      <c r="H184" s="290"/>
      <c r="I184" s="290"/>
      <c r="J184" s="290"/>
      <c r="K184" s="290"/>
      <c r="L184" s="341"/>
    </row>
    <row r="185" spans="1:12" ht="15" customHeight="1">
      <c r="A185" s="299" t="s">
        <v>4428</v>
      </c>
      <c r="B185" s="1869" t="str">
        <f t="shared" ref="B185" si="44">_xlfn.CONCAT("Technoflex-",A185)</f>
        <v>Technoflex-141421R063</v>
      </c>
      <c r="C185" s="407" t="s">
        <v>8815</v>
      </c>
      <c r="D185" s="1877" t="str">
        <f>_xlfn.CONCAT("Vibrator de Inalta Frecventa Gold, ",C185," - ",B185)</f>
        <v>Vibrator de Inalta Frecventa Gold, EDF-70CT, cu cap Ø70mm, Corta cu prot. termica incorporata, 230 V/200 Hz - Technoflex-141421R063</v>
      </c>
      <c r="E185" s="285"/>
      <c r="F185" s="834">
        <v>5200</v>
      </c>
      <c r="G185" s="835">
        <f t="shared" si="40"/>
        <v>6500</v>
      </c>
      <c r="H185" s="290"/>
      <c r="I185" s="290"/>
      <c r="J185" s="290"/>
      <c r="K185" s="290"/>
      <c r="L185" s="341"/>
    </row>
    <row r="186" spans="1:12" ht="15" customHeight="1">
      <c r="A186" s="299"/>
      <c r="B186" s="299"/>
      <c r="C186" s="374" t="s">
        <v>4424</v>
      </c>
      <c r="D186" s="1877"/>
      <c r="E186" s="285"/>
      <c r="F186" s="834"/>
      <c r="G186" s="835"/>
      <c r="H186" s="290"/>
      <c r="I186" s="290"/>
      <c r="J186" s="290"/>
      <c r="K186" s="290"/>
      <c r="L186" s="341"/>
    </row>
    <row r="187" spans="1:12" ht="15" customHeight="1">
      <c r="A187" s="299" t="s">
        <v>4429</v>
      </c>
      <c r="B187" s="1869" t="str">
        <f t="shared" ref="B187" si="45">_xlfn.CONCAT("Technoflex-",A187)</f>
        <v>Technoflex-141421R073</v>
      </c>
      <c r="C187" s="407" t="s">
        <v>8760</v>
      </c>
      <c r="D187" s="1877" t="str">
        <f>_xlfn.CONCAT("Vibrator de Inalta Frecventa Gold, ",C187," - ",B187)</f>
        <v>Vibrator de Inalta Frecventa Gold, EDF-70LT, cu cap Ø70mm, cu protectie termica incorporata, 230 V/200 Hz - Technoflex-141421R073</v>
      </c>
      <c r="E187" s="285"/>
      <c r="F187" s="834">
        <v>5300</v>
      </c>
      <c r="G187" s="835">
        <f t="shared" si="40"/>
        <v>6625</v>
      </c>
      <c r="H187" s="290"/>
      <c r="I187" s="290"/>
      <c r="J187" s="290"/>
      <c r="K187" s="290"/>
      <c r="L187" s="341"/>
    </row>
    <row r="188" spans="1:12" ht="15" customHeight="1">
      <c r="A188" s="299"/>
      <c r="B188" s="299"/>
      <c r="C188" s="407" t="s">
        <v>4422</v>
      </c>
      <c r="D188" s="1877"/>
      <c r="E188" s="285"/>
      <c r="F188" s="834"/>
      <c r="G188" s="835"/>
      <c r="H188" s="290"/>
      <c r="I188" s="290"/>
      <c r="J188" s="290"/>
      <c r="K188" s="290"/>
      <c r="L188" s="341"/>
    </row>
    <row r="189" spans="1:12" ht="15" customHeight="1">
      <c r="A189" s="299"/>
      <c r="B189" s="299"/>
      <c r="C189" s="407"/>
      <c r="D189" s="1877"/>
      <c r="E189" s="285"/>
      <c r="F189" s="834"/>
      <c r="G189" s="835"/>
      <c r="H189" s="290"/>
      <c r="I189" s="290"/>
      <c r="J189" s="290"/>
      <c r="K189" s="290"/>
      <c r="L189" s="341"/>
    </row>
    <row r="190" spans="1:12" ht="15" customHeight="1">
      <c r="A190" s="299"/>
      <c r="B190" s="299"/>
      <c r="C190" s="364" t="s">
        <v>4430</v>
      </c>
      <c r="D190" s="1877"/>
      <c r="E190" s="285"/>
      <c r="F190" s="834">
        <v>129.94560000000001</v>
      </c>
      <c r="G190" s="835">
        <v>162.43200000000002</v>
      </c>
      <c r="H190" s="290"/>
      <c r="I190" s="290"/>
      <c r="J190" s="290"/>
      <c r="K190" s="290"/>
      <c r="L190" s="341"/>
    </row>
    <row r="191" spans="1:12" ht="15" customHeight="1">
      <c r="A191" s="299"/>
      <c r="B191" s="299"/>
      <c r="C191" s="408"/>
      <c r="D191" s="1874"/>
      <c r="E191" s="285"/>
      <c r="F191" s="834"/>
      <c r="G191" s="835"/>
      <c r="H191" s="290"/>
      <c r="I191" s="290"/>
      <c r="J191" s="290"/>
      <c r="K191" s="290"/>
      <c r="L191" s="341"/>
    </row>
    <row r="192" spans="1:12" ht="15" customHeight="1">
      <c r="A192" s="301"/>
      <c r="B192" s="301"/>
      <c r="C192" s="409" t="s">
        <v>4431</v>
      </c>
      <c r="D192" s="1900"/>
      <c r="E192" s="303"/>
      <c r="F192" s="836">
        <v>203.04000000000002</v>
      </c>
      <c r="G192" s="837">
        <v>253.8</v>
      </c>
      <c r="H192" s="349"/>
      <c r="I192" s="349"/>
      <c r="J192" s="349"/>
      <c r="K192" s="349"/>
      <c r="L192" s="350"/>
    </row>
    <row r="193" spans="1:12" ht="15" customHeight="1">
      <c r="A193" s="321"/>
      <c r="B193" s="321"/>
      <c r="F193" s="838"/>
      <c r="G193" s="839"/>
    </row>
    <row r="194" spans="1:12" ht="15" customHeight="1">
      <c r="A194" s="321"/>
      <c r="B194" s="321"/>
      <c r="C194" s="410"/>
      <c r="F194" s="838"/>
      <c r="G194" s="839"/>
    </row>
    <row r="195" spans="1:12" ht="15" customHeight="1">
      <c r="A195" s="276"/>
      <c r="B195" s="276"/>
      <c r="D195" s="1873"/>
      <c r="F195" s="838"/>
      <c r="G195" s="839"/>
    </row>
    <row r="196" spans="1:12" ht="15" customHeight="1">
      <c r="A196" s="411"/>
      <c r="B196" s="411"/>
      <c r="C196" s="370" t="s">
        <v>4432</v>
      </c>
      <c r="D196" s="1901"/>
      <c r="E196" s="296"/>
      <c r="F196" s="832"/>
      <c r="G196" s="833"/>
      <c r="H196" s="338"/>
      <c r="I196" s="338"/>
      <c r="J196" s="338"/>
      <c r="K196" s="338"/>
      <c r="L196" s="339"/>
    </row>
    <row r="197" spans="1:12" ht="15" customHeight="1">
      <c r="A197" s="297"/>
      <c r="B197" s="297"/>
      <c r="C197" s="372"/>
      <c r="D197" s="1902"/>
      <c r="E197" s="285"/>
      <c r="F197" s="834"/>
      <c r="G197" s="835"/>
      <c r="H197" s="290"/>
      <c r="I197" s="290"/>
      <c r="J197" s="290"/>
      <c r="K197" s="290"/>
      <c r="L197" s="341"/>
    </row>
    <row r="198" spans="1:12" ht="15" customHeight="1">
      <c r="A198" s="297"/>
      <c r="B198" s="297"/>
      <c r="C198" s="373" t="s">
        <v>4433</v>
      </c>
      <c r="D198" s="1902"/>
      <c r="E198" s="285"/>
      <c r="F198" s="834"/>
      <c r="G198" s="835"/>
      <c r="H198" s="290"/>
      <c r="I198" s="290"/>
      <c r="J198" s="290"/>
      <c r="K198" s="290"/>
      <c r="L198" s="341"/>
    </row>
    <row r="199" spans="1:12" ht="15" customHeight="1">
      <c r="A199" s="412"/>
      <c r="B199" s="412"/>
      <c r="C199" s="406"/>
      <c r="D199" s="1903"/>
      <c r="E199" s="285"/>
      <c r="F199" s="834"/>
      <c r="G199" s="835"/>
      <c r="H199" s="290"/>
      <c r="I199" s="290"/>
      <c r="J199" s="290"/>
      <c r="K199" s="290"/>
      <c r="L199" s="341"/>
    </row>
    <row r="200" spans="1:12" ht="15" customHeight="1">
      <c r="A200" s="297"/>
      <c r="B200" s="297"/>
      <c r="C200" s="342"/>
      <c r="D200" s="1877"/>
      <c r="E200" s="285"/>
      <c r="F200" s="834"/>
      <c r="G200" s="835"/>
      <c r="H200" s="290"/>
      <c r="I200" s="290"/>
      <c r="J200" s="290"/>
      <c r="K200" s="290"/>
      <c r="L200" s="341"/>
    </row>
    <row r="201" spans="1:12" ht="15" customHeight="1">
      <c r="A201" s="299" t="s">
        <v>4434</v>
      </c>
      <c r="B201" s="1869" t="str">
        <f t="shared" ref="B201" si="46">_xlfn.CONCAT("Technoflex-",A201)</f>
        <v>Technoflex-141512R013</v>
      </c>
      <c r="C201" s="300" t="s">
        <v>8761</v>
      </c>
      <c r="D201" s="1877" t="str">
        <f>_xlfn.CONCAT("Vibrator de Inalta Frecventa Silva, ",C201," - ",B201)</f>
        <v>Vibrator de Inalta Frecventa Silva, MEF-38, cu cap Ø38mm, Lung. 360 mm, cu prot. termica incorporata (230 V/200 Hz) - Technoflex-141512R013</v>
      </c>
      <c r="E201" s="285"/>
      <c r="F201" s="834">
        <v>3415.1328000000003</v>
      </c>
      <c r="G201" s="835">
        <v>4268.9160000000002</v>
      </c>
      <c r="H201" s="290"/>
      <c r="I201" s="290"/>
      <c r="J201" s="290"/>
      <c r="K201" s="290"/>
      <c r="L201" s="341"/>
    </row>
    <row r="202" spans="1:12" ht="15" customHeight="1">
      <c r="A202" s="299"/>
      <c r="B202" s="299"/>
      <c r="C202" s="304"/>
      <c r="D202" s="1874"/>
      <c r="E202" s="285"/>
      <c r="F202" s="834"/>
      <c r="G202" s="835"/>
      <c r="H202" s="290"/>
      <c r="I202" s="290"/>
      <c r="J202" s="290"/>
      <c r="K202" s="290"/>
      <c r="L202" s="341"/>
    </row>
    <row r="203" spans="1:12" ht="15" customHeight="1">
      <c r="A203" s="299"/>
      <c r="B203" s="299"/>
      <c r="C203" s="300"/>
      <c r="D203" s="1877"/>
      <c r="E203" s="285"/>
      <c r="F203" s="834"/>
      <c r="G203" s="835"/>
      <c r="H203" s="290"/>
      <c r="I203" s="290"/>
      <c r="J203" s="290"/>
      <c r="K203" s="290"/>
      <c r="L203" s="341"/>
    </row>
    <row r="204" spans="1:12" ht="15" customHeight="1">
      <c r="A204" s="299" t="s">
        <v>4435</v>
      </c>
      <c r="B204" s="1869" t="str">
        <f t="shared" ref="B204" si="47">_xlfn.CONCAT("Technoflex-",A204)</f>
        <v>Technoflex-141511R013</v>
      </c>
      <c r="C204" s="300" t="s">
        <v>8762</v>
      </c>
      <c r="D204" s="1877" t="str">
        <f>_xlfn.CONCAT("Vibrator de Inalta Frecventa Silva, ",C204," - ",B204)</f>
        <v>Vibrator de Inalta Frecventa Silva, MEF-50, cu cap Ø50mm, Lung. 333 mm, cu prot. termica incorporata (230 V/200 Hz) - Technoflex-141511R013</v>
      </c>
      <c r="E204" s="285"/>
      <c r="F204" s="834">
        <v>3415.1328000000003</v>
      </c>
      <c r="G204" s="835">
        <v>4268.9160000000002</v>
      </c>
      <c r="H204" s="290"/>
      <c r="I204" s="290"/>
      <c r="J204" s="290"/>
      <c r="K204" s="290"/>
      <c r="L204" s="341"/>
    </row>
    <row r="205" spans="1:12" ht="15" customHeight="1">
      <c r="A205" s="301"/>
      <c r="B205" s="301"/>
      <c r="C205" s="413"/>
      <c r="D205" s="1890"/>
      <c r="E205" s="303"/>
      <c r="F205" s="836"/>
      <c r="G205" s="837"/>
      <c r="H205" s="349"/>
      <c r="I205" s="349"/>
      <c r="J205" s="349"/>
      <c r="K205" s="349"/>
      <c r="L205" s="350"/>
    </row>
    <row r="206" spans="1:12" ht="15" customHeight="1">
      <c r="A206" s="414"/>
      <c r="B206" s="414"/>
      <c r="C206" s="415"/>
      <c r="D206" s="1904"/>
      <c r="F206" s="838"/>
      <c r="G206" s="839"/>
    </row>
    <row r="207" spans="1:12" ht="15" customHeight="1">
      <c r="F207" s="838"/>
      <c r="G207" s="839"/>
    </row>
    <row r="208" spans="1:12" ht="15" customHeight="1">
      <c r="A208" s="306"/>
      <c r="B208" s="306"/>
      <c r="C208" s="416" t="s">
        <v>4436</v>
      </c>
      <c r="D208" s="1886"/>
      <c r="E208" s="296"/>
      <c r="F208" s="832"/>
      <c r="G208" s="833"/>
      <c r="H208" s="338"/>
      <c r="I208" s="338"/>
      <c r="J208" s="338"/>
      <c r="K208" s="338"/>
      <c r="L208" s="339"/>
    </row>
    <row r="209" spans="1:12" ht="15" customHeight="1">
      <c r="A209" s="299"/>
      <c r="B209" s="299"/>
      <c r="C209" s="417"/>
      <c r="D209" s="1876"/>
      <c r="E209" s="285"/>
      <c r="F209" s="834"/>
      <c r="G209" s="835"/>
      <c r="H209" s="290"/>
      <c r="I209" s="290"/>
      <c r="J209" s="290"/>
      <c r="K209" s="290"/>
      <c r="L209" s="341"/>
    </row>
    <row r="210" spans="1:12" ht="15" customHeight="1">
      <c r="A210" s="297"/>
      <c r="B210" s="297"/>
      <c r="C210" s="418"/>
      <c r="D210" s="1876"/>
      <c r="E210" s="285"/>
      <c r="F210" s="834"/>
      <c r="G210" s="835"/>
      <c r="H210" s="290"/>
      <c r="I210" s="290"/>
      <c r="J210" s="290"/>
      <c r="K210" s="290"/>
      <c r="L210" s="341"/>
    </row>
    <row r="211" spans="1:12" ht="15" customHeight="1">
      <c r="A211" s="299" t="s">
        <v>4437</v>
      </c>
      <c r="B211" s="1869" t="str">
        <f t="shared" ref="B211" si="48">_xlfn.CONCAT("Technoflex-",A211)</f>
        <v>Technoflex-141123R013</v>
      </c>
      <c r="C211" s="419" t="s">
        <v>8763</v>
      </c>
      <c r="D211" s="1877" t="str">
        <f>_xlfn.CONCAT(C211," - ",B211)</f>
        <v>Vibrator Pneumatic VNF-25, Cap Ø25mm, cu 3 m furtun - Technoflex-141123R013</v>
      </c>
      <c r="E211" s="285"/>
      <c r="F211" s="834">
        <v>1500</v>
      </c>
      <c r="G211" s="835">
        <f>F211*1.25</f>
        <v>1875</v>
      </c>
      <c r="H211" s="290"/>
      <c r="I211" s="290"/>
      <c r="J211" s="290"/>
      <c r="K211" s="290"/>
      <c r="L211" s="341"/>
    </row>
    <row r="212" spans="1:12" ht="15" customHeight="1">
      <c r="A212" s="299"/>
      <c r="B212" s="299"/>
      <c r="C212" s="419"/>
      <c r="D212" s="1877"/>
      <c r="E212" s="285"/>
      <c r="F212" s="834"/>
      <c r="G212" s="835"/>
      <c r="H212" s="290"/>
      <c r="I212" s="290"/>
      <c r="J212" s="290"/>
      <c r="K212" s="290"/>
      <c r="L212" s="341"/>
    </row>
    <row r="213" spans="1:12" ht="15" customHeight="1">
      <c r="A213" s="299" t="s">
        <v>4438</v>
      </c>
      <c r="B213" s="1869" t="str">
        <f t="shared" ref="B213" si="49">_xlfn.CONCAT("Technoflex-",A213)</f>
        <v>Technoflex-141122R012</v>
      </c>
      <c r="C213" s="314" t="s">
        <v>8876</v>
      </c>
      <c r="D213" s="1877" t="str">
        <f t="shared" ref="D213:D219" si="50">_xlfn.CONCAT(C213," - ",B213)</f>
        <v>Vibrator Pneumatic VNF-40, Cap Ø40mm, cu 3 m furtun - Technoflex-141122R012</v>
      </c>
      <c r="E213" s="285"/>
      <c r="F213" s="834">
        <v>1500</v>
      </c>
      <c r="G213" s="835">
        <f t="shared" ref="G213:G219" si="51">F213*1.25</f>
        <v>1875</v>
      </c>
      <c r="H213" s="290"/>
      <c r="I213" s="290"/>
      <c r="J213" s="290"/>
      <c r="K213" s="290"/>
      <c r="L213" s="341"/>
    </row>
    <row r="214" spans="1:12" ht="15" customHeight="1">
      <c r="A214" s="299"/>
      <c r="B214" s="299"/>
      <c r="C214" s="420"/>
      <c r="D214" s="1877"/>
      <c r="E214" s="285"/>
      <c r="F214" s="834"/>
      <c r="G214" s="835"/>
      <c r="H214" s="290"/>
      <c r="I214" s="290"/>
      <c r="J214" s="290"/>
      <c r="K214" s="290"/>
      <c r="L214" s="341"/>
    </row>
    <row r="215" spans="1:12" ht="15" customHeight="1">
      <c r="A215" s="299" t="s">
        <v>4439</v>
      </c>
      <c r="B215" s="1869" t="str">
        <f t="shared" ref="B215" si="52">_xlfn.CONCAT("Technoflex-",A215)</f>
        <v>Technoflex-141120R012</v>
      </c>
      <c r="C215" s="314" t="s">
        <v>8764</v>
      </c>
      <c r="D215" s="1877" t="str">
        <f t="shared" si="50"/>
        <v>Vibrator Pneumatic VNF-50, Cap Ø50mm, cu 3 m furtun - Technoflex-141120R012</v>
      </c>
      <c r="E215" s="285"/>
      <c r="F215" s="834">
        <v>1700</v>
      </c>
      <c r="G215" s="835">
        <f t="shared" si="51"/>
        <v>2125</v>
      </c>
      <c r="H215" s="290"/>
      <c r="I215" s="290"/>
      <c r="J215" s="290"/>
      <c r="K215" s="290"/>
      <c r="L215" s="341"/>
    </row>
    <row r="216" spans="1:12" ht="15" customHeight="1">
      <c r="A216" s="299"/>
      <c r="B216" s="299"/>
      <c r="C216" s="314"/>
      <c r="D216" s="1877"/>
      <c r="E216" s="285"/>
      <c r="F216" s="834"/>
      <c r="G216" s="835"/>
      <c r="H216" s="290"/>
      <c r="I216" s="290"/>
      <c r="J216" s="290"/>
      <c r="K216" s="290"/>
      <c r="L216" s="341"/>
    </row>
    <row r="217" spans="1:12" ht="15" customHeight="1">
      <c r="A217" s="299" t="s">
        <v>4440</v>
      </c>
      <c r="B217" s="1869" t="str">
        <f t="shared" ref="B217" si="53">_xlfn.CONCAT("Technoflex-",A217)</f>
        <v>Technoflex-141124R012</v>
      </c>
      <c r="C217" s="314" t="s">
        <v>8765</v>
      </c>
      <c r="D217" s="1877" t="str">
        <f t="shared" si="50"/>
        <v>Vibrator Pneumatic VNF-58, Cap Ø58mm, cu 3 m furtun - Technoflex-141124R012</v>
      </c>
      <c r="E217" s="285"/>
      <c r="F217" s="834">
        <v>1800</v>
      </c>
      <c r="G217" s="835">
        <f t="shared" si="51"/>
        <v>2250</v>
      </c>
      <c r="H217" s="290"/>
      <c r="I217" s="290"/>
      <c r="J217" s="290"/>
      <c r="K217" s="290"/>
      <c r="L217" s="341"/>
    </row>
    <row r="218" spans="1:12" ht="15" customHeight="1">
      <c r="A218" s="299"/>
      <c r="B218" s="299"/>
      <c r="C218" s="420"/>
      <c r="D218" s="1877"/>
      <c r="E218" s="285"/>
      <c r="F218" s="834"/>
      <c r="G218" s="835"/>
      <c r="H218" s="290"/>
      <c r="I218" s="290"/>
      <c r="J218" s="290"/>
      <c r="K218" s="290"/>
      <c r="L218" s="341"/>
    </row>
    <row r="219" spans="1:12" ht="15" customHeight="1">
      <c r="A219" s="299" t="s">
        <v>4441</v>
      </c>
      <c r="B219" s="1869" t="str">
        <f t="shared" ref="B219" si="54">_xlfn.CONCAT("Technoflex-",A219)</f>
        <v>Technoflex-141125R012</v>
      </c>
      <c r="C219" s="314" t="s">
        <v>8877</v>
      </c>
      <c r="D219" s="1877" t="str">
        <f t="shared" si="50"/>
        <v>Vibrator Pneumatic VNF-80, Cap Ø80mm, cu 3 m furtun - Technoflex-141125R012</v>
      </c>
      <c r="E219" s="285"/>
      <c r="F219" s="834">
        <v>1800</v>
      </c>
      <c r="G219" s="835">
        <f t="shared" si="51"/>
        <v>2250</v>
      </c>
      <c r="H219" s="290"/>
      <c r="I219" s="290"/>
      <c r="J219" s="290"/>
      <c r="K219" s="290"/>
      <c r="L219" s="341"/>
    </row>
    <row r="220" spans="1:12" ht="15" customHeight="1">
      <c r="A220" s="301"/>
      <c r="B220" s="301"/>
      <c r="C220" s="421"/>
      <c r="D220" s="1890"/>
      <c r="E220" s="303"/>
      <c r="F220" s="836"/>
      <c r="G220" s="837"/>
      <c r="H220" s="349"/>
      <c r="I220" s="349"/>
      <c r="J220" s="349"/>
      <c r="K220" s="349"/>
      <c r="L220" s="350"/>
    </row>
    <row r="221" spans="1:12" ht="15" customHeight="1">
      <c r="A221" s="276" t="s">
        <v>4442</v>
      </c>
      <c r="B221" s="276" t="s">
        <v>4442</v>
      </c>
      <c r="D221" s="1873"/>
      <c r="F221" s="838"/>
      <c r="G221" s="839"/>
    </row>
    <row r="222" spans="1:12" ht="15" customHeight="1">
      <c r="A222" s="306"/>
      <c r="B222" s="306"/>
      <c r="C222" s="370" t="s">
        <v>4443</v>
      </c>
      <c r="D222" s="1884"/>
      <c r="E222" s="296"/>
      <c r="F222" s="832"/>
      <c r="G222" s="833"/>
      <c r="H222" s="338"/>
      <c r="I222" s="338"/>
      <c r="J222" s="338"/>
      <c r="K222" s="338"/>
      <c r="L222" s="339"/>
    </row>
    <row r="223" spans="1:12" ht="15" customHeight="1">
      <c r="A223" s="299"/>
      <c r="B223" s="299"/>
      <c r="C223" s="422"/>
      <c r="D223" s="1877"/>
      <c r="E223" s="285"/>
      <c r="F223" s="834"/>
      <c r="G223" s="835"/>
      <c r="H223" s="290"/>
      <c r="I223" s="290"/>
      <c r="J223" s="290"/>
      <c r="K223" s="290"/>
      <c r="L223" s="341"/>
    </row>
    <row r="224" spans="1:12" ht="15" customHeight="1">
      <c r="A224" s="299"/>
      <c r="B224" s="299"/>
      <c r="C224" s="423" t="s">
        <v>4444</v>
      </c>
      <c r="D224" s="1877"/>
      <c r="E224" s="285"/>
      <c r="F224" s="834"/>
      <c r="G224" s="835"/>
      <c r="H224" s="290"/>
      <c r="I224" s="290"/>
      <c r="J224" s="290"/>
      <c r="K224" s="290"/>
      <c r="L224" s="341"/>
    </row>
    <row r="225" spans="1:12" ht="15" customHeight="1">
      <c r="A225" s="299"/>
      <c r="B225" s="299"/>
      <c r="C225" s="372"/>
      <c r="D225" s="1877"/>
      <c r="E225" s="285"/>
      <c r="F225" s="834"/>
      <c r="G225" s="835"/>
      <c r="H225" s="290"/>
      <c r="I225" s="290"/>
      <c r="J225" s="290"/>
      <c r="K225" s="290"/>
      <c r="L225" s="341"/>
    </row>
    <row r="226" spans="1:12" ht="15" customHeight="1">
      <c r="A226" s="297"/>
      <c r="B226" s="297"/>
      <c r="C226" s="342"/>
      <c r="D226" s="1876"/>
      <c r="E226" s="285"/>
      <c r="F226" s="834"/>
      <c r="G226" s="835"/>
      <c r="H226" s="290"/>
      <c r="I226" s="290"/>
      <c r="J226" s="290"/>
      <c r="K226" s="290"/>
      <c r="L226" s="341"/>
    </row>
    <row r="227" spans="1:12" ht="15" customHeight="1">
      <c r="A227" s="299" t="s">
        <v>4445</v>
      </c>
      <c r="B227" s="1869" t="str">
        <f t="shared" ref="B227" si="55">_xlfn.CONCAT("Technoflex-",A227)</f>
        <v>Technoflex-141553R012</v>
      </c>
      <c r="C227" s="364" t="s">
        <v>8782</v>
      </c>
      <c r="D227" s="1877" t="str">
        <f>_xlfn.CONCAT(E227," - ",B227)</f>
        <v>Convertizor electric de frecventa, ETF-20, 2 KVA, 2 iesiri 42 V/200 Hz (Monofazic 230 V/ 50-60 Hz) - Technoflex-141553R012</v>
      </c>
      <c r="E227" s="364" t="s">
        <v>8787</v>
      </c>
      <c r="F227" s="834">
        <v>3400</v>
      </c>
      <c r="G227" s="835">
        <f>F227*1.25</f>
        <v>4250</v>
      </c>
      <c r="H227" s="290"/>
      <c r="I227" s="290"/>
      <c r="J227" s="290"/>
      <c r="K227" s="290"/>
      <c r="L227" s="341"/>
    </row>
    <row r="228" spans="1:12" ht="15" customHeight="1">
      <c r="A228" s="299"/>
      <c r="B228" s="299"/>
      <c r="C228" s="424"/>
      <c r="D228" s="1877"/>
      <c r="E228" s="424"/>
      <c r="F228" s="834"/>
      <c r="G228" s="835"/>
      <c r="H228" s="290"/>
      <c r="I228" s="290"/>
      <c r="J228" s="290"/>
      <c r="K228" s="290"/>
      <c r="L228" s="341"/>
    </row>
    <row r="229" spans="1:12" ht="15" customHeight="1">
      <c r="A229" s="299" t="s">
        <v>4446</v>
      </c>
      <c r="B229" s="1869" t="str">
        <f t="shared" ref="B229" si="56">_xlfn.CONCAT("Technoflex-",A229)</f>
        <v>Technoflex-141552R012</v>
      </c>
      <c r="C229" s="364" t="s">
        <v>8783</v>
      </c>
      <c r="D229" s="1877" t="str">
        <f t="shared" ref="D229:D235" si="57">_xlfn.CONCAT(E229," - ",B229)</f>
        <v>Convertizor electric de frecventa, ETF-60, 6 KVA, 4 iesiri 42 V/200 Hz (Trifazic 400 V/50-60 Hz.) - Technoflex-141552R012</v>
      </c>
      <c r="E229" s="364" t="s">
        <v>8788</v>
      </c>
      <c r="F229" s="834">
        <v>8807.8752000000022</v>
      </c>
      <c r="G229" s="835">
        <v>11009.844000000003</v>
      </c>
      <c r="H229" s="290"/>
      <c r="I229" s="290"/>
      <c r="J229" s="290"/>
      <c r="K229" s="290"/>
      <c r="L229" s="341"/>
    </row>
    <row r="230" spans="1:12" ht="15" customHeight="1">
      <c r="A230" s="299"/>
      <c r="B230" s="299"/>
      <c r="C230" s="424"/>
      <c r="D230" s="1877"/>
      <c r="E230" s="424"/>
      <c r="F230" s="834"/>
      <c r="G230" s="835"/>
      <c r="H230" s="290"/>
      <c r="I230" s="290"/>
      <c r="J230" s="290"/>
      <c r="K230" s="290"/>
      <c r="L230" s="341"/>
    </row>
    <row r="231" spans="1:12" ht="15" customHeight="1">
      <c r="A231" s="299" t="s">
        <v>4447</v>
      </c>
      <c r="B231" s="1869" t="str">
        <f t="shared" ref="B231" si="58">_xlfn.CONCAT("Technoflex-",A231)</f>
        <v>Technoflex-141193R022</v>
      </c>
      <c r="C231" s="364" t="s">
        <v>8784</v>
      </c>
      <c r="D231" s="1877" t="str">
        <f t="shared" si="57"/>
        <v>Convertizor de inalta frecventa, CRF-20TT, Motor Trifazic, 2 KVA, 2 iesiri 42 V/200 Hz, Carcasa Poliamida - Technoflex-141193R022</v>
      </c>
      <c r="E231" s="364" t="s">
        <v>8789</v>
      </c>
      <c r="F231" s="834">
        <v>2800</v>
      </c>
      <c r="G231" s="835">
        <f>F231*1.25</f>
        <v>3500</v>
      </c>
      <c r="H231" s="290"/>
      <c r="I231" s="290"/>
      <c r="J231" s="290"/>
      <c r="K231" s="290"/>
      <c r="L231" s="341"/>
    </row>
    <row r="232" spans="1:12" ht="15" customHeight="1">
      <c r="A232" s="299"/>
      <c r="B232" s="299"/>
      <c r="C232" s="424"/>
      <c r="D232" s="1877"/>
      <c r="E232" s="424"/>
      <c r="F232" s="834"/>
      <c r="G232" s="835"/>
      <c r="H232" s="290"/>
      <c r="I232" s="290"/>
      <c r="J232" s="290"/>
      <c r="K232" s="290"/>
      <c r="L232" s="341"/>
    </row>
    <row r="233" spans="1:12" ht="15" customHeight="1">
      <c r="A233" s="299" t="s">
        <v>4448</v>
      </c>
      <c r="B233" s="1869" t="str">
        <f t="shared" ref="B233:B235" si="59">_xlfn.CONCAT("Technoflex-",A233)</f>
        <v>Technoflex-141213R012</v>
      </c>
      <c r="C233" s="364" t="s">
        <v>8785</v>
      </c>
      <c r="D233" s="1877" t="str">
        <f t="shared" si="57"/>
        <v>Convertizor de inalta frecventa, CRF-30TT, Motor Trifazic, 3 KVA, 3 iesiri 42 V/200 Hz, Sasiu metalic - Technoflex-141213R012</v>
      </c>
      <c r="E233" s="364" t="s">
        <v>8790</v>
      </c>
      <c r="F233" s="834">
        <v>3800</v>
      </c>
      <c r="G233" s="835">
        <f>F233*1.25</f>
        <v>4750</v>
      </c>
      <c r="H233" s="290"/>
      <c r="I233" s="290"/>
      <c r="J233" s="290"/>
      <c r="K233" s="290"/>
      <c r="L233" s="341"/>
    </row>
    <row r="234" spans="1:12" ht="15" customHeight="1">
      <c r="A234" s="299"/>
      <c r="B234" s="299"/>
      <c r="C234" s="424"/>
      <c r="D234" s="1877"/>
      <c r="E234" s="424"/>
      <c r="F234" s="834"/>
      <c r="G234" s="835"/>
      <c r="H234" s="290"/>
      <c r="I234" s="290"/>
      <c r="J234" s="290"/>
      <c r="K234" s="290"/>
      <c r="L234" s="341"/>
    </row>
    <row r="235" spans="1:12" ht="15" customHeight="1">
      <c r="A235" s="299" t="s">
        <v>4449</v>
      </c>
      <c r="B235" s="1869" t="str">
        <f t="shared" si="59"/>
        <v>Technoflex-141154R042</v>
      </c>
      <c r="C235" s="425" t="s">
        <v>8786</v>
      </c>
      <c r="D235" s="1877" t="str">
        <f t="shared" si="57"/>
        <v>Convertizor de inalta frecventa, CRF-20GH, motor Honda benzina 5,5 Hp (4 T), 2,0 KVA, 2 iesiri 42 V/200hz, Sasiu Metalic - Technoflex-141154R042</v>
      </c>
      <c r="E235" s="425" t="s">
        <v>8791</v>
      </c>
      <c r="F235" s="834">
        <v>5500</v>
      </c>
      <c r="G235" s="835">
        <v>7421.112000000001</v>
      </c>
      <c r="H235" s="290"/>
      <c r="I235" s="290"/>
      <c r="J235" s="290"/>
      <c r="K235" s="290"/>
      <c r="L235" s="341"/>
    </row>
    <row r="236" spans="1:12" ht="15" customHeight="1">
      <c r="A236" s="301"/>
      <c r="B236" s="301"/>
      <c r="C236" s="426"/>
      <c r="D236" s="1890"/>
      <c r="E236" s="303"/>
      <c r="F236" s="836"/>
      <c r="G236" s="837"/>
      <c r="H236" s="349"/>
      <c r="I236" s="349"/>
      <c r="J236" s="349"/>
      <c r="K236" s="349"/>
      <c r="L236" s="350"/>
    </row>
    <row r="237" spans="1:12" ht="15" customHeight="1">
      <c r="A237" s="321"/>
      <c r="B237" s="321"/>
      <c r="D237" s="1881"/>
      <c r="F237" s="838"/>
      <c r="G237" s="839"/>
    </row>
    <row r="238" spans="1:12" ht="15" customHeight="1">
      <c r="A238" s="276"/>
      <c r="B238" s="276"/>
      <c r="D238" s="1873"/>
      <c r="F238" s="838"/>
      <c r="G238" s="839"/>
    </row>
    <row r="239" spans="1:12" ht="15" customHeight="1">
      <c r="A239" s="306"/>
      <c r="B239" s="306"/>
      <c r="C239" s="370" t="s">
        <v>4443</v>
      </c>
      <c r="D239" s="1884"/>
      <c r="E239" s="296"/>
      <c r="F239" s="832"/>
      <c r="G239" s="833"/>
      <c r="H239" s="338"/>
      <c r="I239" s="338"/>
      <c r="J239" s="338"/>
      <c r="K239" s="338"/>
      <c r="L239" s="339"/>
    </row>
    <row r="240" spans="1:12" ht="15" customHeight="1">
      <c r="A240" s="299"/>
      <c r="B240" s="299"/>
      <c r="C240" s="372"/>
      <c r="D240" s="1877"/>
      <c r="E240" s="285"/>
      <c r="F240" s="834"/>
      <c r="G240" s="835"/>
      <c r="H240" s="290"/>
      <c r="I240" s="290"/>
      <c r="J240" s="290"/>
      <c r="K240" s="290"/>
      <c r="L240" s="341"/>
    </row>
    <row r="241" spans="1:12" ht="15" customHeight="1">
      <c r="A241" s="299"/>
      <c r="B241" s="299"/>
      <c r="C241" s="385" t="s">
        <v>4450</v>
      </c>
      <c r="D241" s="1877"/>
      <c r="E241" s="285"/>
      <c r="F241" s="834"/>
      <c r="G241" s="835"/>
      <c r="H241" s="290"/>
      <c r="I241" s="290"/>
      <c r="J241" s="290"/>
      <c r="K241" s="290"/>
      <c r="L241" s="341"/>
    </row>
    <row r="242" spans="1:12" ht="15" customHeight="1">
      <c r="A242" s="299"/>
      <c r="B242" s="299"/>
      <c r="C242" s="427" t="s">
        <v>4451</v>
      </c>
      <c r="D242" s="1877"/>
      <c r="E242" s="285"/>
      <c r="F242" s="834"/>
      <c r="G242" s="835"/>
      <c r="H242" s="290"/>
      <c r="I242" s="290"/>
      <c r="J242" s="290"/>
      <c r="K242" s="290"/>
      <c r="L242" s="341"/>
    </row>
    <row r="243" spans="1:12" ht="15" customHeight="1">
      <c r="A243" s="299"/>
      <c r="B243" s="299"/>
      <c r="C243" s="348"/>
      <c r="D243" s="1877"/>
      <c r="E243" s="285"/>
      <c r="F243" s="834"/>
      <c r="G243" s="835"/>
      <c r="H243" s="290"/>
      <c r="I243" s="290"/>
      <c r="J243" s="290"/>
      <c r="K243" s="290"/>
      <c r="L243" s="341"/>
    </row>
    <row r="244" spans="1:12" ht="15" customHeight="1">
      <c r="A244" s="299" t="s">
        <v>4452</v>
      </c>
      <c r="B244" s="1869" t="str">
        <f t="shared" ref="B244:B247" si="60">_xlfn.CONCAT("Technoflex-",A244)</f>
        <v>Technoflex-140993R023</v>
      </c>
      <c r="C244" s="428" t="s">
        <v>8774</v>
      </c>
      <c r="D244" s="1877" t="str">
        <f>_xlfn.CONCAT("Transmisie completa de inalta frecventa, 42 V/200 Hz, ",E244," - ",B244)</f>
        <v>Transmisie completa de inalta frecventa, 42 V/200 Hz, VAF-38LT, cap Ø38 mm, cu protectie termica - Technoflex-140993R023</v>
      </c>
      <c r="E244" s="428" t="s">
        <v>8778</v>
      </c>
      <c r="F244" s="834">
        <v>2200</v>
      </c>
      <c r="G244" s="835">
        <f>F244*1.25</f>
        <v>2750</v>
      </c>
      <c r="H244" s="290"/>
      <c r="I244" s="290"/>
      <c r="J244" s="290"/>
      <c r="K244" s="290"/>
      <c r="L244" s="341"/>
    </row>
    <row r="245" spans="1:12" ht="15" customHeight="1">
      <c r="A245" s="299" t="s">
        <v>4453</v>
      </c>
      <c r="B245" s="1869" t="str">
        <f t="shared" si="60"/>
        <v>Technoflex-140994R023</v>
      </c>
      <c r="C245" s="428" t="s">
        <v>8775</v>
      </c>
      <c r="D245" s="1877" t="str">
        <f t="shared" ref="D245:D247" si="61">_xlfn.CONCAT("Transmisie completa de inalta frecventa, 42 V/200 Hz, ",E245," - ",B245)</f>
        <v>Transmisie completa de inalta frecventa, 42 V/200 Hz,  VAF-50LT, cap Ø50 mm, cu protectie termica - Technoflex-140994R023</v>
      </c>
      <c r="E245" s="428" t="s">
        <v>8779</v>
      </c>
      <c r="F245" s="834">
        <v>2200</v>
      </c>
      <c r="G245" s="835">
        <f t="shared" ref="G245:G247" si="62">F245*1.25</f>
        <v>2750</v>
      </c>
      <c r="H245" s="290"/>
      <c r="I245" s="290"/>
      <c r="J245" s="290"/>
      <c r="K245" s="290"/>
      <c r="L245" s="341"/>
    </row>
    <row r="246" spans="1:12" ht="15" customHeight="1">
      <c r="A246" s="299" t="s">
        <v>4454</v>
      </c>
      <c r="B246" s="1869" t="str">
        <f t="shared" si="60"/>
        <v>Technoflex-140995R023</v>
      </c>
      <c r="C246" s="428" t="s">
        <v>8776</v>
      </c>
      <c r="D246" s="1877" t="str">
        <f t="shared" si="61"/>
        <v>Transmisie completa de inalta frecventa, 42 V/200 Hz, VAF-60LT, cap Ø60 mm, cu protectie termica - Technoflex-140995R023</v>
      </c>
      <c r="E246" s="428" t="s">
        <v>8780</v>
      </c>
      <c r="F246" s="834">
        <v>2300</v>
      </c>
      <c r="G246" s="835">
        <f t="shared" si="62"/>
        <v>2875</v>
      </c>
      <c r="H246" s="290"/>
      <c r="I246" s="290"/>
      <c r="J246" s="290"/>
      <c r="K246" s="290"/>
      <c r="L246" s="341"/>
    </row>
    <row r="247" spans="1:12" ht="15" customHeight="1">
      <c r="A247" s="299" t="s">
        <v>4455</v>
      </c>
      <c r="B247" s="1869" t="str">
        <f t="shared" si="60"/>
        <v>Technoflex-140996R023</v>
      </c>
      <c r="C247" s="428" t="s">
        <v>8777</v>
      </c>
      <c r="D247" s="1877" t="str">
        <f t="shared" si="61"/>
        <v>Transmisie completa de inalta frecventa, 42 V/200 Hz,  VAF-70LT, cap Ø70 mm, cu protectie termica - Technoflex-140996R023</v>
      </c>
      <c r="E247" s="428" t="s">
        <v>8781</v>
      </c>
      <c r="F247" s="834">
        <v>2400</v>
      </c>
      <c r="G247" s="835">
        <f t="shared" si="62"/>
        <v>3000</v>
      </c>
      <c r="H247" s="290"/>
      <c r="I247" s="290"/>
      <c r="J247" s="290"/>
      <c r="K247" s="290"/>
      <c r="L247" s="341"/>
    </row>
    <row r="248" spans="1:12" ht="15" customHeight="1">
      <c r="A248" s="356"/>
      <c r="B248" s="356"/>
      <c r="C248" s="348"/>
      <c r="D248" s="1874"/>
      <c r="E248" s="285"/>
      <c r="F248" s="834"/>
      <c r="G248" s="835"/>
      <c r="H248" s="290"/>
      <c r="I248" s="290"/>
      <c r="J248" s="290"/>
      <c r="K248" s="290"/>
      <c r="L248" s="341"/>
    </row>
    <row r="249" spans="1:12" ht="15" customHeight="1">
      <c r="A249" s="299"/>
      <c r="B249" s="299"/>
      <c r="C249" s="364" t="s">
        <v>4456</v>
      </c>
      <c r="D249" s="1877"/>
      <c r="E249" s="285"/>
      <c r="F249" s="834">
        <v>129.94560000000001</v>
      </c>
      <c r="G249" s="835">
        <v>162.43200000000002</v>
      </c>
      <c r="H249" s="290"/>
      <c r="I249" s="290"/>
      <c r="J249" s="290"/>
      <c r="K249" s="290"/>
      <c r="L249" s="341"/>
    </row>
    <row r="250" spans="1:12" ht="15" customHeight="1">
      <c r="A250" s="299"/>
      <c r="B250" s="299"/>
      <c r="C250" s="408"/>
      <c r="D250" s="1877"/>
      <c r="E250" s="285"/>
      <c r="F250" s="834"/>
      <c r="G250" s="835"/>
      <c r="H250" s="290"/>
      <c r="I250" s="290"/>
      <c r="J250" s="290"/>
      <c r="K250" s="290"/>
      <c r="L250" s="341"/>
    </row>
    <row r="251" spans="1:12" ht="15" customHeight="1">
      <c r="A251" s="299"/>
      <c r="B251" s="299"/>
      <c r="C251" s="346" t="s">
        <v>4457</v>
      </c>
      <c r="D251" s="1877"/>
      <c r="E251" s="285"/>
      <c r="F251" s="834">
        <v>203.04000000000002</v>
      </c>
      <c r="G251" s="835">
        <v>253.8</v>
      </c>
      <c r="H251" s="290"/>
      <c r="I251" s="290"/>
      <c r="J251" s="290"/>
      <c r="K251" s="290"/>
      <c r="L251" s="341"/>
    </row>
    <row r="252" spans="1:12" ht="15" customHeight="1">
      <c r="A252" s="299"/>
      <c r="B252" s="299"/>
      <c r="C252" s="345"/>
      <c r="D252" s="1877"/>
      <c r="E252" s="285"/>
      <c r="F252" s="834"/>
      <c r="G252" s="835"/>
      <c r="H252" s="290"/>
      <c r="I252" s="290"/>
      <c r="J252" s="290"/>
      <c r="K252" s="290"/>
      <c r="L252" s="341"/>
    </row>
    <row r="253" spans="1:12" ht="15" customHeight="1">
      <c r="A253" s="356"/>
      <c r="B253" s="356"/>
      <c r="C253" s="348"/>
      <c r="D253" s="1874"/>
      <c r="E253" s="285"/>
      <c r="F253" s="834"/>
      <c r="G253" s="835"/>
      <c r="H253" s="290"/>
      <c r="I253" s="290"/>
      <c r="J253" s="290"/>
      <c r="K253" s="290"/>
      <c r="L253" s="341"/>
    </row>
    <row r="254" spans="1:12" ht="15" customHeight="1">
      <c r="A254" s="357"/>
      <c r="B254" s="357"/>
      <c r="C254" s="429"/>
      <c r="D254" s="1900"/>
      <c r="E254" s="303"/>
      <c r="F254" s="836"/>
      <c r="G254" s="837"/>
      <c r="H254" s="349"/>
      <c r="I254" s="349"/>
      <c r="J254" s="349"/>
      <c r="K254" s="349"/>
      <c r="L254" s="350"/>
    </row>
    <row r="255" spans="1:12" ht="15" customHeight="1">
      <c r="F255" s="838"/>
      <c r="G255" s="839"/>
    </row>
    <row r="256" spans="1:12" ht="15" customHeight="1">
      <c r="F256" s="838"/>
      <c r="G256" s="839"/>
    </row>
    <row r="257" spans="1:12" ht="15" customHeight="1">
      <c r="A257" s="321"/>
      <c r="B257" s="321"/>
      <c r="C257" s="322"/>
      <c r="F257" s="838"/>
      <c r="G257" s="839"/>
    </row>
    <row r="258" spans="1:12" ht="15" customHeight="1">
      <c r="A258" s="321"/>
      <c r="B258" s="321"/>
      <c r="D258" s="1881"/>
      <c r="F258" s="838"/>
      <c r="G258" s="839"/>
    </row>
    <row r="259" spans="1:12" ht="15" customHeight="1">
      <c r="A259" s="276"/>
      <c r="B259" s="276"/>
      <c r="D259" s="1873"/>
      <c r="F259" s="838"/>
      <c r="G259" s="839"/>
    </row>
    <row r="260" spans="1:12" ht="15" customHeight="1">
      <c r="A260" s="430"/>
      <c r="B260" s="430"/>
      <c r="C260" s="416" t="s">
        <v>4458</v>
      </c>
      <c r="D260" s="1905"/>
      <c r="E260" s="296"/>
      <c r="F260" s="832"/>
      <c r="G260" s="833"/>
      <c r="H260" s="338"/>
      <c r="I260" s="338"/>
      <c r="J260" s="338"/>
      <c r="K260" s="338"/>
      <c r="L260" s="339"/>
    </row>
    <row r="261" spans="1:12" ht="15" customHeight="1">
      <c r="A261" s="361"/>
      <c r="B261" s="361"/>
      <c r="C261" s="431"/>
      <c r="D261" s="1892"/>
      <c r="E261" s="285"/>
      <c r="F261" s="834"/>
      <c r="G261" s="835"/>
      <c r="H261" s="290"/>
      <c r="I261" s="290"/>
      <c r="J261" s="290"/>
      <c r="K261" s="290"/>
      <c r="L261" s="341"/>
    </row>
    <row r="262" spans="1:12" ht="15" customHeight="1">
      <c r="A262" s="361"/>
      <c r="B262" s="361"/>
      <c r="C262" s="432"/>
      <c r="D262" s="1892"/>
      <c r="E262" s="285"/>
      <c r="F262" s="834"/>
      <c r="G262" s="835"/>
      <c r="H262" s="290"/>
      <c r="I262" s="290"/>
      <c r="J262" s="290"/>
      <c r="K262" s="290"/>
      <c r="L262" s="341"/>
    </row>
    <row r="263" spans="1:12" ht="15" customHeight="1">
      <c r="A263" s="297"/>
      <c r="B263" s="297"/>
      <c r="C263" s="347"/>
      <c r="D263" s="1877"/>
      <c r="E263" s="285"/>
      <c r="F263" s="834"/>
      <c r="G263" s="835"/>
      <c r="H263" s="290"/>
      <c r="I263" s="290"/>
      <c r="J263" s="290"/>
      <c r="K263" s="290"/>
      <c r="L263" s="341"/>
    </row>
    <row r="264" spans="1:12" ht="15" customHeight="1">
      <c r="A264" s="299" t="s">
        <v>4459</v>
      </c>
      <c r="B264" s="1869" t="str">
        <f t="shared" ref="B264" si="63">_xlfn.CONCAT("Technoflex-",A264)</f>
        <v>Technoflex-141610OM23</v>
      </c>
      <c r="C264" s="347" t="s">
        <v>8742</v>
      </c>
      <c r="D264" s="1877" t="str">
        <f t="shared" ref="D264" si="64">_xlfn.CONCAT(E264," - ",B264)</f>
        <v>Slefuitor beton F-90/4HT, (4 palete, Motor benzina Honda de 5,5 CP) - Technoflex-141610OM23</v>
      </c>
      <c r="E264" s="347" t="s">
        <v>8742</v>
      </c>
      <c r="F264" s="834">
        <v>7500</v>
      </c>
      <c r="G264" s="835">
        <f>F264*1.25</f>
        <v>9375</v>
      </c>
      <c r="H264" s="290"/>
      <c r="I264" s="290"/>
      <c r="J264" s="290"/>
      <c r="K264" s="290"/>
      <c r="L264" s="341"/>
    </row>
    <row r="265" spans="1:12" ht="15" customHeight="1">
      <c r="A265" s="299"/>
      <c r="B265" s="299"/>
      <c r="C265" s="347"/>
      <c r="D265" s="1877"/>
      <c r="E265" s="285"/>
      <c r="F265" s="834"/>
      <c r="G265" s="835"/>
      <c r="H265" s="290"/>
      <c r="I265" s="290"/>
      <c r="J265" s="290"/>
      <c r="K265" s="290"/>
      <c r="L265" s="341"/>
    </row>
    <row r="266" spans="1:12" ht="15" customHeight="1">
      <c r="A266" s="299" t="s">
        <v>4460</v>
      </c>
      <c r="B266" s="1869" t="str">
        <f t="shared" ref="B266" si="65">_xlfn.CONCAT("Technoflex-",A266)</f>
        <v>Technoflex-141609OM23</v>
      </c>
      <c r="C266" s="347" t="s">
        <v>8743</v>
      </c>
      <c r="D266" s="1877" t="str">
        <f t="shared" ref="D266:D271" si="66">_xlfn.CONCAT(E266," - ",B266)</f>
        <v>Slefuitor beton F-120/4HT, (4 palete, Motor benzina Honda de 9,0 CP) - Technoflex-141609OM23</v>
      </c>
      <c r="E266" s="347" t="s">
        <v>8792</v>
      </c>
      <c r="F266" s="834">
        <v>9350</v>
      </c>
      <c r="G266" s="835">
        <f>F266*1.25</f>
        <v>11687.5</v>
      </c>
      <c r="H266" s="290"/>
      <c r="I266" s="290"/>
      <c r="J266" s="290"/>
      <c r="K266" s="290"/>
      <c r="L266" s="341"/>
    </row>
    <row r="267" spans="1:12" ht="15" customHeight="1">
      <c r="A267" s="299"/>
      <c r="B267" s="299"/>
      <c r="C267" s="433"/>
      <c r="D267" s="1877"/>
      <c r="E267" s="285"/>
      <c r="F267" s="834"/>
      <c r="G267" s="835"/>
      <c r="H267" s="290"/>
      <c r="I267" s="290"/>
      <c r="J267" s="290"/>
      <c r="K267" s="290"/>
      <c r="L267" s="341"/>
    </row>
    <row r="268" spans="1:12" ht="15" customHeight="1">
      <c r="A268" s="299" t="s">
        <v>4461</v>
      </c>
      <c r="B268" s="1869" t="str">
        <f t="shared" ref="B268:B271" si="67">_xlfn.CONCAT("Technoflex-",A268)</f>
        <v>Technoflex-172892R023</v>
      </c>
      <c r="C268" s="434" t="s">
        <v>4462</v>
      </c>
      <c r="D268" s="1877" t="str">
        <f t="shared" si="66"/>
        <v>Lama finisoare F-90 - Technoflex-172892R023</v>
      </c>
      <c r="E268" s="285" t="s">
        <v>8793</v>
      </c>
      <c r="F268" s="834">
        <v>64.972800000000007</v>
      </c>
      <c r="G268" s="835">
        <v>81.216000000000008</v>
      </c>
      <c r="H268" s="290"/>
      <c r="I268" s="290"/>
      <c r="J268" s="290"/>
      <c r="K268" s="290"/>
      <c r="L268" s="341"/>
    </row>
    <row r="269" spans="1:12" ht="15" customHeight="1">
      <c r="A269" s="299" t="s">
        <v>4463</v>
      </c>
      <c r="B269" s="1869" t="str">
        <f t="shared" si="67"/>
        <v>Technoflex-172892R013</v>
      </c>
      <c r="C269" s="435" t="s">
        <v>4464</v>
      </c>
      <c r="D269" s="1877" t="str">
        <f t="shared" si="66"/>
        <v>Lama finisoare F-120 - Technoflex-172892R013</v>
      </c>
      <c r="E269" s="285" t="s">
        <v>8794</v>
      </c>
      <c r="F269" s="834">
        <v>64.972800000000007</v>
      </c>
      <c r="G269" s="835">
        <v>81.216000000000008</v>
      </c>
      <c r="H269" s="290"/>
      <c r="I269" s="290"/>
      <c r="J269" s="290"/>
      <c r="K269" s="290"/>
      <c r="L269" s="341"/>
    </row>
    <row r="270" spans="1:12" ht="15" customHeight="1">
      <c r="A270" s="299" t="s">
        <v>4465</v>
      </c>
      <c r="B270" s="1869" t="str">
        <f t="shared" si="67"/>
        <v>Technoflex-4029001090</v>
      </c>
      <c r="C270" s="436" t="s">
        <v>4466</v>
      </c>
      <c r="D270" s="1877" t="str">
        <f t="shared" si="66"/>
        <v>Foaie pt. slefuit F-90 - Technoflex-4029001090</v>
      </c>
      <c r="E270" s="285" t="s">
        <v>8795</v>
      </c>
      <c r="F270" s="834">
        <v>89.337600000000009</v>
      </c>
      <c r="G270" s="835">
        <v>111.67200000000001</v>
      </c>
      <c r="H270" s="290"/>
      <c r="I270" s="290"/>
      <c r="J270" s="290"/>
      <c r="K270" s="290"/>
      <c r="L270" s="341"/>
    </row>
    <row r="271" spans="1:12" ht="15" customHeight="1">
      <c r="A271" s="299" t="s">
        <v>4467</v>
      </c>
      <c r="B271" s="1869" t="str">
        <f t="shared" si="67"/>
        <v>Technoflex-4029001120</v>
      </c>
      <c r="C271" s="436" t="s">
        <v>4468</v>
      </c>
      <c r="D271" s="1877" t="str">
        <f t="shared" si="66"/>
        <v>Foaie pt. slefuit F-120 - Technoflex-4029001120</v>
      </c>
      <c r="E271" s="285" t="s">
        <v>8796</v>
      </c>
      <c r="F271" s="834">
        <v>117.76320000000004</v>
      </c>
      <c r="G271" s="835">
        <v>147.20400000000004</v>
      </c>
      <c r="H271" s="290"/>
      <c r="I271" s="290"/>
      <c r="J271" s="290"/>
      <c r="K271" s="290"/>
      <c r="L271" s="341"/>
    </row>
    <row r="272" spans="1:12" ht="15" customHeight="1">
      <c r="A272" s="301"/>
      <c r="B272" s="301"/>
      <c r="C272" s="437"/>
      <c r="D272" s="1900"/>
      <c r="E272" s="303"/>
      <c r="F272" s="836"/>
      <c r="G272" s="837"/>
      <c r="H272" s="349"/>
      <c r="I272" s="349"/>
      <c r="J272" s="349"/>
      <c r="K272" s="349"/>
      <c r="L272" s="350"/>
    </row>
    <row r="273" spans="1:12" ht="15" customHeight="1">
      <c r="A273" s="321"/>
      <c r="B273" s="321"/>
      <c r="C273" s="438"/>
      <c r="D273" s="1891"/>
      <c r="F273" s="838"/>
      <c r="G273" s="839"/>
    </row>
    <row r="274" spans="1:12" ht="15" customHeight="1">
      <c r="A274" s="306"/>
      <c r="B274" s="306"/>
      <c r="C274" s="416" t="s">
        <v>4469</v>
      </c>
      <c r="D274" s="1894"/>
      <c r="E274" s="296"/>
      <c r="F274" s="832"/>
      <c r="G274" s="833"/>
      <c r="H274" s="338"/>
      <c r="I274" s="338"/>
      <c r="J274" s="338"/>
      <c r="K274" s="338"/>
      <c r="L274" s="339"/>
    </row>
    <row r="275" spans="1:12" ht="15" customHeight="1">
      <c r="A275" s="299"/>
      <c r="B275" s="299"/>
      <c r="C275" s="431"/>
      <c r="D275" s="1888"/>
      <c r="E275" s="285"/>
      <c r="F275" s="834"/>
      <c r="G275" s="835"/>
      <c r="H275" s="290"/>
      <c r="I275" s="290"/>
      <c r="J275" s="290"/>
      <c r="K275" s="290"/>
      <c r="L275" s="341"/>
    </row>
    <row r="276" spans="1:12" ht="15" customHeight="1">
      <c r="A276" s="299"/>
      <c r="B276" s="299"/>
      <c r="C276" s="352"/>
      <c r="D276" s="1888"/>
      <c r="E276" s="285"/>
      <c r="F276" s="834"/>
      <c r="G276" s="835"/>
      <c r="H276" s="290"/>
      <c r="I276" s="290"/>
      <c r="J276" s="290"/>
      <c r="K276" s="290"/>
      <c r="L276" s="341"/>
    </row>
    <row r="277" spans="1:12" ht="15" customHeight="1">
      <c r="A277" s="299" t="s">
        <v>4470</v>
      </c>
      <c r="B277" s="1869" t="str">
        <f t="shared" ref="B277" si="68">_xlfn.CONCAT("Technoflex-",A277)</f>
        <v>Technoflex-141571R022</v>
      </c>
      <c r="C277" s="386" t="s">
        <v>4471</v>
      </c>
      <c r="D277" s="1877" t="str">
        <f t="shared" ref="D277" si="69">_xlfn.CONCAT(E277," - ",B277)</f>
        <v>Masina de taiat beton/asfalt CA-500SH, 135 Kg, adancime 125-175mm - Technoflex-141571R022</v>
      </c>
      <c r="E277" s="386" t="s">
        <v>8797</v>
      </c>
      <c r="F277" s="834">
        <v>9669</v>
      </c>
      <c r="G277" s="835">
        <f>F277*1.25</f>
        <v>12086.25</v>
      </c>
      <c r="H277" s="290"/>
      <c r="I277" s="290"/>
      <c r="J277" s="290"/>
      <c r="K277" s="290"/>
      <c r="L277" s="341"/>
    </row>
    <row r="278" spans="1:12" ht="57.95" customHeight="1">
      <c r="A278" s="301"/>
      <c r="B278" s="301"/>
      <c r="C278" s="439" t="s">
        <v>4472</v>
      </c>
      <c r="D278" s="1890"/>
      <c r="E278" s="303"/>
      <c r="F278" s="836"/>
      <c r="G278" s="837"/>
      <c r="H278" s="349"/>
      <c r="I278" s="349"/>
      <c r="J278" s="349"/>
      <c r="K278" s="349"/>
      <c r="L278" s="350"/>
    </row>
    <row r="279" spans="1:12" ht="38.1" customHeight="1">
      <c r="A279" s="321"/>
      <c r="B279" s="321"/>
      <c r="C279" s="440"/>
      <c r="D279" s="1891"/>
      <c r="F279" s="838"/>
      <c r="G279" s="839"/>
    </row>
    <row r="280" spans="1:12" ht="15" customHeight="1">
      <c r="A280" s="430"/>
      <c r="B280" s="430"/>
      <c r="C280" s="441" t="s">
        <v>4473</v>
      </c>
      <c r="D280" s="1894"/>
      <c r="E280" s="296"/>
      <c r="F280" s="832"/>
      <c r="G280" s="833"/>
      <c r="H280" s="338"/>
      <c r="I280" s="338"/>
      <c r="J280" s="338"/>
      <c r="K280" s="338"/>
      <c r="L280" s="339"/>
    </row>
    <row r="281" spans="1:12" ht="15" customHeight="1">
      <c r="A281" s="361"/>
      <c r="B281" s="361"/>
      <c r="C281" s="442"/>
      <c r="D281" s="1888"/>
      <c r="E281" s="285"/>
      <c r="F281" s="834"/>
      <c r="G281" s="835"/>
      <c r="H281" s="290"/>
      <c r="I281" s="290"/>
      <c r="J281" s="290"/>
      <c r="K281" s="290"/>
      <c r="L281" s="341"/>
    </row>
    <row r="282" spans="1:12" ht="15" customHeight="1">
      <c r="A282" s="361"/>
      <c r="B282" s="361"/>
      <c r="C282" s="443"/>
      <c r="D282" s="1888"/>
      <c r="E282" s="285"/>
      <c r="F282" s="834"/>
      <c r="G282" s="835"/>
      <c r="H282" s="290"/>
      <c r="I282" s="290"/>
      <c r="J282" s="290"/>
      <c r="K282" s="290"/>
      <c r="L282" s="341"/>
    </row>
    <row r="283" spans="1:12" ht="15" customHeight="1">
      <c r="A283" s="299" t="s">
        <v>4474</v>
      </c>
      <c r="B283" s="1869" t="str">
        <f t="shared" ref="B283" si="70">_xlfn.CONCAT("Technoflex-",A283)</f>
        <v>Technoflex-141597R022</v>
      </c>
      <c r="C283" s="386" t="s">
        <v>4475</v>
      </c>
      <c r="D283" s="1877" t="str">
        <f t="shared" ref="D283" si="71">_xlfn.CONCAT(E283," - ",B283)</f>
        <v>Mai compactor Kn-18SG, 18 Kn, Motor benzina Honda GX-120 / 4Hp, 71 Kg - Technoflex-141597R022</v>
      </c>
      <c r="E283" s="386" t="s">
        <v>8798</v>
      </c>
      <c r="F283" s="834">
        <v>9896.1696000000011</v>
      </c>
      <c r="G283" s="835">
        <v>12370.212</v>
      </c>
      <c r="H283" s="290"/>
      <c r="I283" s="290"/>
      <c r="J283" s="290"/>
      <c r="K283" s="290"/>
      <c r="L283" s="341"/>
    </row>
    <row r="284" spans="1:12" ht="15" customHeight="1">
      <c r="A284" s="299"/>
      <c r="B284" s="299"/>
      <c r="C284" s="444"/>
      <c r="D284" s="1874"/>
      <c r="E284" s="285"/>
      <c r="F284" s="834"/>
      <c r="G284" s="835"/>
      <c r="H284" s="290"/>
      <c r="I284" s="290"/>
      <c r="J284" s="290"/>
      <c r="K284" s="290"/>
      <c r="L284" s="341"/>
    </row>
    <row r="285" spans="1:12" ht="15" customHeight="1">
      <c r="A285" s="299"/>
      <c r="B285" s="299"/>
      <c r="C285" s="348"/>
      <c r="D285" s="1874"/>
      <c r="E285" s="285"/>
      <c r="F285" s="834"/>
      <c r="G285" s="835"/>
      <c r="H285" s="290"/>
      <c r="I285" s="290"/>
      <c r="J285" s="290"/>
      <c r="K285" s="290"/>
      <c r="L285" s="341"/>
    </row>
    <row r="286" spans="1:12" ht="15" customHeight="1">
      <c r="A286" s="299"/>
      <c r="B286" s="299"/>
      <c r="C286" s="444"/>
      <c r="D286" s="1876"/>
      <c r="E286" s="285"/>
      <c r="F286" s="834"/>
      <c r="G286" s="835"/>
      <c r="H286" s="290"/>
      <c r="I286" s="290"/>
      <c r="J286" s="290"/>
      <c r="K286" s="290"/>
      <c r="L286" s="341"/>
    </row>
    <row r="287" spans="1:12" ht="15" customHeight="1">
      <c r="A287" s="299"/>
      <c r="B287" s="299"/>
      <c r="C287" s="348"/>
      <c r="D287" s="1874"/>
      <c r="E287" s="285"/>
      <c r="F287" s="834"/>
      <c r="G287" s="835"/>
      <c r="H287" s="290"/>
      <c r="I287" s="290"/>
      <c r="J287" s="290"/>
      <c r="K287" s="290"/>
      <c r="L287" s="341"/>
    </row>
    <row r="288" spans="1:12" ht="15" customHeight="1">
      <c r="A288" s="299"/>
      <c r="B288" s="299"/>
      <c r="C288" s="374"/>
      <c r="D288" s="1876"/>
      <c r="E288" s="285"/>
      <c r="F288" s="834"/>
      <c r="G288" s="835"/>
      <c r="H288" s="290"/>
      <c r="I288" s="290"/>
      <c r="J288" s="290"/>
      <c r="K288" s="290"/>
      <c r="L288" s="341"/>
    </row>
    <row r="289" spans="1:12" ht="15" customHeight="1">
      <c r="A289" s="301"/>
      <c r="B289" s="301"/>
      <c r="C289" s="445"/>
      <c r="D289" s="1906"/>
      <c r="E289" s="303"/>
      <c r="F289" s="836"/>
      <c r="G289" s="837"/>
      <c r="H289" s="349"/>
      <c r="I289" s="349"/>
      <c r="J289" s="349"/>
      <c r="K289" s="349"/>
      <c r="L289" s="350"/>
    </row>
    <row r="290" spans="1:12" ht="15" customHeight="1">
      <c r="A290" s="321"/>
      <c r="B290" s="321"/>
      <c r="D290" s="1881"/>
      <c r="F290" s="838"/>
      <c r="G290" s="839"/>
    </row>
    <row r="291" spans="1:12" ht="15" customHeight="1">
      <c r="A291" s="276"/>
      <c r="B291" s="276"/>
      <c r="D291" s="1873"/>
      <c r="F291" s="838"/>
      <c r="G291" s="839"/>
    </row>
    <row r="292" spans="1:12" ht="15" customHeight="1">
      <c r="A292" s="306"/>
      <c r="B292" s="306"/>
      <c r="C292" s="416" t="s">
        <v>4476</v>
      </c>
      <c r="D292" s="1907"/>
      <c r="E292" s="296"/>
      <c r="F292" s="832"/>
      <c r="G292" s="833"/>
      <c r="H292" s="338"/>
      <c r="I292" s="338"/>
      <c r="J292" s="338"/>
      <c r="K292" s="338"/>
      <c r="L292" s="339"/>
    </row>
    <row r="293" spans="1:12" ht="15" customHeight="1">
      <c r="A293" s="297"/>
      <c r="B293" s="297"/>
      <c r="C293" s="431"/>
      <c r="D293" s="1876"/>
      <c r="E293" s="285"/>
      <c r="F293" s="834"/>
      <c r="G293" s="835"/>
      <c r="H293" s="290"/>
      <c r="I293" s="290"/>
      <c r="J293" s="290"/>
      <c r="K293" s="290"/>
      <c r="L293" s="341"/>
    </row>
    <row r="294" spans="1:12" ht="15" customHeight="1">
      <c r="A294" s="297"/>
      <c r="B294" s="297"/>
      <c r="C294" s="446"/>
      <c r="D294" s="1876"/>
      <c r="E294" s="285"/>
      <c r="F294" s="834"/>
      <c r="G294" s="835"/>
      <c r="H294" s="290"/>
      <c r="I294" s="290"/>
      <c r="J294" s="290"/>
      <c r="K294" s="290"/>
      <c r="L294" s="341"/>
    </row>
    <row r="295" spans="1:12" ht="15" customHeight="1">
      <c r="A295" s="299" t="s">
        <v>4477</v>
      </c>
      <c r="B295" s="1869" t="str">
        <f t="shared" ref="B295" si="72">_xlfn.CONCAT("Technoflex-",A295)</f>
        <v>Technoflex-141505R012</v>
      </c>
      <c r="C295" s="374" t="s">
        <v>4478</v>
      </c>
      <c r="D295" s="1877" t="str">
        <f t="shared" ref="D295" si="73">_xlfn.CONCAT(E295," - ",B295)</f>
        <v>Placa compactoare MAMUT-10, Placa: 500 x 360 mm, 10 kN, 64 Kg - Technoflex-141505R012</v>
      </c>
      <c r="E295" s="374" t="s">
        <v>8799</v>
      </c>
      <c r="F295" s="834">
        <v>5628.2688000000007</v>
      </c>
      <c r="G295" s="835">
        <v>7035.3360000000002</v>
      </c>
      <c r="H295" s="290"/>
      <c r="I295" s="290"/>
      <c r="J295" s="290"/>
      <c r="K295" s="290"/>
      <c r="L295" s="341"/>
    </row>
    <row r="296" spans="1:12" ht="15" customHeight="1">
      <c r="A296" s="299"/>
      <c r="B296" s="299"/>
      <c r="C296" s="374" t="s">
        <v>4479</v>
      </c>
      <c r="D296" s="1876"/>
      <c r="E296" s="374"/>
      <c r="F296" s="834"/>
      <c r="G296" s="835"/>
      <c r="H296" s="290"/>
      <c r="I296" s="290"/>
      <c r="J296" s="290"/>
      <c r="K296" s="290"/>
      <c r="L296" s="341"/>
    </row>
    <row r="297" spans="1:12" ht="15" customHeight="1">
      <c r="A297" s="299"/>
      <c r="B297" s="299"/>
      <c r="C297" s="385"/>
      <c r="D297" s="1876"/>
      <c r="E297" s="285"/>
      <c r="F297" s="834"/>
      <c r="G297" s="835"/>
      <c r="H297" s="290"/>
      <c r="I297" s="290"/>
      <c r="J297" s="290"/>
      <c r="K297" s="290"/>
      <c r="L297" s="341"/>
    </row>
    <row r="298" spans="1:12" ht="15" customHeight="1">
      <c r="A298" s="356"/>
      <c r="B298" s="356"/>
      <c r="C298" s="348"/>
      <c r="D298" s="1877"/>
      <c r="E298" s="285"/>
      <c r="F298" s="834"/>
      <c r="G298" s="835"/>
      <c r="H298" s="290"/>
      <c r="I298" s="290"/>
      <c r="J298" s="290"/>
      <c r="K298" s="290"/>
      <c r="L298" s="341"/>
    </row>
    <row r="299" spans="1:12" ht="15" customHeight="1">
      <c r="A299" s="299" t="s">
        <v>4480</v>
      </c>
      <c r="B299" s="1869" t="str">
        <f t="shared" ref="B299" si="74">_xlfn.CONCAT("Technoflex-",A299)</f>
        <v>Technoflex-141776R013</v>
      </c>
      <c r="C299" s="374" t="s">
        <v>4481</v>
      </c>
      <c r="D299" s="1877" t="str">
        <f t="shared" ref="D299" si="75">_xlfn.CONCAT(E299," - ",B299)</f>
        <v>Placa compactoare MAMUT-15, Placa: 630 x 350 mm, 15 kN, 65 Kg - Technoflex-141776R013</v>
      </c>
      <c r="E299" s="374" t="s">
        <v>8800</v>
      </c>
      <c r="F299" s="834">
        <v>5628.2688000000007</v>
      </c>
      <c r="G299" s="835">
        <v>7035.3360000000002</v>
      </c>
      <c r="H299" s="290"/>
      <c r="I299" s="290"/>
      <c r="J299" s="290"/>
      <c r="K299" s="290"/>
      <c r="L299" s="341"/>
    </row>
    <row r="300" spans="1:12" ht="15" customHeight="1">
      <c r="A300" s="299"/>
      <c r="B300" s="299"/>
      <c r="C300" s="374" t="s">
        <v>4482</v>
      </c>
      <c r="D300" s="1877"/>
      <c r="E300" s="285"/>
      <c r="F300" s="834"/>
      <c r="G300" s="835"/>
      <c r="H300" s="290"/>
      <c r="I300" s="290"/>
      <c r="J300" s="290"/>
      <c r="K300" s="290"/>
      <c r="L300" s="341"/>
    </row>
    <row r="301" spans="1:12" ht="15" customHeight="1">
      <c r="A301" s="356"/>
      <c r="B301" s="356"/>
      <c r="C301" s="348"/>
      <c r="D301" s="1877"/>
      <c r="E301" s="285"/>
      <c r="F301" s="834"/>
      <c r="G301" s="835"/>
      <c r="H301" s="290"/>
      <c r="I301" s="290"/>
      <c r="J301" s="290"/>
      <c r="K301" s="290"/>
      <c r="L301" s="341"/>
    </row>
    <row r="302" spans="1:12" ht="15" customHeight="1">
      <c r="A302" s="356"/>
      <c r="B302" s="356"/>
      <c r="C302" s="348"/>
      <c r="D302" s="1874"/>
      <c r="E302" s="285"/>
      <c r="F302" s="834"/>
      <c r="G302" s="835"/>
      <c r="H302" s="290"/>
      <c r="I302" s="290"/>
      <c r="J302" s="290"/>
      <c r="K302" s="290"/>
      <c r="L302" s="341"/>
    </row>
    <row r="303" spans="1:12" ht="15" customHeight="1">
      <c r="A303" s="299" t="s">
        <v>4483</v>
      </c>
      <c r="B303" s="1869" t="str">
        <f t="shared" ref="B303" si="76">_xlfn.CONCAT("Technoflex-",A303)</f>
        <v>Technoflex-141726R033</v>
      </c>
      <c r="C303" s="374" t="s">
        <v>4484</v>
      </c>
      <c r="D303" s="1877" t="str">
        <f t="shared" ref="D303" si="77">_xlfn.CONCAT(E303," - ",B303)</f>
        <v>Placa compactoare MAMUT-20, Placa: 630 x 450 mm, 20 kN, 106 Kg - Technoflex-141726R033</v>
      </c>
      <c r="E303" s="374" t="s">
        <v>8801</v>
      </c>
      <c r="F303" s="834">
        <v>6083.0784000000012</v>
      </c>
      <c r="G303" s="835">
        <v>7603.8480000000009</v>
      </c>
      <c r="H303" s="290"/>
      <c r="I303" s="290"/>
      <c r="J303" s="290"/>
      <c r="K303" s="290"/>
      <c r="L303" s="341"/>
    </row>
    <row r="304" spans="1:12" ht="15" customHeight="1">
      <c r="A304" s="299"/>
      <c r="B304" s="299"/>
      <c r="C304" s="374" t="s">
        <v>4485</v>
      </c>
      <c r="D304" s="1874"/>
      <c r="E304" s="285"/>
      <c r="F304" s="834"/>
      <c r="G304" s="835"/>
      <c r="H304" s="290"/>
      <c r="I304" s="290"/>
      <c r="J304" s="290"/>
      <c r="K304" s="290"/>
      <c r="L304" s="341"/>
    </row>
    <row r="305" spans="1:13" ht="15" customHeight="1">
      <c r="A305" s="301"/>
      <c r="B305" s="301"/>
      <c r="C305" s="447"/>
      <c r="D305" s="1906"/>
      <c r="E305" s="303"/>
      <c r="F305" s="836"/>
      <c r="G305" s="837"/>
      <c r="H305" s="349"/>
      <c r="I305" s="349"/>
      <c r="J305" s="349"/>
      <c r="K305" s="349"/>
      <c r="L305" s="350"/>
    </row>
    <row r="306" spans="1:13" ht="15" customHeight="1">
      <c r="A306" s="321"/>
      <c r="B306" s="321"/>
      <c r="C306" s="448"/>
      <c r="D306" s="1881"/>
      <c r="F306" s="838"/>
      <c r="G306" s="839"/>
    </row>
    <row r="307" spans="1:13" ht="15" customHeight="1">
      <c r="C307" s="322"/>
      <c r="D307" s="1873"/>
      <c r="F307" s="838"/>
      <c r="G307" s="839"/>
    </row>
    <row r="308" spans="1:13" ht="15" customHeight="1">
      <c r="A308" s="294"/>
      <c r="B308" s="294"/>
      <c r="C308" s="449" t="s">
        <v>4486</v>
      </c>
      <c r="D308" s="1875"/>
      <c r="E308" s="296"/>
      <c r="F308" s="832"/>
      <c r="G308" s="833"/>
      <c r="H308" s="338"/>
      <c r="I308" s="338"/>
      <c r="J308" s="338"/>
      <c r="K308" s="338"/>
      <c r="L308" s="339"/>
    </row>
    <row r="309" spans="1:13" ht="15" customHeight="1">
      <c r="A309" s="297"/>
      <c r="B309" s="297"/>
      <c r="C309" s="450"/>
      <c r="D309" s="1874"/>
      <c r="E309" s="285"/>
      <c r="F309" s="834"/>
      <c r="G309" s="835"/>
      <c r="H309" s="290"/>
      <c r="I309" s="290"/>
      <c r="J309" s="290"/>
      <c r="K309" s="290"/>
      <c r="L309" s="341"/>
    </row>
    <row r="310" spans="1:13" ht="15" customHeight="1">
      <c r="A310" s="356"/>
      <c r="B310" s="356"/>
      <c r="C310" s="348"/>
      <c r="D310" s="1874"/>
      <c r="E310" s="285"/>
      <c r="F310" s="834"/>
      <c r="G310" s="835"/>
      <c r="H310" s="451"/>
      <c r="I310" s="451"/>
      <c r="J310" s="451"/>
      <c r="K310" s="451"/>
      <c r="L310" s="452"/>
    </row>
    <row r="311" spans="1:13" ht="15" customHeight="1">
      <c r="A311" s="356" t="s">
        <v>4487</v>
      </c>
      <c r="B311" s="1869" t="str">
        <f t="shared" ref="B311:B319" si="78">_xlfn.CONCAT("Technoflex-",A311)</f>
        <v>Technoflex-141230A012</v>
      </c>
      <c r="C311" s="348" t="s">
        <v>8766</v>
      </c>
      <c r="D311" s="1877" t="str">
        <f>_xlfn.CONCAT("Vibrator Extern ",E311," - ",B311)</f>
        <v>Vibrator Extern PGT-125 Trifazic 400-440V/ 50-60Hz - Technoflex-141230A012</v>
      </c>
      <c r="E311" s="348" t="s">
        <v>8803</v>
      </c>
      <c r="F311" s="834">
        <v>1200</v>
      </c>
      <c r="G311" s="835">
        <f>F311*1.25</f>
        <v>1500</v>
      </c>
      <c r="H311" s="290"/>
      <c r="I311" s="290"/>
      <c r="J311" s="290"/>
      <c r="K311" s="290"/>
      <c r="L311" s="341"/>
    </row>
    <row r="312" spans="1:13" ht="15" customHeight="1">
      <c r="A312" s="356" t="s">
        <v>4488</v>
      </c>
      <c r="B312" s="1869" t="str">
        <f t="shared" si="78"/>
        <v>Technoflex-141232A012</v>
      </c>
      <c r="C312" s="348" t="s">
        <v>8767</v>
      </c>
      <c r="D312" s="1877" t="str">
        <f t="shared" ref="D312:D319" si="79">_xlfn.CONCAT("Vibrator Extern ",E312," - ",B312)</f>
        <v>Vibrator Extern PGT-350 Trifazic 400-440V/50-60Hz - Technoflex-141232A012</v>
      </c>
      <c r="E312" s="348" t="s">
        <v>8804</v>
      </c>
      <c r="F312" s="834">
        <v>1400</v>
      </c>
      <c r="G312" s="835">
        <f t="shared" ref="G312:G319" si="80">F312*1.25</f>
        <v>1750</v>
      </c>
      <c r="H312" s="290"/>
      <c r="I312" s="290"/>
      <c r="J312" s="290"/>
      <c r="K312" s="290"/>
      <c r="L312" s="341"/>
    </row>
    <row r="313" spans="1:13" ht="15" customHeight="1">
      <c r="A313" s="356" t="s">
        <v>4489</v>
      </c>
      <c r="B313" s="1869" t="str">
        <f t="shared" si="78"/>
        <v>Technoflex-141233A012</v>
      </c>
      <c r="C313" s="348" t="s">
        <v>8768</v>
      </c>
      <c r="D313" s="1877" t="str">
        <f t="shared" si="79"/>
        <v>Vibrator Extern PGT-500 Trifazic 400-440V/50-60Hz - Technoflex-141233A012</v>
      </c>
      <c r="E313" s="348" t="s">
        <v>8805</v>
      </c>
      <c r="F313" s="834">
        <v>1700</v>
      </c>
      <c r="G313" s="835">
        <f t="shared" si="80"/>
        <v>2125</v>
      </c>
      <c r="H313" s="290"/>
      <c r="I313" s="290"/>
      <c r="J313" s="290"/>
      <c r="K313" s="290"/>
      <c r="L313" s="341"/>
    </row>
    <row r="314" spans="1:13" ht="15" customHeight="1">
      <c r="A314" s="356" t="s">
        <v>4490</v>
      </c>
      <c r="B314" s="1869" t="str">
        <f t="shared" si="78"/>
        <v>Technoflex-141234A012</v>
      </c>
      <c r="C314" s="348" t="s">
        <v>8769</v>
      </c>
      <c r="D314" s="1877" t="str">
        <f t="shared" si="79"/>
        <v>Vibrator Extern PGT-1000 Trifazic 400-440V/50-60Hz - Technoflex-141234A012</v>
      </c>
      <c r="E314" s="348" t="s">
        <v>8806</v>
      </c>
      <c r="F314" s="834">
        <v>2800</v>
      </c>
      <c r="G314" s="835">
        <f t="shared" si="80"/>
        <v>3500</v>
      </c>
      <c r="H314" s="290"/>
      <c r="I314" s="290"/>
      <c r="J314" s="290"/>
      <c r="K314" s="290"/>
      <c r="L314" s="341"/>
      <c r="M314" s="453"/>
    </row>
    <row r="315" spans="1:13" ht="15" customHeight="1">
      <c r="A315" s="356"/>
      <c r="B315" s="356"/>
      <c r="C315" s="454"/>
      <c r="D315" s="1877"/>
      <c r="E315" s="454"/>
      <c r="F315" s="834"/>
      <c r="G315" s="835"/>
      <c r="H315" s="290"/>
      <c r="I315" s="290"/>
      <c r="J315" s="290"/>
      <c r="K315" s="290"/>
      <c r="L315" s="341"/>
    </row>
    <row r="316" spans="1:13" ht="15" customHeight="1">
      <c r="A316" s="356" t="s">
        <v>4491</v>
      </c>
      <c r="B316" s="1869" t="str">
        <f t="shared" si="78"/>
        <v>Technoflex-141371A012</v>
      </c>
      <c r="C316" s="348" t="s">
        <v>8770</v>
      </c>
      <c r="D316" s="1877" t="str">
        <f t="shared" si="79"/>
        <v>Vibrator Extern PGM-125 Monofazic 230V/ 50Hz-60Hz - Technoflex-141371A012</v>
      </c>
      <c r="E316" s="348" t="s">
        <v>8770</v>
      </c>
      <c r="F316" s="834">
        <v>2390</v>
      </c>
      <c r="G316" s="835">
        <f t="shared" si="80"/>
        <v>2987.5</v>
      </c>
      <c r="H316" s="290"/>
      <c r="I316" s="290"/>
      <c r="J316" s="290"/>
      <c r="K316" s="290"/>
      <c r="L316" s="341"/>
    </row>
    <row r="317" spans="1:13" ht="15" customHeight="1">
      <c r="A317" s="356" t="s">
        <v>4492</v>
      </c>
      <c r="B317" s="1869" t="str">
        <f t="shared" si="78"/>
        <v>Technoflex-141372A012</v>
      </c>
      <c r="C317" s="348" t="s">
        <v>8771</v>
      </c>
      <c r="D317" s="1877" t="str">
        <f t="shared" si="79"/>
        <v>Vibrator Extern PGM-200 Monofazic 230V/ 50Hz-60Hz - Technoflex-141372A012</v>
      </c>
      <c r="E317" s="348" t="s">
        <v>8771</v>
      </c>
      <c r="F317" s="834">
        <v>1590</v>
      </c>
      <c r="G317" s="835">
        <f t="shared" si="80"/>
        <v>1987.5</v>
      </c>
      <c r="H317" s="290"/>
      <c r="I317" s="290"/>
      <c r="J317" s="290"/>
      <c r="K317" s="290"/>
      <c r="L317" s="341"/>
    </row>
    <row r="318" spans="1:13" ht="15" customHeight="1">
      <c r="A318" s="356" t="s">
        <v>4493</v>
      </c>
      <c r="B318" s="1869" t="str">
        <f t="shared" si="78"/>
        <v>Technoflex-141373A012</v>
      </c>
      <c r="C318" s="348" t="s">
        <v>8772</v>
      </c>
      <c r="D318" s="1877" t="str">
        <f t="shared" si="79"/>
        <v>Vibrator Extern PGM-350 Monofazic 230V/ 50Hz-60Hz - Technoflex-141373A012</v>
      </c>
      <c r="E318" s="348" t="s">
        <v>8772</v>
      </c>
      <c r="F318" s="834">
        <v>1590</v>
      </c>
      <c r="G318" s="835">
        <f t="shared" si="80"/>
        <v>1987.5</v>
      </c>
      <c r="H318" s="290"/>
      <c r="I318" s="290"/>
      <c r="J318" s="290"/>
      <c r="K318" s="290"/>
      <c r="L318" s="341"/>
    </row>
    <row r="319" spans="1:13" ht="15" customHeight="1">
      <c r="A319" s="1870" t="s">
        <v>8722</v>
      </c>
      <c r="B319" s="1869" t="str">
        <f t="shared" si="78"/>
        <v>Technoflex-141375A012</v>
      </c>
      <c r="C319" s="348" t="s">
        <v>8773</v>
      </c>
      <c r="D319" s="1877" t="str">
        <f t="shared" si="79"/>
        <v>Vibrator Extern PGM-800 Monofazic 230V/ 50Hz-60Hz - Technoflex-141375A012</v>
      </c>
      <c r="E319" s="348" t="s">
        <v>8802</v>
      </c>
      <c r="F319" s="834">
        <v>2390</v>
      </c>
      <c r="G319" s="835">
        <f t="shared" si="80"/>
        <v>2987.5</v>
      </c>
      <c r="H319" s="290"/>
      <c r="I319" s="290"/>
      <c r="J319" s="290"/>
      <c r="K319" s="290"/>
      <c r="L319" s="341"/>
    </row>
    <row r="320" spans="1:13" ht="15" customHeight="1">
      <c r="A320" s="356"/>
      <c r="B320" s="356"/>
      <c r="C320" s="348"/>
      <c r="D320" s="1874"/>
      <c r="E320" s="285"/>
      <c r="F320" s="834"/>
      <c r="G320" s="835"/>
      <c r="H320" s="290"/>
      <c r="I320" s="290"/>
      <c r="J320" s="290"/>
      <c r="K320" s="290"/>
      <c r="L320" s="341"/>
    </row>
    <row r="321" spans="1:13" ht="15" customHeight="1">
      <c r="A321" s="357"/>
      <c r="B321" s="357"/>
      <c r="C321" s="429" t="s">
        <v>4494</v>
      </c>
      <c r="D321" s="1908"/>
      <c r="E321" s="303"/>
      <c r="F321" s="836"/>
      <c r="G321" s="837"/>
      <c r="H321" s="349"/>
      <c r="I321" s="349"/>
      <c r="J321" s="349"/>
      <c r="K321" s="349"/>
      <c r="L321" s="350"/>
    </row>
    <row r="322" spans="1:13" ht="15" customHeight="1">
      <c r="F322" s="838"/>
      <c r="G322" s="839"/>
    </row>
    <row r="323" spans="1:13" s="453" customFormat="1" ht="18" customHeight="1">
      <c r="A323" s="359"/>
      <c r="B323" s="359"/>
      <c r="C323" s="455" t="s">
        <v>4495</v>
      </c>
      <c r="D323" s="1880"/>
      <c r="E323" s="277"/>
      <c r="F323" s="838"/>
      <c r="G323" s="839"/>
      <c r="H323" s="278"/>
      <c r="I323" s="278"/>
      <c r="J323" s="278"/>
      <c r="K323" s="278"/>
      <c r="L323" s="278"/>
      <c r="M323" s="278"/>
    </row>
    <row r="324" spans="1:13" ht="15" customHeight="1">
      <c r="C324" s="456" t="s">
        <v>4496</v>
      </c>
      <c r="H324" s="391"/>
      <c r="I324" s="391"/>
    </row>
    <row r="325" spans="1:13" ht="15" customHeight="1">
      <c r="C325" s="457"/>
      <c r="H325" s="391"/>
      <c r="I325" s="391"/>
    </row>
    <row r="326" spans="1:13" ht="15" customHeight="1">
      <c r="C326" s="458"/>
      <c r="H326" s="391"/>
      <c r="I326" s="391"/>
    </row>
    <row r="327" spans="1:13" ht="15" customHeight="1">
      <c r="C327" s="459"/>
      <c r="H327" s="391"/>
      <c r="I327" s="391"/>
    </row>
    <row r="328" spans="1:13" ht="20.25" customHeight="1">
      <c r="C328" s="460"/>
      <c r="H328" s="391"/>
      <c r="I328" s="391"/>
    </row>
    <row r="329" spans="1:13" ht="15" customHeight="1">
      <c r="C329" s="457"/>
      <c r="H329" s="391"/>
      <c r="I329" s="391"/>
    </row>
    <row r="330" spans="1:13" ht="15" customHeight="1">
      <c r="H330" s="391"/>
      <c r="I330" s="391"/>
    </row>
    <row r="331" spans="1:13" ht="15" customHeight="1">
      <c r="H331" s="391"/>
      <c r="I331" s="391"/>
    </row>
    <row r="332" spans="1:13" ht="15" customHeight="1">
      <c r="H332" s="391"/>
      <c r="I332" s="391"/>
    </row>
    <row r="355" spans="1:4" ht="15" customHeight="1">
      <c r="A355" s="461"/>
      <c r="B355" s="461"/>
      <c r="C355" s="462"/>
      <c r="D355" s="1909"/>
    </row>
    <row r="356" spans="1:4" ht="15" customHeight="1">
      <c r="A356" s="461"/>
      <c r="B356" s="461"/>
      <c r="C356" s="463"/>
      <c r="D356" s="1909"/>
    </row>
    <row r="357" spans="1:4" ht="15" customHeight="1">
      <c r="A357" s="464"/>
      <c r="B357" s="464"/>
      <c r="C357" s="465"/>
      <c r="D357" s="1910"/>
    </row>
    <row r="358" spans="1:4" ht="15" customHeight="1">
      <c r="A358" s="466"/>
      <c r="B358" s="466"/>
      <c r="C358" s="467"/>
      <c r="D358" s="1911"/>
    </row>
    <row r="361" spans="1:4" ht="15" customHeight="1">
      <c r="C361" s="271"/>
    </row>
    <row r="362" spans="1:4" ht="15" customHeight="1">
      <c r="C362" s="271"/>
    </row>
    <row r="363" spans="1:4" ht="15" customHeight="1">
      <c r="C363" s="271"/>
    </row>
    <row r="364" spans="1:4" ht="15" customHeight="1">
      <c r="C364" s="271"/>
    </row>
    <row r="365" spans="1:4" ht="15" customHeight="1">
      <c r="C365" s="271"/>
    </row>
    <row r="366" spans="1:4" ht="15" customHeight="1">
      <c r="C366" s="271"/>
    </row>
    <row r="367" spans="1:4" ht="15" customHeight="1">
      <c r="C367" s="271"/>
    </row>
    <row r="368" spans="1:4" ht="15" customHeight="1">
      <c r="A368" s="468"/>
      <c r="B368" s="468"/>
      <c r="C368" s="469"/>
      <c r="D368" s="1912"/>
    </row>
    <row r="369" spans="3:3" ht="15" customHeight="1">
      <c r="C369" s="271"/>
    </row>
    <row r="370" spans="3:3" ht="15" customHeight="1">
      <c r="C370" s="470"/>
    </row>
    <row r="371" spans="3:3" ht="15" customHeight="1">
      <c r="C371" s="470"/>
    </row>
    <row r="372" spans="3:3" ht="15" customHeight="1">
      <c r="C372" s="470"/>
    </row>
    <row r="373" spans="3:3" ht="15" customHeight="1">
      <c r="C373" s="470"/>
    </row>
    <row r="374" spans="3:3" ht="15" customHeight="1">
      <c r="C374" s="470"/>
    </row>
    <row r="375" spans="3:3" ht="15" customHeight="1">
      <c r="C375" s="470"/>
    </row>
    <row r="376" spans="3:3" ht="15" customHeight="1">
      <c r="C376" s="470"/>
    </row>
    <row r="377" spans="3:3" ht="15" customHeight="1">
      <c r="C377" s="470"/>
    </row>
    <row r="378" spans="3:3" ht="15" customHeight="1">
      <c r="C378" s="470"/>
    </row>
    <row r="417" spans="5:5" ht="15" customHeight="1">
      <c r="E417" s="471"/>
    </row>
    <row r="444" spans="3:3" ht="15" customHeight="1">
      <c r="C444" s="470"/>
    </row>
    <row r="445" spans="3:3" ht="15" customHeight="1">
      <c r="C445" s="470"/>
    </row>
    <row r="455" spans="1:4" ht="15" customHeight="1">
      <c r="A455" s="276"/>
      <c r="B455" s="276"/>
      <c r="C455" s="472"/>
      <c r="D455" s="1913"/>
    </row>
    <row r="456" spans="1:4" ht="15" customHeight="1">
      <c r="A456" s="321"/>
      <c r="B456" s="321"/>
      <c r="C456" s="473"/>
      <c r="D456" s="322"/>
    </row>
    <row r="457" spans="1:4" ht="15" customHeight="1">
      <c r="A457" s="321"/>
      <c r="B457" s="321"/>
      <c r="C457" s="473"/>
      <c r="D457" s="322"/>
    </row>
    <row r="458" spans="1:4" ht="15" customHeight="1">
      <c r="A458" s="321"/>
      <c r="B458" s="321"/>
      <c r="C458" s="473"/>
      <c r="D458" s="322"/>
    </row>
    <row r="481" spans="3:5" ht="15" customHeight="1">
      <c r="C481" s="470"/>
    </row>
    <row r="482" spans="3:5" ht="15" customHeight="1">
      <c r="C482" s="470"/>
    </row>
    <row r="483" spans="3:5" ht="15" customHeight="1">
      <c r="C483" s="470"/>
    </row>
    <row r="484" spans="3:5" ht="15" customHeight="1">
      <c r="E484" s="267"/>
    </row>
    <row r="485" spans="3:5" ht="15" customHeight="1">
      <c r="E485" s="267"/>
    </row>
    <row r="493" spans="3:5" ht="15" customHeight="1">
      <c r="E493" s="267"/>
    </row>
    <row r="494" spans="3:5" ht="15" customHeight="1">
      <c r="E494" s="267"/>
    </row>
    <row r="495" spans="3:5" ht="15" customHeight="1">
      <c r="E495" s="267"/>
    </row>
    <row r="496" spans="3:5" ht="15" customHeight="1">
      <c r="C496" s="470"/>
    </row>
  </sheetData>
  <mergeCells count="1">
    <mergeCell ref="F5:G5"/>
  </mergeCells>
  <hyperlinks>
    <hyperlink ref="C324" r:id="rId1" xr:uid="{00000000-0004-0000-0B00-000000000000}"/>
  </hyperlinks>
  <pageMargins left="0.35433070866141736" right="0.39370078740157483" top="0.39370078740157483" bottom="7.874015748031496E-2" header="0.31496062992125984" footer="0.31496062992125984"/>
  <pageSetup paperSize="9" orientation="portrait"/>
  <headerFooter differentFirst="1">
    <oddHeader>&amp;C
&amp;14&amp;G</oddHeader>
    <oddFooter>&amp;C&amp;9Fábrica y oficinas: Ctra. Ullastrell s/n. Pol. Sant Genís, 08191 Rubí (Barcelona / España) 
Tel: (+34) 935.885.337, Fax: (+34) 936.973.754  www.technoflex.es / e-mail: technoflex@ficosa.com&amp;11
&amp;P</oddFooter>
  </headerFooter>
  <drawing r:id="rId2"/>
  <legacyDrawingHF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89"/>
  <sheetViews>
    <sheetView zoomScale="40" zoomScaleNormal="40" workbookViewId="0">
      <selection activeCell="B1" sqref="B1:F1"/>
    </sheetView>
  </sheetViews>
  <sheetFormatPr defaultColWidth="7.5546875" defaultRowHeight="15"/>
  <cols>
    <col min="1" max="1" width="16.109375" style="1177" customWidth="1"/>
    <col min="2" max="2" width="10.6640625" style="1177" hidden="1" customWidth="1"/>
    <col min="3" max="3" width="93.109375" style="1178" customWidth="1"/>
    <col min="4" max="4" width="40" style="1178" customWidth="1"/>
    <col min="5" max="5" width="29.109375" style="1178" customWidth="1"/>
    <col min="6" max="6" width="20.33203125" style="1179" customWidth="1"/>
    <col min="7" max="7" width="86.88671875" style="1176" customWidth="1"/>
    <col min="8" max="16384" width="7.5546875" style="1176"/>
  </cols>
  <sheetData>
    <row r="1" spans="1:8" ht="128.1" customHeight="1">
      <c r="A1" s="1176"/>
      <c r="B1" s="2309" t="s">
        <v>5614</v>
      </c>
      <c r="C1" s="2310"/>
      <c r="D1" s="2310"/>
      <c r="E1" s="2310"/>
      <c r="F1" s="2310"/>
      <c r="G1" s="1358" t="s">
        <v>5678</v>
      </c>
    </row>
    <row r="2" spans="1:8" ht="120.95" customHeight="1" thickBot="1">
      <c r="A2" s="1929" t="s">
        <v>8889</v>
      </c>
      <c r="B2" s="1181" t="s">
        <v>5556</v>
      </c>
      <c r="C2" s="1181" t="s">
        <v>3760</v>
      </c>
      <c r="D2" s="1181" t="s">
        <v>974</v>
      </c>
      <c r="E2" s="1359" t="s">
        <v>8709</v>
      </c>
      <c r="F2" s="1359" t="s">
        <v>5680</v>
      </c>
      <c r="G2" s="1181" t="s">
        <v>5521</v>
      </c>
    </row>
    <row r="3" spans="1:8" ht="57" customHeight="1" thickBot="1">
      <c r="A3" s="1197"/>
      <c r="B3" s="2313" t="s">
        <v>5630</v>
      </c>
      <c r="C3" s="2314"/>
      <c r="D3" s="2314"/>
      <c r="E3" s="2314"/>
      <c r="F3" s="2314"/>
      <c r="G3" s="2315"/>
    </row>
    <row r="4" spans="1:8" ht="71.099999999999994" customHeight="1">
      <c r="A4" s="1927" t="str">
        <f>_xlfn.CONCAT("Larius-",B4)</f>
        <v>Larius-K18957</v>
      </c>
      <c r="B4" s="1203" t="s">
        <v>5623</v>
      </c>
      <c r="C4" s="1415" t="s">
        <v>7744</v>
      </c>
      <c r="D4" s="1202" t="s">
        <v>5625</v>
      </c>
      <c r="E4" s="1209">
        <v>1149.0999999999999</v>
      </c>
      <c r="F4" s="1201">
        <v>1401.9</v>
      </c>
      <c r="G4" s="1204"/>
    </row>
    <row r="5" spans="1:8" ht="71.099999999999994" customHeight="1" thickBot="1">
      <c r="A5" s="1933" t="str">
        <f>_xlfn.CONCAT("Larius-",B5)</f>
        <v>Larius-K12480</v>
      </c>
      <c r="B5" s="1932" t="s">
        <v>5617</v>
      </c>
      <c r="C5" s="1416" t="s">
        <v>7745</v>
      </c>
      <c r="D5" s="1207" t="s">
        <v>5624</v>
      </c>
      <c r="E5" s="1209">
        <v>1722.2</v>
      </c>
      <c r="F5" s="1206">
        <v>2101.1</v>
      </c>
      <c r="G5" s="1208"/>
    </row>
    <row r="6" spans="1:8" ht="57.95" customHeight="1" thickBot="1">
      <c r="A6" s="1928"/>
      <c r="B6" s="2313" t="s">
        <v>5618</v>
      </c>
      <c r="C6" s="2314"/>
      <c r="D6" s="2314"/>
      <c r="E6" s="2314"/>
      <c r="F6" s="2314"/>
      <c r="G6" s="2315"/>
    </row>
    <row r="7" spans="1:8" ht="71.099999999999994" customHeight="1">
      <c r="A7" s="1927" t="str">
        <f>_xlfn.CONCAT("Larius-",B7)</f>
        <v>Larius-K56500</v>
      </c>
      <c r="B7" s="1203" t="s">
        <v>5619</v>
      </c>
      <c r="C7" s="1415" t="s">
        <v>7746</v>
      </c>
      <c r="D7" s="1202" t="s">
        <v>5626</v>
      </c>
      <c r="E7" s="1209">
        <v>1164.0999999999999</v>
      </c>
      <c r="F7" s="1201">
        <v>1420.2</v>
      </c>
      <c r="G7" s="1204"/>
    </row>
    <row r="8" spans="1:8" ht="71.099999999999994" customHeight="1">
      <c r="A8" s="1203" t="str">
        <f t="shared" ref="A8:A11" si="0">_xlfn.CONCAT("Larius-",B8)</f>
        <v>Larius-K56501</v>
      </c>
      <c r="B8" s="1203" t="s">
        <v>7743</v>
      </c>
      <c r="C8" s="1415" t="s">
        <v>7747</v>
      </c>
      <c r="D8" s="1202" t="s">
        <v>5626</v>
      </c>
      <c r="E8" s="1209">
        <v>1191.5</v>
      </c>
      <c r="F8" s="1201">
        <v>1453.6</v>
      </c>
      <c r="G8" s="1204"/>
    </row>
    <row r="9" spans="1:8" ht="71.099999999999994" customHeight="1">
      <c r="A9" s="1203" t="str">
        <f t="shared" si="0"/>
        <v>Larius-K35100</v>
      </c>
      <c r="B9" s="1203" t="s">
        <v>5622</v>
      </c>
      <c r="C9" s="1415" t="s">
        <v>7748</v>
      </c>
      <c r="D9" s="1202" t="s">
        <v>5627</v>
      </c>
      <c r="E9" s="1209">
        <v>4399.1000000000004</v>
      </c>
      <c r="F9" s="1201">
        <v>5366.9</v>
      </c>
      <c r="G9" s="1204"/>
    </row>
    <row r="10" spans="1:8" ht="71.099999999999994" customHeight="1">
      <c r="A10" s="1203" t="str">
        <f t="shared" si="0"/>
        <v>Larius-K30184</v>
      </c>
      <c r="B10" s="1203" t="s">
        <v>5621</v>
      </c>
      <c r="C10" s="1415" t="s">
        <v>7749</v>
      </c>
      <c r="D10" s="1202" t="s">
        <v>5628</v>
      </c>
      <c r="E10" s="1209">
        <v>5046.8999999999996</v>
      </c>
      <c r="F10" s="1209">
        <v>6157.3</v>
      </c>
      <c r="G10" s="1210"/>
    </row>
    <row r="11" spans="1:8" ht="71.099999999999994" customHeight="1" thickBot="1">
      <c r="A11" s="1933" t="str">
        <f t="shared" si="0"/>
        <v>Larius-K20725</v>
      </c>
      <c r="B11" s="1935" t="s">
        <v>5620</v>
      </c>
      <c r="C11" s="1934" t="s">
        <v>7750</v>
      </c>
      <c r="D11" s="1205" t="s">
        <v>5629</v>
      </c>
      <c r="E11" s="1211">
        <v>5786.5</v>
      </c>
      <c r="F11" s="1211">
        <v>7059.6</v>
      </c>
      <c r="G11" s="1212"/>
    </row>
    <row r="12" spans="1:8" ht="27.95" customHeight="1" thickBot="1">
      <c r="A12" s="1199"/>
      <c r="B12" s="1199"/>
      <c r="C12" s="1199"/>
      <c r="D12" s="1199"/>
      <c r="E12" s="1199"/>
      <c r="F12" s="1200"/>
    </row>
    <row r="13" spans="1:8" ht="45.95" customHeight="1" thickBot="1">
      <c r="A13" s="1182"/>
      <c r="B13" s="2311" t="s">
        <v>5615</v>
      </c>
      <c r="C13" s="2312"/>
      <c r="D13" s="2312"/>
      <c r="E13" s="2312"/>
      <c r="F13" s="2312"/>
      <c r="G13" s="2312"/>
      <c r="H13" s="1216"/>
    </row>
    <row r="14" spans="1:8" s="1180" customFormat="1" ht="45" customHeight="1">
      <c r="A14" s="1182"/>
      <c r="B14" s="1182"/>
      <c r="C14" s="1198" t="s">
        <v>5557</v>
      </c>
      <c r="D14" s="1198" t="s">
        <v>5558</v>
      </c>
      <c r="E14" s="1198"/>
      <c r="F14" s="1184"/>
      <c r="G14" s="1185"/>
      <c r="H14" s="1213"/>
    </row>
    <row r="15" spans="1:8" ht="20.100000000000001" customHeight="1">
      <c r="A15" s="1186" t="str">
        <f>_xlfn.CONCAT("Larius-",B15)</f>
        <v>Larius-18383</v>
      </c>
      <c r="B15" s="1186">
        <v>18383</v>
      </c>
      <c r="C15" s="1187" t="s">
        <v>5559</v>
      </c>
      <c r="D15" s="1188" t="s">
        <v>5560</v>
      </c>
      <c r="E15" s="1598">
        <f>F15*0.85</f>
        <v>4680.0999999999995</v>
      </c>
      <c r="F15" s="1599">
        <v>5506</v>
      </c>
      <c r="G15" s="1190"/>
      <c r="H15" s="1190"/>
    </row>
    <row r="16" spans="1:8" ht="20.100000000000001" customHeight="1">
      <c r="A16" s="1186" t="str">
        <f t="shared" ref="A16:A17" si="1">_xlfn.CONCAT("Larius-",B16)</f>
        <v>Larius-18382</v>
      </c>
      <c r="B16" s="1186">
        <v>18382</v>
      </c>
      <c r="C16" s="1187" t="s">
        <v>5559</v>
      </c>
      <c r="D16" s="1188" t="s">
        <v>5561</v>
      </c>
      <c r="E16" s="1598">
        <f t="shared" ref="E16:E17" si="2">F16*0.85</f>
        <v>4685.2</v>
      </c>
      <c r="F16" s="1599">
        <v>5512</v>
      </c>
      <c r="G16" s="1190"/>
      <c r="H16" s="1190"/>
    </row>
    <row r="17" spans="1:8" ht="20.100000000000001" customHeight="1">
      <c r="A17" s="1186" t="str">
        <f t="shared" si="1"/>
        <v>Larius-18398</v>
      </c>
      <c r="B17" s="1186">
        <v>18398</v>
      </c>
      <c r="C17" s="1187" t="s">
        <v>5559</v>
      </c>
      <c r="D17" s="1188" t="s">
        <v>5562</v>
      </c>
      <c r="E17" s="1598">
        <f t="shared" si="2"/>
        <v>5461.25</v>
      </c>
      <c r="F17" s="1599">
        <v>6425</v>
      </c>
      <c r="G17" s="1190"/>
      <c r="H17" s="1190"/>
    </row>
    <row r="18" spans="1:8" ht="15.75">
      <c r="A18" s="1186"/>
      <c r="B18" s="1186"/>
      <c r="C18" s="1188"/>
      <c r="D18" s="1188"/>
      <c r="E18" s="1598"/>
      <c r="F18" s="1599"/>
      <c r="G18" s="1190"/>
      <c r="H18" s="1190"/>
    </row>
    <row r="19" spans="1:8" ht="20.100000000000001" customHeight="1">
      <c r="A19" s="1191" t="s">
        <v>5563</v>
      </c>
      <c r="B19" s="1191" t="s">
        <v>5563</v>
      </c>
      <c r="C19" s="1192"/>
      <c r="D19" s="1192"/>
      <c r="E19" s="1600"/>
      <c r="F19" s="1601"/>
      <c r="G19" s="1190"/>
      <c r="H19" s="1190"/>
    </row>
    <row r="20" spans="1:8" ht="15.75">
      <c r="A20" s="1186" t="str">
        <f t="shared" ref="A20:A25" si="3">_xlfn.CONCAT("Larius-",B20)</f>
        <v>Larius-35015</v>
      </c>
      <c r="B20" s="1186">
        <v>35015</v>
      </c>
      <c r="C20" s="1188"/>
      <c r="D20" s="1188" t="s">
        <v>5564</v>
      </c>
      <c r="E20" s="1598">
        <f t="shared" ref="E20:E25" si="4">F20*0.85</f>
        <v>62.9</v>
      </c>
      <c r="F20" s="1599">
        <v>74</v>
      </c>
      <c r="G20" s="1190"/>
      <c r="H20" s="1190"/>
    </row>
    <row r="21" spans="1:8" ht="15.75">
      <c r="A21" s="1186" t="str">
        <f t="shared" si="3"/>
        <v>Larius-11200</v>
      </c>
      <c r="B21" s="1186">
        <v>11200</v>
      </c>
      <c r="C21" s="1188"/>
      <c r="D21" s="1188" t="s">
        <v>5565</v>
      </c>
      <c r="E21" s="1598">
        <f t="shared" si="4"/>
        <v>154.69999999999999</v>
      </c>
      <c r="F21" s="1599">
        <v>182</v>
      </c>
      <c r="G21" s="1190"/>
      <c r="H21" s="1190"/>
    </row>
    <row r="22" spans="1:8" ht="15.75">
      <c r="A22" s="1186" t="str">
        <f t="shared" si="3"/>
        <v>Larius-18270</v>
      </c>
      <c r="B22" s="1186">
        <v>18270</v>
      </c>
      <c r="C22" s="1188"/>
      <c r="D22" s="1188" t="s">
        <v>5566</v>
      </c>
      <c r="E22" s="1598">
        <f t="shared" si="4"/>
        <v>27.2</v>
      </c>
      <c r="F22" s="1599">
        <v>32</v>
      </c>
      <c r="G22" s="1190"/>
      <c r="H22" s="1190"/>
    </row>
    <row r="23" spans="1:8" ht="15.75">
      <c r="A23" s="1186" t="str">
        <f t="shared" si="3"/>
        <v>Larius-SFC</v>
      </c>
      <c r="B23" s="1186" t="s">
        <v>5567</v>
      </c>
      <c r="C23" s="1188"/>
      <c r="D23" s="1188" t="s">
        <v>5568</v>
      </c>
      <c r="E23" s="1598">
        <f t="shared" si="4"/>
        <v>32.299999999999997</v>
      </c>
      <c r="F23" s="1599">
        <v>38</v>
      </c>
      <c r="G23" s="1190"/>
      <c r="H23" s="1190"/>
    </row>
    <row r="24" spans="1:8" ht="15.75">
      <c r="A24" s="1186" t="str">
        <f t="shared" si="3"/>
        <v>Larius-TSC</v>
      </c>
      <c r="B24" s="1186" t="s">
        <v>5569</v>
      </c>
      <c r="C24" s="1188"/>
      <c r="D24" s="1188" t="s">
        <v>5570</v>
      </c>
      <c r="E24" s="1598">
        <f t="shared" si="4"/>
        <v>91.8</v>
      </c>
      <c r="F24" s="1599">
        <v>108</v>
      </c>
      <c r="G24" s="1190"/>
      <c r="H24" s="1190"/>
    </row>
    <row r="25" spans="1:8" ht="15.75">
      <c r="A25" s="1186" t="str">
        <f t="shared" si="3"/>
        <v>Larius-4840</v>
      </c>
      <c r="B25" s="1186">
        <v>4840</v>
      </c>
      <c r="C25" s="1188"/>
      <c r="D25" s="1188" t="s">
        <v>5571</v>
      </c>
      <c r="E25" s="1598">
        <f t="shared" si="4"/>
        <v>533.79999999999995</v>
      </c>
      <c r="F25" s="1599">
        <v>628</v>
      </c>
      <c r="G25" s="1190"/>
      <c r="H25" s="1190"/>
    </row>
    <row r="26" spans="1:8" ht="15.75">
      <c r="A26" s="1186"/>
      <c r="B26" s="1186"/>
      <c r="C26" s="1188"/>
      <c r="D26" s="1188"/>
      <c r="E26" s="1598"/>
      <c r="F26" s="1599"/>
      <c r="G26" s="1190"/>
      <c r="H26" s="1190"/>
    </row>
    <row r="27" spans="1:8" ht="20.100000000000001" customHeight="1">
      <c r="A27" s="1191" t="s">
        <v>5572</v>
      </c>
      <c r="B27" s="1191" t="s">
        <v>5572</v>
      </c>
      <c r="C27" s="1192"/>
      <c r="D27" s="1192"/>
      <c r="E27" s="1600"/>
      <c r="F27" s="1601"/>
      <c r="G27" s="1190"/>
      <c r="H27" s="1190"/>
    </row>
    <row r="28" spans="1:8" ht="15.75">
      <c r="A28" s="1186" t="str">
        <f t="shared" ref="A28:A34" si="5">_xlfn.CONCAT("Larius-",B28)</f>
        <v>Larius-4038</v>
      </c>
      <c r="B28" s="1186">
        <v>4038</v>
      </c>
      <c r="C28" s="1188"/>
      <c r="D28" s="1188" t="s">
        <v>5573</v>
      </c>
      <c r="E28" s="1598">
        <f t="shared" ref="E28:E34" si="6">F28*0.85</f>
        <v>194.65</v>
      </c>
      <c r="F28" s="1599">
        <v>229</v>
      </c>
      <c r="G28" s="1190"/>
      <c r="H28" s="1190"/>
    </row>
    <row r="29" spans="1:8" ht="15.75">
      <c r="A29" s="1186" t="str">
        <f t="shared" si="5"/>
        <v>Larius-4500</v>
      </c>
      <c r="B29" s="1186">
        <v>4500</v>
      </c>
      <c r="C29" s="1188"/>
      <c r="D29" s="1188" t="s">
        <v>5574</v>
      </c>
      <c r="E29" s="1598">
        <f t="shared" si="6"/>
        <v>370.59999999999997</v>
      </c>
      <c r="F29" s="1599">
        <v>436</v>
      </c>
      <c r="G29" s="1190"/>
      <c r="H29" s="1190"/>
    </row>
    <row r="30" spans="1:8" ht="15.75">
      <c r="A30" s="1186" t="str">
        <f t="shared" si="5"/>
        <v>Larius-18359</v>
      </c>
      <c r="B30" s="1186">
        <v>18359</v>
      </c>
      <c r="C30" s="1188"/>
      <c r="D30" s="1188" t="s">
        <v>5575</v>
      </c>
      <c r="E30" s="1598">
        <f t="shared" si="6"/>
        <v>997.9</v>
      </c>
      <c r="F30" s="1599">
        <v>1174</v>
      </c>
      <c r="G30" s="1190"/>
      <c r="H30" s="1190"/>
    </row>
    <row r="31" spans="1:8" ht="15.75">
      <c r="A31" s="1186" t="str">
        <f t="shared" si="5"/>
        <v>Larius-18354</v>
      </c>
      <c r="B31" s="1186">
        <v>18354</v>
      </c>
      <c r="C31" s="1188"/>
      <c r="D31" s="1188" t="s">
        <v>5576</v>
      </c>
      <c r="E31" s="1598">
        <f t="shared" si="6"/>
        <v>1716.1499999999999</v>
      </c>
      <c r="F31" s="1599">
        <v>2019</v>
      </c>
      <c r="G31" s="1190"/>
      <c r="H31" s="1190"/>
    </row>
    <row r="32" spans="1:8" ht="15.75">
      <c r="A32" s="1186" t="str">
        <f t="shared" si="5"/>
        <v>Larius-4307</v>
      </c>
      <c r="B32" s="1186">
        <v>4307</v>
      </c>
      <c r="C32" s="1188"/>
      <c r="D32" s="1188" t="s">
        <v>5577</v>
      </c>
      <c r="E32" s="1598">
        <f t="shared" si="6"/>
        <v>470.05</v>
      </c>
      <c r="F32" s="1599">
        <v>553</v>
      </c>
      <c r="G32" s="1190"/>
      <c r="H32" s="1190"/>
    </row>
    <row r="33" spans="1:8" ht="15.75">
      <c r="A33" s="1186" t="str">
        <f t="shared" si="5"/>
        <v>Larius-4831</v>
      </c>
      <c r="B33" s="1186">
        <v>4831</v>
      </c>
      <c r="C33" s="1188"/>
      <c r="D33" s="1188" t="s">
        <v>5578</v>
      </c>
      <c r="E33" s="1598">
        <f t="shared" si="6"/>
        <v>1172.1499999999999</v>
      </c>
      <c r="F33" s="1599">
        <v>1379</v>
      </c>
      <c r="G33" s="1190"/>
      <c r="H33" s="1190"/>
    </row>
    <row r="34" spans="1:8" ht="16.5" thickBot="1">
      <c r="A34" s="1194" t="str">
        <f t="shared" si="5"/>
        <v>Larius-18241</v>
      </c>
      <c r="B34" s="1931">
        <v>18241</v>
      </c>
      <c r="C34" s="1195"/>
      <c r="D34" s="1195" t="s">
        <v>5579</v>
      </c>
      <c r="E34" s="1602">
        <f t="shared" si="6"/>
        <v>391</v>
      </c>
      <c r="F34" s="1603">
        <v>460</v>
      </c>
      <c r="G34" s="1197"/>
      <c r="H34" s="1190"/>
    </row>
    <row r="35" spans="1:8" ht="15.75">
      <c r="A35" s="1186"/>
      <c r="B35" s="1186"/>
      <c r="C35" s="1188"/>
      <c r="D35" s="1188"/>
      <c r="E35" s="1598"/>
      <c r="F35" s="1599"/>
      <c r="G35" s="1214"/>
      <c r="H35" s="1190"/>
    </row>
    <row r="36" spans="1:8" ht="16.5" thickBot="1">
      <c r="A36" s="1186"/>
      <c r="B36" s="1186"/>
      <c r="C36" s="1188"/>
      <c r="D36" s="1188"/>
      <c r="E36" s="1598"/>
      <c r="F36" s="1599"/>
      <c r="G36" s="1214"/>
      <c r="H36" s="1190"/>
    </row>
    <row r="37" spans="1:8" s="1180" customFormat="1" ht="45" customHeight="1">
      <c r="A37" s="1182"/>
      <c r="B37" s="1182"/>
      <c r="C37" s="1198" t="s">
        <v>5588</v>
      </c>
      <c r="D37" s="1198" t="s">
        <v>5589</v>
      </c>
      <c r="E37" s="1604"/>
      <c r="F37" s="1605"/>
      <c r="G37" s="1185"/>
      <c r="H37" s="1213"/>
    </row>
    <row r="38" spans="1:8" ht="20.100000000000001" customHeight="1">
      <c r="A38" s="1186" t="str">
        <f t="shared" ref="A38:A41" si="7">_xlfn.CONCAT("Larius-",B38)</f>
        <v>Larius-4081</v>
      </c>
      <c r="B38" s="1186">
        <v>4081</v>
      </c>
      <c r="C38" s="1187" t="s">
        <v>5590</v>
      </c>
      <c r="D38" s="1188" t="s">
        <v>5561</v>
      </c>
      <c r="E38" s="1598">
        <f>F38*0.85</f>
        <v>10388.699999999999</v>
      </c>
      <c r="F38" s="1599">
        <v>12222</v>
      </c>
      <c r="G38" s="1190"/>
      <c r="H38" s="1190"/>
    </row>
    <row r="39" spans="1:8" ht="20.100000000000001" customHeight="1">
      <c r="A39" s="1186" t="str">
        <f t="shared" si="7"/>
        <v>Larius-4084</v>
      </c>
      <c r="B39" s="1186">
        <v>4084</v>
      </c>
      <c r="C39" s="1187" t="s">
        <v>5590</v>
      </c>
      <c r="D39" s="1188" t="s">
        <v>5580</v>
      </c>
      <c r="E39" s="1598">
        <f>F39*0.85</f>
        <v>10463.5</v>
      </c>
      <c r="F39" s="1599">
        <v>12310</v>
      </c>
      <c r="G39" s="1190"/>
      <c r="H39" s="1190"/>
    </row>
    <row r="40" spans="1:8" ht="20.100000000000001" customHeight="1">
      <c r="A40" s="1186" t="str">
        <f t="shared" si="7"/>
        <v>Larius-4080</v>
      </c>
      <c r="B40" s="1186">
        <v>4080</v>
      </c>
      <c r="C40" s="1187" t="s">
        <v>5591</v>
      </c>
      <c r="D40" s="1188" t="s">
        <v>5561</v>
      </c>
      <c r="E40" s="1598">
        <f>F40*0.85</f>
        <v>10956.5</v>
      </c>
      <c r="F40" s="1599">
        <v>12890</v>
      </c>
      <c r="G40" s="1190"/>
      <c r="H40" s="1190"/>
    </row>
    <row r="41" spans="1:8" ht="20.100000000000001" customHeight="1">
      <c r="A41" s="1186" t="str">
        <f t="shared" si="7"/>
        <v>Larius-4082</v>
      </c>
      <c r="B41" s="1930">
        <v>4082</v>
      </c>
      <c r="C41" s="1187" t="s">
        <v>5591</v>
      </c>
      <c r="D41" s="1188" t="s">
        <v>5580</v>
      </c>
      <c r="E41" s="1598">
        <f>F41*0.85</f>
        <v>11762.3</v>
      </c>
      <c r="F41" s="1599">
        <v>13838</v>
      </c>
      <c r="G41" s="1190"/>
      <c r="H41" s="1190"/>
    </row>
    <row r="42" spans="1:8" ht="15.75">
      <c r="A42" s="1186"/>
      <c r="B42" s="1186"/>
      <c r="C42" s="1187"/>
      <c r="D42" s="1188"/>
      <c r="E42" s="1598"/>
      <c r="F42" s="1599"/>
      <c r="G42" s="1190"/>
      <c r="H42" s="1190"/>
    </row>
    <row r="43" spans="1:8" ht="15.75">
      <c r="A43" s="1186"/>
      <c r="B43" s="1186"/>
      <c r="C43" s="1188"/>
      <c r="D43" s="1188"/>
      <c r="E43" s="1598"/>
      <c r="F43" s="1599"/>
      <c r="G43" s="1190"/>
      <c r="H43" s="1190"/>
    </row>
    <row r="44" spans="1:8" ht="20.100000000000001" customHeight="1">
      <c r="A44" s="1191" t="s">
        <v>5563</v>
      </c>
      <c r="B44" s="1191" t="s">
        <v>5563</v>
      </c>
      <c r="C44" s="1192"/>
      <c r="D44" s="1192"/>
      <c r="E44" s="1600"/>
      <c r="F44" s="1601"/>
      <c r="G44" s="1190"/>
      <c r="H44" s="1190"/>
    </row>
    <row r="45" spans="1:8" ht="15.75">
      <c r="A45" s="1186" t="str">
        <f t="shared" ref="A45:A50" si="8">_xlfn.CONCAT("Larius-",B45)</f>
        <v>Larius-35015</v>
      </c>
      <c r="B45" s="1186">
        <v>35015</v>
      </c>
      <c r="C45" s="1188"/>
      <c r="D45" s="1188" t="s">
        <v>5581</v>
      </c>
      <c r="E45" s="1598">
        <f>F45*0.85</f>
        <v>62.9</v>
      </c>
      <c r="F45" s="1599">
        <v>74</v>
      </c>
      <c r="G45" s="1190"/>
      <c r="H45" s="1190"/>
    </row>
    <row r="46" spans="1:8" ht="15.75">
      <c r="A46" s="1186" t="str">
        <f t="shared" si="8"/>
        <v>Larius-11200</v>
      </c>
      <c r="B46" s="1186">
        <v>11200</v>
      </c>
      <c r="C46" s="1188"/>
      <c r="D46" s="1188" t="s">
        <v>5565</v>
      </c>
      <c r="E46" s="1598">
        <f t="shared" ref="E46:E50" si="9">F46*0.85</f>
        <v>154.69999999999999</v>
      </c>
      <c r="F46" s="1599">
        <v>182</v>
      </c>
      <c r="G46" s="1190"/>
      <c r="H46" s="1190"/>
    </row>
    <row r="47" spans="1:8" ht="15.75">
      <c r="A47" s="1186" t="str">
        <f t="shared" si="8"/>
        <v>Larius-18270</v>
      </c>
      <c r="B47" s="1186">
        <v>18270</v>
      </c>
      <c r="C47" s="1188"/>
      <c r="D47" s="1188" t="s">
        <v>5566</v>
      </c>
      <c r="E47" s="1598">
        <f t="shared" si="9"/>
        <v>27.2</v>
      </c>
      <c r="F47" s="1599">
        <v>32</v>
      </c>
      <c r="G47" s="1190"/>
      <c r="H47" s="1190"/>
    </row>
    <row r="48" spans="1:8" ht="15.75">
      <c r="A48" s="1186" t="str">
        <f t="shared" si="8"/>
        <v>Larius-SFC</v>
      </c>
      <c r="B48" s="1186" t="s">
        <v>5567</v>
      </c>
      <c r="C48" s="1188"/>
      <c r="D48" s="1188" t="s">
        <v>5568</v>
      </c>
      <c r="E48" s="1598">
        <f t="shared" si="9"/>
        <v>32.299999999999997</v>
      </c>
      <c r="F48" s="1599">
        <v>38</v>
      </c>
      <c r="G48" s="1190"/>
      <c r="H48" s="1190"/>
    </row>
    <row r="49" spans="1:8" ht="15.75">
      <c r="A49" s="1186" t="str">
        <f t="shared" si="8"/>
        <v>Larius-TSC</v>
      </c>
      <c r="B49" s="1186" t="s">
        <v>5569</v>
      </c>
      <c r="C49" s="1188"/>
      <c r="D49" s="1188" t="s">
        <v>5570</v>
      </c>
      <c r="E49" s="1598">
        <f t="shared" si="9"/>
        <v>91.8</v>
      </c>
      <c r="F49" s="1599">
        <v>108</v>
      </c>
      <c r="G49" s="1190"/>
      <c r="H49" s="1190"/>
    </row>
    <row r="50" spans="1:8" ht="15.75">
      <c r="A50" s="1186" t="str">
        <f t="shared" si="8"/>
        <v>Larius-4840</v>
      </c>
      <c r="B50" s="1186">
        <v>4840</v>
      </c>
      <c r="C50" s="1188"/>
      <c r="D50" s="1188" t="s">
        <v>5571</v>
      </c>
      <c r="E50" s="1598">
        <f t="shared" si="9"/>
        <v>533.79999999999995</v>
      </c>
      <c r="F50" s="1599">
        <v>628</v>
      </c>
      <c r="G50" s="1190"/>
      <c r="H50" s="1190"/>
    </row>
    <row r="51" spans="1:8" ht="15.75">
      <c r="A51" s="1186"/>
      <c r="B51" s="1186"/>
      <c r="C51" s="1188"/>
      <c r="D51" s="1188"/>
      <c r="E51" s="1598"/>
      <c r="F51" s="1599"/>
      <c r="G51" s="1190"/>
      <c r="H51" s="1190"/>
    </row>
    <row r="52" spans="1:8" ht="20.100000000000001" customHeight="1">
      <c r="A52" s="1191" t="s">
        <v>5572</v>
      </c>
      <c r="B52" s="1191" t="s">
        <v>5572</v>
      </c>
      <c r="C52" s="1192"/>
      <c r="D52" s="1192"/>
      <c r="E52" s="1600"/>
      <c r="F52" s="1601"/>
      <c r="G52" s="1190"/>
      <c r="H52" s="1190"/>
    </row>
    <row r="53" spans="1:8" ht="15.75">
      <c r="A53" s="1186" t="str">
        <f t="shared" ref="A53:A62" si="10">_xlfn.CONCAT("Larius-",B53)</f>
        <v>Larius-4038</v>
      </c>
      <c r="B53" s="1186">
        <v>4038</v>
      </c>
      <c r="C53" s="1188"/>
      <c r="D53" s="1188" t="s">
        <v>5573</v>
      </c>
      <c r="E53" s="1598">
        <f t="shared" ref="E53:E61" si="11">F53*0.85</f>
        <v>194.65</v>
      </c>
      <c r="F53" s="1599">
        <v>229</v>
      </c>
      <c r="G53" s="1190"/>
      <c r="H53" s="1190"/>
    </row>
    <row r="54" spans="1:8" ht="15.75">
      <c r="A54" s="1186" t="str">
        <f t="shared" si="10"/>
        <v>Larius-4506</v>
      </c>
      <c r="B54" s="1186">
        <v>4506</v>
      </c>
      <c r="C54" s="1188"/>
      <c r="D54" s="1188" t="s">
        <v>5583</v>
      </c>
      <c r="E54" s="1598">
        <f t="shared" si="11"/>
        <v>370.59999999999997</v>
      </c>
      <c r="F54" s="1599">
        <v>436</v>
      </c>
      <c r="G54" s="1190"/>
      <c r="H54" s="1190"/>
    </row>
    <row r="55" spans="1:8" ht="15.75">
      <c r="A55" s="1186" t="str">
        <f t="shared" si="10"/>
        <v>Larius-26000</v>
      </c>
      <c r="B55" s="1186">
        <v>26000</v>
      </c>
      <c r="C55" s="1188"/>
      <c r="D55" s="1188" t="s">
        <v>5584</v>
      </c>
      <c r="E55" s="1598">
        <f t="shared" si="11"/>
        <v>997.9</v>
      </c>
      <c r="F55" s="1599">
        <v>1174</v>
      </c>
      <c r="G55" s="1190"/>
      <c r="H55" s="1190"/>
    </row>
    <row r="56" spans="1:8" ht="15.75">
      <c r="A56" s="1186" t="str">
        <f t="shared" si="10"/>
        <v>Larius-4720</v>
      </c>
      <c r="B56" s="1186">
        <v>4720</v>
      </c>
      <c r="C56" s="1188"/>
      <c r="D56" s="1188" t="s">
        <v>5585</v>
      </c>
      <c r="E56" s="1598">
        <f t="shared" si="11"/>
        <v>1534.25</v>
      </c>
      <c r="F56" s="1599">
        <v>1805</v>
      </c>
      <c r="G56" s="1190"/>
      <c r="H56" s="1190"/>
    </row>
    <row r="57" spans="1:8" ht="15.75">
      <c r="A57" s="1186" t="str">
        <f t="shared" si="10"/>
        <v>Larius-4500</v>
      </c>
      <c r="B57" s="1186">
        <v>4500</v>
      </c>
      <c r="C57" s="1188"/>
      <c r="D57" s="1188" t="s">
        <v>5574</v>
      </c>
      <c r="E57" s="1598">
        <f t="shared" si="11"/>
        <v>370.59999999999997</v>
      </c>
      <c r="F57" s="1599">
        <v>436</v>
      </c>
      <c r="G57" s="1190"/>
      <c r="H57" s="1190"/>
    </row>
    <row r="58" spans="1:8" ht="15.75">
      <c r="A58" s="1186" t="str">
        <f t="shared" si="10"/>
        <v>Larius-4405/3</v>
      </c>
      <c r="B58" s="1186" t="s">
        <v>5586</v>
      </c>
      <c r="C58" s="1188"/>
      <c r="D58" s="1188" t="s">
        <v>5587</v>
      </c>
      <c r="E58" s="1598">
        <f t="shared" si="11"/>
        <v>997.9</v>
      </c>
      <c r="F58" s="1599">
        <v>1174</v>
      </c>
      <c r="G58" s="1190"/>
      <c r="H58" s="1190"/>
    </row>
    <row r="59" spans="1:8" ht="15.75">
      <c r="A59" s="1186" t="str">
        <f t="shared" si="10"/>
        <v>Larius-18354</v>
      </c>
      <c r="B59" s="1186">
        <v>18354</v>
      </c>
      <c r="C59" s="1188"/>
      <c r="D59" s="1188" t="s">
        <v>5576</v>
      </c>
      <c r="E59" s="1598">
        <f t="shared" si="11"/>
        <v>1716.1499999999999</v>
      </c>
      <c r="F59" s="1599">
        <v>2019</v>
      </c>
      <c r="G59" s="1190"/>
      <c r="H59" s="1190"/>
    </row>
    <row r="60" spans="1:8" ht="15.75">
      <c r="A60" s="1186" t="str">
        <f t="shared" si="10"/>
        <v>Larius-4831</v>
      </c>
      <c r="B60" s="1186">
        <v>4831</v>
      </c>
      <c r="C60" s="1188"/>
      <c r="D60" s="1188" t="s">
        <v>5578</v>
      </c>
      <c r="E60" s="1598">
        <f t="shared" si="11"/>
        <v>1172.1499999999999</v>
      </c>
      <c r="F60" s="1599">
        <v>1379</v>
      </c>
      <c r="G60" s="1190"/>
      <c r="H60" s="1190"/>
    </row>
    <row r="61" spans="1:8" ht="15.75">
      <c r="A61" s="1186" t="str">
        <f t="shared" si="10"/>
        <v>Larius-18241</v>
      </c>
      <c r="B61" s="1186">
        <v>18241</v>
      </c>
      <c r="C61" s="1188"/>
      <c r="D61" s="1188" t="s">
        <v>5579</v>
      </c>
      <c r="E61" s="1598">
        <f t="shared" si="11"/>
        <v>391</v>
      </c>
      <c r="F61" s="1599">
        <v>460</v>
      </c>
      <c r="G61" s="1190"/>
      <c r="H61" s="1190"/>
    </row>
    <row r="62" spans="1:8" ht="16.5" thickBot="1">
      <c r="A62" s="1194" t="str">
        <f t="shared" si="10"/>
        <v>Larius-4041</v>
      </c>
      <c r="B62" s="1931">
        <v>4041</v>
      </c>
      <c r="C62" s="1195"/>
      <c r="D62" s="1195" t="s">
        <v>5592</v>
      </c>
      <c r="E62" s="1602">
        <f>F62*0.85</f>
        <v>657.9</v>
      </c>
      <c r="F62" s="1603">
        <v>774</v>
      </c>
      <c r="G62" s="1197"/>
      <c r="H62" s="1190"/>
    </row>
    <row r="63" spans="1:8" ht="15.75">
      <c r="A63" s="1186"/>
      <c r="B63" s="1186"/>
      <c r="C63" s="1188"/>
      <c r="D63" s="1188"/>
      <c r="E63" s="1598"/>
      <c r="F63" s="1599"/>
      <c r="G63" s="1214"/>
      <c r="H63" s="1190"/>
    </row>
    <row r="64" spans="1:8" ht="16.5" thickBot="1">
      <c r="A64" s="1186"/>
      <c r="B64" s="1186"/>
      <c r="C64" s="1188"/>
      <c r="D64" s="1188"/>
      <c r="E64" s="1598"/>
      <c r="F64" s="1599"/>
      <c r="G64" s="1214"/>
      <c r="H64" s="1190"/>
    </row>
    <row r="65" spans="1:8" s="1180" customFormat="1" ht="45" customHeight="1">
      <c r="A65" s="1182"/>
      <c r="B65" s="1182"/>
      <c r="C65" s="1198" t="s">
        <v>5593</v>
      </c>
      <c r="D65" s="1198" t="s">
        <v>5594</v>
      </c>
      <c r="E65" s="1604"/>
      <c r="F65" s="1605"/>
      <c r="G65" s="1185"/>
      <c r="H65" s="1213"/>
    </row>
    <row r="66" spans="1:8" ht="20.100000000000001" customHeight="1">
      <c r="A66" s="1186" t="str">
        <f t="shared" ref="A66:A68" si="12">_xlfn.CONCAT("Larius-",B66)</f>
        <v>Larius-4861</v>
      </c>
      <c r="B66" s="1186">
        <v>4861</v>
      </c>
      <c r="C66" s="1187" t="s">
        <v>5595</v>
      </c>
      <c r="D66" s="1188" t="s">
        <v>5560</v>
      </c>
      <c r="E66" s="1598">
        <f t="shared" ref="E66:E68" si="13">F66*0.85</f>
        <v>5295.5</v>
      </c>
      <c r="F66" s="1599">
        <v>6230</v>
      </c>
      <c r="G66" s="1190"/>
      <c r="H66" s="1190"/>
    </row>
    <row r="67" spans="1:8" ht="20.100000000000001" customHeight="1">
      <c r="A67" s="1186" t="str">
        <f t="shared" si="12"/>
        <v>Larius-4860</v>
      </c>
      <c r="B67" s="1186">
        <v>4860</v>
      </c>
      <c r="C67" s="1187" t="s">
        <v>5595</v>
      </c>
      <c r="D67" s="1188" t="s">
        <v>5561</v>
      </c>
      <c r="E67" s="1598">
        <f t="shared" si="13"/>
        <v>5337.15</v>
      </c>
      <c r="F67" s="1599">
        <v>6279</v>
      </c>
      <c r="G67" s="1190"/>
      <c r="H67" s="1190"/>
    </row>
    <row r="68" spans="1:8" ht="20.100000000000001" customHeight="1">
      <c r="A68" s="1186" t="str">
        <f t="shared" si="12"/>
        <v>Larius-4842</v>
      </c>
      <c r="B68" s="1186">
        <v>4842</v>
      </c>
      <c r="C68" s="1187" t="s">
        <v>5595</v>
      </c>
      <c r="D68" s="1188" t="s">
        <v>5580</v>
      </c>
      <c r="E68" s="1598">
        <f t="shared" si="13"/>
        <v>6151.45</v>
      </c>
      <c r="F68" s="1599">
        <v>7237</v>
      </c>
      <c r="G68" s="1190"/>
      <c r="H68" s="1190"/>
    </row>
    <row r="69" spans="1:8" ht="15.75">
      <c r="A69" s="1186"/>
      <c r="B69" s="1186"/>
      <c r="C69" s="1188"/>
      <c r="D69" s="1188"/>
      <c r="E69" s="1598"/>
      <c r="F69" s="1599"/>
      <c r="G69" s="1190"/>
      <c r="H69" s="1190"/>
    </row>
    <row r="70" spans="1:8" ht="20.100000000000001" customHeight="1">
      <c r="A70" s="1191" t="s">
        <v>5563</v>
      </c>
      <c r="B70" s="1191" t="s">
        <v>5563</v>
      </c>
      <c r="C70" s="1192"/>
      <c r="D70" s="1192"/>
      <c r="E70" s="1600"/>
      <c r="F70" s="1601"/>
      <c r="G70" s="1190"/>
      <c r="H70" s="1190"/>
    </row>
    <row r="71" spans="1:8" ht="15.75">
      <c r="A71" s="1186" t="str">
        <f t="shared" ref="A71:A76" si="14">_xlfn.CONCAT("Larius-",B71)</f>
        <v>Larius-35015</v>
      </c>
      <c r="B71" s="1186">
        <v>35015</v>
      </c>
      <c r="C71" s="1188"/>
      <c r="D71" s="1188" t="s">
        <v>5581</v>
      </c>
      <c r="E71" s="1598">
        <f t="shared" ref="E71:E76" si="15">F71*0.85</f>
        <v>62.9</v>
      </c>
      <c r="F71" s="1599">
        <v>74</v>
      </c>
      <c r="G71" s="1190"/>
      <c r="H71" s="1190"/>
    </row>
    <row r="72" spans="1:8" ht="15.75">
      <c r="A72" s="1186" t="str">
        <f t="shared" si="14"/>
        <v>Larius-11200</v>
      </c>
      <c r="B72" s="1186">
        <v>11200</v>
      </c>
      <c r="C72" s="1188"/>
      <c r="D72" s="1188" t="s">
        <v>5565</v>
      </c>
      <c r="E72" s="1598">
        <f t="shared" si="15"/>
        <v>154.69999999999999</v>
      </c>
      <c r="F72" s="1599">
        <v>182</v>
      </c>
      <c r="G72" s="1190"/>
      <c r="H72" s="1190"/>
    </row>
    <row r="73" spans="1:8" ht="15.75">
      <c r="A73" s="1186" t="str">
        <f t="shared" si="14"/>
        <v>Larius-18270</v>
      </c>
      <c r="B73" s="1186">
        <v>18270</v>
      </c>
      <c r="C73" s="1188"/>
      <c r="D73" s="1188" t="s">
        <v>5566</v>
      </c>
      <c r="E73" s="1598">
        <f t="shared" si="15"/>
        <v>27.2</v>
      </c>
      <c r="F73" s="1599">
        <v>32</v>
      </c>
      <c r="G73" s="1190"/>
      <c r="H73" s="1190"/>
    </row>
    <row r="74" spans="1:8" ht="15.75">
      <c r="A74" s="1186" t="str">
        <f t="shared" si="14"/>
        <v>Larius-SFC</v>
      </c>
      <c r="B74" s="1186" t="s">
        <v>5567</v>
      </c>
      <c r="C74" s="1188"/>
      <c r="D74" s="1188" t="s">
        <v>5568</v>
      </c>
      <c r="E74" s="1598">
        <f t="shared" si="15"/>
        <v>32.299999999999997</v>
      </c>
      <c r="F74" s="1599">
        <v>38</v>
      </c>
      <c r="G74" s="1190"/>
      <c r="H74" s="1190"/>
    </row>
    <row r="75" spans="1:8" ht="15.75">
      <c r="A75" s="1186" t="str">
        <f t="shared" si="14"/>
        <v>Larius-TSC</v>
      </c>
      <c r="B75" s="1186" t="s">
        <v>5569</v>
      </c>
      <c r="C75" s="1188"/>
      <c r="D75" s="1188" t="s">
        <v>5570</v>
      </c>
      <c r="E75" s="1598">
        <f t="shared" si="15"/>
        <v>91.8</v>
      </c>
      <c r="F75" s="1599">
        <v>108</v>
      </c>
      <c r="G75" s="1190"/>
      <c r="H75" s="1190"/>
    </row>
    <row r="76" spans="1:8" ht="15.75">
      <c r="A76" s="1186" t="str">
        <f t="shared" si="14"/>
        <v>Larius-4840</v>
      </c>
      <c r="B76" s="1186">
        <v>4840</v>
      </c>
      <c r="C76" s="1188"/>
      <c r="D76" s="1188" t="s">
        <v>5571</v>
      </c>
      <c r="E76" s="1598">
        <f t="shared" si="15"/>
        <v>533.79999999999995</v>
      </c>
      <c r="F76" s="1599">
        <v>628</v>
      </c>
      <c r="G76" s="1190"/>
      <c r="H76" s="1190"/>
    </row>
    <row r="77" spans="1:8" ht="15.75">
      <c r="A77" s="1186"/>
      <c r="B77" s="1186"/>
      <c r="C77" s="1188"/>
      <c r="D77" s="1188"/>
      <c r="E77" s="1598"/>
      <c r="F77" s="1599"/>
      <c r="G77" s="1190"/>
      <c r="H77" s="1190"/>
    </row>
    <row r="78" spans="1:8" ht="20.100000000000001" customHeight="1">
      <c r="A78" s="1191" t="s">
        <v>5572</v>
      </c>
      <c r="B78" s="1191" t="s">
        <v>5572</v>
      </c>
      <c r="C78" s="1192"/>
      <c r="D78" s="1192"/>
      <c r="E78" s="1600"/>
      <c r="F78" s="1601"/>
      <c r="G78" s="1190"/>
      <c r="H78" s="1190"/>
    </row>
    <row r="79" spans="1:8" ht="15.75">
      <c r="A79" s="1186" t="str">
        <f t="shared" ref="A79:A83" si="16">_xlfn.CONCAT("Larius-",B79)</f>
        <v>Larius-4038</v>
      </c>
      <c r="B79" s="1186">
        <v>4038</v>
      </c>
      <c r="C79" s="1188"/>
      <c r="D79" s="1188" t="s">
        <v>5573</v>
      </c>
      <c r="E79" s="1598">
        <f t="shared" ref="E79:E80" si="17">F79*0.85</f>
        <v>194.65</v>
      </c>
      <c r="F79" s="1599">
        <v>229</v>
      </c>
      <c r="G79" s="1190"/>
      <c r="H79" s="1190"/>
    </row>
    <row r="80" spans="1:8" ht="15.75">
      <c r="A80" s="1186" t="str">
        <f t="shared" si="16"/>
        <v>Larius-4500</v>
      </c>
      <c r="B80" s="1186">
        <v>4500</v>
      </c>
      <c r="C80" s="1188"/>
      <c r="D80" s="1188" t="s">
        <v>5574</v>
      </c>
      <c r="E80" s="1598">
        <f t="shared" si="17"/>
        <v>370.59999999999997</v>
      </c>
      <c r="F80" s="1599">
        <v>436</v>
      </c>
      <c r="G80" s="1190"/>
      <c r="H80" s="1190"/>
    </row>
    <row r="81" spans="1:8" ht="15.75">
      <c r="A81" s="1186" t="str">
        <f t="shared" si="16"/>
        <v>Larius-18359</v>
      </c>
      <c r="B81" s="1186">
        <v>18359</v>
      </c>
      <c r="C81" s="1188"/>
      <c r="D81" s="1188" t="s">
        <v>5575</v>
      </c>
      <c r="E81" s="1598">
        <f>F81*0.85</f>
        <v>997.9</v>
      </c>
      <c r="F81" s="1599">
        <v>1174</v>
      </c>
      <c r="G81" s="1190"/>
      <c r="H81" s="1190"/>
    </row>
    <row r="82" spans="1:8" ht="15.75">
      <c r="A82" s="1186" t="str">
        <f t="shared" si="16"/>
        <v>Larius-4831</v>
      </c>
      <c r="B82" s="1186">
        <v>4831</v>
      </c>
      <c r="C82" s="1188"/>
      <c r="D82" s="1188" t="s">
        <v>5578</v>
      </c>
      <c r="E82" s="1598">
        <f>F82*0.85</f>
        <v>1172.1499999999999</v>
      </c>
      <c r="F82" s="1599">
        <v>1379</v>
      </c>
      <c r="G82" s="1190"/>
      <c r="H82" s="1190"/>
    </row>
    <row r="83" spans="1:8" ht="16.5" thickBot="1">
      <c r="A83" s="1194" t="str">
        <f t="shared" si="16"/>
        <v>Larius-18241</v>
      </c>
      <c r="B83" s="1931">
        <v>18241</v>
      </c>
      <c r="C83" s="1195"/>
      <c r="D83" s="1195" t="s">
        <v>5579</v>
      </c>
      <c r="E83" s="1602">
        <f>F83*0.85</f>
        <v>391</v>
      </c>
      <c r="F83" s="1603">
        <v>460</v>
      </c>
      <c r="G83" s="1197"/>
      <c r="H83" s="1190"/>
    </row>
    <row r="84" spans="1:8" ht="15.75">
      <c r="A84" s="1186"/>
      <c r="B84" s="1186"/>
      <c r="C84" s="1188"/>
      <c r="D84" s="1188"/>
      <c r="E84" s="1598"/>
      <c r="F84" s="1599"/>
      <c r="G84" s="1214"/>
      <c r="H84" s="1190"/>
    </row>
    <row r="85" spans="1:8" ht="16.5" thickBot="1">
      <c r="A85" s="1186"/>
      <c r="B85" s="1186"/>
      <c r="C85" s="1188"/>
      <c r="D85" s="1188"/>
      <c r="E85" s="1598"/>
      <c r="F85" s="1599"/>
      <c r="G85" s="1214"/>
      <c r="H85" s="1190"/>
    </row>
    <row r="86" spans="1:8" s="1180" customFormat="1" ht="45" customHeight="1">
      <c r="A86" s="1182"/>
      <c r="B86" s="1182"/>
      <c r="C86" s="1198" t="s">
        <v>5596</v>
      </c>
      <c r="D86" s="1198" t="s">
        <v>5594</v>
      </c>
      <c r="E86" s="1604"/>
      <c r="F86" s="1605"/>
      <c r="G86" s="1185"/>
      <c r="H86" s="1213"/>
    </row>
    <row r="87" spans="1:8" ht="20.100000000000001" customHeight="1">
      <c r="A87" s="1186" t="str">
        <f t="shared" ref="A87:A89" si="18">_xlfn.CONCAT("Larius-",B87)</f>
        <v>Larius-4561</v>
      </c>
      <c r="B87" s="1186">
        <v>4561</v>
      </c>
      <c r="C87" s="1187" t="s">
        <v>5597</v>
      </c>
      <c r="D87" s="1188" t="s">
        <v>5560</v>
      </c>
      <c r="E87" s="1598">
        <f>F87*0.85</f>
        <v>8025.7</v>
      </c>
      <c r="F87" s="1599">
        <v>9442</v>
      </c>
      <c r="G87" s="1190"/>
      <c r="H87" s="1190"/>
    </row>
    <row r="88" spans="1:8" ht="20.100000000000001" customHeight="1">
      <c r="A88" s="1186" t="str">
        <f t="shared" si="18"/>
        <v>Larius-4560</v>
      </c>
      <c r="B88" s="1186">
        <v>4560</v>
      </c>
      <c r="C88" s="1187" t="s">
        <v>5597</v>
      </c>
      <c r="D88" s="1188" t="s">
        <v>5561</v>
      </c>
      <c r="E88" s="1598">
        <f t="shared" ref="E88:E89" si="19">F88*0.85</f>
        <v>8067.3499999999995</v>
      </c>
      <c r="F88" s="1599">
        <v>9491</v>
      </c>
      <c r="G88" s="1190"/>
      <c r="H88" s="1190"/>
    </row>
    <row r="89" spans="1:8" ht="20.100000000000001" customHeight="1">
      <c r="A89" s="1186" t="str">
        <f t="shared" si="18"/>
        <v>Larius-4563</v>
      </c>
      <c r="B89" s="1186">
        <v>4563</v>
      </c>
      <c r="C89" s="1187" t="s">
        <v>5597</v>
      </c>
      <c r="D89" s="1188" t="s">
        <v>5580</v>
      </c>
      <c r="E89" s="1598">
        <f t="shared" si="19"/>
        <v>8877.4</v>
      </c>
      <c r="F89" s="1599">
        <v>10444</v>
      </c>
      <c r="G89" s="1190"/>
      <c r="H89" s="1190"/>
    </row>
    <row r="90" spans="1:8" ht="15.75">
      <c r="A90" s="1186"/>
      <c r="B90" s="1186"/>
      <c r="C90" s="1188"/>
      <c r="D90" s="1188"/>
      <c r="E90" s="1598"/>
      <c r="F90" s="1599"/>
      <c r="G90" s="1190"/>
      <c r="H90" s="1190"/>
    </row>
    <row r="91" spans="1:8" ht="20.100000000000001" customHeight="1">
      <c r="A91" s="1191" t="s">
        <v>5563</v>
      </c>
      <c r="B91" s="1191" t="s">
        <v>5563</v>
      </c>
      <c r="C91" s="1192"/>
      <c r="D91" s="1192"/>
      <c r="E91" s="1600"/>
      <c r="F91" s="1601"/>
      <c r="G91" s="1190"/>
      <c r="H91" s="1190"/>
    </row>
    <row r="92" spans="1:8" ht="15.75">
      <c r="A92" s="1186" t="str">
        <f t="shared" ref="A92:A97" si="20">_xlfn.CONCAT("Larius-",B92)</f>
        <v>Larius-35015</v>
      </c>
      <c r="B92" s="1186">
        <v>35015</v>
      </c>
      <c r="C92" s="1188"/>
      <c r="D92" s="1188" t="s">
        <v>5581</v>
      </c>
      <c r="E92" s="1598">
        <f t="shared" ref="E92:E97" si="21">F92*0.85</f>
        <v>62.9</v>
      </c>
      <c r="F92" s="1599">
        <v>74</v>
      </c>
      <c r="G92" s="1190"/>
      <c r="H92" s="1190"/>
    </row>
    <row r="93" spans="1:8" ht="15.75">
      <c r="A93" s="1186" t="str">
        <f t="shared" si="20"/>
        <v>Larius-11200</v>
      </c>
      <c r="B93" s="1186">
        <v>11200</v>
      </c>
      <c r="C93" s="1188"/>
      <c r="D93" s="1188" t="s">
        <v>5565</v>
      </c>
      <c r="E93" s="1598">
        <f t="shared" si="21"/>
        <v>154.69999999999999</v>
      </c>
      <c r="F93" s="1599">
        <v>182</v>
      </c>
      <c r="G93" s="1190"/>
      <c r="H93" s="1190"/>
    </row>
    <row r="94" spans="1:8" ht="15.75">
      <c r="A94" s="1186" t="str">
        <f t="shared" si="20"/>
        <v>Larius-18270</v>
      </c>
      <c r="B94" s="1186">
        <v>18270</v>
      </c>
      <c r="C94" s="1188"/>
      <c r="D94" s="1188" t="s">
        <v>5566</v>
      </c>
      <c r="E94" s="1598">
        <f t="shared" si="21"/>
        <v>27.2</v>
      </c>
      <c r="F94" s="1599">
        <v>32</v>
      </c>
      <c r="G94" s="1190"/>
      <c r="H94" s="1190"/>
    </row>
    <row r="95" spans="1:8" ht="15.75">
      <c r="A95" s="1186" t="str">
        <f t="shared" si="20"/>
        <v>Larius-SFC</v>
      </c>
      <c r="B95" s="1186" t="s">
        <v>5567</v>
      </c>
      <c r="C95" s="1188"/>
      <c r="D95" s="1188" t="s">
        <v>5568</v>
      </c>
      <c r="E95" s="1598">
        <f t="shared" si="21"/>
        <v>32.299999999999997</v>
      </c>
      <c r="F95" s="1599">
        <v>38</v>
      </c>
      <c r="G95" s="1190"/>
      <c r="H95" s="1190"/>
    </row>
    <row r="96" spans="1:8" ht="15.75">
      <c r="A96" s="1186" t="str">
        <f t="shared" si="20"/>
        <v>Larius-TSC</v>
      </c>
      <c r="B96" s="1186" t="s">
        <v>5569</v>
      </c>
      <c r="C96" s="1188"/>
      <c r="D96" s="1188" t="s">
        <v>5570</v>
      </c>
      <c r="E96" s="1598">
        <f t="shared" si="21"/>
        <v>91.8</v>
      </c>
      <c r="F96" s="1599">
        <v>108</v>
      </c>
      <c r="G96" s="1190"/>
      <c r="H96" s="1190"/>
    </row>
    <row r="97" spans="1:8" ht="15.75">
      <c r="A97" s="1186" t="str">
        <f t="shared" si="20"/>
        <v>Larius-4840</v>
      </c>
      <c r="B97" s="1186">
        <v>4840</v>
      </c>
      <c r="C97" s="1188"/>
      <c r="D97" s="1188" t="s">
        <v>5571</v>
      </c>
      <c r="E97" s="1598">
        <f t="shared" si="21"/>
        <v>533.79999999999995</v>
      </c>
      <c r="F97" s="1599">
        <v>628</v>
      </c>
      <c r="G97" s="1190"/>
      <c r="H97" s="1190"/>
    </row>
    <row r="98" spans="1:8" ht="15.75">
      <c r="A98" s="1186"/>
      <c r="B98" s="1186"/>
      <c r="C98" s="1188"/>
      <c r="D98" s="1188"/>
      <c r="E98" s="1598"/>
      <c r="F98" s="1599"/>
      <c r="G98" s="1190"/>
      <c r="H98" s="1190"/>
    </row>
    <row r="99" spans="1:8" ht="20.100000000000001" customHeight="1">
      <c r="A99" s="1191" t="s">
        <v>5572</v>
      </c>
      <c r="B99" s="1191" t="s">
        <v>5572</v>
      </c>
      <c r="C99" s="1192"/>
      <c r="D99" s="1192"/>
      <c r="E99" s="1600"/>
      <c r="F99" s="1601"/>
      <c r="G99" s="1190"/>
      <c r="H99" s="1190"/>
    </row>
    <row r="100" spans="1:8" ht="15.75">
      <c r="A100" s="1186" t="str">
        <f t="shared" ref="A100:A106" si="22">_xlfn.CONCAT("Larius-",B100)</f>
        <v>Larius-4038</v>
      </c>
      <c r="B100" s="1186">
        <v>4038</v>
      </c>
      <c r="C100" s="1188"/>
      <c r="D100" s="1188" t="s">
        <v>5573</v>
      </c>
      <c r="E100" s="1598">
        <f t="shared" ref="E100:E105" si="23">F100*0.85</f>
        <v>194.65</v>
      </c>
      <c r="F100" s="1599">
        <v>229</v>
      </c>
      <c r="G100" s="1190"/>
      <c r="H100" s="1190"/>
    </row>
    <row r="101" spans="1:8" ht="15.75">
      <c r="A101" s="1186" t="str">
        <f t="shared" si="22"/>
        <v>Larius-4500</v>
      </c>
      <c r="B101" s="1186">
        <v>4500</v>
      </c>
      <c r="C101" s="1188"/>
      <c r="D101" s="1188" t="s">
        <v>5574</v>
      </c>
      <c r="E101" s="1598">
        <f t="shared" si="23"/>
        <v>370.59999999999997</v>
      </c>
      <c r="F101" s="1599">
        <v>436</v>
      </c>
      <c r="G101" s="1190"/>
      <c r="H101" s="1190"/>
    </row>
    <row r="102" spans="1:8" ht="15.75">
      <c r="A102" s="1186" t="str">
        <f t="shared" si="22"/>
        <v>Larius-18359</v>
      </c>
      <c r="B102" s="1186">
        <v>18359</v>
      </c>
      <c r="C102" s="1188"/>
      <c r="D102" s="1188" t="s">
        <v>5575</v>
      </c>
      <c r="E102" s="1598">
        <f t="shared" si="23"/>
        <v>997.9</v>
      </c>
      <c r="F102" s="1599">
        <v>1174</v>
      </c>
      <c r="G102" s="1190"/>
      <c r="H102" s="1190"/>
    </row>
    <row r="103" spans="1:8" ht="15.75">
      <c r="A103" s="1186" t="str">
        <f t="shared" si="22"/>
        <v>Larius-18359</v>
      </c>
      <c r="B103" s="1186">
        <v>18359</v>
      </c>
      <c r="C103" s="1188"/>
      <c r="D103" s="1188" t="s">
        <v>5598</v>
      </c>
      <c r="E103" s="1598">
        <f t="shared" si="23"/>
        <v>1716.1499999999999</v>
      </c>
      <c r="F103" s="1599">
        <v>2019</v>
      </c>
      <c r="G103" s="1190"/>
      <c r="H103" s="1190"/>
    </row>
    <row r="104" spans="1:8" ht="15.75">
      <c r="A104" s="1186" t="str">
        <f t="shared" si="22"/>
        <v>Larius-4307</v>
      </c>
      <c r="B104" s="1186">
        <v>4307</v>
      </c>
      <c r="C104" s="1188"/>
      <c r="D104" s="1188" t="s">
        <v>5577</v>
      </c>
      <c r="E104" s="1598">
        <f t="shared" si="23"/>
        <v>470.05</v>
      </c>
      <c r="F104" s="1599">
        <v>553</v>
      </c>
      <c r="G104" s="1190"/>
      <c r="H104" s="1190"/>
    </row>
    <row r="105" spans="1:8" ht="15.75">
      <c r="A105" s="1186" t="str">
        <f t="shared" si="22"/>
        <v>Larius-4831</v>
      </c>
      <c r="B105" s="1186">
        <v>4831</v>
      </c>
      <c r="C105" s="1188"/>
      <c r="D105" s="1188" t="s">
        <v>5578</v>
      </c>
      <c r="E105" s="1598">
        <f t="shared" si="23"/>
        <v>1172.1499999999999</v>
      </c>
      <c r="F105" s="1599">
        <v>1379</v>
      </c>
      <c r="G105" s="1190"/>
      <c r="H105" s="1190"/>
    </row>
    <row r="106" spans="1:8" ht="16.5" thickBot="1">
      <c r="A106" s="1194" t="str">
        <f t="shared" si="22"/>
        <v>Larius-18241</v>
      </c>
      <c r="B106" s="1931">
        <v>18241</v>
      </c>
      <c r="C106" s="1195"/>
      <c r="D106" s="1195" t="s">
        <v>5579</v>
      </c>
      <c r="E106" s="1602">
        <f>F106*0.85</f>
        <v>391</v>
      </c>
      <c r="F106" s="1603">
        <v>460</v>
      </c>
      <c r="G106" s="1197"/>
      <c r="H106" s="1190"/>
    </row>
    <row r="107" spans="1:8" ht="15.75">
      <c r="A107" s="1186"/>
      <c r="B107" s="1186"/>
      <c r="C107" s="1188"/>
      <c r="D107" s="1188"/>
      <c r="E107" s="1598"/>
      <c r="F107" s="1599"/>
      <c r="G107" s="1214"/>
      <c r="H107" s="1190"/>
    </row>
    <row r="108" spans="1:8" ht="16.5" thickBot="1">
      <c r="A108" s="1186"/>
      <c r="B108" s="1186"/>
      <c r="C108" s="1188"/>
      <c r="D108" s="1188"/>
      <c r="E108" s="1598"/>
      <c r="F108" s="1599"/>
      <c r="G108" s="1214"/>
      <c r="H108" s="1190"/>
    </row>
    <row r="109" spans="1:8" s="1180" customFormat="1" ht="45" customHeight="1">
      <c r="A109" s="1182"/>
      <c r="B109" s="1182"/>
      <c r="C109" s="1198" t="s">
        <v>5599</v>
      </c>
      <c r="D109" s="1198" t="s">
        <v>5600</v>
      </c>
      <c r="E109" s="1604"/>
      <c r="F109" s="1605"/>
      <c r="G109" s="1185"/>
      <c r="H109" s="1213"/>
    </row>
    <row r="110" spans="1:8" ht="20.100000000000001" customHeight="1">
      <c r="A110" s="1186" t="str">
        <f t="shared" ref="A110:A113" si="24">_xlfn.CONCAT("Larius-",B110)</f>
        <v>Larius-4600</v>
      </c>
      <c r="B110" s="1186">
        <v>4600</v>
      </c>
      <c r="C110" s="1187" t="s">
        <v>5601</v>
      </c>
      <c r="D110" s="1188" t="s">
        <v>5561</v>
      </c>
      <c r="E110" s="1598">
        <f t="shared" ref="E110:E113" si="25">F110*0.85</f>
        <v>14527.35</v>
      </c>
      <c r="F110" s="1599">
        <v>17091</v>
      </c>
      <c r="G110" s="1190"/>
      <c r="H110" s="1190"/>
    </row>
    <row r="111" spans="1:8" ht="20.100000000000001" customHeight="1">
      <c r="A111" s="1186" t="str">
        <f t="shared" si="24"/>
        <v>Larius-4615</v>
      </c>
      <c r="B111" s="1186">
        <v>4615</v>
      </c>
      <c r="C111" s="1187" t="s">
        <v>5601</v>
      </c>
      <c r="D111" s="1188" t="s">
        <v>5580</v>
      </c>
      <c r="E111" s="1598">
        <f t="shared" si="25"/>
        <v>15628.949999999999</v>
      </c>
      <c r="F111" s="1599">
        <v>18387</v>
      </c>
      <c r="G111" s="1190"/>
      <c r="H111" s="1190"/>
    </row>
    <row r="112" spans="1:8" ht="20.100000000000001" customHeight="1">
      <c r="A112" s="1186" t="str">
        <f t="shared" si="24"/>
        <v>Larius-4650</v>
      </c>
      <c r="B112" s="1186">
        <v>4650</v>
      </c>
      <c r="C112" s="1187" t="s">
        <v>5602</v>
      </c>
      <c r="D112" s="1188" t="s">
        <v>5561</v>
      </c>
      <c r="E112" s="1598">
        <f t="shared" si="25"/>
        <v>17374</v>
      </c>
      <c r="F112" s="1599">
        <v>20440</v>
      </c>
      <c r="G112" s="1190"/>
      <c r="H112" s="1190"/>
    </row>
    <row r="113" spans="1:8" ht="20.100000000000001" customHeight="1">
      <c r="A113" s="1186" t="str">
        <f t="shared" si="24"/>
        <v>Larius-4655</v>
      </c>
      <c r="B113" s="1186">
        <v>4655</v>
      </c>
      <c r="C113" s="1187" t="s">
        <v>5602</v>
      </c>
      <c r="D113" s="1188" t="s">
        <v>5580</v>
      </c>
      <c r="E113" s="1598">
        <f t="shared" si="25"/>
        <v>18184.899999999998</v>
      </c>
      <c r="F113" s="1599">
        <v>21394</v>
      </c>
      <c r="G113" s="1190"/>
      <c r="H113" s="1190"/>
    </row>
    <row r="114" spans="1:8" ht="15.75">
      <c r="A114" s="1186"/>
      <c r="B114" s="1186"/>
      <c r="C114" s="1187"/>
      <c r="D114" s="1188"/>
      <c r="E114" s="1598"/>
      <c r="F114" s="1599"/>
      <c r="G114" s="1190"/>
      <c r="H114" s="1190"/>
    </row>
    <row r="115" spans="1:8" ht="15.75">
      <c r="A115" s="1186"/>
      <c r="B115" s="1186"/>
      <c r="C115" s="1188"/>
      <c r="D115" s="1188"/>
      <c r="E115" s="1598"/>
      <c r="F115" s="1599"/>
      <c r="G115" s="1190"/>
      <c r="H115" s="1190"/>
    </row>
    <row r="116" spans="1:8" ht="20.100000000000001" customHeight="1">
      <c r="A116" s="1191" t="s">
        <v>5563</v>
      </c>
      <c r="B116" s="1191" t="s">
        <v>5563</v>
      </c>
      <c r="C116" s="1192"/>
      <c r="D116" s="1192"/>
      <c r="E116" s="1600"/>
      <c r="F116" s="1601"/>
      <c r="G116" s="1190"/>
      <c r="H116" s="1190"/>
    </row>
    <row r="117" spans="1:8" ht="15.75">
      <c r="A117" s="1186" t="str">
        <f t="shared" ref="A117:A123" si="26">_xlfn.CONCAT("Larius-",B117)</f>
        <v>Larius-18026</v>
      </c>
      <c r="B117" s="1186">
        <v>18026</v>
      </c>
      <c r="C117" s="1188"/>
      <c r="D117" s="1188" t="s">
        <v>5603</v>
      </c>
      <c r="E117" s="1598">
        <f t="shared" ref="E117:E123" si="27">F117*0.85</f>
        <v>79.05</v>
      </c>
      <c r="F117" s="1599">
        <v>93</v>
      </c>
      <c r="G117" s="1190"/>
      <c r="H117" s="1190"/>
    </row>
    <row r="118" spans="1:8" ht="15.75">
      <c r="A118" s="1186" t="str">
        <f t="shared" si="26"/>
        <v>Larius-11200</v>
      </c>
      <c r="B118" s="1186">
        <v>11200</v>
      </c>
      <c r="C118" s="1188"/>
      <c r="D118" s="1188" t="s">
        <v>5565</v>
      </c>
      <c r="E118" s="1598">
        <f t="shared" si="27"/>
        <v>154.69999999999999</v>
      </c>
      <c r="F118" s="1599">
        <v>182</v>
      </c>
      <c r="G118" s="1190"/>
      <c r="H118" s="1190"/>
    </row>
    <row r="119" spans="1:8" ht="15.75">
      <c r="A119" s="1186" t="str">
        <f t="shared" si="26"/>
        <v>Larius-11701</v>
      </c>
      <c r="B119" s="1186">
        <v>11701</v>
      </c>
      <c r="C119" s="1188"/>
      <c r="D119" s="1188" t="s">
        <v>5582</v>
      </c>
      <c r="E119" s="1598">
        <f t="shared" si="27"/>
        <v>331.5</v>
      </c>
      <c r="F119" s="1599">
        <v>390</v>
      </c>
      <c r="G119" s="1190"/>
      <c r="H119" s="1190"/>
    </row>
    <row r="120" spans="1:8" ht="15.75">
      <c r="A120" s="1186" t="str">
        <f t="shared" si="26"/>
        <v>Larius-18270</v>
      </c>
      <c r="B120" s="1186">
        <v>18270</v>
      </c>
      <c r="C120" s="1188"/>
      <c r="D120" s="1188" t="s">
        <v>5566</v>
      </c>
      <c r="E120" s="1598">
        <f t="shared" si="27"/>
        <v>27.2</v>
      </c>
      <c r="F120" s="1599">
        <v>32</v>
      </c>
      <c r="G120" s="1190"/>
      <c r="H120" s="1190"/>
    </row>
    <row r="121" spans="1:8" ht="15.75">
      <c r="A121" s="1186" t="str">
        <f t="shared" si="26"/>
        <v>Larius-SFC</v>
      </c>
      <c r="B121" s="1186" t="s">
        <v>5567</v>
      </c>
      <c r="C121" s="1188"/>
      <c r="D121" s="1188" t="s">
        <v>5568</v>
      </c>
      <c r="E121" s="1598">
        <f t="shared" si="27"/>
        <v>32.299999999999997</v>
      </c>
      <c r="F121" s="1599">
        <v>38</v>
      </c>
      <c r="G121" s="1190"/>
      <c r="H121" s="1190"/>
    </row>
    <row r="122" spans="1:8" ht="15.75">
      <c r="A122" s="1186" t="str">
        <f t="shared" si="26"/>
        <v>Larius-TSC</v>
      </c>
      <c r="B122" s="1186" t="s">
        <v>5569</v>
      </c>
      <c r="C122" s="1188"/>
      <c r="D122" s="1188" t="s">
        <v>5570</v>
      </c>
      <c r="E122" s="1598">
        <f t="shared" si="27"/>
        <v>91.8</v>
      </c>
      <c r="F122" s="1599">
        <v>108</v>
      </c>
      <c r="G122" s="1190"/>
      <c r="H122" s="1190"/>
    </row>
    <row r="123" spans="1:8" ht="15.75">
      <c r="A123" s="1186" t="str">
        <f t="shared" si="26"/>
        <v>Larius-4840</v>
      </c>
      <c r="B123" s="1186">
        <v>4840</v>
      </c>
      <c r="C123" s="1188"/>
      <c r="D123" s="1188" t="s">
        <v>5571</v>
      </c>
      <c r="E123" s="1598">
        <f t="shared" si="27"/>
        <v>533.79999999999995</v>
      </c>
      <c r="F123" s="1599">
        <v>628</v>
      </c>
      <c r="G123" s="1190"/>
      <c r="H123" s="1190"/>
    </row>
    <row r="124" spans="1:8" ht="15.75">
      <c r="A124" s="1186"/>
      <c r="B124" s="1186"/>
      <c r="C124" s="1188"/>
      <c r="D124" s="1188"/>
      <c r="E124" s="1598"/>
      <c r="F124" s="1599"/>
      <c r="G124" s="1190"/>
      <c r="H124" s="1190"/>
    </row>
    <row r="125" spans="1:8" ht="20.100000000000001" customHeight="1">
      <c r="A125" s="1191" t="s">
        <v>5572</v>
      </c>
      <c r="B125" s="1191" t="s">
        <v>5572</v>
      </c>
      <c r="C125" s="1192"/>
      <c r="D125" s="1192"/>
      <c r="E125" s="1600"/>
      <c r="F125" s="1601"/>
      <c r="G125" s="1190"/>
      <c r="H125" s="1190"/>
    </row>
    <row r="126" spans="1:8" ht="15.75">
      <c r="A126" s="1186" t="str">
        <f t="shared" ref="A126:A134" si="28">_xlfn.CONCAT("Larius-",B126)</f>
        <v>Larius-4038</v>
      </c>
      <c r="B126" s="1186">
        <v>4038</v>
      </c>
      <c r="C126" s="1188"/>
      <c r="D126" s="1188" t="s">
        <v>5573</v>
      </c>
      <c r="E126" s="1598">
        <f t="shared" ref="E126:E133" si="29">F126*0.85</f>
        <v>194.65</v>
      </c>
      <c r="F126" s="1599">
        <v>229</v>
      </c>
      <c r="G126" s="1190"/>
      <c r="H126" s="1190"/>
    </row>
    <row r="127" spans="1:8" ht="15.75">
      <c r="A127" s="1186" t="str">
        <f t="shared" si="28"/>
        <v>Larius-4506</v>
      </c>
      <c r="B127" s="1186">
        <v>4506</v>
      </c>
      <c r="C127" s="1193"/>
      <c r="D127" s="1188" t="s">
        <v>5583</v>
      </c>
      <c r="E127" s="1598">
        <f t="shared" si="29"/>
        <v>306.84999999999997</v>
      </c>
      <c r="F127" s="1599">
        <v>361</v>
      </c>
      <c r="G127" s="1190"/>
      <c r="H127" s="1190"/>
    </row>
    <row r="128" spans="1:8" ht="15.75">
      <c r="A128" s="1186" t="str">
        <f t="shared" si="28"/>
        <v>Larius-26000</v>
      </c>
      <c r="B128" s="1186">
        <v>26000</v>
      </c>
      <c r="C128" s="1188"/>
      <c r="D128" s="1188" t="s">
        <v>5584</v>
      </c>
      <c r="E128" s="1598">
        <f t="shared" si="29"/>
        <v>997.9</v>
      </c>
      <c r="F128" s="1599">
        <v>1174</v>
      </c>
      <c r="G128" s="1190"/>
      <c r="H128" s="1190"/>
    </row>
    <row r="129" spans="1:8" ht="15.75">
      <c r="A129" s="1186" t="str">
        <f t="shared" si="28"/>
        <v>Larius-4720</v>
      </c>
      <c r="B129" s="1186">
        <v>4720</v>
      </c>
      <c r="C129" s="1188"/>
      <c r="D129" s="1188" t="s">
        <v>5585</v>
      </c>
      <c r="E129" s="1598">
        <f t="shared" si="29"/>
        <v>1534.25</v>
      </c>
      <c r="F129" s="1599">
        <v>1805</v>
      </c>
      <c r="G129" s="1190"/>
      <c r="H129" s="1190"/>
    </row>
    <row r="130" spans="1:8" ht="15.75">
      <c r="A130" s="1186" t="str">
        <f t="shared" si="28"/>
        <v>Larius-4500</v>
      </c>
      <c r="B130" s="1186">
        <v>4500</v>
      </c>
      <c r="C130" s="1188"/>
      <c r="D130" s="1188" t="s">
        <v>5604</v>
      </c>
      <c r="E130" s="1598">
        <f t="shared" si="29"/>
        <v>370.59999999999997</v>
      </c>
      <c r="F130" s="1599">
        <v>436</v>
      </c>
      <c r="G130" s="1190"/>
      <c r="H130" s="1190"/>
    </row>
    <row r="131" spans="1:8" ht="15.75">
      <c r="A131" s="1186" t="str">
        <f t="shared" si="28"/>
        <v>Larius-18354</v>
      </c>
      <c r="B131" s="1186">
        <v>18354</v>
      </c>
      <c r="C131" s="1188"/>
      <c r="D131" s="1188" t="s">
        <v>5605</v>
      </c>
      <c r="E131" s="1598">
        <f t="shared" si="29"/>
        <v>1515.55</v>
      </c>
      <c r="F131" s="1599">
        <v>1783</v>
      </c>
      <c r="G131" s="1190"/>
      <c r="H131" s="1190"/>
    </row>
    <row r="132" spans="1:8" ht="15.75">
      <c r="A132" s="1186" t="str">
        <f t="shared" si="28"/>
        <v>Larius-4405/3</v>
      </c>
      <c r="B132" s="1186" t="s">
        <v>5586</v>
      </c>
      <c r="C132" s="1188"/>
      <c r="D132" s="1188" t="s">
        <v>5587</v>
      </c>
      <c r="E132" s="1598">
        <f t="shared" si="29"/>
        <v>1716.1499999999999</v>
      </c>
      <c r="F132" s="1599">
        <v>2019</v>
      </c>
      <c r="G132" s="1190"/>
      <c r="H132" s="1190"/>
    </row>
    <row r="133" spans="1:8" ht="15.75">
      <c r="A133" s="1186" t="str">
        <f t="shared" si="28"/>
        <v>Larius-18241</v>
      </c>
      <c r="B133" s="1186">
        <v>18241</v>
      </c>
      <c r="C133" s="1188"/>
      <c r="D133" s="1188" t="s">
        <v>5579</v>
      </c>
      <c r="E133" s="1598">
        <f t="shared" si="29"/>
        <v>391</v>
      </c>
      <c r="F133" s="1599">
        <v>460</v>
      </c>
      <c r="G133" s="1190"/>
      <c r="H133" s="1190"/>
    </row>
    <row r="134" spans="1:8" ht="16.5" thickBot="1">
      <c r="A134" s="1194" t="str">
        <f t="shared" si="28"/>
        <v>Larius-4041</v>
      </c>
      <c r="B134" s="1931">
        <v>4041</v>
      </c>
      <c r="C134" s="1195"/>
      <c r="D134" s="1195" t="s">
        <v>5592</v>
      </c>
      <c r="E134" s="1602">
        <f>F134*0.85</f>
        <v>657.9</v>
      </c>
      <c r="F134" s="1603">
        <v>774</v>
      </c>
      <c r="G134" s="1197"/>
      <c r="H134" s="1190"/>
    </row>
    <row r="135" spans="1:8" ht="15.75">
      <c r="A135" s="1186"/>
      <c r="B135" s="1186"/>
      <c r="C135" s="1188"/>
      <c r="D135" s="1188"/>
      <c r="E135" s="1598"/>
      <c r="F135" s="1599"/>
      <c r="G135" s="1214"/>
      <c r="H135" s="1190"/>
    </row>
    <row r="136" spans="1:8" ht="16.5" thickBot="1">
      <c r="A136" s="1186"/>
      <c r="B136" s="1186"/>
      <c r="C136" s="1188"/>
      <c r="D136" s="1188"/>
      <c r="E136" s="1598"/>
      <c r="F136" s="1599"/>
      <c r="G136" s="1214"/>
      <c r="H136" s="1190"/>
    </row>
    <row r="137" spans="1:8" s="1180" customFormat="1" ht="45" customHeight="1">
      <c r="A137" s="1182"/>
      <c r="B137" s="1182"/>
      <c r="C137" s="1198" t="s">
        <v>5606</v>
      </c>
      <c r="D137" s="1198" t="s">
        <v>5607</v>
      </c>
      <c r="E137" s="1604"/>
      <c r="F137" s="1605"/>
      <c r="G137" s="1185"/>
      <c r="H137" s="1213"/>
    </row>
    <row r="138" spans="1:8" ht="20.100000000000001" customHeight="1">
      <c r="A138" s="1186" t="str">
        <f t="shared" ref="A138:A139" si="30">_xlfn.CONCAT("Larius-",B138)</f>
        <v>Larius-4000</v>
      </c>
      <c r="B138" s="1186">
        <v>4000</v>
      </c>
      <c r="C138" s="1187" t="s">
        <v>5608</v>
      </c>
      <c r="D138" s="1188" t="s">
        <v>5561</v>
      </c>
      <c r="E138" s="1598">
        <f t="shared" ref="E138:E139" si="31">F138*0.85</f>
        <v>21138.649999999998</v>
      </c>
      <c r="F138" s="1599">
        <v>24869</v>
      </c>
      <c r="G138" s="1190"/>
      <c r="H138" s="1190"/>
    </row>
    <row r="139" spans="1:8" ht="20.100000000000001" customHeight="1">
      <c r="A139" s="1186" t="str">
        <f t="shared" si="30"/>
        <v>Larius-4055</v>
      </c>
      <c r="B139" s="1186">
        <v>4055</v>
      </c>
      <c r="C139" s="1187" t="s">
        <v>5608</v>
      </c>
      <c r="D139" s="1188" t="s">
        <v>5580</v>
      </c>
      <c r="E139" s="1598">
        <f t="shared" si="31"/>
        <v>21949.55</v>
      </c>
      <c r="F139" s="1599">
        <v>25823</v>
      </c>
      <c r="G139" s="1190"/>
      <c r="H139" s="1190"/>
    </row>
    <row r="140" spans="1:8" ht="15.75">
      <c r="A140" s="1186"/>
      <c r="B140" s="1186"/>
      <c r="C140" s="1187"/>
      <c r="D140" s="1188"/>
      <c r="E140" s="1598"/>
      <c r="F140" s="1599"/>
      <c r="G140" s="1190"/>
      <c r="H140" s="1190"/>
    </row>
    <row r="141" spans="1:8" ht="15.75">
      <c r="A141" s="1186"/>
      <c r="B141" s="1186"/>
      <c r="C141" s="1188"/>
      <c r="D141" s="1188"/>
      <c r="E141" s="1598"/>
      <c r="F141" s="1599"/>
      <c r="G141" s="1190"/>
      <c r="H141" s="1190"/>
    </row>
    <row r="142" spans="1:8" ht="20.100000000000001" customHeight="1">
      <c r="A142" s="1191" t="s">
        <v>5563</v>
      </c>
      <c r="B142" s="1191" t="s">
        <v>5563</v>
      </c>
      <c r="C142" s="1192"/>
      <c r="D142" s="1192"/>
      <c r="E142" s="1600"/>
      <c r="F142" s="1601"/>
      <c r="G142" s="1190"/>
      <c r="H142" s="1190"/>
    </row>
    <row r="143" spans="1:8" ht="15.75">
      <c r="A143" s="1186" t="str">
        <f t="shared" ref="A143:A149" si="32">_xlfn.CONCAT("Larius-",B143)</f>
        <v>Larius-18026</v>
      </c>
      <c r="B143" s="1186">
        <v>18026</v>
      </c>
      <c r="C143" s="1188"/>
      <c r="D143" s="1188" t="s">
        <v>5603</v>
      </c>
      <c r="E143" s="1598">
        <f t="shared" ref="E143:E149" si="33">F143*0.85</f>
        <v>79.05</v>
      </c>
      <c r="F143" s="1599">
        <v>93</v>
      </c>
      <c r="G143" s="1190"/>
      <c r="H143" s="1190"/>
    </row>
    <row r="144" spans="1:8" ht="15.75">
      <c r="A144" s="1186" t="str">
        <f t="shared" si="32"/>
        <v>Larius-11200</v>
      </c>
      <c r="B144" s="1186">
        <v>11200</v>
      </c>
      <c r="C144" s="1188"/>
      <c r="D144" s="1188" t="s">
        <v>5565</v>
      </c>
      <c r="E144" s="1598">
        <f t="shared" si="33"/>
        <v>154.69999999999999</v>
      </c>
      <c r="F144" s="1599">
        <v>182</v>
      </c>
      <c r="G144" s="1190"/>
      <c r="H144" s="1190"/>
    </row>
    <row r="145" spans="1:8" ht="15.75">
      <c r="A145" s="1186" t="str">
        <f t="shared" si="32"/>
        <v>Larius-11701</v>
      </c>
      <c r="B145" s="1186">
        <v>11701</v>
      </c>
      <c r="C145" s="1188"/>
      <c r="D145" s="1188" t="s">
        <v>5582</v>
      </c>
      <c r="E145" s="1598">
        <f t="shared" si="33"/>
        <v>331.5</v>
      </c>
      <c r="F145" s="1599">
        <v>390</v>
      </c>
      <c r="G145" s="1190"/>
      <c r="H145" s="1190"/>
    </row>
    <row r="146" spans="1:8" ht="15.75">
      <c r="A146" s="1186" t="str">
        <f t="shared" si="32"/>
        <v>Larius-18270</v>
      </c>
      <c r="B146" s="1186">
        <v>18270</v>
      </c>
      <c r="C146" s="1188"/>
      <c r="D146" s="1188" t="s">
        <v>5566</v>
      </c>
      <c r="E146" s="1598">
        <f t="shared" si="33"/>
        <v>27.2</v>
      </c>
      <c r="F146" s="1599">
        <v>32</v>
      </c>
      <c r="G146" s="1190"/>
      <c r="H146" s="1190"/>
    </row>
    <row r="147" spans="1:8" ht="15.75">
      <c r="A147" s="1186" t="str">
        <f t="shared" si="32"/>
        <v>Larius-SFC</v>
      </c>
      <c r="B147" s="1186" t="s">
        <v>5567</v>
      </c>
      <c r="C147" s="1188"/>
      <c r="D147" s="1188" t="s">
        <v>5568</v>
      </c>
      <c r="E147" s="1598">
        <f t="shared" si="33"/>
        <v>32.299999999999997</v>
      </c>
      <c r="F147" s="1599">
        <v>38</v>
      </c>
      <c r="G147" s="1190"/>
      <c r="H147" s="1190"/>
    </row>
    <row r="148" spans="1:8" ht="15.75">
      <c r="A148" s="1186" t="str">
        <f t="shared" si="32"/>
        <v>Larius-TSC</v>
      </c>
      <c r="B148" s="1186" t="s">
        <v>5569</v>
      </c>
      <c r="C148" s="1188"/>
      <c r="D148" s="1188" t="s">
        <v>5570</v>
      </c>
      <c r="E148" s="1598">
        <f t="shared" si="33"/>
        <v>91.8</v>
      </c>
      <c r="F148" s="1599">
        <v>108</v>
      </c>
      <c r="G148" s="1190"/>
      <c r="H148" s="1190"/>
    </row>
    <row r="149" spans="1:8" ht="15.75">
      <c r="A149" s="1186" t="str">
        <f t="shared" si="32"/>
        <v>Larius-4840</v>
      </c>
      <c r="B149" s="1186">
        <v>4840</v>
      </c>
      <c r="C149" s="1188"/>
      <c r="D149" s="1188" t="s">
        <v>5571</v>
      </c>
      <c r="E149" s="1598">
        <f t="shared" si="33"/>
        <v>533.79999999999995</v>
      </c>
      <c r="F149" s="1599">
        <v>628</v>
      </c>
      <c r="G149" s="1190"/>
      <c r="H149" s="1190"/>
    </row>
    <row r="150" spans="1:8" ht="15.75">
      <c r="A150" s="1186"/>
      <c r="B150" s="1186"/>
      <c r="C150" s="1188"/>
      <c r="D150" s="1188"/>
      <c r="E150" s="1598"/>
      <c r="F150" s="1599"/>
      <c r="G150" s="1190"/>
      <c r="H150" s="1190"/>
    </row>
    <row r="151" spans="1:8" ht="20.100000000000001" customHeight="1">
      <c r="A151" s="1191" t="s">
        <v>5572</v>
      </c>
      <c r="B151" s="1191" t="s">
        <v>5572</v>
      </c>
      <c r="C151" s="1192"/>
      <c r="D151" s="1192"/>
      <c r="E151" s="1600"/>
      <c r="F151" s="1601"/>
      <c r="G151" s="1190"/>
      <c r="H151" s="1190"/>
    </row>
    <row r="152" spans="1:8" ht="15.75">
      <c r="A152" s="1186" t="str">
        <f t="shared" ref="A152:A160" si="34">_xlfn.CONCAT("Larius-",B152)</f>
        <v>Larius-4038</v>
      </c>
      <c r="B152" s="1186">
        <v>4038</v>
      </c>
      <c r="C152" s="1188"/>
      <c r="D152" s="1188" t="s">
        <v>5573</v>
      </c>
      <c r="E152" s="1598">
        <f t="shared" ref="E152:E160" si="35">F152*0.85</f>
        <v>194.65</v>
      </c>
      <c r="F152" s="1599">
        <v>229</v>
      </c>
      <c r="G152" s="1190"/>
      <c r="H152" s="1190"/>
    </row>
    <row r="153" spans="1:8" ht="15.75">
      <c r="A153" s="1186" t="str">
        <f t="shared" si="34"/>
        <v>Larius-4506</v>
      </c>
      <c r="B153" s="1186">
        <v>4506</v>
      </c>
      <c r="C153" s="1193"/>
      <c r="D153" s="1188" t="s">
        <v>5583</v>
      </c>
      <c r="E153" s="1598">
        <f t="shared" si="35"/>
        <v>306.84999999999997</v>
      </c>
      <c r="F153" s="1599">
        <v>361</v>
      </c>
      <c r="G153" s="1190"/>
      <c r="H153" s="1190"/>
    </row>
    <row r="154" spans="1:8" ht="15.75">
      <c r="A154" s="1186" t="str">
        <f t="shared" si="34"/>
        <v>Larius-26000</v>
      </c>
      <c r="B154" s="1186">
        <v>26000</v>
      </c>
      <c r="C154" s="1188"/>
      <c r="D154" s="1188" t="s">
        <v>5584</v>
      </c>
      <c r="E154" s="1598">
        <f t="shared" si="35"/>
        <v>997.9</v>
      </c>
      <c r="F154" s="1599">
        <v>1174</v>
      </c>
      <c r="G154" s="1190"/>
      <c r="H154" s="1190"/>
    </row>
    <row r="155" spans="1:8" ht="15.75">
      <c r="A155" s="1186" t="str">
        <f t="shared" si="34"/>
        <v>Larius-4720</v>
      </c>
      <c r="B155" s="1186">
        <v>4720</v>
      </c>
      <c r="C155" s="1188"/>
      <c r="D155" s="1188" t="s">
        <v>5585</v>
      </c>
      <c r="E155" s="1598">
        <f t="shared" si="35"/>
        <v>1534.25</v>
      </c>
      <c r="F155" s="1599">
        <v>1805</v>
      </c>
      <c r="G155" s="1190"/>
      <c r="H155" s="1190"/>
    </row>
    <row r="156" spans="1:8" ht="15.75">
      <c r="A156" s="1186" t="str">
        <f t="shared" si="34"/>
        <v>Larius-4660</v>
      </c>
      <c r="B156" s="1186">
        <v>4660</v>
      </c>
      <c r="C156" s="1188"/>
      <c r="D156" s="1188" t="s">
        <v>5609</v>
      </c>
      <c r="E156" s="1598">
        <f t="shared" si="35"/>
        <v>1592.05</v>
      </c>
      <c r="F156" s="1599">
        <v>1873</v>
      </c>
      <c r="G156" s="1190"/>
      <c r="H156" s="1190"/>
    </row>
    <row r="157" spans="1:8" ht="15.75">
      <c r="A157" s="1186" t="str">
        <f t="shared" si="34"/>
        <v>Larius-4405/3</v>
      </c>
      <c r="B157" s="1186" t="s">
        <v>5586</v>
      </c>
      <c r="C157" s="1188"/>
      <c r="D157" s="1188" t="s">
        <v>5587</v>
      </c>
      <c r="E157" s="1598">
        <f t="shared" si="35"/>
        <v>1716.1499999999999</v>
      </c>
      <c r="F157" s="1599">
        <v>2019</v>
      </c>
      <c r="G157" s="1190"/>
      <c r="H157" s="1190"/>
    </row>
    <row r="158" spans="1:8" ht="15.75">
      <c r="A158" s="1186" t="str">
        <f t="shared" si="34"/>
        <v>Larius-4831</v>
      </c>
      <c r="B158" s="1186">
        <v>4831</v>
      </c>
      <c r="C158" s="1188"/>
      <c r="D158" s="1188" t="s">
        <v>5578</v>
      </c>
      <c r="E158" s="1598">
        <f t="shared" si="35"/>
        <v>1172.1499999999999</v>
      </c>
      <c r="F158" s="1599">
        <v>1379</v>
      </c>
      <c r="G158" s="1190"/>
      <c r="H158" s="1190"/>
    </row>
    <row r="159" spans="1:8" ht="15.75">
      <c r="A159" s="1186" t="str">
        <f t="shared" si="34"/>
        <v>Larius-18241</v>
      </c>
      <c r="B159" s="1186">
        <v>18241</v>
      </c>
      <c r="C159" s="1188"/>
      <c r="D159" s="1188" t="s">
        <v>5579</v>
      </c>
      <c r="E159" s="1598">
        <f t="shared" si="35"/>
        <v>391</v>
      </c>
      <c r="F159" s="1599">
        <v>460</v>
      </c>
      <c r="G159" s="1190"/>
      <c r="H159" s="1190"/>
    </row>
    <row r="160" spans="1:8" ht="15.75">
      <c r="A160" s="1186" t="str">
        <f t="shared" si="34"/>
        <v>Larius-4041</v>
      </c>
      <c r="B160" s="1186">
        <v>4041</v>
      </c>
      <c r="C160" s="1188"/>
      <c r="D160" s="1188" t="s">
        <v>5592</v>
      </c>
      <c r="E160" s="1598">
        <f t="shared" si="35"/>
        <v>657.9</v>
      </c>
      <c r="F160" s="1599">
        <v>774</v>
      </c>
      <c r="G160" s="1190"/>
      <c r="H160" s="1190"/>
    </row>
    <row r="161" spans="1:8" ht="16.5" thickBot="1">
      <c r="A161" s="1194"/>
      <c r="B161" s="1194"/>
      <c r="C161" s="1195"/>
      <c r="D161" s="1195"/>
      <c r="E161" s="1602"/>
      <c r="F161" s="1603"/>
      <c r="G161" s="1197"/>
      <c r="H161" s="1190"/>
    </row>
    <row r="162" spans="1:8" ht="16.5" thickBot="1">
      <c r="A162" s="1186"/>
      <c r="B162" s="1186"/>
      <c r="C162" s="1188"/>
      <c r="D162" s="1188"/>
      <c r="E162" s="1598"/>
      <c r="F162" s="1599"/>
      <c r="G162" s="1214"/>
      <c r="H162" s="1190"/>
    </row>
    <row r="163" spans="1:8" s="1180" customFormat="1" ht="45" customHeight="1">
      <c r="A163" s="1182"/>
      <c r="B163" s="1182"/>
      <c r="C163" s="1183" t="s">
        <v>5610</v>
      </c>
      <c r="D163" s="1183" t="s">
        <v>5611</v>
      </c>
      <c r="E163" s="1604"/>
      <c r="F163" s="1605"/>
      <c r="G163" s="1185"/>
      <c r="H163" s="1213"/>
    </row>
    <row r="164" spans="1:8" ht="20.100000000000001" customHeight="1">
      <c r="A164" s="1186" t="str">
        <f t="shared" ref="A164:A165" si="36">_xlfn.CONCAT("Larius-",B164)</f>
        <v>Larius-4200</v>
      </c>
      <c r="B164" s="1186">
        <v>4200</v>
      </c>
      <c r="C164" s="1187" t="s">
        <v>5612</v>
      </c>
      <c r="D164" s="1188" t="s">
        <v>5561</v>
      </c>
      <c r="E164" s="1598">
        <f>F164*0.85</f>
        <v>10956.5</v>
      </c>
      <c r="F164" s="1599">
        <v>12890</v>
      </c>
      <c r="G164" s="1190"/>
      <c r="H164" s="1190"/>
    </row>
    <row r="165" spans="1:8" ht="20.100000000000001" customHeight="1">
      <c r="A165" s="1186" t="str">
        <f t="shared" si="36"/>
        <v>Larius-4210</v>
      </c>
      <c r="B165" s="1186">
        <v>4210</v>
      </c>
      <c r="C165" s="1187" t="s">
        <v>5612</v>
      </c>
      <c r="D165" s="1188" t="s">
        <v>5580</v>
      </c>
      <c r="E165" s="1598">
        <f>F165*0.85</f>
        <v>11752.1</v>
      </c>
      <c r="F165" s="1599">
        <v>13826</v>
      </c>
      <c r="G165" s="1190"/>
      <c r="H165" s="1190"/>
    </row>
    <row r="166" spans="1:8" ht="20.100000000000001" customHeight="1">
      <c r="A166" s="1186"/>
      <c r="B166" s="1186"/>
      <c r="C166" s="1187"/>
      <c r="D166" s="1188"/>
      <c r="E166" s="1598"/>
      <c r="F166" s="1599"/>
      <c r="G166" s="1190"/>
      <c r="H166" s="1190"/>
    </row>
    <row r="167" spans="1:8" ht="15.75">
      <c r="A167" s="1186"/>
      <c r="B167" s="1186"/>
      <c r="C167" s="1188"/>
      <c r="D167" s="1188"/>
      <c r="E167" s="1598"/>
      <c r="F167" s="1599"/>
      <c r="G167" s="1190"/>
      <c r="H167" s="1190"/>
    </row>
    <row r="168" spans="1:8" ht="20.100000000000001" customHeight="1">
      <c r="A168" s="1191" t="s">
        <v>5563</v>
      </c>
      <c r="B168" s="1191" t="s">
        <v>5563</v>
      </c>
      <c r="C168" s="1192"/>
      <c r="D168" s="1192"/>
      <c r="E168" s="1600"/>
      <c r="F168" s="1601"/>
      <c r="G168" s="1190"/>
      <c r="H168" s="1190"/>
    </row>
    <row r="169" spans="1:8" ht="15.75">
      <c r="A169" s="1186" t="str">
        <f t="shared" ref="A169:A175" si="37">_xlfn.CONCAT("Larius-",B169)</f>
        <v>Larius-18026</v>
      </c>
      <c r="B169" s="1186">
        <v>18026</v>
      </c>
      <c r="C169" s="1188"/>
      <c r="D169" s="1188" t="s">
        <v>5603</v>
      </c>
      <c r="E169" s="1598">
        <f>F169*0.85</f>
        <v>79.05</v>
      </c>
      <c r="F169" s="1599">
        <v>93</v>
      </c>
      <c r="G169" s="1190"/>
      <c r="H169" s="1190"/>
    </row>
    <row r="170" spans="1:8" ht="15.75">
      <c r="A170" s="1186" t="str">
        <f t="shared" si="37"/>
        <v>Larius-11200</v>
      </c>
      <c r="B170" s="1186">
        <v>11200</v>
      </c>
      <c r="C170" s="1188"/>
      <c r="D170" s="1188" t="s">
        <v>5565</v>
      </c>
      <c r="E170" s="1598">
        <f t="shared" ref="E170:E175" si="38">F170*0.85</f>
        <v>154.69999999999999</v>
      </c>
      <c r="F170" s="1599">
        <v>182</v>
      </c>
      <c r="G170" s="1190"/>
      <c r="H170" s="1190"/>
    </row>
    <row r="171" spans="1:8" ht="15.75">
      <c r="A171" s="1186" t="str">
        <f t="shared" si="37"/>
        <v>Larius-11701</v>
      </c>
      <c r="B171" s="1186">
        <v>11701</v>
      </c>
      <c r="C171" s="1193"/>
      <c r="D171" s="1188" t="s">
        <v>5582</v>
      </c>
      <c r="E171" s="1598">
        <f t="shared" si="38"/>
        <v>286.45</v>
      </c>
      <c r="F171" s="1599">
        <v>337</v>
      </c>
      <c r="G171" s="1190"/>
      <c r="H171" s="1190"/>
    </row>
    <row r="172" spans="1:8" ht="15.75">
      <c r="A172" s="1186" t="str">
        <f t="shared" si="37"/>
        <v>Larius-18270</v>
      </c>
      <c r="B172" s="1186">
        <v>18270</v>
      </c>
      <c r="C172" s="1188"/>
      <c r="D172" s="1188" t="s">
        <v>5566</v>
      </c>
      <c r="E172" s="1598">
        <f t="shared" si="38"/>
        <v>27.2</v>
      </c>
      <c r="F172" s="1599">
        <v>32</v>
      </c>
      <c r="G172" s="1190"/>
      <c r="H172" s="1190"/>
    </row>
    <row r="173" spans="1:8" ht="15.75">
      <c r="A173" s="1186" t="str">
        <f t="shared" si="37"/>
        <v>Larius-SFC</v>
      </c>
      <c r="B173" s="1186" t="s">
        <v>5567</v>
      </c>
      <c r="C173" s="1188"/>
      <c r="D173" s="1188" t="s">
        <v>5568</v>
      </c>
      <c r="E173" s="1598">
        <f t="shared" si="38"/>
        <v>32.299999999999997</v>
      </c>
      <c r="F173" s="1599">
        <v>38</v>
      </c>
      <c r="G173" s="1190"/>
      <c r="H173" s="1190"/>
    </row>
    <row r="174" spans="1:8" ht="15.75">
      <c r="A174" s="1186" t="str">
        <f t="shared" si="37"/>
        <v>Larius-TSC</v>
      </c>
      <c r="B174" s="1186" t="s">
        <v>5569</v>
      </c>
      <c r="C174" s="1188"/>
      <c r="D174" s="1188" t="s">
        <v>5570</v>
      </c>
      <c r="E174" s="1598">
        <f t="shared" si="38"/>
        <v>91.8</v>
      </c>
      <c r="F174" s="1599">
        <v>108</v>
      </c>
      <c r="G174" s="1190"/>
      <c r="H174" s="1190"/>
    </row>
    <row r="175" spans="1:8" ht="15.75">
      <c r="A175" s="1186" t="str">
        <f t="shared" si="37"/>
        <v>Larius-4840</v>
      </c>
      <c r="B175" s="1186">
        <v>4840</v>
      </c>
      <c r="C175" s="1188"/>
      <c r="D175" s="1188" t="s">
        <v>5571</v>
      </c>
      <c r="E175" s="1598">
        <f t="shared" si="38"/>
        <v>533.79999999999995</v>
      </c>
      <c r="F175" s="1599">
        <v>628</v>
      </c>
      <c r="G175" s="1190"/>
      <c r="H175" s="1190"/>
    </row>
    <row r="176" spans="1:8" ht="15.75">
      <c r="A176" s="1186"/>
      <c r="B176" s="1186"/>
      <c r="C176" s="1188"/>
      <c r="D176" s="1188"/>
      <c r="E176" s="1598"/>
      <c r="F176" s="1599"/>
      <c r="G176" s="1190"/>
      <c r="H176" s="1190"/>
    </row>
    <row r="177" spans="1:8" ht="20.100000000000001" customHeight="1">
      <c r="A177" s="1191" t="s">
        <v>5572</v>
      </c>
      <c r="B177" s="1191" t="s">
        <v>5572</v>
      </c>
      <c r="C177" s="1192"/>
      <c r="D177" s="1192"/>
      <c r="E177" s="1600"/>
      <c r="F177" s="1601"/>
      <c r="G177" s="1190"/>
      <c r="H177" s="1190"/>
    </row>
    <row r="178" spans="1:8" ht="15.75">
      <c r="A178" s="1186" t="str">
        <f t="shared" ref="A178:A187" si="39">_xlfn.CONCAT("Larius-",B178)</f>
        <v>Larius-4038</v>
      </c>
      <c r="B178" s="1186">
        <v>4038</v>
      </c>
      <c r="C178" s="1188"/>
      <c r="D178" s="1188" t="s">
        <v>5573</v>
      </c>
      <c r="E178" s="1598">
        <f t="shared" ref="E178:E186" si="40">F178*0.85</f>
        <v>194.65</v>
      </c>
      <c r="F178" s="1599">
        <v>229</v>
      </c>
      <c r="G178" s="1190"/>
      <c r="H178" s="1190"/>
    </row>
    <row r="179" spans="1:8" ht="15.75">
      <c r="A179" s="1186" t="str">
        <f t="shared" si="39"/>
        <v>Larius-4506</v>
      </c>
      <c r="B179" s="1186">
        <v>4506</v>
      </c>
      <c r="C179" s="1193"/>
      <c r="D179" s="1188" t="s">
        <v>5583</v>
      </c>
      <c r="E179" s="1598">
        <f t="shared" si="40"/>
        <v>306.84999999999997</v>
      </c>
      <c r="F179" s="1599">
        <v>361</v>
      </c>
      <c r="G179" s="1190"/>
      <c r="H179" s="1190"/>
    </row>
    <row r="180" spans="1:8" ht="15.75">
      <c r="A180" s="1186" t="str">
        <f t="shared" si="39"/>
        <v>Larius-26000</v>
      </c>
      <c r="B180" s="1186">
        <v>26000</v>
      </c>
      <c r="C180" s="1188"/>
      <c r="D180" s="1188" t="s">
        <v>5584</v>
      </c>
      <c r="E180" s="1598">
        <f t="shared" si="40"/>
        <v>997.9</v>
      </c>
      <c r="F180" s="1599">
        <v>1174</v>
      </c>
      <c r="G180" s="1190"/>
      <c r="H180" s="1190"/>
    </row>
    <row r="181" spans="1:8" ht="15.75">
      <c r="A181" s="1186" t="str">
        <f t="shared" si="39"/>
        <v>Larius-4720</v>
      </c>
      <c r="B181" s="1186">
        <v>4720</v>
      </c>
      <c r="C181" s="1188"/>
      <c r="D181" s="1188" t="s">
        <v>5585</v>
      </c>
      <c r="E181" s="1598">
        <f t="shared" si="40"/>
        <v>1534.25</v>
      </c>
      <c r="F181" s="1599">
        <v>1805</v>
      </c>
      <c r="G181" s="1190"/>
      <c r="H181" s="1190"/>
    </row>
    <row r="182" spans="1:8" ht="15.75">
      <c r="A182" s="1186" t="str">
        <f t="shared" si="39"/>
        <v>Larius-4500</v>
      </c>
      <c r="B182" s="1186">
        <v>4500</v>
      </c>
      <c r="C182" s="1188"/>
      <c r="D182" s="1188" t="s">
        <v>5604</v>
      </c>
      <c r="E182" s="1598">
        <f t="shared" si="40"/>
        <v>370.59999999999997</v>
      </c>
      <c r="F182" s="1599">
        <v>436</v>
      </c>
      <c r="G182" s="1190"/>
      <c r="H182" s="1190"/>
    </row>
    <row r="183" spans="1:8" ht="15.75">
      <c r="A183" s="1186" t="str">
        <f t="shared" si="39"/>
        <v>Larius-18359</v>
      </c>
      <c r="B183" s="1186">
        <v>18359</v>
      </c>
      <c r="C183" s="1188"/>
      <c r="D183" s="1188" t="s">
        <v>5613</v>
      </c>
      <c r="E183" s="1598">
        <f t="shared" si="40"/>
        <v>1515.55</v>
      </c>
      <c r="F183" s="1599">
        <v>1783</v>
      </c>
      <c r="G183" s="1190"/>
      <c r="H183" s="1190"/>
    </row>
    <row r="184" spans="1:8" ht="15.75">
      <c r="A184" s="1186" t="str">
        <f t="shared" si="39"/>
        <v>Larius-4831</v>
      </c>
      <c r="B184" s="1186">
        <v>4831</v>
      </c>
      <c r="C184" s="1188"/>
      <c r="D184" s="1188" t="s">
        <v>5578</v>
      </c>
      <c r="E184" s="1598">
        <f t="shared" si="40"/>
        <v>1172.1499999999999</v>
      </c>
      <c r="F184" s="1599">
        <v>1379</v>
      </c>
      <c r="G184" s="1190"/>
      <c r="H184" s="1190"/>
    </row>
    <row r="185" spans="1:8" ht="15.75">
      <c r="A185" s="1186" t="str">
        <f t="shared" si="39"/>
        <v>Larius-18241</v>
      </c>
      <c r="B185" s="1186">
        <v>18241</v>
      </c>
      <c r="C185" s="1188"/>
      <c r="D185" s="1188" t="s">
        <v>5579</v>
      </c>
      <c r="E185" s="1598">
        <f t="shared" si="40"/>
        <v>391</v>
      </c>
      <c r="F185" s="1599">
        <v>460</v>
      </c>
      <c r="G185" s="1190"/>
      <c r="H185" s="1190"/>
    </row>
    <row r="186" spans="1:8" ht="15.75">
      <c r="A186" s="1186" t="str">
        <f t="shared" si="39"/>
        <v>Larius-4041</v>
      </c>
      <c r="B186" s="1186">
        <v>4041</v>
      </c>
      <c r="C186" s="1188"/>
      <c r="D186" s="1188" t="s">
        <v>5592</v>
      </c>
      <c r="E186" s="1598">
        <f t="shared" si="40"/>
        <v>657.9</v>
      </c>
      <c r="F186" s="1599">
        <v>774</v>
      </c>
      <c r="G186" s="1190"/>
      <c r="H186" s="1190"/>
    </row>
    <row r="187" spans="1:8" ht="16.5" thickBot="1">
      <c r="A187" s="1194" t="str">
        <f t="shared" si="39"/>
        <v>Larius-4065</v>
      </c>
      <c r="B187" s="1931">
        <v>4065</v>
      </c>
      <c r="C187" s="1195"/>
      <c r="D187" s="1195" t="s">
        <v>474</v>
      </c>
      <c r="E187" s="1602">
        <f>F187*0.85</f>
        <v>754.8</v>
      </c>
      <c r="F187" s="1603">
        <v>888</v>
      </c>
      <c r="G187" s="1197"/>
      <c r="H187" s="1190"/>
    </row>
    <row r="188" spans="1:8">
      <c r="A188" s="1188"/>
      <c r="B188" s="1186"/>
      <c r="C188" s="1188"/>
      <c r="D188" s="1188"/>
      <c r="E188" s="1188"/>
      <c r="F188" s="1189"/>
      <c r="G188" s="1214"/>
      <c r="H188" s="1190"/>
    </row>
    <row r="189" spans="1:8" ht="15.75" thickBot="1">
      <c r="A189" s="1194"/>
      <c r="B189" s="1194"/>
      <c r="C189" s="1195"/>
      <c r="D189" s="1195"/>
      <c r="E189" s="1195"/>
      <c r="F189" s="1196"/>
      <c r="G189" s="1215"/>
      <c r="H189" s="1197"/>
    </row>
  </sheetData>
  <mergeCells count="4">
    <mergeCell ref="B1:F1"/>
    <mergeCell ref="B13:G13"/>
    <mergeCell ref="B3:G3"/>
    <mergeCell ref="B6:G6"/>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003"/>
  <sheetViews>
    <sheetView zoomScale="55" zoomScaleNormal="55" workbookViewId="0">
      <selection activeCell="A16" sqref="A16"/>
    </sheetView>
  </sheetViews>
  <sheetFormatPr defaultColWidth="11.33203125" defaultRowHeight="15" customHeight="1"/>
  <cols>
    <col min="1" max="1" width="25" customWidth="1"/>
    <col min="2" max="2" width="61.44140625" customWidth="1"/>
    <col min="3" max="3" width="9.109375" customWidth="1"/>
    <col min="4" max="4" width="10.33203125" customWidth="1"/>
    <col min="5" max="6" width="9.109375" customWidth="1"/>
    <col min="7" max="8" width="8.44140625" customWidth="1"/>
    <col min="9" max="9" width="16" customWidth="1"/>
    <col min="10" max="10" width="13" customWidth="1"/>
    <col min="11" max="11" width="13.5546875" customWidth="1"/>
    <col min="12" max="12" width="13.6640625" customWidth="1"/>
    <col min="13" max="29" width="10.5546875" customWidth="1"/>
  </cols>
  <sheetData>
    <row r="1" spans="1:12" ht="66.95" customHeight="1">
      <c r="A1" s="2320" t="s">
        <v>5365</v>
      </c>
      <c r="B1" s="2321"/>
      <c r="C1" s="2321"/>
      <c r="D1" s="2321"/>
      <c r="E1" s="2321"/>
      <c r="F1" s="2321"/>
      <c r="G1" s="2321"/>
      <c r="H1" s="2321"/>
      <c r="I1" s="2322"/>
      <c r="J1" s="2322"/>
      <c r="K1" s="2322"/>
    </row>
    <row r="2" spans="1:12" ht="74.099999999999994" customHeight="1">
      <c r="A2" s="588" t="s">
        <v>5222</v>
      </c>
      <c r="B2" s="570" t="s">
        <v>496</v>
      </c>
      <c r="C2" s="571" t="s">
        <v>5223</v>
      </c>
      <c r="D2" s="571" t="s">
        <v>5224</v>
      </c>
      <c r="E2" s="571" t="s">
        <v>953</v>
      </c>
      <c r="F2" s="571" t="s">
        <v>5221</v>
      </c>
      <c r="G2" s="571" t="s">
        <v>5229</v>
      </c>
      <c r="H2" s="571" t="s">
        <v>5237</v>
      </c>
      <c r="I2" s="571" t="s">
        <v>10146</v>
      </c>
      <c r="J2" s="571" t="s">
        <v>5347</v>
      </c>
      <c r="K2" s="571" t="s">
        <v>5346</v>
      </c>
    </row>
    <row r="3" spans="1:12" ht="18">
      <c r="A3" s="572"/>
      <c r="B3" s="582" t="s">
        <v>5216</v>
      </c>
      <c r="C3" s="572"/>
      <c r="D3" s="572"/>
      <c r="E3" s="572"/>
      <c r="F3" s="572"/>
      <c r="G3" s="572"/>
      <c r="H3" s="572"/>
      <c r="I3" s="572"/>
      <c r="J3" s="572"/>
      <c r="K3" s="572"/>
    </row>
    <row r="4" spans="1:12" ht="15.75">
      <c r="A4" s="573" t="s">
        <v>954</v>
      </c>
      <c r="B4" s="573" t="str">
        <f>CONCATENATE("Masina de gaurit cu talpa magnetica ",C4,", ",E4,"W ",A4)</f>
        <v>Masina de gaurit cu talpa magnetica 40mm, 1100W Rotabroach-Commando-40</v>
      </c>
      <c r="C4" s="574" t="s">
        <v>220</v>
      </c>
      <c r="D4" s="574" t="s">
        <v>215</v>
      </c>
      <c r="E4" s="574">
        <v>1100</v>
      </c>
      <c r="F4" s="574" t="s">
        <v>5218</v>
      </c>
      <c r="G4" s="574" t="s">
        <v>5225</v>
      </c>
      <c r="H4" s="574" t="s">
        <v>5238</v>
      </c>
      <c r="I4" s="575">
        <f>J4*0.8</f>
        <v>2301.1279200000004</v>
      </c>
      <c r="J4" s="575">
        <v>2876.4099000000001</v>
      </c>
      <c r="K4" s="575">
        <v>3422.9277809999994</v>
      </c>
    </row>
    <row r="5" spans="1:12" s="247" customFormat="1" ht="15.75">
      <c r="A5" s="583"/>
      <c r="B5" s="583"/>
      <c r="C5" s="584"/>
      <c r="D5" s="584"/>
      <c r="E5" s="584"/>
      <c r="F5" s="584"/>
      <c r="G5" s="584"/>
      <c r="H5" s="584"/>
      <c r="I5" s="585"/>
      <c r="J5" s="585"/>
      <c r="K5" s="585"/>
      <c r="L5" s="1865"/>
    </row>
    <row r="6" spans="1:12" ht="18">
      <c r="A6" s="583"/>
      <c r="B6" s="586" t="s">
        <v>5217</v>
      </c>
      <c r="C6" s="584"/>
      <c r="D6" s="584"/>
      <c r="E6" s="584"/>
      <c r="F6" s="584"/>
      <c r="G6" s="584"/>
      <c r="H6" s="584"/>
      <c r="I6" s="585"/>
      <c r="J6" s="585"/>
      <c r="K6" s="585"/>
    </row>
    <row r="7" spans="1:12" ht="15.75">
      <c r="A7" s="576" t="s">
        <v>955</v>
      </c>
      <c r="B7" s="576" t="str">
        <f>CONCATENATE("Masina de gaurit cu talpa magnetica ",C7,", ",E7,"W ",A7)</f>
        <v>Masina de gaurit cu talpa magnetica 32mm, 850W Rotabroach-Element-30</v>
      </c>
      <c r="C7" s="577" t="s">
        <v>956</v>
      </c>
      <c r="D7" s="577" t="s">
        <v>213</v>
      </c>
      <c r="E7" s="577">
        <v>850</v>
      </c>
      <c r="F7" s="587" t="s">
        <v>5218</v>
      </c>
      <c r="G7" s="587" t="s">
        <v>5225</v>
      </c>
      <c r="H7" s="587" t="s">
        <v>5230</v>
      </c>
      <c r="I7" s="578">
        <f>J7*0.8</f>
        <v>2504.5675200000001</v>
      </c>
      <c r="J7" s="578">
        <v>3130.7093999999997</v>
      </c>
      <c r="K7" s="578">
        <v>3725.5441859999996</v>
      </c>
    </row>
    <row r="8" spans="1:12" ht="15.75">
      <c r="A8" s="576" t="s">
        <v>957</v>
      </c>
      <c r="B8" s="576" t="str">
        <f t="shared" ref="B8:B13" si="0">CONCATENATE("Masina de gaurit cu talpa magnetica ",C8,", ",E8,"W ",A8)</f>
        <v>Masina de gaurit cu talpa magnetica 40mm, 1200W Rotabroach-Element-40</v>
      </c>
      <c r="C8" s="577" t="s">
        <v>220</v>
      </c>
      <c r="D8" s="577" t="s">
        <v>215</v>
      </c>
      <c r="E8" s="577">
        <v>1200</v>
      </c>
      <c r="F8" s="587" t="s">
        <v>5218</v>
      </c>
      <c r="G8" s="587" t="s">
        <v>5225</v>
      </c>
      <c r="H8" s="587" t="s">
        <v>5231</v>
      </c>
      <c r="I8" s="578">
        <f t="shared" ref="I8:I13" si="1">J8*0.8</f>
        <v>2915.9675999999999</v>
      </c>
      <c r="J8" s="578">
        <v>3644.9594999999995</v>
      </c>
      <c r="K8" s="578">
        <v>4337.501804999999</v>
      </c>
    </row>
    <row r="9" spans="1:12" ht="15.75">
      <c r="A9" s="576" t="s">
        <v>958</v>
      </c>
      <c r="B9" s="576" t="str">
        <f t="shared" si="0"/>
        <v>Masina de gaurit cu talpa magnetica 50mm, 1500W Rotabroach-Element-50</v>
      </c>
      <c r="C9" s="577" t="s">
        <v>215</v>
      </c>
      <c r="D9" s="577" t="s">
        <v>215</v>
      </c>
      <c r="E9" s="577">
        <v>1500</v>
      </c>
      <c r="F9" s="587" t="s">
        <v>5218</v>
      </c>
      <c r="G9" s="587" t="s">
        <v>5226</v>
      </c>
      <c r="H9" s="587" t="s">
        <v>5232</v>
      </c>
      <c r="I9" s="578">
        <f t="shared" si="1"/>
        <v>4439.5041599999995</v>
      </c>
      <c r="J9" s="578">
        <v>5549.3801999999996</v>
      </c>
      <c r="K9" s="578">
        <v>6603.7624380000007</v>
      </c>
    </row>
    <row r="10" spans="1:12" ht="15.75">
      <c r="A10" s="576" t="s">
        <v>959</v>
      </c>
      <c r="B10" s="576" t="str">
        <f t="shared" si="0"/>
        <v>Masina de gaurit cu talpa magnetica 50mm, 1500W Rotabroach-Element-50-Pivot</v>
      </c>
      <c r="C10" s="577" t="s">
        <v>215</v>
      </c>
      <c r="D10" s="577" t="s">
        <v>215</v>
      </c>
      <c r="E10" s="577">
        <v>1500</v>
      </c>
      <c r="F10" s="587" t="s">
        <v>5218</v>
      </c>
      <c r="G10" s="587" t="s">
        <v>5226</v>
      </c>
      <c r="H10" s="587" t="s">
        <v>5233</v>
      </c>
      <c r="I10" s="578">
        <f t="shared" si="1"/>
        <v>10551.733920000001</v>
      </c>
      <c r="J10" s="578">
        <v>13189.6674</v>
      </c>
      <c r="K10" s="578">
        <v>15695.704206</v>
      </c>
    </row>
    <row r="11" spans="1:12" ht="15.75">
      <c r="A11" s="576" t="s">
        <v>960</v>
      </c>
      <c r="B11" s="576" t="str">
        <f t="shared" si="0"/>
        <v>Masina de gaurit cu talpa magnetica 50mm, 1200W Rotabroach-Element-50-Profil-Jos</v>
      </c>
      <c r="C11" s="577" t="s">
        <v>215</v>
      </c>
      <c r="D11" s="577" t="s">
        <v>215</v>
      </c>
      <c r="E11" s="577">
        <v>1200</v>
      </c>
      <c r="F11" s="587" t="s">
        <v>5219</v>
      </c>
      <c r="G11" s="587" t="s">
        <v>5225</v>
      </c>
      <c r="H11" s="587" t="s">
        <v>5234</v>
      </c>
      <c r="I11" s="578">
        <f t="shared" si="1"/>
        <v>5266.8252000000002</v>
      </c>
      <c r="J11" s="578">
        <v>6583.5315000000001</v>
      </c>
      <c r="K11" s="578">
        <v>7834.4024849999996</v>
      </c>
    </row>
    <row r="12" spans="1:12" ht="15.75">
      <c r="A12" s="576" t="s">
        <v>961</v>
      </c>
      <c r="B12" s="576" t="str">
        <f t="shared" si="0"/>
        <v>Masina de gaurit cu talpa magnetica 75mm, 1800W Rotabroach-Element-75</v>
      </c>
      <c r="C12" s="577" t="s">
        <v>216</v>
      </c>
      <c r="D12" s="577" t="s">
        <v>216</v>
      </c>
      <c r="E12" s="577">
        <v>1800</v>
      </c>
      <c r="F12" s="587" t="s">
        <v>5220</v>
      </c>
      <c r="G12" s="587" t="s">
        <v>5227</v>
      </c>
      <c r="H12" s="587" t="s">
        <v>5235</v>
      </c>
      <c r="I12" s="578">
        <f t="shared" si="1"/>
        <v>5253.2625600000001</v>
      </c>
      <c r="J12" s="578">
        <v>6566.5781999999999</v>
      </c>
      <c r="K12" s="578">
        <v>7814.2280579999997</v>
      </c>
    </row>
    <row r="13" spans="1:12" ht="15.75">
      <c r="A13" s="579" t="s">
        <v>962</v>
      </c>
      <c r="B13" s="579" t="str">
        <f t="shared" si="0"/>
        <v>Masina de gaurit cu talpa magnetica 100mm, 2000W Rotabroach-Element-100</v>
      </c>
      <c r="C13" s="580" t="s">
        <v>221</v>
      </c>
      <c r="D13" s="580" t="s">
        <v>221</v>
      </c>
      <c r="E13" s="580">
        <v>2000</v>
      </c>
      <c r="F13" s="587" t="s">
        <v>5220</v>
      </c>
      <c r="G13" s="587" t="s">
        <v>5228</v>
      </c>
      <c r="H13" s="587" t="s">
        <v>5236</v>
      </c>
      <c r="I13" s="578">
        <f t="shared" si="1"/>
        <v>5736.9967200000001</v>
      </c>
      <c r="J13" s="581">
        <v>7171.2458999999999</v>
      </c>
      <c r="K13" s="581">
        <v>8533.7826210000003</v>
      </c>
    </row>
    <row r="14" spans="1:12" ht="15.75">
      <c r="A14" s="2108"/>
      <c r="B14" s="2108"/>
      <c r="C14" s="2109"/>
      <c r="D14" s="2109"/>
      <c r="E14" s="2109"/>
      <c r="F14" s="2107"/>
      <c r="G14" s="2107"/>
      <c r="H14" s="2107"/>
      <c r="I14" s="578"/>
      <c r="J14" s="2110"/>
      <c r="K14" s="2110"/>
    </row>
    <row r="15" spans="1:12" ht="18">
      <c r="A15" s="572"/>
      <c r="B15" s="582" t="s">
        <v>11552</v>
      </c>
      <c r="C15" s="572"/>
      <c r="D15" s="572"/>
      <c r="E15" s="572"/>
      <c r="F15" s="572"/>
      <c r="G15" s="572"/>
      <c r="H15" s="572"/>
      <c r="I15" s="572"/>
      <c r="J15" s="572"/>
      <c r="K15" s="572"/>
    </row>
    <row r="16" spans="1:12" ht="15.75">
      <c r="A16" s="573" t="s">
        <v>11549</v>
      </c>
      <c r="B16" s="573" t="str">
        <f>CONCATENATE("Fierastrau circular ",C16,", ",E16, " ",A16)</f>
        <v>Fierastrau circular 130mm, 2300W Rotabroach-Element-14</v>
      </c>
      <c r="C16" s="574" t="s">
        <v>11550</v>
      </c>
      <c r="D16" s="574"/>
      <c r="E16" s="574" t="s">
        <v>11553</v>
      </c>
      <c r="F16" s="574"/>
      <c r="G16" s="574"/>
      <c r="H16" s="574" t="s">
        <v>11551</v>
      </c>
      <c r="I16" s="575">
        <f>J16*0.8</f>
        <v>1880</v>
      </c>
      <c r="J16" s="575">
        <v>2350</v>
      </c>
      <c r="K16" s="575">
        <f>J16*1.19</f>
        <v>2796.5</v>
      </c>
    </row>
    <row r="17" spans="2:11" ht="15.75">
      <c r="C17" s="34"/>
      <c r="D17" s="34"/>
      <c r="E17" s="34"/>
      <c r="F17" s="34"/>
      <c r="G17" s="34"/>
      <c r="H17" s="34"/>
      <c r="I17" s="34"/>
      <c r="J17" s="34"/>
      <c r="K17" s="34"/>
    </row>
    <row r="18" spans="2:11" ht="69.95" customHeight="1">
      <c r="B18" s="2323" t="s">
        <v>5366</v>
      </c>
      <c r="C18" s="2323"/>
      <c r="D18" s="2323"/>
      <c r="E18" s="2323"/>
      <c r="F18" s="2323"/>
      <c r="G18" s="34"/>
      <c r="H18" s="34"/>
      <c r="I18" s="34"/>
      <c r="J18" s="34"/>
      <c r="K18" s="34"/>
    </row>
    <row r="19" spans="2:11" ht="15.75">
      <c r="B19" s="34"/>
      <c r="C19" s="34"/>
      <c r="D19" s="34"/>
      <c r="E19" s="34"/>
      <c r="F19" s="34"/>
      <c r="G19" s="34"/>
      <c r="H19" s="34"/>
      <c r="I19" s="34"/>
      <c r="J19" s="34"/>
    </row>
    <row r="20" spans="2:11" ht="15.75">
      <c r="B20" s="34"/>
      <c r="C20" s="34"/>
      <c r="D20" s="34"/>
      <c r="E20" s="34"/>
      <c r="F20" s="34"/>
      <c r="G20" s="34"/>
      <c r="H20" s="34"/>
      <c r="I20" s="34"/>
      <c r="J20" s="34"/>
    </row>
    <row r="21" spans="2:11" ht="15.75">
      <c r="B21" s="34"/>
      <c r="C21" s="34"/>
      <c r="D21" s="34"/>
      <c r="E21" s="34"/>
      <c r="F21" s="34"/>
      <c r="G21" s="34"/>
      <c r="H21" s="34"/>
      <c r="I21" s="34"/>
      <c r="J21" s="34"/>
    </row>
    <row r="22" spans="2:11" ht="15.75">
      <c r="B22" s="34"/>
      <c r="C22" s="34"/>
      <c r="D22" s="34"/>
      <c r="E22" s="34"/>
      <c r="F22" s="34"/>
      <c r="G22" s="34"/>
      <c r="H22" s="34"/>
      <c r="I22" s="34"/>
      <c r="J22" s="34"/>
    </row>
    <row r="23" spans="2:11" ht="15.75">
      <c r="B23" s="34"/>
      <c r="C23" s="34"/>
      <c r="D23" s="34"/>
      <c r="E23" s="34"/>
      <c r="F23" s="34"/>
      <c r="G23" s="34"/>
      <c r="H23" s="34"/>
      <c r="I23" s="34"/>
      <c r="J23" s="34"/>
    </row>
    <row r="24" spans="2:11" ht="15.75" customHeight="1">
      <c r="B24" s="34"/>
      <c r="C24" s="34"/>
      <c r="D24" s="34"/>
      <c r="E24" s="34"/>
      <c r="F24" s="34"/>
      <c r="G24" s="34"/>
      <c r="H24" s="34"/>
      <c r="I24" s="34"/>
      <c r="J24" s="34"/>
    </row>
    <row r="25" spans="2:11" ht="15.75" customHeight="1">
      <c r="B25" s="34"/>
      <c r="C25" s="34"/>
      <c r="D25" s="34"/>
      <c r="E25" s="34"/>
      <c r="F25" s="34"/>
      <c r="G25" s="34"/>
      <c r="H25" s="34"/>
      <c r="I25" s="34"/>
      <c r="J25" s="34"/>
    </row>
    <row r="26" spans="2:11" ht="15.75" customHeight="1">
      <c r="B26" s="34"/>
      <c r="C26" s="34"/>
      <c r="D26" s="34"/>
      <c r="E26" s="34"/>
      <c r="F26" s="34"/>
      <c r="G26" s="34"/>
      <c r="H26" s="34"/>
      <c r="I26" s="34"/>
      <c r="J26" s="34"/>
    </row>
    <row r="27" spans="2:11" ht="15.75" customHeight="1">
      <c r="C27" s="34"/>
      <c r="D27" s="34"/>
      <c r="E27" s="34"/>
      <c r="F27" s="34"/>
      <c r="G27" s="34"/>
      <c r="H27" s="34"/>
      <c r="I27" s="34"/>
      <c r="J27" s="34"/>
      <c r="K27" s="34"/>
    </row>
    <row r="28" spans="2:11" ht="15.75" customHeight="1">
      <c r="C28" s="34"/>
      <c r="D28" s="34"/>
      <c r="E28" s="34"/>
      <c r="F28" s="34"/>
      <c r="G28" s="34"/>
      <c r="H28" s="34"/>
      <c r="I28" s="34"/>
      <c r="J28" s="34"/>
      <c r="K28" s="34"/>
    </row>
    <row r="29" spans="2:11" ht="15.75" customHeight="1">
      <c r="C29" s="34"/>
      <c r="D29" s="34"/>
      <c r="E29" s="34"/>
      <c r="F29" s="34"/>
      <c r="G29" s="34"/>
      <c r="H29" s="34"/>
      <c r="I29" s="34"/>
      <c r="J29" s="34"/>
      <c r="K29" s="34"/>
    </row>
    <row r="30" spans="2:11" ht="15.75" customHeight="1">
      <c r="C30" s="34"/>
      <c r="D30" s="34"/>
      <c r="E30" s="34"/>
      <c r="F30" s="34"/>
      <c r="G30" s="34"/>
      <c r="H30" s="34"/>
      <c r="I30" s="34"/>
      <c r="J30" s="34"/>
      <c r="K30" s="34"/>
    </row>
    <row r="31" spans="2:11" ht="15.75" customHeight="1">
      <c r="C31" s="34"/>
      <c r="D31" s="34"/>
      <c r="E31" s="34"/>
      <c r="F31" s="34"/>
      <c r="G31" s="34"/>
      <c r="H31" s="34"/>
      <c r="I31" s="34"/>
      <c r="J31" s="34"/>
      <c r="K31" s="34"/>
    </row>
    <row r="32" spans="2:11" ht="15.75" customHeight="1">
      <c r="C32" s="34"/>
      <c r="D32" s="34"/>
      <c r="E32" s="34"/>
      <c r="F32" s="34"/>
      <c r="G32" s="34"/>
      <c r="H32" s="34"/>
      <c r="I32" s="34"/>
      <c r="J32" s="34"/>
      <c r="K32" s="34"/>
    </row>
    <row r="33" spans="1:11" ht="15.75" customHeight="1">
      <c r="C33" s="34"/>
      <c r="D33" s="34"/>
      <c r="E33" s="34"/>
      <c r="F33" s="34"/>
      <c r="G33" s="34"/>
      <c r="H33" s="34"/>
      <c r="I33" s="34"/>
      <c r="J33" s="34"/>
      <c r="K33" s="34"/>
    </row>
    <row r="34" spans="1:11" ht="15.75" customHeight="1">
      <c r="C34" s="34"/>
      <c r="D34" s="34"/>
      <c r="E34" s="34"/>
      <c r="F34" s="34"/>
      <c r="G34" s="34"/>
      <c r="H34" s="34"/>
      <c r="I34" s="34"/>
      <c r="J34" s="34"/>
      <c r="K34" s="34"/>
    </row>
    <row r="35" spans="1:11" ht="15.75" customHeight="1">
      <c r="C35" s="34"/>
      <c r="D35" s="34"/>
      <c r="E35" s="34"/>
      <c r="F35" s="34"/>
      <c r="G35" s="34"/>
      <c r="H35" s="34"/>
      <c r="I35" s="34"/>
      <c r="J35" s="34"/>
      <c r="K35" s="34"/>
    </row>
    <row r="36" spans="1:11" ht="15.75" customHeight="1">
      <c r="C36" s="34"/>
      <c r="D36" s="34"/>
      <c r="E36" s="34"/>
      <c r="F36" s="34"/>
      <c r="G36" s="34"/>
      <c r="H36" s="34"/>
      <c r="I36" s="34"/>
      <c r="J36" s="34"/>
      <c r="K36" s="34"/>
    </row>
    <row r="37" spans="1:11" ht="15.75" customHeight="1">
      <c r="C37" s="34"/>
      <c r="D37" s="34"/>
      <c r="E37" s="34"/>
      <c r="F37" s="34"/>
      <c r="G37" s="34"/>
      <c r="H37" s="34"/>
      <c r="I37" s="34"/>
      <c r="J37" s="34"/>
      <c r="K37" s="34"/>
    </row>
    <row r="38" spans="1:11" ht="15.75" customHeight="1">
      <c r="C38" s="34"/>
      <c r="D38" s="34"/>
      <c r="E38" s="34"/>
      <c r="F38" s="34"/>
      <c r="G38" s="34"/>
      <c r="H38" s="34"/>
      <c r="I38" s="34"/>
      <c r="J38" s="34"/>
      <c r="K38" s="34"/>
    </row>
    <row r="39" spans="1:11" ht="15.75" customHeight="1">
      <c r="C39" s="34"/>
      <c r="D39" s="34"/>
      <c r="E39" s="34"/>
      <c r="F39" s="34"/>
      <c r="G39" s="34"/>
      <c r="H39" s="34"/>
      <c r="I39" s="34"/>
      <c r="J39" s="34"/>
      <c r="K39" s="34"/>
    </row>
    <row r="40" spans="1:11" ht="15.75" customHeight="1">
      <c r="C40" s="34"/>
      <c r="D40" s="34"/>
      <c r="E40" s="34"/>
      <c r="F40" s="34"/>
      <c r="G40" s="34"/>
      <c r="H40" s="34"/>
      <c r="I40" s="34"/>
      <c r="J40" s="34"/>
      <c r="K40" s="34"/>
    </row>
    <row r="41" spans="1:11" ht="15.75" customHeight="1">
      <c r="C41" s="34"/>
      <c r="D41" s="34"/>
      <c r="E41" s="34"/>
      <c r="F41" s="34"/>
      <c r="G41" s="34"/>
      <c r="H41" s="34"/>
      <c r="I41" s="34"/>
      <c r="J41" s="34"/>
      <c r="K41" s="34"/>
    </row>
    <row r="42" spans="1:11" ht="15.75" customHeight="1">
      <c r="C42" s="34"/>
      <c r="D42" s="34"/>
      <c r="E42" s="34"/>
      <c r="F42" s="34"/>
      <c r="G42" s="34"/>
      <c r="H42" s="34"/>
      <c r="I42" s="34"/>
      <c r="J42" s="34"/>
      <c r="K42" s="34"/>
    </row>
    <row r="43" spans="1:11" ht="15.75" customHeight="1">
      <c r="C43" s="34"/>
      <c r="D43" s="34"/>
      <c r="E43" s="34"/>
      <c r="F43" s="34"/>
      <c r="G43" s="34"/>
      <c r="H43" s="34"/>
      <c r="I43" s="34"/>
      <c r="J43" s="34"/>
      <c r="K43" s="34"/>
    </row>
    <row r="44" spans="1:11" ht="15.75" customHeight="1">
      <c r="C44" s="34"/>
      <c r="D44" s="34"/>
      <c r="E44" s="34"/>
      <c r="F44" s="34"/>
      <c r="G44" s="34"/>
      <c r="H44" s="34"/>
      <c r="I44" s="34"/>
      <c r="J44" s="34"/>
      <c r="K44" s="34"/>
    </row>
    <row r="45" spans="1:11" ht="15.75" customHeight="1">
      <c r="C45" s="34"/>
      <c r="D45" s="34"/>
      <c r="E45" s="34"/>
      <c r="F45" s="34"/>
      <c r="G45" s="34"/>
      <c r="H45" s="34"/>
      <c r="I45" s="34"/>
      <c r="J45" s="34"/>
      <c r="K45" s="34"/>
    </row>
    <row r="46" spans="1:11" ht="80.099999999999994" customHeight="1">
      <c r="A46" s="1381" t="s">
        <v>5689</v>
      </c>
      <c r="B46" s="1381" t="s">
        <v>5690</v>
      </c>
      <c r="C46" s="1382" t="s">
        <v>5691</v>
      </c>
      <c r="D46" s="1383" t="s">
        <v>5692</v>
      </c>
      <c r="E46" s="1381" t="s">
        <v>5693</v>
      </c>
      <c r="F46" s="1389"/>
      <c r="G46" s="1390" t="s">
        <v>5694</v>
      </c>
      <c r="H46" s="1391"/>
      <c r="I46" s="1384" t="s">
        <v>10146</v>
      </c>
      <c r="J46" s="1384" t="s">
        <v>5347</v>
      </c>
      <c r="K46" s="1384" t="s">
        <v>5346</v>
      </c>
    </row>
    <row r="47" spans="1:11" ht="15.75" customHeight="1">
      <c r="A47" s="1385" t="s">
        <v>5695</v>
      </c>
      <c r="B47" s="1385" t="str">
        <f>CONCATENATE("Carota pt. otel Raptor TCT, ",C47,"mm x ",D47,"mm - ","",A47)</f>
        <v>Carota pt. otel Raptor TCT, 12mm x 50mm - Rotabroach-CWCL12</v>
      </c>
      <c r="C47" s="1386">
        <v>12</v>
      </c>
      <c r="D47" s="1386">
        <v>50</v>
      </c>
      <c r="E47" s="1381" t="s">
        <v>5696</v>
      </c>
      <c r="F47" s="1389"/>
      <c r="G47" s="1392" t="s">
        <v>5697</v>
      </c>
      <c r="H47" s="1393"/>
      <c r="I47" s="1386">
        <f>J47*0.8</f>
        <v>161.61156000000003</v>
      </c>
      <c r="J47" s="1386">
        <v>202.01445000000001</v>
      </c>
      <c r="K47" s="1386">
        <f>J47*1.19</f>
        <v>240.39719550000001</v>
      </c>
    </row>
    <row r="48" spans="1:11" ht="15.75" customHeight="1">
      <c r="A48" s="1385" t="s">
        <v>5698</v>
      </c>
      <c r="B48" s="1385" t="str">
        <f t="shared" ref="B48:B78" si="2">CONCATENATE("Carota pt. otel Raptor TCT, ",C48,"mm x ",D48,"mm - ","",A48)</f>
        <v>Carota pt. otel Raptor TCT, 13mm x 50mm - Rotabroach-CWCL13</v>
      </c>
      <c r="C48" s="1386">
        <v>13</v>
      </c>
      <c r="D48" s="1386">
        <v>50</v>
      </c>
      <c r="E48" s="1381" t="s">
        <v>5696</v>
      </c>
      <c r="F48" s="1389"/>
      <c r="G48" s="1392" t="s">
        <v>5697</v>
      </c>
      <c r="H48" s="1393"/>
      <c r="I48" s="1386">
        <f t="shared" ref="I48:I81" si="3">J48*0.8</f>
        <v>161.61156000000003</v>
      </c>
      <c r="J48" s="1386">
        <v>202.01445000000001</v>
      </c>
      <c r="K48" s="1386">
        <f t="shared" ref="K48:K81" si="4">J48*1.19</f>
        <v>240.39719550000001</v>
      </c>
    </row>
    <row r="49" spans="1:11" ht="15.75" customHeight="1">
      <c r="A49" s="1385" t="s">
        <v>5699</v>
      </c>
      <c r="B49" s="1385" t="str">
        <f t="shared" si="2"/>
        <v>Carota pt. otel Raptor TCT, 14mm x 50mm - Rotabroach-CWCL14</v>
      </c>
      <c r="C49" s="1386">
        <v>14</v>
      </c>
      <c r="D49" s="1386">
        <v>50</v>
      </c>
      <c r="E49" s="1381" t="s">
        <v>5696</v>
      </c>
      <c r="F49" s="1389"/>
      <c r="G49" s="1392" t="s">
        <v>5697</v>
      </c>
      <c r="H49" s="1393"/>
      <c r="I49" s="1386">
        <f t="shared" si="3"/>
        <v>161.61156000000003</v>
      </c>
      <c r="J49" s="1386">
        <v>202.01445000000001</v>
      </c>
      <c r="K49" s="1386">
        <f t="shared" si="4"/>
        <v>240.39719550000001</v>
      </c>
    </row>
    <row r="50" spans="1:11" ht="15.75" customHeight="1">
      <c r="A50" s="1385" t="s">
        <v>5700</v>
      </c>
      <c r="B50" s="1385" t="str">
        <f t="shared" si="2"/>
        <v>Carota pt. otel Raptor TCT, 15mm x 50mm - Rotabroach-CWCL15</v>
      </c>
      <c r="C50" s="1386">
        <v>15</v>
      </c>
      <c r="D50" s="1386">
        <v>50</v>
      </c>
      <c r="E50" s="1381" t="s">
        <v>5696</v>
      </c>
      <c r="F50" s="1389"/>
      <c r="G50" s="1392" t="s">
        <v>5697</v>
      </c>
      <c r="H50" s="1393"/>
      <c r="I50" s="1386">
        <f t="shared" si="3"/>
        <v>161.61156000000003</v>
      </c>
      <c r="J50" s="1386">
        <v>202.01445000000001</v>
      </c>
      <c r="K50" s="1386">
        <f t="shared" si="4"/>
        <v>240.39719550000001</v>
      </c>
    </row>
    <row r="51" spans="1:11" ht="15.75" customHeight="1">
      <c r="A51" s="1385" t="s">
        <v>5701</v>
      </c>
      <c r="B51" s="1385" t="str">
        <f t="shared" si="2"/>
        <v>Carota pt. otel Raptor TCT, 16mm x 50mm - Rotabroach-CWCL16</v>
      </c>
      <c r="C51" s="1386">
        <v>16</v>
      </c>
      <c r="D51" s="1386">
        <v>50</v>
      </c>
      <c r="E51" s="1381" t="s">
        <v>5696</v>
      </c>
      <c r="F51" s="1389"/>
      <c r="G51" s="1392" t="s">
        <v>5697</v>
      </c>
      <c r="H51" s="1393"/>
      <c r="I51" s="1386">
        <f t="shared" si="3"/>
        <v>161.61156000000003</v>
      </c>
      <c r="J51" s="1386">
        <v>202.01445000000001</v>
      </c>
      <c r="K51" s="1386">
        <f t="shared" si="4"/>
        <v>240.39719550000001</v>
      </c>
    </row>
    <row r="52" spans="1:11" ht="15.75" customHeight="1">
      <c r="A52" s="1385" t="s">
        <v>5702</v>
      </c>
      <c r="B52" s="1385" t="str">
        <f t="shared" si="2"/>
        <v>Carota pt. otel Raptor TCT, 17mm x 50mm - Rotabroach-CWCL17</v>
      </c>
      <c r="C52" s="1386">
        <v>17</v>
      </c>
      <c r="D52" s="1386">
        <v>50</v>
      </c>
      <c r="E52" s="1381" t="s">
        <v>5696</v>
      </c>
      <c r="F52" s="1389"/>
      <c r="G52" s="1392" t="s">
        <v>5697</v>
      </c>
      <c r="H52" s="1393"/>
      <c r="I52" s="1386">
        <f t="shared" si="3"/>
        <v>161.61156000000003</v>
      </c>
      <c r="J52" s="1386">
        <v>202.01445000000001</v>
      </c>
      <c r="K52" s="1386">
        <f t="shared" si="4"/>
        <v>240.39719550000001</v>
      </c>
    </row>
    <row r="53" spans="1:11" ht="15.75" customHeight="1">
      <c r="A53" s="1385" t="s">
        <v>5703</v>
      </c>
      <c r="B53" s="1385" t="str">
        <f t="shared" si="2"/>
        <v>Carota pt. otel Raptor TCT, 18mm x 50mm - Rotabroach-CWCL18</v>
      </c>
      <c r="C53" s="1386">
        <v>18</v>
      </c>
      <c r="D53" s="1386">
        <v>50</v>
      </c>
      <c r="E53" s="1381" t="s">
        <v>5696</v>
      </c>
      <c r="F53" s="1389"/>
      <c r="G53" s="1392" t="s">
        <v>5697</v>
      </c>
      <c r="H53" s="1393"/>
      <c r="I53" s="1386">
        <f t="shared" si="3"/>
        <v>161.61156000000003</v>
      </c>
      <c r="J53" s="1386">
        <v>202.01445000000001</v>
      </c>
      <c r="K53" s="1386">
        <f t="shared" si="4"/>
        <v>240.39719550000001</v>
      </c>
    </row>
    <row r="54" spans="1:11" ht="15.75" customHeight="1">
      <c r="A54" s="1385" t="s">
        <v>5704</v>
      </c>
      <c r="B54" s="1385" t="str">
        <f t="shared" si="2"/>
        <v>Carota pt. otel Raptor TCT, 19mm x 50mm - Rotabroach-CWCL19</v>
      </c>
      <c r="C54" s="1386">
        <v>19</v>
      </c>
      <c r="D54" s="1386">
        <v>50</v>
      </c>
      <c r="E54" s="1381" t="s">
        <v>5696</v>
      </c>
      <c r="F54" s="1389"/>
      <c r="G54" s="1392" t="s">
        <v>5697</v>
      </c>
      <c r="H54" s="1393"/>
      <c r="I54" s="1386">
        <f t="shared" si="3"/>
        <v>161.61156000000003</v>
      </c>
      <c r="J54" s="1386">
        <v>202.01445000000001</v>
      </c>
      <c r="K54" s="1386">
        <f t="shared" si="4"/>
        <v>240.39719550000001</v>
      </c>
    </row>
    <row r="55" spans="1:11" ht="15.75" customHeight="1">
      <c r="A55" s="1385" t="s">
        <v>5705</v>
      </c>
      <c r="B55" s="1385" t="str">
        <f t="shared" si="2"/>
        <v>Carota pt. otel Raptor TCT, 20mm x 50mm - Rotabroach-CWCL20</v>
      </c>
      <c r="C55" s="1386">
        <v>20</v>
      </c>
      <c r="D55" s="1386">
        <v>50</v>
      </c>
      <c r="E55" s="1381" t="s">
        <v>5696</v>
      </c>
      <c r="F55" s="1389"/>
      <c r="G55" s="1392" t="s">
        <v>5697</v>
      </c>
      <c r="H55" s="1393"/>
      <c r="I55" s="1386">
        <f t="shared" si="3"/>
        <v>161.61156000000003</v>
      </c>
      <c r="J55" s="1386">
        <v>202.01445000000001</v>
      </c>
      <c r="K55" s="1386">
        <f t="shared" si="4"/>
        <v>240.39719550000001</v>
      </c>
    </row>
    <row r="56" spans="1:11" ht="15.75" customHeight="1">
      <c r="A56" s="1385" t="s">
        <v>5706</v>
      </c>
      <c r="B56" s="1385" t="str">
        <f t="shared" si="2"/>
        <v>Carota pt. otel Raptor TCT, 21mm x 50mm - Rotabroach-CWCL21</v>
      </c>
      <c r="C56" s="1386">
        <v>21</v>
      </c>
      <c r="D56" s="1386">
        <v>50</v>
      </c>
      <c r="E56" s="1381" t="s">
        <v>5696</v>
      </c>
      <c r="F56" s="1389"/>
      <c r="G56" s="1392" t="s">
        <v>5697</v>
      </c>
      <c r="H56" s="1393"/>
      <c r="I56" s="1386">
        <f t="shared" si="3"/>
        <v>161.61156000000003</v>
      </c>
      <c r="J56" s="1386">
        <v>202.01445000000001</v>
      </c>
      <c r="K56" s="1386">
        <f t="shared" si="4"/>
        <v>240.39719550000001</v>
      </c>
    </row>
    <row r="57" spans="1:11" ht="15.75" customHeight="1">
      <c r="A57" s="1385" t="s">
        <v>5707</v>
      </c>
      <c r="B57" s="1385" t="str">
        <f t="shared" si="2"/>
        <v>Carota pt. otel Raptor TCT, 22mm x 50mm - Rotabroach-CWCL22</v>
      </c>
      <c r="C57" s="1386">
        <v>22</v>
      </c>
      <c r="D57" s="1386">
        <v>50</v>
      </c>
      <c r="E57" s="1381" t="s">
        <v>5696</v>
      </c>
      <c r="F57" s="1389"/>
      <c r="G57" s="1392" t="s">
        <v>5697</v>
      </c>
      <c r="H57" s="1393"/>
      <c r="I57" s="1386">
        <f t="shared" si="3"/>
        <v>161.61156000000003</v>
      </c>
      <c r="J57" s="1386">
        <v>202.01445000000001</v>
      </c>
      <c r="K57" s="1386">
        <f t="shared" si="4"/>
        <v>240.39719550000001</v>
      </c>
    </row>
    <row r="58" spans="1:11" ht="15.75" customHeight="1">
      <c r="A58" s="1385" t="s">
        <v>5708</v>
      </c>
      <c r="B58" s="1385" t="str">
        <f t="shared" si="2"/>
        <v>Carota pt. otel Raptor TCT, 23mm x 50mm - Rotabroach-CWCL23</v>
      </c>
      <c r="C58" s="1386">
        <v>23</v>
      </c>
      <c r="D58" s="1386">
        <v>50</v>
      </c>
      <c r="E58" s="1381" t="s">
        <v>5696</v>
      </c>
      <c r="F58" s="1389"/>
      <c r="G58" s="1392" t="s">
        <v>5697</v>
      </c>
      <c r="H58" s="1393"/>
      <c r="I58" s="1386">
        <f t="shared" si="3"/>
        <v>161.61156000000003</v>
      </c>
      <c r="J58" s="1386">
        <v>202.01445000000001</v>
      </c>
      <c r="K58" s="1386">
        <f t="shared" si="4"/>
        <v>240.39719550000001</v>
      </c>
    </row>
    <row r="59" spans="1:11" ht="15.75" customHeight="1">
      <c r="A59" s="1385" t="s">
        <v>5709</v>
      </c>
      <c r="B59" s="1385" t="str">
        <f t="shared" si="2"/>
        <v>Carota pt. otel Raptor TCT, 24mm x 50mm - Rotabroach-CWCL24</v>
      </c>
      <c r="C59" s="1386">
        <v>24</v>
      </c>
      <c r="D59" s="1386">
        <v>50</v>
      </c>
      <c r="E59" s="1381" t="s">
        <v>5696</v>
      </c>
      <c r="F59" s="1389"/>
      <c r="G59" s="1392" t="s">
        <v>5697</v>
      </c>
      <c r="H59" s="1393"/>
      <c r="I59" s="1386">
        <f t="shared" si="3"/>
        <v>161.61156000000003</v>
      </c>
      <c r="J59" s="1386">
        <v>202.01445000000001</v>
      </c>
      <c r="K59" s="1386">
        <f t="shared" si="4"/>
        <v>240.39719550000001</v>
      </c>
    </row>
    <row r="60" spans="1:11" ht="15.75" customHeight="1">
      <c r="A60" s="1385" t="s">
        <v>5710</v>
      </c>
      <c r="B60" s="1385" t="str">
        <f t="shared" si="2"/>
        <v>Carota pt. otel Raptor TCT, 25mm x 50mm - Rotabroach-CWCL25</v>
      </c>
      <c r="C60" s="1386">
        <v>25</v>
      </c>
      <c r="D60" s="1386">
        <v>50</v>
      </c>
      <c r="E60" s="1381" t="s">
        <v>5696</v>
      </c>
      <c r="F60" s="1389"/>
      <c r="G60" s="1392" t="s">
        <v>5697</v>
      </c>
      <c r="H60" s="1393"/>
      <c r="I60" s="1386">
        <f t="shared" si="3"/>
        <v>161.61156000000003</v>
      </c>
      <c r="J60" s="1386">
        <v>202.01445000000001</v>
      </c>
      <c r="K60" s="1386">
        <f t="shared" si="4"/>
        <v>240.39719550000001</v>
      </c>
    </row>
    <row r="61" spans="1:11" ht="15.75" customHeight="1">
      <c r="A61" s="1385" t="s">
        <v>5711</v>
      </c>
      <c r="B61" s="1385" t="str">
        <f t="shared" si="2"/>
        <v>Carota pt. otel Raptor TCT, 26mm x 50mm - Rotabroach-CWCL26</v>
      </c>
      <c r="C61" s="1386">
        <v>26</v>
      </c>
      <c r="D61" s="1386">
        <v>50</v>
      </c>
      <c r="E61" s="1381" t="s">
        <v>5696</v>
      </c>
      <c r="F61" s="1389"/>
      <c r="G61" s="1392" t="s">
        <v>5697</v>
      </c>
      <c r="H61" s="1393"/>
      <c r="I61" s="1386">
        <f t="shared" si="3"/>
        <v>170.98884000000004</v>
      </c>
      <c r="J61" s="1386">
        <v>213.73605000000003</v>
      </c>
      <c r="K61" s="1386">
        <f t="shared" si="4"/>
        <v>254.34589950000003</v>
      </c>
    </row>
    <row r="62" spans="1:11" ht="15.75" customHeight="1">
      <c r="A62" s="1385" t="s">
        <v>5712</v>
      </c>
      <c r="B62" s="1385" t="str">
        <f t="shared" si="2"/>
        <v>Carota pt. otel Raptor TCT, 27mm x 50mm - Rotabroach-CWCL27</v>
      </c>
      <c r="C62" s="1386">
        <v>27</v>
      </c>
      <c r="D62" s="1386">
        <v>50</v>
      </c>
      <c r="E62" s="1381" t="s">
        <v>5696</v>
      </c>
      <c r="F62" s="1389"/>
      <c r="G62" s="1392" t="s">
        <v>5697</v>
      </c>
      <c r="H62" s="1393"/>
      <c r="I62" s="1386">
        <f t="shared" si="3"/>
        <v>170.98884000000004</v>
      </c>
      <c r="J62" s="1386">
        <v>213.73605000000003</v>
      </c>
      <c r="K62" s="1386">
        <f t="shared" si="4"/>
        <v>254.34589950000003</v>
      </c>
    </row>
    <row r="63" spans="1:11" ht="15.75" customHeight="1">
      <c r="A63" s="1385" t="s">
        <v>5713</v>
      </c>
      <c r="B63" s="1385" t="str">
        <f t="shared" si="2"/>
        <v>Carota pt. otel Raptor TCT, 28mm x 50mm - Rotabroach-CWCL28</v>
      </c>
      <c r="C63" s="1386">
        <v>28</v>
      </c>
      <c r="D63" s="1386">
        <v>50</v>
      </c>
      <c r="E63" s="1381" t="s">
        <v>5696</v>
      </c>
      <c r="F63" s="1389"/>
      <c r="G63" s="1392" t="s">
        <v>5697</v>
      </c>
      <c r="H63" s="1393"/>
      <c r="I63" s="1386">
        <f t="shared" si="3"/>
        <v>170.98884000000004</v>
      </c>
      <c r="J63" s="1386">
        <v>213.73605000000003</v>
      </c>
      <c r="K63" s="1386">
        <f t="shared" si="4"/>
        <v>254.34589950000003</v>
      </c>
    </row>
    <row r="64" spans="1:11" ht="15.75" customHeight="1">
      <c r="A64" s="1385" t="s">
        <v>5714</v>
      </c>
      <c r="B64" s="1385" t="str">
        <f t="shared" si="2"/>
        <v>Carota pt. otel Raptor TCT, 29mm x 50mm - Rotabroach-CWCL29</v>
      </c>
      <c r="C64" s="1386">
        <v>29</v>
      </c>
      <c r="D64" s="1386">
        <v>50</v>
      </c>
      <c r="E64" s="1381" t="s">
        <v>5696</v>
      </c>
      <c r="F64" s="1389"/>
      <c r="G64" s="1392" t="s">
        <v>5697</v>
      </c>
      <c r="H64" s="1393"/>
      <c r="I64" s="1386">
        <f t="shared" si="3"/>
        <v>170.98884000000004</v>
      </c>
      <c r="J64" s="1386">
        <v>213.73605000000003</v>
      </c>
      <c r="K64" s="1386">
        <f t="shared" si="4"/>
        <v>254.34589950000003</v>
      </c>
    </row>
    <row r="65" spans="1:11" ht="15.75" customHeight="1">
      <c r="A65" s="1385" t="s">
        <v>5715</v>
      </c>
      <c r="B65" s="1385" t="str">
        <f t="shared" si="2"/>
        <v>Carota pt. otel Raptor TCT, 30mm x 50mm - Rotabroach-CWCL30</v>
      </c>
      <c r="C65" s="1386">
        <v>30</v>
      </c>
      <c r="D65" s="1386">
        <v>50</v>
      </c>
      <c r="E65" s="1381" t="s">
        <v>5696</v>
      </c>
      <c r="F65" s="1389"/>
      <c r="G65" s="1392" t="s">
        <v>5697</v>
      </c>
      <c r="H65" s="1393"/>
      <c r="I65" s="1386">
        <f t="shared" si="3"/>
        <v>170.98884000000004</v>
      </c>
      <c r="J65" s="1386">
        <v>213.73605000000003</v>
      </c>
      <c r="K65" s="1386">
        <f t="shared" si="4"/>
        <v>254.34589950000003</v>
      </c>
    </row>
    <row r="66" spans="1:11" ht="15.75" customHeight="1">
      <c r="A66" s="1385" t="s">
        <v>5716</v>
      </c>
      <c r="B66" s="1385" t="str">
        <f t="shared" si="2"/>
        <v>Carota pt. otel Raptor TCT, 31mm x 50mm - Rotabroach-CWCL31</v>
      </c>
      <c r="C66" s="1386">
        <v>31</v>
      </c>
      <c r="D66" s="1386">
        <v>50</v>
      </c>
      <c r="E66" s="1381" t="s">
        <v>5696</v>
      </c>
      <c r="F66" s="1389"/>
      <c r="G66" s="1392" t="s">
        <v>5697</v>
      </c>
      <c r="H66" s="1393"/>
      <c r="I66" s="1386">
        <f t="shared" si="3"/>
        <v>170.98884000000004</v>
      </c>
      <c r="J66" s="1386">
        <v>213.73605000000003</v>
      </c>
      <c r="K66" s="1386">
        <f t="shared" si="4"/>
        <v>254.34589950000003</v>
      </c>
    </row>
    <row r="67" spans="1:11" ht="15.75" customHeight="1">
      <c r="A67" s="1385" t="s">
        <v>5717</v>
      </c>
      <c r="B67" s="1385" t="str">
        <f t="shared" si="2"/>
        <v>Carota pt. otel Raptor TCT, 32mm x 50mm - Rotabroach-CWCL32</v>
      </c>
      <c r="C67" s="1386">
        <v>32</v>
      </c>
      <c r="D67" s="1386">
        <v>50</v>
      </c>
      <c r="E67" s="1381" t="s">
        <v>5696</v>
      </c>
      <c r="F67" s="1389"/>
      <c r="G67" s="1392" t="s">
        <v>5697</v>
      </c>
      <c r="H67" s="1393"/>
      <c r="I67" s="1386">
        <f t="shared" si="3"/>
        <v>188.20494000000008</v>
      </c>
      <c r="J67" s="1386">
        <v>235.25617500000007</v>
      </c>
      <c r="K67" s="1386">
        <f t="shared" si="4"/>
        <v>279.95484825000005</v>
      </c>
    </row>
    <row r="68" spans="1:11" ht="15.75" customHeight="1">
      <c r="A68" s="1385" t="s">
        <v>5718</v>
      </c>
      <c r="B68" s="1385" t="str">
        <f t="shared" si="2"/>
        <v>Carota pt. otel Raptor TCT, 33mm x 50mm - Rotabroach-CWCL33</v>
      </c>
      <c r="C68" s="1386">
        <v>33</v>
      </c>
      <c r="D68" s="1386">
        <v>50</v>
      </c>
      <c r="E68" s="1381" t="s">
        <v>5696</v>
      </c>
      <c r="F68" s="1389"/>
      <c r="G68" s="1392" t="s">
        <v>5697</v>
      </c>
      <c r="H68" s="1393"/>
      <c r="I68" s="1386">
        <f t="shared" si="3"/>
        <v>188.20494000000008</v>
      </c>
      <c r="J68" s="1386">
        <v>235.25617500000007</v>
      </c>
      <c r="K68" s="1386">
        <f t="shared" si="4"/>
        <v>279.95484825000005</v>
      </c>
    </row>
    <row r="69" spans="1:11" ht="15.75" customHeight="1">
      <c r="A69" s="1385" t="s">
        <v>5719</v>
      </c>
      <c r="B69" s="1385" t="str">
        <f t="shared" si="2"/>
        <v>Carota pt. otel Raptor TCT, 34mm x 50mm - Rotabroach-CWCL34</v>
      </c>
      <c r="C69" s="1386">
        <v>34</v>
      </c>
      <c r="D69" s="1386">
        <v>50</v>
      </c>
      <c r="E69" s="1381" t="s">
        <v>5696</v>
      </c>
      <c r="F69" s="1389"/>
      <c r="G69" s="1392" t="s">
        <v>5697</v>
      </c>
      <c r="H69" s="1393"/>
      <c r="I69" s="1386">
        <f t="shared" si="3"/>
        <v>188.20494000000008</v>
      </c>
      <c r="J69" s="1386">
        <v>235.25617500000007</v>
      </c>
      <c r="K69" s="1386">
        <f t="shared" si="4"/>
        <v>279.95484825000005</v>
      </c>
    </row>
    <row r="70" spans="1:11" ht="15.75" customHeight="1">
      <c r="A70" s="1385" t="s">
        <v>5720</v>
      </c>
      <c r="B70" s="1385" t="str">
        <f t="shared" si="2"/>
        <v>Carota pt. otel Raptor TCT, 35mm x 50mm - Rotabroach-CWCL35</v>
      </c>
      <c r="C70" s="1386">
        <v>35</v>
      </c>
      <c r="D70" s="1386">
        <v>50</v>
      </c>
      <c r="E70" s="1381" t="s">
        <v>5696</v>
      </c>
      <c r="F70" s="1389"/>
      <c r="G70" s="1392" t="s">
        <v>5697</v>
      </c>
      <c r="H70" s="1393"/>
      <c r="I70" s="1386">
        <f t="shared" si="3"/>
        <v>188.20494000000008</v>
      </c>
      <c r="J70" s="1386">
        <v>235.25617500000007</v>
      </c>
      <c r="K70" s="1386">
        <f t="shared" si="4"/>
        <v>279.95484825000005</v>
      </c>
    </row>
    <row r="71" spans="1:11" ht="15.75" customHeight="1">
      <c r="A71" s="1385" t="s">
        <v>5721</v>
      </c>
      <c r="B71" s="1385" t="str">
        <f t="shared" si="2"/>
        <v>Carota pt. otel Raptor TCT, 36mm x 50mm - Rotabroach-CWCL36</v>
      </c>
      <c r="C71" s="1386">
        <v>36</v>
      </c>
      <c r="D71" s="1386">
        <v>50</v>
      </c>
      <c r="E71" s="1381" t="s">
        <v>5696</v>
      </c>
      <c r="F71" s="1389"/>
      <c r="G71" s="1392" t="s">
        <v>5697</v>
      </c>
      <c r="H71" s="1393"/>
      <c r="I71" s="1386">
        <f t="shared" si="3"/>
        <v>210.10968000000003</v>
      </c>
      <c r="J71" s="1386">
        <v>262.63710000000003</v>
      </c>
      <c r="K71" s="1386">
        <f t="shared" si="4"/>
        <v>312.53814900000003</v>
      </c>
    </row>
    <row r="72" spans="1:11" ht="15.75" customHeight="1">
      <c r="A72" s="1385" t="s">
        <v>5722</v>
      </c>
      <c r="B72" s="1385" t="str">
        <f t="shared" si="2"/>
        <v>Carota pt. otel Raptor TCT, 38mm x 50mm - Rotabroach-CWCL38</v>
      </c>
      <c r="C72" s="1386">
        <v>38</v>
      </c>
      <c r="D72" s="1386">
        <v>50</v>
      </c>
      <c r="E72" s="1381" t="s">
        <v>5696</v>
      </c>
      <c r="F72" s="1389"/>
      <c r="G72" s="1392" t="s">
        <v>5697</v>
      </c>
      <c r="H72" s="1393"/>
      <c r="I72" s="1386">
        <f t="shared" si="3"/>
        <v>210.10968000000003</v>
      </c>
      <c r="J72" s="1386">
        <v>262.63710000000003</v>
      </c>
      <c r="K72" s="1386">
        <f t="shared" si="4"/>
        <v>312.53814900000003</v>
      </c>
    </row>
    <row r="73" spans="1:11" ht="15.75" customHeight="1">
      <c r="A73" s="1385" t="s">
        <v>5723</v>
      </c>
      <c r="B73" s="1385" t="str">
        <f t="shared" si="2"/>
        <v>Carota pt. otel Raptor TCT, 40mm x 50mm - Rotabroach-CWCL40</v>
      </c>
      <c r="C73" s="1386">
        <v>40</v>
      </c>
      <c r="D73" s="1386">
        <v>50</v>
      </c>
      <c r="E73" s="2316" t="s">
        <v>5696</v>
      </c>
      <c r="F73" s="2317"/>
      <c r="G73" s="2318" t="s">
        <v>5697</v>
      </c>
      <c r="H73" s="2319"/>
      <c r="I73" s="1386">
        <f t="shared" si="3"/>
        <v>210.10968000000003</v>
      </c>
      <c r="J73" s="1386">
        <v>262.63710000000003</v>
      </c>
      <c r="K73" s="1386">
        <f t="shared" si="4"/>
        <v>312.53814900000003</v>
      </c>
    </row>
    <row r="74" spans="1:11" ht="15.75" customHeight="1">
      <c r="A74" s="1385" t="s">
        <v>5724</v>
      </c>
      <c r="B74" s="1385" t="str">
        <f t="shared" si="2"/>
        <v>Carota pt. otel Raptor TCT, 42mm x 50mm - Rotabroach-CWCL42</v>
      </c>
      <c r="C74" s="1386">
        <v>42</v>
      </c>
      <c r="D74" s="1386">
        <v>50</v>
      </c>
      <c r="E74" s="2316" t="s">
        <v>5696</v>
      </c>
      <c r="F74" s="2317"/>
      <c r="G74" s="2318" t="s">
        <v>5697</v>
      </c>
      <c r="H74" s="2319"/>
      <c r="I74" s="1386">
        <f t="shared" si="3"/>
        <v>212.80564800000008</v>
      </c>
      <c r="J74" s="1386">
        <v>266.00706000000008</v>
      </c>
      <c r="K74" s="1386">
        <f t="shared" si="4"/>
        <v>316.5484014000001</v>
      </c>
    </row>
    <row r="75" spans="1:11" ht="15.75" customHeight="1">
      <c r="A75" s="1385" t="s">
        <v>5725</v>
      </c>
      <c r="B75" s="1385" t="str">
        <f t="shared" si="2"/>
        <v>Carota pt. otel Raptor TCT, 45mm x 50mm - Rotabroach-CWCL45</v>
      </c>
      <c r="C75" s="1386">
        <v>45</v>
      </c>
      <c r="D75" s="1386">
        <v>50</v>
      </c>
      <c r="E75" s="2316" t="s">
        <v>5696</v>
      </c>
      <c r="F75" s="2317"/>
      <c r="G75" s="2318" t="s">
        <v>5697</v>
      </c>
      <c r="H75" s="2319"/>
      <c r="I75" s="1386">
        <f t="shared" si="3"/>
        <v>212.80564800000008</v>
      </c>
      <c r="J75" s="1386">
        <v>266.00706000000008</v>
      </c>
      <c r="K75" s="1386">
        <f t="shared" si="4"/>
        <v>316.5484014000001</v>
      </c>
    </row>
    <row r="76" spans="1:11" ht="15.75" customHeight="1">
      <c r="A76" s="1385" t="s">
        <v>5726</v>
      </c>
      <c r="B76" s="1385" t="str">
        <f t="shared" si="2"/>
        <v>Carota pt. otel Raptor TCT, 46mm x 50mm - Rotabroach-CWCL46</v>
      </c>
      <c r="C76" s="1386">
        <v>46</v>
      </c>
      <c r="D76" s="1386">
        <v>50</v>
      </c>
      <c r="E76" s="2316" t="s">
        <v>5696</v>
      </c>
      <c r="F76" s="2317"/>
      <c r="G76" s="2318" t="s">
        <v>5697</v>
      </c>
      <c r="H76" s="2319"/>
      <c r="I76" s="1386">
        <f t="shared" si="3"/>
        <v>285.05466000000001</v>
      </c>
      <c r="J76" s="1386">
        <v>356.31832500000002</v>
      </c>
      <c r="K76" s="1386">
        <f t="shared" si="4"/>
        <v>424.01880675000001</v>
      </c>
    </row>
    <row r="77" spans="1:11" ht="15.75" customHeight="1">
      <c r="A77" s="1385" t="s">
        <v>5727</v>
      </c>
      <c r="B77" s="1385" t="str">
        <f t="shared" si="2"/>
        <v>Carota pt. otel Raptor TCT, 48mm x 50mm - Rotabroach-CWCL48</v>
      </c>
      <c r="C77" s="1386">
        <v>48</v>
      </c>
      <c r="D77" s="1386">
        <v>50</v>
      </c>
      <c r="E77" s="2316" t="s">
        <v>5696</v>
      </c>
      <c r="F77" s="2317"/>
      <c r="G77" s="2318" t="s">
        <v>5697</v>
      </c>
      <c r="H77" s="2319"/>
      <c r="I77" s="1386">
        <f t="shared" si="3"/>
        <v>285.05466000000001</v>
      </c>
      <c r="J77" s="1386">
        <v>356.31832500000002</v>
      </c>
      <c r="K77" s="1386">
        <f t="shared" si="4"/>
        <v>424.01880675000001</v>
      </c>
    </row>
    <row r="78" spans="1:11" ht="15.75" customHeight="1">
      <c r="A78" s="1385" t="s">
        <v>5728</v>
      </c>
      <c r="B78" s="1385" t="str">
        <f t="shared" si="2"/>
        <v>Carota pt. otel Raptor TCT, 50mm x 50mm - Rotabroach-CWCL50</v>
      </c>
      <c r="C78" s="1386">
        <v>50</v>
      </c>
      <c r="D78" s="1386">
        <v>50</v>
      </c>
      <c r="E78" s="2316" t="s">
        <v>5696</v>
      </c>
      <c r="F78" s="2317"/>
      <c r="G78" s="2318" t="s">
        <v>5697</v>
      </c>
      <c r="H78" s="2319"/>
      <c r="I78" s="1386">
        <f t="shared" si="3"/>
        <v>306.66636000000011</v>
      </c>
      <c r="J78" s="1386">
        <v>383.3329500000001</v>
      </c>
      <c r="K78" s="1386">
        <f t="shared" si="4"/>
        <v>456.16621050000009</v>
      </c>
    </row>
    <row r="79" spans="1:11" ht="15.75" customHeight="1">
      <c r="A79" s="1387" t="s">
        <v>5729</v>
      </c>
      <c r="B79" s="1385" t="s">
        <v>5730</v>
      </c>
      <c r="C79" s="1388" t="s">
        <v>5731</v>
      </c>
      <c r="D79" s="1388" t="s">
        <v>5731</v>
      </c>
      <c r="E79" s="1388" t="s">
        <v>5731</v>
      </c>
      <c r="F79" s="1388" t="s">
        <v>5731</v>
      </c>
      <c r="G79" s="1388" t="s">
        <v>5731</v>
      </c>
      <c r="H79" s="1388" t="s">
        <v>5731</v>
      </c>
      <c r="I79" s="1386">
        <f t="shared" si="3"/>
        <v>107.58342000000003</v>
      </c>
      <c r="J79" s="1386">
        <v>134.47927500000003</v>
      </c>
      <c r="K79" s="1386">
        <f t="shared" si="4"/>
        <v>160.03033725000003</v>
      </c>
    </row>
    <row r="80" spans="1:11" ht="15.75" customHeight="1">
      <c r="A80" s="1387" t="s">
        <v>5732</v>
      </c>
      <c r="B80" s="1385" t="s">
        <v>5733</v>
      </c>
      <c r="C80" s="1388" t="s">
        <v>5731</v>
      </c>
      <c r="D80" s="1388" t="s">
        <v>5731</v>
      </c>
      <c r="E80" s="1388" t="s">
        <v>5731</v>
      </c>
      <c r="F80" s="1388" t="s">
        <v>5731</v>
      </c>
      <c r="G80" s="1388" t="s">
        <v>5731</v>
      </c>
      <c r="H80" s="1388" t="s">
        <v>5731</v>
      </c>
      <c r="I80" s="1386">
        <f t="shared" si="3"/>
        <v>29</v>
      </c>
      <c r="J80" s="1386">
        <v>36.25</v>
      </c>
      <c r="K80" s="1386">
        <f t="shared" si="4"/>
        <v>43.137499999999996</v>
      </c>
    </row>
    <row r="81" spans="1:11" ht="15.75" customHeight="1">
      <c r="A81" s="1387" t="s">
        <v>5734</v>
      </c>
      <c r="B81" s="1385" t="s">
        <v>5735</v>
      </c>
      <c r="C81" s="1388" t="s">
        <v>5731</v>
      </c>
      <c r="D81" s="1388" t="s">
        <v>5731</v>
      </c>
      <c r="E81" s="1388" t="s">
        <v>5731</v>
      </c>
      <c r="F81" s="1388" t="s">
        <v>5731</v>
      </c>
      <c r="G81" s="1388" t="s">
        <v>5731</v>
      </c>
      <c r="H81" s="1388" t="s">
        <v>5731</v>
      </c>
      <c r="I81" s="1386">
        <f t="shared" si="3"/>
        <v>29</v>
      </c>
      <c r="J81" s="1386">
        <v>36.25</v>
      </c>
      <c r="K81" s="1386">
        <f t="shared" si="4"/>
        <v>43.137499999999996</v>
      </c>
    </row>
    <row r="82" spans="1:11" ht="15.75" customHeight="1"/>
    <row r="83" spans="1:11" ht="15.75" customHeight="1"/>
    <row r="84" spans="1:11" ht="15.75" customHeight="1"/>
    <row r="85" spans="1:11" ht="15.75" customHeight="1"/>
    <row r="86" spans="1:11" ht="15.75" customHeight="1"/>
    <row r="87" spans="1:11" ht="15.75" customHeight="1"/>
    <row r="88" spans="1:11" ht="15.75" customHeight="1"/>
    <row r="89" spans="1:11" ht="15.75" customHeight="1"/>
    <row r="90" spans="1:11" ht="15.75" customHeight="1"/>
    <row r="91" spans="1:11" ht="15.75" customHeight="1">
      <c r="C91" s="34"/>
      <c r="D91" s="34"/>
      <c r="E91" s="34"/>
      <c r="F91" s="34"/>
      <c r="G91" s="34"/>
      <c r="H91" s="34"/>
      <c r="I91" s="34"/>
      <c r="J91" s="34"/>
      <c r="K91" s="34"/>
    </row>
    <row r="92" spans="1:11" ht="15.75" customHeight="1">
      <c r="C92" s="34"/>
      <c r="D92" s="34"/>
      <c r="E92" s="34"/>
      <c r="F92" s="34"/>
      <c r="G92" s="34"/>
      <c r="H92" s="34"/>
      <c r="I92" s="34"/>
      <c r="J92" s="34"/>
      <c r="K92" s="34"/>
    </row>
    <row r="93" spans="1:11" ht="15.75" customHeight="1">
      <c r="C93" s="34"/>
      <c r="D93" s="34"/>
      <c r="E93" s="34"/>
      <c r="F93" s="34"/>
      <c r="G93" s="34"/>
      <c r="H93" s="34"/>
      <c r="I93" s="34"/>
      <c r="J93" s="34"/>
      <c r="K93" s="34"/>
    </row>
    <row r="94" spans="1:11" ht="15.75" customHeight="1">
      <c r="C94" s="34"/>
      <c r="D94" s="34"/>
      <c r="E94" s="34"/>
      <c r="F94" s="34"/>
      <c r="G94" s="34"/>
      <c r="H94" s="34"/>
      <c r="I94" s="34"/>
      <c r="J94" s="34"/>
      <c r="K94" s="34"/>
    </row>
    <row r="95" spans="1:11" ht="15.75" customHeight="1">
      <c r="C95" s="34"/>
      <c r="D95" s="34"/>
      <c r="E95" s="34"/>
      <c r="F95" s="34"/>
      <c r="G95" s="34"/>
      <c r="H95" s="34"/>
      <c r="I95" s="34"/>
      <c r="J95" s="34"/>
      <c r="K95" s="34"/>
    </row>
    <row r="96" spans="1:11" ht="15.75" customHeight="1">
      <c r="C96" s="34"/>
      <c r="D96" s="34"/>
      <c r="E96" s="34"/>
      <c r="F96" s="34"/>
      <c r="G96" s="34"/>
      <c r="H96" s="34"/>
      <c r="I96" s="34"/>
      <c r="J96" s="34"/>
      <c r="K96" s="34"/>
    </row>
    <row r="97" spans="3:11" ht="15.75" customHeight="1">
      <c r="C97" s="34"/>
      <c r="D97" s="34"/>
      <c r="E97" s="34"/>
      <c r="F97" s="34"/>
      <c r="G97" s="34"/>
      <c r="H97" s="34"/>
      <c r="I97" s="34"/>
      <c r="J97" s="34"/>
      <c r="K97" s="34"/>
    </row>
    <row r="98" spans="3:11" ht="15.75" customHeight="1">
      <c r="C98" s="34"/>
      <c r="D98" s="34"/>
      <c r="E98" s="34"/>
      <c r="F98" s="34"/>
      <c r="G98" s="34"/>
      <c r="H98" s="34"/>
      <c r="I98" s="34"/>
      <c r="J98" s="34"/>
      <c r="K98" s="34"/>
    </row>
    <row r="99" spans="3:11" ht="15.75" customHeight="1">
      <c r="C99" s="34"/>
      <c r="D99" s="34"/>
      <c r="E99" s="34"/>
      <c r="F99" s="34"/>
      <c r="G99" s="34"/>
      <c r="H99" s="34"/>
      <c r="I99" s="34"/>
      <c r="J99" s="34"/>
      <c r="K99" s="34"/>
    </row>
    <row r="100" spans="3:11" ht="15.75" customHeight="1">
      <c r="C100" s="34"/>
      <c r="D100" s="34"/>
      <c r="E100" s="34"/>
      <c r="F100" s="34"/>
      <c r="G100" s="34"/>
      <c r="H100" s="34"/>
      <c r="I100" s="34"/>
      <c r="J100" s="34"/>
      <c r="K100" s="34"/>
    </row>
    <row r="101" spans="3:11" ht="15.75" customHeight="1">
      <c r="C101" s="34"/>
      <c r="D101" s="34"/>
      <c r="E101" s="34"/>
      <c r="F101" s="34"/>
      <c r="G101" s="34"/>
      <c r="H101" s="34"/>
      <c r="I101" s="34"/>
      <c r="J101" s="34"/>
      <c r="K101" s="34"/>
    </row>
    <row r="102" spans="3:11" ht="15.75" customHeight="1">
      <c r="C102" s="34"/>
      <c r="D102" s="34"/>
      <c r="E102" s="34"/>
      <c r="F102" s="34"/>
      <c r="G102" s="34"/>
      <c r="H102" s="34"/>
      <c r="I102" s="34"/>
      <c r="J102" s="34"/>
      <c r="K102" s="34"/>
    </row>
    <row r="103" spans="3:11" ht="15.75" customHeight="1">
      <c r="C103" s="34"/>
      <c r="D103" s="34"/>
      <c r="E103" s="34"/>
      <c r="F103" s="34"/>
      <c r="G103" s="34"/>
      <c r="H103" s="34"/>
      <c r="I103" s="34"/>
      <c r="J103" s="34"/>
      <c r="K103" s="34"/>
    </row>
    <row r="104" spans="3:11" ht="15.75" customHeight="1">
      <c r="C104" s="34"/>
      <c r="D104" s="34"/>
      <c r="E104" s="34"/>
      <c r="F104" s="34"/>
      <c r="G104" s="34"/>
      <c r="H104" s="34"/>
      <c r="I104" s="34"/>
      <c r="J104" s="34"/>
      <c r="K104" s="34"/>
    </row>
    <row r="105" spans="3:11" ht="15.75" customHeight="1">
      <c r="C105" s="34"/>
      <c r="D105" s="34"/>
      <c r="E105" s="34"/>
      <c r="F105" s="34"/>
      <c r="G105" s="34"/>
      <c r="H105" s="34"/>
      <c r="I105" s="34"/>
      <c r="J105" s="34"/>
      <c r="K105" s="34"/>
    </row>
    <row r="106" spans="3:11" ht="15.75" customHeight="1">
      <c r="C106" s="34"/>
      <c r="D106" s="34"/>
      <c r="E106" s="34"/>
      <c r="F106" s="34"/>
      <c r="G106" s="34"/>
      <c r="H106" s="34"/>
      <c r="I106" s="34"/>
      <c r="J106" s="34"/>
      <c r="K106" s="34"/>
    </row>
    <row r="107" spans="3:11" ht="15.75" customHeight="1">
      <c r="C107" s="34"/>
      <c r="D107" s="34"/>
      <c r="E107" s="34"/>
      <c r="F107" s="34"/>
      <c r="G107" s="34"/>
      <c r="H107" s="34"/>
      <c r="I107" s="34"/>
      <c r="J107" s="34"/>
      <c r="K107" s="34"/>
    </row>
    <row r="108" spans="3:11" ht="15.75" customHeight="1">
      <c r="C108" s="34"/>
      <c r="D108" s="34"/>
      <c r="E108" s="34"/>
      <c r="F108" s="34"/>
      <c r="G108" s="34"/>
      <c r="H108" s="34"/>
      <c r="I108" s="34"/>
      <c r="J108" s="34"/>
      <c r="K108" s="34"/>
    </row>
    <row r="109" spans="3:11" ht="15.75" customHeight="1">
      <c r="C109" s="34"/>
      <c r="D109" s="34"/>
      <c r="E109" s="34"/>
      <c r="F109" s="34"/>
      <c r="G109" s="34"/>
      <c r="H109" s="34"/>
      <c r="I109" s="34"/>
      <c r="J109" s="34"/>
      <c r="K109" s="34"/>
    </row>
    <row r="110" spans="3:11" ht="15.75" customHeight="1">
      <c r="C110" s="34"/>
      <c r="D110" s="34"/>
      <c r="E110" s="34"/>
      <c r="F110" s="34"/>
      <c r="G110" s="34"/>
      <c r="H110" s="34"/>
      <c r="I110" s="34"/>
      <c r="J110" s="34"/>
      <c r="K110" s="34"/>
    </row>
    <row r="111" spans="3:11" ht="15.75" customHeight="1">
      <c r="C111" s="34"/>
      <c r="D111" s="34"/>
      <c r="E111" s="34"/>
      <c r="F111" s="34"/>
      <c r="G111" s="34"/>
      <c r="H111" s="34"/>
      <c r="I111" s="34"/>
      <c r="J111" s="34"/>
      <c r="K111" s="34"/>
    </row>
    <row r="112" spans="3:11" ht="15.75" customHeight="1">
      <c r="C112" s="34"/>
      <c r="D112" s="34"/>
      <c r="E112" s="34"/>
      <c r="F112" s="34"/>
      <c r="G112" s="34"/>
      <c r="H112" s="34"/>
      <c r="I112" s="34"/>
      <c r="J112" s="34"/>
      <c r="K112" s="34"/>
    </row>
    <row r="113" spans="3:11" ht="15.75" customHeight="1">
      <c r="C113" s="34"/>
      <c r="D113" s="34"/>
      <c r="E113" s="34"/>
      <c r="F113" s="34"/>
      <c r="G113" s="34"/>
      <c r="H113" s="34"/>
      <c r="I113" s="34"/>
      <c r="J113" s="34"/>
      <c r="K113" s="34"/>
    </row>
    <row r="114" spans="3:11" ht="15.75" customHeight="1">
      <c r="C114" s="34"/>
      <c r="D114" s="34"/>
      <c r="E114" s="34"/>
      <c r="F114" s="34"/>
      <c r="G114" s="34"/>
      <c r="H114" s="34"/>
      <c r="I114" s="34"/>
      <c r="J114" s="34"/>
      <c r="K114" s="34"/>
    </row>
    <row r="115" spans="3:11" ht="15.75" customHeight="1">
      <c r="C115" s="34"/>
      <c r="D115" s="34"/>
      <c r="E115" s="34"/>
      <c r="F115" s="34"/>
      <c r="G115" s="34"/>
      <c r="H115" s="34"/>
      <c r="I115" s="34"/>
      <c r="J115" s="34"/>
      <c r="K115" s="34"/>
    </row>
    <row r="116" spans="3:11" ht="15.75" customHeight="1">
      <c r="C116" s="34"/>
      <c r="D116" s="34"/>
      <c r="E116" s="34"/>
      <c r="F116" s="34"/>
      <c r="G116" s="34"/>
      <c r="H116" s="34"/>
      <c r="I116" s="34"/>
      <c r="J116" s="34"/>
      <c r="K116" s="34"/>
    </row>
    <row r="117" spans="3:11" ht="15.75" customHeight="1">
      <c r="C117" s="34"/>
      <c r="D117" s="34"/>
      <c r="E117" s="34"/>
      <c r="F117" s="34"/>
      <c r="G117" s="34"/>
      <c r="H117" s="34"/>
      <c r="I117" s="34"/>
      <c r="J117" s="34"/>
      <c r="K117" s="34"/>
    </row>
    <row r="118" spans="3:11" ht="15.75" customHeight="1">
      <c r="C118" s="34"/>
      <c r="D118" s="34"/>
      <c r="E118" s="34"/>
      <c r="F118" s="34"/>
      <c r="G118" s="34"/>
      <c r="H118" s="34"/>
      <c r="I118" s="34"/>
      <c r="J118" s="34"/>
      <c r="K118" s="34"/>
    </row>
    <row r="119" spans="3:11" ht="15.75" customHeight="1">
      <c r="C119" s="34"/>
      <c r="D119" s="34"/>
      <c r="E119" s="34"/>
      <c r="F119" s="34"/>
      <c r="G119" s="34"/>
      <c r="H119" s="34"/>
      <c r="I119" s="34"/>
      <c r="J119" s="34"/>
      <c r="K119" s="34"/>
    </row>
    <row r="120" spans="3:11" ht="15.75" customHeight="1">
      <c r="C120" s="34"/>
      <c r="D120" s="34"/>
      <c r="E120" s="34"/>
      <c r="F120" s="34"/>
      <c r="G120" s="34"/>
      <c r="H120" s="34"/>
      <c r="I120" s="34"/>
      <c r="J120" s="34"/>
      <c r="K120" s="34"/>
    </row>
    <row r="121" spans="3:11" ht="15.75" customHeight="1">
      <c r="C121" s="34"/>
      <c r="D121" s="34"/>
      <c r="E121" s="34"/>
      <c r="F121" s="34"/>
      <c r="G121" s="34"/>
      <c r="H121" s="34"/>
      <c r="I121" s="34"/>
      <c r="J121" s="34"/>
      <c r="K121" s="34"/>
    </row>
    <row r="122" spans="3:11" ht="15.75" customHeight="1">
      <c r="C122" s="34"/>
      <c r="D122" s="34"/>
      <c r="E122" s="34"/>
      <c r="F122" s="34"/>
      <c r="G122" s="34"/>
      <c r="H122" s="34"/>
      <c r="I122" s="34"/>
      <c r="J122" s="34"/>
      <c r="K122" s="34"/>
    </row>
    <row r="123" spans="3:11" ht="15.75" customHeight="1">
      <c r="C123" s="34"/>
      <c r="D123" s="34"/>
      <c r="E123" s="34"/>
      <c r="F123" s="34"/>
      <c r="G123" s="34"/>
      <c r="H123" s="34"/>
      <c r="I123" s="34"/>
      <c r="J123" s="34"/>
      <c r="K123" s="34"/>
    </row>
    <row r="124" spans="3:11" ht="15.75" customHeight="1">
      <c r="C124" s="34"/>
      <c r="D124" s="34"/>
      <c r="E124" s="34"/>
      <c r="F124" s="34"/>
      <c r="G124" s="34"/>
      <c r="H124" s="34"/>
      <c r="I124" s="34"/>
      <c r="J124" s="34"/>
      <c r="K124" s="34"/>
    </row>
    <row r="125" spans="3:11" ht="15.75" customHeight="1">
      <c r="C125" s="34"/>
      <c r="D125" s="34"/>
      <c r="E125" s="34"/>
      <c r="F125" s="34"/>
      <c r="G125" s="34"/>
      <c r="H125" s="34"/>
      <c r="I125" s="34"/>
      <c r="J125" s="34"/>
      <c r="K125" s="34"/>
    </row>
    <row r="126" spans="3:11" ht="15.75" customHeight="1">
      <c r="C126" s="34"/>
      <c r="D126" s="34"/>
      <c r="E126" s="34"/>
      <c r="F126" s="34"/>
      <c r="G126" s="34"/>
      <c r="H126" s="34"/>
      <c r="I126" s="34"/>
      <c r="J126" s="34"/>
      <c r="K126" s="34"/>
    </row>
    <row r="127" spans="3:11" ht="15.75" customHeight="1">
      <c r="C127" s="34"/>
      <c r="D127" s="34"/>
      <c r="E127" s="34"/>
      <c r="F127" s="34"/>
      <c r="G127" s="34"/>
      <c r="H127" s="34"/>
      <c r="I127" s="34"/>
      <c r="J127" s="34"/>
      <c r="K127" s="34"/>
    </row>
    <row r="128" spans="3:11" ht="15.75" customHeight="1">
      <c r="C128" s="34"/>
      <c r="D128" s="34"/>
      <c r="E128" s="34"/>
      <c r="F128" s="34"/>
      <c r="G128" s="34"/>
      <c r="H128" s="34"/>
      <c r="I128" s="34"/>
      <c r="J128" s="34"/>
      <c r="K128" s="34"/>
    </row>
    <row r="129" spans="3:11" ht="15.75" customHeight="1">
      <c r="C129" s="34"/>
      <c r="D129" s="34"/>
      <c r="E129" s="34"/>
      <c r="F129" s="34"/>
      <c r="G129" s="34"/>
      <c r="H129" s="34"/>
      <c r="I129" s="34"/>
      <c r="J129" s="34"/>
      <c r="K129" s="34"/>
    </row>
    <row r="130" spans="3:11" ht="15.75" customHeight="1">
      <c r="C130" s="34"/>
      <c r="D130" s="34"/>
      <c r="E130" s="34"/>
      <c r="F130" s="34"/>
      <c r="G130" s="34"/>
      <c r="H130" s="34"/>
      <c r="I130" s="34"/>
      <c r="J130" s="34"/>
      <c r="K130" s="34"/>
    </row>
    <row r="131" spans="3:11" ht="15.75" customHeight="1">
      <c r="C131" s="34"/>
      <c r="D131" s="34"/>
      <c r="E131" s="34"/>
      <c r="F131" s="34"/>
      <c r="G131" s="34"/>
      <c r="H131" s="34"/>
      <c r="I131" s="34"/>
      <c r="J131" s="34"/>
      <c r="K131" s="34"/>
    </row>
    <row r="132" spans="3:11" ht="15.75" customHeight="1">
      <c r="C132" s="34"/>
      <c r="D132" s="34"/>
      <c r="E132" s="34"/>
      <c r="F132" s="34"/>
      <c r="G132" s="34"/>
      <c r="H132" s="34"/>
      <c r="I132" s="34"/>
      <c r="J132" s="34"/>
      <c r="K132" s="34"/>
    </row>
    <row r="133" spans="3:11" ht="15.75" customHeight="1">
      <c r="C133" s="34"/>
      <c r="D133" s="34"/>
      <c r="E133" s="34"/>
      <c r="F133" s="34"/>
      <c r="G133" s="34"/>
      <c r="H133" s="34"/>
      <c r="I133" s="34"/>
      <c r="J133" s="34"/>
      <c r="K133" s="34"/>
    </row>
    <row r="134" spans="3:11" ht="15.75" customHeight="1">
      <c r="C134" s="34"/>
      <c r="D134" s="34"/>
      <c r="E134" s="34"/>
      <c r="F134" s="34"/>
      <c r="G134" s="34"/>
      <c r="H134" s="34"/>
      <c r="I134" s="34"/>
      <c r="J134" s="34"/>
      <c r="K134" s="34"/>
    </row>
    <row r="135" spans="3:11" ht="15.75" customHeight="1">
      <c r="C135" s="34"/>
      <c r="D135" s="34"/>
      <c r="E135" s="34"/>
      <c r="F135" s="34"/>
      <c r="G135" s="34"/>
      <c r="H135" s="34"/>
      <c r="I135" s="34"/>
      <c r="J135" s="34"/>
      <c r="K135" s="34"/>
    </row>
    <row r="136" spans="3:11" ht="15.75" customHeight="1">
      <c r="C136" s="34"/>
      <c r="D136" s="34"/>
      <c r="E136" s="34"/>
      <c r="F136" s="34"/>
      <c r="G136" s="34"/>
      <c r="H136" s="34"/>
      <c r="I136" s="34"/>
      <c r="J136" s="34"/>
      <c r="K136" s="34"/>
    </row>
    <row r="137" spans="3:11" ht="15.75" customHeight="1">
      <c r="C137" s="34"/>
      <c r="D137" s="34"/>
      <c r="E137" s="34"/>
      <c r="F137" s="34"/>
      <c r="G137" s="34"/>
      <c r="H137" s="34"/>
      <c r="I137" s="34"/>
      <c r="J137" s="34"/>
      <c r="K137" s="34"/>
    </row>
    <row r="138" spans="3:11" ht="15.75" customHeight="1">
      <c r="C138" s="34"/>
      <c r="D138" s="34"/>
      <c r="E138" s="34"/>
      <c r="F138" s="34"/>
      <c r="G138" s="34"/>
      <c r="H138" s="34"/>
      <c r="I138" s="34"/>
      <c r="J138" s="34"/>
      <c r="K138" s="34"/>
    </row>
    <row r="139" spans="3:11" ht="15.75" customHeight="1">
      <c r="C139" s="34"/>
      <c r="D139" s="34"/>
      <c r="E139" s="34"/>
      <c r="F139" s="34"/>
      <c r="G139" s="34"/>
      <c r="H139" s="34"/>
      <c r="I139" s="34"/>
      <c r="J139" s="34"/>
      <c r="K139" s="34"/>
    </row>
    <row r="140" spans="3:11" ht="15.75" customHeight="1">
      <c r="C140" s="34"/>
      <c r="D140" s="34"/>
      <c r="E140" s="34"/>
      <c r="F140" s="34"/>
      <c r="G140" s="34"/>
      <c r="H140" s="34"/>
      <c r="I140" s="34"/>
      <c r="J140" s="34"/>
      <c r="K140" s="34"/>
    </row>
    <row r="141" spans="3:11" ht="15.75" customHeight="1">
      <c r="C141" s="34"/>
      <c r="D141" s="34"/>
      <c r="E141" s="34"/>
      <c r="F141" s="34"/>
      <c r="G141" s="34"/>
      <c r="H141" s="34"/>
      <c r="I141" s="34"/>
      <c r="J141" s="34"/>
      <c r="K141" s="34"/>
    </row>
    <row r="142" spans="3:11" ht="15.75" customHeight="1">
      <c r="C142" s="34"/>
      <c r="D142" s="34"/>
      <c r="E142" s="34"/>
      <c r="F142" s="34"/>
      <c r="G142" s="34"/>
      <c r="H142" s="34"/>
      <c r="I142" s="34"/>
      <c r="J142" s="34"/>
      <c r="K142" s="34"/>
    </row>
    <row r="143" spans="3:11" ht="15.75" customHeight="1">
      <c r="C143" s="34"/>
      <c r="D143" s="34"/>
      <c r="E143" s="34"/>
      <c r="F143" s="34"/>
      <c r="G143" s="34"/>
      <c r="H143" s="34"/>
      <c r="I143" s="34"/>
      <c r="J143" s="34"/>
      <c r="K143" s="34"/>
    </row>
    <row r="144" spans="3:11" ht="15.75" customHeight="1">
      <c r="C144" s="34"/>
      <c r="D144" s="34"/>
      <c r="E144" s="34"/>
      <c r="F144" s="34"/>
      <c r="G144" s="34"/>
      <c r="H144" s="34"/>
      <c r="I144" s="34"/>
      <c r="J144" s="34"/>
      <c r="K144" s="34"/>
    </row>
    <row r="145" spans="3:11" ht="15.75" customHeight="1">
      <c r="C145" s="34"/>
      <c r="D145" s="34"/>
      <c r="E145" s="34"/>
      <c r="F145" s="34"/>
      <c r="G145" s="34"/>
      <c r="H145" s="34"/>
      <c r="I145" s="34"/>
      <c r="J145" s="34"/>
      <c r="K145" s="34"/>
    </row>
    <row r="146" spans="3:11" ht="15.75" customHeight="1">
      <c r="C146" s="34"/>
      <c r="D146" s="34"/>
      <c r="E146" s="34"/>
      <c r="F146" s="34"/>
      <c r="G146" s="34"/>
      <c r="H146" s="34"/>
      <c r="I146" s="34"/>
      <c r="J146" s="34"/>
      <c r="K146" s="34"/>
    </row>
    <row r="147" spans="3:11" ht="15.75" customHeight="1">
      <c r="C147" s="34"/>
      <c r="D147" s="34"/>
      <c r="E147" s="34"/>
      <c r="F147" s="34"/>
      <c r="G147" s="34"/>
      <c r="H147" s="34"/>
      <c r="I147" s="34"/>
      <c r="J147" s="34"/>
      <c r="K147" s="34"/>
    </row>
    <row r="148" spans="3:11" ht="15.75" customHeight="1">
      <c r="C148" s="34"/>
      <c r="D148" s="34"/>
      <c r="E148" s="34"/>
      <c r="F148" s="34"/>
      <c r="G148" s="34"/>
      <c r="H148" s="34"/>
      <c r="I148" s="34"/>
      <c r="J148" s="34"/>
      <c r="K148" s="34"/>
    </row>
    <row r="149" spans="3:11" ht="15.75" customHeight="1">
      <c r="C149" s="34"/>
      <c r="D149" s="34"/>
      <c r="E149" s="34"/>
      <c r="F149" s="34"/>
      <c r="G149" s="34"/>
      <c r="H149" s="34"/>
      <c r="I149" s="34"/>
      <c r="J149" s="34"/>
      <c r="K149" s="34"/>
    </row>
    <row r="150" spans="3:11" ht="15.75" customHeight="1">
      <c r="C150" s="34"/>
      <c r="D150" s="34"/>
      <c r="E150" s="34"/>
      <c r="F150" s="34"/>
      <c r="G150" s="34"/>
      <c r="H150" s="34"/>
      <c r="I150" s="34"/>
      <c r="J150" s="34"/>
      <c r="K150" s="34"/>
    </row>
    <row r="151" spans="3:11" ht="15.75" customHeight="1">
      <c r="C151" s="34"/>
      <c r="D151" s="34"/>
      <c r="E151" s="34"/>
      <c r="F151" s="34"/>
      <c r="G151" s="34"/>
      <c r="H151" s="34"/>
      <c r="I151" s="34"/>
      <c r="J151" s="34"/>
      <c r="K151" s="34"/>
    </row>
    <row r="152" spans="3:11" ht="15.75" customHeight="1">
      <c r="C152" s="34"/>
      <c r="D152" s="34"/>
      <c r="E152" s="34"/>
      <c r="F152" s="34"/>
      <c r="G152" s="34"/>
      <c r="H152" s="34"/>
      <c r="I152" s="34"/>
      <c r="J152" s="34"/>
      <c r="K152" s="34"/>
    </row>
    <row r="153" spans="3:11" ht="15.75" customHeight="1">
      <c r="C153" s="34"/>
      <c r="D153" s="34"/>
      <c r="E153" s="34"/>
      <c r="F153" s="34"/>
      <c r="G153" s="34"/>
      <c r="H153" s="34"/>
      <c r="I153" s="34"/>
      <c r="J153" s="34"/>
      <c r="K153" s="34"/>
    </row>
    <row r="154" spans="3:11" ht="15.75" customHeight="1">
      <c r="C154" s="34"/>
      <c r="D154" s="34"/>
      <c r="E154" s="34"/>
      <c r="F154" s="34"/>
      <c r="G154" s="34"/>
      <c r="H154" s="34"/>
      <c r="I154" s="34"/>
      <c r="J154" s="34"/>
      <c r="K154" s="34"/>
    </row>
    <row r="155" spans="3:11" ht="15.75" customHeight="1">
      <c r="C155" s="34"/>
      <c r="D155" s="34"/>
      <c r="E155" s="34"/>
      <c r="F155" s="34"/>
      <c r="G155" s="34"/>
      <c r="H155" s="34"/>
      <c r="I155" s="34"/>
      <c r="J155" s="34"/>
      <c r="K155" s="34"/>
    </row>
    <row r="156" spans="3:11" ht="15.75" customHeight="1">
      <c r="C156" s="34"/>
      <c r="D156" s="34"/>
      <c r="E156" s="34"/>
      <c r="F156" s="34"/>
      <c r="G156" s="34"/>
      <c r="H156" s="34"/>
      <c r="I156" s="34"/>
      <c r="J156" s="34"/>
      <c r="K156" s="34"/>
    </row>
    <row r="157" spans="3:11" ht="15.75" customHeight="1">
      <c r="C157" s="34"/>
      <c r="D157" s="34"/>
      <c r="E157" s="34"/>
      <c r="F157" s="34"/>
      <c r="G157" s="34"/>
      <c r="H157" s="34"/>
      <c r="I157" s="34"/>
      <c r="J157" s="34"/>
      <c r="K157" s="34"/>
    </row>
    <row r="158" spans="3:11" ht="15.75" customHeight="1">
      <c r="C158" s="34"/>
      <c r="D158" s="34"/>
      <c r="E158" s="34"/>
      <c r="F158" s="34"/>
      <c r="G158" s="34"/>
      <c r="H158" s="34"/>
      <c r="I158" s="34"/>
      <c r="J158" s="34"/>
      <c r="K158" s="34"/>
    </row>
    <row r="159" spans="3:11" ht="15.75" customHeight="1">
      <c r="C159" s="34"/>
      <c r="D159" s="34"/>
      <c r="E159" s="34"/>
      <c r="F159" s="34"/>
      <c r="G159" s="34"/>
      <c r="H159" s="34"/>
      <c r="I159" s="34"/>
      <c r="J159" s="34"/>
      <c r="K159" s="34"/>
    </row>
    <row r="160" spans="3:11" ht="15.75" customHeight="1">
      <c r="C160" s="34"/>
      <c r="D160" s="34"/>
      <c r="E160" s="34"/>
      <c r="F160" s="34"/>
      <c r="G160" s="34"/>
      <c r="H160" s="34"/>
      <c r="I160" s="34"/>
      <c r="J160" s="34"/>
      <c r="K160" s="34"/>
    </row>
    <row r="161" spans="3:11" ht="15.75" customHeight="1">
      <c r="C161" s="34"/>
      <c r="D161" s="34"/>
      <c r="E161" s="34"/>
      <c r="F161" s="34"/>
      <c r="G161" s="34"/>
      <c r="H161" s="34"/>
      <c r="I161" s="34"/>
      <c r="J161" s="34"/>
      <c r="K161" s="34"/>
    </row>
    <row r="162" spans="3:11" ht="15.75" customHeight="1">
      <c r="C162" s="34"/>
      <c r="D162" s="34"/>
      <c r="E162" s="34"/>
      <c r="F162" s="34"/>
      <c r="G162" s="34"/>
      <c r="H162" s="34"/>
      <c r="I162" s="34"/>
      <c r="J162" s="34"/>
      <c r="K162" s="34"/>
    </row>
    <row r="163" spans="3:11" ht="15.75" customHeight="1">
      <c r="C163" s="34"/>
      <c r="D163" s="34"/>
      <c r="E163" s="34"/>
      <c r="F163" s="34"/>
      <c r="G163" s="34"/>
      <c r="H163" s="34"/>
      <c r="I163" s="34"/>
      <c r="J163" s="34"/>
      <c r="K163" s="34"/>
    </row>
    <row r="164" spans="3:11" ht="15.75" customHeight="1">
      <c r="C164" s="34"/>
      <c r="D164" s="34"/>
      <c r="E164" s="34"/>
      <c r="F164" s="34"/>
      <c r="G164" s="34"/>
      <c r="H164" s="34"/>
      <c r="I164" s="34"/>
      <c r="J164" s="34"/>
      <c r="K164" s="34"/>
    </row>
    <row r="165" spans="3:11" ht="15.75" customHeight="1">
      <c r="C165" s="34"/>
      <c r="D165" s="34"/>
      <c r="E165" s="34"/>
      <c r="F165" s="34"/>
      <c r="G165" s="34"/>
      <c r="H165" s="34"/>
      <c r="I165" s="34"/>
      <c r="J165" s="34"/>
      <c r="K165" s="34"/>
    </row>
    <row r="166" spans="3:11" ht="15.75" customHeight="1">
      <c r="C166" s="34"/>
      <c r="D166" s="34"/>
      <c r="E166" s="34"/>
      <c r="F166" s="34"/>
      <c r="G166" s="34"/>
      <c r="H166" s="34"/>
      <c r="I166" s="34"/>
      <c r="J166" s="34"/>
      <c r="K166" s="34"/>
    </row>
    <row r="167" spans="3:11" ht="15.75" customHeight="1">
      <c r="C167" s="34"/>
      <c r="D167" s="34"/>
      <c r="E167" s="34"/>
      <c r="F167" s="34"/>
      <c r="G167" s="34"/>
      <c r="H167" s="34"/>
      <c r="I167" s="34"/>
      <c r="J167" s="34"/>
      <c r="K167" s="34"/>
    </row>
    <row r="168" spans="3:11" ht="15.75" customHeight="1">
      <c r="C168" s="34"/>
      <c r="D168" s="34"/>
      <c r="E168" s="34"/>
      <c r="F168" s="34"/>
      <c r="G168" s="34"/>
      <c r="H168" s="34"/>
      <c r="I168" s="34"/>
      <c r="J168" s="34"/>
      <c r="K168" s="34"/>
    </row>
    <row r="169" spans="3:11" ht="15.75" customHeight="1">
      <c r="C169" s="34"/>
      <c r="D169" s="34"/>
      <c r="E169" s="34"/>
      <c r="F169" s="34"/>
      <c r="G169" s="34"/>
      <c r="H169" s="34"/>
      <c r="I169" s="34"/>
      <c r="J169" s="34"/>
      <c r="K169" s="34"/>
    </row>
    <row r="170" spans="3:11" ht="15.75" customHeight="1">
      <c r="C170" s="34"/>
      <c r="D170" s="34"/>
      <c r="E170" s="34"/>
      <c r="F170" s="34"/>
      <c r="G170" s="34"/>
      <c r="H170" s="34"/>
      <c r="I170" s="34"/>
      <c r="J170" s="34"/>
      <c r="K170" s="34"/>
    </row>
    <row r="171" spans="3:11" ht="15.75" customHeight="1">
      <c r="C171" s="34"/>
      <c r="D171" s="34"/>
      <c r="E171" s="34"/>
      <c r="F171" s="34"/>
      <c r="G171" s="34"/>
      <c r="H171" s="34"/>
      <c r="I171" s="34"/>
      <c r="J171" s="34"/>
      <c r="K171" s="34"/>
    </row>
    <row r="172" spans="3:11" ht="15.75" customHeight="1">
      <c r="C172" s="34"/>
      <c r="D172" s="34"/>
      <c r="E172" s="34"/>
      <c r="F172" s="34"/>
      <c r="G172" s="34"/>
      <c r="H172" s="34"/>
      <c r="I172" s="34"/>
      <c r="J172" s="34"/>
      <c r="K172" s="34"/>
    </row>
    <row r="173" spans="3:11" ht="15.75" customHeight="1">
      <c r="C173" s="34"/>
      <c r="D173" s="34"/>
      <c r="E173" s="34"/>
      <c r="F173" s="34"/>
      <c r="G173" s="34"/>
      <c r="H173" s="34"/>
      <c r="I173" s="34"/>
      <c r="J173" s="34"/>
      <c r="K173" s="34"/>
    </row>
    <row r="174" spans="3:11" ht="15.75" customHeight="1">
      <c r="C174" s="34"/>
      <c r="D174" s="34"/>
      <c r="E174" s="34"/>
      <c r="F174" s="34"/>
      <c r="G174" s="34"/>
      <c r="H174" s="34"/>
      <c r="I174" s="34"/>
      <c r="J174" s="34"/>
      <c r="K174" s="34"/>
    </row>
    <row r="175" spans="3:11" ht="15.75" customHeight="1">
      <c r="C175" s="34"/>
      <c r="D175" s="34"/>
      <c r="E175" s="34"/>
      <c r="F175" s="34"/>
      <c r="G175" s="34"/>
      <c r="H175" s="34"/>
      <c r="I175" s="34"/>
      <c r="J175" s="34"/>
      <c r="K175" s="34"/>
    </row>
    <row r="176" spans="3:11" ht="15.75" customHeight="1">
      <c r="C176" s="34"/>
      <c r="D176" s="34"/>
      <c r="E176" s="34"/>
      <c r="F176" s="34"/>
      <c r="G176" s="34"/>
      <c r="H176" s="34"/>
      <c r="I176" s="34"/>
      <c r="J176" s="34"/>
      <c r="K176" s="34"/>
    </row>
    <row r="177" spans="3:11" ht="15.75" customHeight="1">
      <c r="C177" s="34"/>
      <c r="D177" s="34"/>
      <c r="E177" s="34"/>
      <c r="F177" s="34"/>
      <c r="G177" s="34"/>
      <c r="H177" s="34"/>
      <c r="I177" s="34"/>
      <c r="J177" s="34"/>
      <c r="K177" s="34"/>
    </row>
    <row r="178" spans="3:11" ht="15.75" customHeight="1">
      <c r="C178" s="34"/>
      <c r="D178" s="34"/>
      <c r="E178" s="34"/>
      <c r="F178" s="34"/>
      <c r="G178" s="34"/>
      <c r="H178" s="34"/>
      <c r="I178" s="34"/>
      <c r="J178" s="34"/>
      <c r="K178" s="34"/>
    </row>
    <row r="179" spans="3:11" ht="15.75" customHeight="1">
      <c r="C179" s="34"/>
      <c r="D179" s="34"/>
      <c r="E179" s="34"/>
      <c r="F179" s="34"/>
      <c r="G179" s="34"/>
      <c r="H179" s="34"/>
      <c r="I179" s="34"/>
      <c r="J179" s="34"/>
      <c r="K179" s="34"/>
    </row>
    <row r="180" spans="3:11" ht="15.75" customHeight="1">
      <c r="C180" s="34"/>
      <c r="D180" s="34"/>
      <c r="E180" s="34"/>
      <c r="F180" s="34"/>
      <c r="G180" s="34"/>
      <c r="H180" s="34"/>
      <c r="I180" s="34"/>
      <c r="J180" s="34"/>
      <c r="K180" s="34"/>
    </row>
    <row r="181" spans="3:11" ht="15.75" customHeight="1">
      <c r="C181" s="34"/>
      <c r="D181" s="34"/>
      <c r="E181" s="34"/>
      <c r="F181" s="34"/>
      <c r="G181" s="34"/>
      <c r="H181" s="34"/>
      <c r="I181" s="34"/>
      <c r="J181" s="34"/>
      <c r="K181" s="34"/>
    </row>
    <row r="182" spans="3:11" ht="15.75" customHeight="1">
      <c r="C182" s="34"/>
      <c r="D182" s="34"/>
      <c r="E182" s="34"/>
      <c r="F182" s="34"/>
      <c r="G182" s="34"/>
      <c r="H182" s="34"/>
      <c r="I182" s="34"/>
      <c r="J182" s="34"/>
      <c r="K182" s="34"/>
    </row>
    <row r="183" spans="3:11" ht="15.75" customHeight="1">
      <c r="C183" s="34"/>
      <c r="D183" s="34"/>
      <c r="E183" s="34"/>
      <c r="F183" s="34"/>
      <c r="G183" s="34"/>
      <c r="H183" s="34"/>
      <c r="I183" s="34"/>
      <c r="J183" s="34"/>
      <c r="K183" s="34"/>
    </row>
    <row r="184" spans="3:11" ht="15.75" customHeight="1">
      <c r="C184" s="34"/>
      <c r="D184" s="34"/>
      <c r="E184" s="34"/>
      <c r="F184" s="34"/>
      <c r="G184" s="34"/>
      <c r="H184" s="34"/>
      <c r="I184" s="34"/>
      <c r="J184" s="34"/>
      <c r="K184" s="34"/>
    </row>
    <row r="185" spans="3:11" ht="15.75" customHeight="1">
      <c r="C185" s="34"/>
      <c r="D185" s="34"/>
      <c r="E185" s="34"/>
      <c r="F185" s="34"/>
      <c r="G185" s="34"/>
      <c r="H185" s="34"/>
      <c r="I185" s="34"/>
      <c r="J185" s="34"/>
      <c r="K185" s="34"/>
    </row>
    <row r="186" spans="3:11" ht="15.75" customHeight="1">
      <c r="C186" s="34"/>
      <c r="D186" s="34"/>
      <c r="E186" s="34"/>
      <c r="F186" s="34"/>
      <c r="G186" s="34"/>
      <c r="H186" s="34"/>
      <c r="I186" s="34"/>
      <c r="J186" s="34"/>
      <c r="K186" s="34"/>
    </row>
    <row r="187" spans="3:11" ht="15.75" customHeight="1">
      <c r="C187" s="34"/>
      <c r="D187" s="34"/>
      <c r="E187" s="34"/>
      <c r="F187" s="34"/>
      <c r="G187" s="34"/>
      <c r="H187" s="34"/>
      <c r="I187" s="34"/>
      <c r="J187" s="34"/>
      <c r="K187" s="34"/>
    </row>
    <row r="188" spans="3:11" ht="15.75" customHeight="1">
      <c r="C188" s="34"/>
      <c r="D188" s="34"/>
      <c r="E188" s="34"/>
      <c r="F188" s="34"/>
      <c r="G188" s="34"/>
      <c r="H188" s="34"/>
      <c r="I188" s="34"/>
      <c r="J188" s="34"/>
      <c r="K188" s="34"/>
    </row>
    <row r="189" spans="3:11" ht="15.75" customHeight="1">
      <c r="C189" s="34"/>
      <c r="D189" s="34"/>
      <c r="E189" s="34"/>
      <c r="F189" s="34"/>
      <c r="G189" s="34"/>
      <c r="H189" s="34"/>
      <c r="I189" s="34"/>
      <c r="J189" s="34"/>
      <c r="K189" s="34"/>
    </row>
    <row r="190" spans="3:11" ht="15.75" customHeight="1">
      <c r="C190" s="34"/>
      <c r="D190" s="34"/>
      <c r="E190" s="34"/>
      <c r="F190" s="34"/>
      <c r="G190" s="34"/>
      <c r="H190" s="34"/>
      <c r="I190" s="34"/>
      <c r="J190" s="34"/>
      <c r="K190" s="34"/>
    </row>
    <row r="191" spans="3:11" ht="15.75" customHeight="1">
      <c r="C191" s="34"/>
      <c r="D191" s="34"/>
      <c r="E191" s="34"/>
      <c r="F191" s="34"/>
      <c r="G191" s="34"/>
      <c r="H191" s="34"/>
      <c r="I191" s="34"/>
      <c r="J191" s="34"/>
      <c r="K191" s="34"/>
    </row>
    <row r="192" spans="3:11" ht="15.75" customHeight="1">
      <c r="C192" s="34"/>
      <c r="D192" s="34"/>
      <c r="E192" s="34"/>
      <c r="F192" s="34"/>
      <c r="G192" s="34"/>
      <c r="H192" s="34"/>
      <c r="I192" s="34"/>
      <c r="J192" s="34"/>
      <c r="K192" s="34"/>
    </row>
    <row r="193" spans="3:11" ht="15.75" customHeight="1">
      <c r="C193" s="34"/>
      <c r="D193" s="34"/>
      <c r="E193" s="34"/>
      <c r="F193" s="34"/>
      <c r="G193" s="34"/>
      <c r="H193" s="34"/>
      <c r="I193" s="34"/>
      <c r="J193" s="34"/>
      <c r="K193" s="34"/>
    </row>
    <row r="194" spans="3:11" ht="15.75" customHeight="1">
      <c r="C194" s="34"/>
      <c r="D194" s="34"/>
      <c r="E194" s="34"/>
      <c r="F194" s="34"/>
      <c r="G194" s="34"/>
      <c r="H194" s="34"/>
      <c r="I194" s="34"/>
      <c r="J194" s="34"/>
      <c r="K194" s="34"/>
    </row>
    <row r="195" spans="3:11" ht="15.75" customHeight="1">
      <c r="C195" s="34"/>
      <c r="D195" s="34"/>
      <c r="E195" s="34"/>
      <c r="F195" s="34"/>
      <c r="G195" s="34"/>
      <c r="H195" s="34"/>
      <c r="I195" s="34"/>
      <c r="J195" s="34"/>
      <c r="K195" s="34"/>
    </row>
    <row r="196" spans="3:11" ht="15.75" customHeight="1">
      <c r="C196" s="34"/>
      <c r="D196" s="34"/>
      <c r="E196" s="34"/>
      <c r="F196" s="34"/>
      <c r="G196" s="34"/>
      <c r="H196" s="34"/>
      <c r="I196" s="34"/>
      <c r="J196" s="34"/>
      <c r="K196" s="34"/>
    </row>
    <row r="197" spans="3:11" ht="15.75" customHeight="1">
      <c r="C197" s="34"/>
      <c r="D197" s="34"/>
      <c r="E197" s="34"/>
      <c r="F197" s="34"/>
      <c r="G197" s="34"/>
      <c r="H197" s="34"/>
      <c r="I197" s="34"/>
      <c r="J197" s="34"/>
      <c r="K197" s="34"/>
    </row>
    <row r="198" spans="3:11" ht="15.75" customHeight="1">
      <c r="C198" s="34"/>
      <c r="D198" s="34"/>
      <c r="E198" s="34"/>
      <c r="F198" s="34"/>
      <c r="G198" s="34"/>
      <c r="H198" s="34"/>
      <c r="I198" s="34"/>
      <c r="J198" s="34"/>
      <c r="K198" s="34"/>
    </row>
    <row r="199" spans="3:11" ht="15.75" customHeight="1">
      <c r="C199" s="34"/>
      <c r="D199" s="34"/>
      <c r="E199" s="34"/>
      <c r="F199" s="34"/>
      <c r="G199" s="34"/>
      <c r="H199" s="34"/>
      <c r="I199" s="34"/>
      <c r="J199" s="34"/>
      <c r="K199" s="34"/>
    </row>
    <row r="200" spans="3:11" ht="15.75" customHeight="1">
      <c r="C200" s="34"/>
      <c r="D200" s="34"/>
      <c r="E200" s="34"/>
      <c r="F200" s="34"/>
      <c r="G200" s="34"/>
      <c r="H200" s="34"/>
      <c r="I200" s="34"/>
      <c r="J200" s="34"/>
      <c r="K200" s="34"/>
    </row>
    <row r="201" spans="3:11" ht="15.75" customHeight="1">
      <c r="C201" s="34"/>
      <c r="D201" s="34"/>
      <c r="E201" s="34"/>
      <c r="F201" s="34"/>
      <c r="G201" s="34"/>
      <c r="H201" s="34"/>
      <c r="I201" s="34"/>
      <c r="J201" s="34"/>
      <c r="K201" s="34"/>
    </row>
    <row r="202" spans="3:11" ht="15.75" customHeight="1">
      <c r="C202" s="34"/>
      <c r="D202" s="34"/>
      <c r="E202" s="34"/>
      <c r="F202" s="34"/>
      <c r="G202" s="34"/>
      <c r="H202" s="34"/>
      <c r="I202" s="34"/>
      <c r="J202" s="34"/>
      <c r="K202" s="34"/>
    </row>
    <row r="203" spans="3:11" ht="15.75" customHeight="1">
      <c r="C203" s="34"/>
      <c r="D203" s="34"/>
      <c r="E203" s="34"/>
      <c r="F203" s="34"/>
      <c r="G203" s="34"/>
      <c r="H203" s="34"/>
      <c r="I203" s="34"/>
      <c r="J203" s="34"/>
      <c r="K203" s="34"/>
    </row>
    <row r="204" spans="3:11" ht="15.75" customHeight="1">
      <c r="C204" s="34"/>
      <c r="D204" s="34"/>
      <c r="E204" s="34"/>
      <c r="F204" s="34"/>
      <c r="G204" s="34"/>
      <c r="H204" s="34"/>
      <c r="I204" s="34"/>
      <c r="J204" s="34"/>
      <c r="K204" s="34"/>
    </row>
    <row r="205" spans="3:11" ht="15.75" customHeight="1">
      <c r="C205" s="34"/>
      <c r="D205" s="34"/>
      <c r="E205" s="34"/>
      <c r="F205" s="34"/>
      <c r="G205" s="34"/>
      <c r="H205" s="34"/>
      <c r="I205" s="34"/>
      <c r="J205" s="34"/>
      <c r="K205" s="34"/>
    </row>
    <row r="206" spans="3:11" ht="15.75" customHeight="1">
      <c r="C206" s="34"/>
      <c r="D206" s="34"/>
      <c r="E206" s="34"/>
      <c r="F206" s="34"/>
      <c r="G206" s="34"/>
      <c r="H206" s="34"/>
      <c r="I206" s="34"/>
      <c r="J206" s="34"/>
      <c r="K206" s="34"/>
    </row>
    <row r="207" spans="3:11" ht="15.75" customHeight="1">
      <c r="C207" s="34"/>
      <c r="D207" s="34"/>
      <c r="E207" s="34"/>
      <c r="F207" s="34"/>
      <c r="G207" s="34"/>
      <c r="H207" s="34"/>
      <c r="I207" s="34"/>
      <c r="J207" s="34"/>
      <c r="K207" s="34"/>
    </row>
    <row r="208" spans="3:11" ht="15.75" customHeight="1">
      <c r="C208" s="34"/>
      <c r="D208" s="34"/>
      <c r="E208" s="34"/>
      <c r="F208" s="34"/>
      <c r="G208" s="34"/>
      <c r="H208" s="34"/>
      <c r="I208" s="34"/>
      <c r="J208" s="34"/>
      <c r="K208" s="34"/>
    </row>
    <row r="209" spans="3:11" ht="15.75" customHeight="1">
      <c r="C209" s="34"/>
      <c r="D209" s="34"/>
      <c r="E209" s="34"/>
      <c r="F209" s="34"/>
      <c r="G209" s="34"/>
      <c r="H209" s="34"/>
      <c r="I209" s="34"/>
      <c r="J209" s="34"/>
      <c r="K209" s="34"/>
    </row>
    <row r="210" spans="3:11" ht="15.75" customHeight="1">
      <c r="C210" s="34"/>
      <c r="D210" s="34"/>
      <c r="E210" s="34"/>
      <c r="F210" s="34"/>
      <c r="G210" s="34"/>
      <c r="H210" s="34"/>
      <c r="I210" s="34"/>
      <c r="J210" s="34"/>
      <c r="K210" s="34"/>
    </row>
    <row r="211" spans="3:11" ht="15.75" customHeight="1">
      <c r="C211" s="34"/>
      <c r="D211" s="34"/>
      <c r="E211" s="34"/>
      <c r="F211" s="34"/>
      <c r="G211" s="34"/>
      <c r="H211" s="34"/>
      <c r="I211" s="34"/>
      <c r="J211" s="34"/>
      <c r="K211" s="34"/>
    </row>
    <row r="212" spans="3:11" ht="15.75" customHeight="1">
      <c r="C212" s="34"/>
      <c r="D212" s="34"/>
      <c r="E212" s="34"/>
      <c r="F212" s="34"/>
      <c r="G212" s="34"/>
      <c r="H212" s="34"/>
      <c r="I212" s="34"/>
      <c r="J212" s="34"/>
      <c r="K212" s="34"/>
    </row>
    <row r="213" spans="3:11" ht="15.75" customHeight="1">
      <c r="C213" s="34"/>
      <c r="D213" s="34"/>
      <c r="E213" s="34"/>
      <c r="F213" s="34"/>
      <c r="G213" s="34"/>
      <c r="H213" s="34"/>
      <c r="I213" s="34"/>
      <c r="J213" s="34"/>
      <c r="K213" s="34"/>
    </row>
    <row r="214" spans="3:11" ht="15.75" customHeight="1">
      <c r="C214" s="34"/>
      <c r="D214" s="34"/>
      <c r="E214" s="34"/>
      <c r="F214" s="34"/>
      <c r="G214" s="34"/>
      <c r="H214" s="34"/>
      <c r="I214" s="34"/>
      <c r="J214" s="34"/>
      <c r="K214" s="34"/>
    </row>
    <row r="215" spans="3:11" ht="15.75" customHeight="1">
      <c r="C215" s="34"/>
      <c r="D215" s="34"/>
      <c r="E215" s="34"/>
      <c r="F215" s="34"/>
      <c r="G215" s="34"/>
      <c r="H215" s="34"/>
      <c r="I215" s="34"/>
      <c r="J215" s="34"/>
      <c r="K215" s="34"/>
    </row>
    <row r="216" spans="3:11" ht="15.75" customHeight="1">
      <c r="C216" s="34"/>
      <c r="D216" s="34"/>
      <c r="E216" s="34"/>
      <c r="F216" s="34"/>
      <c r="G216" s="34"/>
      <c r="H216" s="34"/>
      <c r="I216" s="34"/>
      <c r="J216" s="34"/>
      <c r="K216" s="34"/>
    </row>
    <row r="217" spans="3:11" ht="15.75" customHeight="1">
      <c r="C217" s="34"/>
      <c r="D217" s="34"/>
      <c r="E217" s="34"/>
      <c r="F217" s="34"/>
      <c r="G217" s="34"/>
      <c r="H217" s="34"/>
      <c r="I217" s="34"/>
      <c r="J217" s="34"/>
      <c r="K217" s="34"/>
    </row>
    <row r="218" spans="3:11" ht="15.75" customHeight="1">
      <c r="C218" s="34"/>
      <c r="D218" s="34"/>
      <c r="E218" s="34"/>
      <c r="F218" s="34"/>
      <c r="G218" s="34"/>
      <c r="H218" s="34"/>
      <c r="I218" s="34"/>
      <c r="J218" s="34"/>
      <c r="K218" s="34"/>
    </row>
    <row r="219" spans="3:11" ht="15.75" customHeight="1">
      <c r="C219" s="34"/>
      <c r="D219" s="34"/>
      <c r="E219" s="34"/>
      <c r="F219" s="34"/>
      <c r="G219" s="34"/>
      <c r="H219" s="34"/>
      <c r="I219" s="34"/>
      <c r="J219" s="34"/>
      <c r="K219" s="34"/>
    </row>
    <row r="220" spans="3:11" ht="15.75" customHeight="1">
      <c r="C220" s="34"/>
      <c r="D220" s="34"/>
      <c r="E220" s="34"/>
      <c r="F220" s="34"/>
      <c r="G220" s="34"/>
      <c r="H220" s="34"/>
      <c r="I220" s="34"/>
      <c r="J220" s="34"/>
      <c r="K220" s="34"/>
    </row>
    <row r="221" spans="3:11" ht="15.75" customHeight="1">
      <c r="C221" s="34"/>
      <c r="D221" s="34"/>
      <c r="E221" s="34"/>
      <c r="F221" s="34"/>
      <c r="G221" s="34"/>
      <c r="H221" s="34"/>
      <c r="I221" s="34"/>
      <c r="J221" s="34"/>
      <c r="K221" s="34"/>
    </row>
    <row r="222" spans="3:11" ht="15.75" customHeight="1">
      <c r="C222" s="34"/>
      <c r="D222" s="34"/>
      <c r="E222" s="34"/>
      <c r="F222" s="34"/>
      <c r="G222" s="34"/>
      <c r="H222" s="34"/>
      <c r="I222" s="34"/>
      <c r="J222" s="34"/>
      <c r="K222" s="34"/>
    </row>
    <row r="223" spans="3:11" ht="15.75" customHeight="1">
      <c r="C223" s="34"/>
      <c r="D223" s="34"/>
      <c r="E223" s="34"/>
      <c r="F223" s="34"/>
      <c r="G223" s="34"/>
      <c r="H223" s="34"/>
      <c r="I223" s="34"/>
      <c r="J223" s="34"/>
      <c r="K223" s="34"/>
    </row>
    <row r="224" spans="3:11" ht="15.75" customHeight="1">
      <c r="C224" s="34"/>
      <c r="D224" s="34"/>
      <c r="E224" s="34"/>
      <c r="F224" s="34"/>
      <c r="G224" s="34"/>
      <c r="H224" s="34"/>
      <c r="I224" s="34"/>
      <c r="J224" s="34"/>
      <c r="K224" s="34"/>
    </row>
    <row r="225" spans="3:11" ht="15.75" customHeight="1">
      <c r="C225" s="34"/>
      <c r="D225" s="34"/>
      <c r="E225" s="34"/>
      <c r="F225" s="34"/>
      <c r="G225" s="34"/>
      <c r="H225" s="34"/>
      <c r="I225" s="34"/>
      <c r="J225" s="34"/>
      <c r="K225" s="34"/>
    </row>
    <row r="226" spans="3:11" ht="15.75" customHeight="1">
      <c r="C226" s="34"/>
      <c r="D226" s="34"/>
      <c r="E226" s="34"/>
      <c r="F226" s="34"/>
      <c r="G226" s="34"/>
      <c r="H226" s="34"/>
      <c r="I226" s="34"/>
      <c r="J226" s="34"/>
      <c r="K226" s="34"/>
    </row>
    <row r="227" spans="3:11" ht="15.75" customHeight="1">
      <c r="C227" s="34"/>
      <c r="D227" s="34"/>
      <c r="E227" s="34"/>
      <c r="F227" s="34"/>
      <c r="G227" s="34"/>
      <c r="H227" s="34"/>
      <c r="I227" s="34"/>
      <c r="J227" s="34"/>
      <c r="K227" s="34"/>
    </row>
    <row r="228" spans="3:11" ht="15.75" customHeight="1">
      <c r="C228" s="34"/>
      <c r="D228" s="34"/>
      <c r="E228" s="34"/>
      <c r="F228" s="34"/>
      <c r="G228" s="34"/>
      <c r="H228" s="34"/>
      <c r="I228" s="34"/>
      <c r="J228" s="34"/>
      <c r="K228" s="34"/>
    </row>
    <row r="229" spans="3:11" ht="15.75" customHeight="1">
      <c r="C229" s="34"/>
      <c r="D229" s="34"/>
      <c r="E229" s="34"/>
      <c r="F229" s="34"/>
      <c r="G229" s="34"/>
      <c r="H229" s="34"/>
      <c r="I229" s="34"/>
      <c r="J229" s="34"/>
      <c r="K229" s="34"/>
    </row>
    <row r="230" spans="3:11" ht="15.75" customHeight="1">
      <c r="C230" s="34"/>
      <c r="D230" s="34"/>
      <c r="E230" s="34"/>
      <c r="F230" s="34"/>
      <c r="G230" s="34"/>
      <c r="H230" s="34"/>
      <c r="I230" s="34"/>
      <c r="J230" s="34"/>
      <c r="K230" s="34"/>
    </row>
    <row r="231" spans="3:11" ht="15.75" customHeight="1">
      <c r="C231" s="34"/>
      <c r="D231" s="34"/>
      <c r="E231" s="34"/>
      <c r="F231" s="34"/>
      <c r="G231" s="34"/>
      <c r="H231" s="34"/>
      <c r="I231" s="34"/>
      <c r="J231" s="34"/>
      <c r="K231" s="34"/>
    </row>
    <row r="232" spans="3:11" ht="15.75" customHeight="1">
      <c r="C232" s="34"/>
      <c r="D232" s="34"/>
      <c r="E232" s="34"/>
      <c r="F232" s="34"/>
      <c r="G232" s="34"/>
      <c r="H232" s="34"/>
      <c r="I232" s="34"/>
      <c r="J232" s="34"/>
      <c r="K232" s="34"/>
    </row>
    <row r="233" spans="3:11" ht="15.75" customHeight="1">
      <c r="C233" s="34"/>
      <c r="D233" s="34"/>
      <c r="E233" s="34"/>
      <c r="F233" s="34"/>
      <c r="G233" s="34"/>
      <c r="H233" s="34"/>
      <c r="I233" s="34"/>
      <c r="J233" s="34"/>
      <c r="K233" s="34"/>
    </row>
    <row r="234" spans="3:11" ht="15.75" customHeight="1">
      <c r="C234" s="34"/>
      <c r="D234" s="34"/>
      <c r="E234" s="34"/>
      <c r="F234" s="34"/>
      <c r="G234" s="34"/>
      <c r="H234" s="34"/>
      <c r="I234" s="34"/>
      <c r="J234" s="34"/>
      <c r="K234" s="34"/>
    </row>
    <row r="235" spans="3:11" ht="15.75" customHeight="1">
      <c r="C235" s="34"/>
      <c r="D235" s="34"/>
      <c r="E235" s="34"/>
      <c r="F235" s="34"/>
      <c r="G235" s="34"/>
      <c r="H235" s="34"/>
      <c r="I235" s="34"/>
      <c r="J235" s="34"/>
      <c r="K235" s="34"/>
    </row>
    <row r="236" spans="3:11" ht="15.75" customHeight="1">
      <c r="C236" s="34"/>
      <c r="D236" s="34"/>
      <c r="E236" s="34"/>
      <c r="F236" s="34"/>
      <c r="G236" s="34"/>
      <c r="H236" s="34"/>
      <c r="I236" s="34"/>
      <c r="J236" s="34"/>
      <c r="K236" s="34"/>
    </row>
    <row r="237" spans="3:11" ht="15.75" customHeight="1">
      <c r="C237" s="34"/>
      <c r="D237" s="34"/>
      <c r="E237" s="34"/>
      <c r="F237" s="34"/>
      <c r="G237" s="34"/>
      <c r="H237" s="34"/>
      <c r="I237" s="34"/>
      <c r="J237" s="34"/>
      <c r="K237" s="34"/>
    </row>
    <row r="238" spans="3:11" ht="15.75" customHeight="1">
      <c r="C238" s="34"/>
      <c r="D238" s="34"/>
      <c r="E238" s="34"/>
      <c r="F238" s="34"/>
      <c r="G238" s="34"/>
      <c r="H238" s="34"/>
      <c r="I238" s="34"/>
      <c r="J238" s="34"/>
      <c r="K238" s="34"/>
    </row>
    <row r="239" spans="3:11" ht="15.75" customHeight="1">
      <c r="C239" s="34"/>
      <c r="D239" s="34"/>
      <c r="E239" s="34"/>
      <c r="F239" s="34"/>
      <c r="G239" s="34"/>
      <c r="H239" s="34"/>
      <c r="I239" s="34"/>
      <c r="J239" s="34"/>
      <c r="K239" s="34"/>
    </row>
    <row r="240" spans="3:11" ht="15.75" customHeight="1">
      <c r="C240" s="34"/>
      <c r="D240" s="34"/>
      <c r="E240" s="34"/>
      <c r="F240" s="34"/>
      <c r="G240" s="34"/>
      <c r="H240" s="34"/>
      <c r="I240" s="34"/>
      <c r="J240" s="34"/>
      <c r="K240" s="34"/>
    </row>
    <row r="241" spans="3:11" ht="15.75" customHeight="1">
      <c r="C241" s="34"/>
      <c r="D241" s="34"/>
      <c r="E241" s="34"/>
      <c r="F241" s="34"/>
      <c r="G241" s="34"/>
      <c r="H241" s="34"/>
      <c r="I241" s="34"/>
      <c r="J241" s="34"/>
      <c r="K241" s="34"/>
    </row>
    <row r="242" spans="3:11" ht="15.75" customHeight="1">
      <c r="C242" s="34"/>
      <c r="D242" s="34"/>
      <c r="E242" s="34"/>
      <c r="F242" s="34"/>
      <c r="G242" s="34"/>
      <c r="H242" s="34"/>
      <c r="I242" s="34"/>
      <c r="J242" s="34"/>
      <c r="K242" s="34"/>
    </row>
    <row r="243" spans="3:11" ht="15.75" customHeight="1">
      <c r="C243" s="34"/>
      <c r="D243" s="34"/>
      <c r="E243" s="34"/>
      <c r="F243" s="34"/>
      <c r="G243" s="34"/>
      <c r="H243" s="34"/>
      <c r="I243" s="34"/>
      <c r="J243" s="34"/>
      <c r="K243" s="34"/>
    </row>
    <row r="244" spans="3:11" ht="15.75" customHeight="1">
      <c r="C244" s="34"/>
      <c r="D244" s="34"/>
      <c r="E244" s="34"/>
      <c r="F244" s="34"/>
      <c r="G244" s="34"/>
      <c r="H244" s="34"/>
      <c r="I244" s="34"/>
      <c r="J244" s="34"/>
      <c r="K244" s="34"/>
    </row>
    <row r="245" spans="3:11" ht="15.75" customHeight="1">
      <c r="C245" s="34"/>
      <c r="D245" s="34"/>
      <c r="E245" s="34"/>
      <c r="F245" s="34"/>
      <c r="G245" s="34"/>
      <c r="H245" s="34"/>
      <c r="I245" s="34"/>
      <c r="J245" s="34"/>
      <c r="K245" s="34"/>
    </row>
    <row r="246" spans="3:11" ht="15.75" customHeight="1">
      <c r="C246" s="34"/>
      <c r="D246" s="34"/>
      <c r="E246" s="34"/>
      <c r="F246" s="34"/>
      <c r="G246" s="34"/>
      <c r="H246" s="34"/>
      <c r="I246" s="34"/>
      <c r="J246" s="34"/>
      <c r="K246" s="34"/>
    </row>
    <row r="247" spans="3:11" ht="15.75" customHeight="1">
      <c r="C247" s="34"/>
      <c r="D247" s="34"/>
      <c r="E247" s="34"/>
      <c r="F247" s="34"/>
      <c r="G247" s="34"/>
      <c r="H247" s="34"/>
      <c r="I247" s="34"/>
      <c r="J247" s="34"/>
      <c r="K247" s="34"/>
    </row>
    <row r="248" spans="3:11" ht="15.75" customHeight="1">
      <c r="C248" s="34"/>
      <c r="D248" s="34"/>
      <c r="E248" s="34"/>
      <c r="F248" s="34"/>
      <c r="G248" s="34"/>
      <c r="H248" s="34"/>
      <c r="I248" s="34"/>
      <c r="J248" s="34"/>
      <c r="K248" s="34"/>
    </row>
    <row r="249" spans="3:11" ht="15.75" customHeight="1">
      <c r="C249" s="34"/>
      <c r="D249" s="34"/>
      <c r="E249" s="34"/>
      <c r="F249" s="34"/>
      <c r="G249" s="34"/>
      <c r="H249" s="34"/>
      <c r="I249" s="34"/>
      <c r="J249" s="34"/>
      <c r="K249" s="34"/>
    </row>
    <row r="250" spans="3:11" ht="15.75" customHeight="1">
      <c r="C250" s="34"/>
      <c r="D250" s="34"/>
      <c r="E250" s="34"/>
      <c r="F250" s="34"/>
      <c r="G250" s="34"/>
      <c r="H250" s="34"/>
      <c r="I250" s="34"/>
      <c r="J250" s="34"/>
      <c r="K250" s="34"/>
    </row>
    <row r="251" spans="3:11" ht="15.75" customHeight="1">
      <c r="C251" s="34"/>
      <c r="D251" s="34"/>
      <c r="E251" s="34"/>
      <c r="F251" s="34"/>
      <c r="G251" s="34"/>
      <c r="H251" s="34"/>
      <c r="I251" s="34"/>
      <c r="J251" s="34"/>
      <c r="K251" s="34"/>
    </row>
    <row r="252" spans="3:11" ht="15.75" customHeight="1">
      <c r="C252" s="34"/>
      <c r="D252" s="34"/>
      <c r="E252" s="34"/>
      <c r="F252" s="34"/>
      <c r="G252" s="34"/>
      <c r="H252" s="34"/>
      <c r="I252" s="34"/>
      <c r="J252" s="34"/>
      <c r="K252" s="34"/>
    </row>
    <row r="253" spans="3:11" ht="15.75" customHeight="1">
      <c r="C253" s="34"/>
      <c r="D253" s="34"/>
      <c r="E253" s="34"/>
      <c r="F253" s="34"/>
      <c r="G253" s="34"/>
      <c r="H253" s="34"/>
      <c r="I253" s="34"/>
      <c r="J253" s="34"/>
      <c r="K253" s="34"/>
    </row>
    <row r="254" spans="3:11" ht="15.75" customHeight="1">
      <c r="C254" s="34"/>
      <c r="D254" s="34"/>
      <c r="E254" s="34"/>
      <c r="F254" s="34"/>
      <c r="G254" s="34"/>
      <c r="H254" s="34"/>
      <c r="I254" s="34"/>
      <c r="J254" s="34"/>
      <c r="K254" s="34"/>
    </row>
    <row r="255" spans="3:11" ht="15.75" customHeight="1">
      <c r="C255" s="34"/>
      <c r="D255" s="34"/>
      <c r="E255" s="34"/>
      <c r="F255" s="34"/>
      <c r="G255" s="34"/>
      <c r="H255" s="34"/>
      <c r="I255" s="34"/>
      <c r="J255" s="34"/>
      <c r="K255" s="34"/>
    </row>
    <row r="256" spans="3:11" ht="15.75" customHeight="1">
      <c r="C256" s="34"/>
      <c r="D256" s="34"/>
      <c r="E256" s="34"/>
      <c r="F256" s="34"/>
      <c r="G256" s="34"/>
      <c r="H256" s="34"/>
      <c r="I256" s="34"/>
      <c r="J256" s="34"/>
      <c r="K256" s="34"/>
    </row>
    <row r="257" spans="3:11" ht="15.75" customHeight="1">
      <c r="C257" s="34"/>
      <c r="D257" s="34"/>
      <c r="E257" s="34"/>
      <c r="F257" s="34"/>
      <c r="G257" s="34"/>
      <c r="H257" s="34"/>
      <c r="I257" s="34"/>
      <c r="J257" s="34"/>
      <c r="K257" s="34"/>
    </row>
    <row r="258" spans="3:11" ht="15.75" customHeight="1">
      <c r="C258" s="34"/>
      <c r="D258" s="34"/>
      <c r="E258" s="34"/>
      <c r="F258" s="34"/>
      <c r="G258" s="34"/>
      <c r="H258" s="34"/>
      <c r="I258" s="34"/>
      <c r="J258" s="34"/>
      <c r="K258" s="34"/>
    </row>
    <row r="259" spans="3:11" ht="15.75" customHeight="1">
      <c r="C259" s="34"/>
      <c r="D259" s="34"/>
      <c r="E259" s="34"/>
      <c r="F259" s="34"/>
      <c r="G259" s="34"/>
      <c r="H259" s="34"/>
      <c r="I259" s="34"/>
      <c r="J259" s="34"/>
      <c r="K259" s="34"/>
    </row>
    <row r="260" spans="3:11" ht="15.75" customHeight="1">
      <c r="C260" s="34"/>
      <c r="D260" s="34"/>
      <c r="E260" s="34"/>
      <c r="F260" s="34"/>
      <c r="G260" s="34"/>
      <c r="H260" s="34"/>
      <c r="I260" s="34"/>
      <c r="J260" s="34"/>
      <c r="K260" s="34"/>
    </row>
    <row r="261" spans="3:11" ht="15.75" customHeight="1">
      <c r="C261" s="34"/>
      <c r="D261" s="34"/>
      <c r="E261" s="34"/>
      <c r="F261" s="34"/>
      <c r="G261" s="34"/>
      <c r="H261" s="34"/>
      <c r="I261" s="34"/>
      <c r="J261" s="34"/>
      <c r="K261" s="34"/>
    </row>
    <row r="262" spans="3:11" ht="15.75" customHeight="1">
      <c r="C262" s="34"/>
      <c r="D262" s="34"/>
      <c r="E262" s="34"/>
      <c r="F262" s="34"/>
      <c r="G262" s="34"/>
      <c r="H262" s="34"/>
      <c r="I262" s="34"/>
      <c r="J262" s="34"/>
      <c r="K262" s="34"/>
    </row>
    <row r="263" spans="3:11" ht="15.75" customHeight="1">
      <c r="C263" s="34"/>
      <c r="D263" s="34"/>
      <c r="E263" s="34"/>
      <c r="F263" s="34"/>
      <c r="G263" s="34"/>
      <c r="H263" s="34"/>
      <c r="I263" s="34"/>
      <c r="J263" s="34"/>
      <c r="K263" s="34"/>
    </row>
    <row r="264" spans="3:11" ht="15.75" customHeight="1">
      <c r="C264" s="34"/>
      <c r="D264" s="34"/>
      <c r="E264" s="34"/>
      <c r="F264" s="34"/>
      <c r="G264" s="34"/>
      <c r="H264" s="34"/>
      <c r="I264" s="34"/>
      <c r="J264" s="34"/>
      <c r="K264" s="34"/>
    </row>
    <row r="265" spans="3:11" ht="15.75" customHeight="1">
      <c r="C265" s="34"/>
      <c r="D265" s="34"/>
      <c r="E265" s="34"/>
      <c r="F265" s="34"/>
      <c r="G265" s="34"/>
      <c r="H265" s="34"/>
      <c r="I265" s="34"/>
      <c r="J265" s="34"/>
      <c r="K265" s="34"/>
    </row>
    <row r="266" spans="3:11" ht="15.75" customHeight="1">
      <c r="C266" s="34"/>
      <c r="D266" s="34"/>
      <c r="E266" s="34"/>
      <c r="F266" s="34"/>
      <c r="G266" s="34"/>
      <c r="H266" s="34"/>
      <c r="I266" s="34"/>
      <c r="J266" s="34"/>
      <c r="K266" s="34"/>
    </row>
    <row r="267" spans="3:11" ht="15.75" customHeight="1">
      <c r="C267" s="34"/>
      <c r="D267" s="34"/>
      <c r="E267" s="34"/>
      <c r="F267" s="34"/>
      <c r="G267" s="34"/>
      <c r="H267" s="34"/>
      <c r="I267" s="34"/>
      <c r="J267" s="34"/>
      <c r="K267" s="34"/>
    </row>
    <row r="268" spans="3:11" ht="15.75" customHeight="1">
      <c r="C268" s="34"/>
      <c r="D268" s="34"/>
      <c r="E268" s="34"/>
      <c r="F268" s="34"/>
      <c r="G268" s="34"/>
      <c r="H268" s="34"/>
      <c r="I268" s="34"/>
      <c r="J268" s="34"/>
      <c r="K268" s="34"/>
    </row>
    <row r="269" spans="3:11" ht="15.75" customHeight="1">
      <c r="C269" s="34"/>
      <c r="D269" s="34"/>
      <c r="E269" s="34"/>
      <c r="F269" s="34"/>
      <c r="G269" s="34"/>
      <c r="H269" s="34"/>
      <c r="I269" s="34"/>
      <c r="J269" s="34"/>
      <c r="K269" s="34"/>
    </row>
    <row r="270" spans="3:11" ht="15.75" customHeight="1">
      <c r="C270" s="34"/>
      <c r="D270" s="34"/>
      <c r="E270" s="34"/>
      <c r="F270" s="34"/>
      <c r="G270" s="34"/>
      <c r="H270" s="34"/>
      <c r="I270" s="34"/>
      <c r="J270" s="34"/>
      <c r="K270" s="34"/>
    </row>
    <row r="271" spans="3:11" ht="15.75" customHeight="1">
      <c r="C271" s="34"/>
      <c r="D271" s="34"/>
      <c r="E271" s="34"/>
      <c r="F271" s="34"/>
      <c r="G271" s="34"/>
      <c r="H271" s="34"/>
      <c r="I271" s="34"/>
      <c r="J271" s="34"/>
      <c r="K271" s="34"/>
    </row>
    <row r="272" spans="3:11" ht="15.75" customHeight="1">
      <c r="C272" s="34"/>
      <c r="D272" s="34"/>
      <c r="E272" s="34"/>
      <c r="F272" s="34"/>
      <c r="G272" s="34"/>
      <c r="H272" s="34"/>
      <c r="I272" s="34"/>
      <c r="J272" s="34"/>
      <c r="K272" s="34"/>
    </row>
    <row r="273" spans="3:11" ht="15.75" customHeight="1">
      <c r="C273" s="34"/>
      <c r="D273" s="34"/>
      <c r="E273" s="34"/>
      <c r="F273" s="34"/>
      <c r="G273" s="34"/>
      <c r="H273" s="34"/>
      <c r="I273" s="34"/>
      <c r="J273" s="34"/>
      <c r="K273" s="34"/>
    </row>
    <row r="274" spans="3:11" ht="15.75" customHeight="1">
      <c r="C274" s="34"/>
      <c r="D274" s="34"/>
      <c r="E274" s="34"/>
      <c r="F274" s="34"/>
      <c r="G274" s="34"/>
      <c r="H274" s="34"/>
      <c r="I274" s="34"/>
      <c r="J274" s="34"/>
      <c r="K274" s="34"/>
    </row>
    <row r="275" spans="3:11" ht="15.75" customHeight="1">
      <c r="C275" s="34"/>
      <c r="D275" s="34"/>
      <c r="E275" s="34"/>
      <c r="F275" s="34"/>
      <c r="G275" s="34"/>
      <c r="H275" s="34"/>
      <c r="I275" s="34"/>
      <c r="J275" s="34"/>
      <c r="K275" s="34"/>
    </row>
    <row r="276" spans="3:11" ht="15.75" customHeight="1">
      <c r="C276" s="34"/>
      <c r="D276" s="34"/>
      <c r="E276" s="34"/>
      <c r="F276" s="34"/>
      <c r="G276" s="34"/>
      <c r="H276" s="34"/>
      <c r="I276" s="34"/>
      <c r="J276" s="34"/>
      <c r="K276" s="34"/>
    </row>
    <row r="277" spans="3:11" ht="15.75" customHeight="1">
      <c r="C277" s="34"/>
      <c r="D277" s="34"/>
      <c r="E277" s="34"/>
      <c r="F277" s="34"/>
      <c r="G277" s="34"/>
      <c r="H277" s="34"/>
      <c r="I277" s="34"/>
      <c r="J277" s="34"/>
      <c r="K277" s="34"/>
    </row>
    <row r="278" spans="3:11" ht="15.75" customHeight="1">
      <c r="C278" s="34"/>
      <c r="D278" s="34"/>
      <c r="E278" s="34"/>
      <c r="F278" s="34"/>
      <c r="G278" s="34"/>
      <c r="H278" s="34"/>
      <c r="I278" s="34"/>
      <c r="J278" s="34"/>
      <c r="K278" s="34"/>
    </row>
    <row r="279" spans="3:11" ht="15.75" customHeight="1">
      <c r="C279" s="34"/>
      <c r="D279" s="34"/>
      <c r="E279" s="34"/>
      <c r="F279" s="34"/>
      <c r="G279" s="34"/>
      <c r="H279" s="34"/>
      <c r="I279" s="34"/>
      <c r="J279" s="34"/>
      <c r="K279" s="34"/>
    </row>
    <row r="280" spans="3:11" ht="15.75" customHeight="1">
      <c r="C280" s="34"/>
      <c r="D280" s="34"/>
      <c r="E280" s="34"/>
      <c r="F280" s="34"/>
      <c r="G280" s="34"/>
      <c r="H280" s="34"/>
      <c r="I280" s="34"/>
      <c r="J280" s="34"/>
      <c r="K280" s="34"/>
    </row>
    <row r="281" spans="3:11" ht="15.75" customHeight="1">
      <c r="C281" s="34"/>
      <c r="D281" s="34"/>
      <c r="E281" s="34"/>
      <c r="F281" s="34"/>
      <c r="G281" s="34"/>
      <c r="H281" s="34"/>
      <c r="I281" s="34"/>
      <c r="J281" s="34"/>
      <c r="K281" s="34"/>
    </row>
    <row r="282" spans="3:11" ht="15.75" customHeight="1">
      <c r="C282" s="34"/>
      <c r="D282" s="34"/>
      <c r="E282" s="34"/>
      <c r="F282" s="34"/>
      <c r="G282" s="34"/>
      <c r="H282" s="34"/>
      <c r="I282" s="34"/>
      <c r="J282" s="34"/>
      <c r="K282" s="34"/>
    </row>
    <row r="283" spans="3:11" ht="15.75" customHeight="1">
      <c r="C283" s="34"/>
      <c r="D283" s="34"/>
      <c r="E283" s="34"/>
      <c r="F283" s="34"/>
      <c r="G283" s="34"/>
      <c r="H283" s="34"/>
      <c r="I283" s="34"/>
      <c r="J283" s="34"/>
      <c r="K283" s="34"/>
    </row>
    <row r="284" spans="3:11" ht="15.75" customHeight="1">
      <c r="C284" s="34"/>
      <c r="D284" s="34"/>
      <c r="E284" s="34"/>
      <c r="F284" s="34"/>
      <c r="G284" s="34"/>
      <c r="H284" s="34"/>
      <c r="I284" s="34"/>
      <c r="J284" s="34"/>
      <c r="K284" s="34"/>
    </row>
    <row r="285" spans="3:11" ht="15.75" customHeight="1">
      <c r="C285" s="34"/>
      <c r="D285" s="34"/>
      <c r="E285" s="34"/>
      <c r="F285" s="34"/>
      <c r="G285" s="34"/>
      <c r="H285" s="34"/>
      <c r="I285" s="34"/>
      <c r="J285" s="34"/>
      <c r="K285" s="34"/>
    </row>
    <row r="286" spans="3:11" ht="15.75" customHeight="1">
      <c r="C286" s="34"/>
      <c r="D286" s="34"/>
      <c r="E286" s="34"/>
      <c r="F286" s="34"/>
      <c r="G286" s="34"/>
      <c r="H286" s="34"/>
      <c r="I286" s="34"/>
      <c r="J286" s="34"/>
      <c r="K286" s="34"/>
    </row>
    <row r="287" spans="3:11" ht="15.75" customHeight="1">
      <c r="C287" s="34"/>
      <c r="D287" s="34"/>
      <c r="E287" s="34"/>
      <c r="F287" s="34"/>
      <c r="G287" s="34"/>
      <c r="H287" s="34"/>
      <c r="I287" s="34"/>
      <c r="J287" s="34"/>
      <c r="K287" s="34"/>
    </row>
    <row r="288" spans="3:11" ht="15.75" customHeight="1">
      <c r="C288" s="34"/>
      <c r="D288" s="34"/>
      <c r="E288" s="34"/>
      <c r="F288" s="34"/>
      <c r="G288" s="34"/>
      <c r="H288" s="34"/>
      <c r="I288" s="34"/>
      <c r="J288" s="34"/>
      <c r="K288" s="34"/>
    </row>
    <row r="289" spans="3:11" ht="15.75" customHeight="1">
      <c r="C289" s="34"/>
      <c r="D289" s="34"/>
      <c r="E289" s="34"/>
      <c r="F289" s="34"/>
      <c r="G289" s="34"/>
      <c r="H289" s="34"/>
      <c r="I289" s="34"/>
      <c r="J289" s="34"/>
      <c r="K289" s="34"/>
    </row>
    <row r="290" spans="3:11" ht="15.75" customHeight="1">
      <c r="C290" s="34"/>
      <c r="D290" s="34"/>
      <c r="E290" s="34"/>
      <c r="F290" s="34"/>
      <c r="G290" s="34"/>
      <c r="H290" s="34"/>
      <c r="I290" s="34"/>
      <c r="J290" s="34"/>
      <c r="K290" s="34"/>
    </row>
    <row r="291" spans="3:11" ht="15.75" customHeight="1">
      <c r="C291" s="34"/>
      <c r="D291" s="34"/>
      <c r="E291" s="34"/>
      <c r="F291" s="34"/>
      <c r="G291" s="34"/>
      <c r="H291" s="34"/>
      <c r="I291" s="34"/>
      <c r="J291" s="34"/>
      <c r="K291" s="34"/>
    </row>
    <row r="292" spans="3:11" ht="15.75" customHeight="1">
      <c r="C292" s="34"/>
      <c r="D292" s="34"/>
      <c r="E292" s="34"/>
      <c r="F292" s="34"/>
      <c r="G292" s="34"/>
      <c r="H292" s="34"/>
      <c r="I292" s="34"/>
      <c r="J292" s="34"/>
      <c r="K292" s="34"/>
    </row>
    <row r="293" spans="3:11" ht="15.75" customHeight="1">
      <c r="C293" s="34"/>
      <c r="D293" s="34"/>
      <c r="E293" s="34"/>
      <c r="F293" s="34"/>
      <c r="G293" s="34"/>
      <c r="H293" s="34"/>
      <c r="I293" s="34"/>
      <c r="J293" s="34"/>
      <c r="K293" s="34"/>
    </row>
    <row r="294" spans="3:11" ht="15.75" customHeight="1">
      <c r="C294" s="34"/>
      <c r="D294" s="34"/>
      <c r="E294" s="34"/>
      <c r="F294" s="34"/>
      <c r="G294" s="34"/>
      <c r="H294" s="34"/>
      <c r="I294" s="34"/>
      <c r="J294" s="34"/>
      <c r="K294" s="34"/>
    </row>
    <row r="295" spans="3:11" ht="15.75" customHeight="1">
      <c r="C295" s="34"/>
      <c r="D295" s="34"/>
      <c r="E295" s="34"/>
      <c r="F295" s="34"/>
      <c r="G295" s="34"/>
      <c r="H295" s="34"/>
      <c r="I295" s="34"/>
      <c r="J295" s="34"/>
      <c r="K295" s="34"/>
    </row>
    <row r="296" spans="3:11" ht="15.75" customHeight="1">
      <c r="C296" s="34"/>
      <c r="D296" s="34"/>
      <c r="E296" s="34"/>
      <c r="F296" s="34"/>
      <c r="G296" s="34"/>
      <c r="H296" s="34"/>
      <c r="I296" s="34"/>
      <c r="J296" s="34"/>
      <c r="K296" s="34"/>
    </row>
    <row r="297" spans="3:11" ht="15.75" customHeight="1">
      <c r="C297" s="34"/>
      <c r="D297" s="34"/>
      <c r="E297" s="34"/>
      <c r="F297" s="34"/>
      <c r="G297" s="34"/>
      <c r="H297" s="34"/>
      <c r="I297" s="34"/>
      <c r="J297" s="34"/>
      <c r="K297" s="34"/>
    </row>
    <row r="298" spans="3:11" ht="15.75" customHeight="1">
      <c r="C298" s="34"/>
      <c r="D298" s="34"/>
      <c r="E298" s="34"/>
      <c r="F298" s="34"/>
      <c r="G298" s="34"/>
      <c r="H298" s="34"/>
      <c r="I298" s="34"/>
      <c r="J298" s="34"/>
      <c r="K298" s="34"/>
    </row>
    <row r="299" spans="3:11" ht="15.75" customHeight="1">
      <c r="C299" s="34"/>
      <c r="D299" s="34"/>
      <c r="E299" s="34"/>
      <c r="F299" s="34"/>
      <c r="G299" s="34"/>
      <c r="H299" s="34"/>
      <c r="I299" s="34"/>
      <c r="J299" s="34"/>
      <c r="K299" s="34"/>
    </row>
    <row r="300" spans="3:11" ht="15.75" customHeight="1">
      <c r="C300" s="34"/>
      <c r="D300" s="34"/>
      <c r="E300" s="34"/>
      <c r="F300" s="34"/>
      <c r="G300" s="34"/>
      <c r="H300" s="34"/>
      <c r="I300" s="34"/>
      <c r="J300" s="34"/>
      <c r="K300" s="34"/>
    </row>
    <row r="301" spans="3:11" ht="15.75" customHeight="1">
      <c r="C301" s="34"/>
      <c r="D301" s="34"/>
      <c r="E301" s="34"/>
      <c r="F301" s="34"/>
      <c r="G301" s="34"/>
      <c r="H301" s="34"/>
      <c r="I301" s="34"/>
      <c r="J301" s="34"/>
      <c r="K301" s="34"/>
    </row>
    <row r="302" spans="3:11" ht="15.75" customHeight="1">
      <c r="C302" s="34"/>
      <c r="D302" s="34"/>
      <c r="E302" s="34"/>
      <c r="F302" s="34"/>
      <c r="G302" s="34"/>
      <c r="H302" s="34"/>
      <c r="I302" s="34"/>
      <c r="J302" s="34"/>
      <c r="K302" s="34"/>
    </row>
    <row r="303" spans="3:11" ht="15.75" customHeight="1">
      <c r="C303" s="34"/>
      <c r="D303" s="34"/>
      <c r="E303" s="34"/>
      <c r="F303" s="34"/>
      <c r="G303" s="34"/>
      <c r="H303" s="34"/>
      <c r="I303" s="34"/>
      <c r="J303" s="34"/>
      <c r="K303" s="34"/>
    </row>
    <row r="304" spans="3:11" ht="15.75" customHeight="1">
      <c r="C304" s="34"/>
      <c r="D304" s="34"/>
      <c r="E304" s="34"/>
      <c r="F304" s="34"/>
      <c r="G304" s="34"/>
      <c r="H304" s="34"/>
      <c r="I304" s="34"/>
      <c r="J304" s="34"/>
      <c r="K304" s="34"/>
    </row>
    <row r="305" spans="3:11" ht="15.75" customHeight="1">
      <c r="C305" s="34"/>
      <c r="D305" s="34"/>
      <c r="E305" s="34"/>
      <c r="F305" s="34"/>
      <c r="G305" s="34"/>
      <c r="H305" s="34"/>
      <c r="I305" s="34"/>
      <c r="J305" s="34"/>
      <c r="K305" s="34"/>
    </row>
    <row r="306" spans="3:11" ht="15.75" customHeight="1">
      <c r="C306" s="34"/>
      <c r="D306" s="34"/>
      <c r="E306" s="34"/>
      <c r="F306" s="34"/>
      <c r="G306" s="34"/>
      <c r="H306" s="34"/>
      <c r="I306" s="34"/>
      <c r="J306" s="34"/>
      <c r="K306" s="34"/>
    </row>
    <row r="307" spans="3:11" ht="15.75" customHeight="1">
      <c r="C307" s="34"/>
      <c r="D307" s="34"/>
      <c r="E307" s="34"/>
      <c r="F307" s="34"/>
      <c r="G307" s="34"/>
      <c r="H307" s="34"/>
      <c r="I307" s="34"/>
      <c r="J307" s="34"/>
      <c r="K307" s="34"/>
    </row>
    <row r="308" spans="3:11" ht="15.75" customHeight="1">
      <c r="C308" s="34"/>
      <c r="D308" s="34"/>
      <c r="E308" s="34"/>
      <c r="F308" s="34"/>
      <c r="G308" s="34"/>
      <c r="H308" s="34"/>
      <c r="I308" s="34"/>
      <c r="J308" s="34"/>
      <c r="K308" s="34"/>
    </row>
    <row r="309" spans="3:11" ht="15.75" customHeight="1">
      <c r="C309" s="34"/>
      <c r="D309" s="34"/>
      <c r="E309" s="34"/>
      <c r="F309" s="34"/>
      <c r="G309" s="34"/>
      <c r="H309" s="34"/>
      <c r="I309" s="34"/>
      <c r="J309" s="34"/>
      <c r="K309" s="34"/>
    </row>
    <row r="310" spans="3:11" ht="15.75" customHeight="1">
      <c r="C310" s="34"/>
      <c r="D310" s="34"/>
      <c r="E310" s="34"/>
      <c r="F310" s="34"/>
      <c r="G310" s="34"/>
      <c r="H310" s="34"/>
      <c r="I310" s="34"/>
      <c r="J310" s="34"/>
      <c r="K310" s="34"/>
    </row>
    <row r="311" spans="3:11" ht="15.75" customHeight="1">
      <c r="C311" s="34"/>
      <c r="D311" s="34"/>
      <c r="E311" s="34"/>
      <c r="F311" s="34"/>
      <c r="G311" s="34"/>
      <c r="H311" s="34"/>
      <c r="I311" s="34"/>
      <c r="J311" s="34"/>
      <c r="K311" s="34"/>
    </row>
    <row r="312" spans="3:11" ht="15.75" customHeight="1">
      <c r="C312" s="34"/>
      <c r="D312" s="34"/>
      <c r="E312" s="34"/>
      <c r="F312" s="34"/>
      <c r="G312" s="34"/>
      <c r="H312" s="34"/>
      <c r="I312" s="34"/>
      <c r="J312" s="34"/>
      <c r="K312" s="34"/>
    </row>
    <row r="313" spans="3:11" ht="15.75" customHeight="1">
      <c r="C313" s="34"/>
      <c r="D313" s="34"/>
      <c r="E313" s="34"/>
      <c r="F313" s="34"/>
      <c r="G313" s="34"/>
      <c r="H313" s="34"/>
      <c r="I313" s="34"/>
      <c r="J313" s="34"/>
      <c r="K313" s="34"/>
    </row>
    <row r="314" spans="3:11" ht="15.75" customHeight="1">
      <c r="C314" s="34"/>
      <c r="D314" s="34"/>
      <c r="E314" s="34"/>
      <c r="F314" s="34"/>
      <c r="G314" s="34"/>
      <c r="H314" s="34"/>
      <c r="I314" s="34"/>
      <c r="J314" s="34"/>
      <c r="K314" s="34"/>
    </row>
    <row r="315" spans="3:11" ht="15.75" customHeight="1">
      <c r="C315" s="34"/>
      <c r="D315" s="34"/>
      <c r="E315" s="34"/>
      <c r="F315" s="34"/>
      <c r="G315" s="34"/>
      <c r="H315" s="34"/>
      <c r="I315" s="34"/>
      <c r="J315" s="34"/>
      <c r="K315" s="34"/>
    </row>
    <row r="316" spans="3:11" ht="15.75" customHeight="1">
      <c r="C316" s="34"/>
      <c r="D316" s="34"/>
      <c r="E316" s="34"/>
      <c r="F316" s="34"/>
      <c r="G316" s="34"/>
      <c r="H316" s="34"/>
      <c r="I316" s="34"/>
      <c r="J316" s="34"/>
      <c r="K316" s="34"/>
    </row>
    <row r="317" spans="3:11" ht="15.75" customHeight="1">
      <c r="C317" s="34"/>
      <c r="D317" s="34"/>
      <c r="E317" s="34"/>
      <c r="F317" s="34"/>
      <c r="G317" s="34"/>
      <c r="H317" s="34"/>
      <c r="I317" s="34"/>
      <c r="J317" s="34"/>
      <c r="K317" s="34"/>
    </row>
    <row r="318" spans="3:11" ht="15.75" customHeight="1">
      <c r="C318" s="34"/>
      <c r="D318" s="34"/>
      <c r="E318" s="34"/>
      <c r="F318" s="34"/>
      <c r="G318" s="34"/>
      <c r="H318" s="34"/>
      <c r="I318" s="34"/>
      <c r="J318" s="34"/>
      <c r="K318" s="34"/>
    </row>
    <row r="319" spans="3:11" ht="15.75" customHeight="1">
      <c r="C319" s="34"/>
      <c r="D319" s="34"/>
      <c r="E319" s="34"/>
      <c r="F319" s="34"/>
      <c r="G319" s="34"/>
      <c r="H319" s="34"/>
      <c r="I319" s="34"/>
      <c r="J319" s="34"/>
      <c r="K319" s="34"/>
    </row>
    <row r="320" spans="3:11" ht="15.75" customHeight="1">
      <c r="C320" s="34"/>
      <c r="D320" s="34"/>
      <c r="E320" s="34"/>
      <c r="F320" s="34"/>
      <c r="G320" s="34"/>
      <c r="H320" s="34"/>
      <c r="I320" s="34"/>
      <c r="J320" s="34"/>
      <c r="K320" s="34"/>
    </row>
    <row r="321" spans="3:11" ht="15.75" customHeight="1">
      <c r="C321" s="34"/>
      <c r="D321" s="34"/>
      <c r="E321" s="34"/>
      <c r="F321" s="34"/>
      <c r="G321" s="34"/>
      <c r="H321" s="34"/>
      <c r="I321" s="34"/>
      <c r="J321" s="34"/>
      <c r="K321" s="34"/>
    </row>
    <row r="322" spans="3:11" ht="15.75" customHeight="1">
      <c r="C322" s="34"/>
      <c r="D322" s="34"/>
      <c r="E322" s="34"/>
      <c r="F322" s="34"/>
      <c r="G322" s="34"/>
      <c r="H322" s="34"/>
      <c r="I322" s="34"/>
      <c r="J322" s="34"/>
      <c r="K322" s="34"/>
    </row>
    <row r="323" spans="3:11" ht="15.75" customHeight="1">
      <c r="C323" s="34"/>
      <c r="D323" s="34"/>
      <c r="E323" s="34"/>
      <c r="F323" s="34"/>
      <c r="G323" s="34"/>
      <c r="H323" s="34"/>
      <c r="I323" s="34"/>
      <c r="J323" s="34"/>
      <c r="K323" s="34"/>
    </row>
    <row r="324" spans="3:11" ht="15.75" customHeight="1">
      <c r="C324" s="34"/>
      <c r="D324" s="34"/>
      <c r="E324" s="34"/>
      <c r="F324" s="34"/>
      <c r="G324" s="34"/>
      <c r="H324" s="34"/>
      <c r="I324" s="34"/>
      <c r="J324" s="34"/>
      <c r="K324" s="34"/>
    </row>
    <row r="325" spans="3:11" ht="15.75" customHeight="1">
      <c r="C325" s="34"/>
      <c r="D325" s="34"/>
      <c r="E325" s="34"/>
      <c r="F325" s="34"/>
      <c r="G325" s="34"/>
      <c r="H325" s="34"/>
      <c r="I325" s="34"/>
      <c r="J325" s="34"/>
      <c r="K325" s="34"/>
    </row>
    <row r="326" spans="3:11" ht="15.75" customHeight="1">
      <c r="C326" s="34"/>
      <c r="D326" s="34"/>
      <c r="E326" s="34"/>
      <c r="F326" s="34"/>
      <c r="G326" s="34"/>
      <c r="H326" s="34"/>
      <c r="I326" s="34"/>
      <c r="J326" s="34"/>
      <c r="K326" s="34"/>
    </row>
    <row r="327" spans="3:11" ht="15.75" customHeight="1">
      <c r="C327" s="34"/>
      <c r="D327" s="34"/>
      <c r="E327" s="34"/>
      <c r="F327" s="34"/>
      <c r="G327" s="34"/>
      <c r="H327" s="34"/>
      <c r="I327" s="34"/>
      <c r="J327" s="34"/>
      <c r="K327" s="34"/>
    </row>
    <row r="328" spans="3:11" ht="15.75" customHeight="1">
      <c r="C328" s="34"/>
      <c r="D328" s="34"/>
      <c r="E328" s="34"/>
      <c r="F328" s="34"/>
      <c r="G328" s="34"/>
      <c r="H328" s="34"/>
      <c r="I328" s="34"/>
      <c r="J328" s="34"/>
      <c r="K328" s="34"/>
    </row>
    <row r="329" spans="3:11" ht="15.75" customHeight="1">
      <c r="C329" s="34"/>
      <c r="D329" s="34"/>
      <c r="E329" s="34"/>
      <c r="F329" s="34"/>
      <c r="G329" s="34"/>
      <c r="H329" s="34"/>
      <c r="I329" s="34"/>
      <c r="J329" s="34"/>
      <c r="K329" s="34"/>
    </row>
    <row r="330" spans="3:11" ht="15.75" customHeight="1">
      <c r="C330" s="34"/>
      <c r="D330" s="34"/>
      <c r="E330" s="34"/>
      <c r="F330" s="34"/>
      <c r="G330" s="34"/>
      <c r="H330" s="34"/>
      <c r="I330" s="34"/>
      <c r="J330" s="34"/>
      <c r="K330" s="34"/>
    </row>
    <row r="331" spans="3:11" ht="15.75" customHeight="1">
      <c r="C331" s="34"/>
      <c r="D331" s="34"/>
      <c r="E331" s="34"/>
      <c r="F331" s="34"/>
      <c r="G331" s="34"/>
      <c r="H331" s="34"/>
      <c r="I331" s="34"/>
      <c r="J331" s="34"/>
      <c r="K331" s="34"/>
    </row>
    <row r="332" spans="3:11" ht="15.75" customHeight="1">
      <c r="C332" s="34"/>
      <c r="D332" s="34"/>
      <c r="E332" s="34"/>
      <c r="F332" s="34"/>
      <c r="G332" s="34"/>
      <c r="H332" s="34"/>
      <c r="I332" s="34"/>
      <c r="J332" s="34"/>
      <c r="K332" s="34"/>
    </row>
    <row r="333" spans="3:11" ht="15.75" customHeight="1">
      <c r="C333" s="34"/>
      <c r="D333" s="34"/>
      <c r="E333" s="34"/>
      <c r="F333" s="34"/>
      <c r="G333" s="34"/>
      <c r="H333" s="34"/>
      <c r="I333" s="34"/>
      <c r="J333" s="34"/>
      <c r="K333" s="34"/>
    </row>
    <row r="334" spans="3:11" ht="15.75" customHeight="1">
      <c r="C334" s="34"/>
      <c r="D334" s="34"/>
      <c r="E334" s="34"/>
      <c r="F334" s="34"/>
      <c r="G334" s="34"/>
      <c r="H334" s="34"/>
      <c r="I334" s="34"/>
      <c r="J334" s="34"/>
      <c r="K334" s="34"/>
    </row>
    <row r="335" spans="3:11" ht="15.75" customHeight="1">
      <c r="C335" s="34"/>
      <c r="D335" s="34"/>
      <c r="E335" s="34"/>
      <c r="F335" s="34"/>
      <c r="G335" s="34"/>
      <c r="H335" s="34"/>
      <c r="I335" s="34"/>
      <c r="J335" s="34"/>
      <c r="K335" s="34"/>
    </row>
    <row r="336" spans="3:11" ht="15.75" customHeight="1">
      <c r="C336" s="34"/>
      <c r="D336" s="34"/>
      <c r="E336" s="34"/>
      <c r="F336" s="34"/>
      <c r="G336" s="34"/>
      <c r="H336" s="34"/>
      <c r="I336" s="34"/>
      <c r="J336" s="34"/>
      <c r="K336" s="34"/>
    </row>
    <row r="337" spans="3:11" ht="15.75" customHeight="1">
      <c r="C337" s="34"/>
      <c r="D337" s="34"/>
      <c r="E337" s="34"/>
      <c r="F337" s="34"/>
      <c r="G337" s="34"/>
      <c r="H337" s="34"/>
      <c r="I337" s="34"/>
      <c r="J337" s="34"/>
      <c r="K337" s="34"/>
    </row>
    <row r="338" spans="3:11" ht="15.75" customHeight="1">
      <c r="C338" s="34"/>
      <c r="D338" s="34"/>
      <c r="E338" s="34"/>
      <c r="F338" s="34"/>
      <c r="G338" s="34"/>
      <c r="H338" s="34"/>
      <c r="I338" s="34"/>
      <c r="J338" s="34"/>
      <c r="K338" s="34"/>
    </row>
    <row r="339" spans="3:11" ht="15.75" customHeight="1">
      <c r="C339" s="34"/>
      <c r="D339" s="34"/>
      <c r="E339" s="34"/>
      <c r="F339" s="34"/>
      <c r="G339" s="34"/>
      <c r="H339" s="34"/>
      <c r="I339" s="34"/>
      <c r="J339" s="34"/>
      <c r="K339" s="34"/>
    </row>
    <row r="340" spans="3:11" ht="15.75" customHeight="1">
      <c r="C340" s="34"/>
      <c r="D340" s="34"/>
      <c r="E340" s="34"/>
      <c r="F340" s="34"/>
      <c r="G340" s="34"/>
      <c r="H340" s="34"/>
      <c r="I340" s="34"/>
      <c r="J340" s="34"/>
      <c r="K340" s="34"/>
    </row>
    <row r="341" spans="3:11" ht="15.75" customHeight="1">
      <c r="C341" s="34"/>
      <c r="D341" s="34"/>
      <c r="E341" s="34"/>
      <c r="F341" s="34"/>
      <c r="G341" s="34"/>
      <c r="H341" s="34"/>
      <c r="I341" s="34"/>
      <c r="J341" s="34"/>
      <c r="K341" s="34"/>
    </row>
    <row r="342" spans="3:11" ht="15.75" customHeight="1">
      <c r="C342" s="34"/>
      <c r="D342" s="34"/>
      <c r="E342" s="34"/>
      <c r="F342" s="34"/>
      <c r="G342" s="34"/>
      <c r="H342" s="34"/>
      <c r="I342" s="34"/>
      <c r="J342" s="34"/>
      <c r="K342" s="34"/>
    </row>
    <row r="343" spans="3:11" ht="15.75" customHeight="1">
      <c r="C343" s="34"/>
      <c r="D343" s="34"/>
      <c r="E343" s="34"/>
      <c r="F343" s="34"/>
      <c r="G343" s="34"/>
      <c r="H343" s="34"/>
      <c r="I343" s="34"/>
      <c r="J343" s="34"/>
      <c r="K343" s="34"/>
    </row>
    <row r="344" spans="3:11" ht="15.75" customHeight="1">
      <c r="C344" s="34"/>
      <c r="D344" s="34"/>
      <c r="E344" s="34"/>
      <c r="F344" s="34"/>
      <c r="G344" s="34"/>
      <c r="H344" s="34"/>
      <c r="I344" s="34"/>
      <c r="J344" s="34"/>
      <c r="K344" s="34"/>
    </row>
    <row r="345" spans="3:11" ht="15.75" customHeight="1">
      <c r="C345" s="34"/>
      <c r="D345" s="34"/>
      <c r="E345" s="34"/>
      <c r="F345" s="34"/>
      <c r="G345" s="34"/>
      <c r="H345" s="34"/>
      <c r="I345" s="34"/>
      <c r="J345" s="34"/>
      <c r="K345" s="34"/>
    </row>
    <row r="346" spans="3:11" ht="15.75" customHeight="1">
      <c r="C346" s="34"/>
      <c r="D346" s="34"/>
      <c r="E346" s="34"/>
      <c r="F346" s="34"/>
      <c r="G346" s="34"/>
      <c r="H346" s="34"/>
      <c r="I346" s="34"/>
      <c r="J346" s="34"/>
      <c r="K346" s="34"/>
    </row>
    <row r="347" spans="3:11" ht="15.75" customHeight="1">
      <c r="C347" s="34"/>
      <c r="D347" s="34"/>
      <c r="E347" s="34"/>
      <c r="F347" s="34"/>
      <c r="G347" s="34"/>
      <c r="H347" s="34"/>
      <c r="I347" s="34"/>
      <c r="J347" s="34"/>
      <c r="K347" s="34"/>
    </row>
    <row r="348" spans="3:11" ht="15.75" customHeight="1">
      <c r="C348" s="34"/>
      <c r="D348" s="34"/>
      <c r="E348" s="34"/>
      <c r="F348" s="34"/>
      <c r="G348" s="34"/>
      <c r="H348" s="34"/>
      <c r="I348" s="34"/>
      <c r="J348" s="34"/>
      <c r="K348" s="34"/>
    </row>
    <row r="349" spans="3:11" ht="15.75" customHeight="1">
      <c r="C349" s="34"/>
      <c r="D349" s="34"/>
      <c r="E349" s="34"/>
      <c r="F349" s="34"/>
      <c r="G349" s="34"/>
      <c r="H349" s="34"/>
      <c r="I349" s="34"/>
      <c r="J349" s="34"/>
      <c r="K349" s="34"/>
    </row>
    <row r="350" spans="3:11" ht="15.75" customHeight="1">
      <c r="C350" s="34"/>
      <c r="D350" s="34"/>
      <c r="E350" s="34"/>
      <c r="F350" s="34"/>
      <c r="G350" s="34"/>
      <c r="H350" s="34"/>
      <c r="I350" s="34"/>
      <c r="J350" s="34"/>
      <c r="K350" s="34"/>
    </row>
    <row r="351" spans="3:11" ht="15.75" customHeight="1">
      <c r="C351" s="34"/>
      <c r="D351" s="34"/>
      <c r="E351" s="34"/>
      <c r="F351" s="34"/>
      <c r="G351" s="34"/>
      <c r="H351" s="34"/>
      <c r="I351" s="34"/>
      <c r="J351" s="34"/>
      <c r="K351" s="34"/>
    </row>
    <row r="352" spans="3:11" ht="15.75" customHeight="1">
      <c r="C352" s="34"/>
      <c r="D352" s="34"/>
      <c r="E352" s="34"/>
      <c r="F352" s="34"/>
      <c r="G352" s="34"/>
      <c r="H352" s="34"/>
      <c r="I352" s="34"/>
      <c r="J352" s="34"/>
      <c r="K352" s="34"/>
    </row>
    <row r="353" spans="3:11" ht="15.75" customHeight="1">
      <c r="C353" s="34"/>
      <c r="D353" s="34"/>
      <c r="E353" s="34"/>
      <c r="F353" s="34"/>
      <c r="G353" s="34"/>
      <c r="H353" s="34"/>
      <c r="I353" s="34"/>
      <c r="J353" s="34"/>
      <c r="K353" s="34"/>
    </row>
    <row r="354" spans="3:11" ht="15.75" customHeight="1">
      <c r="C354" s="34"/>
      <c r="D354" s="34"/>
      <c r="E354" s="34"/>
      <c r="F354" s="34"/>
      <c r="G354" s="34"/>
      <c r="H354" s="34"/>
      <c r="I354" s="34"/>
      <c r="J354" s="34"/>
      <c r="K354" s="34"/>
    </row>
    <row r="355" spans="3:11" ht="15.75" customHeight="1">
      <c r="C355" s="34"/>
      <c r="D355" s="34"/>
      <c r="E355" s="34"/>
      <c r="F355" s="34"/>
      <c r="G355" s="34"/>
      <c r="H355" s="34"/>
      <c r="I355" s="34"/>
      <c r="J355" s="34"/>
      <c r="K355" s="34"/>
    </row>
    <row r="356" spans="3:11" ht="15.75" customHeight="1">
      <c r="C356" s="34"/>
      <c r="D356" s="34"/>
      <c r="E356" s="34"/>
      <c r="F356" s="34"/>
      <c r="G356" s="34"/>
      <c r="H356" s="34"/>
      <c r="I356" s="34"/>
      <c r="J356" s="34"/>
      <c r="K356" s="34"/>
    </row>
    <row r="357" spans="3:11" ht="15.75" customHeight="1">
      <c r="C357" s="34"/>
      <c r="D357" s="34"/>
      <c r="E357" s="34"/>
      <c r="F357" s="34"/>
      <c r="G357" s="34"/>
      <c r="H357" s="34"/>
      <c r="I357" s="34"/>
      <c r="J357" s="34"/>
      <c r="K357" s="34"/>
    </row>
    <row r="358" spans="3:11" ht="15.75" customHeight="1">
      <c r="C358" s="34"/>
      <c r="D358" s="34"/>
      <c r="E358" s="34"/>
      <c r="F358" s="34"/>
      <c r="G358" s="34"/>
      <c r="H358" s="34"/>
      <c r="I358" s="34"/>
      <c r="J358" s="34"/>
      <c r="K358" s="34"/>
    </row>
    <row r="359" spans="3:11" ht="15.75" customHeight="1">
      <c r="C359" s="34"/>
      <c r="D359" s="34"/>
      <c r="E359" s="34"/>
      <c r="F359" s="34"/>
      <c r="G359" s="34"/>
      <c r="H359" s="34"/>
      <c r="I359" s="34"/>
      <c r="J359" s="34"/>
      <c r="K359" s="34"/>
    </row>
    <row r="360" spans="3:11" ht="15.75" customHeight="1">
      <c r="C360" s="34"/>
      <c r="D360" s="34"/>
      <c r="E360" s="34"/>
      <c r="F360" s="34"/>
      <c r="G360" s="34"/>
      <c r="H360" s="34"/>
      <c r="I360" s="34"/>
      <c r="J360" s="34"/>
      <c r="K360" s="34"/>
    </row>
    <row r="361" spans="3:11" ht="15.75" customHeight="1">
      <c r="C361" s="34"/>
      <c r="D361" s="34"/>
      <c r="E361" s="34"/>
      <c r="F361" s="34"/>
      <c r="G361" s="34"/>
      <c r="H361" s="34"/>
      <c r="I361" s="34"/>
      <c r="J361" s="34"/>
      <c r="K361" s="34"/>
    </row>
    <row r="362" spans="3:11" ht="15.75" customHeight="1">
      <c r="C362" s="34"/>
      <c r="D362" s="34"/>
      <c r="E362" s="34"/>
      <c r="F362" s="34"/>
      <c r="G362" s="34"/>
      <c r="H362" s="34"/>
      <c r="I362" s="34"/>
      <c r="J362" s="34"/>
      <c r="K362" s="34"/>
    </row>
    <row r="363" spans="3:11" ht="15.75" customHeight="1">
      <c r="C363" s="34"/>
      <c r="D363" s="34"/>
      <c r="E363" s="34"/>
      <c r="F363" s="34"/>
      <c r="G363" s="34"/>
      <c r="H363" s="34"/>
      <c r="I363" s="34"/>
      <c r="J363" s="34"/>
      <c r="K363" s="34"/>
    </row>
    <row r="364" spans="3:11" ht="15.75" customHeight="1">
      <c r="C364" s="34"/>
      <c r="D364" s="34"/>
      <c r="E364" s="34"/>
      <c r="F364" s="34"/>
      <c r="G364" s="34"/>
      <c r="H364" s="34"/>
      <c r="I364" s="34"/>
      <c r="J364" s="34"/>
      <c r="K364" s="34"/>
    </row>
    <row r="365" spans="3:11" ht="15.75" customHeight="1">
      <c r="C365" s="34"/>
      <c r="D365" s="34"/>
      <c r="E365" s="34"/>
      <c r="F365" s="34"/>
      <c r="G365" s="34"/>
      <c r="H365" s="34"/>
      <c r="I365" s="34"/>
      <c r="J365" s="34"/>
      <c r="K365" s="34"/>
    </row>
    <row r="366" spans="3:11" ht="15.75" customHeight="1">
      <c r="C366" s="34"/>
      <c r="D366" s="34"/>
      <c r="E366" s="34"/>
      <c r="F366" s="34"/>
      <c r="G366" s="34"/>
      <c r="H366" s="34"/>
      <c r="I366" s="34"/>
      <c r="J366" s="34"/>
      <c r="K366" s="34"/>
    </row>
    <row r="367" spans="3:11" ht="15.75" customHeight="1">
      <c r="C367" s="34"/>
      <c r="D367" s="34"/>
      <c r="E367" s="34"/>
      <c r="F367" s="34"/>
      <c r="G367" s="34"/>
      <c r="H367" s="34"/>
      <c r="I367" s="34"/>
      <c r="J367" s="34"/>
      <c r="K367" s="34"/>
    </row>
    <row r="368" spans="3:11" ht="15.75" customHeight="1">
      <c r="C368" s="34"/>
      <c r="D368" s="34"/>
      <c r="E368" s="34"/>
      <c r="F368" s="34"/>
      <c r="G368" s="34"/>
      <c r="H368" s="34"/>
      <c r="I368" s="34"/>
      <c r="J368" s="34"/>
      <c r="K368" s="34"/>
    </row>
    <row r="369" spans="3:11" ht="15.75" customHeight="1">
      <c r="C369" s="34"/>
      <c r="D369" s="34"/>
      <c r="E369" s="34"/>
      <c r="F369" s="34"/>
      <c r="G369" s="34"/>
      <c r="H369" s="34"/>
      <c r="I369" s="34"/>
      <c r="J369" s="34"/>
      <c r="K369" s="34"/>
    </row>
    <row r="370" spans="3:11" ht="15.75" customHeight="1">
      <c r="C370" s="34"/>
      <c r="D370" s="34"/>
      <c r="E370" s="34"/>
      <c r="F370" s="34"/>
      <c r="G370" s="34"/>
      <c r="H370" s="34"/>
      <c r="I370" s="34"/>
      <c r="J370" s="34"/>
      <c r="K370" s="34"/>
    </row>
    <row r="371" spans="3:11" ht="15.75" customHeight="1">
      <c r="C371" s="34"/>
      <c r="D371" s="34"/>
      <c r="E371" s="34"/>
      <c r="F371" s="34"/>
      <c r="G371" s="34"/>
      <c r="H371" s="34"/>
      <c r="I371" s="34"/>
      <c r="J371" s="34"/>
      <c r="K371" s="34"/>
    </row>
    <row r="372" spans="3:11" ht="15.75" customHeight="1">
      <c r="C372" s="34"/>
      <c r="D372" s="34"/>
      <c r="E372" s="34"/>
      <c r="F372" s="34"/>
      <c r="G372" s="34"/>
      <c r="H372" s="34"/>
      <c r="I372" s="34"/>
      <c r="J372" s="34"/>
      <c r="K372" s="34"/>
    </row>
    <row r="373" spans="3:11" ht="15.75" customHeight="1">
      <c r="C373" s="34"/>
      <c r="D373" s="34"/>
      <c r="E373" s="34"/>
      <c r="F373" s="34"/>
      <c r="G373" s="34"/>
      <c r="H373" s="34"/>
      <c r="I373" s="34"/>
      <c r="J373" s="34"/>
      <c r="K373" s="34"/>
    </row>
    <row r="374" spans="3:11" ht="15.75" customHeight="1">
      <c r="C374" s="34"/>
      <c r="D374" s="34"/>
      <c r="E374" s="34"/>
      <c r="F374" s="34"/>
      <c r="G374" s="34"/>
      <c r="H374" s="34"/>
      <c r="I374" s="34"/>
      <c r="J374" s="34"/>
      <c r="K374" s="34"/>
    </row>
    <row r="375" spans="3:11" ht="15.75" customHeight="1">
      <c r="C375" s="34"/>
      <c r="D375" s="34"/>
      <c r="E375" s="34"/>
      <c r="F375" s="34"/>
      <c r="G375" s="34"/>
      <c r="H375" s="34"/>
      <c r="I375" s="34"/>
      <c r="J375" s="34"/>
      <c r="K375" s="34"/>
    </row>
    <row r="376" spans="3:11" ht="15.75" customHeight="1">
      <c r="C376" s="34"/>
      <c r="D376" s="34"/>
      <c r="E376" s="34"/>
      <c r="F376" s="34"/>
      <c r="G376" s="34"/>
      <c r="H376" s="34"/>
      <c r="I376" s="34"/>
      <c r="J376" s="34"/>
      <c r="K376" s="34"/>
    </row>
    <row r="377" spans="3:11" ht="15.75" customHeight="1">
      <c r="C377" s="34"/>
      <c r="D377" s="34"/>
      <c r="E377" s="34"/>
      <c r="F377" s="34"/>
      <c r="G377" s="34"/>
      <c r="H377" s="34"/>
      <c r="I377" s="34"/>
      <c r="J377" s="34"/>
      <c r="K377" s="34"/>
    </row>
    <row r="378" spans="3:11" ht="15.75" customHeight="1">
      <c r="C378" s="34"/>
      <c r="D378" s="34"/>
      <c r="E378" s="34"/>
      <c r="F378" s="34"/>
      <c r="G378" s="34"/>
      <c r="H378" s="34"/>
      <c r="I378" s="34"/>
      <c r="J378" s="34"/>
      <c r="K378" s="34"/>
    </row>
    <row r="379" spans="3:11" ht="15.75" customHeight="1">
      <c r="C379" s="34"/>
      <c r="D379" s="34"/>
      <c r="E379" s="34"/>
      <c r="F379" s="34"/>
      <c r="G379" s="34"/>
      <c r="H379" s="34"/>
      <c r="I379" s="34"/>
      <c r="J379" s="34"/>
      <c r="K379" s="34"/>
    </row>
    <row r="380" spans="3:11" ht="15.75" customHeight="1">
      <c r="C380" s="34"/>
      <c r="D380" s="34"/>
      <c r="E380" s="34"/>
      <c r="F380" s="34"/>
      <c r="G380" s="34"/>
      <c r="H380" s="34"/>
      <c r="I380" s="34"/>
      <c r="J380" s="34"/>
      <c r="K380" s="34"/>
    </row>
    <row r="381" spans="3:11" ht="15.75" customHeight="1">
      <c r="C381" s="34"/>
      <c r="D381" s="34"/>
      <c r="E381" s="34"/>
      <c r="F381" s="34"/>
      <c r="G381" s="34"/>
      <c r="H381" s="34"/>
      <c r="I381" s="34"/>
      <c r="J381" s="34"/>
      <c r="K381" s="34"/>
    </row>
    <row r="382" spans="3:11" ht="15.75" customHeight="1">
      <c r="C382" s="34"/>
      <c r="D382" s="34"/>
      <c r="E382" s="34"/>
      <c r="F382" s="34"/>
      <c r="G382" s="34"/>
      <c r="H382" s="34"/>
      <c r="I382" s="34"/>
      <c r="J382" s="34"/>
      <c r="K382" s="34"/>
    </row>
    <row r="383" spans="3:11" ht="15.75" customHeight="1">
      <c r="C383" s="34"/>
      <c r="D383" s="34"/>
      <c r="E383" s="34"/>
      <c r="F383" s="34"/>
      <c r="G383" s="34"/>
      <c r="H383" s="34"/>
      <c r="I383" s="34"/>
      <c r="J383" s="34"/>
      <c r="K383" s="34"/>
    </row>
    <row r="384" spans="3:11" ht="15.75" customHeight="1">
      <c r="C384" s="34"/>
      <c r="D384" s="34"/>
      <c r="E384" s="34"/>
      <c r="F384" s="34"/>
      <c r="G384" s="34"/>
      <c r="H384" s="34"/>
      <c r="I384" s="34"/>
      <c r="J384" s="34"/>
      <c r="K384" s="34"/>
    </row>
    <row r="385" spans="3:11" ht="15.75" customHeight="1">
      <c r="C385" s="34"/>
      <c r="D385" s="34"/>
      <c r="E385" s="34"/>
      <c r="F385" s="34"/>
      <c r="G385" s="34"/>
      <c r="H385" s="34"/>
      <c r="I385" s="34"/>
      <c r="J385" s="34"/>
      <c r="K385" s="34"/>
    </row>
    <row r="386" spans="3:11" ht="15.75" customHeight="1">
      <c r="C386" s="34"/>
      <c r="D386" s="34"/>
      <c r="E386" s="34"/>
      <c r="F386" s="34"/>
      <c r="G386" s="34"/>
      <c r="H386" s="34"/>
      <c r="I386" s="34"/>
      <c r="J386" s="34"/>
      <c r="K386" s="34"/>
    </row>
    <row r="387" spans="3:11" ht="15.75" customHeight="1">
      <c r="C387" s="34"/>
      <c r="D387" s="34"/>
      <c r="E387" s="34"/>
      <c r="F387" s="34"/>
      <c r="G387" s="34"/>
      <c r="H387" s="34"/>
      <c r="I387" s="34"/>
      <c r="J387" s="34"/>
      <c r="K387" s="34"/>
    </row>
    <row r="388" spans="3:11" ht="15.75" customHeight="1">
      <c r="C388" s="34"/>
      <c r="D388" s="34"/>
      <c r="E388" s="34"/>
      <c r="F388" s="34"/>
      <c r="G388" s="34"/>
      <c r="H388" s="34"/>
      <c r="I388" s="34"/>
      <c r="J388" s="34"/>
      <c r="K388" s="34"/>
    </row>
    <row r="389" spans="3:11" ht="15.75" customHeight="1">
      <c r="C389" s="34"/>
      <c r="D389" s="34"/>
      <c r="E389" s="34"/>
      <c r="F389" s="34"/>
      <c r="G389" s="34"/>
      <c r="H389" s="34"/>
      <c r="I389" s="34"/>
      <c r="J389" s="34"/>
      <c r="K389" s="34"/>
    </row>
    <row r="390" spans="3:11" ht="15.75" customHeight="1">
      <c r="C390" s="34"/>
      <c r="D390" s="34"/>
      <c r="E390" s="34"/>
      <c r="F390" s="34"/>
      <c r="G390" s="34"/>
      <c r="H390" s="34"/>
      <c r="I390" s="34"/>
      <c r="J390" s="34"/>
      <c r="K390" s="34"/>
    </row>
    <row r="391" spans="3:11" ht="15.75" customHeight="1">
      <c r="C391" s="34"/>
      <c r="D391" s="34"/>
      <c r="E391" s="34"/>
      <c r="F391" s="34"/>
      <c r="G391" s="34"/>
      <c r="H391" s="34"/>
      <c r="I391" s="34"/>
      <c r="J391" s="34"/>
      <c r="K391" s="34"/>
    </row>
    <row r="392" spans="3:11" ht="15.75" customHeight="1">
      <c r="C392" s="34"/>
      <c r="D392" s="34"/>
      <c r="E392" s="34"/>
      <c r="F392" s="34"/>
      <c r="G392" s="34"/>
      <c r="H392" s="34"/>
      <c r="I392" s="34"/>
      <c r="J392" s="34"/>
      <c r="K392" s="34"/>
    </row>
    <row r="393" spans="3:11" ht="15.75" customHeight="1">
      <c r="C393" s="34"/>
      <c r="D393" s="34"/>
      <c r="E393" s="34"/>
      <c r="F393" s="34"/>
      <c r="G393" s="34"/>
      <c r="H393" s="34"/>
      <c r="I393" s="34"/>
      <c r="J393" s="34"/>
      <c r="K393" s="34"/>
    </row>
    <row r="394" spans="3:11" ht="15.75" customHeight="1">
      <c r="C394" s="34"/>
      <c r="D394" s="34"/>
      <c r="E394" s="34"/>
      <c r="F394" s="34"/>
      <c r="G394" s="34"/>
      <c r="H394" s="34"/>
      <c r="I394" s="34"/>
      <c r="J394" s="34"/>
      <c r="K394" s="34"/>
    </row>
    <row r="395" spans="3:11" ht="15.75" customHeight="1">
      <c r="C395" s="34"/>
      <c r="D395" s="34"/>
      <c r="E395" s="34"/>
      <c r="F395" s="34"/>
      <c r="G395" s="34"/>
      <c r="H395" s="34"/>
      <c r="I395" s="34"/>
      <c r="J395" s="34"/>
      <c r="K395" s="34"/>
    </row>
    <row r="396" spans="3:11" ht="15.75" customHeight="1">
      <c r="C396" s="34"/>
      <c r="D396" s="34"/>
      <c r="E396" s="34"/>
      <c r="F396" s="34"/>
      <c r="G396" s="34"/>
      <c r="H396" s="34"/>
      <c r="I396" s="34"/>
      <c r="J396" s="34"/>
      <c r="K396" s="34"/>
    </row>
    <row r="397" spans="3:11" ht="15.75" customHeight="1">
      <c r="C397" s="34"/>
      <c r="D397" s="34"/>
      <c r="E397" s="34"/>
      <c r="F397" s="34"/>
      <c r="G397" s="34"/>
      <c r="H397" s="34"/>
      <c r="I397" s="34"/>
      <c r="J397" s="34"/>
      <c r="K397" s="34"/>
    </row>
    <row r="398" spans="3:11" ht="15.75" customHeight="1">
      <c r="C398" s="34"/>
      <c r="D398" s="34"/>
      <c r="E398" s="34"/>
      <c r="F398" s="34"/>
      <c r="G398" s="34"/>
      <c r="H398" s="34"/>
      <c r="I398" s="34"/>
      <c r="J398" s="34"/>
      <c r="K398" s="34"/>
    </row>
    <row r="399" spans="3:11" ht="15.75" customHeight="1">
      <c r="C399" s="34"/>
      <c r="D399" s="34"/>
      <c r="E399" s="34"/>
      <c r="F399" s="34"/>
      <c r="G399" s="34"/>
      <c r="H399" s="34"/>
      <c r="I399" s="34"/>
      <c r="J399" s="34"/>
      <c r="K399" s="34"/>
    </row>
    <row r="400" spans="3:11" ht="15.75" customHeight="1">
      <c r="C400" s="34"/>
      <c r="D400" s="34"/>
      <c r="E400" s="34"/>
      <c r="F400" s="34"/>
      <c r="G400" s="34"/>
      <c r="H400" s="34"/>
      <c r="I400" s="34"/>
      <c r="J400" s="34"/>
      <c r="K400" s="34"/>
    </row>
    <row r="401" spans="3:11" ht="15.75" customHeight="1">
      <c r="C401" s="34"/>
      <c r="D401" s="34"/>
      <c r="E401" s="34"/>
      <c r="F401" s="34"/>
      <c r="G401" s="34"/>
      <c r="H401" s="34"/>
      <c r="I401" s="34"/>
      <c r="J401" s="34"/>
      <c r="K401" s="34"/>
    </row>
    <row r="402" spans="3:11" ht="15.75" customHeight="1">
      <c r="C402" s="34"/>
      <c r="D402" s="34"/>
      <c r="E402" s="34"/>
      <c r="F402" s="34"/>
      <c r="G402" s="34"/>
      <c r="H402" s="34"/>
      <c r="I402" s="34"/>
      <c r="J402" s="34"/>
      <c r="K402" s="34"/>
    </row>
    <row r="403" spans="3:11" ht="15.75" customHeight="1">
      <c r="C403" s="34"/>
      <c r="D403" s="34"/>
      <c r="E403" s="34"/>
      <c r="F403" s="34"/>
      <c r="G403" s="34"/>
      <c r="H403" s="34"/>
      <c r="I403" s="34"/>
      <c r="J403" s="34"/>
      <c r="K403" s="34"/>
    </row>
    <row r="404" spans="3:11" ht="15.75" customHeight="1">
      <c r="C404" s="34"/>
      <c r="D404" s="34"/>
      <c r="E404" s="34"/>
      <c r="F404" s="34"/>
      <c r="G404" s="34"/>
      <c r="H404" s="34"/>
      <c r="I404" s="34"/>
      <c r="J404" s="34"/>
      <c r="K404" s="34"/>
    </row>
    <row r="405" spans="3:11" ht="15.75" customHeight="1">
      <c r="C405" s="34"/>
      <c r="D405" s="34"/>
      <c r="E405" s="34"/>
      <c r="F405" s="34"/>
      <c r="G405" s="34"/>
      <c r="H405" s="34"/>
      <c r="I405" s="34"/>
      <c r="J405" s="34"/>
      <c r="K405" s="34"/>
    </row>
    <row r="406" spans="3:11" ht="15.75" customHeight="1">
      <c r="C406" s="34"/>
      <c r="D406" s="34"/>
      <c r="E406" s="34"/>
      <c r="F406" s="34"/>
      <c r="G406" s="34"/>
      <c r="H406" s="34"/>
      <c r="I406" s="34"/>
      <c r="J406" s="34"/>
      <c r="K406" s="34"/>
    </row>
    <row r="407" spans="3:11" ht="15.75" customHeight="1">
      <c r="C407" s="34"/>
      <c r="D407" s="34"/>
      <c r="E407" s="34"/>
      <c r="F407" s="34"/>
      <c r="G407" s="34"/>
      <c r="H407" s="34"/>
      <c r="I407" s="34"/>
      <c r="J407" s="34"/>
      <c r="K407" s="34"/>
    </row>
    <row r="408" spans="3:11" ht="15.75" customHeight="1">
      <c r="C408" s="34"/>
      <c r="D408" s="34"/>
      <c r="E408" s="34"/>
      <c r="F408" s="34"/>
      <c r="G408" s="34"/>
      <c r="H408" s="34"/>
      <c r="I408" s="34"/>
      <c r="J408" s="34"/>
      <c r="K408" s="34"/>
    </row>
    <row r="409" spans="3:11" ht="15.75" customHeight="1">
      <c r="C409" s="34"/>
      <c r="D409" s="34"/>
      <c r="E409" s="34"/>
      <c r="F409" s="34"/>
      <c r="G409" s="34"/>
      <c r="H409" s="34"/>
      <c r="I409" s="34"/>
      <c r="J409" s="34"/>
      <c r="K409" s="34"/>
    </row>
    <row r="410" spans="3:11" ht="15.75" customHeight="1">
      <c r="C410" s="34"/>
      <c r="D410" s="34"/>
      <c r="E410" s="34"/>
      <c r="F410" s="34"/>
      <c r="G410" s="34"/>
      <c r="H410" s="34"/>
      <c r="I410" s="34"/>
      <c r="J410" s="34"/>
      <c r="K410" s="34"/>
    </row>
    <row r="411" spans="3:11" ht="15.75" customHeight="1">
      <c r="C411" s="34"/>
      <c r="D411" s="34"/>
      <c r="E411" s="34"/>
      <c r="F411" s="34"/>
      <c r="G411" s="34"/>
      <c r="H411" s="34"/>
      <c r="I411" s="34"/>
      <c r="J411" s="34"/>
      <c r="K411" s="34"/>
    </row>
    <row r="412" spans="3:11" ht="15.75" customHeight="1">
      <c r="C412" s="34"/>
      <c r="D412" s="34"/>
      <c r="E412" s="34"/>
      <c r="F412" s="34"/>
      <c r="G412" s="34"/>
      <c r="H412" s="34"/>
      <c r="I412" s="34"/>
      <c r="J412" s="34"/>
      <c r="K412" s="34"/>
    </row>
    <row r="413" spans="3:11" ht="15.75" customHeight="1">
      <c r="C413" s="34"/>
      <c r="D413" s="34"/>
      <c r="E413" s="34"/>
      <c r="F413" s="34"/>
      <c r="G413" s="34"/>
      <c r="H413" s="34"/>
      <c r="I413" s="34"/>
      <c r="J413" s="34"/>
      <c r="K413" s="34"/>
    </row>
    <row r="414" spans="3:11" ht="15.75" customHeight="1">
      <c r="C414" s="34"/>
      <c r="D414" s="34"/>
      <c r="E414" s="34"/>
      <c r="F414" s="34"/>
      <c r="G414" s="34"/>
      <c r="H414" s="34"/>
      <c r="I414" s="34"/>
      <c r="J414" s="34"/>
      <c r="K414" s="34"/>
    </row>
    <row r="415" spans="3:11" ht="15.75" customHeight="1">
      <c r="C415" s="34"/>
      <c r="D415" s="34"/>
      <c r="E415" s="34"/>
      <c r="F415" s="34"/>
      <c r="G415" s="34"/>
      <c r="H415" s="34"/>
      <c r="I415" s="34"/>
      <c r="J415" s="34"/>
      <c r="K415" s="34"/>
    </row>
    <row r="416" spans="3:11" ht="15.75" customHeight="1">
      <c r="C416" s="34"/>
      <c r="D416" s="34"/>
      <c r="E416" s="34"/>
      <c r="F416" s="34"/>
      <c r="G416" s="34"/>
      <c r="H416" s="34"/>
      <c r="I416" s="34"/>
      <c r="J416" s="34"/>
      <c r="K416" s="34"/>
    </row>
    <row r="417" spans="3:11" ht="15.75" customHeight="1">
      <c r="C417" s="34"/>
      <c r="D417" s="34"/>
      <c r="E417" s="34"/>
      <c r="F417" s="34"/>
      <c r="G417" s="34"/>
      <c r="H417" s="34"/>
      <c r="I417" s="34"/>
      <c r="J417" s="34"/>
      <c r="K417" s="34"/>
    </row>
    <row r="418" spans="3:11" ht="15.75" customHeight="1">
      <c r="C418" s="34"/>
      <c r="D418" s="34"/>
      <c r="E418" s="34"/>
      <c r="F418" s="34"/>
      <c r="G418" s="34"/>
      <c r="H418" s="34"/>
      <c r="I418" s="34"/>
      <c r="J418" s="34"/>
      <c r="K418" s="34"/>
    </row>
    <row r="419" spans="3:11" ht="15.75" customHeight="1">
      <c r="C419" s="34"/>
      <c r="D419" s="34"/>
      <c r="E419" s="34"/>
      <c r="F419" s="34"/>
      <c r="G419" s="34"/>
      <c r="H419" s="34"/>
      <c r="I419" s="34"/>
      <c r="J419" s="34"/>
      <c r="K419" s="34"/>
    </row>
    <row r="420" spans="3:11" ht="15.75" customHeight="1">
      <c r="C420" s="34"/>
      <c r="D420" s="34"/>
      <c r="E420" s="34"/>
      <c r="F420" s="34"/>
      <c r="G420" s="34"/>
      <c r="H420" s="34"/>
      <c r="I420" s="34"/>
      <c r="J420" s="34"/>
      <c r="K420" s="34"/>
    </row>
    <row r="421" spans="3:11" ht="15.75" customHeight="1">
      <c r="C421" s="34"/>
      <c r="D421" s="34"/>
      <c r="E421" s="34"/>
      <c r="F421" s="34"/>
      <c r="G421" s="34"/>
      <c r="H421" s="34"/>
      <c r="I421" s="34"/>
      <c r="J421" s="34"/>
      <c r="K421" s="34"/>
    </row>
    <row r="422" spans="3:11" ht="15.75" customHeight="1">
      <c r="C422" s="34"/>
      <c r="D422" s="34"/>
      <c r="E422" s="34"/>
      <c r="F422" s="34"/>
      <c r="G422" s="34"/>
      <c r="H422" s="34"/>
      <c r="I422" s="34"/>
      <c r="J422" s="34"/>
      <c r="K422" s="34"/>
    </row>
    <row r="423" spans="3:11" ht="15.75" customHeight="1">
      <c r="C423" s="34"/>
      <c r="D423" s="34"/>
      <c r="E423" s="34"/>
      <c r="F423" s="34"/>
      <c r="G423" s="34"/>
      <c r="H423" s="34"/>
      <c r="I423" s="34"/>
      <c r="J423" s="34"/>
      <c r="K423" s="34"/>
    </row>
    <row r="424" spans="3:11" ht="15.75" customHeight="1">
      <c r="C424" s="34"/>
      <c r="D424" s="34"/>
      <c r="E424" s="34"/>
      <c r="F424" s="34"/>
      <c r="G424" s="34"/>
      <c r="H424" s="34"/>
      <c r="I424" s="34"/>
      <c r="J424" s="34"/>
      <c r="K424" s="34"/>
    </row>
    <row r="425" spans="3:11" ht="15.75" customHeight="1">
      <c r="C425" s="34"/>
      <c r="D425" s="34"/>
      <c r="E425" s="34"/>
      <c r="F425" s="34"/>
      <c r="G425" s="34"/>
      <c r="H425" s="34"/>
      <c r="I425" s="34"/>
      <c r="J425" s="34"/>
      <c r="K425" s="34"/>
    </row>
    <row r="426" spans="3:11" ht="15.75" customHeight="1">
      <c r="C426" s="34"/>
      <c r="D426" s="34"/>
      <c r="E426" s="34"/>
      <c r="F426" s="34"/>
      <c r="G426" s="34"/>
      <c r="H426" s="34"/>
      <c r="I426" s="34"/>
      <c r="J426" s="34"/>
      <c r="K426" s="34"/>
    </row>
    <row r="427" spans="3:11" ht="15.75" customHeight="1">
      <c r="C427" s="34"/>
      <c r="D427" s="34"/>
      <c r="E427" s="34"/>
      <c r="F427" s="34"/>
      <c r="G427" s="34"/>
      <c r="H427" s="34"/>
      <c r="I427" s="34"/>
      <c r="J427" s="34"/>
      <c r="K427" s="34"/>
    </row>
    <row r="428" spans="3:11" ht="15.75" customHeight="1">
      <c r="C428" s="34"/>
      <c r="D428" s="34"/>
      <c r="E428" s="34"/>
      <c r="F428" s="34"/>
      <c r="G428" s="34"/>
      <c r="H428" s="34"/>
      <c r="I428" s="34"/>
      <c r="J428" s="34"/>
      <c r="K428" s="34"/>
    </row>
    <row r="429" spans="3:11" ht="15.75" customHeight="1">
      <c r="C429" s="34"/>
      <c r="D429" s="34"/>
      <c r="E429" s="34"/>
      <c r="F429" s="34"/>
      <c r="G429" s="34"/>
      <c r="H429" s="34"/>
      <c r="I429" s="34"/>
      <c r="J429" s="34"/>
      <c r="K429" s="34"/>
    </row>
    <row r="430" spans="3:11" ht="15.75" customHeight="1">
      <c r="C430" s="34"/>
      <c r="D430" s="34"/>
      <c r="E430" s="34"/>
      <c r="F430" s="34"/>
      <c r="G430" s="34"/>
      <c r="H430" s="34"/>
      <c r="I430" s="34"/>
      <c r="J430" s="34"/>
      <c r="K430" s="34"/>
    </row>
    <row r="431" spans="3:11" ht="15.75" customHeight="1">
      <c r="C431" s="34"/>
      <c r="D431" s="34"/>
      <c r="E431" s="34"/>
      <c r="F431" s="34"/>
      <c r="G431" s="34"/>
      <c r="H431" s="34"/>
      <c r="I431" s="34"/>
      <c r="J431" s="34"/>
      <c r="K431" s="34"/>
    </row>
    <row r="432" spans="3:11" ht="15.75" customHeight="1">
      <c r="C432" s="34"/>
      <c r="D432" s="34"/>
      <c r="E432" s="34"/>
      <c r="F432" s="34"/>
      <c r="G432" s="34"/>
      <c r="H432" s="34"/>
      <c r="I432" s="34"/>
      <c r="J432" s="34"/>
      <c r="K432" s="34"/>
    </row>
    <row r="433" spans="3:11" ht="15.75" customHeight="1">
      <c r="C433" s="34"/>
      <c r="D433" s="34"/>
      <c r="E433" s="34"/>
      <c r="F433" s="34"/>
      <c r="G433" s="34"/>
      <c r="H433" s="34"/>
      <c r="I433" s="34"/>
      <c r="J433" s="34"/>
      <c r="K433" s="34"/>
    </row>
    <row r="434" spans="3:11" ht="15.75" customHeight="1">
      <c r="C434" s="34"/>
      <c r="D434" s="34"/>
      <c r="E434" s="34"/>
      <c r="F434" s="34"/>
      <c r="G434" s="34"/>
      <c r="H434" s="34"/>
      <c r="I434" s="34"/>
      <c r="J434" s="34"/>
      <c r="K434" s="34"/>
    </row>
    <row r="435" spans="3:11" ht="15.75" customHeight="1">
      <c r="C435" s="34"/>
      <c r="D435" s="34"/>
      <c r="E435" s="34"/>
      <c r="F435" s="34"/>
      <c r="G435" s="34"/>
      <c r="H435" s="34"/>
      <c r="I435" s="34"/>
      <c r="J435" s="34"/>
      <c r="K435" s="34"/>
    </row>
    <row r="436" spans="3:11" ht="15.75" customHeight="1">
      <c r="C436" s="34"/>
      <c r="D436" s="34"/>
      <c r="E436" s="34"/>
      <c r="F436" s="34"/>
      <c r="G436" s="34"/>
      <c r="H436" s="34"/>
      <c r="I436" s="34"/>
      <c r="J436" s="34"/>
      <c r="K436" s="34"/>
    </row>
    <row r="437" spans="3:11" ht="15.75" customHeight="1">
      <c r="C437" s="34"/>
      <c r="D437" s="34"/>
      <c r="E437" s="34"/>
      <c r="F437" s="34"/>
      <c r="G437" s="34"/>
      <c r="H437" s="34"/>
      <c r="I437" s="34"/>
      <c r="J437" s="34"/>
      <c r="K437" s="34"/>
    </row>
    <row r="438" spans="3:11" ht="15.75" customHeight="1">
      <c r="C438" s="34"/>
      <c r="D438" s="34"/>
      <c r="E438" s="34"/>
      <c r="F438" s="34"/>
      <c r="G438" s="34"/>
      <c r="H438" s="34"/>
      <c r="I438" s="34"/>
      <c r="J438" s="34"/>
      <c r="K438" s="34"/>
    </row>
    <row r="439" spans="3:11" ht="15.75" customHeight="1">
      <c r="C439" s="34"/>
      <c r="D439" s="34"/>
      <c r="E439" s="34"/>
      <c r="F439" s="34"/>
      <c r="G439" s="34"/>
      <c r="H439" s="34"/>
      <c r="I439" s="34"/>
      <c r="J439" s="34"/>
      <c r="K439" s="34"/>
    </row>
    <row r="440" spans="3:11" ht="15.75" customHeight="1">
      <c r="C440" s="34"/>
      <c r="D440" s="34"/>
      <c r="E440" s="34"/>
      <c r="F440" s="34"/>
      <c r="G440" s="34"/>
      <c r="H440" s="34"/>
      <c r="I440" s="34"/>
      <c r="J440" s="34"/>
      <c r="K440" s="34"/>
    </row>
    <row r="441" spans="3:11" ht="15.75" customHeight="1">
      <c r="C441" s="34"/>
      <c r="D441" s="34"/>
      <c r="E441" s="34"/>
      <c r="F441" s="34"/>
      <c r="G441" s="34"/>
      <c r="H441" s="34"/>
      <c r="I441" s="34"/>
      <c r="J441" s="34"/>
      <c r="K441" s="34"/>
    </row>
    <row r="442" spans="3:11" ht="15.75" customHeight="1">
      <c r="C442" s="34"/>
      <c r="D442" s="34"/>
      <c r="E442" s="34"/>
      <c r="F442" s="34"/>
      <c r="G442" s="34"/>
      <c r="H442" s="34"/>
      <c r="I442" s="34"/>
      <c r="J442" s="34"/>
      <c r="K442" s="34"/>
    </row>
    <row r="443" spans="3:11" ht="15.75" customHeight="1">
      <c r="C443" s="34"/>
      <c r="D443" s="34"/>
      <c r="E443" s="34"/>
      <c r="F443" s="34"/>
      <c r="G443" s="34"/>
      <c r="H443" s="34"/>
      <c r="I443" s="34"/>
      <c r="J443" s="34"/>
      <c r="K443" s="34"/>
    </row>
    <row r="444" spans="3:11" ht="15.75" customHeight="1">
      <c r="C444" s="34"/>
      <c r="D444" s="34"/>
      <c r="E444" s="34"/>
      <c r="F444" s="34"/>
      <c r="G444" s="34"/>
      <c r="H444" s="34"/>
      <c r="I444" s="34"/>
      <c r="J444" s="34"/>
      <c r="K444" s="34"/>
    </row>
    <row r="445" spans="3:11" ht="15.75" customHeight="1">
      <c r="C445" s="34"/>
      <c r="D445" s="34"/>
      <c r="E445" s="34"/>
      <c r="F445" s="34"/>
      <c r="G445" s="34"/>
      <c r="H445" s="34"/>
      <c r="I445" s="34"/>
      <c r="J445" s="34"/>
      <c r="K445" s="34"/>
    </row>
    <row r="446" spans="3:11" ht="15.75" customHeight="1">
      <c r="C446" s="34"/>
      <c r="D446" s="34"/>
      <c r="E446" s="34"/>
      <c r="F446" s="34"/>
      <c r="G446" s="34"/>
      <c r="H446" s="34"/>
      <c r="I446" s="34"/>
      <c r="J446" s="34"/>
      <c r="K446" s="34"/>
    </row>
    <row r="447" spans="3:11" ht="15.75" customHeight="1">
      <c r="C447" s="34"/>
      <c r="D447" s="34"/>
      <c r="E447" s="34"/>
      <c r="F447" s="34"/>
      <c r="G447" s="34"/>
      <c r="H447" s="34"/>
      <c r="I447" s="34"/>
      <c r="J447" s="34"/>
      <c r="K447" s="34"/>
    </row>
    <row r="448" spans="3:11" ht="15.75" customHeight="1">
      <c r="C448" s="34"/>
      <c r="D448" s="34"/>
      <c r="E448" s="34"/>
      <c r="F448" s="34"/>
      <c r="G448" s="34"/>
      <c r="H448" s="34"/>
      <c r="I448" s="34"/>
      <c r="J448" s="34"/>
      <c r="K448" s="34"/>
    </row>
    <row r="449" spans="3:11" ht="15.75" customHeight="1">
      <c r="C449" s="34"/>
      <c r="D449" s="34"/>
      <c r="E449" s="34"/>
      <c r="F449" s="34"/>
      <c r="G449" s="34"/>
      <c r="H449" s="34"/>
      <c r="I449" s="34"/>
      <c r="J449" s="34"/>
      <c r="K449" s="34"/>
    </row>
    <row r="450" spans="3:11" ht="15.75" customHeight="1">
      <c r="C450" s="34"/>
      <c r="D450" s="34"/>
      <c r="E450" s="34"/>
      <c r="F450" s="34"/>
      <c r="G450" s="34"/>
      <c r="H450" s="34"/>
      <c r="I450" s="34"/>
      <c r="J450" s="34"/>
      <c r="K450" s="34"/>
    </row>
    <row r="451" spans="3:11" ht="15.75" customHeight="1">
      <c r="C451" s="34"/>
      <c r="D451" s="34"/>
      <c r="E451" s="34"/>
      <c r="F451" s="34"/>
      <c r="G451" s="34"/>
      <c r="H451" s="34"/>
      <c r="I451" s="34"/>
      <c r="J451" s="34"/>
      <c r="K451" s="34"/>
    </row>
    <row r="452" spans="3:11" ht="15.75" customHeight="1">
      <c r="C452" s="34"/>
      <c r="D452" s="34"/>
      <c r="E452" s="34"/>
      <c r="F452" s="34"/>
      <c r="G452" s="34"/>
      <c r="H452" s="34"/>
      <c r="I452" s="34"/>
      <c r="J452" s="34"/>
      <c r="K452" s="34"/>
    </row>
    <row r="453" spans="3:11" ht="15.75" customHeight="1">
      <c r="C453" s="34"/>
      <c r="D453" s="34"/>
      <c r="E453" s="34"/>
      <c r="F453" s="34"/>
      <c r="G453" s="34"/>
      <c r="H453" s="34"/>
      <c r="I453" s="34"/>
      <c r="J453" s="34"/>
      <c r="K453" s="34"/>
    </row>
    <row r="454" spans="3:11" ht="15.75" customHeight="1">
      <c r="C454" s="34"/>
      <c r="D454" s="34"/>
      <c r="E454" s="34"/>
      <c r="F454" s="34"/>
      <c r="G454" s="34"/>
      <c r="H454" s="34"/>
      <c r="I454" s="34"/>
      <c r="J454" s="34"/>
      <c r="K454" s="34"/>
    </row>
    <row r="455" spans="3:11" ht="15.75" customHeight="1">
      <c r="C455" s="34"/>
      <c r="D455" s="34"/>
      <c r="E455" s="34"/>
      <c r="F455" s="34"/>
      <c r="G455" s="34"/>
      <c r="H455" s="34"/>
      <c r="I455" s="34"/>
      <c r="J455" s="34"/>
      <c r="K455" s="34"/>
    </row>
    <row r="456" spans="3:11" ht="15.75" customHeight="1">
      <c r="C456" s="34"/>
      <c r="D456" s="34"/>
      <c r="E456" s="34"/>
      <c r="F456" s="34"/>
      <c r="G456" s="34"/>
      <c r="H456" s="34"/>
      <c r="I456" s="34"/>
      <c r="J456" s="34"/>
      <c r="K456" s="34"/>
    </row>
    <row r="457" spans="3:11" ht="15.75" customHeight="1">
      <c r="C457" s="34"/>
      <c r="D457" s="34"/>
      <c r="E457" s="34"/>
      <c r="F457" s="34"/>
      <c r="G457" s="34"/>
      <c r="H457" s="34"/>
      <c r="I457" s="34"/>
      <c r="J457" s="34"/>
      <c r="K457" s="34"/>
    </row>
    <row r="458" spans="3:11" ht="15.75" customHeight="1">
      <c r="C458" s="34"/>
      <c r="D458" s="34"/>
      <c r="E458" s="34"/>
      <c r="F458" s="34"/>
      <c r="G458" s="34"/>
      <c r="H458" s="34"/>
      <c r="I458" s="34"/>
      <c r="J458" s="34"/>
      <c r="K458" s="34"/>
    </row>
    <row r="459" spans="3:11" ht="15.75" customHeight="1">
      <c r="C459" s="34"/>
      <c r="D459" s="34"/>
      <c r="E459" s="34"/>
      <c r="F459" s="34"/>
      <c r="G459" s="34"/>
      <c r="H459" s="34"/>
      <c r="I459" s="34"/>
      <c r="J459" s="34"/>
      <c r="K459" s="34"/>
    </row>
    <row r="460" spans="3:11" ht="15.75" customHeight="1">
      <c r="C460" s="34"/>
      <c r="D460" s="34"/>
      <c r="E460" s="34"/>
      <c r="F460" s="34"/>
      <c r="G460" s="34"/>
      <c r="H460" s="34"/>
      <c r="I460" s="34"/>
      <c r="J460" s="34"/>
      <c r="K460" s="34"/>
    </row>
    <row r="461" spans="3:11" ht="15.75" customHeight="1">
      <c r="C461" s="34"/>
      <c r="D461" s="34"/>
      <c r="E461" s="34"/>
      <c r="F461" s="34"/>
      <c r="G461" s="34"/>
      <c r="H461" s="34"/>
      <c r="I461" s="34"/>
      <c r="J461" s="34"/>
      <c r="K461" s="34"/>
    </row>
    <row r="462" spans="3:11" ht="15.75" customHeight="1">
      <c r="C462" s="34"/>
      <c r="D462" s="34"/>
      <c r="E462" s="34"/>
      <c r="F462" s="34"/>
      <c r="G462" s="34"/>
      <c r="H462" s="34"/>
      <c r="I462" s="34"/>
      <c r="J462" s="34"/>
      <c r="K462" s="34"/>
    </row>
    <row r="463" spans="3:11" ht="15.75" customHeight="1">
      <c r="C463" s="34"/>
      <c r="D463" s="34"/>
      <c r="E463" s="34"/>
      <c r="F463" s="34"/>
      <c r="G463" s="34"/>
      <c r="H463" s="34"/>
      <c r="I463" s="34"/>
      <c r="J463" s="34"/>
      <c r="K463" s="34"/>
    </row>
    <row r="464" spans="3:11" ht="15.75" customHeight="1">
      <c r="C464" s="34"/>
      <c r="D464" s="34"/>
      <c r="E464" s="34"/>
      <c r="F464" s="34"/>
      <c r="G464" s="34"/>
      <c r="H464" s="34"/>
      <c r="I464" s="34"/>
      <c r="J464" s="34"/>
      <c r="K464" s="34"/>
    </row>
    <row r="465" spans="3:11" ht="15.75" customHeight="1">
      <c r="C465" s="34"/>
      <c r="D465" s="34"/>
      <c r="E465" s="34"/>
      <c r="F465" s="34"/>
      <c r="G465" s="34"/>
      <c r="H465" s="34"/>
      <c r="I465" s="34"/>
      <c r="J465" s="34"/>
      <c r="K465" s="34"/>
    </row>
    <row r="466" spans="3:11" ht="15.75" customHeight="1">
      <c r="C466" s="34"/>
      <c r="D466" s="34"/>
      <c r="E466" s="34"/>
      <c r="F466" s="34"/>
      <c r="G466" s="34"/>
      <c r="H466" s="34"/>
      <c r="I466" s="34"/>
      <c r="J466" s="34"/>
      <c r="K466" s="34"/>
    </row>
    <row r="467" spans="3:11" ht="15.75" customHeight="1">
      <c r="C467" s="34"/>
      <c r="D467" s="34"/>
      <c r="E467" s="34"/>
      <c r="F467" s="34"/>
      <c r="G467" s="34"/>
      <c r="H467" s="34"/>
      <c r="I467" s="34"/>
      <c r="J467" s="34"/>
      <c r="K467" s="34"/>
    </row>
    <row r="468" spans="3:11" ht="15.75" customHeight="1">
      <c r="C468" s="34"/>
      <c r="D468" s="34"/>
      <c r="E468" s="34"/>
      <c r="F468" s="34"/>
      <c r="G468" s="34"/>
      <c r="H468" s="34"/>
      <c r="I468" s="34"/>
      <c r="J468" s="34"/>
      <c r="K468" s="34"/>
    </row>
    <row r="469" spans="3:11" ht="15.75" customHeight="1">
      <c r="C469" s="34"/>
      <c r="D469" s="34"/>
      <c r="E469" s="34"/>
      <c r="F469" s="34"/>
      <c r="G469" s="34"/>
      <c r="H469" s="34"/>
      <c r="I469" s="34"/>
      <c r="J469" s="34"/>
      <c r="K469" s="34"/>
    </row>
    <row r="470" spans="3:11" ht="15.75" customHeight="1">
      <c r="C470" s="34"/>
      <c r="D470" s="34"/>
      <c r="E470" s="34"/>
      <c r="F470" s="34"/>
      <c r="G470" s="34"/>
      <c r="H470" s="34"/>
      <c r="I470" s="34"/>
      <c r="J470" s="34"/>
      <c r="K470" s="34"/>
    </row>
    <row r="471" spans="3:11" ht="15.75" customHeight="1">
      <c r="C471" s="34"/>
      <c r="D471" s="34"/>
      <c r="E471" s="34"/>
      <c r="F471" s="34"/>
      <c r="G471" s="34"/>
      <c r="H471" s="34"/>
      <c r="I471" s="34"/>
      <c r="J471" s="34"/>
      <c r="K471" s="34"/>
    </row>
    <row r="472" spans="3:11" ht="15.75" customHeight="1">
      <c r="C472" s="34"/>
      <c r="D472" s="34"/>
      <c r="E472" s="34"/>
      <c r="F472" s="34"/>
      <c r="G472" s="34"/>
      <c r="H472" s="34"/>
      <c r="I472" s="34"/>
      <c r="J472" s="34"/>
      <c r="K472" s="34"/>
    </row>
    <row r="473" spans="3:11" ht="15.75" customHeight="1">
      <c r="C473" s="34"/>
      <c r="D473" s="34"/>
      <c r="E473" s="34"/>
      <c r="F473" s="34"/>
      <c r="G473" s="34"/>
      <c r="H473" s="34"/>
      <c r="I473" s="34"/>
      <c r="J473" s="34"/>
      <c r="K473" s="34"/>
    </row>
    <row r="474" spans="3:11" ht="15.75" customHeight="1">
      <c r="C474" s="34"/>
      <c r="D474" s="34"/>
      <c r="E474" s="34"/>
      <c r="F474" s="34"/>
      <c r="G474" s="34"/>
      <c r="H474" s="34"/>
      <c r="I474" s="34"/>
      <c r="J474" s="34"/>
      <c r="K474" s="34"/>
    </row>
    <row r="475" spans="3:11" ht="15.75" customHeight="1">
      <c r="C475" s="34"/>
      <c r="D475" s="34"/>
      <c r="E475" s="34"/>
      <c r="F475" s="34"/>
      <c r="G475" s="34"/>
      <c r="H475" s="34"/>
      <c r="I475" s="34"/>
      <c r="J475" s="34"/>
      <c r="K475" s="34"/>
    </row>
    <row r="476" spans="3:11" ht="15.75" customHeight="1">
      <c r="C476" s="34"/>
      <c r="D476" s="34"/>
      <c r="E476" s="34"/>
      <c r="F476" s="34"/>
      <c r="G476" s="34"/>
      <c r="H476" s="34"/>
      <c r="I476" s="34"/>
      <c r="J476" s="34"/>
      <c r="K476" s="34"/>
    </row>
    <row r="477" spans="3:11" ht="15.75" customHeight="1">
      <c r="C477" s="34"/>
      <c r="D477" s="34"/>
      <c r="E477" s="34"/>
      <c r="F477" s="34"/>
      <c r="G477" s="34"/>
      <c r="H477" s="34"/>
      <c r="I477" s="34"/>
      <c r="J477" s="34"/>
      <c r="K477" s="34"/>
    </row>
    <row r="478" spans="3:11" ht="15.75" customHeight="1">
      <c r="C478" s="34"/>
      <c r="D478" s="34"/>
      <c r="E478" s="34"/>
      <c r="F478" s="34"/>
      <c r="G478" s="34"/>
      <c r="H478" s="34"/>
      <c r="I478" s="34"/>
      <c r="J478" s="34"/>
      <c r="K478" s="34"/>
    </row>
    <row r="479" spans="3:11" ht="15.75" customHeight="1">
      <c r="C479" s="34"/>
      <c r="D479" s="34"/>
      <c r="E479" s="34"/>
      <c r="F479" s="34"/>
      <c r="G479" s="34"/>
      <c r="H479" s="34"/>
      <c r="I479" s="34"/>
      <c r="J479" s="34"/>
      <c r="K479" s="34"/>
    </row>
    <row r="480" spans="3:11" ht="15.75" customHeight="1">
      <c r="C480" s="34"/>
      <c r="D480" s="34"/>
      <c r="E480" s="34"/>
      <c r="F480" s="34"/>
      <c r="G480" s="34"/>
      <c r="H480" s="34"/>
      <c r="I480" s="34"/>
      <c r="J480" s="34"/>
      <c r="K480" s="34"/>
    </row>
    <row r="481" spans="3:11" ht="15.75" customHeight="1">
      <c r="C481" s="34"/>
      <c r="D481" s="34"/>
      <c r="E481" s="34"/>
      <c r="F481" s="34"/>
      <c r="G481" s="34"/>
      <c r="H481" s="34"/>
      <c r="I481" s="34"/>
      <c r="J481" s="34"/>
      <c r="K481" s="34"/>
    </row>
    <row r="482" spans="3:11" ht="15.75" customHeight="1">
      <c r="C482" s="34"/>
      <c r="D482" s="34"/>
      <c r="E482" s="34"/>
      <c r="F482" s="34"/>
      <c r="G482" s="34"/>
      <c r="H482" s="34"/>
      <c r="I482" s="34"/>
      <c r="J482" s="34"/>
      <c r="K482" s="34"/>
    </row>
    <row r="483" spans="3:11" ht="15.75" customHeight="1">
      <c r="C483" s="34"/>
      <c r="D483" s="34"/>
      <c r="E483" s="34"/>
      <c r="F483" s="34"/>
      <c r="G483" s="34"/>
      <c r="H483" s="34"/>
      <c r="I483" s="34"/>
      <c r="J483" s="34"/>
      <c r="K483" s="34"/>
    </row>
    <row r="484" spans="3:11" ht="15.75" customHeight="1">
      <c r="C484" s="34"/>
      <c r="D484" s="34"/>
      <c r="E484" s="34"/>
      <c r="F484" s="34"/>
      <c r="G484" s="34"/>
      <c r="H484" s="34"/>
      <c r="I484" s="34"/>
      <c r="J484" s="34"/>
      <c r="K484" s="34"/>
    </row>
    <row r="485" spans="3:11" ht="15.75" customHeight="1">
      <c r="C485" s="34"/>
      <c r="D485" s="34"/>
      <c r="E485" s="34"/>
      <c r="F485" s="34"/>
      <c r="G485" s="34"/>
      <c r="H485" s="34"/>
      <c r="I485" s="34"/>
      <c r="J485" s="34"/>
      <c r="K485" s="34"/>
    </row>
    <row r="486" spans="3:11" ht="15.75" customHeight="1">
      <c r="C486" s="34"/>
      <c r="D486" s="34"/>
      <c r="E486" s="34"/>
      <c r="F486" s="34"/>
      <c r="G486" s="34"/>
      <c r="H486" s="34"/>
      <c r="I486" s="34"/>
      <c r="J486" s="34"/>
      <c r="K486" s="34"/>
    </row>
    <row r="487" spans="3:11" ht="15.75" customHeight="1">
      <c r="C487" s="34"/>
      <c r="D487" s="34"/>
      <c r="E487" s="34"/>
      <c r="F487" s="34"/>
      <c r="G487" s="34"/>
      <c r="H487" s="34"/>
      <c r="I487" s="34"/>
      <c r="J487" s="34"/>
      <c r="K487" s="34"/>
    </row>
    <row r="488" spans="3:11" ht="15.75" customHeight="1">
      <c r="C488" s="34"/>
      <c r="D488" s="34"/>
      <c r="E488" s="34"/>
      <c r="F488" s="34"/>
      <c r="G488" s="34"/>
      <c r="H488" s="34"/>
      <c r="I488" s="34"/>
      <c r="J488" s="34"/>
      <c r="K488" s="34"/>
    </row>
    <row r="489" spans="3:11" ht="15.75" customHeight="1">
      <c r="C489" s="34"/>
      <c r="D489" s="34"/>
      <c r="E489" s="34"/>
      <c r="F489" s="34"/>
      <c r="G489" s="34"/>
      <c r="H489" s="34"/>
      <c r="I489" s="34"/>
      <c r="J489" s="34"/>
      <c r="K489" s="34"/>
    </row>
    <row r="490" spans="3:11" ht="15.75" customHeight="1">
      <c r="C490" s="34"/>
      <c r="D490" s="34"/>
      <c r="E490" s="34"/>
      <c r="F490" s="34"/>
      <c r="G490" s="34"/>
      <c r="H490" s="34"/>
      <c r="I490" s="34"/>
      <c r="J490" s="34"/>
      <c r="K490" s="34"/>
    </row>
    <row r="491" spans="3:11" ht="15.75" customHeight="1">
      <c r="C491" s="34"/>
      <c r="D491" s="34"/>
      <c r="E491" s="34"/>
      <c r="F491" s="34"/>
      <c r="G491" s="34"/>
      <c r="H491" s="34"/>
      <c r="I491" s="34"/>
      <c r="J491" s="34"/>
      <c r="K491" s="34"/>
    </row>
    <row r="492" spans="3:11" ht="15.75" customHeight="1">
      <c r="C492" s="34"/>
      <c r="D492" s="34"/>
      <c r="E492" s="34"/>
      <c r="F492" s="34"/>
      <c r="G492" s="34"/>
      <c r="H492" s="34"/>
      <c r="I492" s="34"/>
      <c r="J492" s="34"/>
      <c r="K492" s="34"/>
    </row>
    <row r="493" spans="3:11" ht="15.75" customHeight="1">
      <c r="C493" s="34"/>
      <c r="D493" s="34"/>
      <c r="E493" s="34"/>
      <c r="F493" s="34"/>
      <c r="G493" s="34"/>
      <c r="H493" s="34"/>
      <c r="I493" s="34"/>
      <c r="J493" s="34"/>
      <c r="K493" s="34"/>
    </row>
    <row r="494" spans="3:11" ht="15.75" customHeight="1">
      <c r="C494" s="34"/>
      <c r="D494" s="34"/>
      <c r="E494" s="34"/>
      <c r="F494" s="34"/>
      <c r="G494" s="34"/>
      <c r="H494" s="34"/>
      <c r="I494" s="34"/>
      <c r="J494" s="34"/>
      <c r="K494" s="34"/>
    </row>
    <row r="495" spans="3:11" ht="15.75" customHeight="1">
      <c r="C495" s="34"/>
      <c r="D495" s="34"/>
      <c r="E495" s="34"/>
      <c r="F495" s="34"/>
      <c r="G495" s="34"/>
      <c r="H495" s="34"/>
      <c r="I495" s="34"/>
      <c r="J495" s="34"/>
      <c r="K495" s="34"/>
    </row>
    <row r="496" spans="3:11" ht="15.75" customHeight="1">
      <c r="C496" s="34"/>
      <c r="D496" s="34"/>
      <c r="E496" s="34"/>
      <c r="F496" s="34"/>
      <c r="G496" s="34"/>
      <c r="H496" s="34"/>
      <c r="I496" s="34"/>
      <c r="J496" s="34"/>
      <c r="K496" s="34"/>
    </row>
    <row r="497" spans="3:11" ht="15.75" customHeight="1">
      <c r="C497" s="34"/>
      <c r="D497" s="34"/>
      <c r="E497" s="34"/>
      <c r="F497" s="34"/>
      <c r="G497" s="34"/>
      <c r="H497" s="34"/>
      <c r="I497" s="34"/>
      <c r="J497" s="34"/>
      <c r="K497" s="34"/>
    </row>
    <row r="498" spans="3:11" ht="15.75" customHeight="1">
      <c r="C498" s="34"/>
      <c r="D498" s="34"/>
      <c r="E498" s="34"/>
      <c r="F498" s="34"/>
      <c r="G498" s="34"/>
      <c r="H498" s="34"/>
      <c r="I498" s="34"/>
      <c r="J498" s="34"/>
      <c r="K498" s="34"/>
    </row>
    <row r="499" spans="3:11" ht="15.75" customHeight="1">
      <c r="C499" s="34"/>
      <c r="D499" s="34"/>
      <c r="E499" s="34"/>
      <c r="F499" s="34"/>
      <c r="G499" s="34"/>
      <c r="H499" s="34"/>
      <c r="I499" s="34"/>
      <c r="J499" s="34"/>
      <c r="K499" s="34"/>
    </row>
    <row r="500" spans="3:11" ht="15.75" customHeight="1">
      <c r="C500" s="34"/>
      <c r="D500" s="34"/>
      <c r="E500" s="34"/>
      <c r="F500" s="34"/>
      <c r="G500" s="34"/>
      <c r="H500" s="34"/>
      <c r="I500" s="34"/>
      <c r="J500" s="34"/>
      <c r="K500" s="34"/>
    </row>
    <row r="501" spans="3:11" ht="15.75" customHeight="1">
      <c r="C501" s="34"/>
      <c r="D501" s="34"/>
      <c r="E501" s="34"/>
      <c r="F501" s="34"/>
      <c r="G501" s="34"/>
      <c r="H501" s="34"/>
      <c r="I501" s="34"/>
      <c r="J501" s="34"/>
      <c r="K501" s="34"/>
    </row>
    <row r="502" spans="3:11" ht="15.75" customHeight="1">
      <c r="C502" s="34"/>
      <c r="D502" s="34"/>
      <c r="E502" s="34"/>
      <c r="F502" s="34"/>
      <c r="G502" s="34"/>
      <c r="H502" s="34"/>
      <c r="I502" s="34"/>
      <c r="J502" s="34"/>
      <c r="K502" s="34"/>
    </row>
    <row r="503" spans="3:11" ht="15.75" customHeight="1">
      <c r="C503" s="34"/>
      <c r="D503" s="34"/>
      <c r="E503" s="34"/>
      <c r="F503" s="34"/>
      <c r="G503" s="34"/>
      <c r="H503" s="34"/>
      <c r="I503" s="34"/>
      <c r="J503" s="34"/>
      <c r="K503" s="34"/>
    </row>
    <row r="504" spans="3:11" ht="15.75" customHeight="1">
      <c r="C504" s="34"/>
      <c r="D504" s="34"/>
      <c r="E504" s="34"/>
      <c r="F504" s="34"/>
      <c r="G504" s="34"/>
      <c r="H504" s="34"/>
      <c r="I504" s="34"/>
      <c r="J504" s="34"/>
      <c r="K504" s="34"/>
    </row>
    <row r="505" spans="3:11" ht="15.75" customHeight="1">
      <c r="C505" s="34"/>
      <c r="D505" s="34"/>
      <c r="E505" s="34"/>
      <c r="F505" s="34"/>
      <c r="G505" s="34"/>
      <c r="H505" s="34"/>
      <c r="I505" s="34"/>
      <c r="J505" s="34"/>
      <c r="K505" s="34"/>
    </row>
    <row r="506" spans="3:11" ht="15.75" customHeight="1">
      <c r="C506" s="34"/>
      <c r="D506" s="34"/>
      <c r="E506" s="34"/>
      <c r="F506" s="34"/>
      <c r="G506" s="34"/>
      <c r="H506" s="34"/>
      <c r="I506" s="34"/>
      <c r="J506" s="34"/>
      <c r="K506" s="34"/>
    </row>
    <row r="507" spans="3:11" ht="15.75" customHeight="1">
      <c r="C507" s="34"/>
      <c r="D507" s="34"/>
      <c r="E507" s="34"/>
      <c r="F507" s="34"/>
      <c r="G507" s="34"/>
      <c r="H507" s="34"/>
      <c r="I507" s="34"/>
      <c r="J507" s="34"/>
      <c r="K507" s="34"/>
    </row>
    <row r="508" spans="3:11" ht="15.75" customHeight="1">
      <c r="C508" s="34"/>
      <c r="D508" s="34"/>
      <c r="E508" s="34"/>
      <c r="F508" s="34"/>
      <c r="G508" s="34"/>
      <c r="H508" s="34"/>
      <c r="I508" s="34"/>
      <c r="J508" s="34"/>
      <c r="K508" s="34"/>
    </row>
    <row r="509" spans="3:11" ht="15.75" customHeight="1">
      <c r="C509" s="34"/>
      <c r="D509" s="34"/>
      <c r="E509" s="34"/>
      <c r="F509" s="34"/>
      <c r="G509" s="34"/>
      <c r="H509" s="34"/>
      <c r="I509" s="34"/>
      <c r="J509" s="34"/>
      <c r="K509" s="34"/>
    </row>
    <row r="510" spans="3:11" ht="15.75" customHeight="1">
      <c r="C510" s="34"/>
      <c r="D510" s="34"/>
      <c r="E510" s="34"/>
      <c r="F510" s="34"/>
      <c r="G510" s="34"/>
      <c r="H510" s="34"/>
      <c r="I510" s="34"/>
      <c r="J510" s="34"/>
      <c r="K510" s="34"/>
    </row>
    <row r="511" spans="3:11" ht="15.75" customHeight="1">
      <c r="C511" s="34"/>
      <c r="D511" s="34"/>
      <c r="E511" s="34"/>
      <c r="F511" s="34"/>
      <c r="G511" s="34"/>
      <c r="H511" s="34"/>
      <c r="I511" s="34"/>
      <c r="J511" s="34"/>
      <c r="K511" s="34"/>
    </row>
    <row r="512" spans="3:11" ht="15.75" customHeight="1">
      <c r="C512" s="34"/>
      <c r="D512" s="34"/>
      <c r="E512" s="34"/>
      <c r="F512" s="34"/>
      <c r="G512" s="34"/>
      <c r="H512" s="34"/>
      <c r="I512" s="34"/>
      <c r="J512" s="34"/>
      <c r="K512" s="34"/>
    </row>
    <row r="513" spans="3:11" ht="15.75" customHeight="1">
      <c r="C513" s="34"/>
      <c r="D513" s="34"/>
      <c r="E513" s="34"/>
      <c r="F513" s="34"/>
      <c r="G513" s="34"/>
      <c r="H513" s="34"/>
      <c r="I513" s="34"/>
      <c r="J513" s="34"/>
      <c r="K513" s="34"/>
    </row>
    <row r="514" spans="3:11" ht="15.75" customHeight="1">
      <c r="C514" s="34"/>
      <c r="D514" s="34"/>
      <c r="E514" s="34"/>
      <c r="F514" s="34"/>
      <c r="G514" s="34"/>
      <c r="H514" s="34"/>
      <c r="I514" s="34"/>
      <c r="J514" s="34"/>
      <c r="K514" s="34"/>
    </row>
    <row r="515" spans="3:11" ht="15.75" customHeight="1">
      <c r="C515" s="34"/>
      <c r="D515" s="34"/>
      <c r="E515" s="34"/>
      <c r="F515" s="34"/>
      <c r="G515" s="34"/>
      <c r="H515" s="34"/>
      <c r="I515" s="34"/>
      <c r="J515" s="34"/>
      <c r="K515" s="34"/>
    </row>
    <row r="516" spans="3:11" ht="15.75" customHeight="1">
      <c r="C516" s="34"/>
      <c r="D516" s="34"/>
      <c r="E516" s="34"/>
      <c r="F516" s="34"/>
      <c r="G516" s="34"/>
      <c r="H516" s="34"/>
      <c r="I516" s="34"/>
      <c r="J516" s="34"/>
      <c r="K516" s="34"/>
    </row>
    <row r="517" spans="3:11" ht="15.75" customHeight="1">
      <c r="C517" s="34"/>
      <c r="D517" s="34"/>
      <c r="E517" s="34"/>
      <c r="F517" s="34"/>
      <c r="G517" s="34"/>
      <c r="H517" s="34"/>
      <c r="I517" s="34"/>
      <c r="J517" s="34"/>
      <c r="K517" s="34"/>
    </row>
    <row r="518" spans="3:11" ht="15.75" customHeight="1">
      <c r="C518" s="34"/>
      <c r="D518" s="34"/>
      <c r="E518" s="34"/>
      <c r="F518" s="34"/>
      <c r="G518" s="34"/>
      <c r="H518" s="34"/>
      <c r="I518" s="34"/>
      <c r="J518" s="34"/>
      <c r="K518" s="34"/>
    </row>
    <row r="519" spans="3:11" ht="15.75" customHeight="1">
      <c r="C519" s="34"/>
      <c r="D519" s="34"/>
      <c r="E519" s="34"/>
      <c r="F519" s="34"/>
      <c r="G519" s="34"/>
      <c r="H519" s="34"/>
      <c r="I519" s="34"/>
      <c r="J519" s="34"/>
      <c r="K519" s="34"/>
    </row>
    <row r="520" spans="3:11" ht="15.75" customHeight="1">
      <c r="C520" s="34"/>
      <c r="D520" s="34"/>
      <c r="E520" s="34"/>
      <c r="F520" s="34"/>
      <c r="G520" s="34"/>
      <c r="H520" s="34"/>
      <c r="I520" s="34"/>
      <c r="J520" s="34"/>
      <c r="K520" s="34"/>
    </row>
    <row r="521" spans="3:11" ht="15.75" customHeight="1">
      <c r="C521" s="34"/>
      <c r="D521" s="34"/>
      <c r="E521" s="34"/>
      <c r="F521" s="34"/>
      <c r="G521" s="34"/>
      <c r="H521" s="34"/>
      <c r="I521" s="34"/>
      <c r="J521" s="34"/>
      <c r="K521" s="34"/>
    </row>
    <row r="522" spans="3:11" ht="15.75" customHeight="1">
      <c r="C522" s="34"/>
      <c r="D522" s="34"/>
      <c r="E522" s="34"/>
      <c r="F522" s="34"/>
      <c r="G522" s="34"/>
      <c r="H522" s="34"/>
      <c r="I522" s="34"/>
      <c r="J522" s="34"/>
      <c r="K522" s="34"/>
    </row>
    <row r="523" spans="3:11" ht="15.75" customHeight="1">
      <c r="C523" s="34"/>
      <c r="D523" s="34"/>
      <c r="E523" s="34"/>
      <c r="F523" s="34"/>
      <c r="G523" s="34"/>
      <c r="H523" s="34"/>
      <c r="I523" s="34"/>
      <c r="J523" s="34"/>
      <c r="K523" s="34"/>
    </row>
    <row r="524" spans="3:11" ht="15.75" customHeight="1">
      <c r="C524" s="34"/>
      <c r="D524" s="34"/>
      <c r="E524" s="34"/>
      <c r="F524" s="34"/>
      <c r="G524" s="34"/>
      <c r="H524" s="34"/>
      <c r="I524" s="34"/>
      <c r="J524" s="34"/>
      <c r="K524" s="34"/>
    </row>
    <row r="525" spans="3:11" ht="15.75" customHeight="1">
      <c r="C525" s="34"/>
      <c r="D525" s="34"/>
      <c r="E525" s="34"/>
      <c r="F525" s="34"/>
      <c r="G525" s="34"/>
      <c r="H525" s="34"/>
      <c r="I525" s="34"/>
      <c r="J525" s="34"/>
      <c r="K525" s="34"/>
    </row>
    <row r="526" spans="3:11" ht="15.75" customHeight="1">
      <c r="C526" s="34"/>
      <c r="D526" s="34"/>
      <c r="E526" s="34"/>
      <c r="F526" s="34"/>
      <c r="G526" s="34"/>
      <c r="H526" s="34"/>
      <c r="I526" s="34"/>
      <c r="J526" s="34"/>
      <c r="K526" s="34"/>
    </row>
    <row r="527" spans="3:11" ht="15.75" customHeight="1">
      <c r="C527" s="34"/>
      <c r="D527" s="34"/>
      <c r="E527" s="34"/>
      <c r="F527" s="34"/>
      <c r="G527" s="34"/>
      <c r="H527" s="34"/>
      <c r="I527" s="34"/>
      <c r="J527" s="34"/>
      <c r="K527" s="34"/>
    </row>
    <row r="528" spans="3:11" ht="15.75" customHeight="1">
      <c r="C528" s="34"/>
      <c r="D528" s="34"/>
      <c r="E528" s="34"/>
      <c r="F528" s="34"/>
      <c r="G528" s="34"/>
      <c r="H528" s="34"/>
      <c r="I528" s="34"/>
      <c r="J528" s="34"/>
      <c r="K528" s="34"/>
    </row>
    <row r="529" spans="3:11" ht="15.75" customHeight="1">
      <c r="C529" s="34"/>
      <c r="D529" s="34"/>
      <c r="E529" s="34"/>
      <c r="F529" s="34"/>
      <c r="G529" s="34"/>
      <c r="H529" s="34"/>
      <c r="I529" s="34"/>
      <c r="J529" s="34"/>
      <c r="K529" s="34"/>
    </row>
    <row r="530" spans="3:11" ht="15.75" customHeight="1">
      <c r="C530" s="34"/>
      <c r="D530" s="34"/>
      <c r="E530" s="34"/>
      <c r="F530" s="34"/>
      <c r="G530" s="34"/>
      <c r="H530" s="34"/>
      <c r="I530" s="34"/>
      <c r="J530" s="34"/>
      <c r="K530" s="34"/>
    </row>
    <row r="531" spans="3:11" ht="15.75" customHeight="1">
      <c r="C531" s="34"/>
      <c r="D531" s="34"/>
      <c r="E531" s="34"/>
      <c r="F531" s="34"/>
      <c r="G531" s="34"/>
      <c r="H531" s="34"/>
      <c r="I531" s="34"/>
      <c r="J531" s="34"/>
      <c r="K531" s="34"/>
    </row>
    <row r="532" spans="3:11" ht="15.75" customHeight="1">
      <c r="C532" s="34"/>
      <c r="D532" s="34"/>
      <c r="E532" s="34"/>
      <c r="F532" s="34"/>
      <c r="G532" s="34"/>
      <c r="H532" s="34"/>
      <c r="I532" s="34"/>
      <c r="J532" s="34"/>
      <c r="K532" s="34"/>
    </row>
    <row r="533" spans="3:11" ht="15.75" customHeight="1">
      <c r="C533" s="34"/>
      <c r="D533" s="34"/>
      <c r="E533" s="34"/>
      <c r="F533" s="34"/>
      <c r="G533" s="34"/>
      <c r="H533" s="34"/>
      <c r="I533" s="34"/>
      <c r="J533" s="34"/>
      <c r="K533" s="34"/>
    </row>
    <row r="534" spans="3:11" ht="15.75" customHeight="1">
      <c r="C534" s="34"/>
      <c r="D534" s="34"/>
      <c r="E534" s="34"/>
      <c r="F534" s="34"/>
      <c r="G534" s="34"/>
      <c r="H534" s="34"/>
      <c r="I534" s="34"/>
      <c r="J534" s="34"/>
      <c r="K534" s="34"/>
    </row>
    <row r="535" spans="3:11" ht="15.75" customHeight="1">
      <c r="C535" s="34"/>
      <c r="D535" s="34"/>
      <c r="E535" s="34"/>
      <c r="F535" s="34"/>
      <c r="G535" s="34"/>
      <c r="H535" s="34"/>
      <c r="I535" s="34"/>
      <c r="J535" s="34"/>
      <c r="K535" s="34"/>
    </row>
    <row r="536" spans="3:11" ht="15.75" customHeight="1">
      <c r="C536" s="34"/>
      <c r="D536" s="34"/>
      <c r="E536" s="34"/>
      <c r="F536" s="34"/>
      <c r="G536" s="34"/>
      <c r="H536" s="34"/>
      <c r="I536" s="34"/>
      <c r="J536" s="34"/>
      <c r="K536" s="34"/>
    </row>
    <row r="537" spans="3:11" ht="15.75" customHeight="1">
      <c r="C537" s="34"/>
      <c r="D537" s="34"/>
      <c r="E537" s="34"/>
      <c r="F537" s="34"/>
      <c r="G537" s="34"/>
      <c r="H537" s="34"/>
      <c r="I537" s="34"/>
      <c r="J537" s="34"/>
      <c r="K537" s="34"/>
    </row>
    <row r="538" spans="3:11" ht="15.75" customHeight="1">
      <c r="C538" s="34"/>
      <c r="D538" s="34"/>
      <c r="E538" s="34"/>
      <c r="F538" s="34"/>
      <c r="G538" s="34"/>
      <c r="H538" s="34"/>
      <c r="I538" s="34"/>
      <c r="J538" s="34"/>
      <c r="K538" s="34"/>
    </row>
    <row r="539" spans="3:11" ht="15.75" customHeight="1">
      <c r="C539" s="34"/>
      <c r="D539" s="34"/>
      <c r="E539" s="34"/>
      <c r="F539" s="34"/>
      <c r="G539" s="34"/>
      <c r="H539" s="34"/>
      <c r="I539" s="34"/>
      <c r="J539" s="34"/>
      <c r="K539" s="34"/>
    </row>
    <row r="540" spans="3:11" ht="15.75" customHeight="1">
      <c r="C540" s="34"/>
      <c r="D540" s="34"/>
      <c r="E540" s="34"/>
      <c r="F540" s="34"/>
      <c r="G540" s="34"/>
      <c r="H540" s="34"/>
      <c r="I540" s="34"/>
      <c r="J540" s="34"/>
      <c r="K540" s="34"/>
    </row>
    <row r="541" spans="3:11" ht="15.75" customHeight="1">
      <c r="C541" s="34"/>
      <c r="D541" s="34"/>
      <c r="E541" s="34"/>
      <c r="F541" s="34"/>
      <c r="G541" s="34"/>
      <c r="H541" s="34"/>
      <c r="I541" s="34"/>
      <c r="J541" s="34"/>
      <c r="K541" s="34"/>
    </row>
    <row r="542" spans="3:11" ht="15.75" customHeight="1">
      <c r="C542" s="34"/>
      <c r="D542" s="34"/>
      <c r="E542" s="34"/>
      <c r="F542" s="34"/>
      <c r="G542" s="34"/>
      <c r="H542" s="34"/>
      <c r="I542" s="34"/>
      <c r="J542" s="34"/>
      <c r="K542" s="34"/>
    </row>
    <row r="543" spans="3:11" ht="15.75" customHeight="1">
      <c r="C543" s="34"/>
      <c r="D543" s="34"/>
      <c r="E543" s="34"/>
      <c r="F543" s="34"/>
      <c r="G543" s="34"/>
      <c r="H543" s="34"/>
      <c r="I543" s="34"/>
      <c r="J543" s="34"/>
      <c r="K543" s="34"/>
    </row>
    <row r="544" spans="3:11" ht="15.75" customHeight="1">
      <c r="C544" s="34"/>
      <c r="D544" s="34"/>
      <c r="E544" s="34"/>
      <c r="F544" s="34"/>
      <c r="G544" s="34"/>
      <c r="H544" s="34"/>
      <c r="I544" s="34"/>
      <c r="J544" s="34"/>
      <c r="K544" s="34"/>
    </row>
    <row r="545" spans="3:11" ht="15.75" customHeight="1">
      <c r="C545" s="34"/>
      <c r="D545" s="34"/>
      <c r="E545" s="34"/>
      <c r="F545" s="34"/>
      <c r="G545" s="34"/>
      <c r="H545" s="34"/>
      <c r="I545" s="34"/>
      <c r="J545" s="34"/>
      <c r="K545" s="34"/>
    </row>
    <row r="546" spans="3:11" ht="15.75" customHeight="1">
      <c r="C546" s="34"/>
      <c r="D546" s="34"/>
      <c r="E546" s="34"/>
      <c r="F546" s="34"/>
      <c r="G546" s="34"/>
      <c r="H546" s="34"/>
      <c r="I546" s="34"/>
      <c r="J546" s="34"/>
      <c r="K546" s="34"/>
    </row>
    <row r="547" spans="3:11" ht="15.75" customHeight="1">
      <c r="C547" s="34"/>
      <c r="D547" s="34"/>
      <c r="E547" s="34"/>
      <c r="F547" s="34"/>
      <c r="G547" s="34"/>
      <c r="H547" s="34"/>
      <c r="I547" s="34"/>
      <c r="J547" s="34"/>
      <c r="K547" s="34"/>
    </row>
    <row r="548" spans="3:11" ht="15.75" customHeight="1">
      <c r="C548" s="34"/>
      <c r="D548" s="34"/>
      <c r="E548" s="34"/>
      <c r="F548" s="34"/>
      <c r="G548" s="34"/>
      <c r="H548" s="34"/>
      <c r="I548" s="34"/>
      <c r="J548" s="34"/>
      <c r="K548" s="34"/>
    </row>
    <row r="549" spans="3:11" ht="15.75" customHeight="1">
      <c r="C549" s="34"/>
      <c r="D549" s="34"/>
      <c r="E549" s="34"/>
      <c r="F549" s="34"/>
      <c r="G549" s="34"/>
      <c r="H549" s="34"/>
      <c r="I549" s="34"/>
      <c r="J549" s="34"/>
      <c r="K549" s="34"/>
    </row>
    <row r="550" spans="3:11" ht="15.75" customHeight="1">
      <c r="C550" s="34"/>
      <c r="D550" s="34"/>
      <c r="E550" s="34"/>
      <c r="F550" s="34"/>
      <c r="G550" s="34"/>
      <c r="H550" s="34"/>
      <c r="I550" s="34"/>
      <c r="J550" s="34"/>
      <c r="K550" s="34"/>
    </row>
    <row r="551" spans="3:11" ht="15.75" customHeight="1">
      <c r="C551" s="34"/>
      <c r="D551" s="34"/>
      <c r="E551" s="34"/>
      <c r="F551" s="34"/>
      <c r="G551" s="34"/>
      <c r="H551" s="34"/>
      <c r="I551" s="34"/>
      <c r="J551" s="34"/>
      <c r="K551" s="34"/>
    </row>
    <row r="552" spans="3:11" ht="15.75" customHeight="1">
      <c r="C552" s="34"/>
      <c r="D552" s="34"/>
      <c r="E552" s="34"/>
      <c r="F552" s="34"/>
      <c r="G552" s="34"/>
      <c r="H552" s="34"/>
      <c r="I552" s="34"/>
      <c r="J552" s="34"/>
      <c r="K552" s="34"/>
    </row>
    <row r="553" spans="3:11" ht="15.75" customHeight="1">
      <c r="C553" s="34"/>
      <c r="D553" s="34"/>
      <c r="E553" s="34"/>
      <c r="F553" s="34"/>
      <c r="G553" s="34"/>
      <c r="H553" s="34"/>
      <c r="I553" s="34"/>
      <c r="J553" s="34"/>
      <c r="K553" s="34"/>
    </row>
    <row r="554" spans="3:11" ht="15.75" customHeight="1">
      <c r="C554" s="34"/>
      <c r="D554" s="34"/>
      <c r="E554" s="34"/>
      <c r="F554" s="34"/>
      <c r="G554" s="34"/>
      <c r="H554" s="34"/>
      <c r="I554" s="34"/>
      <c r="J554" s="34"/>
      <c r="K554" s="34"/>
    </row>
    <row r="555" spans="3:11" ht="15.75" customHeight="1">
      <c r="C555" s="34"/>
      <c r="D555" s="34"/>
      <c r="E555" s="34"/>
      <c r="F555" s="34"/>
      <c r="G555" s="34"/>
      <c r="H555" s="34"/>
      <c r="I555" s="34"/>
      <c r="J555" s="34"/>
      <c r="K555" s="34"/>
    </row>
    <row r="556" spans="3:11" ht="15.75" customHeight="1">
      <c r="C556" s="34"/>
      <c r="D556" s="34"/>
      <c r="E556" s="34"/>
      <c r="F556" s="34"/>
      <c r="G556" s="34"/>
      <c r="H556" s="34"/>
      <c r="I556" s="34"/>
      <c r="J556" s="34"/>
      <c r="K556" s="34"/>
    </row>
    <row r="557" spans="3:11" ht="15.75" customHeight="1">
      <c r="C557" s="34"/>
      <c r="D557" s="34"/>
      <c r="E557" s="34"/>
      <c r="F557" s="34"/>
      <c r="G557" s="34"/>
      <c r="H557" s="34"/>
      <c r="I557" s="34"/>
      <c r="J557" s="34"/>
      <c r="K557" s="34"/>
    </row>
    <row r="558" spans="3:11" ht="15.75" customHeight="1">
      <c r="C558" s="34"/>
      <c r="D558" s="34"/>
      <c r="E558" s="34"/>
      <c r="F558" s="34"/>
      <c r="G558" s="34"/>
      <c r="H558" s="34"/>
      <c r="I558" s="34"/>
      <c r="J558" s="34"/>
      <c r="K558" s="34"/>
    </row>
    <row r="559" spans="3:11" ht="15.75" customHeight="1">
      <c r="C559" s="34"/>
      <c r="D559" s="34"/>
      <c r="E559" s="34"/>
      <c r="F559" s="34"/>
      <c r="G559" s="34"/>
      <c r="H559" s="34"/>
      <c r="I559" s="34"/>
      <c r="J559" s="34"/>
      <c r="K559" s="34"/>
    </row>
    <row r="560" spans="3:11" ht="15.75" customHeight="1">
      <c r="C560" s="34"/>
      <c r="D560" s="34"/>
      <c r="E560" s="34"/>
      <c r="F560" s="34"/>
      <c r="G560" s="34"/>
      <c r="H560" s="34"/>
      <c r="I560" s="34"/>
      <c r="J560" s="34"/>
      <c r="K560" s="34"/>
    </row>
    <row r="561" spans="3:11" ht="15.75" customHeight="1">
      <c r="C561" s="34"/>
      <c r="D561" s="34"/>
      <c r="E561" s="34"/>
      <c r="F561" s="34"/>
      <c r="G561" s="34"/>
      <c r="H561" s="34"/>
      <c r="I561" s="34"/>
      <c r="J561" s="34"/>
      <c r="K561" s="34"/>
    </row>
    <row r="562" spans="3:11" ht="15.75" customHeight="1">
      <c r="C562" s="34"/>
      <c r="D562" s="34"/>
      <c r="E562" s="34"/>
      <c r="F562" s="34"/>
      <c r="G562" s="34"/>
      <c r="H562" s="34"/>
      <c r="I562" s="34"/>
      <c r="J562" s="34"/>
      <c r="K562" s="34"/>
    </row>
    <row r="563" spans="3:11" ht="15.75" customHeight="1">
      <c r="C563" s="34"/>
      <c r="D563" s="34"/>
      <c r="E563" s="34"/>
      <c r="F563" s="34"/>
      <c r="G563" s="34"/>
      <c r="H563" s="34"/>
      <c r="I563" s="34"/>
      <c r="J563" s="34"/>
      <c r="K563" s="34"/>
    </row>
    <row r="564" spans="3:11" ht="15.75" customHeight="1">
      <c r="C564" s="34"/>
      <c r="D564" s="34"/>
      <c r="E564" s="34"/>
      <c r="F564" s="34"/>
      <c r="G564" s="34"/>
      <c r="H564" s="34"/>
      <c r="I564" s="34"/>
      <c r="J564" s="34"/>
      <c r="K564" s="34"/>
    </row>
    <row r="565" spans="3:11" ht="15.75" customHeight="1">
      <c r="C565" s="34"/>
      <c r="D565" s="34"/>
      <c r="E565" s="34"/>
      <c r="F565" s="34"/>
      <c r="G565" s="34"/>
      <c r="H565" s="34"/>
      <c r="I565" s="34"/>
      <c r="J565" s="34"/>
      <c r="K565" s="34"/>
    </row>
    <row r="566" spans="3:11" ht="15.75" customHeight="1">
      <c r="C566" s="34"/>
      <c r="D566" s="34"/>
      <c r="E566" s="34"/>
      <c r="F566" s="34"/>
      <c r="G566" s="34"/>
      <c r="H566" s="34"/>
      <c r="I566" s="34"/>
      <c r="J566" s="34"/>
      <c r="K566" s="34"/>
    </row>
    <row r="567" spans="3:11" ht="15.75" customHeight="1">
      <c r="C567" s="34"/>
      <c r="D567" s="34"/>
      <c r="E567" s="34"/>
      <c r="F567" s="34"/>
      <c r="G567" s="34"/>
      <c r="H567" s="34"/>
      <c r="I567" s="34"/>
      <c r="J567" s="34"/>
      <c r="K567" s="34"/>
    </row>
    <row r="568" spans="3:11" ht="15.75" customHeight="1">
      <c r="C568" s="34"/>
      <c r="D568" s="34"/>
      <c r="E568" s="34"/>
      <c r="F568" s="34"/>
      <c r="G568" s="34"/>
      <c r="H568" s="34"/>
      <c r="I568" s="34"/>
      <c r="J568" s="34"/>
      <c r="K568" s="34"/>
    </row>
    <row r="569" spans="3:11" ht="15.75" customHeight="1">
      <c r="C569" s="34"/>
      <c r="D569" s="34"/>
      <c r="E569" s="34"/>
      <c r="F569" s="34"/>
      <c r="G569" s="34"/>
      <c r="H569" s="34"/>
      <c r="I569" s="34"/>
      <c r="J569" s="34"/>
      <c r="K569" s="34"/>
    </row>
    <row r="570" spans="3:11" ht="15.75" customHeight="1">
      <c r="C570" s="34"/>
      <c r="D570" s="34"/>
      <c r="E570" s="34"/>
      <c r="F570" s="34"/>
      <c r="G570" s="34"/>
      <c r="H570" s="34"/>
      <c r="I570" s="34"/>
      <c r="J570" s="34"/>
      <c r="K570" s="34"/>
    </row>
    <row r="571" spans="3:11" ht="15.75" customHeight="1">
      <c r="C571" s="34"/>
      <c r="D571" s="34"/>
      <c r="E571" s="34"/>
      <c r="F571" s="34"/>
      <c r="G571" s="34"/>
      <c r="H571" s="34"/>
      <c r="I571" s="34"/>
      <c r="J571" s="34"/>
      <c r="K571" s="34"/>
    </row>
    <row r="572" spans="3:11" ht="15.75" customHeight="1">
      <c r="C572" s="34"/>
      <c r="D572" s="34"/>
      <c r="E572" s="34"/>
      <c r="F572" s="34"/>
      <c r="G572" s="34"/>
      <c r="H572" s="34"/>
      <c r="I572" s="34"/>
      <c r="J572" s="34"/>
      <c r="K572" s="34"/>
    </row>
    <row r="573" spans="3:11" ht="15.75" customHeight="1">
      <c r="C573" s="34"/>
      <c r="D573" s="34"/>
      <c r="E573" s="34"/>
      <c r="F573" s="34"/>
      <c r="G573" s="34"/>
      <c r="H573" s="34"/>
      <c r="I573" s="34"/>
      <c r="J573" s="34"/>
      <c r="K573" s="34"/>
    </row>
    <row r="574" spans="3:11" ht="15.75" customHeight="1">
      <c r="C574" s="34"/>
      <c r="D574" s="34"/>
      <c r="E574" s="34"/>
      <c r="F574" s="34"/>
      <c r="G574" s="34"/>
      <c r="H574" s="34"/>
      <c r="I574" s="34"/>
      <c r="J574" s="34"/>
      <c r="K574" s="34"/>
    </row>
    <row r="575" spans="3:11" ht="15.75" customHeight="1">
      <c r="C575" s="34"/>
      <c r="D575" s="34"/>
      <c r="E575" s="34"/>
      <c r="F575" s="34"/>
      <c r="G575" s="34"/>
      <c r="H575" s="34"/>
      <c r="I575" s="34"/>
      <c r="J575" s="34"/>
      <c r="K575" s="34"/>
    </row>
    <row r="576" spans="3:11" ht="15.75" customHeight="1">
      <c r="C576" s="34"/>
      <c r="D576" s="34"/>
      <c r="E576" s="34"/>
      <c r="F576" s="34"/>
      <c r="G576" s="34"/>
      <c r="H576" s="34"/>
      <c r="I576" s="34"/>
      <c r="J576" s="34"/>
      <c r="K576" s="34"/>
    </row>
    <row r="577" spans="3:11" ht="15.75" customHeight="1">
      <c r="C577" s="34"/>
      <c r="D577" s="34"/>
      <c r="E577" s="34"/>
      <c r="F577" s="34"/>
      <c r="G577" s="34"/>
      <c r="H577" s="34"/>
      <c r="I577" s="34"/>
      <c r="J577" s="34"/>
      <c r="K577" s="34"/>
    </row>
    <row r="578" spans="3:11" ht="15.75" customHeight="1">
      <c r="C578" s="34"/>
      <c r="D578" s="34"/>
      <c r="E578" s="34"/>
      <c r="F578" s="34"/>
      <c r="G578" s="34"/>
      <c r="H578" s="34"/>
      <c r="I578" s="34"/>
      <c r="J578" s="34"/>
      <c r="K578" s="34"/>
    </row>
    <row r="579" spans="3:11" ht="15.75" customHeight="1">
      <c r="C579" s="34"/>
      <c r="D579" s="34"/>
      <c r="E579" s="34"/>
      <c r="F579" s="34"/>
      <c r="G579" s="34"/>
      <c r="H579" s="34"/>
      <c r="I579" s="34"/>
      <c r="J579" s="34"/>
      <c r="K579" s="34"/>
    </row>
    <row r="580" spans="3:11" ht="15.75" customHeight="1">
      <c r="C580" s="34"/>
      <c r="D580" s="34"/>
      <c r="E580" s="34"/>
      <c r="F580" s="34"/>
      <c r="G580" s="34"/>
      <c r="H580" s="34"/>
      <c r="I580" s="34"/>
      <c r="J580" s="34"/>
      <c r="K580" s="34"/>
    </row>
    <row r="581" spans="3:11" ht="15.75" customHeight="1">
      <c r="C581" s="34"/>
      <c r="D581" s="34"/>
      <c r="E581" s="34"/>
      <c r="F581" s="34"/>
      <c r="G581" s="34"/>
      <c r="H581" s="34"/>
      <c r="I581" s="34"/>
      <c r="J581" s="34"/>
      <c r="K581" s="34"/>
    </row>
    <row r="582" spans="3:11" ht="15.75" customHeight="1">
      <c r="C582" s="34"/>
      <c r="D582" s="34"/>
      <c r="E582" s="34"/>
      <c r="F582" s="34"/>
      <c r="G582" s="34"/>
      <c r="H582" s="34"/>
      <c r="I582" s="34"/>
      <c r="J582" s="34"/>
      <c r="K582" s="34"/>
    </row>
    <row r="583" spans="3:11" ht="15.75" customHeight="1">
      <c r="C583" s="34"/>
      <c r="D583" s="34"/>
      <c r="E583" s="34"/>
      <c r="F583" s="34"/>
      <c r="G583" s="34"/>
      <c r="H583" s="34"/>
      <c r="I583" s="34"/>
      <c r="J583" s="34"/>
      <c r="K583" s="34"/>
    </row>
    <row r="584" spans="3:11" ht="15.75" customHeight="1">
      <c r="C584" s="34"/>
      <c r="D584" s="34"/>
      <c r="E584" s="34"/>
      <c r="F584" s="34"/>
      <c r="G584" s="34"/>
      <c r="H584" s="34"/>
      <c r="I584" s="34"/>
      <c r="J584" s="34"/>
      <c r="K584" s="34"/>
    </row>
    <row r="585" spans="3:11" ht="15.75" customHeight="1">
      <c r="C585" s="34"/>
      <c r="D585" s="34"/>
      <c r="E585" s="34"/>
      <c r="F585" s="34"/>
      <c r="G585" s="34"/>
      <c r="H585" s="34"/>
      <c r="I585" s="34"/>
      <c r="J585" s="34"/>
      <c r="K585" s="34"/>
    </row>
    <row r="586" spans="3:11" ht="15.75" customHeight="1">
      <c r="C586" s="34"/>
      <c r="D586" s="34"/>
      <c r="E586" s="34"/>
      <c r="F586" s="34"/>
      <c r="G586" s="34"/>
      <c r="H586" s="34"/>
      <c r="I586" s="34"/>
      <c r="J586" s="34"/>
      <c r="K586" s="34"/>
    </row>
    <row r="587" spans="3:11" ht="15.75" customHeight="1">
      <c r="C587" s="34"/>
      <c r="D587" s="34"/>
      <c r="E587" s="34"/>
      <c r="F587" s="34"/>
      <c r="G587" s="34"/>
      <c r="H587" s="34"/>
      <c r="I587" s="34"/>
      <c r="J587" s="34"/>
      <c r="K587" s="34"/>
    </row>
    <row r="588" spans="3:11" ht="15.75" customHeight="1">
      <c r="C588" s="34"/>
      <c r="D588" s="34"/>
      <c r="E588" s="34"/>
      <c r="F588" s="34"/>
      <c r="G588" s="34"/>
      <c r="H588" s="34"/>
      <c r="I588" s="34"/>
      <c r="J588" s="34"/>
      <c r="K588" s="34"/>
    </row>
    <row r="589" spans="3:11" ht="15.75" customHeight="1">
      <c r="C589" s="34"/>
      <c r="D589" s="34"/>
      <c r="E589" s="34"/>
      <c r="F589" s="34"/>
      <c r="G589" s="34"/>
      <c r="H589" s="34"/>
      <c r="I589" s="34"/>
      <c r="J589" s="34"/>
      <c r="K589" s="34"/>
    </row>
    <row r="590" spans="3:11" ht="15.75" customHeight="1">
      <c r="C590" s="34"/>
      <c r="D590" s="34"/>
      <c r="E590" s="34"/>
      <c r="F590" s="34"/>
      <c r="G590" s="34"/>
      <c r="H590" s="34"/>
      <c r="I590" s="34"/>
      <c r="J590" s="34"/>
      <c r="K590" s="34"/>
    </row>
    <row r="591" spans="3:11" ht="15.75" customHeight="1">
      <c r="C591" s="34"/>
      <c r="D591" s="34"/>
      <c r="E591" s="34"/>
      <c r="F591" s="34"/>
      <c r="G591" s="34"/>
      <c r="H591" s="34"/>
      <c r="I591" s="34"/>
      <c r="J591" s="34"/>
      <c r="K591" s="34"/>
    </row>
    <row r="592" spans="3:11" ht="15.75" customHeight="1">
      <c r="C592" s="34"/>
      <c r="D592" s="34"/>
      <c r="E592" s="34"/>
      <c r="F592" s="34"/>
      <c r="G592" s="34"/>
      <c r="H592" s="34"/>
      <c r="I592" s="34"/>
      <c r="J592" s="34"/>
      <c r="K592" s="34"/>
    </row>
    <row r="593" spans="3:11" ht="15.75" customHeight="1">
      <c r="C593" s="34"/>
      <c r="D593" s="34"/>
      <c r="E593" s="34"/>
      <c r="F593" s="34"/>
      <c r="G593" s="34"/>
      <c r="H593" s="34"/>
      <c r="I593" s="34"/>
      <c r="J593" s="34"/>
      <c r="K593" s="34"/>
    </row>
    <row r="594" spans="3:11" ht="15.75" customHeight="1">
      <c r="C594" s="34"/>
      <c r="D594" s="34"/>
      <c r="E594" s="34"/>
      <c r="F594" s="34"/>
      <c r="G594" s="34"/>
      <c r="H594" s="34"/>
      <c r="I594" s="34"/>
      <c r="J594" s="34"/>
      <c r="K594" s="34"/>
    </row>
    <row r="595" spans="3:11" ht="15.75" customHeight="1">
      <c r="C595" s="34"/>
      <c r="D595" s="34"/>
      <c r="E595" s="34"/>
      <c r="F595" s="34"/>
      <c r="G595" s="34"/>
      <c r="H595" s="34"/>
      <c r="I595" s="34"/>
      <c r="J595" s="34"/>
      <c r="K595" s="34"/>
    </row>
    <row r="596" spans="3:11" ht="15.75" customHeight="1">
      <c r="C596" s="34"/>
      <c r="D596" s="34"/>
      <c r="E596" s="34"/>
      <c r="F596" s="34"/>
      <c r="G596" s="34"/>
      <c r="H596" s="34"/>
      <c r="I596" s="34"/>
      <c r="J596" s="34"/>
      <c r="K596" s="34"/>
    </row>
    <row r="597" spans="3:11" ht="15.75" customHeight="1">
      <c r="C597" s="34"/>
      <c r="D597" s="34"/>
      <c r="E597" s="34"/>
      <c r="F597" s="34"/>
      <c r="G597" s="34"/>
      <c r="H597" s="34"/>
      <c r="I597" s="34"/>
      <c r="J597" s="34"/>
      <c r="K597" s="34"/>
    </row>
    <row r="598" spans="3:11" ht="15.75" customHeight="1">
      <c r="C598" s="34"/>
      <c r="D598" s="34"/>
      <c r="E598" s="34"/>
      <c r="F598" s="34"/>
      <c r="G598" s="34"/>
      <c r="H598" s="34"/>
      <c r="I598" s="34"/>
      <c r="J598" s="34"/>
      <c r="K598" s="34"/>
    </row>
    <row r="599" spans="3:11" ht="15.75" customHeight="1">
      <c r="C599" s="34"/>
      <c r="D599" s="34"/>
      <c r="E599" s="34"/>
      <c r="F599" s="34"/>
      <c r="G599" s="34"/>
      <c r="H599" s="34"/>
      <c r="I599" s="34"/>
      <c r="J599" s="34"/>
      <c r="K599" s="34"/>
    </row>
    <row r="600" spans="3:11" ht="15.75" customHeight="1">
      <c r="C600" s="34"/>
      <c r="D600" s="34"/>
      <c r="E600" s="34"/>
      <c r="F600" s="34"/>
      <c r="G600" s="34"/>
      <c r="H600" s="34"/>
      <c r="I600" s="34"/>
      <c r="J600" s="34"/>
      <c r="K600" s="34"/>
    </row>
    <row r="601" spans="3:11" ht="15.75" customHeight="1">
      <c r="C601" s="34"/>
      <c r="D601" s="34"/>
      <c r="E601" s="34"/>
      <c r="F601" s="34"/>
      <c r="G601" s="34"/>
      <c r="H601" s="34"/>
      <c r="I601" s="34"/>
      <c r="J601" s="34"/>
      <c r="K601" s="34"/>
    </row>
    <row r="602" spans="3:11" ht="15.75" customHeight="1">
      <c r="C602" s="34"/>
      <c r="D602" s="34"/>
      <c r="E602" s="34"/>
      <c r="F602" s="34"/>
      <c r="G602" s="34"/>
      <c r="H602" s="34"/>
      <c r="I602" s="34"/>
      <c r="J602" s="34"/>
      <c r="K602" s="34"/>
    </row>
    <row r="603" spans="3:11" ht="15.75" customHeight="1">
      <c r="C603" s="34"/>
      <c r="D603" s="34"/>
      <c r="E603" s="34"/>
      <c r="F603" s="34"/>
      <c r="G603" s="34"/>
      <c r="H603" s="34"/>
      <c r="I603" s="34"/>
      <c r="J603" s="34"/>
      <c r="K603" s="34"/>
    </row>
    <row r="604" spans="3:11" ht="15.75" customHeight="1">
      <c r="C604" s="34"/>
      <c r="D604" s="34"/>
      <c r="E604" s="34"/>
      <c r="F604" s="34"/>
      <c r="G604" s="34"/>
      <c r="H604" s="34"/>
      <c r="I604" s="34"/>
      <c r="J604" s="34"/>
      <c r="K604" s="34"/>
    </row>
    <row r="605" spans="3:11" ht="15.75" customHeight="1">
      <c r="C605" s="34"/>
      <c r="D605" s="34"/>
      <c r="E605" s="34"/>
      <c r="F605" s="34"/>
      <c r="G605" s="34"/>
      <c r="H605" s="34"/>
      <c r="I605" s="34"/>
      <c r="J605" s="34"/>
      <c r="K605" s="34"/>
    </row>
    <row r="606" spans="3:11" ht="15.75" customHeight="1">
      <c r="C606" s="34"/>
      <c r="D606" s="34"/>
      <c r="E606" s="34"/>
      <c r="F606" s="34"/>
      <c r="G606" s="34"/>
      <c r="H606" s="34"/>
      <c r="I606" s="34"/>
      <c r="J606" s="34"/>
      <c r="K606" s="34"/>
    </row>
    <row r="607" spans="3:11" ht="15.75" customHeight="1">
      <c r="C607" s="34"/>
      <c r="D607" s="34"/>
      <c r="E607" s="34"/>
      <c r="F607" s="34"/>
      <c r="G607" s="34"/>
      <c r="H607" s="34"/>
      <c r="I607" s="34"/>
      <c r="J607" s="34"/>
      <c r="K607" s="34"/>
    </row>
    <row r="608" spans="3:11" ht="15.75" customHeight="1">
      <c r="C608" s="34"/>
      <c r="D608" s="34"/>
      <c r="E608" s="34"/>
      <c r="F608" s="34"/>
      <c r="G608" s="34"/>
      <c r="H608" s="34"/>
      <c r="I608" s="34"/>
      <c r="J608" s="34"/>
      <c r="K608" s="34"/>
    </row>
    <row r="609" spans="3:11" ht="15.75" customHeight="1">
      <c r="C609" s="34"/>
      <c r="D609" s="34"/>
      <c r="E609" s="34"/>
      <c r="F609" s="34"/>
      <c r="G609" s="34"/>
      <c r="H609" s="34"/>
      <c r="I609" s="34"/>
      <c r="J609" s="34"/>
      <c r="K609" s="34"/>
    </row>
    <row r="610" spans="3:11" ht="15.75" customHeight="1">
      <c r="C610" s="34"/>
      <c r="D610" s="34"/>
      <c r="E610" s="34"/>
      <c r="F610" s="34"/>
      <c r="G610" s="34"/>
      <c r="H610" s="34"/>
      <c r="I610" s="34"/>
      <c r="J610" s="34"/>
      <c r="K610" s="34"/>
    </row>
    <row r="611" spans="3:11" ht="15.75" customHeight="1">
      <c r="C611" s="34"/>
      <c r="D611" s="34"/>
      <c r="E611" s="34"/>
      <c r="F611" s="34"/>
      <c r="G611" s="34"/>
      <c r="H611" s="34"/>
      <c r="I611" s="34"/>
      <c r="J611" s="34"/>
      <c r="K611" s="34"/>
    </row>
    <row r="612" spans="3:11" ht="15.75" customHeight="1">
      <c r="C612" s="34"/>
      <c r="D612" s="34"/>
      <c r="E612" s="34"/>
      <c r="F612" s="34"/>
      <c r="G612" s="34"/>
      <c r="H612" s="34"/>
      <c r="I612" s="34"/>
      <c r="J612" s="34"/>
      <c r="K612" s="34"/>
    </row>
    <row r="613" spans="3:11" ht="15.75" customHeight="1">
      <c r="C613" s="34"/>
      <c r="D613" s="34"/>
      <c r="E613" s="34"/>
      <c r="F613" s="34"/>
      <c r="G613" s="34"/>
      <c r="H613" s="34"/>
      <c r="I613" s="34"/>
      <c r="J613" s="34"/>
      <c r="K613" s="34"/>
    </row>
    <row r="614" spans="3:11" ht="15.75" customHeight="1">
      <c r="C614" s="34"/>
      <c r="D614" s="34"/>
      <c r="E614" s="34"/>
      <c r="F614" s="34"/>
      <c r="G614" s="34"/>
      <c r="H614" s="34"/>
      <c r="I614" s="34"/>
      <c r="J614" s="34"/>
      <c r="K614" s="34"/>
    </row>
    <row r="615" spans="3:11" ht="15.75" customHeight="1">
      <c r="C615" s="34"/>
      <c r="D615" s="34"/>
      <c r="E615" s="34"/>
      <c r="F615" s="34"/>
      <c r="G615" s="34"/>
      <c r="H615" s="34"/>
      <c r="I615" s="34"/>
      <c r="J615" s="34"/>
      <c r="K615" s="34"/>
    </row>
    <row r="616" spans="3:11" ht="15.75" customHeight="1">
      <c r="C616" s="34"/>
      <c r="D616" s="34"/>
      <c r="E616" s="34"/>
      <c r="F616" s="34"/>
      <c r="G616" s="34"/>
      <c r="H616" s="34"/>
      <c r="I616" s="34"/>
      <c r="J616" s="34"/>
      <c r="K616" s="34"/>
    </row>
    <row r="617" spans="3:11" ht="15.75" customHeight="1">
      <c r="C617" s="34"/>
      <c r="D617" s="34"/>
      <c r="E617" s="34"/>
      <c r="F617" s="34"/>
      <c r="G617" s="34"/>
      <c r="H617" s="34"/>
      <c r="I617" s="34"/>
      <c r="J617" s="34"/>
      <c r="K617" s="34"/>
    </row>
    <row r="618" spans="3:11" ht="15.75" customHeight="1">
      <c r="C618" s="34"/>
      <c r="D618" s="34"/>
      <c r="E618" s="34"/>
      <c r="F618" s="34"/>
      <c r="G618" s="34"/>
      <c r="H618" s="34"/>
      <c r="I618" s="34"/>
      <c r="J618" s="34"/>
      <c r="K618" s="34"/>
    </row>
    <row r="619" spans="3:11" ht="15.75" customHeight="1">
      <c r="C619" s="34"/>
      <c r="D619" s="34"/>
      <c r="E619" s="34"/>
      <c r="F619" s="34"/>
      <c r="G619" s="34"/>
      <c r="H619" s="34"/>
      <c r="I619" s="34"/>
      <c r="J619" s="34"/>
      <c r="K619" s="34"/>
    </row>
    <row r="620" spans="3:11" ht="15.75" customHeight="1">
      <c r="C620" s="34"/>
      <c r="D620" s="34"/>
      <c r="E620" s="34"/>
      <c r="F620" s="34"/>
      <c r="G620" s="34"/>
      <c r="H620" s="34"/>
      <c r="I620" s="34"/>
      <c r="J620" s="34"/>
      <c r="K620" s="34"/>
    </row>
    <row r="621" spans="3:11" ht="15.75" customHeight="1">
      <c r="C621" s="34"/>
      <c r="D621" s="34"/>
      <c r="E621" s="34"/>
      <c r="F621" s="34"/>
      <c r="G621" s="34"/>
      <c r="H621" s="34"/>
      <c r="I621" s="34"/>
      <c r="J621" s="34"/>
      <c r="K621" s="34"/>
    </row>
    <row r="622" spans="3:11" ht="15.75" customHeight="1">
      <c r="C622" s="34"/>
      <c r="D622" s="34"/>
      <c r="E622" s="34"/>
      <c r="F622" s="34"/>
      <c r="G622" s="34"/>
      <c r="H622" s="34"/>
      <c r="I622" s="34"/>
      <c r="J622" s="34"/>
      <c r="K622" s="34"/>
    </row>
    <row r="623" spans="3:11" ht="15.75" customHeight="1">
      <c r="C623" s="34"/>
      <c r="D623" s="34"/>
      <c r="E623" s="34"/>
      <c r="F623" s="34"/>
      <c r="G623" s="34"/>
      <c r="H623" s="34"/>
      <c r="I623" s="34"/>
      <c r="J623" s="34"/>
      <c r="K623" s="34"/>
    </row>
    <row r="624" spans="3:11" ht="15.75" customHeight="1">
      <c r="C624" s="34"/>
      <c r="D624" s="34"/>
      <c r="E624" s="34"/>
      <c r="F624" s="34"/>
      <c r="G624" s="34"/>
      <c r="H624" s="34"/>
      <c r="I624" s="34"/>
      <c r="J624" s="34"/>
      <c r="K624" s="34"/>
    </row>
    <row r="625" spans="3:11" ht="15.75" customHeight="1">
      <c r="C625" s="34"/>
      <c r="D625" s="34"/>
      <c r="E625" s="34"/>
      <c r="F625" s="34"/>
      <c r="G625" s="34"/>
      <c r="H625" s="34"/>
      <c r="I625" s="34"/>
      <c r="J625" s="34"/>
      <c r="K625" s="34"/>
    </row>
    <row r="626" spans="3:11" ht="15.75" customHeight="1">
      <c r="C626" s="34"/>
      <c r="D626" s="34"/>
      <c r="E626" s="34"/>
      <c r="F626" s="34"/>
      <c r="G626" s="34"/>
      <c r="H626" s="34"/>
      <c r="I626" s="34"/>
      <c r="J626" s="34"/>
      <c r="K626" s="34"/>
    </row>
    <row r="627" spans="3:11" ht="15.75" customHeight="1">
      <c r="C627" s="34"/>
      <c r="D627" s="34"/>
      <c r="E627" s="34"/>
      <c r="F627" s="34"/>
      <c r="G627" s="34"/>
      <c r="H627" s="34"/>
      <c r="I627" s="34"/>
      <c r="J627" s="34"/>
      <c r="K627" s="34"/>
    </row>
    <row r="628" spans="3:11" ht="15.75" customHeight="1">
      <c r="C628" s="34"/>
      <c r="D628" s="34"/>
      <c r="E628" s="34"/>
      <c r="F628" s="34"/>
      <c r="G628" s="34"/>
      <c r="H628" s="34"/>
      <c r="I628" s="34"/>
      <c r="J628" s="34"/>
      <c r="K628" s="34"/>
    </row>
    <row r="629" spans="3:11" ht="15.75" customHeight="1">
      <c r="C629" s="34"/>
      <c r="D629" s="34"/>
      <c r="E629" s="34"/>
      <c r="F629" s="34"/>
      <c r="G629" s="34"/>
      <c r="H629" s="34"/>
      <c r="I629" s="34"/>
      <c r="J629" s="34"/>
      <c r="K629" s="34"/>
    </row>
    <row r="630" spans="3:11" ht="15.75" customHeight="1">
      <c r="C630" s="34"/>
      <c r="D630" s="34"/>
      <c r="E630" s="34"/>
      <c r="F630" s="34"/>
      <c r="G630" s="34"/>
      <c r="H630" s="34"/>
      <c r="I630" s="34"/>
      <c r="J630" s="34"/>
      <c r="K630" s="34"/>
    </row>
    <row r="631" spans="3:11" ht="15.75" customHeight="1">
      <c r="C631" s="34"/>
      <c r="D631" s="34"/>
      <c r="E631" s="34"/>
      <c r="F631" s="34"/>
      <c r="G631" s="34"/>
      <c r="H631" s="34"/>
      <c r="I631" s="34"/>
      <c r="J631" s="34"/>
      <c r="K631" s="34"/>
    </row>
    <row r="632" spans="3:11" ht="15.75" customHeight="1">
      <c r="C632" s="34"/>
      <c r="D632" s="34"/>
      <c r="E632" s="34"/>
      <c r="F632" s="34"/>
      <c r="G632" s="34"/>
      <c r="H632" s="34"/>
      <c r="I632" s="34"/>
      <c r="J632" s="34"/>
      <c r="K632" s="34"/>
    </row>
    <row r="633" spans="3:11" ht="15.75" customHeight="1">
      <c r="C633" s="34"/>
      <c r="D633" s="34"/>
      <c r="E633" s="34"/>
      <c r="F633" s="34"/>
      <c r="G633" s="34"/>
      <c r="H633" s="34"/>
      <c r="I633" s="34"/>
      <c r="J633" s="34"/>
      <c r="K633" s="34"/>
    </row>
    <row r="634" spans="3:11" ht="15.75" customHeight="1">
      <c r="C634" s="34"/>
      <c r="D634" s="34"/>
      <c r="E634" s="34"/>
      <c r="F634" s="34"/>
      <c r="G634" s="34"/>
      <c r="H634" s="34"/>
      <c r="I634" s="34"/>
      <c r="J634" s="34"/>
      <c r="K634" s="34"/>
    </row>
    <row r="635" spans="3:11" ht="15.75" customHeight="1">
      <c r="C635" s="34"/>
      <c r="D635" s="34"/>
      <c r="E635" s="34"/>
      <c r="F635" s="34"/>
      <c r="G635" s="34"/>
      <c r="H635" s="34"/>
      <c r="I635" s="34"/>
      <c r="J635" s="34"/>
      <c r="K635" s="34"/>
    </row>
    <row r="636" spans="3:11" ht="15.75" customHeight="1">
      <c r="C636" s="34"/>
      <c r="D636" s="34"/>
      <c r="E636" s="34"/>
      <c r="F636" s="34"/>
      <c r="G636" s="34"/>
      <c r="H636" s="34"/>
      <c r="I636" s="34"/>
      <c r="J636" s="34"/>
      <c r="K636" s="34"/>
    </row>
    <row r="637" spans="3:11" ht="15.75" customHeight="1">
      <c r="C637" s="34"/>
      <c r="D637" s="34"/>
      <c r="E637" s="34"/>
      <c r="F637" s="34"/>
      <c r="G637" s="34"/>
      <c r="H637" s="34"/>
      <c r="I637" s="34"/>
      <c r="J637" s="34"/>
      <c r="K637" s="34"/>
    </row>
    <row r="638" spans="3:11" ht="15.75" customHeight="1">
      <c r="C638" s="34"/>
      <c r="D638" s="34"/>
      <c r="E638" s="34"/>
      <c r="F638" s="34"/>
      <c r="G638" s="34"/>
      <c r="H638" s="34"/>
      <c r="I638" s="34"/>
      <c r="J638" s="34"/>
      <c r="K638" s="34"/>
    </row>
    <row r="639" spans="3:11" ht="15.75" customHeight="1">
      <c r="C639" s="34"/>
      <c r="D639" s="34"/>
      <c r="E639" s="34"/>
      <c r="F639" s="34"/>
      <c r="G639" s="34"/>
      <c r="H639" s="34"/>
      <c r="I639" s="34"/>
      <c r="J639" s="34"/>
      <c r="K639" s="34"/>
    </row>
    <row r="640" spans="3:11" ht="15.75" customHeight="1">
      <c r="C640" s="34"/>
      <c r="D640" s="34"/>
      <c r="E640" s="34"/>
      <c r="F640" s="34"/>
      <c r="G640" s="34"/>
      <c r="H640" s="34"/>
      <c r="I640" s="34"/>
      <c r="J640" s="34"/>
      <c r="K640" s="34"/>
    </row>
    <row r="641" spans="3:11" ht="15.75" customHeight="1">
      <c r="C641" s="34"/>
      <c r="D641" s="34"/>
      <c r="E641" s="34"/>
      <c r="F641" s="34"/>
      <c r="G641" s="34"/>
      <c r="H641" s="34"/>
      <c r="I641" s="34"/>
      <c r="J641" s="34"/>
      <c r="K641" s="34"/>
    </row>
    <row r="642" spans="3:11" ht="15.75" customHeight="1">
      <c r="C642" s="34"/>
      <c r="D642" s="34"/>
      <c r="E642" s="34"/>
      <c r="F642" s="34"/>
      <c r="G642" s="34"/>
      <c r="H642" s="34"/>
      <c r="I642" s="34"/>
      <c r="J642" s="34"/>
      <c r="K642" s="34"/>
    </row>
    <row r="643" spans="3:11" ht="15.75" customHeight="1">
      <c r="C643" s="34"/>
      <c r="D643" s="34"/>
      <c r="E643" s="34"/>
      <c r="F643" s="34"/>
      <c r="G643" s="34"/>
      <c r="H643" s="34"/>
      <c r="I643" s="34"/>
      <c r="J643" s="34"/>
      <c r="K643" s="34"/>
    </row>
    <row r="644" spans="3:11" ht="15.75" customHeight="1">
      <c r="C644" s="34"/>
      <c r="D644" s="34"/>
      <c r="E644" s="34"/>
      <c r="F644" s="34"/>
      <c r="G644" s="34"/>
      <c r="H644" s="34"/>
      <c r="I644" s="34"/>
      <c r="J644" s="34"/>
      <c r="K644" s="34"/>
    </row>
    <row r="645" spans="3:11" ht="15.75" customHeight="1">
      <c r="C645" s="34"/>
      <c r="D645" s="34"/>
      <c r="E645" s="34"/>
      <c r="F645" s="34"/>
      <c r="G645" s="34"/>
      <c r="H645" s="34"/>
      <c r="I645" s="34"/>
      <c r="J645" s="34"/>
      <c r="K645" s="34"/>
    </row>
    <row r="646" spans="3:11" ht="15.75" customHeight="1">
      <c r="C646" s="34"/>
      <c r="D646" s="34"/>
      <c r="E646" s="34"/>
      <c r="F646" s="34"/>
      <c r="G646" s="34"/>
      <c r="H646" s="34"/>
      <c r="I646" s="34"/>
      <c r="J646" s="34"/>
      <c r="K646" s="34"/>
    </row>
    <row r="647" spans="3:11" ht="15.75" customHeight="1">
      <c r="C647" s="34"/>
      <c r="D647" s="34"/>
      <c r="E647" s="34"/>
      <c r="F647" s="34"/>
      <c r="G647" s="34"/>
      <c r="H647" s="34"/>
      <c r="I647" s="34"/>
      <c r="J647" s="34"/>
      <c r="K647" s="34"/>
    </row>
    <row r="648" spans="3:11" ht="15.75" customHeight="1">
      <c r="C648" s="34"/>
      <c r="D648" s="34"/>
      <c r="E648" s="34"/>
      <c r="F648" s="34"/>
      <c r="G648" s="34"/>
      <c r="H648" s="34"/>
      <c r="I648" s="34"/>
      <c r="J648" s="34"/>
      <c r="K648" s="34"/>
    </row>
    <row r="649" spans="3:11" ht="15.75" customHeight="1">
      <c r="C649" s="34"/>
      <c r="D649" s="34"/>
      <c r="E649" s="34"/>
      <c r="F649" s="34"/>
      <c r="G649" s="34"/>
      <c r="H649" s="34"/>
      <c r="I649" s="34"/>
      <c r="J649" s="34"/>
      <c r="K649" s="34"/>
    </row>
    <row r="650" spans="3:11" ht="15.75" customHeight="1">
      <c r="C650" s="34"/>
      <c r="D650" s="34"/>
      <c r="E650" s="34"/>
      <c r="F650" s="34"/>
      <c r="G650" s="34"/>
      <c r="H650" s="34"/>
      <c r="I650" s="34"/>
      <c r="J650" s="34"/>
      <c r="K650" s="34"/>
    </row>
    <row r="651" spans="3:11" ht="15.75" customHeight="1">
      <c r="C651" s="34"/>
      <c r="D651" s="34"/>
      <c r="E651" s="34"/>
      <c r="F651" s="34"/>
      <c r="G651" s="34"/>
      <c r="H651" s="34"/>
      <c r="I651" s="34"/>
      <c r="J651" s="34"/>
      <c r="K651" s="34"/>
    </row>
    <row r="652" spans="3:11" ht="15.75" customHeight="1">
      <c r="C652" s="34"/>
      <c r="D652" s="34"/>
      <c r="E652" s="34"/>
      <c r="F652" s="34"/>
      <c r="G652" s="34"/>
      <c r="H652" s="34"/>
      <c r="I652" s="34"/>
      <c r="J652" s="34"/>
      <c r="K652" s="34"/>
    </row>
    <row r="653" spans="3:11" ht="15.75" customHeight="1">
      <c r="C653" s="34"/>
      <c r="D653" s="34"/>
      <c r="E653" s="34"/>
      <c r="F653" s="34"/>
      <c r="G653" s="34"/>
      <c r="H653" s="34"/>
      <c r="I653" s="34"/>
      <c r="J653" s="34"/>
      <c r="K653" s="34"/>
    </row>
    <row r="654" spans="3:11" ht="15.75" customHeight="1">
      <c r="C654" s="34"/>
      <c r="D654" s="34"/>
      <c r="E654" s="34"/>
      <c r="F654" s="34"/>
      <c r="G654" s="34"/>
      <c r="H654" s="34"/>
      <c r="I654" s="34"/>
      <c r="J654" s="34"/>
      <c r="K654" s="34"/>
    </row>
    <row r="655" spans="3:11" ht="15.75" customHeight="1">
      <c r="C655" s="34"/>
      <c r="D655" s="34"/>
      <c r="E655" s="34"/>
      <c r="F655" s="34"/>
      <c r="G655" s="34"/>
      <c r="H655" s="34"/>
      <c r="I655" s="34"/>
      <c r="J655" s="34"/>
      <c r="K655" s="34"/>
    </row>
    <row r="656" spans="3:11" ht="15.75" customHeight="1">
      <c r="C656" s="34"/>
      <c r="D656" s="34"/>
      <c r="E656" s="34"/>
      <c r="F656" s="34"/>
      <c r="G656" s="34"/>
      <c r="H656" s="34"/>
      <c r="I656" s="34"/>
      <c r="J656" s="34"/>
      <c r="K656" s="34"/>
    </row>
    <row r="657" spans="3:11" ht="15.75" customHeight="1">
      <c r="C657" s="34"/>
      <c r="D657" s="34"/>
      <c r="E657" s="34"/>
      <c r="F657" s="34"/>
      <c r="G657" s="34"/>
      <c r="H657" s="34"/>
      <c r="I657" s="34"/>
      <c r="J657" s="34"/>
      <c r="K657" s="34"/>
    </row>
    <row r="658" spans="3:11" ht="15.75" customHeight="1">
      <c r="C658" s="34"/>
      <c r="D658" s="34"/>
      <c r="E658" s="34"/>
      <c r="F658" s="34"/>
      <c r="G658" s="34"/>
      <c r="H658" s="34"/>
      <c r="I658" s="34"/>
      <c r="J658" s="34"/>
      <c r="K658" s="34"/>
    </row>
    <row r="659" spans="3:11" ht="15.75" customHeight="1">
      <c r="C659" s="34"/>
      <c r="D659" s="34"/>
      <c r="E659" s="34"/>
      <c r="F659" s="34"/>
      <c r="G659" s="34"/>
      <c r="H659" s="34"/>
      <c r="I659" s="34"/>
      <c r="J659" s="34"/>
      <c r="K659" s="34"/>
    </row>
    <row r="660" spans="3:11" ht="15.75" customHeight="1">
      <c r="C660" s="34"/>
      <c r="D660" s="34"/>
      <c r="E660" s="34"/>
      <c r="F660" s="34"/>
      <c r="G660" s="34"/>
      <c r="H660" s="34"/>
      <c r="I660" s="34"/>
      <c r="J660" s="34"/>
      <c r="K660" s="34"/>
    </row>
    <row r="661" spans="3:11" ht="15.75" customHeight="1">
      <c r="C661" s="34"/>
      <c r="D661" s="34"/>
      <c r="E661" s="34"/>
      <c r="F661" s="34"/>
      <c r="G661" s="34"/>
      <c r="H661" s="34"/>
      <c r="I661" s="34"/>
      <c r="J661" s="34"/>
      <c r="K661" s="34"/>
    </row>
    <row r="662" spans="3:11" ht="15.75" customHeight="1">
      <c r="C662" s="34"/>
      <c r="D662" s="34"/>
      <c r="E662" s="34"/>
      <c r="F662" s="34"/>
      <c r="G662" s="34"/>
      <c r="H662" s="34"/>
      <c r="I662" s="34"/>
      <c r="J662" s="34"/>
      <c r="K662" s="34"/>
    </row>
    <row r="663" spans="3:11" ht="15.75" customHeight="1">
      <c r="C663" s="34"/>
      <c r="D663" s="34"/>
      <c r="E663" s="34"/>
      <c r="F663" s="34"/>
      <c r="G663" s="34"/>
      <c r="H663" s="34"/>
      <c r="I663" s="34"/>
      <c r="J663" s="34"/>
      <c r="K663" s="34"/>
    </row>
    <row r="664" spans="3:11" ht="15.75" customHeight="1">
      <c r="C664" s="34"/>
      <c r="D664" s="34"/>
      <c r="E664" s="34"/>
      <c r="F664" s="34"/>
      <c r="G664" s="34"/>
      <c r="H664" s="34"/>
      <c r="I664" s="34"/>
      <c r="J664" s="34"/>
      <c r="K664" s="34"/>
    </row>
    <row r="665" spans="3:11" ht="15.75" customHeight="1">
      <c r="C665" s="34"/>
      <c r="D665" s="34"/>
      <c r="E665" s="34"/>
      <c r="F665" s="34"/>
      <c r="G665" s="34"/>
      <c r="H665" s="34"/>
      <c r="I665" s="34"/>
      <c r="J665" s="34"/>
      <c r="K665" s="34"/>
    </row>
    <row r="666" spans="3:11" ht="15.75" customHeight="1">
      <c r="C666" s="34"/>
      <c r="D666" s="34"/>
      <c r="E666" s="34"/>
      <c r="F666" s="34"/>
      <c r="G666" s="34"/>
      <c r="H666" s="34"/>
      <c r="I666" s="34"/>
      <c r="J666" s="34"/>
      <c r="K666" s="34"/>
    </row>
    <row r="667" spans="3:11" ht="15.75" customHeight="1">
      <c r="C667" s="34"/>
      <c r="D667" s="34"/>
      <c r="E667" s="34"/>
      <c r="F667" s="34"/>
      <c r="G667" s="34"/>
      <c r="H667" s="34"/>
      <c r="I667" s="34"/>
      <c r="J667" s="34"/>
      <c r="K667" s="34"/>
    </row>
    <row r="668" spans="3:11" ht="15.75" customHeight="1">
      <c r="C668" s="34"/>
      <c r="D668" s="34"/>
      <c r="E668" s="34"/>
      <c r="F668" s="34"/>
      <c r="G668" s="34"/>
      <c r="H668" s="34"/>
      <c r="I668" s="34"/>
      <c r="J668" s="34"/>
      <c r="K668" s="34"/>
    </row>
    <row r="669" spans="3:11" ht="15.75" customHeight="1">
      <c r="C669" s="34"/>
      <c r="D669" s="34"/>
      <c r="E669" s="34"/>
      <c r="F669" s="34"/>
      <c r="G669" s="34"/>
      <c r="H669" s="34"/>
      <c r="I669" s="34"/>
      <c r="J669" s="34"/>
      <c r="K669" s="34"/>
    </row>
    <row r="670" spans="3:11" ht="15.75" customHeight="1">
      <c r="C670" s="34"/>
      <c r="D670" s="34"/>
      <c r="E670" s="34"/>
      <c r="F670" s="34"/>
      <c r="G670" s="34"/>
      <c r="H670" s="34"/>
      <c r="I670" s="34"/>
      <c r="J670" s="34"/>
      <c r="K670" s="34"/>
    </row>
    <row r="671" spans="3:11" ht="15.75" customHeight="1">
      <c r="C671" s="34"/>
      <c r="D671" s="34"/>
      <c r="E671" s="34"/>
      <c r="F671" s="34"/>
      <c r="G671" s="34"/>
      <c r="H671" s="34"/>
      <c r="I671" s="34"/>
      <c r="J671" s="34"/>
      <c r="K671" s="34"/>
    </row>
    <row r="672" spans="3:11" ht="15.75" customHeight="1">
      <c r="C672" s="34"/>
      <c r="D672" s="34"/>
      <c r="E672" s="34"/>
      <c r="F672" s="34"/>
      <c r="G672" s="34"/>
      <c r="H672" s="34"/>
      <c r="I672" s="34"/>
      <c r="J672" s="34"/>
      <c r="K672" s="34"/>
    </row>
    <row r="673" spans="3:11" ht="15.75" customHeight="1">
      <c r="C673" s="34"/>
      <c r="D673" s="34"/>
      <c r="E673" s="34"/>
      <c r="F673" s="34"/>
      <c r="G673" s="34"/>
      <c r="H673" s="34"/>
      <c r="I673" s="34"/>
      <c r="J673" s="34"/>
      <c r="K673" s="34"/>
    </row>
    <row r="674" spans="3:11" ht="15.75" customHeight="1">
      <c r="C674" s="34"/>
      <c r="D674" s="34"/>
      <c r="E674" s="34"/>
      <c r="F674" s="34"/>
      <c r="G674" s="34"/>
      <c r="H674" s="34"/>
      <c r="I674" s="34"/>
      <c r="J674" s="34"/>
      <c r="K674" s="34"/>
    </row>
    <row r="675" spans="3:11" ht="15.75" customHeight="1">
      <c r="C675" s="34"/>
      <c r="D675" s="34"/>
      <c r="E675" s="34"/>
      <c r="F675" s="34"/>
      <c r="G675" s="34"/>
      <c r="H675" s="34"/>
      <c r="I675" s="34"/>
      <c r="J675" s="34"/>
      <c r="K675" s="34"/>
    </row>
    <row r="676" spans="3:11" ht="15.75" customHeight="1">
      <c r="C676" s="34"/>
      <c r="D676" s="34"/>
      <c r="E676" s="34"/>
      <c r="F676" s="34"/>
      <c r="G676" s="34"/>
      <c r="H676" s="34"/>
      <c r="I676" s="34"/>
      <c r="J676" s="34"/>
      <c r="K676" s="34"/>
    </row>
    <row r="677" spans="3:11" ht="15.75" customHeight="1">
      <c r="C677" s="34"/>
      <c r="D677" s="34"/>
      <c r="E677" s="34"/>
      <c r="F677" s="34"/>
      <c r="G677" s="34"/>
      <c r="H677" s="34"/>
      <c r="I677" s="34"/>
      <c r="J677" s="34"/>
      <c r="K677" s="34"/>
    </row>
    <row r="678" spans="3:11" ht="15.75" customHeight="1">
      <c r="C678" s="34"/>
      <c r="D678" s="34"/>
      <c r="E678" s="34"/>
      <c r="F678" s="34"/>
      <c r="G678" s="34"/>
      <c r="H678" s="34"/>
      <c r="I678" s="34"/>
      <c r="J678" s="34"/>
      <c r="K678" s="34"/>
    </row>
    <row r="679" spans="3:11" ht="15.75" customHeight="1">
      <c r="C679" s="34"/>
      <c r="D679" s="34"/>
      <c r="E679" s="34"/>
      <c r="F679" s="34"/>
      <c r="G679" s="34"/>
      <c r="H679" s="34"/>
      <c r="I679" s="34"/>
      <c r="J679" s="34"/>
      <c r="K679" s="34"/>
    </row>
    <row r="680" spans="3:11" ht="15.75" customHeight="1">
      <c r="C680" s="34"/>
      <c r="D680" s="34"/>
      <c r="E680" s="34"/>
      <c r="F680" s="34"/>
      <c r="G680" s="34"/>
      <c r="H680" s="34"/>
      <c r="I680" s="34"/>
      <c r="J680" s="34"/>
      <c r="K680" s="34"/>
    </row>
    <row r="681" spans="3:11" ht="15.75" customHeight="1">
      <c r="C681" s="34"/>
      <c r="D681" s="34"/>
      <c r="E681" s="34"/>
      <c r="F681" s="34"/>
      <c r="G681" s="34"/>
      <c r="H681" s="34"/>
      <c r="I681" s="34"/>
      <c r="J681" s="34"/>
      <c r="K681" s="34"/>
    </row>
    <row r="682" spans="3:11" ht="15.75" customHeight="1">
      <c r="C682" s="34"/>
      <c r="D682" s="34"/>
      <c r="E682" s="34"/>
      <c r="F682" s="34"/>
      <c r="G682" s="34"/>
      <c r="H682" s="34"/>
      <c r="I682" s="34"/>
      <c r="J682" s="34"/>
      <c r="K682" s="34"/>
    </row>
    <row r="683" spans="3:11" ht="15.75" customHeight="1">
      <c r="C683" s="34"/>
      <c r="D683" s="34"/>
      <c r="E683" s="34"/>
      <c r="F683" s="34"/>
      <c r="G683" s="34"/>
      <c r="H683" s="34"/>
      <c r="I683" s="34"/>
      <c r="J683" s="34"/>
      <c r="K683" s="34"/>
    </row>
    <row r="684" spans="3:11" ht="15.75" customHeight="1">
      <c r="C684" s="34"/>
      <c r="D684" s="34"/>
      <c r="E684" s="34"/>
      <c r="F684" s="34"/>
      <c r="G684" s="34"/>
      <c r="H684" s="34"/>
      <c r="I684" s="34"/>
      <c r="J684" s="34"/>
      <c r="K684" s="34"/>
    </row>
    <row r="685" spans="3:11" ht="15.75" customHeight="1">
      <c r="C685" s="34"/>
      <c r="D685" s="34"/>
      <c r="E685" s="34"/>
      <c r="F685" s="34"/>
      <c r="G685" s="34"/>
      <c r="H685" s="34"/>
      <c r="I685" s="34"/>
      <c r="J685" s="34"/>
      <c r="K685" s="34"/>
    </row>
    <row r="686" spans="3:11" ht="15.75" customHeight="1">
      <c r="C686" s="34"/>
      <c r="D686" s="34"/>
      <c r="E686" s="34"/>
      <c r="F686" s="34"/>
      <c r="G686" s="34"/>
      <c r="H686" s="34"/>
      <c r="I686" s="34"/>
      <c r="J686" s="34"/>
      <c r="K686" s="34"/>
    </row>
    <row r="687" spans="3:11" ht="15.75" customHeight="1">
      <c r="C687" s="34"/>
      <c r="D687" s="34"/>
      <c r="E687" s="34"/>
      <c r="F687" s="34"/>
      <c r="G687" s="34"/>
      <c r="H687" s="34"/>
      <c r="I687" s="34"/>
      <c r="J687" s="34"/>
      <c r="K687" s="34"/>
    </row>
    <row r="688" spans="3:11" ht="15.75" customHeight="1">
      <c r="C688" s="34"/>
      <c r="D688" s="34"/>
      <c r="E688" s="34"/>
      <c r="F688" s="34"/>
      <c r="G688" s="34"/>
      <c r="H688" s="34"/>
      <c r="I688" s="34"/>
      <c r="J688" s="34"/>
      <c r="K688" s="34"/>
    </row>
    <row r="689" spans="3:11" ht="15.75" customHeight="1">
      <c r="C689" s="34"/>
      <c r="D689" s="34"/>
      <c r="E689" s="34"/>
      <c r="F689" s="34"/>
      <c r="G689" s="34"/>
      <c r="H689" s="34"/>
      <c r="I689" s="34"/>
      <c r="J689" s="34"/>
      <c r="K689" s="34"/>
    </row>
    <row r="690" spans="3:11" ht="15.75" customHeight="1">
      <c r="C690" s="34"/>
      <c r="D690" s="34"/>
      <c r="E690" s="34"/>
      <c r="F690" s="34"/>
      <c r="G690" s="34"/>
      <c r="H690" s="34"/>
      <c r="I690" s="34"/>
      <c r="J690" s="34"/>
      <c r="K690" s="34"/>
    </row>
    <row r="691" spans="3:11" ht="15.75" customHeight="1">
      <c r="C691" s="34"/>
      <c r="D691" s="34"/>
      <c r="E691" s="34"/>
      <c r="F691" s="34"/>
      <c r="G691" s="34"/>
      <c r="H691" s="34"/>
      <c r="I691" s="34"/>
      <c r="J691" s="34"/>
      <c r="K691" s="34"/>
    </row>
    <row r="692" spans="3:11" ht="15.75" customHeight="1">
      <c r="C692" s="34"/>
      <c r="D692" s="34"/>
      <c r="E692" s="34"/>
      <c r="F692" s="34"/>
      <c r="G692" s="34"/>
      <c r="H692" s="34"/>
      <c r="I692" s="34"/>
      <c r="J692" s="34"/>
      <c r="K692" s="34"/>
    </row>
    <row r="693" spans="3:11" ht="15.75" customHeight="1">
      <c r="C693" s="34"/>
      <c r="D693" s="34"/>
      <c r="E693" s="34"/>
      <c r="F693" s="34"/>
      <c r="G693" s="34"/>
      <c r="H693" s="34"/>
      <c r="I693" s="34"/>
      <c r="J693" s="34"/>
      <c r="K693" s="34"/>
    </row>
    <row r="694" spans="3:11" ht="15.75" customHeight="1">
      <c r="C694" s="34"/>
      <c r="D694" s="34"/>
      <c r="E694" s="34"/>
      <c r="F694" s="34"/>
      <c r="G694" s="34"/>
      <c r="H694" s="34"/>
      <c r="I694" s="34"/>
      <c r="J694" s="34"/>
      <c r="K694" s="34"/>
    </row>
    <row r="695" spans="3:11" ht="15.75" customHeight="1">
      <c r="C695" s="34"/>
      <c r="D695" s="34"/>
      <c r="E695" s="34"/>
      <c r="F695" s="34"/>
      <c r="G695" s="34"/>
      <c r="H695" s="34"/>
      <c r="I695" s="34"/>
      <c r="J695" s="34"/>
      <c r="K695" s="34"/>
    </row>
    <row r="696" spans="3:11" ht="15.75" customHeight="1">
      <c r="C696" s="34"/>
      <c r="D696" s="34"/>
      <c r="E696" s="34"/>
      <c r="F696" s="34"/>
      <c r="G696" s="34"/>
      <c r="H696" s="34"/>
      <c r="I696" s="34"/>
      <c r="J696" s="34"/>
      <c r="K696" s="34"/>
    </row>
    <row r="697" spans="3:11" ht="15.75" customHeight="1">
      <c r="C697" s="34"/>
      <c r="D697" s="34"/>
      <c r="E697" s="34"/>
      <c r="F697" s="34"/>
      <c r="G697" s="34"/>
      <c r="H697" s="34"/>
      <c r="I697" s="34"/>
      <c r="J697" s="34"/>
      <c r="K697" s="34"/>
    </row>
    <row r="698" spans="3:11" ht="15.75" customHeight="1">
      <c r="C698" s="34"/>
      <c r="D698" s="34"/>
      <c r="E698" s="34"/>
      <c r="F698" s="34"/>
      <c r="G698" s="34"/>
      <c r="H698" s="34"/>
      <c r="I698" s="34"/>
      <c r="J698" s="34"/>
      <c r="K698" s="34"/>
    </row>
    <row r="699" spans="3:11" ht="15.75" customHeight="1">
      <c r="C699" s="34"/>
      <c r="D699" s="34"/>
      <c r="E699" s="34"/>
      <c r="F699" s="34"/>
      <c r="G699" s="34"/>
      <c r="H699" s="34"/>
      <c r="I699" s="34"/>
      <c r="J699" s="34"/>
      <c r="K699" s="34"/>
    </row>
    <row r="700" spans="3:11" ht="15.75" customHeight="1">
      <c r="C700" s="34"/>
      <c r="D700" s="34"/>
      <c r="E700" s="34"/>
      <c r="F700" s="34"/>
      <c r="G700" s="34"/>
      <c r="H700" s="34"/>
      <c r="I700" s="34"/>
      <c r="J700" s="34"/>
      <c r="K700" s="34"/>
    </row>
    <row r="701" spans="3:11" ht="15.75" customHeight="1">
      <c r="C701" s="34"/>
      <c r="D701" s="34"/>
      <c r="E701" s="34"/>
      <c r="F701" s="34"/>
      <c r="G701" s="34"/>
      <c r="H701" s="34"/>
      <c r="I701" s="34"/>
      <c r="J701" s="34"/>
      <c r="K701" s="34"/>
    </row>
    <row r="702" spans="3:11" ht="15.75" customHeight="1">
      <c r="C702" s="34"/>
      <c r="D702" s="34"/>
      <c r="E702" s="34"/>
      <c r="F702" s="34"/>
      <c r="G702" s="34"/>
      <c r="H702" s="34"/>
      <c r="I702" s="34"/>
      <c r="J702" s="34"/>
      <c r="K702" s="34"/>
    </row>
    <row r="703" spans="3:11" ht="15.75" customHeight="1">
      <c r="C703" s="34"/>
      <c r="D703" s="34"/>
      <c r="E703" s="34"/>
      <c r="F703" s="34"/>
      <c r="G703" s="34"/>
      <c r="H703" s="34"/>
      <c r="I703" s="34"/>
      <c r="J703" s="34"/>
      <c r="K703" s="34"/>
    </row>
    <row r="704" spans="3:11" ht="15.75" customHeight="1">
      <c r="C704" s="34"/>
      <c r="D704" s="34"/>
      <c r="E704" s="34"/>
      <c r="F704" s="34"/>
      <c r="G704" s="34"/>
      <c r="H704" s="34"/>
      <c r="I704" s="34"/>
      <c r="J704" s="34"/>
      <c r="K704" s="34"/>
    </row>
    <row r="705" spans="3:11" ht="15.75" customHeight="1">
      <c r="C705" s="34"/>
      <c r="D705" s="34"/>
      <c r="E705" s="34"/>
      <c r="F705" s="34"/>
      <c r="G705" s="34"/>
      <c r="H705" s="34"/>
      <c r="I705" s="34"/>
      <c r="J705" s="34"/>
      <c r="K705" s="34"/>
    </row>
    <row r="706" spans="3:11" ht="15.75" customHeight="1">
      <c r="C706" s="34"/>
      <c r="D706" s="34"/>
      <c r="E706" s="34"/>
      <c r="F706" s="34"/>
      <c r="G706" s="34"/>
      <c r="H706" s="34"/>
      <c r="I706" s="34"/>
      <c r="J706" s="34"/>
      <c r="K706" s="34"/>
    </row>
    <row r="707" spans="3:11" ht="15.75" customHeight="1">
      <c r="C707" s="34"/>
      <c r="D707" s="34"/>
      <c r="E707" s="34"/>
      <c r="F707" s="34"/>
      <c r="G707" s="34"/>
      <c r="H707" s="34"/>
      <c r="I707" s="34"/>
      <c r="J707" s="34"/>
      <c r="K707" s="34"/>
    </row>
    <row r="708" spans="3:11" ht="15.75" customHeight="1">
      <c r="C708" s="34"/>
      <c r="D708" s="34"/>
      <c r="E708" s="34"/>
      <c r="F708" s="34"/>
      <c r="G708" s="34"/>
      <c r="H708" s="34"/>
      <c r="I708" s="34"/>
      <c r="J708" s="34"/>
      <c r="K708" s="34"/>
    </row>
    <row r="709" spans="3:11" ht="15.75" customHeight="1">
      <c r="C709" s="34"/>
      <c r="D709" s="34"/>
      <c r="E709" s="34"/>
      <c r="F709" s="34"/>
      <c r="G709" s="34"/>
      <c r="H709" s="34"/>
      <c r="I709" s="34"/>
      <c r="J709" s="34"/>
      <c r="K709" s="34"/>
    </row>
    <row r="710" spans="3:11" ht="15.75" customHeight="1">
      <c r="C710" s="34"/>
      <c r="D710" s="34"/>
      <c r="E710" s="34"/>
      <c r="F710" s="34"/>
      <c r="G710" s="34"/>
      <c r="H710" s="34"/>
      <c r="I710" s="34"/>
      <c r="J710" s="34"/>
      <c r="K710" s="34"/>
    </row>
    <row r="711" spans="3:11" ht="15.75" customHeight="1">
      <c r="C711" s="34"/>
      <c r="D711" s="34"/>
      <c r="E711" s="34"/>
      <c r="F711" s="34"/>
      <c r="G711" s="34"/>
      <c r="H711" s="34"/>
      <c r="I711" s="34"/>
      <c r="J711" s="34"/>
      <c r="K711" s="34"/>
    </row>
    <row r="712" spans="3:11" ht="15.75" customHeight="1">
      <c r="C712" s="34"/>
      <c r="D712" s="34"/>
      <c r="E712" s="34"/>
      <c r="F712" s="34"/>
      <c r="G712" s="34"/>
      <c r="H712" s="34"/>
      <c r="I712" s="34"/>
      <c r="J712" s="34"/>
      <c r="K712" s="34"/>
    </row>
    <row r="713" spans="3:11" ht="15.75" customHeight="1">
      <c r="C713" s="34"/>
      <c r="D713" s="34"/>
      <c r="E713" s="34"/>
      <c r="F713" s="34"/>
      <c r="G713" s="34"/>
      <c r="H713" s="34"/>
      <c r="I713" s="34"/>
      <c r="J713" s="34"/>
      <c r="K713" s="34"/>
    </row>
    <row r="714" spans="3:11" ht="15.75" customHeight="1">
      <c r="C714" s="34"/>
      <c r="D714" s="34"/>
      <c r="E714" s="34"/>
      <c r="F714" s="34"/>
      <c r="G714" s="34"/>
      <c r="H714" s="34"/>
      <c r="I714" s="34"/>
      <c r="J714" s="34"/>
      <c r="K714" s="34"/>
    </row>
    <row r="715" spans="3:11" ht="15.75" customHeight="1">
      <c r="C715" s="34"/>
      <c r="D715" s="34"/>
      <c r="E715" s="34"/>
      <c r="F715" s="34"/>
      <c r="G715" s="34"/>
      <c r="H715" s="34"/>
      <c r="I715" s="34"/>
      <c r="J715" s="34"/>
      <c r="K715" s="34"/>
    </row>
    <row r="716" spans="3:11" ht="15.75" customHeight="1">
      <c r="C716" s="34"/>
      <c r="D716" s="34"/>
      <c r="E716" s="34"/>
      <c r="F716" s="34"/>
      <c r="G716" s="34"/>
      <c r="H716" s="34"/>
      <c r="I716" s="34"/>
      <c r="J716" s="34"/>
      <c r="K716" s="34"/>
    </row>
    <row r="717" spans="3:11" ht="15.75" customHeight="1">
      <c r="C717" s="34"/>
      <c r="D717" s="34"/>
      <c r="E717" s="34"/>
      <c r="F717" s="34"/>
      <c r="G717" s="34"/>
      <c r="H717" s="34"/>
      <c r="I717" s="34"/>
      <c r="J717" s="34"/>
      <c r="K717" s="34"/>
    </row>
    <row r="718" spans="3:11" ht="15.75" customHeight="1">
      <c r="C718" s="34"/>
      <c r="D718" s="34"/>
      <c r="E718" s="34"/>
      <c r="F718" s="34"/>
      <c r="G718" s="34"/>
      <c r="H718" s="34"/>
      <c r="I718" s="34"/>
      <c r="J718" s="34"/>
      <c r="K718" s="34"/>
    </row>
    <row r="719" spans="3:11" ht="15.75" customHeight="1">
      <c r="C719" s="34"/>
      <c r="D719" s="34"/>
      <c r="E719" s="34"/>
      <c r="F719" s="34"/>
      <c r="G719" s="34"/>
      <c r="H719" s="34"/>
      <c r="I719" s="34"/>
      <c r="J719" s="34"/>
      <c r="K719" s="34"/>
    </row>
    <row r="720" spans="3:11" ht="15.75" customHeight="1">
      <c r="C720" s="34"/>
      <c r="D720" s="34"/>
      <c r="E720" s="34"/>
      <c r="F720" s="34"/>
      <c r="G720" s="34"/>
      <c r="H720" s="34"/>
      <c r="I720" s="34"/>
      <c r="J720" s="34"/>
      <c r="K720" s="34"/>
    </row>
    <row r="721" spans="3:11" ht="15.75" customHeight="1">
      <c r="C721" s="34"/>
      <c r="D721" s="34"/>
      <c r="E721" s="34"/>
      <c r="F721" s="34"/>
      <c r="G721" s="34"/>
      <c r="H721" s="34"/>
      <c r="I721" s="34"/>
      <c r="J721" s="34"/>
      <c r="K721" s="34"/>
    </row>
    <row r="722" spans="3:11" ht="15.75" customHeight="1">
      <c r="C722" s="34"/>
      <c r="D722" s="34"/>
      <c r="E722" s="34"/>
      <c r="F722" s="34"/>
      <c r="G722" s="34"/>
      <c r="H722" s="34"/>
      <c r="I722" s="34"/>
      <c r="J722" s="34"/>
      <c r="K722" s="34"/>
    </row>
    <row r="723" spans="3:11" ht="15.75" customHeight="1">
      <c r="C723" s="34"/>
      <c r="D723" s="34"/>
      <c r="E723" s="34"/>
      <c r="F723" s="34"/>
      <c r="G723" s="34"/>
      <c r="H723" s="34"/>
      <c r="I723" s="34"/>
      <c r="J723" s="34"/>
      <c r="K723" s="34"/>
    </row>
    <row r="724" spans="3:11" ht="15.75" customHeight="1">
      <c r="C724" s="34"/>
      <c r="D724" s="34"/>
      <c r="E724" s="34"/>
      <c r="F724" s="34"/>
      <c r="G724" s="34"/>
      <c r="H724" s="34"/>
      <c r="I724" s="34"/>
      <c r="J724" s="34"/>
      <c r="K724" s="34"/>
    </row>
    <row r="725" spans="3:11" ht="15.75" customHeight="1">
      <c r="C725" s="34"/>
      <c r="D725" s="34"/>
      <c r="E725" s="34"/>
      <c r="F725" s="34"/>
      <c r="G725" s="34"/>
      <c r="H725" s="34"/>
      <c r="I725" s="34"/>
      <c r="J725" s="34"/>
      <c r="K725" s="34"/>
    </row>
    <row r="726" spans="3:11" ht="15.75" customHeight="1">
      <c r="C726" s="34"/>
      <c r="D726" s="34"/>
      <c r="E726" s="34"/>
      <c r="F726" s="34"/>
      <c r="G726" s="34"/>
      <c r="H726" s="34"/>
      <c r="I726" s="34"/>
      <c r="J726" s="34"/>
      <c r="K726" s="34"/>
    </row>
    <row r="727" spans="3:11" ht="15.75" customHeight="1">
      <c r="C727" s="34"/>
      <c r="D727" s="34"/>
      <c r="E727" s="34"/>
      <c r="F727" s="34"/>
      <c r="G727" s="34"/>
      <c r="H727" s="34"/>
      <c r="I727" s="34"/>
      <c r="J727" s="34"/>
      <c r="K727" s="34"/>
    </row>
    <row r="728" spans="3:11" ht="15.75" customHeight="1">
      <c r="C728" s="34"/>
      <c r="D728" s="34"/>
      <c r="E728" s="34"/>
      <c r="F728" s="34"/>
      <c r="G728" s="34"/>
      <c r="H728" s="34"/>
      <c r="I728" s="34"/>
      <c r="J728" s="34"/>
      <c r="K728" s="34"/>
    </row>
    <row r="729" spans="3:11" ht="15.75" customHeight="1">
      <c r="C729" s="34"/>
      <c r="D729" s="34"/>
      <c r="E729" s="34"/>
      <c r="F729" s="34"/>
      <c r="G729" s="34"/>
      <c r="H729" s="34"/>
      <c r="I729" s="34"/>
      <c r="J729" s="34"/>
      <c r="K729" s="34"/>
    </row>
    <row r="730" spans="3:11" ht="15.75" customHeight="1">
      <c r="C730" s="34"/>
      <c r="D730" s="34"/>
      <c r="E730" s="34"/>
      <c r="F730" s="34"/>
      <c r="G730" s="34"/>
      <c r="H730" s="34"/>
      <c r="I730" s="34"/>
      <c r="J730" s="34"/>
      <c r="K730" s="34"/>
    </row>
    <row r="731" spans="3:11" ht="15.75" customHeight="1">
      <c r="C731" s="34"/>
      <c r="D731" s="34"/>
      <c r="E731" s="34"/>
      <c r="F731" s="34"/>
      <c r="G731" s="34"/>
      <c r="H731" s="34"/>
      <c r="I731" s="34"/>
      <c r="J731" s="34"/>
      <c r="K731" s="34"/>
    </row>
    <row r="732" spans="3:11" ht="15.75" customHeight="1">
      <c r="C732" s="34"/>
      <c r="D732" s="34"/>
      <c r="E732" s="34"/>
      <c r="F732" s="34"/>
      <c r="G732" s="34"/>
      <c r="H732" s="34"/>
      <c r="I732" s="34"/>
      <c r="J732" s="34"/>
      <c r="K732" s="34"/>
    </row>
    <row r="733" spans="3:11" ht="15.75" customHeight="1">
      <c r="C733" s="34"/>
      <c r="D733" s="34"/>
      <c r="E733" s="34"/>
      <c r="F733" s="34"/>
      <c r="G733" s="34"/>
      <c r="H733" s="34"/>
      <c r="I733" s="34"/>
      <c r="J733" s="34"/>
      <c r="K733" s="34"/>
    </row>
    <row r="734" spans="3:11" ht="15.75" customHeight="1">
      <c r="C734" s="34"/>
      <c r="D734" s="34"/>
      <c r="E734" s="34"/>
      <c r="F734" s="34"/>
      <c r="G734" s="34"/>
      <c r="H734" s="34"/>
      <c r="I734" s="34"/>
      <c r="J734" s="34"/>
      <c r="K734" s="34"/>
    </row>
    <row r="735" spans="3:11" ht="15.75" customHeight="1">
      <c r="C735" s="34"/>
      <c r="D735" s="34"/>
      <c r="E735" s="34"/>
      <c r="F735" s="34"/>
      <c r="G735" s="34"/>
      <c r="H735" s="34"/>
      <c r="I735" s="34"/>
      <c r="J735" s="34"/>
      <c r="K735" s="34"/>
    </row>
    <row r="736" spans="3:11" ht="15.75" customHeight="1">
      <c r="C736" s="34"/>
      <c r="D736" s="34"/>
      <c r="E736" s="34"/>
      <c r="F736" s="34"/>
      <c r="G736" s="34"/>
      <c r="H736" s="34"/>
      <c r="I736" s="34"/>
      <c r="J736" s="34"/>
      <c r="K736" s="34"/>
    </row>
    <row r="737" spans="3:11" ht="15.75" customHeight="1">
      <c r="C737" s="34"/>
      <c r="D737" s="34"/>
      <c r="E737" s="34"/>
      <c r="F737" s="34"/>
      <c r="G737" s="34"/>
      <c r="H737" s="34"/>
      <c r="I737" s="34"/>
      <c r="J737" s="34"/>
      <c r="K737" s="34"/>
    </row>
    <row r="738" spans="3:11" ht="15.75" customHeight="1">
      <c r="C738" s="34"/>
      <c r="D738" s="34"/>
      <c r="E738" s="34"/>
      <c r="F738" s="34"/>
      <c r="G738" s="34"/>
      <c r="H738" s="34"/>
      <c r="I738" s="34"/>
      <c r="J738" s="34"/>
      <c r="K738" s="34"/>
    </row>
    <row r="739" spans="3:11" ht="15.75" customHeight="1">
      <c r="C739" s="34"/>
      <c r="D739" s="34"/>
      <c r="E739" s="34"/>
      <c r="F739" s="34"/>
      <c r="G739" s="34"/>
      <c r="H739" s="34"/>
      <c r="I739" s="34"/>
      <c r="J739" s="34"/>
      <c r="K739" s="34"/>
    </row>
    <row r="740" spans="3:11" ht="15.75" customHeight="1">
      <c r="C740" s="34"/>
      <c r="D740" s="34"/>
      <c r="E740" s="34"/>
      <c r="F740" s="34"/>
      <c r="G740" s="34"/>
      <c r="H740" s="34"/>
      <c r="I740" s="34"/>
      <c r="J740" s="34"/>
      <c r="K740" s="34"/>
    </row>
    <row r="741" spans="3:11" ht="15.75" customHeight="1">
      <c r="C741" s="34"/>
      <c r="D741" s="34"/>
      <c r="E741" s="34"/>
      <c r="F741" s="34"/>
      <c r="G741" s="34"/>
      <c r="H741" s="34"/>
      <c r="I741" s="34"/>
      <c r="J741" s="34"/>
      <c r="K741" s="34"/>
    </row>
    <row r="742" spans="3:11" ht="15.75" customHeight="1">
      <c r="C742" s="34"/>
      <c r="D742" s="34"/>
      <c r="E742" s="34"/>
      <c r="F742" s="34"/>
      <c r="G742" s="34"/>
      <c r="H742" s="34"/>
      <c r="I742" s="34"/>
      <c r="J742" s="34"/>
      <c r="K742" s="34"/>
    </row>
    <row r="743" spans="3:11" ht="15.75" customHeight="1">
      <c r="C743" s="34"/>
      <c r="D743" s="34"/>
      <c r="E743" s="34"/>
      <c r="F743" s="34"/>
      <c r="G743" s="34"/>
      <c r="H743" s="34"/>
      <c r="I743" s="34"/>
      <c r="J743" s="34"/>
      <c r="K743" s="34"/>
    </row>
    <row r="744" spans="3:11" ht="15.75" customHeight="1">
      <c r="C744" s="34"/>
      <c r="D744" s="34"/>
      <c r="E744" s="34"/>
      <c r="F744" s="34"/>
      <c r="G744" s="34"/>
      <c r="H744" s="34"/>
      <c r="I744" s="34"/>
      <c r="J744" s="34"/>
      <c r="K744" s="34"/>
    </row>
    <row r="745" spans="3:11" ht="15.75" customHeight="1">
      <c r="C745" s="34"/>
      <c r="D745" s="34"/>
      <c r="E745" s="34"/>
      <c r="F745" s="34"/>
      <c r="G745" s="34"/>
      <c r="H745" s="34"/>
      <c r="I745" s="34"/>
      <c r="J745" s="34"/>
      <c r="K745" s="34"/>
    </row>
    <row r="746" spans="3:11" ht="15.75" customHeight="1">
      <c r="C746" s="34"/>
      <c r="D746" s="34"/>
      <c r="E746" s="34"/>
      <c r="F746" s="34"/>
      <c r="G746" s="34"/>
      <c r="H746" s="34"/>
      <c r="I746" s="34"/>
      <c r="J746" s="34"/>
      <c r="K746" s="34"/>
    </row>
    <row r="747" spans="3:11" ht="15.75" customHeight="1">
      <c r="C747" s="34"/>
      <c r="D747" s="34"/>
      <c r="E747" s="34"/>
      <c r="F747" s="34"/>
      <c r="G747" s="34"/>
      <c r="H747" s="34"/>
      <c r="I747" s="34"/>
      <c r="J747" s="34"/>
      <c r="K747" s="34"/>
    </row>
    <row r="748" spans="3:11" ht="15.75" customHeight="1">
      <c r="C748" s="34"/>
      <c r="D748" s="34"/>
      <c r="E748" s="34"/>
      <c r="F748" s="34"/>
      <c r="G748" s="34"/>
      <c r="H748" s="34"/>
      <c r="I748" s="34"/>
      <c r="J748" s="34"/>
      <c r="K748" s="34"/>
    </row>
    <row r="749" spans="3:11" ht="15.75" customHeight="1">
      <c r="C749" s="34"/>
      <c r="D749" s="34"/>
      <c r="E749" s="34"/>
      <c r="F749" s="34"/>
      <c r="G749" s="34"/>
      <c r="H749" s="34"/>
      <c r="I749" s="34"/>
      <c r="J749" s="34"/>
      <c r="K749" s="34"/>
    </row>
    <row r="750" spans="3:11" ht="15.75" customHeight="1">
      <c r="C750" s="34"/>
      <c r="D750" s="34"/>
      <c r="E750" s="34"/>
      <c r="F750" s="34"/>
      <c r="G750" s="34"/>
      <c r="H750" s="34"/>
      <c r="I750" s="34"/>
      <c r="J750" s="34"/>
      <c r="K750" s="34"/>
    </row>
    <row r="751" spans="3:11" ht="15.75" customHeight="1">
      <c r="C751" s="34"/>
      <c r="D751" s="34"/>
      <c r="E751" s="34"/>
      <c r="F751" s="34"/>
      <c r="G751" s="34"/>
      <c r="H751" s="34"/>
      <c r="I751" s="34"/>
      <c r="J751" s="34"/>
      <c r="K751" s="34"/>
    </row>
    <row r="752" spans="3:11" ht="15.75" customHeight="1">
      <c r="C752" s="34"/>
      <c r="D752" s="34"/>
      <c r="E752" s="34"/>
      <c r="F752" s="34"/>
      <c r="G752" s="34"/>
      <c r="H752" s="34"/>
      <c r="I752" s="34"/>
      <c r="J752" s="34"/>
      <c r="K752" s="34"/>
    </row>
    <row r="753" spans="3:11" ht="15.75" customHeight="1">
      <c r="C753" s="34"/>
      <c r="D753" s="34"/>
      <c r="E753" s="34"/>
      <c r="F753" s="34"/>
      <c r="G753" s="34"/>
      <c r="H753" s="34"/>
      <c r="I753" s="34"/>
      <c r="J753" s="34"/>
      <c r="K753" s="34"/>
    </row>
    <row r="754" spans="3:11" ht="15.75" customHeight="1">
      <c r="C754" s="34"/>
      <c r="D754" s="34"/>
      <c r="E754" s="34"/>
      <c r="F754" s="34"/>
      <c r="G754" s="34"/>
      <c r="H754" s="34"/>
      <c r="I754" s="34"/>
      <c r="J754" s="34"/>
      <c r="K754" s="34"/>
    </row>
    <row r="755" spans="3:11" ht="15.75" customHeight="1">
      <c r="C755" s="34"/>
      <c r="D755" s="34"/>
      <c r="E755" s="34"/>
      <c r="F755" s="34"/>
      <c r="G755" s="34"/>
      <c r="H755" s="34"/>
      <c r="I755" s="34"/>
      <c r="J755" s="34"/>
      <c r="K755" s="34"/>
    </row>
    <row r="756" spans="3:11" ht="15.75" customHeight="1">
      <c r="C756" s="34"/>
      <c r="D756" s="34"/>
      <c r="E756" s="34"/>
      <c r="F756" s="34"/>
      <c r="G756" s="34"/>
      <c r="H756" s="34"/>
      <c r="I756" s="34"/>
      <c r="J756" s="34"/>
      <c r="K756" s="34"/>
    </row>
    <row r="757" spans="3:11" ht="15.75" customHeight="1">
      <c r="C757" s="34"/>
      <c r="D757" s="34"/>
      <c r="E757" s="34"/>
      <c r="F757" s="34"/>
      <c r="G757" s="34"/>
      <c r="H757" s="34"/>
      <c r="I757" s="34"/>
      <c r="J757" s="34"/>
      <c r="K757" s="34"/>
    </row>
    <row r="758" spans="3:11" ht="15.75" customHeight="1">
      <c r="C758" s="34"/>
      <c r="D758" s="34"/>
      <c r="E758" s="34"/>
      <c r="F758" s="34"/>
      <c r="G758" s="34"/>
      <c r="H758" s="34"/>
      <c r="I758" s="34"/>
      <c r="J758" s="34"/>
      <c r="K758" s="34"/>
    </row>
    <row r="759" spans="3:11" ht="15.75" customHeight="1">
      <c r="C759" s="34"/>
      <c r="D759" s="34"/>
      <c r="E759" s="34"/>
      <c r="F759" s="34"/>
      <c r="G759" s="34"/>
      <c r="H759" s="34"/>
      <c r="I759" s="34"/>
      <c r="J759" s="34"/>
      <c r="K759" s="34"/>
    </row>
    <row r="760" spans="3:11" ht="15.75" customHeight="1">
      <c r="C760" s="34"/>
      <c r="D760" s="34"/>
      <c r="E760" s="34"/>
      <c r="F760" s="34"/>
      <c r="G760" s="34"/>
      <c r="H760" s="34"/>
      <c r="I760" s="34"/>
      <c r="J760" s="34"/>
      <c r="K760" s="34"/>
    </row>
    <row r="761" spans="3:11" ht="15.75" customHeight="1">
      <c r="C761" s="34"/>
      <c r="D761" s="34"/>
      <c r="E761" s="34"/>
      <c r="F761" s="34"/>
      <c r="G761" s="34"/>
      <c r="H761" s="34"/>
      <c r="I761" s="34"/>
      <c r="J761" s="34"/>
      <c r="K761" s="34"/>
    </row>
    <row r="762" spans="3:11" ht="15.75" customHeight="1">
      <c r="C762" s="34"/>
      <c r="D762" s="34"/>
      <c r="E762" s="34"/>
      <c r="F762" s="34"/>
      <c r="G762" s="34"/>
      <c r="H762" s="34"/>
      <c r="I762" s="34"/>
      <c r="J762" s="34"/>
      <c r="K762" s="34"/>
    </row>
    <row r="763" spans="3:11" ht="15.75" customHeight="1">
      <c r="C763" s="34"/>
      <c r="D763" s="34"/>
      <c r="E763" s="34"/>
      <c r="F763" s="34"/>
      <c r="G763" s="34"/>
      <c r="H763" s="34"/>
      <c r="I763" s="34"/>
      <c r="J763" s="34"/>
      <c r="K763" s="34"/>
    </row>
    <row r="764" spans="3:11" ht="15.75" customHeight="1">
      <c r="C764" s="34"/>
      <c r="D764" s="34"/>
      <c r="E764" s="34"/>
      <c r="F764" s="34"/>
      <c r="G764" s="34"/>
      <c r="H764" s="34"/>
      <c r="I764" s="34"/>
      <c r="J764" s="34"/>
      <c r="K764" s="34"/>
    </row>
    <row r="765" spans="3:11" ht="15.75" customHeight="1">
      <c r="C765" s="34"/>
      <c r="D765" s="34"/>
      <c r="E765" s="34"/>
      <c r="F765" s="34"/>
      <c r="G765" s="34"/>
      <c r="H765" s="34"/>
      <c r="I765" s="34"/>
      <c r="J765" s="34"/>
      <c r="K765" s="34"/>
    </row>
    <row r="766" spans="3:11" ht="15.75" customHeight="1">
      <c r="C766" s="34"/>
      <c r="D766" s="34"/>
      <c r="E766" s="34"/>
      <c r="F766" s="34"/>
      <c r="G766" s="34"/>
      <c r="H766" s="34"/>
      <c r="I766" s="34"/>
      <c r="J766" s="34"/>
      <c r="K766" s="34"/>
    </row>
    <row r="767" spans="3:11" ht="15.75" customHeight="1">
      <c r="C767" s="34"/>
      <c r="D767" s="34"/>
      <c r="E767" s="34"/>
      <c r="F767" s="34"/>
      <c r="G767" s="34"/>
      <c r="H767" s="34"/>
      <c r="I767" s="34"/>
      <c r="J767" s="34"/>
      <c r="K767" s="34"/>
    </row>
    <row r="768" spans="3:11" ht="15.75" customHeight="1">
      <c r="C768" s="34"/>
      <c r="D768" s="34"/>
      <c r="E768" s="34"/>
      <c r="F768" s="34"/>
      <c r="G768" s="34"/>
      <c r="H768" s="34"/>
      <c r="I768" s="34"/>
      <c r="J768" s="34"/>
      <c r="K768" s="34"/>
    </row>
    <row r="769" spans="3:11" ht="15.75" customHeight="1">
      <c r="C769" s="34"/>
      <c r="D769" s="34"/>
      <c r="E769" s="34"/>
      <c r="F769" s="34"/>
      <c r="G769" s="34"/>
      <c r="H769" s="34"/>
      <c r="I769" s="34"/>
      <c r="J769" s="34"/>
      <c r="K769" s="34"/>
    </row>
    <row r="770" spans="3:11" ht="15.75" customHeight="1">
      <c r="C770" s="34"/>
      <c r="D770" s="34"/>
      <c r="E770" s="34"/>
      <c r="F770" s="34"/>
      <c r="G770" s="34"/>
      <c r="H770" s="34"/>
      <c r="I770" s="34"/>
      <c r="J770" s="34"/>
      <c r="K770" s="34"/>
    </row>
    <row r="771" spans="3:11" ht="15.75" customHeight="1">
      <c r="C771" s="34"/>
      <c r="D771" s="34"/>
      <c r="E771" s="34"/>
      <c r="F771" s="34"/>
      <c r="G771" s="34"/>
      <c r="H771" s="34"/>
      <c r="I771" s="34"/>
      <c r="J771" s="34"/>
      <c r="K771" s="34"/>
    </row>
    <row r="772" spans="3:11" ht="15.75" customHeight="1">
      <c r="C772" s="34"/>
      <c r="D772" s="34"/>
      <c r="E772" s="34"/>
      <c r="F772" s="34"/>
      <c r="G772" s="34"/>
      <c r="H772" s="34"/>
      <c r="I772" s="34"/>
      <c r="J772" s="34"/>
      <c r="K772" s="34"/>
    </row>
    <row r="773" spans="3:11" ht="15.75" customHeight="1">
      <c r="C773" s="34"/>
      <c r="D773" s="34"/>
      <c r="E773" s="34"/>
      <c r="F773" s="34"/>
      <c r="G773" s="34"/>
      <c r="H773" s="34"/>
      <c r="I773" s="34"/>
      <c r="J773" s="34"/>
      <c r="K773" s="34"/>
    </row>
    <row r="774" spans="3:11" ht="15.75" customHeight="1">
      <c r="C774" s="34"/>
      <c r="D774" s="34"/>
      <c r="E774" s="34"/>
      <c r="F774" s="34"/>
      <c r="G774" s="34"/>
      <c r="H774" s="34"/>
      <c r="I774" s="34"/>
      <c r="J774" s="34"/>
      <c r="K774" s="34"/>
    </row>
    <row r="775" spans="3:11" ht="15.75" customHeight="1">
      <c r="C775" s="34"/>
      <c r="D775" s="34"/>
      <c r="E775" s="34"/>
      <c r="F775" s="34"/>
      <c r="G775" s="34"/>
      <c r="H775" s="34"/>
      <c r="I775" s="34"/>
      <c r="J775" s="34"/>
      <c r="K775" s="34"/>
    </row>
    <row r="776" spans="3:11" ht="15.75" customHeight="1">
      <c r="C776" s="34"/>
      <c r="D776" s="34"/>
      <c r="E776" s="34"/>
      <c r="F776" s="34"/>
      <c r="G776" s="34"/>
      <c r="H776" s="34"/>
      <c r="I776" s="34"/>
      <c r="J776" s="34"/>
      <c r="K776" s="34"/>
    </row>
    <row r="777" spans="3:11" ht="15.75" customHeight="1">
      <c r="C777" s="34"/>
      <c r="D777" s="34"/>
      <c r="E777" s="34"/>
      <c r="F777" s="34"/>
      <c r="G777" s="34"/>
      <c r="H777" s="34"/>
      <c r="I777" s="34"/>
      <c r="J777" s="34"/>
      <c r="K777" s="34"/>
    </row>
    <row r="778" spans="3:11" ht="15.75" customHeight="1">
      <c r="C778" s="34"/>
      <c r="D778" s="34"/>
      <c r="E778" s="34"/>
      <c r="F778" s="34"/>
      <c r="G778" s="34"/>
      <c r="H778" s="34"/>
      <c r="I778" s="34"/>
      <c r="J778" s="34"/>
      <c r="K778" s="34"/>
    </row>
    <row r="779" spans="3:11" ht="15.75" customHeight="1">
      <c r="C779" s="34"/>
      <c r="D779" s="34"/>
      <c r="E779" s="34"/>
      <c r="F779" s="34"/>
      <c r="G779" s="34"/>
      <c r="H779" s="34"/>
      <c r="I779" s="34"/>
      <c r="J779" s="34"/>
      <c r="K779" s="34"/>
    </row>
    <row r="780" spans="3:11" ht="15.75" customHeight="1">
      <c r="C780" s="34"/>
      <c r="D780" s="34"/>
      <c r="E780" s="34"/>
      <c r="F780" s="34"/>
      <c r="G780" s="34"/>
      <c r="H780" s="34"/>
      <c r="I780" s="34"/>
      <c r="J780" s="34"/>
      <c r="K780" s="34"/>
    </row>
    <row r="781" spans="3:11" ht="15.75" customHeight="1">
      <c r="C781" s="34"/>
      <c r="D781" s="34"/>
      <c r="E781" s="34"/>
      <c r="F781" s="34"/>
      <c r="G781" s="34"/>
      <c r="H781" s="34"/>
      <c r="I781" s="34"/>
      <c r="J781" s="34"/>
      <c r="K781" s="34"/>
    </row>
    <row r="782" spans="3:11" ht="15.75" customHeight="1">
      <c r="C782" s="34"/>
      <c r="D782" s="34"/>
      <c r="E782" s="34"/>
      <c r="F782" s="34"/>
      <c r="G782" s="34"/>
      <c r="H782" s="34"/>
      <c r="I782" s="34"/>
      <c r="J782" s="34"/>
      <c r="K782" s="34"/>
    </row>
    <row r="783" spans="3:11" ht="15.75" customHeight="1">
      <c r="C783" s="34"/>
      <c r="D783" s="34"/>
      <c r="E783" s="34"/>
      <c r="F783" s="34"/>
      <c r="G783" s="34"/>
      <c r="H783" s="34"/>
      <c r="I783" s="34"/>
      <c r="J783" s="34"/>
      <c r="K783" s="34"/>
    </row>
    <row r="784" spans="3:11" ht="15.75" customHeight="1">
      <c r="C784" s="34"/>
      <c r="D784" s="34"/>
      <c r="E784" s="34"/>
      <c r="F784" s="34"/>
      <c r="G784" s="34"/>
      <c r="H784" s="34"/>
      <c r="I784" s="34"/>
      <c r="J784" s="34"/>
      <c r="K784" s="34"/>
    </row>
    <row r="785" spans="3:11" ht="15.75" customHeight="1">
      <c r="C785" s="34"/>
      <c r="D785" s="34"/>
      <c r="E785" s="34"/>
      <c r="F785" s="34"/>
      <c r="G785" s="34"/>
      <c r="H785" s="34"/>
      <c r="I785" s="34"/>
      <c r="J785" s="34"/>
      <c r="K785" s="34"/>
    </row>
    <row r="786" spans="3:11" ht="15.75" customHeight="1">
      <c r="C786" s="34"/>
      <c r="D786" s="34"/>
      <c r="E786" s="34"/>
      <c r="F786" s="34"/>
      <c r="G786" s="34"/>
      <c r="H786" s="34"/>
      <c r="I786" s="34"/>
      <c r="J786" s="34"/>
      <c r="K786" s="34"/>
    </row>
    <row r="787" spans="3:11" ht="15.75" customHeight="1">
      <c r="C787" s="34"/>
      <c r="D787" s="34"/>
      <c r="E787" s="34"/>
      <c r="F787" s="34"/>
      <c r="G787" s="34"/>
      <c r="H787" s="34"/>
      <c r="I787" s="34"/>
      <c r="J787" s="34"/>
      <c r="K787" s="34"/>
    </row>
    <row r="788" spans="3:11" ht="15.75" customHeight="1">
      <c r="C788" s="34"/>
      <c r="D788" s="34"/>
      <c r="E788" s="34"/>
      <c r="F788" s="34"/>
      <c r="G788" s="34"/>
      <c r="H788" s="34"/>
      <c r="I788" s="34"/>
      <c r="J788" s="34"/>
      <c r="K788" s="34"/>
    </row>
    <row r="789" spans="3:11" ht="15.75" customHeight="1">
      <c r="C789" s="34"/>
      <c r="D789" s="34"/>
      <c r="E789" s="34"/>
      <c r="F789" s="34"/>
      <c r="G789" s="34"/>
      <c r="H789" s="34"/>
      <c r="I789" s="34"/>
      <c r="J789" s="34"/>
      <c r="K789" s="34"/>
    </row>
    <row r="790" spans="3:11" ht="15.75" customHeight="1">
      <c r="C790" s="34"/>
      <c r="D790" s="34"/>
      <c r="E790" s="34"/>
      <c r="F790" s="34"/>
      <c r="G790" s="34"/>
      <c r="H790" s="34"/>
      <c r="I790" s="34"/>
      <c r="J790" s="34"/>
      <c r="K790" s="34"/>
    </row>
    <row r="791" spans="3:11" ht="15.75" customHeight="1">
      <c r="C791" s="34"/>
      <c r="D791" s="34"/>
      <c r="E791" s="34"/>
      <c r="F791" s="34"/>
      <c r="G791" s="34"/>
      <c r="H791" s="34"/>
      <c r="I791" s="34"/>
      <c r="J791" s="34"/>
      <c r="K791" s="34"/>
    </row>
    <row r="792" spans="3:11" ht="15.75" customHeight="1">
      <c r="C792" s="34"/>
      <c r="D792" s="34"/>
      <c r="E792" s="34"/>
      <c r="F792" s="34"/>
      <c r="G792" s="34"/>
      <c r="H792" s="34"/>
      <c r="I792" s="34"/>
      <c r="J792" s="34"/>
      <c r="K792" s="34"/>
    </row>
    <row r="793" spans="3:11" ht="15.75" customHeight="1">
      <c r="C793" s="34"/>
      <c r="D793" s="34"/>
      <c r="E793" s="34"/>
      <c r="F793" s="34"/>
      <c r="G793" s="34"/>
      <c r="H793" s="34"/>
      <c r="I793" s="34"/>
      <c r="J793" s="34"/>
      <c r="K793" s="34"/>
    </row>
    <row r="794" spans="3:11" ht="15.75" customHeight="1">
      <c r="C794" s="34"/>
      <c r="D794" s="34"/>
      <c r="E794" s="34"/>
      <c r="F794" s="34"/>
      <c r="G794" s="34"/>
      <c r="H794" s="34"/>
      <c r="I794" s="34"/>
      <c r="J794" s="34"/>
      <c r="K794" s="34"/>
    </row>
    <row r="795" spans="3:11" ht="15.75" customHeight="1">
      <c r="C795" s="34"/>
      <c r="D795" s="34"/>
      <c r="E795" s="34"/>
      <c r="F795" s="34"/>
      <c r="G795" s="34"/>
      <c r="H795" s="34"/>
      <c r="I795" s="34"/>
      <c r="J795" s="34"/>
      <c r="K795" s="34"/>
    </row>
    <row r="796" spans="3:11" ht="15.75" customHeight="1">
      <c r="C796" s="34"/>
      <c r="D796" s="34"/>
      <c r="E796" s="34"/>
      <c r="F796" s="34"/>
      <c r="G796" s="34"/>
      <c r="H796" s="34"/>
      <c r="I796" s="34"/>
      <c r="J796" s="34"/>
      <c r="K796" s="34"/>
    </row>
    <row r="797" spans="3:11" ht="15.75" customHeight="1">
      <c r="C797" s="34"/>
      <c r="D797" s="34"/>
      <c r="E797" s="34"/>
      <c r="F797" s="34"/>
      <c r="G797" s="34"/>
      <c r="H797" s="34"/>
      <c r="I797" s="34"/>
      <c r="J797" s="34"/>
      <c r="K797" s="34"/>
    </row>
    <row r="798" spans="3:11" ht="15.75" customHeight="1">
      <c r="C798" s="34"/>
      <c r="D798" s="34"/>
      <c r="E798" s="34"/>
      <c r="F798" s="34"/>
      <c r="G798" s="34"/>
      <c r="H798" s="34"/>
      <c r="I798" s="34"/>
      <c r="J798" s="34"/>
      <c r="K798" s="34"/>
    </row>
    <row r="799" spans="3:11" ht="15.75" customHeight="1">
      <c r="C799" s="34"/>
      <c r="D799" s="34"/>
      <c r="E799" s="34"/>
      <c r="F799" s="34"/>
      <c r="G799" s="34"/>
      <c r="H799" s="34"/>
      <c r="I799" s="34"/>
      <c r="J799" s="34"/>
      <c r="K799" s="34"/>
    </row>
    <row r="800" spans="3:11" ht="15.75" customHeight="1">
      <c r="C800" s="34"/>
      <c r="D800" s="34"/>
      <c r="E800" s="34"/>
      <c r="F800" s="34"/>
      <c r="G800" s="34"/>
      <c r="H800" s="34"/>
      <c r="I800" s="34"/>
      <c r="J800" s="34"/>
      <c r="K800" s="34"/>
    </row>
    <row r="801" spans="3:11" ht="15.75" customHeight="1">
      <c r="C801" s="34"/>
      <c r="D801" s="34"/>
      <c r="E801" s="34"/>
      <c r="F801" s="34"/>
      <c r="G801" s="34"/>
      <c r="H801" s="34"/>
      <c r="I801" s="34"/>
      <c r="J801" s="34"/>
      <c r="K801" s="34"/>
    </row>
    <row r="802" spans="3:11" ht="15.75" customHeight="1">
      <c r="C802" s="34"/>
      <c r="D802" s="34"/>
      <c r="E802" s="34"/>
      <c r="F802" s="34"/>
      <c r="G802" s="34"/>
      <c r="H802" s="34"/>
      <c r="I802" s="34"/>
      <c r="J802" s="34"/>
      <c r="K802" s="34"/>
    </row>
    <row r="803" spans="3:11" ht="15.75" customHeight="1">
      <c r="C803" s="34"/>
      <c r="D803" s="34"/>
      <c r="E803" s="34"/>
      <c r="F803" s="34"/>
      <c r="G803" s="34"/>
      <c r="H803" s="34"/>
      <c r="I803" s="34"/>
      <c r="J803" s="34"/>
      <c r="K803" s="34"/>
    </row>
    <row r="804" spans="3:11" ht="15.75" customHeight="1">
      <c r="C804" s="34"/>
      <c r="D804" s="34"/>
      <c r="E804" s="34"/>
      <c r="F804" s="34"/>
      <c r="G804" s="34"/>
      <c r="H804" s="34"/>
      <c r="I804" s="34"/>
      <c r="J804" s="34"/>
      <c r="K804" s="34"/>
    </row>
    <row r="805" spans="3:11" ht="15.75" customHeight="1">
      <c r="C805" s="34"/>
      <c r="D805" s="34"/>
      <c r="E805" s="34"/>
      <c r="F805" s="34"/>
      <c r="G805" s="34"/>
      <c r="H805" s="34"/>
      <c r="I805" s="34"/>
      <c r="J805" s="34"/>
      <c r="K805" s="34"/>
    </row>
    <row r="806" spans="3:11" ht="15.75" customHeight="1">
      <c r="C806" s="34"/>
      <c r="D806" s="34"/>
      <c r="E806" s="34"/>
      <c r="F806" s="34"/>
      <c r="G806" s="34"/>
      <c r="H806" s="34"/>
      <c r="I806" s="34"/>
      <c r="J806" s="34"/>
      <c r="K806" s="34"/>
    </row>
    <row r="807" spans="3:11" ht="15.75" customHeight="1">
      <c r="C807" s="34"/>
      <c r="D807" s="34"/>
      <c r="E807" s="34"/>
      <c r="F807" s="34"/>
      <c r="G807" s="34"/>
      <c r="H807" s="34"/>
      <c r="I807" s="34"/>
      <c r="J807" s="34"/>
      <c r="K807" s="34"/>
    </row>
    <row r="808" spans="3:11" ht="15.75" customHeight="1">
      <c r="C808" s="34"/>
      <c r="D808" s="34"/>
      <c r="E808" s="34"/>
      <c r="F808" s="34"/>
      <c r="G808" s="34"/>
      <c r="H808" s="34"/>
      <c r="I808" s="34"/>
      <c r="J808" s="34"/>
      <c r="K808" s="34"/>
    </row>
    <row r="809" spans="3:11" ht="15.75" customHeight="1">
      <c r="C809" s="34"/>
      <c r="D809" s="34"/>
      <c r="E809" s="34"/>
      <c r="F809" s="34"/>
      <c r="G809" s="34"/>
      <c r="H809" s="34"/>
      <c r="I809" s="34"/>
      <c r="J809" s="34"/>
      <c r="K809" s="34"/>
    </row>
    <row r="810" spans="3:11" ht="15.75" customHeight="1">
      <c r="C810" s="34"/>
      <c r="D810" s="34"/>
      <c r="E810" s="34"/>
      <c r="F810" s="34"/>
      <c r="G810" s="34"/>
      <c r="H810" s="34"/>
      <c r="I810" s="34"/>
      <c r="J810" s="34"/>
      <c r="K810" s="34"/>
    </row>
    <row r="811" spans="3:11" ht="15.75" customHeight="1">
      <c r="C811" s="34"/>
      <c r="D811" s="34"/>
      <c r="E811" s="34"/>
      <c r="F811" s="34"/>
      <c r="G811" s="34"/>
      <c r="H811" s="34"/>
      <c r="I811" s="34"/>
      <c r="J811" s="34"/>
      <c r="K811" s="34"/>
    </row>
    <row r="812" spans="3:11" ht="15.75" customHeight="1">
      <c r="C812" s="34"/>
      <c r="D812" s="34"/>
      <c r="E812" s="34"/>
      <c r="F812" s="34"/>
      <c r="G812" s="34"/>
      <c r="H812" s="34"/>
      <c r="I812" s="34"/>
      <c r="J812" s="34"/>
      <c r="K812" s="34"/>
    </row>
    <row r="813" spans="3:11" ht="15.75" customHeight="1">
      <c r="C813" s="34"/>
      <c r="D813" s="34"/>
      <c r="E813" s="34"/>
      <c r="F813" s="34"/>
      <c r="G813" s="34"/>
      <c r="H813" s="34"/>
      <c r="I813" s="34"/>
      <c r="J813" s="34"/>
      <c r="K813" s="34"/>
    </row>
    <row r="814" spans="3:11" ht="15.75" customHeight="1">
      <c r="C814" s="34"/>
      <c r="D814" s="34"/>
      <c r="E814" s="34"/>
      <c r="F814" s="34"/>
      <c r="G814" s="34"/>
      <c r="H814" s="34"/>
      <c r="I814" s="34"/>
      <c r="J814" s="34"/>
      <c r="K814" s="34"/>
    </row>
    <row r="815" spans="3:11" ht="15.75" customHeight="1">
      <c r="C815" s="34"/>
      <c r="D815" s="34"/>
      <c r="E815" s="34"/>
      <c r="F815" s="34"/>
      <c r="G815" s="34"/>
      <c r="H815" s="34"/>
      <c r="I815" s="34"/>
      <c r="J815" s="34"/>
      <c r="K815" s="34"/>
    </row>
    <row r="816" spans="3:11" ht="15.75" customHeight="1">
      <c r="C816" s="34"/>
      <c r="D816" s="34"/>
      <c r="E816" s="34"/>
      <c r="F816" s="34"/>
      <c r="G816" s="34"/>
      <c r="H816" s="34"/>
      <c r="I816" s="34"/>
      <c r="J816" s="34"/>
      <c r="K816" s="34"/>
    </row>
    <row r="817" spans="3:11" ht="15.75" customHeight="1">
      <c r="C817" s="34"/>
      <c r="D817" s="34"/>
      <c r="E817" s="34"/>
      <c r="F817" s="34"/>
      <c r="G817" s="34"/>
      <c r="H817" s="34"/>
      <c r="I817" s="34"/>
      <c r="J817" s="34"/>
      <c r="K817" s="34"/>
    </row>
    <row r="818" spans="3:11" ht="15.75" customHeight="1">
      <c r="C818" s="34"/>
      <c r="D818" s="34"/>
      <c r="E818" s="34"/>
      <c r="F818" s="34"/>
      <c r="G818" s="34"/>
      <c r="H818" s="34"/>
      <c r="I818" s="34"/>
      <c r="J818" s="34"/>
      <c r="K818" s="34"/>
    </row>
    <row r="819" spans="3:11" ht="15.75" customHeight="1">
      <c r="C819" s="34"/>
      <c r="D819" s="34"/>
      <c r="E819" s="34"/>
      <c r="F819" s="34"/>
      <c r="G819" s="34"/>
      <c r="H819" s="34"/>
      <c r="I819" s="34"/>
      <c r="J819" s="34"/>
      <c r="K819" s="34"/>
    </row>
    <row r="820" spans="3:11" ht="15.75" customHeight="1">
      <c r="C820" s="34"/>
      <c r="D820" s="34"/>
      <c r="E820" s="34"/>
      <c r="F820" s="34"/>
      <c r="G820" s="34"/>
      <c r="H820" s="34"/>
      <c r="I820" s="34"/>
      <c r="J820" s="34"/>
      <c r="K820" s="34"/>
    </row>
    <row r="821" spans="3:11" ht="15.75" customHeight="1">
      <c r="C821" s="34"/>
      <c r="D821" s="34"/>
      <c r="E821" s="34"/>
      <c r="F821" s="34"/>
      <c r="G821" s="34"/>
      <c r="H821" s="34"/>
      <c r="I821" s="34"/>
      <c r="J821" s="34"/>
      <c r="K821" s="34"/>
    </row>
    <row r="822" spans="3:11" ht="15.75" customHeight="1">
      <c r="C822" s="34"/>
      <c r="D822" s="34"/>
      <c r="E822" s="34"/>
      <c r="F822" s="34"/>
      <c r="G822" s="34"/>
      <c r="H822" s="34"/>
      <c r="I822" s="34"/>
      <c r="J822" s="34"/>
      <c r="K822" s="34"/>
    </row>
    <row r="823" spans="3:11" ht="15.75" customHeight="1">
      <c r="C823" s="34"/>
      <c r="D823" s="34"/>
      <c r="E823" s="34"/>
      <c r="F823" s="34"/>
      <c r="G823" s="34"/>
      <c r="H823" s="34"/>
      <c r="I823" s="34"/>
      <c r="J823" s="34"/>
      <c r="K823" s="34"/>
    </row>
    <row r="824" spans="3:11" ht="15.75" customHeight="1">
      <c r="C824" s="34"/>
      <c r="D824" s="34"/>
      <c r="E824" s="34"/>
      <c r="F824" s="34"/>
      <c r="G824" s="34"/>
      <c r="H824" s="34"/>
      <c r="I824" s="34"/>
      <c r="J824" s="34"/>
      <c r="K824" s="34"/>
    </row>
    <row r="825" spans="3:11" ht="15.75" customHeight="1">
      <c r="C825" s="34"/>
      <c r="D825" s="34"/>
      <c r="E825" s="34"/>
      <c r="F825" s="34"/>
      <c r="G825" s="34"/>
      <c r="H825" s="34"/>
      <c r="I825" s="34"/>
      <c r="J825" s="34"/>
      <c r="K825" s="34"/>
    </row>
    <row r="826" spans="3:11" ht="15.75" customHeight="1">
      <c r="C826" s="34"/>
      <c r="D826" s="34"/>
      <c r="E826" s="34"/>
      <c r="F826" s="34"/>
      <c r="G826" s="34"/>
      <c r="H826" s="34"/>
      <c r="I826" s="34"/>
      <c r="J826" s="34"/>
      <c r="K826" s="34"/>
    </row>
    <row r="827" spans="3:11" ht="15.75" customHeight="1">
      <c r="C827" s="34"/>
      <c r="D827" s="34"/>
      <c r="E827" s="34"/>
      <c r="F827" s="34"/>
      <c r="G827" s="34"/>
      <c r="H827" s="34"/>
      <c r="I827" s="34"/>
      <c r="J827" s="34"/>
      <c r="K827" s="34"/>
    </row>
    <row r="828" spans="3:11" ht="15.75" customHeight="1">
      <c r="C828" s="34"/>
      <c r="D828" s="34"/>
      <c r="E828" s="34"/>
      <c r="F828" s="34"/>
      <c r="G828" s="34"/>
      <c r="H828" s="34"/>
      <c r="I828" s="34"/>
      <c r="J828" s="34"/>
      <c r="K828" s="34"/>
    </row>
    <row r="829" spans="3:11" ht="15.75" customHeight="1">
      <c r="C829" s="34"/>
      <c r="D829" s="34"/>
      <c r="E829" s="34"/>
      <c r="F829" s="34"/>
      <c r="G829" s="34"/>
      <c r="H829" s="34"/>
      <c r="I829" s="34"/>
      <c r="J829" s="34"/>
      <c r="K829" s="34"/>
    </row>
    <row r="830" spans="3:11" ht="15.75" customHeight="1">
      <c r="C830" s="34"/>
      <c r="D830" s="34"/>
      <c r="E830" s="34"/>
      <c r="F830" s="34"/>
      <c r="G830" s="34"/>
      <c r="H830" s="34"/>
      <c r="I830" s="34"/>
      <c r="J830" s="34"/>
      <c r="K830" s="34"/>
    </row>
    <row r="831" spans="3:11" ht="15.75" customHeight="1">
      <c r="C831" s="34"/>
      <c r="D831" s="34"/>
      <c r="E831" s="34"/>
      <c r="F831" s="34"/>
      <c r="G831" s="34"/>
      <c r="H831" s="34"/>
      <c r="I831" s="34"/>
      <c r="J831" s="34"/>
      <c r="K831" s="34"/>
    </row>
    <row r="832" spans="3:11" ht="15.75" customHeight="1">
      <c r="C832" s="34"/>
      <c r="D832" s="34"/>
      <c r="E832" s="34"/>
      <c r="F832" s="34"/>
      <c r="G832" s="34"/>
      <c r="H832" s="34"/>
      <c r="I832" s="34"/>
      <c r="J832" s="34"/>
      <c r="K832" s="34"/>
    </row>
    <row r="833" spans="3:11" ht="15.75" customHeight="1">
      <c r="C833" s="34"/>
      <c r="D833" s="34"/>
      <c r="E833" s="34"/>
      <c r="F833" s="34"/>
      <c r="G833" s="34"/>
      <c r="H833" s="34"/>
      <c r="I833" s="34"/>
      <c r="J833" s="34"/>
      <c r="K833" s="34"/>
    </row>
    <row r="834" spans="3:11" ht="15.75" customHeight="1">
      <c r="C834" s="34"/>
      <c r="D834" s="34"/>
      <c r="E834" s="34"/>
      <c r="F834" s="34"/>
      <c r="G834" s="34"/>
      <c r="H834" s="34"/>
      <c r="I834" s="34"/>
      <c r="J834" s="34"/>
      <c r="K834" s="34"/>
    </row>
    <row r="835" spans="3:11" ht="15.75" customHeight="1">
      <c r="C835" s="34"/>
      <c r="D835" s="34"/>
      <c r="E835" s="34"/>
      <c r="F835" s="34"/>
      <c r="G835" s="34"/>
      <c r="H835" s="34"/>
      <c r="I835" s="34"/>
      <c r="J835" s="34"/>
      <c r="K835" s="34"/>
    </row>
    <row r="836" spans="3:11" ht="15.75" customHeight="1">
      <c r="C836" s="34"/>
      <c r="D836" s="34"/>
      <c r="E836" s="34"/>
      <c r="F836" s="34"/>
      <c r="G836" s="34"/>
      <c r="H836" s="34"/>
      <c r="I836" s="34"/>
      <c r="J836" s="34"/>
      <c r="K836" s="34"/>
    </row>
    <row r="837" spans="3:11" ht="15.75" customHeight="1">
      <c r="C837" s="34"/>
      <c r="D837" s="34"/>
      <c r="E837" s="34"/>
      <c r="F837" s="34"/>
      <c r="G837" s="34"/>
      <c r="H837" s="34"/>
      <c r="I837" s="34"/>
      <c r="J837" s="34"/>
      <c r="K837" s="34"/>
    </row>
    <row r="838" spans="3:11" ht="15.75" customHeight="1">
      <c r="C838" s="34"/>
      <c r="D838" s="34"/>
      <c r="E838" s="34"/>
      <c r="F838" s="34"/>
      <c r="G838" s="34"/>
      <c r="H838" s="34"/>
      <c r="I838" s="34"/>
      <c r="J838" s="34"/>
      <c r="K838" s="34"/>
    </row>
    <row r="839" spans="3:11" ht="15.75" customHeight="1">
      <c r="C839" s="34"/>
      <c r="D839" s="34"/>
      <c r="E839" s="34"/>
      <c r="F839" s="34"/>
      <c r="G839" s="34"/>
      <c r="H839" s="34"/>
      <c r="I839" s="34"/>
      <c r="J839" s="34"/>
      <c r="K839" s="34"/>
    </row>
    <row r="840" spans="3:11" ht="15.75" customHeight="1">
      <c r="C840" s="34"/>
      <c r="D840" s="34"/>
      <c r="E840" s="34"/>
      <c r="F840" s="34"/>
      <c r="G840" s="34"/>
      <c r="H840" s="34"/>
      <c r="I840" s="34"/>
      <c r="J840" s="34"/>
      <c r="K840" s="34"/>
    </row>
    <row r="841" spans="3:11" ht="15.75" customHeight="1">
      <c r="C841" s="34"/>
      <c r="D841" s="34"/>
      <c r="E841" s="34"/>
      <c r="F841" s="34"/>
      <c r="G841" s="34"/>
      <c r="H841" s="34"/>
      <c r="I841" s="34"/>
      <c r="J841" s="34"/>
      <c r="K841" s="34"/>
    </row>
    <row r="842" spans="3:11" ht="15.75" customHeight="1">
      <c r="C842" s="34"/>
      <c r="D842" s="34"/>
      <c r="E842" s="34"/>
      <c r="F842" s="34"/>
      <c r="G842" s="34"/>
      <c r="H842" s="34"/>
      <c r="I842" s="34"/>
      <c r="J842" s="34"/>
      <c r="K842" s="34"/>
    </row>
    <row r="843" spans="3:11" ht="15.75" customHeight="1">
      <c r="C843" s="34"/>
      <c r="D843" s="34"/>
      <c r="E843" s="34"/>
      <c r="F843" s="34"/>
      <c r="G843" s="34"/>
      <c r="H843" s="34"/>
      <c r="I843" s="34"/>
      <c r="J843" s="34"/>
      <c r="K843" s="34"/>
    </row>
    <row r="844" spans="3:11" ht="15.75" customHeight="1">
      <c r="C844" s="34"/>
      <c r="D844" s="34"/>
      <c r="E844" s="34"/>
      <c r="F844" s="34"/>
      <c r="G844" s="34"/>
      <c r="H844" s="34"/>
      <c r="I844" s="34"/>
      <c r="J844" s="34"/>
      <c r="K844" s="34"/>
    </row>
    <row r="845" spans="3:11" ht="15.75" customHeight="1">
      <c r="C845" s="34"/>
      <c r="D845" s="34"/>
      <c r="E845" s="34"/>
      <c r="F845" s="34"/>
      <c r="G845" s="34"/>
      <c r="H845" s="34"/>
      <c r="I845" s="34"/>
      <c r="J845" s="34"/>
      <c r="K845" s="34"/>
    </row>
    <row r="846" spans="3:11" ht="15.75" customHeight="1">
      <c r="C846" s="34"/>
      <c r="D846" s="34"/>
      <c r="E846" s="34"/>
      <c r="F846" s="34"/>
      <c r="G846" s="34"/>
      <c r="H846" s="34"/>
      <c r="I846" s="34"/>
      <c r="J846" s="34"/>
      <c r="K846" s="34"/>
    </row>
    <row r="847" spans="3:11" ht="15.75" customHeight="1">
      <c r="C847" s="34"/>
      <c r="D847" s="34"/>
      <c r="E847" s="34"/>
      <c r="F847" s="34"/>
      <c r="G847" s="34"/>
      <c r="H847" s="34"/>
      <c r="I847" s="34"/>
      <c r="J847" s="34"/>
      <c r="K847" s="34"/>
    </row>
    <row r="848" spans="3:11" ht="15.75" customHeight="1">
      <c r="C848" s="34"/>
      <c r="D848" s="34"/>
      <c r="E848" s="34"/>
      <c r="F848" s="34"/>
      <c r="G848" s="34"/>
      <c r="H848" s="34"/>
      <c r="I848" s="34"/>
      <c r="J848" s="34"/>
      <c r="K848" s="34"/>
    </row>
    <row r="849" spans="3:11" ht="15.75" customHeight="1">
      <c r="C849" s="34"/>
      <c r="D849" s="34"/>
      <c r="E849" s="34"/>
      <c r="F849" s="34"/>
      <c r="G849" s="34"/>
      <c r="H849" s="34"/>
      <c r="I849" s="34"/>
      <c r="J849" s="34"/>
      <c r="K849" s="34"/>
    </row>
    <row r="850" spans="3:11" ht="15.75" customHeight="1">
      <c r="C850" s="34"/>
      <c r="D850" s="34"/>
      <c r="E850" s="34"/>
      <c r="F850" s="34"/>
      <c r="G850" s="34"/>
      <c r="H850" s="34"/>
      <c r="I850" s="34"/>
      <c r="J850" s="34"/>
      <c r="K850" s="34"/>
    </row>
    <row r="851" spans="3:11" ht="15.75" customHeight="1">
      <c r="C851" s="34"/>
      <c r="D851" s="34"/>
      <c r="E851" s="34"/>
      <c r="F851" s="34"/>
      <c r="G851" s="34"/>
      <c r="H851" s="34"/>
      <c r="I851" s="34"/>
      <c r="J851" s="34"/>
      <c r="K851" s="34"/>
    </row>
    <row r="852" spans="3:11" ht="15.75" customHeight="1">
      <c r="C852" s="34"/>
      <c r="D852" s="34"/>
      <c r="E852" s="34"/>
      <c r="F852" s="34"/>
      <c r="G852" s="34"/>
      <c r="H852" s="34"/>
      <c r="I852" s="34"/>
      <c r="J852" s="34"/>
      <c r="K852" s="34"/>
    </row>
    <row r="853" spans="3:11" ht="15.75" customHeight="1">
      <c r="C853" s="34"/>
      <c r="D853" s="34"/>
      <c r="E853" s="34"/>
      <c r="F853" s="34"/>
      <c r="G853" s="34"/>
      <c r="H853" s="34"/>
      <c r="I853" s="34"/>
      <c r="J853" s="34"/>
      <c r="K853" s="34"/>
    </row>
    <row r="854" spans="3:11" ht="15.75" customHeight="1">
      <c r="C854" s="34"/>
      <c r="D854" s="34"/>
      <c r="E854" s="34"/>
      <c r="F854" s="34"/>
      <c r="G854" s="34"/>
      <c r="H854" s="34"/>
      <c r="I854" s="34"/>
      <c r="J854" s="34"/>
      <c r="K854" s="34"/>
    </row>
    <row r="855" spans="3:11" ht="15.75" customHeight="1">
      <c r="C855" s="34"/>
      <c r="D855" s="34"/>
      <c r="E855" s="34"/>
      <c r="F855" s="34"/>
      <c r="G855" s="34"/>
      <c r="H855" s="34"/>
      <c r="I855" s="34"/>
      <c r="J855" s="34"/>
      <c r="K855" s="34"/>
    </row>
    <row r="856" spans="3:11" ht="15.75" customHeight="1">
      <c r="C856" s="34"/>
      <c r="D856" s="34"/>
      <c r="E856" s="34"/>
      <c r="F856" s="34"/>
      <c r="G856" s="34"/>
      <c r="H856" s="34"/>
      <c r="I856" s="34"/>
      <c r="J856" s="34"/>
      <c r="K856" s="34"/>
    </row>
    <row r="857" spans="3:11" ht="15.75" customHeight="1">
      <c r="C857" s="34"/>
      <c r="D857" s="34"/>
      <c r="E857" s="34"/>
      <c r="F857" s="34"/>
      <c r="G857" s="34"/>
      <c r="H857" s="34"/>
      <c r="I857" s="34"/>
      <c r="J857" s="34"/>
      <c r="K857" s="34"/>
    </row>
    <row r="858" spans="3:11" ht="15.75" customHeight="1">
      <c r="C858" s="34"/>
      <c r="D858" s="34"/>
      <c r="E858" s="34"/>
      <c r="F858" s="34"/>
      <c r="G858" s="34"/>
      <c r="H858" s="34"/>
      <c r="I858" s="34"/>
      <c r="J858" s="34"/>
      <c r="K858" s="34"/>
    </row>
    <row r="859" spans="3:11" ht="15.75" customHeight="1">
      <c r="C859" s="34"/>
      <c r="D859" s="34"/>
      <c r="E859" s="34"/>
      <c r="F859" s="34"/>
      <c r="G859" s="34"/>
      <c r="H859" s="34"/>
      <c r="I859" s="34"/>
      <c r="J859" s="34"/>
      <c r="K859" s="34"/>
    </row>
    <row r="860" spans="3:11" ht="15.75" customHeight="1">
      <c r="C860" s="34"/>
      <c r="D860" s="34"/>
      <c r="E860" s="34"/>
      <c r="F860" s="34"/>
      <c r="G860" s="34"/>
      <c r="H860" s="34"/>
      <c r="I860" s="34"/>
      <c r="J860" s="34"/>
      <c r="K860" s="34"/>
    </row>
    <row r="861" spans="3:11" ht="15.75" customHeight="1">
      <c r="C861" s="34"/>
      <c r="D861" s="34"/>
      <c r="E861" s="34"/>
      <c r="F861" s="34"/>
      <c r="G861" s="34"/>
      <c r="H861" s="34"/>
      <c r="I861" s="34"/>
      <c r="J861" s="34"/>
      <c r="K861" s="34"/>
    </row>
    <row r="862" spans="3:11" ht="15.75" customHeight="1">
      <c r="C862" s="34"/>
      <c r="D862" s="34"/>
      <c r="E862" s="34"/>
      <c r="F862" s="34"/>
      <c r="G862" s="34"/>
      <c r="H862" s="34"/>
      <c r="I862" s="34"/>
      <c r="J862" s="34"/>
      <c r="K862" s="34"/>
    </row>
    <row r="863" spans="3:11" ht="15.75" customHeight="1">
      <c r="C863" s="34"/>
      <c r="D863" s="34"/>
      <c r="E863" s="34"/>
      <c r="F863" s="34"/>
      <c r="G863" s="34"/>
      <c r="H863" s="34"/>
      <c r="I863" s="34"/>
      <c r="J863" s="34"/>
      <c r="K863" s="34"/>
    </row>
    <row r="864" spans="3:11" ht="15.75" customHeight="1">
      <c r="C864" s="34"/>
      <c r="D864" s="34"/>
      <c r="E864" s="34"/>
      <c r="F864" s="34"/>
      <c r="G864" s="34"/>
      <c r="H864" s="34"/>
      <c r="I864" s="34"/>
      <c r="J864" s="34"/>
      <c r="K864" s="34"/>
    </row>
    <row r="865" spans="3:11" ht="15.75" customHeight="1">
      <c r="C865" s="34"/>
      <c r="D865" s="34"/>
      <c r="E865" s="34"/>
      <c r="F865" s="34"/>
      <c r="G865" s="34"/>
      <c r="H865" s="34"/>
      <c r="I865" s="34"/>
      <c r="J865" s="34"/>
      <c r="K865" s="34"/>
    </row>
    <row r="866" spans="3:11" ht="15.75" customHeight="1">
      <c r="C866" s="34"/>
      <c r="D866" s="34"/>
      <c r="E866" s="34"/>
      <c r="F866" s="34"/>
      <c r="G866" s="34"/>
      <c r="H866" s="34"/>
      <c r="I866" s="34"/>
      <c r="J866" s="34"/>
      <c r="K866" s="34"/>
    </row>
    <row r="867" spans="3:11" ht="15.75" customHeight="1">
      <c r="C867" s="34"/>
      <c r="D867" s="34"/>
      <c r="E867" s="34"/>
      <c r="F867" s="34"/>
      <c r="G867" s="34"/>
      <c r="H867" s="34"/>
      <c r="I867" s="34"/>
      <c r="J867" s="34"/>
      <c r="K867" s="34"/>
    </row>
    <row r="868" spans="3:11" ht="15.75" customHeight="1">
      <c r="C868" s="34"/>
      <c r="D868" s="34"/>
      <c r="E868" s="34"/>
      <c r="F868" s="34"/>
      <c r="G868" s="34"/>
      <c r="H868" s="34"/>
      <c r="I868" s="34"/>
      <c r="J868" s="34"/>
      <c r="K868" s="34"/>
    </row>
    <row r="869" spans="3:11" ht="15.75" customHeight="1">
      <c r="C869" s="34"/>
      <c r="D869" s="34"/>
      <c r="E869" s="34"/>
      <c r="F869" s="34"/>
      <c r="G869" s="34"/>
      <c r="H869" s="34"/>
      <c r="I869" s="34"/>
      <c r="J869" s="34"/>
      <c r="K869" s="34"/>
    </row>
    <row r="870" spans="3:11" ht="15.75" customHeight="1">
      <c r="C870" s="34"/>
      <c r="D870" s="34"/>
      <c r="E870" s="34"/>
      <c r="F870" s="34"/>
      <c r="G870" s="34"/>
      <c r="H870" s="34"/>
      <c r="I870" s="34"/>
      <c r="J870" s="34"/>
      <c r="K870" s="34"/>
    </row>
    <row r="871" spans="3:11" ht="15.75" customHeight="1">
      <c r="C871" s="34"/>
      <c r="D871" s="34"/>
      <c r="E871" s="34"/>
      <c r="F871" s="34"/>
      <c r="G871" s="34"/>
      <c r="H871" s="34"/>
      <c r="I871" s="34"/>
      <c r="J871" s="34"/>
      <c r="K871" s="34"/>
    </row>
    <row r="872" spans="3:11" ht="15.75" customHeight="1">
      <c r="C872" s="34"/>
      <c r="D872" s="34"/>
      <c r="E872" s="34"/>
      <c r="F872" s="34"/>
      <c r="G872" s="34"/>
      <c r="H872" s="34"/>
      <c r="I872" s="34"/>
      <c r="J872" s="34"/>
      <c r="K872" s="34"/>
    </row>
    <row r="873" spans="3:11" ht="15.75" customHeight="1">
      <c r="C873" s="34"/>
      <c r="D873" s="34"/>
      <c r="E873" s="34"/>
      <c r="F873" s="34"/>
      <c r="G873" s="34"/>
      <c r="H873" s="34"/>
      <c r="I873" s="34"/>
      <c r="J873" s="34"/>
      <c r="K873" s="34"/>
    </row>
    <row r="874" spans="3:11" ht="15.75" customHeight="1">
      <c r="C874" s="34"/>
      <c r="D874" s="34"/>
      <c r="E874" s="34"/>
      <c r="F874" s="34"/>
      <c r="G874" s="34"/>
      <c r="H874" s="34"/>
      <c r="I874" s="34"/>
      <c r="J874" s="34"/>
      <c r="K874" s="34"/>
    </row>
    <row r="875" spans="3:11" ht="15.75" customHeight="1">
      <c r="C875" s="34"/>
      <c r="D875" s="34"/>
      <c r="E875" s="34"/>
      <c r="F875" s="34"/>
      <c r="G875" s="34"/>
      <c r="H875" s="34"/>
      <c r="I875" s="34"/>
      <c r="J875" s="34"/>
      <c r="K875" s="34"/>
    </row>
    <row r="876" spans="3:11" ht="15.75" customHeight="1">
      <c r="C876" s="34"/>
      <c r="D876" s="34"/>
      <c r="E876" s="34"/>
      <c r="F876" s="34"/>
      <c r="G876" s="34"/>
      <c r="H876" s="34"/>
      <c r="I876" s="34"/>
      <c r="J876" s="34"/>
      <c r="K876" s="34"/>
    </row>
    <row r="877" spans="3:11" ht="15.75" customHeight="1">
      <c r="C877" s="34"/>
      <c r="D877" s="34"/>
      <c r="E877" s="34"/>
      <c r="F877" s="34"/>
      <c r="G877" s="34"/>
      <c r="H877" s="34"/>
      <c r="I877" s="34"/>
      <c r="J877" s="34"/>
      <c r="K877" s="34"/>
    </row>
    <row r="878" spans="3:11" ht="15.75" customHeight="1">
      <c r="C878" s="34"/>
      <c r="D878" s="34"/>
      <c r="E878" s="34"/>
      <c r="F878" s="34"/>
      <c r="G878" s="34"/>
      <c r="H878" s="34"/>
      <c r="I878" s="34"/>
      <c r="J878" s="34"/>
      <c r="K878" s="34"/>
    </row>
    <row r="879" spans="3:11" ht="15.75" customHeight="1">
      <c r="C879" s="34"/>
      <c r="D879" s="34"/>
      <c r="E879" s="34"/>
      <c r="F879" s="34"/>
      <c r="G879" s="34"/>
      <c r="H879" s="34"/>
      <c r="I879" s="34"/>
      <c r="J879" s="34"/>
      <c r="K879" s="34"/>
    </row>
    <row r="880" spans="3:11" ht="15.75" customHeight="1">
      <c r="C880" s="34"/>
      <c r="D880" s="34"/>
      <c r="E880" s="34"/>
      <c r="F880" s="34"/>
      <c r="G880" s="34"/>
      <c r="H880" s="34"/>
      <c r="I880" s="34"/>
      <c r="J880" s="34"/>
      <c r="K880" s="34"/>
    </row>
    <row r="881" spans="3:11" ht="15.75" customHeight="1">
      <c r="C881" s="34"/>
      <c r="D881" s="34"/>
      <c r="E881" s="34"/>
      <c r="F881" s="34"/>
      <c r="G881" s="34"/>
      <c r="H881" s="34"/>
      <c r="I881" s="34"/>
      <c r="J881" s="34"/>
      <c r="K881" s="34"/>
    </row>
    <row r="882" spans="3:11" ht="15.75" customHeight="1">
      <c r="C882" s="34"/>
      <c r="D882" s="34"/>
      <c r="E882" s="34"/>
      <c r="F882" s="34"/>
      <c r="G882" s="34"/>
      <c r="H882" s="34"/>
      <c r="I882" s="34"/>
      <c r="J882" s="34"/>
      <c r="K882" s="34"/>
    </row>
    <row r="883" spans="3:11" ht="15.75" customHeight="1">
      <c r="C883" s="34"/>
      <c r="D883" s="34"/>
      <c r="E883" s="34"/>
      <c r="F883" s="34"/>
      <c r="G883" s="34"/>
      <c r="H883" s="34"/>
      <c r="I883" s="34"/>
      <c r="J883" s="34"/>
      <c r="K883" s="34"/>
    </row>
    <row r="884" spans="3:11" ht="15.75" customHeight="1">
      <c r="C884" s="34"/>
      <c r="D884" s="34"/>
      <c r="E884" s="34"/>
      <c r="F884" s="34"/>
      <c r="G884" s="34"/>
      <c r="H884" s="34"/>
      <c r="I884" s="34"/>
      <c r="J884" s="34"/>
      <c r="K884" s="34"/>
    </row>
    <row r="885" spans="3:11" ht="15.75" customHeight="1">
      <c r="C885" s="34"/>
      <c r="D885" s="34"/>
      <c r="E885" s="34"/>
      <c r="F885" s="34"/>
      <c r="G885" s="34"/>
      <c r="H885" s="34"/>
      <c r="I885" s="34"/>
      <c r="J885" s="34"/>
      <c r="K885" s="34"/>
    </row>
    <row r="886" spans="3:11" ht="15.75" customHeight="1">
      <c r="C886" s="34"/>
      <c r="D886" s="34"/>
      <c r="E886" s="34"/>
      <c r="F886" s="34"/>
      <c r="G886" s="34"/>
      <c r="H886" s="34"/>
      <c r="I886" s="34"/>
      <c r="J886" s="34"/>
      <c r="K886" s="34"/>
    </row>
    <row r="887" spans="3:11" ht="15.75" customHeight="1">
      <c r="C887" s="34"/>
      <c r="D887" s="34"/>
      <c r="E887" s="34"/>
      <c r="F887" s="34"/>
      <c r="G887" s="34"/>
      <c r="H887" s="34"/>
      <c r="I887" s="34"/>
      <c r="J887" s="34"/>
      <c r="K887" s="34"/>
    </row>
    <row r="888" spans="3:11" ht="15.75" customHeight="1">
      <c r="C888" s="34"/>
      <c r="D888" s="34"/>
      <c r="E888" s="34"/>
      <c r="F888" s="34"/>
      <c r="G888" s="34"/>
      <c r="H888" s="34"/>
      <c r="I888" s="34"/>
      <c r="J888" s="34"/>
      <c r="K888" s="34"/>
    </row>
    <row r="889" spans="3:11" ht="15.75" customHeight="1">
      <c r="C889" s="34"/>
      <c r="D889" s="34"/>
      <c r="E889" s="34"/>
      <c r="F889" s="34"/>
      <c r="G889" s="34"/>
      <c r="H889" s="34"/>
      <c r="I889" s="34"/>
      <c r="J889" s="34"/>
      <c r="K889" s="34"/>
    </row>
    <row r="890" spans="3:11" ht="15.75" customHeight="1">
      <c r="C890" s="34"/>
      <c r="D890" s="34"/>
      <c r="E890" s="34"/>
      <c r="F890" s="34"/>
      <c r="G890" s="34"/>
      <c r="H890" s="34"/>
      <c r="I890" s="34"/>
      <c r="J890" s="34"/>
      <c r="K890" s="34"/>
    </row>
    <row r="891" spans="3:11" ht="15.75" customHeight="1">
      <c r="C891" s="34"/>
      <c r="D891" s="34"/>
      <c r="E891" s="34"/>
      <c r="F891" s="34"/>
      <c r="G891" s="34"/>
      <c r="H891" s="34"/>
      <c r="I891" s="34"/>
      <c r="J891" s="34"/>
      <c r="K891" s="34"/>
    </row>
    <row r="892" spans="3:11" ht="15.75" customHeight="1">
      <c r="C892" s="34"/>
      <c r="D892" s="34"/>
      <c r="E892" s="34"/>
      <c r="F892" s="34"/>
      <c r="G892" s="34"/>
      <c r="H892" s="34"/>
      <c r="I892" s="34"/>
      <c r="J892" s="34"/>
      <c r="K892" s="34"/>
    </row>
    <row r="893" spans="3:11" ht="15.75" customHeight="1">
      <c r="C893" s="34"/>
      <c r="D893" s="34"/>
      <c r="E893" s="34"/>
      <c r="F893" s="34"/>
      <c r="G893" s="34"/>
      <c r="H893" s="34"/>
      <c r="I893" s="34"/>
      <c r="J893" s="34"/>
      <c r="K893" s="34"/>
    </row>
    <row r="894" spans="3:11" ht="15.75" customHeight="1">
      <c r="C894" s="34"/>
      <c r="D894" s="34"/>
      <c r="E894" s="34"/>
      <c r="F894" s="34"/>
      <c r="G894" s="34"/>
      <c r="H894" s="34"/>
      <c r="I894" s="34"/>
      <c r="J894" s="34"/>
      <c r="K894" s="34"/>
    </row>
    <row r="895" spans="3:11" ht="15.75" customHeight="1">
      <c r="C895" s="34"/>
      <c r="D895" s="34"/>
      <c r="E895" s="34"/>
      <c r="F895" s="34"/>
      <c r="G895" s="34"/>
      <c r="H895" s="34"/>
      <c r="I895" s="34"/>
      <c r="J895" s="34"/>
      <c r="K895" s="34"/>
    </row>
    <row r="896" spans="3:11" ht="15.75" customHeight="1">
      <c r="C896" s="34"/>
      <c r="D896" s="34"/>
      <c r="E896" s="34"/>
      <c r="F896" s="34"/>
      <c r="G896" s="34"/>
      <c r="H896" s="34"/>
      <c r="I896" s="34"/>
      <c r="J896" s="34"/>
      <c r="K896" s="34"/>
    </row>
    <row r="897" spans="3:11" ht="15.75" customHeight="1">
      <c r="C897" s="34"/>
      <c r="D897" s="34"/>
      <c r="E897" s="34"/>
      <c r="F897" s="34"/>
      <c r="G897" s="34"/>
      <c r="H897" s="34"/>
      <c r="I897" s="34"/>
      <c r="J897" s="34"/>
      <c r="K897" s="34"/>
    </row>
    <row r="898" spans="3:11" ht="15.75" customHeight="1">
      <c r="C898" s="34"/>
      <c r="D898" s="34"/>
      <c r="E898" s="34"/>
      <c r="F898" s="34"/>
      <c r="G898" s="34"/>
      <c r="H898" s="34"/>
      <c r="I898" s="34"/>
      <c r="J898" s="34"/>
      <c r="K898" s="34"/>
    </row>
    <row r="899" spans="3:11" ht="15.75" customHeight="1">
      <c r="C899" s="34"/>
      <c r="D899" s="34"/>
      <c r="E899" s="34"/>
      <c r="F899" s="34"/>
      <c r="G899" s="34"/>
      <c r="H899" s="34"/>
      <c r="I899" s="34"/>
      <c r="J899" s="34"/>
      <c r="K899" s="34"/>
    </row>
    <row r="900" spans="3:11" ht="15.75" customHeight="1">
      <c r="C900" s="34"/>
      <c r="D900" s="34"/>
      <c r="E900" s="34"/>
      <c r="F900" s="34"/>
      <c r="G900" s="34"/>
      <c r="H900" s="34"/>
      <c r="I900" s="34"/>
      <c r="J900" s="34"/>
      <c r="K900" s="34"/>
    </row>
    <row r="901" spans="3:11" ht="15.75" customHeight="1">
      <c r="C901" s="34"/>
      <c r="D901" s="34"/>
      <c r="E901" s="34"/>
      <c r="F901" s="34"/>
      <c r="G901" s="34"/>
      <c r="H901" s="34"/>
      <c r="I901" s="34"/>
      <c r="J901" s="34"/>
      <c r="K901" s="34"/>
    </row>
    <row r="902" spans="3:11" ht="15.75" customHeight="1">
      <c r="C902" s="34"/>
      <c r="D902" s="34"/>
      <c r="E902" s="34"/>
      <c r="F902" s="34"/>
      <c r="G902" s="34"/>
      <c r="H902" s="34"/>
      <c r="I902" s="34"/>
      <c r="J902" s="34"/>
      <c r="K902" s="34"/>
    </row>
    <row r="903" spans="3:11" ht="15.75" customHeight="1">
      <c r="C903" s="34"/>
      <c r="D903" s="34"/>
      <c r="E903" s="34"/>
      <c r="F903" s="34"/>
      <c r="G903" s="34"/>
      <c r="H903" s="34"/>
      <c r="I903" s="34"/>
      <c r="J903" s="34"/>
      <c r="K903" s="34"/>
    </row>
    <row r="904" spans="3:11" ht="15.75" customHeight="1">
      <c r="C904" s="34"/>
      <c r="D904" s="34"/>
      <c r="E904" s="34"/>
      <c r="F904" s="34"/>
      <c r="G904" s="34"/>
      <c r="H904" s="34"/>
      <c r="I904" s="34"/>
      <c r="J904" s="34"/>
      <c r="K904" s="34"/>
    </row>
    <row r="905" spans="3:11" ht="15.75" customHeight="1">
      <c r="C905" s="34"/>
      <c r="D905" s="34"/>
      <c r="E905" s="34"/>
      <c r="F905" s="34"/>
      <c r="G905" s="34"/>
      <c r="H905" s="34"/>
      <c r="I905" s="34"/>
      <c r="J905" s="34"/>
      <c r="K905" s="34"/>
    </row>
    <row r="906" spans="3:11" ht="15.75" customHeight="1">
      <c r="C906" s="34"/>
      <c r="D906" s="34"/>
      <c r="E906" s="34"/>
      <c r="F906" s="34"/>
      <c r="G906" s="34"/>
      <c r="H906" s="34"/>
      <c r="I906" s="34"/>
      <c r="J906" s="34"/>
      <c r="K906" s="34"/>
    </row>
    <row r="907" spans="3:11" ht="15.75" customHeight="1">
      <c r="C907" s="34"/>
      <c r="D907" s="34"/>
      <c r="E907" s="34"/>
      <c r="F907" s="34"/>
      <c r="G907" s="34"/>
      <c r="H907" s="34"/>
      <c r="I907" s="34"/>
      <c r="J907" s="34"/>
      <c r="K907" s="34"/>
    </row>
    <row r="908" spans="3:11" ht="15.75" customHeight="1">
      <c r="C908" s="34"/>
      <c r="D908" s="34"/>
      <c r="E908" s="34"/>
      <c r="F908" s="34"/>
      <c r="G908" s="34"/>
      <c r="H908" s="34"/>
      <c r="I908" s="34"/>
      <c r="J908" s="34"/>
      <c r="K908" s="34"/>
    </row>
    <row r="909" spans="3:11" ht="15.75" customHeight="1">
      <c r="C909" s="34"/>
      <c r="D909" s="34"/>
      <c r="E909" s="34"/>
      <c r="F909" s="34"/>
      <c r="G909" s="34"/>
      <c r="H909" s="34"/>
      <c r="I909" s="34"/>
      <c r="J909" s="34"/>
      <c r="K909" s="34"/>
    </row>
    <row r="910" spans="3:11" ht="15.75" customHeight="1">
      <c r="C910" s="34"/>
      <c r="D910" s="34"/>
      <c r="E910" s="34"/>
      <c r="F910" s="34"/>
      <c r="G910" s="34"/>
      <c r="H910" s="34"/>
      <c r="I910" s="34"/>
      <c r="J910" s="34"/>
      <c r="K910" s="34"/>
    </row>
    <row r="911" spans="3:11" ht="15.75" customHeight="1">
      <c r="C911" s="34"/>
      <c r="D911" s="34"/>
      <c r="E911" s="34"/>
      <c r="F911" s="34"/>
      <c r="G911" s="34"/>
      <c r="H911" s="34"/>
      <c r="I911" s="34"/>
      <c r="J911" s="34"/>
      <c r="K911" s="34"/>
    </row>
    <row r="912" spans="3:11" ht="15.75" customHeight="1">
      <c r="C912" s="34"/>
      <c r="D912" s="34"/>
      <c r="E912" s="34"/>
      <c r="F912" s="34"/>
      <c r="G912" s="34"/>
      <c r="H912" s="34"/>
      <c r="I912" s="34"/>
      <c r="J912" s="34"/>
      <c r="K912" s="34"/>
    </row>
    <row r="913" spans="3:11" ht="15.75" customHeight="1">
      <c r="C913" s="34"/>
      <c r="D913" s="34"/>
      <c r="E913" s="34"/>
      <c r="F913" s="34"/>
      <c r="G913" s="34"/>
      <c r="H913" s="34"/>
      <c r="I913" s="34"/>
      <c r="J913" s="34"/>
      <c r="K913" s="34"/>
    </row>
    <row r="914" spans="3:11" ht="15.75" customHeight="1">
      <c r="C914" s="34"/>
      <c r="D914" s="34"/>
      <c r="E914" s="34"/>
      <c r="F914" s="34"/>
      <c r="G914" s="34"/>
      <c r="H914" s="34"/>
      <c r="I914" s="34"/>
      <c r="J914" s="34"/>
      <c r="K914" s="34"/>
    </row>
    <row r="915" spans="3:11" ht="15.75" customHeight="1">
      <c r="C915" s="34"/>
      <c r="D915" s="34"/>
      <c r="E915" s="34"/>
      <c r="F915" s="34"/>
      <c r="G915" s="34"/>
      <c r="H915" s="34"/>
      <c r="I915" s="34"/>
      <c r="J915" s="34"/>
      <c r="K915" s="34"/>
    </row>
    <row r="916" spans="3:11" ht="15.75" customHeight="1">
      <c r="C916" s="34"/>
      <c r="D916" s="34"/>
      <c r="E916" s="34"/>
      <c r="F916" s="34"/>
      <c r="G916" s="34"/>
      <c r="H916" s="34"/>
      <c r="I916" s="34"/>
      <c r="J916" s="34"/>
      <c r="K916" s="34"/>
    </row>
    <row r="917" spans="3:11" ht="15.75" customHeight="1">
      <c r="C917" s="34"/>
      <c r="D917" s="34"/>
      <c r="E917" s="34"/>
      <c r="F917" s="34"/>
      <c r="G917" s="34"/>
      <c r="H917" s="34"/>
      <c r="I917" s="34"/>
      <c r="J917" s="34"/>
      <c r="K917" s="34"/>
    </row>
    <row r="918" spans="3:11" ht="15.75" customHeight="1">
      <c r="C918" s="34"/>
      <c r="D918" s="34"/>
      <c r="E918" s="34"/>
      <c r="F918" s="34"/>
      <c r="G918" s="34"/>
      <c r="H918" s="34"/>
      <c r="I918" s="34"/>
      <c r="J918" s="34"/>
      <c r="K918" s="34"/>
    </row>
    <row r="919" spans="3:11" ht="15.75" customHeight="1">
      <c r="C919" s="34"/>
      <c r="D919" s="34"/>
      <c r="E919" s="34"/>
      <c r="F919" s="34"/>
      <c r="G919" s="34"/>
      <c r="H919" s="34"/>
      <c r="I919" s="34"/>
      <c r="J919" s="34"/>
      <c r="K919" s="34"/>
    </row>
    <row r="920" spans="3:11" ht="15.75" customHeight="1">
      <c r="C920" s="34"/>
      <c r="D920" s="34"/>
      <c r="E920" s="34"/>
      <c r="F920" s="34"/>
      <c r="G920" s="34"/>
      <c r="H920" s="34"/>
      <c r="I920" s="34"/>
      <c r="J920" s="34"/>
      <c r="K920" s="34"/>
    </row>
    <row r="921" spans="3:11" ht="15.75" customHeight="1">
      <c r="C921" s="34"/>
      <c r="D921" s="34"/>
      <c r="E921" s="34"/>
      <c r="F921" s="34"/>
      <c r="G921" s="34"/>
      <c r="H921" s="34"/>
      <c r="I921" s="34"/>
      <c r="J921" s="34"/>
      <c r="K921" s="34"/>
    </row>
    <row r="922" spans="3:11" ht="15.75" customHeight="1">
      <c r="C922" s="34"/>
      <c r="D922" s="34"/>
      <c r="E922" s="34"/>
      <c r="F922" s="34"/>
      <c r="G922" s="34"/>
      <c r="H922" s="34"/>
      <c r="I922" s="34"/>
      <c r="J922" s="34"/>
      <c r="K922" s="34"/>
    </row>
    <row r="923" spans="3:11" ht="15.75" customHeight="1">
      <c r="C923" s="34"/>
      <c r="D923" s="34"/>
      <c r="E923" s="34"/>
      <c r="F923" s="34"/>
      <c r="G923" s="34"/>
      <c r="H923" s="34"/>
      <c r="I923" s="34"/>
      <c r="J923" s="34"/>
      <c r="K923" s="34"/>
    </row>
    <row r="924" spans="3:11" ht="15.75" customHeight="1">
      <c r="C924" s="34"/>
      <c r="D924" s="34"/>
      <c r="E924" s="34"/>
      <c r="F924" s="34"/>
      <c r="G924" s="34"/>
      <c r="H924" s="34"/>
      <c r="I924" s="34"/>
      <c r="J924" s="34"/>
      <c r="K924" s="34"/>
    </row>
    <row r="925" spans="3:11" ht="15.75" customHeight="1">
      <c r="C925" s="34"/>
      <c r="D925" s="34"/>
      <c r="E925" s="34"/>
      <c r="F925" s="34"/>
      <c r="G925" s="34"/>
      <c r="H925" s="34"/>
      <c r="I925" s="34"/>
      <c r="J925" s="34"/>
      <c r="K925" s="34"/>
    </row>
    <row r="926" spans="3:11" ht="15.75" customHeight="1">
      <c r="C926" s="34"/>
      <c r="D926" s="34"/>
      <c r="E926" s="34"/>
      <c r="F926" s="34"/>
      <c r="G926" s="34"/>
      <c r="H926" s="34"/>
      <c r="I926" s="34"/>
      <c r="J926" s="34"/>
      <c r="K926" s="34"/>
    </row>
    <row r="927" spans="3:11" ht="15.75" customHeight="1">
      <c r="C927" s="34"/>
      <c r="D927" s="34"/>
      <c r="E927" s="34"/>
      <c r="F927" s="34"/>
      <c r="G927" s="34"/>
      <c r="H927" s="34"/>
      <c r="I927" s="34"/>
      <c r="J927" s="34"/>
      <c r="K927" s="34"/>
    </row>
    <row r="928" spans="3:11" ht="15.75" customHeight="1">
      <c r="C928" s="34"/>
      <c r="D928" s="34"/>
      <c r="E928" s="34"/>
      <c r="F928" s="34"/>
      <c r="G928" s="34"/>
      <c r="H928" s="34"/>
      <c r="I928" s="34"/>
      <c r="J928" s="34"/>
      <c r="K928" s="34"/>
    </row>
    <row r="929" spans="3:11" ht="15.75" customHeight="1">
      <c r="C929" s="34"/>
      <c r="D929" s="34"/>
      <c r="E929" s="34"/>
      <c r="F929" s="34"/>
      <c r="G929" s="34"/>
      <c r="H929" s="34"/>
      <c r="I929" s="34"/>
      <c r="J929" s="34"/>
      <c r="K929" s="34"/>
    </row>
    <row r="930" spans="3:11" ht="15.75" customHeight="1">
      <c r="C930" s="34"/>
      <c r="D930" s="34"/>
      <c r="E930" s="34"/>
      <c r="F930" s="34"/>
      <c r="G930" s="34"/>
      <c r="H930" s="34"/>
      <c r="I930" s="34"/>
      <c r="J930" s="34"/>
      <c r="K930" s="34"/>
    </row>
    <row r="931" spans="3:11" ht="15.75" customHeight="1">
      <c r="C931" s="34"/>
      <c r="D931" s="34"/>
      <c r="E931" s="34"/>
      <c r="F931" s="34"/>
      <c r="G931" s="34"/>
      <c r="H931" s="34"/>
      <c r="I931" s="34"/>
      <c r="J931" s="34"/>
      <c r="K931" s="34"/>
    </row>
    <row r="932" spans="3:11" ht="15.75" customHeight="1">
      <c r="C932" s="34"/>
      <c r="D932" s="34"/>
      <c r="E932" s="34"/>
      <c r="F932" s="34"/>
      <c r="G932" s="34"/>
      <c r="H932" s="34"/>
      <c r="I932" s="34"/>
      <c r="J932" s="34"/>
      <c r="K932" s="34"/>
    </row>
    <row r="933" spans="3:11" ht="15.75" customHeight="1">
      <c r="C933" s="34"/>
      <c r="D933" s="34"/>
      <c r="E933" s="34"/>
      <c r="F933" s="34"/>
      <c r="G933" s="34"/>
      <c r="H933" s="34"/>
      <c r="I933" s="34"/>
      <c r="J933" s="34"/>
      <c r="K933" s="34"/>
    </row>
    <row r="934" spans="3:11" ht="15.75" customHeight="1">
      <c r="C934" s="34"/>
      <c r="D934" s="34"/>
      <c r="E934" s="34"/>
      <c r="F934" s="34"/>
      <c r="G934" s="34"/>
      <c r="H934" s="34"/>
      <c r="I934" s="34"/>
      <c r="J934" s="34"/>
      <c r="K934" s="34"/>
    </row>
    <row r="935" spans="3:11" ht="15.75" customHeight="1">
      <c r="C935" s="34"/>
      <c r="D935" s="34"/>
      <c r="E935" s="34"/>
      <c r="F935" s="34"/>
      <c r="G935" s="34"/>
      <c r="H935" s="34"/>
      <c r="I935" s="34"/>
      <c r="J935" s="34"/>
      <c r="K935" s="34"/>
    </row>
    <row r="936" spans="3:11" ht="15.75" customHeight="1">
      <c r="C936" s="34"/>
      <c r="D936" s="34"/>
      <c r="E936" s="34"/>
      <c r="F936" s="34"/>
      <c r="G936" s="34"/>
      <c r="H936" s="34"/>
      <c r="I936" s="34"/>
      <c r="J936" s="34"/>
      <c r="K936" s="34"/>
    </row>
    <row r="937" spans="3:11" ht="15.75" customHeight="1">
      <c r="C937" s="34"/>
      <c r="D937" s="34"/>
      <c r="E937" s="34"/>
      <c r="F937" s="34"/>
      <c r="G937" s="34"/>
      <c r="H937" s="34"/>
      <c r="I937" s="34"/>
      <c r="J937" s="34"/>
      <c r="K937" s="34"/>
    </row>
    <row r="938" spans="3:11" ht="15.75" customHeight="1">
      <c r="C938" s="34"/>
      <c r="D938" s="34"/>
      <c r="E938" s="34"/>
      <c r="F938" s="34"/>
      <c r="G938" s="34"/>
      <c r="H938" s="34"/>
      <c r="I938" s="34"/>
      <c r="J938" s="34"/>
      <c r="K938" s="34"/>
    </row>
    <row r="939" spans="3:11" ht="15.75" customHeight="1">
      <c r="C939" s="34"/>
      <c r="D939" s="34"/>
      <c r="E939" s="34"/>
      <c r="F939" s="34"/>
      <c r="G939" s="34"/>
      <c r="H939" s="34"/>
      <c r="I939" s="34"/>
      <c r="J939" s="34"/>
      <c r="K939" s="34"/>
    </row>
    <row r="940" spans="3:11" ht="15.75" customHeight="1">
      <c r="C940" s="34"/>
      <c r="D940" s="34"/>
      <c r="E940" s="34"/>
      <c r="F940" s="34"/>
      <c r="G940" s="34"/>
      <c r="H940" s="34"/>
      <c r="I940" s="34"/>
      <c r="J940" s="34"/>
      <c r="K940" s="34"/>
    </row>
    <row r="941" spans="3:11" ht="15.75" customHeight="1">
      <c r="C941" s="34"/>
      <c r="D941" s="34"/>
      <c r="E941" s="34"/>
      <c r="F941" s="34"/>
      <c r="G941" s="34"/>
      <c r="H941" s="34"/>
      <c r="I941" s="34"/>
      <c r="J941" s="34"/>
      <c r="K941" s="34"/>
    </row>
    <row r="942" spans="3:11" ht="15.75" customHeight="1">
      <c r="C942" s="34"/>
      <c r="D942" s="34"/>
      <c r="E942" s="34"/>
      <c r="F942" s="34"/>
      <c r="G942" s="34"/>
      <c r="H942" s="34"/>
      <c r="I942" s="34"/>
      <c r="J942" s="34"/>
      <c r="K942" s="34"/>
    </row>
    <row r="943" spans="3:11" ht="15.75" customHeight="1">
      <c r="C943" s="34"/>
      <c r="D943" s="34"/>
      <c r="E943" s="34"/>
      <c r="F943" s="34"/>
      <c r="G943" s="34"/>
      <c r="H943" s="34"/>
      <c r="I943" s="34"/>
      <c r="J943" s="34"/>
      <c r="K943" s="34"/>
    </row>
    <row r="944" spans="3:11" ht="15.75" customHeight="1">
      <c r="C944" s="34"/>
      <c r="D944" s="34"/>
      <c r="E944" s="34"/>
      <c r="F944" s="34"/>
      <c r="G944" s="34"/>
      <c r="H944" s="34"/>
      <c r="I944" s="34"/>
      <c r="J944" s="34"/>
      <c r="K944" s="34"/>
    </row>
    <row r="945" spans="3:11" ht="15.75" customHeight="1">
      <c r="C945" s="34"/>
      <c r="D945" s="34"/>
      <c r="E945" s="34"/>
      <c r="F945" s="34"/>
      <c r="G945" s="34"/>
      <c r="H945" s="34"/>
      <c r="I945" s="34"/>
      <c r="J945" s="34"/>
      <c r="K945" s="34"/>
    </row>
    <row r="946" spans="3:11" ht="15.75" customHeight="1">
      <c r="C946" s="34"/>
      <c r="D946" s="34"/>
      <c r="E946" s="34"/>
      <c r="F946" s="34"/>
      <c r="G946" s="34"/>
      <c r="H946" s="34"/>
      <c r="I946" s="34"/>
      <c r="J946" s="34"/>
      <c r="K946" s="34"/>
    </row>
    <row r="947" spans="3:11" ht="15.75" customHeight="1">
      <c r="C947" s="34"/>
      <c r="D947" s="34"/>
      <c r="E947" s="34"/>
      <c r="F947" s="34"/>
      <c r="G947" s="34"/>
      <c r="H947" s="34"/>
      <c r="I947" s="34"/>
      <c r="J947" s="34"/>
      <c r="K947" s="34"/>
    </row>
    <row r="948" spans="3:11" ht="15.75" customHeight="1">
      <c r="C948" s="34"/>
      <c r="D948" s="34"/>
      <c r="E948" s="34"/>
      <c r="F948" s="34"/>
      <c r="G948" s="34"/>
      <c r="H948" s="34"/>
      <c r="I948" s="34"/>
      <c r="J948" s="34"/>
      <c r="K948" s="34"/>
    </row>
    <row r="949" spans="3:11" ht="15.75" customHeight="1">
      <c r="C949" s="34"/>
      <c r="D949" s="34"/>
      <c r="E949" s="34"/>
      <c r="F949" s="34"/>
      <c r="G949" s="34"/>
      <c r="H949" s="34"/>
      <c r="I949" s="34"/>
      <c r="J949" s="34"/>
      <c r="K949" s="34"/>
    </row>
    <row r="950" spans="3:11" ht="15.75" customHeight="1">
      <c r="C950" s="34"/>
      <c r="D950" s="34"/>
      <c r="E950" s="34"/>
      <c r="F950" s="34"/>
      <c r="G950" s="34"/>
      <c r="H950" s="34"/>
      <c r="I950" s="34"/>
      <c r="J950" s="34"/>
      <c r="K950" s="34"/>
    </row>
    <row r="951" spans="3:11" ht="15.75" customHeight="1">
      <c r="C951" s="34"/>
      <c r="D951" s="34"/>
      <c r="E951" s="34"/>
      <c r="F951" s="34"/>
      <c r="G951" s="34"/>
      <c r="H951" s="34"/>
      <c r="I951" s="34"/>
      <c r="J951" s="34"/>
      <c r="K951" s="34"/>
    </row>
    <row r="952" spans="3:11" ht="15.75" customHeight="1">
      <c r="C952" s="34"/>
      <c r="D952" s="34"/>
      <c r="E952" s="34"/>
      <c r="F952" s="34"/>
      <c r="G952" s="34"/>
      <c r="H952" s="34"/>
      <c r="I952" s="34"/>
      <c r="J952" s="34"/>
      <c r="K952" s="34"/>
    </row>
    <row r="953" spans="3:11" ht="15.75" customHeight="1">
      <c r="C953" s="34"/>
      <c r="D953" s="34"/>
      <c r="E953" s="34"/>
      <c r="F953" s="34"/>
      <c r="G953" s="34"/>
      <c r="H953" s="34"/>
      <c r="I953" s="34"/>
      <c r="J953" s="34"/>
      <c r="K953" s="34"/>
    </row>
    <row r="954" spans="3:11" ht="15.75" customHeight="1">
      <c r="C954" s="34"/>
      <c r="D954" s="34"/>
      <c r="E954" s="34"/>
      <c r="F954" s="34"/>
      <c r="G954" s="34"/>
      <c r="H954" s="34"/>
      <c r="I954" s="34"/>
      <c r="J954" s="34"/>
      <c r="K954" s="34"/>
    </row>
    <row r="955" spans="3:11" ht="15.75" customHeight="1">
      <c r="C955" s="34"/>
      <c r="D955" s="34"/>
      <c r="E955" s="34"/>
      <c r="F955" s="34"/>
      <c r="G955" s="34"/>
      <c r="H955" s="34"/>
      <c r="I955" s="34"/>
      <c r="J955" s="34"/>
      <c r="K955" s="34"/>
    </row>
    <row r="956" spans="3:11" ht="15.75" customHeight="1">
      <c r="C956" s="34"/>
      <c r="D956" s="34"/>
      <c r="E956" s="34"/>
      <c r="F956" s="34"/>
      <c r="G956" s="34"/>
      <c r="H956" s="34"/>
      <c r="I956" s="34"/>
      <c r="J956" s="34"/>
      <c r="K956" s="34"/>
    </row>
    <row r="957" spans="3:11" ht="15.75" customHeight="1">
      <c r="C957" s="34"/>
      <c r="D957" s="34"/>
      <c r="E957" s="34"/>
      <c r="F957" s="34"/>
      <c r="G957" s="34"/>
      <c r="H957" s="34"/>
      <c r="I957" s="34"/>
      <c r="J957" s="34"/>
      <c r="K957" s="34"/>
    </row>
    <row r="958" spans="3:11" ht="15.75" customHeight="1">
      <c r="C958" s="34"/>
      <c r="D958" s="34"/>
      <c r="E958" s="34"/>
      <c r="F958" s="34"/>
      <c r="G958" s="34"/>
      <c r="H958" s="34"/>
      <c r="I958" s="34"/>
      <c r="J958" s="34"/>
      <c r="K958" s="34"/>
    </row>
    <row r="959" spans="3:11" ht="15.75" customHeight="1">
      <c r="C959" s="34"/>
      <c r="D959" s="34"/>
      <c r="E959" s="34"/>
      <c r="F959" s="34"/>
      <c r="G959" s="34"/>
      <c r="H959" s="34"/>
      <c r="I959" s="34"/>
      <c r="J959" s="34"/>
      <c r="K959" s="34"/>
    </row>
    <row r="960" spans="3:11" ht="15.75" customHeight="1">
      <c r="C960" s="34"/>
      <c r="D960" s="34"/>
      <c r="E960" s="34"/>
      <c r="F960" s="34"/>
      <c r="G960" s="34"/>
      <c r="H960" s="34"/>
      <c r="I960" s="34"/>
      <c r="J960" s="34"/>
      <c r="K960" s="34"/>
    </row>
    <row r="961" spans="3:11" ht="15.75" customHeight="1">
      <c r="C961" s="34"/>
      <c r="D961" s="34"/>
      <c r="E961" s="34"/>
      <c r="F961" s="34"/>
      <c r="G961" s="34"/>
      <c r="H961" s="34"/>
      <c r="I961" s="34"/>
      <c r="J961" s="34"/>
      <c r="K961" s="34"/>
    </row>
    <row r="962" spans="3:11" ht="15.75" customHeight="1">
      <c r="C962" s="34"/>
      <c r="D962" s="34"/>
      <c r="E962" s="34"/>
      <c r="F962" s="34"/>
      <c r="G962" s="34"/>
      <c r="H962" s="34"/>
      <c r="I962" s="34"/>
      <c r="J962" s="34"/>
      <c r="K962" s="34"/>
    </row>
    <row r="963" spans="3:11" ht="15.75" customHeight="1">
      <c r="C963" s="34"/>
      <c r="D963" s="34"/>
      <c r="E963" s="34"/>
      <c r="F963" s="34"/>
      <c r="G963" s="34"/>
      <c r="H963" s="34"/>
      <c r="I963" s="34"/>
      <c r="J963" s="34"/>
      <c r="K963" s="34"/>
    </row>
    <row r="964" spans="3:11" ht="15.75" customHeight="1">
      <c r="C964" s="34"/>
      <c r="D964" s="34"/>
      <c r="E964" s="34"/>
      <c r="F964" s="34"/>
      <c r="G964" s="34"/>
      <c r="H964" s="34"/>
      <c r="I964" s="34"/>
      <c r="J964" s="34"/>
      <c r="K964" s="34"/>
    </row>
    <row r="965" spans="3:11" ht="15.75" customHeight="1">
      <c r="C965" s="34"/>
      <c r="D965" s="34"/>
      <c r="E965" s="34"/>
      <c r="F965" s="34"/>
      <c r="G965" s="34"/>
      <c r="H965" s="34"/>
      <c r="I965" s="34"/>
      <c r="J965" s="34"/>
      <c r="K965" s="34"/>
    </row>
    <row r="966" spans="3:11" ht="15.75" customHeight="1">
      <c r="C966" s="34"/>
      <c r="D966" s="34"/>
      <c r="E966" s="34"/>
      <c r="F966" s="34"/>
      <c r="G966" s="34"/>
      <c r="H966" s="34"/>
      <c r="I966" s="34"/>
      <c r="J966" s="34"/>
      <c r="K966" s="34"/>
    </row>
    <row r="967" spans="3:11" ht="15.75" customHeight="1">
      <c r="C967" s="34"/>
      <c r="D967" s="34"/>
      <c r="E967" s="34"/>
      <c r="F967" s="34"/>
      <c r="G967" s="34"/>
      <c r="H967" s="34"/>
      <c r="I967" s="34"/>
      <c r="J967" s="34"/>
      <c r="K967" s="34"/>
    </row>
    <row r="968" spans="3:11" ht="15.75" customHeight="1">
      <c r="C968" s="34"/>
      <c r="D968" s="34"/>
      <c r="E968" s="34"/>
      <c r="F968" s="34"/>
      <c r="G968" s="34"/>
      <c r="H968" s="34"/>
      <c r="I968" s="34"/>
      <c r="J968" s="34"/>
      <c r="K968" s="34"/>
    </row>
    <row r="969" spans="3:11" ht="15.75" customHeight="1">
      <c r="C969" s="34"/>
      <c r="D969" s="34"/>
      <c r="E969" s="34"/>
      <c r="F969" s="34"/>
      <c r="G969" s="34"/>
      <c r="H969" s="34"/>
      <c r="I969" s="34"/>
      <c r="J969" s="34"/>
      <c r="K969" s="34"/>
    </row>
    <row r="970" spans="3:11" ht="15.75" customHeight="1">
      <c r="C970" s="34"/>
      <c r="D970" s="34"/>
      <c r="E970" s="34"/>
      <c r="F970" s="34"/>
      <c r="G970" s="34"/>
      <c r="H970" s="34"/>
      <c r="I970" s="34"/>
      <c r="J970" s="34"/>
      <c r="K970" s="34"/>
    </row>
    <row r="971" spans="3:11" ht="15.75" customHeight="1">
      <c r="C971" s="34"/>
      <c r="D971" s="34"/>
      <c r="E971" s="34"/>
      <c r="F971" s="34"/>
      <c r="G971" s="34"/>
      <c r="H971" s="34"/>
      <c r="I971" s="34"/>
      <c r="J971" s="34"/>
      <c r="K971" s="34"/>
    </row>
    <row r="972" spans="3:11" ht="15.75" customHeight="1">
      <c r="C972" s="34"/>
      <c r="D972" s="34"/>
      <c r="E972" s="34"/>
      <c r="F972" s="34"/>
      <c r="G972" s="34"/>
      <c r="H972" s="34"/>
      <c r="I972" s="34"/>
      <c r="J972" s="34"/>
      <c r="K972" s="34"/>
    </row>
    <row r="973" spans="3:11" ht="15.75" customHeight="1">
      <c r="C973" s="34"/>
      <c r="D973" s="34"/>
      <c r="E973" s="34"/>
      <c r="F973" s="34"/>
      <c r="G973" s="34"/>
      <c r="H973" s="34"/>
      <c r="I973" s="34"/>
      <c r="J973" s="34"/>
      <c r="K973" s="34"/>
    </row>
    <row r="974" spans="3:11" ht="15.75" customHeight="1">
      <c r="C974" s="34"/>
      <c r="D974" s="34"/>
      <c r="E974" s="34"/>
      <c r="F974" s="34"/>
      <c r="G974" s="34"/>
      <c r="H974" s="34"/>
      <c r="I974" s="34"/>
      <c r="J974" s="34"/>
      <c r="K974" s="34"/>
    </row>
    <row r="975" spans="3:11" ht="15.75" customHeight="1">
      <c r="C975" s="34"/>
      <c r="D975" s="34"/>
      <c r="E975" s="34"/>
      <c r="F975" s="34"/>
      <c r="G975" s="34"/>
      <c r="H975" s="34"/>
      <c r="I975" s="34"/>
      <c r="J975" s="34"/>
      <c r="K975" s="34"/>
    </row>
    <row r="976" spans="3:11" ht="15.75" customHeight="1">
      <c r="C976" s="34"/>
      <c r="D976" s="34"/>
      <c r="E976" s="34"/>
      <c r="F976" s="34"/>
      <c r="G976" s="34"/>
      <c r="H976" s="34"/>
      <c r="I976" s="34"/>
      <c r="J976" s="34"/>
      <c r="K976" s="34"/>
    </row>
    <row r="977" spans="3:11" ht="15.75" customHeight="1">
      <c r="C977" s="34"/>
      <c r="D977" s="34"/>
      <c r="E977" s="34"/>
      <c r="F977" s="34"/>
      <c r="G977" s="34"/>
      <c r="H977" s="34"/>
      <c r="I977" s="34"/>
      <c r="J977" s="34"/>
      <c r="K977" s="34"/>
    </row>
    <row r="978" spans="3:11" ht="15.75" customHeight="1">
      <c r="C978" s="34"/>
      <c r="D978" s="34"/>
      <c r="E978" s="34"/>
      <c r="F978" s="34"/>
      <c r="G978" s="34"/>
      <c r="H978" s="34"/>
      <c r="I978" s="34"/>
      <c r="J978" s="34"/>
      <c r="K978" s="34"/>
    </row>
    <row r="979" spans="3:11" ht="15.75" customHeight="1">
      <c r="C979" s="34"/>
      <c r="D979" s="34"/>
      <c r="E979" s="34"/>
      <c r="F979" s="34"/>
      <c r="G979" s="34"/>
      <c r="H979" s="34"/>
      <c r="I979" s="34"/>
      <c r="J979" s="34"/>
      <c r="K979" s="34"/>
    </row>
    <row r="980" spans="3:11" ht="15.75" customHeight="1">
      <c r="C980" s="34"/>
      <c r="D980" s="34"/>
      <c r="E980" s="34"/>
      <c r="F980" s="34"/>
      <c r="G980" s="34"/>
      <c r="H980" s="34"/>
      <c r="I980" s="34"/>
      <c r="J980" s="34"/>
      <c r="K980" s="34"/>
    </row>
    <row r="981" spans="3:11" ht="15.75" customHeight="1">
      <c r="C981" s="34"/>
      <c r="D981" s="34"/>
      <c r="E981" s="34"/>
      <c r="F981" s="34"/>
      <c r="G981" s="34"/>
      <c r="H981" s="34"/>
      <c r="I981" s="34"/>
      <c r="J981" s="34"/>
      <c r="K981" s="34"/>
    </row>
    <row r="982" spans="3:11" ht="15.75" customHeight="1">
      <c r="C982" s="34"/>
      <c r="D982" s="34"/>
      <c r="E982" s="34"/>
      <c r="F982" s="34"/>
      <c r="G982" s="34"/>
      <c r="H982" s="34"/>
      <c r="I982" s="34"/>
      <c r="J982" s="34"/>
      <c r="K982" s="34"/>
    </row>
    <row r="983" spans="3:11" ht="15.75" customHeight="1">
      <c r="C983" s="34"/>
      <c r="D983" s="34"/>
      <c r="E983" s="34"/>
      <c r="F983" s="34"/>
      <c r="G983" s="34"/>
      <c r="H983" s="34"/>
      <c r="I983" s="34"/>
      <c r="J983" s="34"/>
      <c r="K983" s="34"/>
    </row>
    <row r="984" spans="3:11" ht="15.75" customHeight="1">
      <c r="C984" s="34"/>
      <c r="D984" s="34"/>
      <c r="E984" s="34"/>
      <c r="F984" s="34"/>
      <c r="G984" s="34"/>
      <c r="H984" s="34"/>
      <c r="I984" s="34"/>
      <c r="J984" s="34"/>
      <c r="K984" s="34"/>
    </row>
    <row r="985" spans="3:11" ht="15.75" customHeight="1">
      <c r="C985" s="34"/>
      <c r="D985" s="34"/>
      <c r="E985" s="34"/>
      <c r="F985" s="34"/>
      <c r="G985" s="34"/>
      <c r="H985" s="34"/>
      <c r="I985" s="34"/>
      <c r="J985" s="34"/>
      <c r="K985" s="34"/>
    </row>
    <row r="986" spans="3:11" ht="15.75" customHeight="1">
      <c r="C986" s="34"/>
      <c r="D986" s="34"/>
      <c r="E986" s="34"/>
      <c r="F986" s="34"/>
      <c r="G986" s="34"/>
      <c r="H986" s="34"/>
      <c r="I986" s="34"/>
      <c r="J986" s="34"/>
      <c r="K986" s="34"/>
    </row>
    <row r="987" spans="3:11" ht="15.75" customHeight="1">
      <c r="C987" s="34"/>
      <c r="D987" s="34"/>
      <c r="E987" s="34"/>
      <c r="F987" s="34"/>
      <c r="G987" s="34"/>
      <c r="H987" s="34"/>
      <c r="I987" s="34"/>
      <c r="J987" s="34"/>
      <c r="K987" s="34"/>
    </row>
    <row r="988" spans="3:11" ht="15.75" customHeight="1">
      <c r="C988" s="34"/>
      <c r="D988" s="34"/>
      <c r="E988" s="34"/>
      <c r="F988" s="34"/>
      <c r="G988" s="34"/>
      <c r="H988" s="34"/>
      <c r="I988" s="34"/>
      <c r="J988" s="34"/>
      <c r="K988" s="34"/>
    </row>
    <row r="989" spans="3:11" ht="15.75" customHeight="1">
      <c r="C989" s="34"/>
      <c r="D989" s="34"/>
      <c r="E989" s="34"/>
      <c r="F989" s="34"/>
      <c r="G989" s="34"/>
      <c r="H989" s="34"/>
      <c r="I989" s="34"/>
      <c r="J989" s="34"/>
      <c r="K989" s="34"/>
    </row>
    <row r="990" spans="3:11" ht="15.75" customHeight="1">
      <c r="C990" s="34"/>
      <c r="D990" s="34"/>
      <c r="E990" s="34"/>
      <c r="F990" s="34"/>
      <c r="G990" s="34"/>
      <c r="H990" s="34"/>
      <c r="I990" s="34"/>
      <c r="J990" s="34"/>
      <c r="K990" s="34"/>
    </row>
    <row r="991" spans="3:11" ht="15.75" customHeight="1">
      <c r="C991" s="34"/>
      <c r="D991" s="34"/>
      <c r="E991" s="34"/>
      <c r="F991" s="34"/>
      <c r="G991" s="34"/>
      <c r="H991" s="34"/>
      <c r="I991" s="34"/>
      <c r="J991" s="34"/>
      <c r="K991" s="34"/>
    </row>
    <row r="992" spans="3:11" ht="15.75" customHeight="1">
      <c r="C992" s="34"/>
      <c r="D992" s="34"/>
      <c r="E992" s="34"/>
      <c r="F992" s="34"/>
      <c r="G992" s="34"/>
      <c r="H992" s="34"/>
      <c r="I992" s="34"/>
      <c r="J992" s="34"/>
      <c r="K992" s="34"/>
    </row>
    <row r="993" spans="3:11" ht="15.75" customHeight="1">
      <c r="C993" s="34"/>
      <c r="D993" s="34"/>
      <c r="E993" s="34"/>
      <c r="F993" s="34"/>
      <c r="G993" s="34"/>
      <c r="H993" s="34"/>
      <c r="I993" s="34"/>
      <c r="J993" s="34"/>
      <c r="K993" s="34"/>
    </row>
    <row r="994" spans="3:11" ht="15.75" customHeight="1">
      <c r="C994" s="34"/>
      <c r="D994" s="34"/>
      <c r="E994" s="34"/>
      <c r="F994" s="34"/>
      <c r="G994" s="34"/>
      <c r="H994" s="34"/>
      <c r="I994" s="34"/>
      <c r="J994" s="34"/>
      <c r="K994" s="34"/>
    </row>
    <row r="995" spans="3:11" ht="15.75" customHeight="1">
      <c r="C995" s="34"/>
      <c r="D995" s="34"/>
      <c r="E995" s="34"/>
      <c r="F995" s="34"/>
      <c r="G995" s="34"/>
      <c r="H995" s="34"/>
      <c r="I995" s="34"/>
      <c r="J995" s="34"/>
      <c r="K995" s="34"/>
    </row>
    <row r="996" spans="3:11" ht="15.75" customHeight="1">
      <c r="C996" s="34"/>
      <c r="D996" s="34"/>
      <c r="E996" s="34"/>
      <c r="F996" s="34"/>
      <c r="G996" s="34"/>
      <c r="H996" s="34"/>
      <c r="I996" s="34"/>
      <c r="J996" s="34"/>
      <c r="K996" s="34"/>
    </row>
    <row r="997" spans="3:11" ht="15.75" customHeight="1">
      <c r="C997" s="34"/>
      <c r="D997" s="34"/>
      <c r="E997" s="34"/>
      <c r="F997" s="34"/>
      <c r="G997" s="34"/>
      <c r="H997" s="34"/>
      <c r="I997" s="34"/>
      <c r="J997" s="34"/>
      <c r="K997" s="34"/>
    </row>
    <row r="998" spans="3:11" ht="15.75" customHeight="1">
      <c r="C998" s="34"/>
      <c r="D998" s="34"/>
      <c r="E998" s="34"/>
      <c r="F998" s="34"/>
      <c r="G998" s="34"/>
      <c r="H998" s="34"/>
      <c r="I998" s="34"/>
      <c r="J998" s="34"/>
      <c r="K998" s="34"/>
    </row>
    <row r="999" spans="3:11" ht="15.75" customHeight="1">
      <c r="C999" s="34"/>
      <c r="D999" s="34"/>
      <c r="E999" s="34"/>
      <c r="F999" s="34"/>
      <c r="G999" s="34"/>
      <c r="H999" s="34"/>
      <c r="I999" s="34"/>
      <c r="J999" s="34"/>
      <c r="K999" s="34"/>
    </row>
    <row r="1000" spans="3:11" ht="15.75" customHeight="1">
      <c r="C1000" s="34"/>
      <c r="D1000" s="34"/>
      <c r="E1000" s="34"/>
      <c r="F1000" s="34"/>
      <c r="G1000" s="34"/>
      <c r="H1000" s="34"/>
      <c r="I1000" s="34"/>
      <c r="J1000" s="34"/>
      <c r="K1000" s="34"/>
    </row>
    <row r="1001" spans="3:11" ht="15.75" customHeight="1">
      <c r="C1001" s="34"/>
      <c r="D1001" s="34"/>
      <c r="E1001" s="34"/>
      <c r="F1001" s="34"/>
      <c r="G1001" s="34"/>
      <c r="H1001" s="34"/>
      <c r="I1001" s="34"/>
      <c r="J1001" s="34"/>
      <c r="K1001" s="34"/>
    </row>
    <row r="1002" spans="3:11" ht="15.75" customHeight="1">
      <c r="C1002" s="34"/>
      <c r="D1002" s="34"/>
      <c r="E1002" s="34"/>
      <c r="F1002" s="34"/>
      <c r="G1002" s="34"/>
      <c r="H1002" s="34"/>
      <c r="I1002" s="34"/>
      <c r="J1002" s="34"/>
      <c r="K1002" s="34"/>
    </row>
    <row r="1003" spans="3:11" ht="15.75" customHeight="1">
      <c r="C1003" s="34"/>
      <c r="D1003" s="34"/>
      <c r="E1003" s="34"/>
      <c r="F1003" s="34"/>
      <c r="G1003" s="34"/>
      <c r="H1003" s="34"/>
      <c r="I1003" s="34"/>
      <c r="J1003" s="34"/>
      <c r="K1003" s="34"/>
    </row>
  </sheetData>
  <mergeCells count="15">
    <mergeCell ref="E73:F73"/>
    <mergeCell ref="G73:H73"/>
    <mergeCell ref="A1:H1"/>
    <mergeCell ref="I1:K1"/>
    <mergeCell ref="B18:F18"/>
    <mergeCell ref="E77:F77"/>
    <mergeCell ref="G77:H77"/>
    <mergeCell ref="E78:F78"/>
    <mergeCell ref="G78:H78"/>
    <mergeCell ref="E74:F74"/>
    <mergeCell ref="G74:H74"/>
    <mergeCell ref="E75:F75"/>
    <mergeCell ref="G75:H75"/>
    <mergeCell ref="E76:F76"/>
    <mergeCell ref="G76:H76"/>
  </mergeCells>
  <pageMargins left="0.75" right="0.75" top="1" bottom="1" header="0" footer="0"/>
  <pageSetup paperSize="9" orientation="portrait"/>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42940-A683-4D26-BA2F-F399CDEE3871}">
  <dimension ref="A1:I14"/>
  <sheetViews>
    <sheetView topLeftCell="B1" workbookViewId="0">
      <selection activeCell="C1" sqref="C1"/>
    </sheetView>
  </sheetViews>
  <sheetFormatPr defaultColWidth="8.6640625" defaultRowHeight="15"/>
  <cols>
    <col min="1" max="1" width="0" hidden="1" customWidth="1"/>
    <col min="2" max="2" width="21.6640625" customWidth="1"/>
    <col min="3" max="3" width="15.33203125" customWidth="1"/>
    <col min="4" max="4" width="62" customWidth="1"/>
    <col min="7" max="7" width="0" hidden="1" customWidth="1"/>
  </cols>
  <sheetData>
    <row r="1" spans="1:9" ht="75">
      <c r="A1" s="1967" t="s">
        <v>4279</v>
      </c>
      <c r="B1" s="1968" t="s">
        <v>9430</v>
      </c>
      <c r="C1" s="1967" t="s">
        <v>3760</v>
      </c>
      <c r="D1" s="1967" t="s">
        <v>4519</v>
      </c>
      <c r="E1" s="1967" t="s">
        <v>4278</v>
      </c>
      <c r="F1" s="1969" t="s">
        <v>9431</v>
      </c>
      <c r="G1" s="1969" t="s">
        <v>9432</v>
      </c>
      <c r="H1" s="1969" t="s">
        <v>9433</v>
      </c>
      <c r="I1" s="1969" t="s">
        <v>9434</v>
      </c>
    </row>
    <row r="2" spans="1:9" ht="15.75">
      <c r="A2" s="1970"/>
      <c r="B2" s="1970"/>
      <c r="C2" s="1971" t="s">
        <v>9435</v>
      </c>
      <c r="D2" s="1971"/>
      <c r="E2" s="1972"/>
      <c r="F2" s="1973"/>
      <c r="G2" s="1973"/>
      <c r="H2" s="1973"/>
      <c r="I2" s="1973"/>
    </row>
    <row r="3" spans="1:9" ht="30">
      <c r="A3" s="1970" t="s">
        <v>9436</v>
      </c>
      <c r="B3" s="1970" t="s">
        <v>9459</v>
      </c>
      <c r="C3" s="1971" t="s">
        <v>9437</v>
      </c>
      <c r="D3" s="1971" t="str">
        <f>_xlfn.CONCAT(C2, " ", C3, ", ", E3, " - Nilfisk-", A3)</f>
        <v xml:space="preserve">Aspirator Industrial LIGHT Attix 33-2L IC, 1400W, 30 litri - Nilfisk-107412103
</v>
      </c>
      <c r="E3" s="1972" t="s">
        <v>9438</v>
      </c>
      <c r="F3" s="1973">
        <v>1995</v>
      </c>
      <c r="G3" s="1973">
        <v>420</v>
      </c>
      <c r="H3" s="1974">
        <v>2100</v>
      </c>
      <c r="I3" s="1973">
        <v>2499</v>
      </c>
    </row>
    <row r="4" spans="1:9" ht="30">
      <c r="A4" s="1970">
        <v>107413591</v>
      </c>
      <c r="B4" s="1970" t="s">
        <v>9460</v>
      </c>
      <c r="C4" s="1971" t="s">
        <v>9439</v>
      </c>
      <c r="D4" s="1971" t="str">
        <f>_xlfn.CONCAT(C2, " ", C4, ", ", E4, " - Nilfisk-", A4)</f>
        <v>Aspirator Industrial LIGHT Attix 30-01 PC, 1500W, 30 litri - Nilfisk-107413591</v>
      </c>
      <c r="E4" s="1972" t="s">
        <v>9440</v>
      </c>
      <c r="F4" s="1973">
        <v>1415.2625</v>
      </c>
      <c r="G4" s="1973">
        <v>297.95</v>
      </c>
      <c r="H4" s="1974">
        <v>1489.75</v>
      </c>
      <c r="I4" s="1973">
        <v>1772.8025</v>
      </c>
    </row>
    <row r="5" spans="1:9" ht="30">
      <c r="A5" s="1970" t="s">
        <v>9441</v>
      </c>
      <c r="B5" s="1970" t="s">
        <v>9461</v>
      </c>
      <c r="C5" s="1971" t="s">
        <v>9442</v>
      </c>
      <c r="D5" s="1971" t="str">
        <f>_xlfn.CONCAT(C2, " ", C5, ", ", E5, " - Nilfisk-", A5)</f>
        <v xml:space="preserve">Aspirator Industrial LIGHT Attix 44-2L IC, 1400W, 42 litri - Nilfisk-107412106
</v>
      </c>
      <c r="E5" s="1972" t="s">
        <v>9443</v>
      </c>
      <c r="F5" s="1973">
        <v>2270.5</v>
      </c>
      <c r="G5" s="1973">
        <v>478</v>
      </c>
      <c r="H5" s="1974">
        <v>2390</v>
      </c>
      <c r="I5" s="1973">
        <v>2844.1</v>
      </c>
    </row>
    <row r="6" spans="1:9" ht="30">
      <c r="A6" s="1970">
        <v>107406606</v>
      </c>
      <c r="B6" s="1970" t="s">
        <v>9462</v>
      </c>
      <c r="C6" s="1971" t="s">
        <v>9444</v>
      </c>
      <c r="D6" s="1971" t="str">
        <f>_xlfn.CONCAT(C2, " ", C6, ", ", E6, " - Nilfisk-", A6)</f>
        <v>Aspirator Industrial LIGHT Aero 26-21 PC, 1250W, 25 litri - Nilfisk-107406606</v>
      </c>
      <c r="E6" s="1972" t="s">
        <v>9445</v>
      </c>
      <c r="F6" s="1973">
        <v>722</v>
      </c>
      <c r="G6" s="1973">
        <v>152</v>
      </c>
      <c r="H6" s="1974">
        <v>760</v>
      </c>
      <c r="I6" s="1973">
        <v>904.4</v>
      </c>
    </row>
    <row r="7" spans="1:9" ht="30">
      <c r="A7" s="1970">
        <v>107406600</v>
      </c>
      <c r="B7" s="1970" t="s">
        <v>9463</v>
      </c>
      <c r="C7" s="1971" t="s">
        <v>9446</v>
      </c>
      <c r="D7" s="1971" t="str">
        <f>_xlfn.CONCAT(C2, " ", C7, ", ", E7, " - Nilfisk-", A7)</f>
        <v>Aspirator Industrial LIGHT Aero 21-01 PC, 1250W, 20 litri - Nilfisk-107406600</v>
      </c>
      <c r="E7" s="1972" t="s">
        <v>9447</v>
      </c>
      <c r="F7" s="1973">
        <v>567.53</v>
      </c>
      <c r="G7" s="1973">
        <v>119.48</v>
      </c>
      <c r="H7" s="1974">
        <v>597.4</v>
      </c>
      <c r="I7" s="1973">
        <v>710.90599999999995</v>
      </c>
    </row>
    <row r="8" spans="1:9" ht="15.75">
      <c r="A8" s="1970"/>
      <c r="B8" s="1970"/>
      <c r="C8" s="1971" t="s">
        <v>9448</v>
      </c>
      <c r="D8" s="1971"/>
      <c r="E8" s="1972"/>
      <c r="F8" s="1973"/>
      <c r="G8" s="1973"/>
      <c r="H8" s="1974"/>
      <c r="I8" s="1973"/>
    </row>
    <row r="9" spans="1:9" ht="30">
      <c r="A9" s="1970">
        <v>107415322</v>
      </c>
      <c r="B9" s="1970" t="s">
        <v>9464</v>
      </c>
      <c r="C9" s="1971" t="s">
        <v>9449</v>
      </c>
      <c r="D9" s="1971" t="str">
        <f>_xlfn.CONCAT(C8, " ", C9, ", ", E9, " - Nilfisk-", A9)</f>
        <v>Aspirator Comercial USCAT VP300 BASIC HEPA, 880W, 10 litri - Nilfisk-107415322</v>
      </c>
      <c r="E9" s="1972" t="s">
        <v>9450</v>
      </c>
      <c r="F9" s="1973">
        <v>570</v>
      </c>
      <c r="G9" s="1973">
        <v>120</v>
      </c>
      <c r="H9" s="1974">
        <v>600</v>
      </c>
      <c r="I9" s="1973">
        <v>714</v>
      </c>
    </row>
    <row r="10" spans="1:9" ht="30">
      <c r="A10" s="1970">
        <v>107415561</v>
      </c>
      <c r="B10" s="1970" t="s">
        <v>9465</v>
      </c>
      <c r="C10" s="1971" t="s">
        <v>9451</v>
      </c>
      <c r="D10" s="1971" t="str">
        <f>_xlfn.CONCAT(C8, " ", C10, ", ", E10, " - Nilfisk-", A10)</f>
        <v>Aspirator Comercial USCAT VP930 Nordic, 760W, 15 litri - Nilfisk-107415561</v>
      </c>
      <c r="E10" s="1972" t="s">
        <v>9452</v>
      </c>
      <c r="F10" s="1973">
        <v>1258.75</v>
      </c>
      <c r="G10" s="1973">
        <v>265</v>
      </c>
      <c r="H10" s="1974">
        <v>1325</v>
      </c>
      <c r="I10" s="1973">
        <v>1576.75</v>
      </c>
    </row>
    <row r="11" spans="1:9" ht="15.75">
      <c r="A11" s="1970"/>
      <c r="B11" s="1970"/>
      <c r="C11" s="1971" t="s">
        <v>9453</v>
      </c>
      <c r="D11" s="1971"/>
      <c r="E11" s="1972"/>
      <c r="F11" s="1973"/>
      <c r="G11" s="1973"/>
      <c r="H11" s="1974"/>
      <c r="I11" s="1973"/>
    </row>
    <row r="12" spans="1:9" ht="30">
      <c r="A12" s="1970">
        <v>50000515</v>
      </c>
      <c r="B12" s="1970" t="s">
        <v>9466</v>
      </c>
      <c r="C12" s="1971" t="s">
        <v>9454</v>
      </c>
      <c r="D12" s="1971" t="str">
        <f>_xlfn.CONCAT(C11, " ", C12, ", ", E12, " - Nilfisk-", A12)</f>
        <v>Aspirator Profesional USCAT VIPER DSU 12, 880W, 12 litri - Nilfisk-50000515</v>
      </c>
      <c r="E12" s="1972" t="s">
        <v>9455</v>
      </c>
      <c r="F12" s="1973">
        <v>441.75</v>
      </c>
      <c r="G12" s="1973">
        <v>93</v>
      </c>
      <c r="H12" s="1974">
        <v>465</v>
      </c>
      <c r="I12" s="1973">
        <v>553.35</v>
      </c>
    </row>
    <row r="13" spans="1:9" ht="15.75">
      <c r="A13" s="1970"/>
      <c r="B13" s="1970"/>
      <c r="C13" s="1971" t="s">
        <v>9456</v>
      </c>
      <c r="D13" s="1971"/>
      <c r="E13" s="1971"/>
      <c r="F13" s="1973"/>
      <c r="G13" s="1973"/>
      <c r="H13" s="1974"/>
      <c r="I13" s="1973"/>
    </row>
    <row r="14" spans="1:9" ht="30">
      <c r="A14" s="1970">
        <v>50000126</v>
      </c>
      <c r="B14" s="1970" t="s">
        <v>9467</v>
      </c>
      <c r="C14" s="1971" t="s">
        <v>9457</v>
      </c>
      <c r="D14" s="1971" t="str">
        <f>_xlfn.CONCAT(C13, " ", C14, ", ", E14, " - Nilfisk-", A14)</f>
        <v>Aspirator Profesional UMED/USCAT VIPER LSU255-EU
, 2000W, 55 litri - Nilfisk-50000126</v>
      </c>
      <c r="E14" s="1972" t="s">
        <v>9458</v>
      </c>
      <c r="F14" s="1973">
        <v>1140</v>
      </c>
      <c r="G14" s="1973">
        <v>240</v>
      </c>
      <c r="H14" s="1974">
        <v>1200</v>
      </c>
      <c r="I14" s="1973">
        <v>1428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594A7-6E91-49AA-97BA-20ED6233B680}">
  <dimension ref="A1:N586"/>
  <sheetViews>
    <sheetView workbookViewId="0">
      <selection activeCell="A43" sqref="A43"/>
    </sheetView>
  </sheetViews>
  <sheetFormatPr defaultColWidth="8.88671875" defaultRowHeight="15"/>
  <cols>
    <col min="1" max="1" width="17.5546875" style="249" customWidth="1"/>
    <col min="2" max="2" width="9.88671875" style="249" hidden="1" customWidth="1"/>
    <col min="3" max="3" width="24.6640625" style="249" bestFit="1" customWidth="1"/>
    <col min="4" max="4" width="16.5546875" style="249" hidden="1" customWidth="1"/>
    <col min="5" max="5" width="18.6640625" style="249" hidden="1" customWidth="1"/>
    <col min="6" max="6" width="4.6640625" style="249" customWidth="1"/>
    <col min="7" max="7" width="7.33203125" style="249" hidden="1" customWidth="1"/>
    <col min="8" max="8" width="6" style="249" hidden="1" customWidth="1"/>
    <col min="9" max="9" width="15" style="249" hidden="1" customWidth="1"/>
    <col min="10" max="10" width="7.33203125" style="249" hidden="1" customWidth="1"/>
    <col min="11" max="11" width="35.44140625" style="249" hidden="1" customWidth="1"/>
    <col min="12" max="12" width="8.88671875" style="249"/>
    <col min="13" max="13" width="14.6640625" style="249" customWidth="1"/>
    <col min="14" max="14" width="10.33203125" style="1547" customWidth="1"/>
    <col min="15" max="16384" width="8.88671875" style="249"/>
  </cols>
  <sheetData>
    <row r="1" spans="1:14" ht="20.25">
      <c r="B1" s="2012" t="s">
        <v>10149</v>
      </c>
      <c r="C1" s="2013" t="s">
        <v>10150</v>
      </c>
      <c r="E1" s="2012"/>
      <c r="G1" s="2014" t="s">
        <v>10151</v>
      </c>
    </row>
    <row r="2" spans="1:14">
      <c r="G2" s="2015" t="s">
        <v>10152</v>
      </c>
    </row>
    <row r="4" spans="1:14" ht="48">
      <c r="A4" s="2016" t="s">
        <v>10153</v>
      </c>
      <c r="B4" s="2017" t="s">
        <v>10154</v>
      </c>
      <c r="C4" s="2018" t="s">
        <v>10155</v>
      </c>
      <c r="D4" s="2017" t="s">
        <v>10156</v>
      </c>
      <c r="E4" s="2017"/>
      <c r="F4" s="2016" t="s">
        <v>10157</v>
      </c>
      <c r="G4" s="2016" t="s">
        <v>10158</v>
      </c>
      <c r="H4" s="2016" t="s">
        <v>10159</v>
      </c>
      <c r="I4" s="2018" t="s">
        <v>10160</v>
      </c>
      <c r="J4" s="2018" t="s">
        <v>10161</v>
      </c>
      <c r="K4" s="2018" t="s">
        <v>10162</v>
      </c>
      <c r="L4" s="2019" t="s">
        <v>10163</v>
      </c>
      <c r="M4" s="2019" t="s">
        <v>10164</v>
      </c>
      <c r="N4" s="2020" t="s">
        <v>10165</v>
      </c>
    </row>
    <row r="5" spans="1:14">
      <c r="A5" s="249" t="s">
        <v>10166</v>
      </c>
      <c r="B5" s="2021"/>
      <c r="C5" s="1394" t="s">
        <v>10167</v>
      </c>
      <c r="D5" s="1394"/>
      <c r="E5" s="1394"/>
      <c r="F5" s="2022">
        <v>0</v>
      </c>
      <c r="G5" s="2023">
        <v>0</v>
      </c>
      <c r="H5" s="2023">
        <v>0</v>
      </c>
      <c r="I5" s="2024"/>
      <c r="J5" s="1394"/>
      <c r="K5" s="2025" t="s">
        <v>10168</v>
      </c>
    </row>
    <row r="6" spans="1:14">
      <c r="B6" s="2021"/>
      <c r="C6" s="1394" t="s">
        <v>10169</v>
      </c>
      <c r="D6" s="1394"/>
      <c r="E6" s="1394"/>
      <c r="F6" s="2022">
        <v>0</v>
      </c>
      <c r="G6" s="2023">
        <v>0</v>
      </c>
      <c r="H6" s="2023">
        <v>0</v>
      </c>
      <c r="I6" s="2024"/>
      <c r="J6" s="1394"/>
      <c r="K6" s="2025" t="s">
        <v>10168</v>
      </c>
    </row>
    <row r="7" spans="1:14">
      <c r="A7" s="2112" t="s">
        <v>11562</v>
      </c>
      <c r="B7" s="2026">
        <v>1214801</v>
      </c>
      <c r="C7" s="2027" t="s">
        <v>10170</v>
      </c>
      <c r="D7" s="2027" t="s">
        <v>10171</v>
      </c>
      <c r="E7" s="2027"/>
      <c r="F7" s="2028">
        <v>1</v>
      </c>
      <c r="G7" s="2029">
        <v>25.24</v>
      </c>
      <c r="H7" s="2029">
        <v>37.81</v>
      </c>
      <c r="I7" s="2030">
        <v>9002719019268</v>
      </c>
      <c r="J7" s="2027">
        <v>90318020</v>
      </c>
      <c r="K7" s="2031" t="s">
        <v>10172</v>
      </c>
      <c r="L7" s="2032">
        <f>G7*5*1.12</f>
        <v>141.34399999999999</v>
      </c>
      <c r="M7" s="2033">
        <f>L7*1.15</f>
        <v>162.54559999999998</v>
      </c>
      <c r="N7" s="1547">
        <f>IF(M7*1.19&gt;0,M7*1.19," ")</f>
        <v>193.42926399999996</v>
      </c>
    </row>
    <row r="8" spans="1:14">
      <c r="A8" s="2112" t="s">
        <v>11563</v>
      </c>
      <c r="B8" s="2026">
        <v>1215101</v>
      </c>
      <c r="C8" s="2027" t="s">
        <v>10173</v>
      </c>
      <c r="D8" s="2027" t="s">
        <v>10171</v>
      </c>
      <c r="E8" s="2027"/>
      <c r="F8" s="2028">
        <v>1</v>
      </c>
      <c r="G8" s="2029">
        <v>27.71</v>
      </c>
      <c r="H8" s="2029">
        <v>41.52</v>
      </c>
      <c r="I8" s="2030">
        <v>9002719019275</v>
      </c>
      <c r="J8" s="2027">
        <v>90318020</v>
      </c>
      <c r="K8" s="2031" t="s">
        <v>10172</v>
      </c>
      <c r="L8" s="2032">
        <f t="shared" ref="L8:L49" si="0">G8*5*1.12</f>
        <v>155.17600000000002</v>
      </c>
      <c r="M8" s="2033">
        <f t="shared" ref="M8:M49" si="1">L8*1.15</f>
        <v>178.45240000000001</v>
      </c>
      <c r="N8" s="1547">
        <f t="shared" ref="N8:N95" si="2">IF(M8*1.19&gt;0,M8*1.19," ")</f>
        <v>212.35835600000001</v>
      </c>
    </row>
    <row r="9" spans="1:14">
      <c r="A9" s="2112" t="s">
        <v>11564</v>
      </c>
      <c r="B9" s="2026">
        <v>1215301</v>
      </c>
      <c r="C9" s="2027" t="s">
        <v>10174</v>
      </c>
      <c r="D9" s="2027" t="s">
        <v>10171</v>
      </c>
      <c r="E9" s="2027"/>
      <c r="F9" s="2028">
        <v>1</v>
      </c>
      <c r="G9" s="2029">
        <v>30.45</v>
      </c>
      <c r="H9" s="2029">
        <v>45.61</v>
      </c>
      <c r="I9" s="2030">
        <v>9002719019282</v>
      </c>
      <c r="J9" s="2027">
        <v>90318020</v>
      </c>
      <c r="K9" s="2031" t="s">
        <v>10172</v>
      </c>
      <c r="L9" s="2032">
        <f t="shared" si="0"/>
        <v>170.52</v>
      </c>
      <c r="M9" s="2033">
        <f t="shared" si="1"/>
        <v>196.09799999999998</v>
      </c>
      <c r="N9" s="1547">
        <f t="shared" si="2"/>
        <v>233.35661999999996</v>
      </c>
    </row>
    <row r="10" spans="1:14">
      <c r="A10" s="2112" t="s">
        <v>11565</v>
      </c>
      <c r="B10" s="2026">
        <v>1219401</v>
      </c>
      <c r="C10" s="2027" t="s">
        <v>10175</v>
      </c>
      <c r="D10" s="2027" t="s">
        <v>10171</v>
      </c>
      <c r="E10" s="2027" t="s">
        <v>10176</v>
      </c>
      <c r="F10" s="2028">
        <v>1</v>
      </c>
      <c r="G10" s="2029">
        <v>40.94</v>
      </c>
      <c r="H10" s="2029">
        <v>61.34</v>
      </c>
      <c r="I10" s="2030">
        <v>9002719019039</v>
      </c>
      <c r="J10" s="2027">
        <v>90318020</v>
      </c>
      <c r="K10" s="2031" t="s">
        <v>10172</v>
      </c>
      <c r="L10" s="2032">
        <f t="shared" si="0"/>
        <v>229.26400000000001</v>
      </c>
      <c r="M10" s="2033">
        <f t="shared" si="1"/>
        <v>263.65359999999998</v>
      </c>
      <c r="N10" s="1547">
        <f t="shared" si="2"/>
        <v>313.74778399999997</v>
      </c>
    </row>
    <row r="11" spans="1:14">
      <c r="A11" s="2112" t="s">
        <v>11566</v>
      </c>
      <c r="B11" s="2026">
        <v>1219501</v>
      </c>
      <c r="C11" s="2027" t="s">
        <v>10177</v>
      </c>
      <c r="D11" s="2027" t="s">
        <v>10171</v>
      </c>
      <c r="E11" s="2027" t="s">
        <v>10176</v>
      </c>
      <c r="F11" s="2028">
        <v>1</v>
      </c>
      <c r="G11" s="2029">
        <v>46.08</v>
      </c>
      <c r="H11" s="2029">
        <v>69.03</v>
      </c>
      <c r="I11" s="2030">
        <v>9002719019466</v>
      </c>
      <c r="J11" s="2027">
        <v>90318020</v>
      </c>
      <c r="K11" s="2031" t="s">
        <v>10172</v>
      </c>
      <c r="L11" s="2032">
        <f t="shared" si="0"/>
        <v>258.048</v>
      </c>
      <c r="M11" s="2033">
        <f t="shared" si="1"/>
        <v>296.7552</v>
      </c>
      <c r="N11" s="1547">
        <f t="shared" si="2"/>
        <v>353.138688</v>
      </c>
    </row>
    <row r="12" spans="1:14">
      <c r="A12" s="2112" t="s">
        <v>11567</v>
      </c>
      <c r="B12" s="2026">
        <v>1219601</v>
      </c>
      <c r="C12" s="2027" t="s">
        <v>10178</v>
      </c>
      <c r="D12" s="2027" t="s">
        <v>10171</v>
      </c>
      <c r="E12" s="2027" t="s">
        <v>10176</v>
      </c>
      <c r="F12" s="2028">
        <v>1</v>
      </c>
      <c r="G12" s="2029">
        <v>49.81</v>
      </c>
      <c r="H12" s="2029">
        <v>74.62</v>
      </c>
      <c r="I12" s="2030">
        <v>9002719019046</v>
      </c>
      <c r="J12" s="2027">
        <v>90318020</v>
      </c>
      <c r="K12" s="2031" t="s">
        <v>10172</v>
      </c>
      <c r="L12" s="2032">
        <f t="shared" si="0"/>
        <v>278.93600000000004</v>
      </c>
      <c r="M12" s="2033">
        <f t="shared" si="1"/>
        <v>320.77640000000002</v>
      </c>
      <c r="N12" s="1547">
        <f t="shared" si="2"/>
        <v>381.72391600000003</v>
      </c>
    </row>
    <row r="13" spans="1:14">
      <c r="A13" s="2112" t="s">
        <v>11568</v>
      </c>
      <c r="B13" s="2026">
        <v>1219701</v>
      </c>
      <c r="C13" s="2027" t="s">
        <v>10179</v>
      </c>
      <c r="D13" s="2027" t="s">
        <v>10171</v>
      </c>
      <c r="E13" s="2027" t="s">
        <v>10176</v>
      </c>
      <c r="F13" s="2028">
        <v>1</v>
      </c>
      <c r="G13" s="2029">
        <v>52.36</v>
      </c>
      <c r="H13" s="2029">
        <v>78.44</v>
      </c>
      <c r="I13" s="2030">
        <v>9002719019053</v>
      </c>
      <c r="J13" s="2027">
        <v>90318020</v>
      </c>
      <c r="K13" s="2031" t="s">
        <v>10172</v>
      </c>
      <c r="L13" s="2032">
        <f t="shared" si="0"/>
        <v>293.21600000000007</v>
      </c>
      <c r="M13" s="2033">
        <f t="shared" si="1"/>
        <v>337.19840000000005</v>
      </c>
      <c r="N13" s="1547">
        <f t="shared" si="2"/>
        <v>401.26609600000006</v>
      </c>
    </row>
    <row r="14" spans="1:14">
      <c r="A14" s="2112" t="s">
        <v>11569</v>
      </c>
      <c r="B14" s="2026">
        <v>1219901</v>
      </c>
      <c r="C14" s="2027" t="s">
        <v>10180</v>
      </c>
      <c r="D14" s="2027" t="s">
        <v>10171</v>
      </c>
      <c r="E14" s="2027" t="s">
        <v>10176</v>
      </c>
      <c r="F14" s="2028">
        <v>1</v>
      </c>
      <c r="G14" s="2029">
        <v>63.92</v>
      </c>
      <c r="H14" s="2029">
        <v>95.77</v>
      </c>
      <c r="I14" s="2030">
        <v>9002719019060</v>
      </c>
      <c r="J14" s="2027">
        <v>90318020</v>
      </c>
      <c r="K14" s="2031" t="s">
        <v>10172</v>
      </c>
      <c r="L14" s="2032">
        <f t="shared" si="0"/>
        <v>357.95200000000006</v>
      </c>
      <c r="M14" s="2033">
        <f t="shared" si="1"/>
        <v>411.64480000000003</v>
      </c>
      <c r="N14" s="1547">
        <f t="shared" si="2"/>
        <v>489.85731200000004</v>
      </c>
    </row>
    <row r="15" spans="1:14">
      <c r="A15" s="2112" t="s">
        <v>11570</v>
      </c>
      <c r="B15" s="2026">
        <v>1160501</v>
      </c>
      <c r="C15" s="2027" t="s">
        <v>10181</v>
      </c>
      <c r="D15" s="2027" t="s">
        <v>10171</v>
      </c>
      <c r="E15" s="2027"/>
      <c r="F15" s="2028">
        <v>1</v>
      </c>
      <c r="G15" s="2029">
        <v>13.19</v>
      </c>
      <c r="H15" s="2029">
        <v>19.760000000000002</v>
      </c>
      <c r="I15" s="2030">
        <v>9002719000211</v>
      </c>
      <c r="J15" s="2027">
        <v>90318020</v>
      </c>
      <c r="K15" s="2031" t="s">
        <v>10172</v>
      </c>
      <c r="L15" s="2032">
        <f t="shared" si="0"/>
        <v>73.864000000000004</v>
      </c>
      <c r="M15" s="2033">
        <f t="shared" si="1"/>
        <v>84.943600000000004</v>
      </c>
      <c r="N15" s="1547">
        <f t="shared" si="2"/>
        <v>101.08288399999999</v>
      </c>
    </row>
    <row r="16" spans="1:14">
      <c r="A16" s="2112" t="s">
        <v>11571</v>
      </c>
      <c r="B16" s="2026">
        <v>1160701</v>
      </c>
      <c r="C16" s="2027" t="s">
        <v>10182</v>
      </c>
      <c r="D16" s="2027" t="s">
        <v>10171</v>
      </c>
      <c r="E16" s="2027"/>
      <c r="F16" s="2028">
        <v>1</v>
      </c>
      <c r="G16" s="2029">
        <v>14.3</v>
      </c>
      <c r="H16" s="2029">
        <v>21.42</v>
      </c>
      <c r="I16" s="2030">
        <v>9002719000228</v>
      </c>
      <c r="J16" s="2027">
        <v>90318020</v>
      </c>
      <c r="K16" s="2031" t="s">
        <v>10172</v>
      </c>
      <c r="L16" s="2032">
        <f t="shared" si="0"/>
        <v>80.080000000000013</v>
      </c>
      <c r="M16" s="2033">
        <f t="shared" si="1"/>
        <v>92.092000000000013</v>
      </c>
      <c r="N16" s="1547">
        <f t="shared" si="2"/>
        <v>109.58948000000001</v>
      </c>
    </row>
    <row r="17" spans="1:14">
      <c r="A17" s="2112" t="s">
        <v>11572</v>
      </c>
      <c r="B17" s="2026">
        <v>1160801</v>
      </c>
      <c r="C17" s="2027" t="s">
        <v>10183</v>
      </c>
      <c r="D17" s="2027" t="s">
        <v>10171</v>
      </c>
      <c r="E17" s="2027"/>
      <c r="F17" s="2028">
        <v>1</v>
      </c>
      <c r="G17" s="2029">
        <v>15.15</v>
      </c>
      <c r="H17" s="2029">
        <v>22.7</v>
      </c>
      <c r="I17" s="2030">
        <v>9002719000235</v>
      </c>
      <c r="J17" s="2027">
        <v>90318020</v>
      </c>
      <c r="K17" s="2031" t="s">
        <v>10172</v>
      </c>
      <c r="L17" s="2032">
        <f t="shared" si="0"/>
        <v>84.84</v>
      </c>
      <c r="M17" s="2033">
        <f t="shared" si="1"/>
        <v>97.566000000000003</v>
      </c>
      <c r="N17" s="1547">
        <f t="shared" si="2"/>
        <v>116.10354</v>
      </c>
    </row>
    <row r="18" spans="1:14">
      <c r="A18" s="2112" t="s">
        <v>11573</v>
      </c>
      <c r="B18" s="2026">
        <v>1161101</v>
      </c>
      <c r="C18" s="2027" t="s">
        <v>10184</v>
      </c>
      <c r="D18" s="2027" t="s">
        <v>10171</v>
      </c>
      <c r="E18" s="2027"/>
      <c r="F18" s="2028">
        <v>1</v>
      </c>
      <c r="G18" s="2029">
        <v>17.18</v>
      </c>
      <c r="H18" s="2029">
        <v>25.74</v>
      </c>
      <c r="I18" s="2030">
        <v>9002719000259</v>
      </c>
      <c r="J18" s="2027">
        <v>90318020</v>
      </c>
      <c r="K18" s="2031" t="s">
        <v>10172</v>
      </c>
      <c r="L18" s="2032">
        <f t="shared" si="0"/>
        <v>96.208000000000013</v>
      </c>
      <c r="M18" s="2033">
        <f t="shared" si="1"/>
        <v>110.6392</v>
      </c>
      <c r="N18" s="1547">
        <f t="shared" si="2"/>
        <v>131.66064800000001</v>
      </c>
    </row>
    <row r="19" spans="1:14">
      <c r="A19" s="2112" t="s">
        <v>11574</v>
      </c>
      <c r="B19" s="2026">
        <v>1161301</v>
      </c>
      <c r="C19" s="2027" t="s">
        <v>10185</v>
      </c>
      <c r="D19" s="2027" t="s">
        <v>10171</v>
      </c>
      <c r="E19" s="2027"/>
      <c r="F19" s="2028">
        <v>1</v>
      </c>
      <c r="G19" s="2029">
        <v>19.440000000000001</v>
      </c>
      <c r="H19" s="2029">
        <v>29.12</v>
      </c>
      <c r="I19" s="2030">
        <v>9002719000266</v>
      </c>
      <c r="J19" s="2027">
        <v>90318020</v>
      </c>
      <c r="K19" s="2031" t="s">
        <v>10172</v>
      </c>
      <c r="L19" s="2032">
        <f t="shared" si="0"/>
        <v>108.86400000000002</v>
      </c>
      <c r="M19" s="2033">
        <f t="shared" si="1"/>
        <v>125.19360000000002</v>
      </c>
      <c r="N19" s="1547">
        <f t="shared" si="2"/>
        <v>148.98038400000002</v>
      </c>
    </row>
    <row r="20" spans="1:14">
      <c r="A20" s="2112" t="s">
        <v>11575</v>
      </c>
      <c r="B20" s="2026">
        <v>1161401</v>
      </c>
      <c r="C20" s="2027" t="s">
        <v>10186</v>
      </c>
      <c r="D20" s="2027" t="s">
        <v>10171</v>
      </c>
      <c r="E20" s="2027"/>
      <c r="F20" s="2028">
        <v>1</v>
      </c>
      <c r="G20" s="2029">
        <v>21.69</v>
      </c>
      <c r="H20" s="2029">
        <v>32.5</v>
      </c>
      <c r="I20" s="2030">
        <v>9002719000273</v>
      </c>
      <c r="J20" s="2027">
        <v>90318020</v>
      </c>
      <c r="K20" s="2031" t="s">
        <v>10172</v>
      </c>
      <c r="L20" s="2032">
        <f t="shared" si="0"/>
        <v>121.46400000000001</v>
      </c>
      <c r="M20" s="2033">
        <f t="shared" si="1"/>
        <v>139.68360000000001</v>
      </c>
      <c r="N20" s="1547">
        <f t="shared" si="2"/>
        <v>166.22348400000001</v>
      </c>
    </row>
    <row r="21" spans="1:14">
      <c r="A21" s="2112" t="s">
        <v>11576</v>
      </c>
      <c r="B21" s="2026">
        <v>1161501</v>
      </c>
      <c r="C21" s="2027" t="s">
        <v>10187</v>
      </c>
      <c r="D21" s="2027" t="s">
        <v>10171</v>
      </c>
      <c r="E21" s="2027"/>
      <c r="F21" s="2028">
        <v>1</v>
      </c>
      <c r="G21" s="2029">
        <v>26.64</v>
      </c>
      <c r="H21" s="2029">
        <v>39.909999999999997</v>
      </c>
      <c r="I21" s="2030">
        <v>9002719000280</v>
      </c>
      <c r="J21" s="2027">
        <v>90318020</v>
      </c>
      <c r="K21" s="2031" t="s">
        <v>10172</v>
      </c>
      <c r="L21" s="2032">
        <f t="shared" si="0"/>
        <v>149.184</v>
      </c>
      <c r="M21" s="2033">
        <f t="shared" si="1"/>
        <v>171.56159999999997</v>
      </c>
      <c r="N21" s="1547">
        <f t="shared" si="2"/>
        <v>204.15830399999996</v>
      </c>
    </row>
    <row r="22" spans="1:14">
      <c r="A22" s="2112" t="s">
        <v>11577</v>
      </c>
      <c r="B22" s="2026">
        <v>1161601</v>
      </c>
      <c r="C22" s="2027" t="s">
        <v>10188</v>
      </c>
      <c r="D22" s="2027" t="s">
        <v>10171</v>
      </c>
      <c r="E22" s="2027"/>
      <c r="F22" s="2028">
        <v>1</v>
      </c>
      <c r="G22" s="2029">
        <v>31.04</v>
      </c>
      <c r="H22" s="2029">
        <v>46.5</v>
      </c>
      <c r="I22" s="2030">
        <v>9002719000297</v>
      </c>
      <c r="J22" s="2027">
        <v>90318020</v>
      </c>
      <c r="K22" s="2031" t="s">
        <v>10172</v>
      </c>
      <c r="L22" s="2032">
        <f t="shared" si="0"/>
        <v>173.82400000000001</v>
      </c>
      <c r="M22" s="2033">
        <f t="shared" si="1"/>
        <v>199.89760000000001</v>
      </c>
      <c r="N22" s="1547">
        <f t="shared" si="2"/>
        <v>237.87814399999999</v>
      </c>
    </row>
    <row r="23" spans="1:14">
      <c r="A23" s="2112" t="s">
        <v>11578</v>
      </c>
      <c r="B23" s="2026">
        <v>1161701</v>
      </c>
      <c r="C23" s="2027" t="s">
        <v>10189</v>
      </c>
      <c r="D23" s="2027" t="s">
        <v>10171</v>
      </c>
      <c r="E23" s="2027"/>
      <c r="F23" s="2028">
        <v>1</v>
      </c>
      <c r="G23" s="2029">
        <v>33.96</v>
      </c>
      <c r="H23" s="2029">
        <v>50.87</v>
      </c>
      <c r="I23" s="2030">
        <v>9002719000303</v>
      </c>
      <c r="J23" s="2027">
        <v>90318020</v>
      </c>
      <c r="K23" s="2031" t="s">
        <v>10172</v>
      </c>
      <c r="L23" s="2032">
        <f t="shared" si="0"/>
        <v>190.17600000000004</v>
      </c>
      <c r="M23" s="2033">
        <f t="shared" si="1"/>
        <v>218.70240000000004</v>
      </c>
      <c r="N23" s="1547">
        <f t="shared" si="2"/>
        <v>260.25585600000005</v>
      </c>
    </row>
    <row r="24" spans="1:14">
      <c r="A24" s="2112" t="s">
        <v>11579</v>
      </c>
      <c r="B24" s="2026">
        <v>1169101</v>
      </c>
      <c r="C24" s="2027" t="s">
        <v>10190</v>
      </c>
      <c r="D24" s="2027" t="s">
        <v>10171</v>
      </c>
      <c r="E24" s="2027"/>
      <c r="F24" s="2028">
        <v>1</v>
      </c>
      <c r="G24" s="2029">
        <v>19.95</v>
      </c>
      <c r="H24" s="2029">
        <v>29.89</v>
      </c>
      <c r="I24" s="2030">
        <v>9002719011323</v>
      </c>
      <c r="J24" s="2027">
        <v>90318020</v>
      </c>
      <c r="K24" s="2031" t="s">
        <v>10172</v>
      </c>
      <c r="L24" s="2032">
        <f t="shared" si="0"/>
        <v>111.72000000000001</v>
      </c>
      <c r="M24" s="2033">
        <f t="shared" si="1"/>
        <v>128.47800000000001</v>
      </c>
      <c r="N24" s="1547">
        <f t="shared" si="2"/>
        <v>152.88882000000001</v>
      </c>
    </row>
    <row r="25" spans="1:14">
      <c r="A25" s="2112" t="s">
        <v>11580</v>
      </c>
      <c r="B25" s="2026">
        <v>1169301</v>
      </c>
      <c r="C25" s="2027" t="s">
        <v>10191</v>
      </c>
      <c r="D25" s="2027" t="s">
        <v>10171</v>
      </c>
      <c r="E25" s="2027"/>
      <c r="F25" s="2028">
        <v>1</v>
      </c>
      <c r="G25" s="2029">
        <v>22.13</v>
      </c>
      <c r="H25" s="2029">
        <v>33.159999999999997</v>
      </c>
      <c r="I25" s="2030">
        <v>9002719009559</v>
      </c>
      <c r="J25" s="2027">
        <v>90318020</v>
      </c>
      <c r="K25" s="2031" t="s">
        <v>10172</v>
      </c>
      <c r="L25" s="2032">
        <f t="shared" si="0"/>
        <v>123.928</v>
      </c>
      <c r="M25" s="2033">
        <f t="shared" si="1"/>
        <v>142.51719999999997</v>
      </c>
      <c r="N25" s="1547">
        <f t="shared" si="2"/>
        <v>169.59546799999995</v>
      </c>
    </row>
    <row r="26" spans="1:14">
      <c r="A26" s="2112" t="s">
        <v>11581</v>
      </c>
      <c r="B26" s="2026">
        <v>1169401</v>
      </c>
      <c r="C26" s="2027" t="s">
        <v>10192</v>
      </c>
      <c r="D26" s="2027" t="s">
        <v>10171</v>
      </c>
      <c r="E26" s="2027"/>
      <c r="F26" s="2028">
        <v>1</v>
      </c>
      <c r="G26" s="2029">
        <v>24.5</v>
      </c>
      <c r="H26" s="2029">
        <v>36.700000000000003</v>
      </c>
      <c r="I26" s="2030">
        <v>9002719009566</v>
      </c>
      <c r="J26" s="2027">
        <v>90318020</v>
      </c>
      <c r="K26" s="2031" t="s">
        <v>10172</v>
      </c>
      <c r="L26" s="2032">
        <f t="shared" si="0"/>
        <v>137.20000000000002</v>
      </c>
      <c r="M26" s="2033">
        <f t="shared" si="1"/>
        <v>157.78</v>
      </c>
      <c r="N26" s="1547">
        <f t="shared" si="2"/>
        <v>187.75819999999999</v>
      </c>
    </row>
    <row r="27" spans="1:14">
      <c r="A27" s="2112" t="s">
        <v>11582</v>
      </c>
      <c r="B27" s="2026">
        <v>1169501</v>
      </c>
      <c r="C27" s="2027" t="s">
        <v>10193</v>
      </c>
      <c r="D27" s="2027" t="s">
        <v>10171</v>
      </c>
      <c r="E27" s="2027"/>
      <c r="F27" s="2028">
        <v>1</v>
      </c>
      <c r="G27" s="2029">
        <v>30.08</v>
      </c>
      <c r="H27" s="2029">
        <v>45.06</v>
      </c>
      <c r="I27" s="2030">
        <v>9002719009573</v>
      </c>
      <c r="J27" s="2027">
        <v>90318020</v>
      </c>
      <c r="K27" s="2031" t="s">
        <v>10172</v>
      </c>
      <c r="L27" s="2032">
        <f t="shared" si="0"/>
        <v>168.44799999999998</v>
      </c>
      <c r="M27" s="2033">
        <f t="shared" si="1"/>
        <v>193.71519999999995</v>
      </c>
      <c r="N27" s="1547">
        <f t="shared" si="2"/>
        <v>230.52108799999993</v>
      </c>
    </row>
    <row r="28" spans="1:14">
      <c r="A28" s="2112" t="s">
        <v>11583</v>
      </c>
      <c r="B28" s="2026">
        <v>1169601</v>
      </c>
      <c r="C28" s="2027" t="s">
        <v>10194</v>
      </c>
      <c r="D28" s="2027" t="s">
        <v>10171</v>
      </c>
      <c r="E28" s="2027"/>
      <c r="F28" s="2028">
        <v>1</v>
      </c>
      <c r="G28" s="2029">
        <v>34.47</v>
      </c>
      <c r="H28" s="2029">
        <v>51.65</v>
      </c>
      <c r="I28" s="2030">
        <v>9002719009580</v>
      </c>
      <c r="J28" s="2027">
        <v>90318020</v>
      </c>
      <c r="K28" s="2031" t="s">
        <v>10172</v>
      </c>
      <c r="L28" s="2032">
        <f t="shared" si="0"/>
        <v>193.03200000000001</v>
      </c>
      <c r="M28" s="2033">
        <f t="shared" si="1"/>
        <v>221.98679999999999</v>
      </c>
      <c r="N28" s="1547">
        <f t="shared" si="2"/>
        <v>264.16429199999999</v>
      </c>
    </row>
    <row r="29" spans="1:14">
      <c r="A29" s="2112" t="s">
        <v>11584</v>
      </c>
      <c r="B29" s="2026">
        <v>1169701</v>
      </c>
      <c r="C29" s="2027" t="s">
        <v>10195</v>
      </c>
      <c r="D29" s="2027" t="s">
        <v>10171</v>
      </c>
      <c r="E29" s="2027"/>
      <c r="F29" s="2028">
        <v>1</v>
      </c>
      <c r="G29" s="2029">
        <v>37.47</v>
      </c>
      <c r="H29" s="2029">
        <v>56.13</v>
      </c>
      <c r="I29" s="2030">
        <v>9002719009597</v>
      </c>
      <c r="J29" s="2027">
        <v>90318020</v>
      </c>
      <c r="K29" s="2031" t="s">
        <v>10172</v>
      </c>
      <c r="L29" s="2032">
        <f t="shared" si="0"/>
        <v>209.83200000000002</v>
      </c>
      <c r="M29" s="2033">
        <f t="shared" si="1"/>
        <v>241.30680000000001</v>
      </c>
      <c r="N29" s="1547">
        <f t="shared" si="2"/>
        <v>287.15509200000002</v>
      </c>
    </row>
    <row r="30" spans="1:14">
      <c r="A30" s="2112" t="s">
        <v>11585</v>
      </c>
      <c r="B30" s="2026">
        <v>1169901</v>
      </c>
      <c r="C30" s="2027" t="s">
        <v>10196</v>
      </c>
      <c r="D30" s="2027" t="s">
        <v>10171</v>
      </c>
      <c r="E30" s="2027"/>
      <c r="F30" s="2028">
        <v>1</v>
      </c>
      <c r="G30" s="2029">
        <v>47.63</v>
      </c>
      <c r="H30" s="2029">
        <v>71.36</v>
      </c>
      <c r="I30" s="2030">
        <v>9002719015543</v>
      </c>
      <c r="J30" s="2027">
        <v>90318020</v>
      </c>
      <c r="K30" s="2031" t="s">
        <v>10172</v>
      </c>
      <c r="L30" s="2032">
        <f t="shared" si="0"/>
        <v>266.72800000000001</v>
      </c>
      <c r="M30" s="2033">
        <f t="shared" si="1"/>
        <v>306.73719999999997</v>
      </c>
      <c r="N30" s="1547">
        <f t="shared" si="2"/>
        <v>365.01726799999994</v>
      </c>
    </row>
    <row r="31" spans="1:14">
      <c r="A31" s="2112" t="s">
        <v>11586</v>
      </c>
      <c r="B31" s="2026">
        <v>1820301</v>
      </c>
      <c r="C31" s="2027" t="s">
        <v>10197</v>
      </c>
      <c r="D31" s="2027" t="s">
        <v>10198</v>
      </c>
      <c r="E31" s="2027"/>
      <c r="F31" s="2028">
        <v>1</v>
      </c>
      <c r="G31" s="2029">
        <v>15.63</v>
      </c>
      <c r="H31" s="2029">
        <v>23.42</v>
      </c>
      <c r="I31" s="2030">
        <v>9002719040088</v>
      </c>
      <c r="J31" s="2027">
        <v>90318020</v>
      </c>
      <c r="K31" s="2031" t="s">
        <v>10172</v>
      </c>
      <c r="L31" s="2032">
        <f t="shared" si="0"/>
        <v>87.52800000000002</v>
      </c>
      <c r="M31" s="2033">
        <f t="shared" si="1"/>
        <v>100.65720000000002</v>
      </c>
      <c r="N31" s="1547">
        <f t="shared" si="2"/>
        <v>119.78206800000001</v>
      </c>
    </row>
    <row r="32" spans="1:14">
      <c r="A32" s="2112" t="s">
        <v>11587</v>
      </c>
      <c r="B32" s="2026">
        <v>1820501</v>
      </c>
      <c r="C32" s="2027" t="s">
        <v>10199</v>
      </c>
      <c r="D32" s="2027" t="s">
        <v>10198</v>
      </c>
      <c r="E32" s="2027"/>
      <c r="F32" s="2028">
        <v>1</v>
      </c>
      <c r="G32" s="2029">
        <v>20.99</v>
      </c>
      <c r="H32" s="2029">
        <v>31.44</v>
      </c>
      <c r="I32" s="2030">
        <v>9002719040095</v>
      </c>
      <c r="J32" s="2027">
        <v>90318020</v>
      </c>
      <c r="K32" s="2031" t="s">
        <v>10172</v>
      </c>
      <c r="L32" s="2032">
        <f t="shared" si="0"/>
        <v>117.544</v>
      </c>
      <c r="M32" s="2033">
        <f t="shared" si="1"/>
        <v>135.17559999999997</v>
      </c>
      <c r="N32" s="1547">
        <f t="shared" si="2"/>
        <v>160.85896399999996</v>
      </c>
    </row>
    <row r="33" spans="1:14">
      <c r="A33" s="2112" t="s">
        <v>11588</v>
      </c>
      <c r="B33" s="2026">
        <v>1820701</v>
      </c>
      <c r="C33" s="2027" t="s">
        <v>10200</v>
      </c>
      <c r="D33" s="2027" t="s">
        <v>10198</v>
      </c>
      <c r="E33" s="2027"/>
      <c r="F33" s="2028">
        <v>1</v>
      </c>
      <c r="G33" s="2029">
        <v>21.8</v>
      </c>
      <c r="H33" s="2029">
        <v>32.659999999999997</v>
      </c>
      <c r="I33" s="2030">
        <v>9002719040101</v>
      </c>
      <c r="J33" s="2027">
        <v>90318020</v>
      </c>
      <c r="K33" s="2031" t="s">
        <v>10172</v>
      </c>
      <c r="L33" s="2032">
        <f t="shared" si="0"/>
        <v>122.08000000000001</v>
      </c>
      <c r="M33" s="2033">
        <f t="shared" si="1"/>
        <v>140.392</v>
      </c>
      <c r="N33" s="1547">
        <f t="shared" si="2"/>
        <v>167.06647999999998</v>
      </c>
    </row>
    <row r="34" spans="1:14">
      <c r="A34" s="2112" t="s">
        <v>11589</v>
      </c>
      <c r="B34" s="2026">
        <v>1823101</v>
      </c>
      <c r="C34" s="2027" t="s">
        <v>10201</v>
      </c>
      <c r="D34" s="2027" t="s">
        <v>10198</v>
      </c>
      <c r="E34" s="2027" t="s">
        <v>10202</v>
      </c>
      <c r="F34" s="2028">
        <v>1</v>
      </c>
      <c r="G34" s="2029">
        <v>32.22</v>
      </c>
      <c r="H34" s="2029">
        <v>48.27</v>
      </c>
      <c r="I34" s="2030">
        <v>9002719040682</v>
      </c>
      <c r="J34" s="2027">
        <v>90318020</v>
      </c>
      <c r="K34" s="2031" t="s">
        <v>10172</v>
      </c>
      <c r="L34" s="2032">
        <f t="shared" si="0"/>
        <v>180.43200000000002</v>
      </c>
      <c r="M34" s="2033">
        <f t="shared" si="1"/>
        <v>207.49680000000001</v>
      </c>
      <c r="N34" s="1547">
        <f t="shared" si="2"/>
        <v>246.92119199999999</v>
      </c>
    </row>
    <row r="35" spans="1:14">
      <c r="A35" s="2112" t="s">
        <v>11590</v>
      </c>
      <c r="B35" s="2026">
        <v>1823301</v>
      </c>
      <c r="C35" s="2027" t="s">
        <v>10203</v>
      </c>
      <c r="D35" s="2027" t="s">
        <v>10198</v>
      </c>
      <c r="E35" s="2027" t="s">
        <v>10202</v>
      </c>
      <c r="F35" s="2028">
        <v>1</v>
      </c>
      <c r="G35" s="2029">
        <v>34.25</v>
      </c>
      <c r="H35" s="2029">
        <v>51.32</v>
      </c>
      <c r="I35" s="2030">
        <v>9002719040699</v>
      </c>
      <c r="J35" s="2027">
        <v>90318020</v>
      </c>
      <c r="K35" s="2031" t="s">
        <v>10172</v>
      </c>
      <c r="L35" s="2032">
        <f t="shared" si="0"/>
        <v>191.8</v>
      </c>
      <c r="M35" s="2033">
        <f t="shared" si="1"/>
        <v>220.57</v>
      </c>
      <c r="N35" s="1547">
        <f t="shared" si="2"/>
        <v>262.47829999999999</v>
      </c>
    </row>
    <row r="36" spans="1:14">
      <c r="A36" s="2112" t="s">
        <v>11597</v>
      </c>
      <c r="B36" s="2026">
        <v>1823401</v>
      </c>
      <c r="C36" s="2027" t="s">
        <v>10204</v>
      </c>
      <c r="D36" s="2027" t="s">
        <v>10198</v>
      </c>
      <c r="E36" s="2027" t="s">
        <v>10202</v>
      </c>
      <c r="F36" s="2028">
        <v>1</v>
      </c>
      <c r="G36" s="2029">
        <v>40.869999999999997</v>
      </c>
      <c r="H36" s="2029">
        <v>61.23</v>
      </c>
      <c r="I36" s="2030">
        <v>9002719040705</v>
      </c>
      <c r="J36" s="2027">
        <v>90318020</v>
      </c>
      <c r="K36" s="2031" t="s">
        <v>10172</v>
      </c>
      <c r="L36" s="2032">
        <f t="shared" si="0"/>
        <v>228.87200000000001</v>
      </c>
      <c r="M36" s="2033">
        <f t="shared" si="1"/>
        <v>263.20279999999997</v>
      </c>
      <c r="N36" s="1547">
        <f t="shared" si="2"/>
        <v>313.21133199999997</v>
      </c>
    </row>
    <row r="37" spans="1:14">
      <c r="A37" s="2112" t="s">
        <v>11598</v>
      </c>
      <c r="B37" s="2026">
        <v>1823501</v>
      </c>
      <c r="C37" s="2027" t="s">
        <v>10205</v>
      </c>
      <c r="D37" s="2027" t="s">
        <v>10198</v>
      </c>
      <c r="E37" s="2027" t="s">
        <v>10202</v>
      </c>
      <c r="F37" s="2028">
        <v>1</v>
      </c>
      <c r="G37" s="2029">
        <v>46.26</v>
      </c>
      <c r="H37" s="2029">
        <v>69.31</v>
      </c>
      <c r="I37" s="2030">
        <v>9002719040712</v>
      </c>
      <c r="J37" s="2027">
        <v>90318020</v>
      </c>
      <c r="K37" s="2031" t="s">
        <v>10172</v>
      </c>
      <c r="L37" s="2032">
        <f t="shared" si="0"/>
        <v>259.05599999999998</v>
      </c>
      <c r="M37" s="2033">
        <f t="shared" si="1"/>
        <v>297.91439999999994</v>
      </c>
      <c r="N37" s="1547">
        <f t="shared" si="2"/>
        <v>354.51813599999991</v>
      </c>
    </row>
    <row r="38" spans="1:14">
      <c r="A38" s="2112" t="s">
        <v>11599</v>
      </c>
      <c r="B38" s="2026">
        <v>1823601</v>
      </c>
      <c r="C38" s="2027" t="s">
        <v>10206</v>
      </c>
      <c r="D38" s="2027" t="s">
        <v>10198</v>
      </c>
      <c r="E38" s="2027" t="s">
        <v>10202</v>
      </c>
      <c r="F38" s="2028">
        <v>1</v>
      </c>
      <c r="G38" s="2029">
        <v>50.62</v>
      </c>
      <c r="H38" s="2029">
        <v>75.84</v>
      </c>
      <c r="I38" s="2030">
        <v>9002719040729</v>
      </c>
      <c r="J38" s="2027">
        <v>90318020</v>
      </c>
      <c r="K38" s="2031" t="s">
        <v>10172</v>
      </c>
      <c r="L38" s="2032">
        <f t="shared" si="0"/>
        <v>283.47200000000004</v>
      </c>
      <c r="M38" s="2033">
        <f t="shared" si="1"/>
        <v>325.99280000000005</v>
      </c>
      <c r="N38" s="1547">
        <f t="shared" si="2"/>
        <v>387.93143200000003</v>
      </c>
    </row>
    <row r="39" spans="1:14">
      <c r="A39" s="2112" t="s">
        <v>11600</v>
      </c>
      <c r="B39" s="2026">
        <v>1823701</v>
      </c>
      <c r="C39" s="2027" t="s">
        <v>10207</v>
      </c>
      <c r="D39" s="2027" t="s">
        <v>10198</v>
      </c>
      <c r="E39" s="2027" t="s">
        <v>10202</v>
      </c>
      <c r="F39" s="2028">
        <v>1</v>
      </c>
      <c r="G39" s="2029">
        <v>54.24</v>
      </c>
      <c r="H39" s="2029">
        <v>81.27</v>
      </c>
      <c r="I39" s="2030">
        <v>9002719040736</v>
      </c>
      <c r="J39" s="2027">
        <v>90318020</v>
      </c>
      <c r="K39" s="2031" t="s">
        <v>10172</v>
      </c>
      <c r="L39" s="2032">
        <f t="shared" si="0"/>
        <v>303.74400000000003</v>
      </c>
      <c r="M39" s="2033">
        <f t="shared" si="1"/>
        <v>349.30560000000003</v>
      </c>
      <c r="N39" s="1547">
        <f t="shared" si="2"/>
        <v>415.67366400000003</v>
      </c>
    </row>
    <row r="40" spans="1:14">
      <c r="A40" s="2112" t="s">
        <v>11601</v>
      </c>
      <c r="B40" s="2034">
        <v>1370301</v>
      </c>
      <c r="C40" s="2027" t="s">
        <v>10208</v>
      </c>
      <c r="D40" s="2027" t="s">
        <v>10209</v>
      </c>
      <c r="E40" s="2027"/>
      <c r="F40" s="2028">
        <v>1</v>
      </c>
      <c r="G40" s="2029">
        <v>11.86</v>
      </c>
      <c r="H40" s="2029">
        <v>17.77</v>
      </c>
      <c r="I40" s="2030">
        <v>9002719018094</v>
      </c>
      <c r="J40" s="2027">
        <v>90318020</v>
      </c>
      <c r="K40" s="2031" t="s">
        <v>10172</v>
      </c>
      <c r="L40" s="2032">
        <f t="shared" si="0"/>
        <v>66.415999999999997</v>
      </c>
      <c r="M40" s="2033">
        <f t="shared" si="1"/>
        <v>76.378399999999985</v>
      </c>
      <c r="N40" s="1547">
        <f>IF(M40*1.19&gt;0,M40*1.19," ")</f>
        <v>90.890295999999978</v>
      </c>
    </row>
    <row r="41" spans="1:14">
      <c r="A41" s="249" t="s">
        <v>10210</v>
      </c>
      <c r="B41" s="2034">
        <v>69056101</v>
      </c>
      <c r="C41" s="2027" t="s">
        <v>10211</v>
      </c>
      <c r="D41" s="2027" t="s">
        <v>10212</v>
      </c>
      <c r="E41" s="2027" t="s">
        <v>10213</v>
      </c>
      <c r="F41" s="2028">
        <v>1</v>
      </c>
      <c r="G41" s="2029">
        <v>11.68</v>
      </c>
      <c r="H41" s="2029">
        <v>18.510000000000002</v>
      </c>
      <c r="I41" s="2030">
        <v>9002719034032</v>
      </c>
      <c r="J41" s="2027">
        <v>90318020</v>
      </c>
      <c r="K41" s="2031" t="s">
        <v>10214</v>
      </c>
      <c r="L41" s="2032">
        <f t="shared" si="0"/>
        <v>65.408000000000001</v>
      </c>
      <c r="M41" s="2033">
        <f t="shared" si="1"/>
        <v>75.219200000000001</v>
      </c>
      <c r="N41" s="1547">
        <f>IF(M41*1.19&gt;0,M41*1.19," ")</f>
        <v>89.510847999999996</v>
      </c>
    </row>
    <row r="42" spans="1:14">
      <c r="A42" s="249" t="s">
        <v>10215</v>
      </c>
      <c r="B42" s="2021"/>
      <c r="C42" s="1394" t="s">
        <v>10216</v>
      </c>
      <c r="D42" s="1394"/>
      <c r="E42" s="1394"/>
      <c r="F42" s="2022">
        <v>0</v>
      </c>
      <c r="G42" s="2023">
        <v>0</v>
      </c>
      <c r="H42" s="2023">
        <v>0</v>
      </c>
      <c r="I42" s="2024"/>
      <c r="J42" s="1394"/>
      <c r="K42" s="2025" t="s">
        <v>10168</v>
      </c>
      <c r="L42" s="2032"/>
      <c r="M42" s="2033"/>
      <c r="N42" s="1547" t="str">
        <f t="shared" si="2"/>
        <v xml:space="preserve"> </v>
      </c>
    </row>
    <row r="43" spans="1:14">
      <c r="B43" s="2021"/>
      <c r="C43" s="1394" t="s">
        <v>10217</v>
      </c>
      <c r="D43" s="1394"/>
      <c r="E43" s="1394"/>
      <c r="F43" s="2022">
        <v>0</v>
      </c>
      <c r="G43" s="2023">
        <v>0</v>
      </c>
      <c r="H43" s="2023">
        <v>0</v>
      </c>
      <c r="I43" s="2024"/>
      <c r="J43" s="1394"/>
      <c r="K43" s="2025" t="s">
        <v>10168</v>
      </c>
      <c r="L43" s="2032"/>
      <c r="M43" s="2033"/>
      <c r="N43" s="1547" t="str">
        <f t="shared" si="2"/>
        <v xml:space="preserve"> </v>
      </c>
    </row>
    <row r="44" spans="1:14">
      <c r="A44" s="249" t="s">
        <v>11591</v>
      </c>
      <c r="B44" s="2026">
        <v>2010101</v>
      </c>
      <c r="C44" s="2027" t="s">
        <v>10218</v>
      </c>
      <c r="D44" s="2027" t="s">
        <v>10219</v>
      </c>
      <c r="E44" s="2027"/>
      <c r="F44" s="2028">
        <v>1</v>
      </c>
      <c r="G44" s="2029">
        <v>17.03</v>
      </c>
      <c r="H44" s="2029">
        <v>25.52</v>
      </c>
      <c r="I44" s="2030">
        <v>9002719001348</v>
      </c>
      <c r="J44" s="2027">
        <v>90318020</v>
      </c>
      <c r="K44" s="2031" t="s">
        <v>10172</v>
      </c>
      <c r="L44" s="2032">
        <f t="shared" si="0"/>
        <v>95.368000000000009</v>
      </c>
      <c r="M44" s="2033">
        <f t="shared" si="1"/>
        <v>109.67320000000001</v>
      </c>
      <c r="N44" s="1547">
        <f t="shared" si="2"/>
        <v>130.51110800000001</v>
      </c>
    </row>
    <row r="45" spans="1:14">
      <c r="A45" s="249" t="s">
        <v>11592</v>
      </c>
      <c r="B45" s="2026">
        <v>2010401</v>
      </c>
      <c r="C45" s="2027" t="s">
        <v>10220</v>
      </c>
      <c r="D45" s="2027" t="s">
        <v>10219</v>
      </c>
      <c r="E45" s="2027"/>
      <c r="F45" s="2028">
        <v>1</v>
      </c>
      <c r="G45" s="2029">
        <v>22.21</v>
      </c>
      <c r="H45" s="2029">
        <v>33.270000000000003</v>
      </c>
      <c r="I45" s="2030">
        <v>9002719001355</v>
      </c>
      <c r="J45" s="2027">
        <v>90318020</v>
      </c>
      <c r="K45" s="2031" t="s">
        <v>10172</v>
      </c>
      <c r="L45" s="2032">
        <f t="shared" si="0"/>
        <v>124.37600000000002</v>
      </c>
      <c r="M45" s="2033">
        <f t="shared" si="1"/>
        <v>143.03240000000002</v>
      </c>
      <c r="N45" s="1547">
        <f t="shared" si="2"/>
        <v>170.20855600000002</v>
      </c>
    </row>
    <row r="46" spans="1:14">
      <c r="A46" s="249" t="s">
        <v>11593</v>
      </c>
      <c r="B46" s="2026">
        <v>2010501</v>
      </c>
      <c r="C46" s="2027" t="s">
        <v>10221</v>
      </c>
      <c r="D46" s="2027" t="s">
        <v>10219</v>
      </c>
      <c r="E46" s="2027"/>
      <c r="F46" s="2028">
        <v>1</v>
      </c>
      <c r="G46" s="2029">
        <v>25.35</v>
      </c>
      <c r="H46" s="2029">
        <v>37.979999999999997</v>
      </c>
      <c r="I46" s="2030">
        <v>9002719001362</v>
      </c>
      <c r="J46" s="2027">
        <v>90318020</v>
      </c>
      <c r="K46" s="2031" t="s">
        <v>10172</v>
      </c>
      <c r="L46" s="2032">
        <f t="shared" si="0"/>
        <v>141.96</v>
      </c>
      <c r="M46" s="2033">
        <f t="shared" si="1"/>
        <v>163.25399999999999</v>
      </c>
      <c r="N46" s="1547">
        <f t="shared" si="2"/>
        <v>194.27225999999999</v>
      </c>
    </row>
    <row r="47" spans="1:14">
      <c r="A47" s="249" t="s">
        <v>11594</v>
      </c>
      <c r="B47" s="2026">
        <v>2010601</v>
      </c>
      <c r="C47" s="2027" t="s">
        <v>10222</v>
      </c>
      <c r="D47" s="2027" t="s">
        <v>10219</v>
      </c>
      <c r="E47" s="2027"/>
      <c r="F47" s="2028">
        <v>1</v>
      </c>
      <c r="G47" s="2029">
        <v>27.27</v>
      </c>
      <c r="H47" s="2029">
        <v>40.85</v>
      </c>
      <c r="I47" s="2030">
        <v>9002719001379</v>
      </c>
      <c r="J47" s="2027">
        <v>90318020</v>
      </c>
      <c r="K47" s="2031" t="s">
        <v>10172</v>
      </c>
      <c r="L47" s="2032">
        <f t="shared" si="0"/>
        <v>152.71200000000002</v>
      </c>
      <c r="M47" s="2033">
        <f t="shared" si="1"/>
        <v>175.61879999999999</v>
      </c>
      <c r="N47" s="1547">
        <f t="shared" si="2"/>
        <v>208.98637199999999</v>
      </c>
    </row>
    <row r="48" spans="1:14">
      <c r="A48" s="249" t="s">
        <v>11595</v>
      </c>
      <c r="B48" s="2026">
        <v>2010901</v>
      </c>
      <c r="C48" s="2027" t="s">
        <v>10223</v>
      </c>
      <c r="D48" s="2027" t="s">
        <v>10219</v>
      </c>
      <c r="E48" s="2027"/>
      <c r="F48" s="2028">
        <v>1</v>
      </c>
      <c r="G48" s="2029">
        <v>32.11</v>
      </c>
      <c r="H48" s="2029">
        <v>48.11</v>
      </c>
      <c r="I48" s="2030">
        <v>9002719001393</v>
      </c>
      <c r="J48" s="2027">
        <v>90318020</v>
      </c>
      <c r="K48" s="2031" t="s">
        <v>10172</v>
      </c>
      <c r="L48" s="2032">
        <f t="shared" si="0"/>
        <v>179.81600000000003</v>
      </c>
      <c r="M48" s="2033">
        <f t="shared" si="1"/>
        <v>206.78840000000002</v>
      </c>
      <c r="N48" s="1547">
        <f t="shared" si="2"/>
        <v>246.07819600000002</v>
      </c>
    </row>
    <row r="49" spans="1:14">
      <c r="A49" s="249" t="s">
        <v>11596</v>
      </c>
      <c r="B49" s="2026">
        <v>2011001</v>
      </c>
      <c r="C49" s="2027" t="s">
        <v>10224</v>
      </c>
      <c r="D49" s="2027" t="s">
        <v>10219</v>
      </c>
      <c r="E49" s="2027"/>
      <c r="F49" s="2028">
        <v>1</v>
      </c>
      <c r="G49" s="2029">
        <v>37.130000000000003</v>
      </c>
      <c r="H49" s="2029">
        <v>55.63</v>
      </c>
      <c r="I49" s="2030">
        <v>9002719001409</v>
      </c>
      <c r="J49" s="2027">
        <v>90318020</v>
      </c>
      <c r="K49" s="2031" t="s">
        <v>10172</v>
      </c>
      <c r="L49" s="2032">
        <f t="shared" si="0"/>
        <v>207.92800000000003</v>
      </c>
      <c r="M49" s="2033">
        <f t="shared" si="1"/>
        <v>239.11720000000003</v>
      </c>
      <c r="N49" s="1547">
        <f t="shared" si="2"/>
        <v>284.54946799999999</v>
      </c>
    </row>
    <row r="50" spans="1:14">
      <c r="A50" s="249" t="s">
        <v>10225</v>
      </c>
      <c r="B50" s="2021"/>
      <c r="C50" s="1394" t="s">
        <v>10226</v>
      </c>
      <c r="D50" s="1394"/>
      <c r="E50" s="1394"/>
      <c r="F50" s="2022">
        <v>0</v>
      </c>
      <c r="G50" s="2023">
        <v>0</v>
      </c>
      <c r="H50" s="2023">
        <v>0</v>
      </c>
      <c r="I50" s="2024"/>
      <c r="J50" s="1394"/>
      <c r="K50" s="2025" t="s">
        <v>10168</v>
      </c>
      <c r="N50" s="1547" t="str">
        <f t="shared" si="2"/>
        <v xml:space="preserve"> </v>
      </c>
    </row>
    <row r="51" spans="1:14">
      <c r="A51" s="249" t="s">
        <v>10227</v>
      </c>
      <c r="B51" s="2021"/>
      <c r="C51" s="1394" t="s">
        <v>10228</v>
      </c>
      <c r="D51" s="1394"/>
      <c r="E51" s="1394"/>
      <c r="F51" s="2022">
        <v>0</v>
      </c>
      <c r="G51" s="2023">
        <v>0</v>
      </c>
      <c r="H51" s="2023">
        <v>0</v>
      </c>
      <c r="I51" s="2024"/>
      <c r="J51" s="1394"/>
      <c r="K51" s="2025" t="s">
        <v>10168</v>
      </c>
      <c r="N51" s="1547" t="str">
        <f t="shared" si="2"/>
        <v xml:space="preserve"> </v>
      </c>
    </row>
    <row r="52" spans="1:14">
      <c r="A52" s="249" t="s">
        <v>10229</v>
      </c>
      <c r="B52" s="2026">
        <v>53020601</v>
      </c>
      <c r="C52" s="2027" t="s">
        <v>10230</v>
      </c>
      <c r="D52" s="2027" t="s">
        <v>10231</v>
      </c>
      <c r="E52" s="2027" t="s">
        <v>10232</v>
      </c>
      <c r="F52" s="2028">
        <v>10</v>
      </c>
      <c r="G52" s="2029">
        <v>2.3199999999999998</v>
      </c>
      <c r="H52" s="2029">
        <v>3.64</v>
      </c>
      <c r="I52" s="2030">
        <v>9002719018209</v>
      </c>
      <c r="J52" s="2027">
        <v>90178010</v>
      </c>
      <c r="K52" s="2031" t="s">
        <v>10233</v>
      </c>
      <c r="L52" s="2032">
        <f t="shared" ref="L52" si="3">G52*5*1.12</f>
        <v>12.992000000000001</v>
      </c>
      <c r="M52" s="2033">
        <f t="shared" ref="M52" si="4">L52*1.15</f>
        <v>14.940799999999999</v>
      </c>
      <c r="N52" s="1547">
        <f>IF(M52*1.19&gt;0,M52*1.19," ")</f>
        <v>17.779551999999999</v>
      </c>
    </row>
    <row r="53" spans="1:14">
      <c r="A53" s="249" t="s">
        <v>10234</v>
      </c>
      <c r="B53" s="2021"/>
      <c r="C53" s="1394" t="s">
        <v>10235</v>
      </c>
      <c r="D53" s="1394"/>
      <c r="E53" s="1394"/>
      <c r="F53" s="2022">
        <v>0</v>
      </c>
      <c r="G53" s="2023">
        <v>0</v>
      </c>
      <c r="H53" s="2023">
        <v>0</v>
      </c>
      <c r="I53" s="2024"/>
      <c r="J53" s="1394"/>
      <c r="K53" s="2025" t="s">
        <v>10168</v>
      </c>
      <c r="N53" s="1547" t="str">
        <f t="shared" ref="N53:N55" si="5">IF(M53*1.19&gt;0,M53*1.19," ")</f>
        <v xml:space="preserve"> </v>
      </c>
    </row>
    <row r="54" spans="1:14">
      <c r="A54" s="249" t="s">
        <v>10236</v>
      </c>
      <c r="B54" s="2026">
        <v>53030201</v>
      </c>
      <c r="C54" s="2027" t="s">
        <v>10237</v>
      </c>
      <c r="D54" s="2027" t="s">
        <v>10238</v>
      </c>
      <c r="E54" s="2027" t="s">
        <v>10232</v>
      </c>
      <c r="F54" s="2028">
        <v>10</v>
      </c>
      <c r="G54" s="2029">
        <v>4.1900000000000004</v>
      </c>
      <c r="H54" s="2029">
        <v>6.24</v>
      </c>
      <c r="I54" s="2030">
        <v>9002719018278</v>
      </c>
      <c r="J54" s="2027">
        <v>90178010</v>
      </c>
      <c r="K54" s="2031" t="s">
        <v>10239</v>
      </c>
      <c r="L54" s="2032">
        <f t="shared" ref="L54" si="6">G54*5*1.12</f>
        <v>23.464000000000006</v>
      </c>
      <c r="M54" s="2033">
        <f t="shared" ref="M54" si="7">L54*1.15</f>
        <v>26.983600000000006</v>
      </c>
      <c r="N54" s="1547">
        <f t="shared" si="5"/>
        <v>32.110484000000007</v>
      </c>
    </row>
    <row r="55" spans="1:14">
      <c r="A55" s="249" t="s">
        <v>10240</v>
      </c>
      <c r="B55" s="2021"/>
      <c r="C55" s="1394" t="s">
        <v>10241</v>
      </c>
      <c r="D55" s="1394"/>
      <c r="E55" s="1394"/>
      <c r="F55" s="2022">
        <v>0</v>
      </c>
      <c r="G55" s="2023">
        <v>0</v>
      </c>
      <c r="H55" s="2023">
        <v>0</v>
      </c>
      <c r="I55" s="2024"/>
      <c r="J55" s="1394"/>
      <c r="K55" s="2025" t="s">
        <v>10168</v>
      </c>
      <c r="N55" s="1547" t="str">
        <f t="shared" si="5"/>
        <v xml:space="preserve"> </v>
      </c>
    </row>
    <row r="56" spans="1:14">
      <c r="A56" s="249" t="s">
        <v>10242</v>
      </c>
      <c r="B56" s="2026">
        <v>50023301</v>
      </c>
      <c r="C56" s="2027" t="s">
        <v>10243</v>
      </c>
      <c r="D56" s="2027" t="s">
        <v>10244</v>
      </c>
      <c r="E56" s="2027" t="s">
        <v>10245</v>
      </c>
      <c r="F56" s="2028">
        <v>6</v>
      </c>
      <c r="G56" s="2029">
        <v>12.56</v>
      </c>
      <c r="H56" s="2029">
        <v>18.82</v>
      </c>
      <c r="I56" s="2030">
        <v>9002719003151</v>
      </c>
      <c r="J56" s="2027">
        <v>90178010</v>
      </c>
      <c r="K56" s="2031" t="s">
        <v>10246</v>
      </c>
      <c r="L56" s="2032">
        <f t="shared" ref="L56:L59" si="8">G56*5*1.12</f>
        <v>70.336000000000013</v>
      </c>
      <c r="M56" s="2033">
        <f t="shared" ref="M56:M59" si="9">L56*1.15</f>
        <v>80.886400000000009</v>
      </c>
      <c r="N56" s="1547">
        <f>IF(M56*1.19&gt;0,M56*1.19," ")</f>
        <v>96.254816000000005</v>
      </c>
    </row>
    <row r="57" spans="1:14">
      <c r="A57" s="249" t="s">
        <v>10247</v>
      </c>
      <c r="B57" s="2026">
        <v>50560801</v>
      </c>
      <c r="C57" s="2027" t="s">
        <v>10248</v>
      </c>
      <c r="D57" s="2027" t="s">
        <v>10249</v>
      </c>
      <c r="E57" s="2027" t="s">
        <v>10250</v>
      </c>
      <c r="F57" s="2028">
        <v>12</v>
      </c>
      <c r="G57" s="2029">
        <v>7.15</v>
      </c>
      <c r="H57" s="2029">
        <v>10.72</v>
      </c>
      <c r="I57" s="2030">
        <v>9002719026846</v>
      </c>
      <c r="J57" s="2027">
        <v>90178010</v>
      </c>
      <c r="K57" s="2031" t="s">
        <v>10251</v>
      </c>
      <c r="L57" s="2032">
        <f t="shared" si="8"/>
        <v>40.040000000000006</v>
      </c>
      <c r="M57" s="2033">
        <f t="shared" si="9"/>
        <v>46.046000000000006</v>
      </c>
      <c r="N57" s="1547">
        <f>IF(M57*1.19&gt;0,M57*1.19," ")</f>
        <v>54.794740000000004</v>
      </c>
    </row>
    <row r="58" spans="1:14">
      <c r="A58" s="249" t="s">
        <v>10252</v>
      </c>
      <c r="B58" s="2026">
        <v>50560601</v>
      </c>
      <c r="C58" s="2027" t="s">
        <v>10253</v>
      </c>
      <c r="D58" s="2027" t="s">
        <v>10249</v>
      </c>
      <c r="E58" s="2027" t="s">
        <v>10254</v>
      </c>
      <c r="F58" s="2028">
        <v>20</v>
      </c>
      <c r="G58" s="2029">
        <v>6.02</v>
      </c>
      <c r="H58" s="2029">
        <v>9.02</v>
      </c>
      <c r="I58" s="2030">
        <v>9002719028529</v>
      </c>
      <c r="J58" s="2027">
        <v>90178010</v>
      </c>
      <c r="K58" s="2031" t="s">
        <v>10251</v>
      </c>
      <c r="L58" s="2032">
        <f t="shared" si="8"/>
        <v>33.712000000000003</v>
      </c>
      <c r="M58" s="2033">
        <f t="shared" si="9"/>
        <v>38.768799999999999</v>
      </c>
      <c r="N58" s="1547">
        <f>IF(M58*1.19&gt;0,M58*1.19," ")</f>
        <v>46.134871999999994</v>
      </c>
    </row>
    <row r="59" spans="1:14">
      <c r="A59" s="249" t="s">
        <v>10255</v>
      </c>
      <c r="B59" s="2026">
        <v>50570601</v>
      </c>
      <c r="C59" s="2027" t="s">
        <v>10256</v>
      </c>
      <c r="D59" s="2027" t="s">
        <v>10249</v>
      </c>
      <c r="E59" s="2027" t="s">
        <v>10257</v>
      </c>
      <c r="F59" s="2028">
        <v>6</v>
      </c>
      <c r="G59" s="2029">
        <v>9.4600000000000009</v>
      </c>
      <c r="H59" s="2029">
        <v>14.17</v>
      </c>
      <c r="I59" s="2030">
        <v>9002719035664</v>
      </c>
      <c r="J59" s="2027">
        <v>90178010</v>
      </c>
      <c r="K59" s="2031" t="s">
        <v>10251</v>
      </c>
      <c r="L59" s="2032">
        <f t="shared" si="8"/>
        <v>52.976000000000013</v>
      </c>
      <c r="M59" s="2033">
        <f t="shared" si="9"/>
        <v>60.92240000000001</v>
      </c>
      <c r="N59" s="1547">
        <f>IF(M59*1.19&gt;0,M59*1.19," ")</f>
        <v>72.497656000000006</v>
      </c>
    </row>
    <row r="60" spans="1:14">
      <c r="A60" s="249" t="s">
        <v>11360</v>
      </c>
      <c r="B60" s="2021"/>
      <c r="C60" s="1394" t="s">
        <v>10258</v>
      </c>
      <c r="D60" s="1394"/>
      <c r="E60" s="1394"/>
      <c r="F60" s="2022">
        <v>0</v>
      </c>
      <c r="G60" s="2023">
        <v>0</v>
      </c>
      <c r="H60" s="2023">
        <v>0</v>
      </c>
      <c r="I60" s="2024"/>
      <c r="J60" s="1394"/>
      <c r="K60" s="2025" t="s">
        <v>10168</v>
      </c>
      <c r="N60" s="1547" t="str">
        <f t="shared" ref="N60:N62" si="10">IF(M60*1.19&gt;0,M60*1.19," ")</f>
        <v xml:space="preserve"> </v>
      </c>
    </row>
    <row r="61" spans="1:14">
      <c r="B61" s="2021"/>
      <c r="C61" s="1394" t="s">
        <v>10259</v>
      </c>
      <c r="D61" s="1394"/>
      <c r="E61" s="1394"/>
      <c r="F61" s="2022">
        <v>0</v>
      </c>
      <c r="G61" s="2023">
        <v>0</v>
      </c>
      <c r="H61" s="2023">
        <v>0</v>
      </c>
      <c r="I61" s="2024"/>
      <c r="J61" s="1394"/>
      <c r="K61" s="2025" t="s">
        <v>10168</v>
      </c>
      <c r="N61" s="1547" t="str">
        <f t="shared" si="10"/>
        <v xml:space="preserve"> </v>
      </c>
    </row>
    <row r="62" spans="1:14">
      <c r="A62" s="249" t="s">
        <v>10260</v>
      </c>
      <c r="B62" s="2026">
        <v>66110601</v>
      </c>
      <c r="C62" s="2027" t="s">
        <v>10261</v>
      </c>
      <c r="D62" s="2027" t="s">
        <v>10262</v>
      </c>
      <c r="E62" s="2027" t="s">
        <v>10263</v>
      </c>
      <c r="F62" s="2028">
        <v>6</v>
      </c>
      <c r="G62" s="2029">
        <v>11.38</v>
      </c>
      <c r="H62" s="2029">
        <v>17.05</v>
      </c>
      <c r="I62" s="2030">
        <v>9002719023036</v>
      </c>
      <c r="J62" s="2027">
        <v>82055910</v>
      </c>
      <c r="K62" s="2031" t="s">
        <v>10264</v>
      </c>
      <c r="L62" s="2032">
        <f t="shared" ref="L62:L63" si="11">G62*5*1.12</f>
        <v>63.728000000000016</v>
      </c>
      <c r="M62" s="2033">
        <f t="shared" ref="M62:M63" si="12">L62*1.15</f>
        <v>73.287200000000013</v>
      </c>
      <c r="N62" s="1547">
        <f t="shared" si="10"/>
        <v>87.211768000000006</v>
      </c>
    </row>
    <row r="63" spans="1:14">
      <c r="A63" s="249" t="s">
        <v>10265</v>
      </c>
      <c r="B63" s="2026">
        <v>66114101</v>
      </c>
      <c r="C63" s="2027" t="s">
        <v>10266</v>
      </c>
      <c r="D63" s="2027" t="s">
        <v>10267</v>
      </c>
      <c r="E63" s="2027" t="s">
        <v>10268</v>
      </c>
      <c r="F63" s="2028">
        <v>6</v>
      </c>
      <c r="G63" s="2029">
        <v>7.98</v>
      </c>
      <c r="H63" s="2029">
        <v>11.96</v>
      </c>
      <c r="I63" s="2030">
        <v>9002719041412</v>
      </c>
      <c r="J63" s="2027">
        <v>90172039</v>
      </c>
      <c r="K63" s="2031" t="s">
        <v>10251</v>
      </c>
      <c r="L63" s="2032">
        <f t="shared" si="11"/>
        <v>44.688000000000009</v>
      </c>
      <c r="M63" s="2033">
        <f t="shared" si="12"/>
        <v>51.391200000000005</v>
      </c>
      <c r="N63" s="1547">
        <f>IF(M63*1.19&gt;0,M63*1.19," ")</f>
        <v>61.155528000000004</v>
      </c>
    </row>
    <row r="64" spans="1:14">
      <c r="A64" s="249" t="s">
        <v>11361</v>
      </c>
      <c r="B64" s="2021"/>
      <c r="C64" s="1394" t="s">
        <v>10269</v>
      </c>
      <c r="D64" s="1394"/>
      <c r="E64" s="1394"/>
      <c r="F64" s="2022">
        <v>0</v>
      </c>
      <c r="G64" s="2023">
        <v>0</v>
      </c>
      <c r="H64" s="2023">
        <v>0</v>
      </c>
      <c r="I64" s="2024"/>
      <c r="J64" s="1394"/>
      <c r="K64" s="2025" t="s">
        <v>10168</v>
      </c>
      <c r="N64" s="1547" t="str">
        <f t="shared" ref="N64:N72" si="13">IF(M64*1.19&gt;0,M64*1.19," ")</f>
        <v xml:space="preserve"> </v>
      </c>
    </row>
    <row r="65" spans="1:14">
      <c r="A65" s="249" t="s">
        <v>10270</v>
      </c>
      <c r="B65" s="2026">
        <v>66153101</v>
      </c>
      <c r="C65" s="2027" t="s">
        <v>10271</v>
      </c>
      <c r="D65" s="2027" t="s">
        <v>10272</v>
      </c>
      <c r="E65" s="2027" t="s">
        <v>10273</v>
      </c>
      <c r="F65" s="2028">
        <v>1</v>
      </c>
      <c r="G65" s="2029">
        <v>2.33</v>
      </c>
      <c r="H65" s="2029">
        <v>2.78</v>
      </c>
      <c r="I65" s="2030">
        <v>9002719041504</v>
      </c>
      <c r="J65" s="2027">
        <v>68029200</v>
      </c>
      <c r="K65" s="2031" t="s">
        <v>10274</v>
      </c>
      <c r="L65" s="2032">
        <f t="shared" ref="L65:L69" si="14">G65*5*1.12</f>
        <v>13.048000000000002</v>
      </c>
      <c r="M65" s="2033">
        <f t="shared" ref="M65:M69" si="15">L65*1.15</f>
        <v>15.0052</v>
      </c>
      <c r="N65" s="1547">
        <f t="shared" si="13"/>
        <v>17.856188</v>
      </c>
    </row>
    <row r="66" spans="1:14">
      <c r="A66" s="249" t="s">
        <v>10275</v>
      </c>
      <c r="B66" s="2026">
        <v>66152101</v>
      </c>
      <c r="C66" s="2027" t="s">
        <v>10276</v>
      </c>
      <c r="D66" s="2027" t="s">
        <v>10272</v>
      </c>
      <c r="E66" s="2027" t="s">
        <v>10277</v>
      </c>
      <c r="F66" s="2028">
        <v>1</v>
      </c>
      <c r="G66" s="2029">
        <v>2.33</v>
      </c>
      <c r="H66" s="2029">
        <v>2.78</v>
      </c>
      <c r="I66" s="2030">
        <v>9002719037460</v>
      </c>
      <c r="J66" s="2027">
        <v>68029200</v>
      </c>
      <c r="K66" s="2031" t="s">
        <v>10274</v>
      </c>
      <c r="L66" s="2032">
        <f t="shared" si="14"/>
        <v>13.048000000000002</v>
      </c>
      <c r="M66" s="2033">
        <f t="shared" si="15"/>
        <v>15.0052</v>
      </c>
      <c r="N66" s="1547">
        <f t="shared" si="13"/>
        <v>17.856188</v>
      </c>
    </row>
    <row r="67" spans="1:14">
      <c r="A67" s="249" t="s">
        <v>10278</v>
      </c>
      <c r="B67" s="2026">
        <v>66152301</v>
      </c>
      <c r="C67" s="2027" t="s">
        <v>10279</v>
      </c>
      <c r="D67" s="2027" t="s">
        <v>10272</v>
      </c>
      <c r="E67" s="2027" t="s">
        <v>10280</v>
      </c>
      <c r="F67" s="2028">
        <v>1</v>
      </c>
      <c r="G67" s="2029">
        <v>2.33</v>
      </c>
      <c r="H67" s="2029">
        <v>2.78</v>
      </c>
      <c r="I67" s="2030">
        <v>9002719037422</v>
      </c>
      <c r="J67" s="2027">
        <v>68029200</v>
      </c>
      <c r="K67" s="2031" t="s">
        <v>10274</v>
      </c>
      <c r="L67" s="2032">
        <f t="shared" si="14"/>
        <v>13.048000000000002</v>
      </c>
      <c r="M67" s="2033">
        <f t="shared" si="15"/>
        <v>15.0052</v>
      </c>
      <c r="N67" s="1547">
        <f t="shared" si="13"/>
        <v>17.856188</v>
      </c>
    </row>
    <row r="68" spans="1:14">
      <c r="A68" s="249" t="s">
        <v>10281</v>
      </c>
      <c r="B68" s="2026">
        <v>66152501</v>
      </c>
      <c r="C68" s="2027" t="s">
        <v>10282</v>
      </c>
      <c r="D68" s="2027" t="s">
        <v>10272</v>
      </c>
      <c r="E68" s="2027" t="s">
        <v>10283</v>
      </c>
      <c r="F68" s="2028">
        <v>1</v>
      </c>
      <c r="G68" s="2029">
        <v>2.33</v>
      </c>
      <c r="H68" s="2029">
        <v>2.78</v>
      </c>
      <c r="I68" s="2030">
        <v>9002719037385</v>
      </c>
      <c r="J68" s="2027">
        <v>68029200</v>
      </c>
      <c r="K68" s="2031" t="s">
        <v>10274</v>
      </c>
      <c r="L68" s="2032">
        <f t="shared" si="14"/>
        <v>13.048000000000002</v>
      </c>
      <c r="M68" s="2033">
        <f t="shared" si="15"/>
        <v>15.0052</v>
      </c>
      <c r="N68" s="1547">
        <f t="shared" si="13"/>
        <v>17.856188</v>
      </c>
    </row>
    <row r="69" spans="1:14">
      <c r="A69" s="249" t="s">
        <v>10284</v>
      </c>
      <c r="B69" s="2026">
        <v>66152701</v>
      </c>
      <c r="C69" s="2027" t="s">
        <v>10285</v>
      </c>
      <c r="D69" s="2027" t="s">
        <v>10272</v>
      </c>
      <c r="E69" s="2027" t="s">
        <v>10286</v>
      </c>
      <c r="F69" s="2028">
        <v>1</v>
      </c>
      <c r="G69" s="2029">
        <v>2.33</v>
      </c>
      <c r="H69" s="2029">
        <v>2.78</v>
      </c>
      <c r="I69" s="2030">
        <v>9002719037286</v>
      </c>
      <c r="J69" s="2027">
        <v>68029200</v>
      </c>
      <c r="K69" s="2031" t="s">
        <v>10274</v>
      </c>
      <c r="L69" s="2032">
        <f t="shared" si="14"/>
        <v>13.048000000000002</v>
      </c>
      <c r="M69" s="2033">
        <f t="shared" si="15"/>
        <v>15.0052</v>
      </c>
      <c r="N69" s="1547">
        <f t="shared" si="13"/>
        <v>17.856188</v>
      </c>
    </row>
    <row r="70" spans="1:14">
      <c r="B70" s="2021"/>
      <c r="C70" s="1394" t="s">
        <v>10287</v>
      </c>
      <c r="D70" s="1394"/>
      <c r="E70" s="1394"/>
      <c r="F70" s="2022">
        <v>0</v>
      </c>
      <c r="G70" s="2023">
        <v>0</v>
      </c>
      <c r="H70" s="2023">
        <v>0</v>
      </c>
      <c r="I70" s="2024"/>
      <c r="J70" s="1394"/>
      <c r="K70" s="2025" t="s">
        <v>10168</v>
      </c>
      <c r="N70" s="1547" t="str">
        <f t="shared" si="13"/>
        <v xml:space="preserve"> </v>
      </c>
    </row>
    <row r="71" spans="1:14">
      <c r="A71" s="249" t="s">
        <v>10288</v>
      </c>
      <c r="B71" s="2026">
        <v>66081120</v>
      </c>
      <c r="C71" s="2027" t="s">
        <v>10289</v>
      </c>
      <c r="D71" s="2027" t="s">
        <v>10290</v>
      </c>
      <c r="E71" s="2027" t="s">
        <v>10291</v>
      </c>
      <c r="F71" s="2028">
        <v>10</v>
      </c>
      <c r="G71" s="2029">
        <v>1.26</v>
      </c>
      <c r="H71" s="2029">
        <v>1.89</v>
      </c>
      <c r="I71" s="2030">
        <v>9002719041238</v>
      </c>
      <c r="J71" s="2027">
        <v>96082000</v>
      </c>
      <c r="K71" s="2031" t="s">
        <v>10292</v>
      </c>
      <c r="L71" s="2032">
        <f t="shared" ref="L71:L72" si="16">G71*5*1.12</f>
        <v>7.056</v>
      </c>
      <c r="M71" s="2033">
        <f t="shared" ref="M71:M72" si="17">L71*1.15</f>
        <v>8.1143999999999998</v>
      </c>
      <c r="N71" s="1547">
        <f t="shared" si="13"/>
        <v>9.6561360000000001</v>
      </c>
    </row>
    <row r="72" spans="1:14">
      <c r="A72" s="249" t="s">
        <v>10293</v>
      </c>
      <c r="B72" s="2026">
        <v>66082120</v>
      </c>
      <c r="C72" s="2027" t="s">
        <v>10294</v>
      </c>
      <c r="D72" s="2027" t="s">
        <v>10295</v>
      </c>
      <c r="E72" s="2027" t="s">
        <v>10291</v>
      </c>
      <c r="F72" s="2028">
        <v>10</v>
      </c>
      <c r="G72" s="2029">
        <v>1.26</v>
      </c>
      <c r="H72" s="2029">
        <v>1.89</v>
      </c>
      <c r="I72" s="2030">
        <v>9002719041252</v>
      </c>
      <c r="J72" s="2027">
        <v>96082000</v>
      </c>
      <c r="K72" s="2031" t="s">
        <v>10292</v>
      </c>
      <c r="L72" s="2032">
        <f t="shared" si="16"/>
        <v>7.056</v>
      </c>
      <c r="M72" s="2033">
        <f t="shared" si="17"/>
        <v>8.1143999999999998</v>
      </c>
      <c r="N72" s="1547">
        <f t="shared" si="13"/>
        <v>9.6561360000000001</v>
      </c>
    </row>
    <row r="73" spans="1:14">
      <c r="B73" s="2026"/>
      <c r="C73" s="2027"/>
      <c r="D73" s="2027"/>
      <c r="E73" s="2027"/>
      <c r="F73" s="2028"/>
      <c r="G73" s="2029"/>
      <c r="H73" s="2029"/>
      <c r="I73" s="2030"/>
      <c r="J73" s="2027"/>
      <c r="K73" s="2031"/>
      <c r="L73" s="2035"/>
      <c r="M73" s="2036"/>
    </row>
    <row r="74" spans="1:14">
      <c r="B74" s="2026"/>
      <c r="C74" s="2027"/>
      <c r="D74" s="2027"/>
      <c r="E74" s="2027"/>
      <c r="F74" s="2028"/>
      <c r="G74" s="2029"/>
      <c r="H74" s="2029"/>
      <c r="I74" s="2030"/>
      <c r="J74" s="2027"/>
      <c r="K74" s="2031"/>
      <c r="L74" s="2035"/>
      <c r="M74" s="2036"/>
    </row>
    <row r="75" spans="1:14">
      <c r="B75" s="2026"/>
      <c r="C75" s="2027"/>
      <c r="D75" s="2027"/>
      <c r="E75" s="2027"/>
      <c r="F75" s="2028"/>
      <c r="G75" s="2029"/>
      <c r="H75" s="2029"/>
      <c r="I75" s="2030"/>
      <c r="J75" s="2027"/>
      <c r="K75" s="2031"/>
      <c r="L75" s="2035"/>
      <c r="M75" s="2036"/>
    </row>
    <row r="76" spans="1:14" s="2037" customFormat="1" ht="11.25">
      <c r="A76" s="2037" t="s">
        <v>10234</v>
      </c>
      <c r="B76" s="2038"/>
      <c r="C76" s="2039" t="s">
        <v>10235</v>
      </c>
      <c r="D76" s="2039"/>
      <c r="E76" s="2039"/>
      <c r="F76" s="2040">
        <v>0</v>
      </c>
      <c r="G76" s="2041">
        <v>0</v>
      </c>
      <c r="H76" s="2041">
        <v>0</v>
      </c>
      <c r="I76" s="2042"/>
      <c r="J76" s="2039"/>
      <c r="K76" s="2043" t="s">
        <v>10168</v>
      </c>
      <c r="N76" s="2044" t="str">
        <f t="shared" ref="N76" si="18">IF(M76*1.19&gt;0,M76*1.19," ")</f>
        <v xml:space="preserve"> </v>
      </c>
    </row>
    <row r="77" spans="1:14" s="2037" customFormat="1" ht="11.25">
      <c r="A77" s="2037" t="s">
        <v>10296</v>
      </c>
      <c r="B77" s="2038">
        <v>53010201</v>
      </c>
      <c r="C77" s="2039" t="s">
        <v>10297</v>
      </c>
      <c r="D77" s="2039" t="s">
        <v>10231</v>
      </c>
      <c r="E77" s="2039" t="s">
        <v>10298</v>
      </c>
      <c r="F77" s="2040">
        <v>10</v>
      </c>
      <c r="G77" s="2041">
        <v>3.93</v>
      </c>
      <c r="H77" s="2041">
        <v>6.17</v>
      </c>
      <c r="I77" s="2042">
        <v>9002719018124</v>
      </c>
      <c r="J77" s="2039">
        <v>90178010</v>
      </c>
      <c r="K77" s="2043" t="s">
        <v>10233</v>
      </c>
      <c r="N77" s="2044" t="str">
        <f t="shared" si="2"/>
        <v xml:space="preserve"> </v>
      </c>
    </row>
    <row r="78" spans="1:14" s="2037" customFormat="1" ht="11.25">
      <c r="A78" s="2037" t="s">
        <v>10299</v>
      </c>
      <c r="B78" s="2038">
        <v>53010501</v>
      </c>
      <c r="C78" s="2039" t="s">
        <v>10300</v>
      </c>
      <c r="D78" s="2039" t="s">
        <v>10301</v>
      </c>
      <c r="E78" s="2039" t="s">
        <v>10302</v>
      </c>
      <c r="F78" s="2040">
        <v>10</v>
      </c>
      <c r="G78" s="2041">
        <v>3.92</v>
      </c>
      <c r="H78" s="2041">
        <v>6.17</v>
      </c>
      <c r="I78" s="2042">
        <v>9002719018148</v>
      </c>
      <c r="J78" s="2039">
        <v>90178010</v>
      </c>
      <c r="K78" s="2043" t="s">
        <v>10233</v>
      </c>
      <c r="N78" s="2044" t="str">
        <f t="shared" si="2"/>
        <v xml:space="preserve"> </v>
      </c>
    </row>
    <row r="79" spans="1:14" s="2037" customFormat="1" ht="11.25">
      <c r="A79" s="2037" t="s">
        <v>10303</v>
      </c>
      <c r="B79" s="2038">
        <v>53010801</v>
      </c>
      <c r="C79" s="2039" t="s">
        <v>10304</v>
      </c>
      <c r="D79" s="2039" t="s">
        <v>10305</v>
      </c>
      <c r="E79" s="2039" t="s">
        <v>10298</v>
      </c>
      <c r="F79" s="2040">
        <v>10</v>
      </c>
      <c r="G79" s="2041">
        <v>4.71</v>
      </c>
      <c r="H79" s="2041">
        <v>7.39</v>
      </c>
      <c r="I79" s="2042">
        <v>9002719035435</v>
      </c>
      <c r="J79" s="2039">
        <v>90178010</v>
      </c>
      <c r="K79" s="2043" t="s">
        <v>10233</v>
      </c>
      <c r="N79" s="2044" t="str">
        <f t="shared" si="2"/>
        <v xml:space="preserve"> </v>
      </c>
    </row>
    <row r="80" spans="1:14" s="2037" customFormat="1" ht="11.25">
      <c r="A80" s="2037" t="s">
        <v>10306</v>
      </c>
      <c r="B80" s="2038">
        <v>53011101</v>
      </c>
      <c r="C80" s="2039" t="s">
        <v>10307</v>
      </c>
      <c r="D80" s="2039" t="s">
        <v>10308</v>
      </c>
      <c r="E80" s="2039" t="s">
        <v>10298</v>
      </c>
      <c r="F80" s="2040">
        <v>10</v>
      </c>
      <c r="G80" s="2041">
        <v>2.81</v>
      </c>
      <c r="H80" s="2041">
        <v>4.41</v>
      </c>
      <c r="I80" s="2042">
        <v>9002719018155</v>
      </c>
      <c r="J80" s="2039">
        <v>90178010</v>
      </c>
      <c r="K80" s="2043" t="s">
        <v>10233</v>
      </c>
      <c r="N80" s="2044" t="str">
        <f t="shared" si="2"/>
        <v xml:space="preserve"> </v>
      </c>
    </row>
    <row r="81" spans="1:14" s="2037" customFormat="1" ht="11.25">
      <c r="A81" s="2037" t="s">
        <v>10309</v>
      </c>
      <c r="B81" s="2038">
        <v>53020201</v>
      </c>
      <c r="C81" s="2039" t="s">
        <v>10310</v>
      </c>
      <c r="D81" s="2039" t="s">
        <v>10231</v>
      </c>
      <c r="E81" s="2039" t="s">
        <v>10311</v>
      </c>
      <c r="F81" s="2040">
        <v>10</v>
      </c>
      <c r="G81" s="2041">
        <v>2.3199999999999998</v>
      </c>
      <c r="H81" s="2041">
        <v>3.64</v>
      </c>
      <c r="I81" s="2042">
        <v>9002719018179</v>
      </c>
      <c r="J81" s="2039">
        <v>90178010</v>
      </c>
      <c r="K81" s="2043" t="s">
        <v>10233</v>
      </c>
      <c r="N81" s="2044" t="str">
        <f t="shared" si="2"/>
        <v xml:space="preserve"> </v>
      </c>
    </row>
    <row r="82" spans="1:14" s="2037" customFormat="1" ht="11.25">
      <c r="A82" s="2037" t="s">
        <v>10312</v>
      </c>
      <c r="B82" s="2038">
        <v>53021201</v>
      </c>
      <c r="C82" s="2039" t="s">
        <v>10313</v>
      </c>
      <c r="D82" s="2039" t="s">
        <v>10231</v>
      </c>
      <c r="E82" s="2039" t="s">
        <v>10314</v>
      </c>
      <c r="F82" s="2040">
        <v>10</v>
      </c>
      <c r="G82" s="2041">
        <v>2.4700000000000002</v>
      </c>
      <c r="H82" s="2041">
        <v>3.88</v>
      </c>
      <c r="I82" s="2042">
        <v>9002719018230</v>
      </c>
      <c r="J82" s="2039">
        <v>90178010</v>
      </c>
      <c r="K82" s="2043" t="s">
        <v>10233</v>
      </c>
      <c r="N82" s="2044" t="str">
        <f t="shared" si="2"/>
        <v xml:space="preserve"> </v>
      </c>
    </row>
    <row r="83" spans="1:14" s="2037" customFormat="1" ht="11.25">
      <c r="A83" s="2037" t="s">
        <v>10315</v>
      </c>
      <c r="B83" s="2038">
        <v>53060601</v>
      </c>
      <c r="C83" s="2039" t="s">
        <v>10316</v>
      </c>
      <c r="D83" s="2039" t="s">
        <v>10231</v>
      </c>
      <c r="E83" s="2039" t="s">
        <v>10232</v>
      </c>
      <c r="F83" s="2040">
        <v>10</v>
      </c>
      <c r="G83" s="2041">
        <v>1.9</v>
      </c>
      <c r="H83" s="2041">
        <v>2.94</v>
      </c>
      <c r="I83" s="2042">
        <v>9002719016915</v>
      </c>
      <c r="J83" s="2039">
        <v>90178010</v>
      </c>
      <c r="K83" s="2043" t="s">
        <v>10233</v>
      </c>
      <c r="N83" s="2044" t="str">
        <f t="shared" si="2"/>
        <v xml:space="preserve"> </v>
      </c>
    </row>
    <row r="84" spans="1:14" s="2037" customFormat="1" ht="11.25">
      <c r="A84" s="2037" t="s">
        <v>10234</v>
      </c>
      <c r="B84" s="2038"/>
      <c r="C84" s="2039" t="s">
        <v>10235</v>
      </c>
      <c r="D84" s="2039"/>
      <c r="E84" s="2039"/>
      <c r="F84" s="2040">
        <v>0</v>
      </c>
      <c r="G84" s="2041">
        <v>0</v>
      </c>
      <c r="H84" s="2041">
        <v>0</v>
      </c>
      <c r="I84" s="2042"/>
      <c r="J84" s="2039"/>
      <c r="K84" s="2043" t="s">
        <v>10168</v>
      </c>
      <c r="N84" s="2044" t="str">
        <f t="shared" si="2"/>
        <v xml:space="preserve"> </v>
      </c>
    </row>
    <row r="85" spans="1:14" s="2037" customFormat="1" ht="11.25">
      <c r="A85" s="2037" t="s">
        <v>10317</v>
      </c>
      <c r="B85" s="2038">
        <v>53030101</v>
      </c>
      <c r="C85" s="2039" t="s">
        <v>10318</v>
      </c>
      <c r="D85" s="2039" t="s">
        <v>10238</v>
      </c>
      <c r="E85" s="2039" t="s">
        <v>10311</v>
      </c>
      <c r="F85" s="2040">
        <v>10</v>
      </c>
      <c r="G85" s="2041">
        <v>4.1900000000000004</v>
      </c>
      <c r="H85" s="2041">
        <v>6.24</v>
      </c>
      <c r="I85" s="2042">
        <v>9002719018261</v>
      </c>
      <c r="J85" s="2039">
        <v>90178010</v>
      </c>
      <c r="K85" s="2043" t="s">
        <v>10239</v>
      </c>
      <c r="N85" s="2044" t="str">
        <f t="shared" si="2"/>
        <v xml:space="preserve"> </v>
      </c>
    </row>
    <row r="86" spans="1:14" s="2037" customFormat="1" ht="11.25">
      <c r="A86" s="2037" t="s">
        <v>10319</v>
      </c>
      <c r="B86" s="2038">
        <v>53031301</v>
      </c>
      <c r="C86" s="2039" t="s">
        <v>10320</v>
      </c>
      <c r="D86" s="2039" t="s">
        <v>10321</v>
      </c>
      <c r="E86" s="2039" t="s">
        <v>10232</v>
      </c>
      <c r="F86" s="2040">
        <v>10</v>
      </c>
      <c r="G86" s="2041">
        <v>3.72</v>
      </c>
      <c r="H86" s="2041">
        <v>5.85</v>
      </c>
      <c r="I86" s="2042">
        <v>9002719018292</v>
      </c>
      <c r="J86" s="2039">
        <v>90178010</v>
      </c>
      <c r="K86" s="2043" t="s">
        <v>10239</v>
      </c>
      <c r="N86" s="2044" t="str">
        <f t="shared" si="2"/>
        <v xml:space="preserve"> </v>
      </c>
    </row>
    <row r="87" spans="1:14" s="2037" customFormat="1" ht="11.25">
      <c r="A87" s="2037" t="s">
        <v>10240</v>
      </c>
      <c r="B87" s="2038"/>
      <c r="C87" s="2039" t="s">
        <v>10241</v>
      </c>
      <c r="D87" s="2039"/>
      <c r="E87" s="2039"/>
      <c r="F87" s="2040">
        <v>0</v>
      </c>
      <c r="G87" s="2041">
        <v>0</v>
      </c>
      <c r="H87" s="2041">
        <v>0</v>
      </c>
      <c r="I87" s="2042"/>
      <c r="J87" s="2039"/>
      <c r="K87" s="2043" t="s">
        <v>10168</v>
      </c>
      <c r="N87" s="2044" t="str">
        <f t="shared" si="2"/>
        <v xml:space="preserve"> </v>
      </c>
    </row>
    <row r="88" spans="1:14" s="2037" customFormat="1" ht="11.25">
      <c r="B88" s="2038"/>
      <c r="C88" s="2039" t="s">
        <v>10322</v>
      </c>
      <c r="D88" s="2039"/>
      <c r="E88" s="2039"/>
      <c r="F88" s="2040">
        <v>0</v>
      </c>
      <c r="G88" s="2041">
        <v>0</v>
      </c>
      <c r="H88" s="2041">
        <v>0</v>
      </c>
      <c r="I88" s="2042"/>
      <c r="J88" s="2039"/>
      <c r="K88" s="2043" t="s">
        <v>10168</v>
      </c>
      <c r="N88" s="2044" t="str">
        <f t="shared" si="2"/>
        <v xml:space="preserve"> </v>
      </c>
    </row>
    <row r="89" spans="1:14" s="2037" customFormat="1" ht="11.25">
      <c r="A89" s="2037" t="s">
        <v>10323</v>
      </c>
      <c r="B89" s="2038">
        <v>50021301</v>
      </c>
      <c r="C89" s="2039" t="s">
        <v>10324</v>
      </c>
      <c r="D89" s="2039" t="s">
        <v>10244</v>
      </c>
      <c r="E89" s="2039" t="s">
        <v>10325</v>
      </c>
      <c r="F89" s="2040">
        <v>5</v>
      </c>
      <c r="G89" s="2041">
        <v>13.93</v>
      </c>
      <c r="H89" s="2041">
        <v>20.87</v>
      </c>
      <c r="I89" s="2042">
        <v>9002719014676</v>
      </c>
      <c r="J89" s="2039">
        <v>90178010</v>
      </c>
      <c r="K89" s="2043" t="s">
        <v>10246</v>
      </c>
      <c r="N89" s="2044" t="str">
        <f t="shared" si="2"/>
        <v xml:space="preserve"> </v>
      </c>
    </row>
    <row r="90" spans="1:14" s="2037" customFormat="1" ht="11.25">
      <c r="A90" s="2037" t="s">
        <v>10326</v>
      </c>
      <c r="B90" s="2038">
        <v>50021401</v>
      </c>
      <c r="C90" s="2039" t="s">
        <v>10327</v>
      </c>
      <c r="D90" s="2039" t="s">
        <v>10249</v>
      </c>
      <c r="E90" s="2039" t="s">
        <v>10325</v>
      </c>
      <c r="F90" s="2040">
        <v>5</v>
      </c>
      <c r="G90" s="2041">
        <v>19.66</v>
      </c>
      <c r="H90" s="2041">
        <v>29.45</v>
      </c>
      <c r="I90" s="2042">
        <v>9002719014683</v>
      </c>
      <c r="J90" s="2039">
        <v>90178010</v>
      </c>
      <c r="K90" s="2043" t="s">
        <v>10246</v>
      </c>
      <c r="N90" s="2044" t="str">
        <f t="shared" si="2"/>
        <v xml:space="preserve"> </v>
      </c>
    </row>
    <row r="91" spans="1:14" s="2037" customFormat="1" ht="11.25">
      <c r="A91" s="2037" t="s">
        <v>10328</v>
      </c>
      <c r="B91" s="2038">
        <v>50022001</v>
      </c>
      <c r="C91" s="2039" t="s">
        <v>10329</v>
      </c>
      <c r="D91" s="2039" t="s">
        <v>10244</v>
      </c>
      <c r="E91" s="2039" t="s">
        <v>10330</v>
      </c>
      <c r="F91" s="2040">
        <v>5</v>
      </c>
      <c r="G91" s="2041">
        <v>9.57</v>
      </c>
      <c r="H91" s="2041">
        <v>14.34</v>
      </c>
      <c r="I91" s="2042">
        <v>9002719023180</v>
      </c>
      <c r="J91" s="2039">
        <v>90178010</v>
      </c>
      <c r="K91" s="2043" t="s">
        <v>10246</v>
      </c>
      <c r="N91" s="2044" t="str">
        <f t="shared" si="2"/>
        <v xml:space="preserve"> </v>
      </c>
    </row>
    <row r="92" spans="1:14" s="2037" customFormat="1" ht="11.25">
      <c r="A92" s="2037" t="s">
        <v>10331</v>
      </c>
      <c r="B92" s="2038">
        <v>50022101</v>
      </c>
      <c r="C92" s="2039" t="s">
        <v>10332</v>
      </c>
      <c r="D92" s="2039" t="s">
        <v>10244</v>
      </c>
      <c r="E92" s="2039" t="s">
        <v>10330</v>
      </c>
      <c r="F92" s="2040">
        <v>5</v>
      </c>
      <c r="G92" s="2041">
        <v>13.41</v>
      </c>
      <c r="H92" s="2041">
        <v>20.09</v>
      </c>
      <c r="I92" s="2042">
        <v>9002719023197</v>
      </c>
      <c r="J92" s="2039">
        <v>90178010</v>
      </c>
      <c r="K92" s="2043" t="s">
        <v>10246</v>
      </c>
      <c r="N92" s="2044" t="str">
        <f t="shared" si="2"/>
        <v xml:space="preserve"> </v>
      </c>
    </row>
    <row r="93" spans="1:14" s="2037" customFormat="1" ht="11.25">
      <c r="A93" s="2037" t="s">
        <v>10333</v>
      </c>
      <c r="B93" s="2038">
        <v>50022201</v>
      </c>
      <c r="C93" s="2039" t="s">
        <v>10334</v>
      </c>
      <c r="D93" s="2039" t="s">
        <v>10249</v>
      </c>
      <c r="E93" s="2039" t="s">
        <v>10330</v>
      </c>
      <c r="F93" s="2040">
        <v>5</v>
      </c>
      <c r="G93" s="2041">
        <v>19.03</v>
      </c>
      <c r="H93" s="2041">
        <v>28.51</v>
      </c>
      <c r="I93" s="2042">
        <v>9002719023203</v>
      </c>
      <c r="J93" s="2039">
        <v>90178010</v>
      </c>
      <c r="K93" s="2043" t="s">
        <v>10246</v>
      </c>
      <c r="N93" s="2044" t="str">
        <f t="shared" si="2"/>
        <v xml:space="preserve"> </v>
      </c>
    </row>
    <row r="94" spans="1:14" s="2037" customFormat="1" ht="11.25">
      <c r="A94" s="2037" t="s">
        <v>10335</v>
      </c>
      <c r="B94" s="2038">
        <v>50023201</v>
      </c>
      <c r="C94" s="2039" t="s">
        <v>10336</v>
      </c>
      <c r="D94" s="2039" t="s">
        <v>10337</v>
      </c>
      <c r="E94" s="2039" t="s">
        <v>10245</v>
      </c>
      <c r="F94" s="2040">
        <v>6</v>
      </c>
      <c r="G94" s="2041">
        <v>7.28</v>
      </c>
      <c r="H94" s="2041">
        <v>10.91</v>
      </c>
      <c r="I94" s="2042">
        <v>9002719002741</v>
      </c>
      <c r="J94" s="2039">
        <v>90178010</v>
      </c>
      <c r="K94" s="2043" t="s">
        <v>10246</v>
      </c>
      <c r="N94" s="2044" t="str">
        <f t="shared" si="2"/>
        <v xml:space="preserve"> </v>
      </c>
    </row>
    <row r="95" spans="1:14" s="2037" customFormat="1" ht="11.25">
      <c r="A95" s="2037" t="s">
        <v>10338</v>
      </c>
      <c r="B95" s="2038">
        <v>50023401</v>
      </c>
      <c r="C95" s="2039" t="s">
        <v>10339</v>
      </c>
      <c r="D95" s="2039" t="s">
        <v>10249</v>
      </c>
      <c r="E95" s="2039" t="s">
        <v>10245</v>
      </c>
      <c r="F95" s="2040">
        <v>6</v>
      </c>
      <c r="G95" s="2041">
        <v>19.03</v>
      </c>
      <c r="H95" s="2041">
        <v>28.51</v>
      </c>
      <c r="I95" s="2042">
        <v>9002719003168</v>
      </c>
      <c r="J95" s="2039">
        <v>90178010</v>
      </c>
      <c r="K95" s="2043" t="s">
        <v>10246</v>
      </c>
      <c r="N95" s="2044" t="str">
        <f t="shared" si="2"/>
        <v xml:space="preserve"> </v>
      </c>
    </row>
    <row r="96" spans="1:14" s="2037" customFormat="1" ht="11.25">
      <c r="A96" s="2037" t="s">
        <v>10340</v>
      </c>
      <c r="B96" s="2045">
        <v>50023501</v>
      </c>
      <c r="C96" s="2046" t="s">
        <v>10341</v>
      </c>
      <c r="D96" s="2046" t="s">
        <v>10249</v>
      </c>
      <c r="E96" s="2046" t="s">
        <v>10245</v>
      </c>
      <c r="F96" s="2047">
        <v>6</v>
      </c>
      <c r="G96" s="2048">
        <v>22.43</v>
      </c>
      <c r="H96" s="2048">
        <v>33.6</v>
      </c>
      <c r="I96" s="2049">
        <v>9002719008934</v>
      </c>
      <c r="J96" s="2046">
        <v>90178010</v>
      </c>
      <c r="K96" s="2050" t="s">
        <v>10246</v>
      </c>
      <c r="N96" s="2044" t="str">
        <f t="shared" ref="N96:N159" si="19">IF(M96*1.19&gt;0,M96*1.19," ")</f>
        <v xml:space="preserve"> </v>
      </c>
    </row>
    <row r="97" spans="1:14" s="2037" customFormat="1" ht="11.25">
      <c r="A97" s="2037" t="s">
        <v>10342</v>
      </c>
      <c r="B97" s="2038">
        <v>50023701</v>
      </c>
      <c r="C97" s="2039" t="s">
        <v>10336</v>
      </c>
      <c r="D97" s="2039" t="s">
        <v>10337</v>
      </c>
      <c r="E97" s="2039" t="s">
        <v>10343</v>
      </c>
      <c r="F97" s="2040">
        <v>1</v>
      </c>
      <c r="G97" s="2041">
        <v>8.9</v>
      </c>
      <c r="H97" s="2041">
        <v>13.34</v>
      </c>
      <c r="I97" s="2042">
        <v>9002719010241</v>
      </c>
      <c r="J97" s="2039">
        <v>90178010</v>
      </c>
      <c r="K97" s="2043" t="s">
        <v>10246</v>
      </c>
      <c r="N97" s="2044" t="str">
        <f t="shared" si="19"/>
        <v xml:space="preserve"> </v>
      </c>
    </row>
    <row r="98" spans="1:14" s="2037" customFormat="1" ht="11.25">
      <c r="A98" s="2037" t="s">
        <v>10344</v>
      </c>
      <c r="B98" s="2038">
        <v>50023801</v>
      </c>
      <c r="C98" s="2039" t="s">
        <v>10243</v>
      </c>
      <c r="D98" s="2039" t="s">
        <v>10244</v>
      </c>
      <c r="E98" s="2039" t="s">
        <v>10343</v>
      </c>
      <c r="F98" s="2040">
        <v>1</v>
      </c>
      <c r="G98" s="2041">
        <v>14.71</v>
      </c>
      <c r="H98" s="2041">
        <v>22.03</v>
      </c>
      <c r="I98" s="2042">
        <v>9002719010289</v>
      </c>
      <c r="J98" s="2039">
        <v>90178010</v>
      </c>
      <c r="K98" s="2043" t="s">
        <v>10246</v>
      </c>
      <c r="N98" s="2044" t="str">
        <f t="shared" si="19"/>
        <v xml:space="preserve"> </v>
      </c>
    </row>
    <row r="99" spans="1:14" s="2037" customFormat="1" ht="11.25">
      <c r="A99" s="2037" t="s">
        <v>10345</v>
      </c>
      <c r="B99" s="2038">
        <v>50024201</v>
      </c>
      <c r="C99" s="2039" t="s">
        <v>10346</v>
      </c>
      <c r="D99" s="2039" t="s">
        <v>10337</v>
      </c>
      <c r="E99" s="2039" t="s">
        <v>10347</v>
      </c>
      <c r="F99" s="2040">
        <v>6</v>
      </c>
      <c r="G99" s="2041">
        <v>3.24</v>
      </c>
      <c r="H99" s="2041">
        <v>4.8600000000000003</v>
      </c>
      <c r="I99" s="2042">
        <v>9002719011958</v>
      </c>
      <c r="J99" s="2039">
        <v>90178010</v>
      </c>
      <c r="K99" s="2043" t="s">
        <v>10251</v>
      </c>
      <c r="N99" s="2044" t="str">
        <f t="shared" si="19"/>
        <v xml:space="preserve"> </v>
      </c>
    </row>
    <row r="100" spans="1:14" s="2037" customFormat="1" ht="11.25">
      <c r="A100" s="2037" t="s">
        <v>10348</v>
      </c>
      <c r="B100" s="2038">
        <v>50024301</v>
      </c>
      <c r="C100" s="2039" t="s">
        <v>10349</v>
      </c>
      <c r="D100" s="2039" t="s">
        <v>10244</v>
      </c>
      <c r="E100" s="2039" t="s">
        <v>10347</v>
      </c>
      <c r="F100" s="2040">
        <v>6</v>
      </c>
      <c r="G100" s="2041">
        <v>6.34</v>
      </c>
      <c r="H100" s="2041">
        <v>9.5</v>
      </c>
      <c r="I100" s="2042">
        <v>9002719012146</v>
      </c>
      <c r="J100" s="2039">
        <v>90178010</v>
      </c>
      <c r="K100" s="2043" t="s">
        <v>10251</v>
      </c>
      <c r="N100" s="2044" t="str">
        <f t="shared" si="19"/>
        <v xml:space="preserve"> </v>
      </c>
    </row>
    <row r="101" spans="1:14" s="2037" customFormat="1" ht="11.25">
      <c r="A101" s="2037" t="s">
        <v>10350</v>
      </c>
      <c r="B101" s="2038">
        <v>50024401</v>
      </c>
      <c r="C101" s="2039" t="s">
        <v>10351</v>
      </c>
      <c r="D101" s="2039" t="s">
        <v>10249</v>
      </c>
      <c r="E101" s="2039" t="s">
        <v>10347</v>
      </c>
      <c r="F101" s="2040">
        <v>6</v>
      </c>
      <c r="G101" s="2041">
        <v>9.73</v>
      </c>
      <c r="H101" s="2041">
        <v>14.57</v>
      </c>
      <c r="I101" s="2042">
        <v>9002719016144</v>
      </c>
      <c r="J101" s="2039">
        <v>90178010</v>
      </c>
      <c r="K101" s="2043" t="s">
        <v>10251</v>
      </c>
      <c r="N101" s="2044" t="str">
        <f t="shared" si="19"/>
        <v xml:space="preserve"> </v>
      </c>
    </row>
    <row r="102" spans="1:14" s="2037" customFormat="1" ht="11.25">
      <c r="A102" s="2037" t="s">
        <v>10352</v>
      </c>
      <c r="B102" s="2038">
        <v>50024701</v>
      </c>
      <c r="C102" s="2039" t="s">
        <v>10346</v>
      </c>
      <c r="D102" s="2039" t="s">
        <v>10337</v>
      </c>
      <c r="E102" s="2039" t="s">
        <v>10353</v>
      </c>
      <c r="F102" s="2040">
        <v>45</v>
      </c>
      <c r="G102" s="2041">
        <v>3.24</v>
      </c>
      <c r="H102" s="2041">
        <v>4.8600000000000003</v>
      </c>
      <c r="I102" s="2042">
        <v>9002719002789</v>
      </c>
      <c r="J102" s="2039">
        <v>90178010</v>
      </c>
      <c r="K102" s="2043" t="s">
        <v>10251</v>
      </c>
      <c r="N102" s="2044" t="str">
        <f t="shared" si="19"/>
        <v xml:space="preserve"> </v>
      </c>
    </row>
    <row r="103" spans="1:14" s="2037" customFormat="1" ht="11.25">
      <c r="A103" s="2037" t="s">
        <v>10354</v>
      </c>
      <c r="B103" s="2038">
        <v>50024801</v>
      </c>
      <c r="C103" s="2039" t="s">
        <v>10349</v>
      </c>
      <c r="D103" s="2039" t="s">
        <v>10244</v>
      </c>
      <c r="E103" s="2039" t="s">
        <v>10355</v>
      </c>
      <c r="F103" s="2040">
        <v>30</v>
      </c>
      <c r="G103" s="2041">
        <v>6.34</v>
      </c>
      <c r="H103" s="2041">
        <v>9.5</v>
      </c>
      <c r="I103" s="2042">
        <v>9002719002918</v>
      </c>
      <c r="J103" s="2039">
        <v>90178010</v>
      </c>
      <c r="K103" s="2043" t="s">
        <v>10251</v>
      </c>
      <c r="N103" s="2044" t="str">
        <f t="shared" si="19"/>
        <v xml:space="preserve"> </v>
      </c>
    </row>
    <row r="104" spans="1:14" s="2037" customFormat="1" ht="11.25">
      <c r="A104" s="2037" t="s">
        <v>10356</v>
      </c>
      <c r="B104" s="2038">
        <v>50550201</v>
      </c>
      <c r="C104" s="2039" t="s">
        <v>10357</v>
      </c>
      <c r="D104" s="2039" t="s">
        <v>10358</v>
      </c>
      <c r="E104" s="2039" t="s">
        <v>10347</v>
      </c>
      <c r="F104" s="2040">
        <v>6</v>
      </c>
      <c r="G104" s="2041">
        <v>2.78</v>
      </c>
      <c r="H104" s="2041">
        <v>4.16</v>
      </c>
      <c r="I104" s="2042">
        <v>9002719026730</v>
      </c>
      <c r="J104" s="2039">
        <v>90178010</v>
      </c>
      <c r="K104" s="2043" t="s">
        <v>10251</v>
      </c>
      <c r="N104" s="2044" t="str">
        <f t="shared" si="19"/>
        <v xml:space="preserve"> </v>
      </c>
    </row>
    <row r="105" spans="1:14" s="2037" customFormat="1" ht="11.25">
      <c r="A105" s="2037" t="s">
        <v>10359</v>
      </c>
      <c r="B105" s="2038">
        <v>50550501</v>
      </c>
      <c r="C105" s="2039" t="s">
        <v>10360</v>
      </c>
      <c r="D105" s="2039" t="s">
        <v>10244</v>
      </c>
      <c r="E105" s="2039" t="s">
        <v>10347</v>
      </c>
      <c r="F105" s="2040">
        <v>6</v>
      </c>
      <c r="G105" s="2041">
        <v>4.79</v>
      </c>
      <c r="H105" s="2041">
        <v>7.17</v>
      </c>
      <c r="I105" s="2042">
        <v>9002719026754</v>
      </c>
      <c r="J105" s="2039">
        <v>90178010</v>
      </c>
      <c r="K105" s="2043" t="s">
        <v>10251</v>
      </c>
      <c r="N105" s="2044" t="str">
        <f t="shared" si="19"/>
        <v xml:space="preserve"> </v>
      </c>
    </row>
    <row r="106" spans="1:14" s="2037" customFormat="1" ht="11.25">
      <c r="A106" s="2037" t="s">
        <v>10361</v>
      </c>
      <c r="B106" s="2038">
        <v>50550801</v>
      </c>
      <c r="C106" s="2039" t="s">
        <v>10248</v>
      </c>
      <c r="D106" s="2039" t="s">
        <v>10249</v>
      </c>
      <c r="E106" s="2039" t="s">
        <v>10347</v>
      </c>
      <c r="F106" s="2040">
        <v>6</v>
      </c>
      <c r="G106" s="2041">
        <v>7.15</v>
      </c>
      <c r="H106" s="2041">
        <v>10.72</v>
      </c>
      <c r="I106" s="2042">
        <v>9002719026778</v>
      </c>
      <c r="J106" s="2039">
        <v>90178010</v>
      </c>
      <c r="K106" s="2043" t="s">
        <v>10251</v>
      </c>
      <c r="N106" s="2044" t="str">
        <f t="shared" si="19"/>
        <v xml:space="preserve"> </v>
      </c>
    </row>
    <row r="107" spans="1:14" s="2037" customFormat="1" ht="11.25">
      <c r="A107" s="2037" t="s">
        <v>10362</v>
      </c>
      <c r="B107" s="2038">
        <v>50550601</v>
      </c>
      <c r="C107" s="2039" t="s">
        <v>10253</v>
      </c>
      <c r="D107" s="2039" t="s">
        <v>10249</v>
      </c>
      <c r="E107" s="2039" t="s">
        <v>10347</v>
      </c>
      <c r="F107" s="2040">
        <v>6</v>
      </c>
      <c r="G107" s="2041">
        <v>6.02</v>
      </c>
      <c r="H107" s="2041">
        <v>9.02</v>
      </c>
      <c r="I107" s="2042">
        <v>9002719028338</v>
      </c>
      <c r="J107" s="2039">
        <v>90178010</v>
      </c>
      <c r="K107" s="2043" t="s">
        <v>10251</v>
      </c>
      <c r="N107" s="2044" t="str">
        <f t="shared" si="19"/>
        <v xml:space="preserve"> </v>
      </c>
    </row>
    <row r="108" spans="1:14" s="2037" customFormat="1" ht="11.25">
      <c r="A108" s="2037" t="s">
        <v>10363</v>
      </c>
      <c r="B108" s="2038">
        <v>50560201</v>
      </c>
      <c r="C108" s="2039" t="s">
        <v>10357</v>
      </c>
      <c r="D108" s="2039" t="s">
        <v>10358</v>
      </c>
      <c r="E108" s="2039" t="s">
        <v>10364</v>
      </c>
      <c r="F108" s="2040">
        <v>48</v>
      </c>
      <c r="G108" s="2041">
        <v>2.78</v>
      </c>
      <c r="H108" s="2041">
        <v>4.16</v>
      </c>
      <c r="I108" s="2042">
        <v>9002719026792</v>
      </c>
      <c r="J108" s="2039">
        <v>90178010</v>
      </c>
      <c r="K108" s="2043" t="s">
        <v>10251</v>
      </c>
      <c r="N108" s="2044" t="str">
        <f t="shared" si="19"/>
        <v xml:space="preserve"> </v>
      </c>
    </row>
    <row r="109" spans="1:14" s="2037" customFormat="1" ht="11.25">
      <c r="A109" s="2037" t="s">
        <v>10365</v>
      </c>
      <c r="B109" s="2038">
        <v>50560501</v>
      </c>
      <c r="C109" s="2039" t="s">
        <v>10360</v>
      </c>
      <c r="D109" s="2039" t="s">
        <v>10244</v>
      </c>
      <c r="E109" s="2039" t="s">
        <v>10355</v>
      </c>
      <c r="F109" s="2040">
        <v>30</v>
      </c>
      <c r="G109" s="2041">
        <v>4.79</v>
      </c>
      <c r="H109" s="2041">
        <v>7.17</v>
      </c>
      <c r="I109" s="2042">
        <v>9002719026822</v>
      </c>
      <c r="J109" s="2039">
        <v>90178010</v>
      </c>
      <c r="K109" s="2043" t="s">
        <v>10251</v>
      </c>
      <c r="N109" s="2044" t="str">
        <f t="shared" si="19"/>
        <v xml:space="preserve"> </v>
      </c>
    </row>
    <row r="110" spans="1:14" s="2037" customFormat="1" ht="11.25">
      <c r="A110" s="2037" t="s">
        <v>10366</v>
      </c>
      <c r="B110" s="2038">
        <v>50012401</v>
      </c>
      <c r="C110" s="2039" t="s">
        <v>10367</v>
      </c>
      <c r="D110" s="2039" t="s">
        <v>10358</v>
      </c>
      <c r="E110" s="2039" t="s">
        <v>10368</v>
      </c>
      <c r="F110" s="2040">
        <v>6</v>
      </c>
      <c r="G110" s="2041">
        <v>5.03</v>
      </c>
      <c r="H110" s="2041">
        <v>7.53</v>
      </c>
      <c r="I110" s="2042">
        <v>9002719002758</v>
      </c>
      <c r="J110" s="2039">
        <v>90178010</v>
      </c>
      <c r="K110" s="2043" t="s">
        <v>10246</v>
      </c>
      <c r="N110" s="2044" t="str">
        <f t="shared" si="19"/>
        <v xml:space="preserve"> </v>
      </c>
    </row>
    <row r="111" spans="1:14" s="2037" customFormat="1" ht="11.25">
      <c r="A111" s="2037" t="s">
        <v>10369</v>
      </c>
      <c r="B111" s="2038">
        <v>50012501</v>
      </c>
      <c r="C111" s="2039" t="s">
        <v>10370</v>
      </c>
      <c r="D111" s="2039" t="s">
        <v>10358</v>
      </c>
      <c r="E111" s="2039" t="s">
        <v>10347</v>
      </c>
      <c r="F111" s="2040">
        <v>6</v>
      </c>
      <c r="G111" s="2041">
        <v>6.02</v>
      </c>
      <c r="H111" s="2041">
        <v>9.02</v>
      </c>
      <c r="I111" s="2042">
        <v>9002719002765</v>
      </c>
      <c r="J111" s="2039">
        <v>90178010</v>
      </c>
      <c r="K111" s="2043" t="s">
        <v>10246</v>
      </c>
      <c r="N111" s="2044" t="str">
        <f t="shared" si="19"/>
        <v xml:space="preserve"> </v>
      </c>
    </row>
    <row r="112" spans="1:14" s="2037" customFormat="1" ht="11.25">
      <c r="A112" s="2037" t="s">
        <v>10371</v>
      </c>
      <c r="B112" s="2038">
        <v>50012601</v>
      </c>
      <c r="C112" s="2039" t="s">
        <v>10372</v>
      </c>
      <c r="D112" s="2039" t="s">
        <v>10358</v>
      </c>
      <c r="E112" s="2039" t="s">
        <v>10347</v>
      </c>
      <c r="F112" s="2040">
        <v>6</v>
      </c>
      <c r="G112" s="2041">
        <v>8.94</v>
      </c>
      <c r="H112" s="2041">
        <v>13.4</v>
      </c>
      <c r="I112" s="2042">
        <v>9002719002772</v>
      </c>
      <c r="J112" s="2039">
        <v>90178010</v>
      </c>
      <c r="K112" s="2043" t="s">
        <v>10246</v>
      </c>
      <c r="N112" s="2044" t="str">
        <f t="shared" si="19"/>
        <v xml:space="preserve"> </v>
      </c>
    </row>
    <row r="113" spans="1:14" s="2037" customFormat="1" ht="11.25">
      <c r="A113" s="2037" t="s">
        <v>10373</v>
      </c>
      <c r="B113" s="2038">
        <v>50014234</v>
      </c>
      <c r="C113" s="2039" t="s">
        <v>10374</v>
      </c>
      <c r="D113" s="2039" t="s">
        <v>10337</v>
      </c>
      <c r="E113" s="2039" t="s">
        <v>10375</v>
      </c>
      <c r="F113" s="2040">
        <v>6</v>
      </c>
      <c r="G113" s="2041">
        <v>3.11</v>
      </c>
      <c r="H113" s="2041">
        <v>4.66</v>
      </c>
      <c r="I113" s="2042">
        <v>9002719019183</v>
      </c>
      <c r="J113" s="2039">
        <v>90178010</v>
      </c>
      <c r="K113" s="2043" t="s">
        <v>10246</v>
      </c>
      <c r="N113" s="2044" t="str">
        <f t="shared" si="19"/>
        <v xml:space="preserve"> </v>
      </c>
    </row>
    <row r="114" spans="1:14" s="2037" customFormat="1" ht="11.25">
      <c r="A114" s="2037" t="s">
        <v>10376</v>
      </c>
      <c r="B114" s="2038">
        <v>50014434</v>
      </c>
      <c r="C114" s="2039" t="s">
        <v>10377</v>
      </c>
      <c r="D114" s="2039" t="s">
        <v>10244</v>
      </c>
      <c r="E114" s="2039" t="s">
        <v>10375</v>
      </c>
      <c r="F114" s="2040">
        <v>6</v>
      </c>
      <c r="G114" s="2041">
        <v>5.74</v>
      </c>
      <c r="H114" s="2041">
        <v>8.6</v>
      </c>
      <c r="I114" s="2042">
        <v>9002719019190</v>
      </c>
      <c r="J114" s="2039">
        <v>90178010</v>
      </c>
      <c r="K114" s="2043" t="s">
        <v>10246</v>
      </c>
      <c r="N114" s="2044" t="str">
        <f t="shared" si="19"/>
        <v xml:space="preserve"> </v>
      </c>
    </row>
    <row r="115" spans="1:14" s="2037" customFormat="1" ht="11.25">
      <c r="A115" s="2037" t="s">
        <v>10378</v>
      </c>
      <c r="B115" s="2038">
        <v>50027701</v>
      </c>
      <c r="C115" s="2039" t="s">
        <v>10374</v>
      </c>
      <c r="D115" s="2039" t="s">
        <v>10337</v>
      </c>
      <c r="E115" s="2039" t="s">
        <v>10379</v>
      </c>
      <c r="F115" s="2040">
        <v>50</v>
      </c>
      <c r="G115" s="2041">
        <v>3.11</v>
      </c>
      <c r="H115" s="2041">
        <v>4.66</v>
      </c>
      <c r="I115" s="2042">
        <v>9002719017196</v>
      </c>
      <c r="J115" s="2039">
        <v>90178010</v>
      </c>
      <c r="K115" s="2043" t="s">
        <v>10246</v>
      </c>
      <c r="N115" s="2044" t="str">
        <f t="shared" si="19"/>
        <v xml:space="preserve"> </v>
      </c>
    </row>
    <row r="116" spans="1:14" s="2037" customFormat="1" ht="11.25">
      <c r="A116" s="2037" t="s">
        <v>10380</v>
      </c>
      <c r="B116" s="2038">
        <v>50027801</v>
      </c>
      <c r="C116" s="2039" t="s">
        <v>10377</v>
      </c>
      <c r="D116" s="2039" t="s">
        <v>10244</v>
      </c>
      <c r="E116" s="2039" t="s">
        <v>10355</v>
      </c>
      <c r="F116" s="2040">
        <v>30</v>
      </c>
      <c r="G116" s="2041">
        <v>5.74</v>
      </c>
      <c r="H116" s="2041">
        <v>8.6</v>
      </c>
      <c r="I116" s="2042">
        <v>9002719017202</v>
      </c>
      <c r="J116" s="2039">
        <v>90178010</v>
      </c>
      <c r="K116" s="2043" t="s">
        <v>10246</v>
      </c>
      <c r="N116" s="2044" t="str">
        <f t="shared" si="19"/>
        <v xml:space="preserve"> </v>
      </c>
    </row>
    <row r="117" spans="1:14" s="2037" customFormat="1" ht="11.25">
      <c r="A117" s="2037" t="s">
        <v>10381</v>
      </c>
      <c r="B117" s="2038">
        <v>50500201</v>
      </c>
      <c r="C117" s="2039" t="s">
        <v>10382</v>
      </c>
      <c r="D117" s="2039" t="s">
        <v>10358</v>
      </c>
      <c r="E117" s="2039" t="s">
        <v>10347</v>
      </c>
      <c r="F117" s="2040">
        <v>6</v>
      </c>
      <c r="G117" s="2041">
        <v>2.42</v>
      </c>
      <c r="H117" s="2041">
        <v>3.63</v>
      </c>
      <c r="I117" s="2042">
        <v>9002719026877</v>
      </c>
      <c r="J117" s="2039">
        <v>90178010</v>
      </c>
      <c r="K117" s="2043" t="s">
        <v>10251</v>
      </c>
      <c r="N117" s="2044" t="str">
        <f t="shared" si="19"/>
        <v xml:space="preserve"> </v>
      </c>
    </row>
    <row r="118" spans="1:14" s="2037" customFormat="1" ht="11.25">
      <c r="A118" s="2037" t="s">
        <v>10383</v>
      </c>
      <c r="B118" s="2038">
        <v>50500501</v>
      </c>
      <c r="C118" s="2039" t="s">
        <v>10384</v>
      </c>
      <c r="D118" s="2039" t="s">
        <v>10244</v>
      </c>
      <c r="E118" s="2039" t="s">
        <v>10347</v>
      </c>
      <c r="F118" s="2040">
        <v>6</v>
      </c>
      <c r="G118" s="2041">
        <v>4.29</v>
      </c>
      <c r="H118" s="2041">
        <v>6.43</v>
      </c>
      <c r="I118" s="2042">
        <v>9002719026907</v>
      </c>
      <c r="J118" s="2039">
        <v>90178010</v>
      </c>
      <c r="K118" s="2043" t="s">
        <v>10251</v>
      </c>
      <c r="N118" s="2044" t="str">
        <f t="shared" si="19"/>
        <v xml:space="preserve"> </v>
      </c>
    </row>
    <row r="119" spans="1:14" s="2037" customFormat="1" ht="11.25">
      <c r="A119" s="2037" t="s">
        <v>10385</v>
      </c>
      <c r="B119" s="2038">
        <v>50500801</v>
      </c>
      <c r="C119" s="2039" t="s">
        <v>10386</v>
      </c>
      <c r="D119" s="2039" t="s">
        <v>10249</v>
      </c>
      <c r="E119" s="2039" t="s">
        <v>10347</v>
      </c>
      <c r="F119" s="2040">
        <v>6</v>
      </c>
      <c r="G119" s="2041">
        <v>6.37</v>
      </c>
      <c r="H119" s="2041">
        <v>9.5399999999999991</v>
      </c>
      <c r="I119" s="2042">
        <v>9002719026938</v>
      </c>
      <c r="J119" s="2039">
        <v>90178010</v>
      </c>
      <c r="K119" s="2043" t="s">
        <v>10251</v>
      </c>
      <c r="N119" s="2044" t="str">
        <f t="shared" si="19"/>
        <v xml:space="preserve"> </v>
      </c>
    </row>
    <row r="120" spans="1:14" s="2037" customFormat="1" ht="11.25">
      <c r="A120" s="2037" t="s">
        <v>10387</v>
      </c>
      <c r="B120" s="2038">
        <v>50510201</v>
      </c>
      <c r="C120" s="2039" t="s">
        <v>10382</v>
      </c>
      <c r="D120" s="2039" t="s">
        <v>10358</v>
      </c>
      <c r="E120" s="2039" t="s">
        <v>10364</v>
      </c>
      <c r="F120" s="2040">
        <v>48</v>
      </c>
      <c r="G120" s="2041">
        <v>2.42</v>
      </c>
      <c r="H120" s="2041">
        <v>3.63</v>
      </c>
      <c r="I120" s="2042">
        <v>9002719026952</v>
      </c>
      <c r="J120" s="2039">
        <v>90178010</v>
      </c>
      <c r="K120" s="2043" t="s">
        <v>10251</v>
      </c>
      <c r="N120" s="2044" t="str">
        <f t="shared" si="19"/>
        <v xml:space="preserve"> </v>
      </c>
    </row>
    <row r="121" spans="1:14" s="2037" customFormat="1" ht="11.25">
      <c r="A121" s="2037" t="s">
        <v>10388</v>
      </c>
      <c r="B121" s="2038">
        <v>50510501</v>
      </c>
      <c r="C121" s="2039" t="s">
        <v>10384</v>
      </c>
      <c r="D121" s="2039" t="s">
        <v>10244</v>
      </c>
      <c r="E121" s="2039" t="s">
        <v>10355</v>
      </c>
      <c r="F121" s="2040">
        <v>30</v>
      </c>
      <c r="G121" s="2041">
        <v>4.29</v>
      </c>
      <c r="H121" s="2041">
        <v>6.43</v>
      </c>
      <c r="I121" s="2042">
        <v>9002719026976</v>
      </c>
      <c r="J121" s="2039">
        <v>90178010</v>
      </c>
      <c r="K121" s="2043" t="s">
        <v>10251</v>
      </c>
      <c r="N121" s="2044" t="str">
        <f t="shared" si="19"/>
        <v xml:space="preserve"> </v>
      </c>
    </row>
    <row r="122" spans="1:14" s="2037" customFormat="1" ht="11.25">
      <c r="A122" s="2037" t="s">
        <v>10389</v>
      </c>
      <c r="B122" s="2038">
        <v>50510801</v>
      </c>
      <c r="C122" s="2039" t="s">
        <v>10386</v>
      </c>
      <c r="D122" s="2039" t="s">
        <v>10249</v>
      </c>
      <c r="E122" s="2039" t="s">
        <v>10250</v>
      </c>
      <c r="F122" s="2040">
        <v>12</v>
      </c>
      <c r="G122" s="2041">
        <v>6.37</v>
      </c>
      <c r="H122" s="2041">
        <v>9.5399999999999991</v>
      </c>
      <c r="I122" s="2042">
        <v>9002719027003</v>
      </c>
      <c r="J122" s="2039">
        <v>90178010</v>
      </c>
      <c r="K122" s="2043" t="s">
        <v>10251</v>
      </c>
      <c r="N122" s="2044" t="str">
        <f t="shared" si="19"/>
        <v xml:space="preserve"> </v>
      </c>
    </row>
    <row r="123" spans="1:14" s="2037" customFormat="1" ht="11.25">
      <c r="A123" s="2037" t="s">
        <v>10390</v>
      </c>
      <c r="B123" s="2038">
        <v>50520501</v>
      </c>
      <c r="C123" s="2039" t="s">
        <v>10391</v>
      </c>
      <c r="D123" s="2039" t="s">
        <v>10244</v>
      </c>
      <c r="E123" s="2039" t="s">
        <v>10257</v>
      </c>
      <c r="F123" s="2040">
        <v>6</v>
      </c>
      <c r="G123" s="2041">
        <v>8.6</v>
      </c>
      <c r="H123" s="2041">
        <v>12.89</v>
      </c>
      <c r="I123" s="2042">
        <v>9002719030829</v>
      </c>
      <c r="J123" s="2039">
        <v>90178010</v>
      </c>
      <c r="K123" s="2043" t="s">
        <v>10251</v>
      </c>
      <c r="N123" s="2044" t="str">
        <f t="shared" si="19"/>
        <v xml:space="preserve"> </v>
      </c>
    </row>
    <row r="124" spans="1:14" s="2037" customFormat="1" ht="11.25">
      <c r="A124" s="2037" t="s">
        <v>10392</v>
      </c>
      <c r="B124" s="2038">
        <v>50520801</v>
      </c>
      <c r="C124" s="2039" t="s">
        <v>10393</v>
      </c>
      <c r="D124" s="2039" t="s">
        <v>10249</v>
      </c>
      <c r="E124" s="2039" t="s">
        <v>10257</v>
      </c>
      <c r="F124" s="2040">
        <v>6</v>
      </c>
      <c r="G124" s="2041">
        <v>11.77</v>
      </c>
      <c r="H124" s="2041">
        <v>17.64</v>
      </c>
      <c r="I124" s="2042">
        <v>9002719030843</v>
      </c>
      <c r="J124" s="2039">
        <v>90178010</v>
      </c>
      <c r="K124" s="2043" t="s">
        <v>10251</v>
      </c>
      <c r="N124" s="2044" t="str">
        <f t="shared" si="19"/>
        <v xml:space="preserve"> </v>
      </c>
    </row>
    <row r="125" spans="1:14" s="2037" customFormat="1" ht="11.25">
      <c r="A125" s="2037" t="s">
        <v>10394</v>
      </c>
      <c r="B125" s="2038">
        <v>50012901</v>
      </c>
      <c r="C125" s="2039" t="s">
        <v>10395</v>
      </c>
      <c r="D125" s="2039" t="s">
        <v>10337</v>
      </c>
      <c r="E125" s="2039" t="s">
        <v>10368</v>
      </c>
      <c r="F125" s="2040">
        <v>6</v>
      </c>
      <c r="G125" s="2041">
        <v>7.28</v>
      </c>
      <c r="H125" s="2041">
        <v>10.91</v>
      </c>
      <c r="I125" s="2042">
        <v>9002719003984</v>
      </c>
      <c r="J125" s="2039">
        <v>90178010</v>
      </c>
      <c r="K125" s="2043" t="s">
        <v>10246</v>
      </c>
      <c r="N125" s="2044" t="str">
        <f t="shared" si="19"/>
        <v xml:space="preserve"> </v>
      </c>
    </row>
    <row r="126" spans="1:14" s="2037" customFormat="1" ht="11.25">
      <c r="A126" s="2037" t="s">
        <v>10396</v>
      </c>
      <c r="B126" s="2038">
        <v>51011201</v>
      </c>
      <c r="C126" s="2039" t="s">
        <v>10397</v>
      </c>
      <c r="D126" s="2039" t="s">
        <v>10358</v>
      </c>
      <c r="E126" s="2039" t="s">
        <v>10347</v>
      </c>
      <c r="F126" s="2040">
        <v>6</v>
      </c>
      <c r="G126" s="2041">
        <v>11.28</v>
      </c>
      <c r="H126" s="2041">
        <v>17.420000000000002</v>
      </c>
      <c r="I126" s="2042">
        <v>9002719020035</v>
      </c>
      <c r="J126" s="2039">
        <v>90178010</v>
      </c>
      <c r="K126" s="2043" t="s">
        <v>10233</v>
      </c>
      <c r="N126" s="2044" t="str">
        <f t="shared" si="19"/>
        <v xml:space="preserve"> </v>
      </c>
    </row>
    <row r="127" spans="1:14" s="2037" customFormat="1" ht="11.25">
      <c r="A127" s="2037" t="s">
        <v>10398</v>
      </c>
      <c r="B127" s="2038">
        <v>51011601</v>
      </c>
      <c r="C127" s="2039" t="s">
        <v>10399</v>
      </c>
      <c r="D127" s="2039" t="s">
        <v>10358</v>
      </c>
      <c r="E127" s="2039" t="s">
        <v>10347</v>
      </c>
      <c r="F127" s="2040">
        <v>6</v>
      </c>
      <c r="G127" s="2041">
        <v>14.32</v>
      </c>
      <c r="H127" s="2041">
        <v>22.12</v>
      </c>
      <c r="I127" s="2042">
        <v>9002719020042</v>
      </c>
      <c r="J127" s="2039">
        <v>90178010</v>
      </c>
      <c r="K127" s="2043" t="s">
        <v>10233</v>
      </c>
      <c r="N127" s="2044" t="str">
        <f t="shared" si="19"/>
        <v xml:space="preserve"> </v>
      </c>
    </row>
    <row r="128" spans="1:14" s="2037" customFormat="1" ht="11.25">
      <c r="B128" s="2038"/>
      <c r="C128" s="2039" t="s">
        <v>10400</v>
      </c>
      <c r="D128" s="2039"/>
      <c r="E128" s="2039"/>
      <c r="F128" s="2040">
        <v>0</v>
      </c>
      <c r="G128" s="2041">
        <v>0</v>
      </c>
      <c r="H128" s="2041">
        <v>0</v>
      </c>
      <c r="I128" s="2042"/>
      <c r="J128" s="2039"/>
      <c r="K128" s="2043" t="s">
        <v>10168</v>
      </c>
      <c r="N128" s="2044" t="str">
        <f t="shared" si="19"/>
        <v xml:space="preserve"> </v>
      </c>
    </row>
    <row r="129" spans="1:14" s="2037" customFormat="1" ht="11.25">
      <c r="B129" s="2038"/>
      <c r="C129" s="2039" t="s">
        <v>10401</v>
      </c>
      <c r="D129" s="2039"/>
      <c r="E129" s="2039"/>
      <c r="F129" s="2040">
        <v>0</v>
      </c>
      <c r="G129" s="2041">
        <v>0</v>
      </c>
      <c r="H129" s="2041">
        <v>0</v>
      </c>
      <c r="I129" s="2042"/>
      <c r="J129" s="2039"/>
      <c r="K129" s="2043" t="s">
        <v>10168</v>
      </c>
      <c r="N129" s="2044" t="str">
        <f t="shared" si="19"/>
        <v xml:space="preserve"> </v>
      </c>
    </row>
    <row r="130" spans="1:14" s="2037" customFormat="1" ht="11.25">
      <c r="A130" s="2037" t="s">
        <v>10402</v>
      </c>
      <c r="B130" s="2038">
        <v>50047901</v>
      </c>
      <c r="C130" s="2039" t="s">
        <v>10403</v>
      </c>
      <c r="D130" s="2039" t="s">
        <v>10404</v>
      </c>
      <c r="E130" s="2039" t="s">
        <v>10405</v>
      </c>
      <c r="F130" s="2040">
        <v>1</v>
      </c>
      <c r="G130" s="2041">
        <v>55.28</v>
      </c>
      <c r="H130" s="2041">
        <v>87.19</v>
      </c>
      <c r="I130" s="2042">
        <v>9002719020189</v>
      </c>
      <c r="J130" s="2039">
        <v>90178010</v>
      </c>
      <c r="K130" s="2043" t="s">
        <v>10246</v>
      </c>
      <c r="N130" s="2044" t="str">
        <f t="shared" si="19"/>
        <v xml:space="preserve"> </v>
      </c>
    </row>
    <row r="131" spans="1:14" s="2037" customFormat="1" ht="11.25">
      <c r="A131" s="2037" t="s">
        <v>10406</v>
      </c>
      <c r="B131" s="2038">
        <v>50048901</v>
      </c>
      <c r="C131" s="2039" t="s">
        <v>10407</v>
      </c>
      <c r="D131" s="2039" t="s">
        <v>10404</v>
      </c>
      <c r="E131" s="2039" t="s">
        <v>10405</v>
      </c>
      <c r="F131" s="2040">
        <v>1</v>
      </c>
      <c r="G131" s="2041">
        <v>70.86</v>
      </c>
      <c r="H131" s="2041">
        <v>111.77</v>
      </c>
      <c r="I131" s="2042">
        <v>9002719020196</v>
      </c>
      <c r="J131" s="2039">
        <v>90178010</v>
      </c>
      <c r="K131" s="2043" t="s">
        <v>10246</v>
      </c>
      <c r="N131" s="2044" t="str">
        <f t="shared" si="19"/>
        <v xml:space="preserve"> </v>
      </c>
    </row>
    <row r="132" spans="1:14" s="2037" customFormat="1" ht="11.25">
      <c r="A132" s="2037" t="s">
        <v>10408</v>
      </c>
      <c r="B132" s="2038">
        <v>50053801</v>
      </c>
      <c r="C132" s="2039" t="s">
        <v>10409</v>
      </c>
      <c r="D132" s="2039" t="s">
        <v>10404</v>
      </c>
      <c r="E132" s="2039" t="s">
        <v>10410</v>
      </c>
      <c r="F132" s="2040">
        <v>1</v>
      </c>
      <c r="G132" s="2041">
        <v>45.31</v>
      </c>
      <c r="H132" s="2041">
        <v>71.459999999999994</v>
      </c>
      <c r="I132" s="2042">
        <v>9002719006596</v>
      </c>
      <c r="J132" s="2039">
        <v>90178010</v>
      </c>
      <c r="K132" s="2043" t="s">
        <v>10246</v>
      </c>
      <c r="N132" s="2044" t="str">
        <f t="shared" si="19"/>
        <v xml:space="preserve"> </v>
      </c>
    </row>
    <row r="133" spans="1:14" s="2037" customFormat="1" ht="11.25">
      <c r="A133" s="2037" t="s">
        <v>10411</v>
      </c>
      <c r="B133" s="2038">
        <v>50053901</v>
      </c>
      <c r="C133" s="2039" t="s">
        <v>10412</v>
      </c>
      <c r="D133" s="2039" t="s">
        <v>10404</v>
      </c>
      <c r="E133" s="2039" t="s">
        <v>10410</v>
      </c>
      <c r="F133" s="2040">
        <v>1</v>
      </c>
      <c r="G133" s="2041">
        <v>63.26</v>
      </c>
      <c r="H133" s="2041">
        <v>99.78</v>
      </c>
      <c r="I133" s="2042">
        <v>9002719006602</v>
      </c>
      <c r="J133" s="2039">
        <v>90178010</v>
      </c>
      <c r="K133" s="2043" t="s">
        <v>10246</v>
      </c>
      <c r="N133" s="2044" t="str">
        <f t="shared" si="19"/>
        <v xml:space="preserve"> </v>
      </c>
    </row>
    <row r="134" spans="1:14" s="2037" customFormat="1" ht="11.25">
      <c r="A134" s="2037" t="s">
        <v>10413</v>
      </c>
      <c r="B134" s="2038">
        <v>50081501</v>
      </c>
      <c r="C134" s="2039" t="s">
        <v>10414</v>
      </c>
      <c r="D134" s="2039" t="s">
        <v>10415</v>
      </c>
      <c r="E134" s="2039" t="s">
        <v>10416</v>
      </c>
      <c r="F134" s="2040">
        <v>2</v>
      </c>
      <c r="G134" s="2041">
        <v>28.19</v>
      </c>
      <c r="H134" s="2041">
        <v>44.47</v>
      </c>
      <c r="I134" s="2042">
        <v>9002719024088</v>
      </c>
      <c r="J134" s="2039">
        <v>90178010</v>
      </c>
      <c r="K134" s="2043" t="s">
        <v>10246</v>
      </c>
      <c r="N134" s="2044" t="str">
        <f t="shared" si="19"/>
        <v xml:space="preserve"> </v>
      </c>
    </row>
    <row r="135" spans="1:14" s="2037" customFormat="1" ht="11.25">
      <c r="A135" s="2037" t="s">
        <v>10417</v>
      </c>
      <c r="B135" s="2038">
        <v>50080301</v>
      </c>
      <c r="C135" s="2039" t="s">
        <v>10418</v>
      </c>
      <c r="D135" s="2039" t="s">
        <v>10404</v>
      </c>
      <c r="E135" s="2039" t="s">
        <v>10416</v>
      </c>
      <c r="F135" s="2040">
        <v>2</v>
      </c>
      <c r="G135" s="2041">
        <v>28</v>
      </c>
      <c r="H135" s="2041">
        <v>44.17</v>
      </c>
      <c r="I135" s="2042">
        <v>9002719024101</v>
      </c>
      <c r="J135" s="2039">
        <v>90178010</v>
      </c>
      <c r="K135" s="2043" t="s">
        <v>10246</v>
      </c>
      <c r="N135" s="2044" t="str">
        <f t="shared" si="19"/>
        <v xml:space="preserve"> </v>
      </c>
    </row>
    <row r="136" spans="1:14" s="2037" customFormat="1" ht="11.25">
      <c r="A136" s="2037" t="s">
        <v>10419</v>
      </c>
      <c r="B136" s="2038">
        <v>50080501</v>
      </c>
      <c r="C136" s="2039" t="s">
        <v>10420</v>
      </c>
      <c r="D136" s="2039" t="s">
        <v>10404</v>
      </c>
      <c r="E136" s="2039" t="s">
        <v>10416</v>
      </c>
      <c r="F136" s="2040">
        <v>2</v>
      </c>
      <c r="G136" s="2041">
        <v>34.04</v>
      </c>
      <c r="H136" s="2041">
        <v>53.69</v>
      </c>
      <c r="I136" s="2042">
        <v>9002719024552</v>
      </c>
      <c r="J136" s="2039">
        <v>90178010</v>
      </c>
      <c r="K136" s="2043" t="s">
        <v>10246</v>
      </c>
      <c r="N136" s="2044" t="str">
        <f t="shared" si="19"/>
        <v xml:space="preserve"> </v>
      </c>
    </row>
    <row r="137" spans="1:14" s="2037" customFormat="1" ht="11.25">
      <c r="A137" s="2037" t="s">
        <v>10421</v>
      </c>
      <c r="B137" s="2038">
        <v>50080601</v>
      </c>
      <c r="C137" s="2039" t="s">
        <v>10422</v>
      </c>
      <c r="D137" s="2039" t="s">
        <v>10404</v>
      </c>
      <c r="E137" s="2039" t="s">
        <v>10416</v>
      </c>
      <c r="F137" s="2040">
        <v>2</v>
      </c>
      <c r="G137" s="2041">
        <v>51.99</v>
      </c>
      <c r="H137" s="2041">
        <v>82</v>
      </c>
      <c r="I137" s="2042">
        <v>9002719024125</v>
      </c>
      <c r="J137" s="2039">
        <v>90178010</v>
      </c>
      <c r="K137" s="2043" t="s">
        <v>10246</v>
      </c>
      <c r="N137" s="2044" t="str">
        <f t="shared" si="19"/>
        <v xml:space="preserve"> </v>
      </c>
    </row>
    <row r="138" spans="1:14" s="2037" customFormat="1" ht="11.25">
      <c r="A138" s="2037" t="s">
        <v>10423</v>
      </c>
      <c r="B138" s="2038">
        <v>50055701</v>
      </c>
      <c r="C138" s="2039" t="s">
        <v>10424</v>
      </c>
      <c r="D138" s="2039" t="s">
        <v>10415</v>
      </c>
      <c r="E138" s="2039" t="s">
        <v>10425</v>
      </c>
      <c r="F138" s="2040">
        <v>5</v>
      </c>
      <c r="G138" s="2041">
        <v>12.12</v>
      </c>
      <c r="H138" s="2041">
        <v>18.36</v>
      </c>
      <c r="I138" s="2042">
        <v>9002719002642</v>
      </c>
      <c r="J138" s="2039">
        <v>90178010</v>
      </c>
      <c r="K138" s="2043" t="s">
        <v>10246</v>
      </c>
      <c r="N138" s="2044" t="str">
        <f t="shared" si="19"/>
        <v xml:space="preserve"> </v>
      </c>
    </row>
    <row r="139" spans="1:14" s="2037" customFormat="1" ht="11.25">
      <c r="A139" s="2037" t="s">
        <v>10426</v>
      </c>
      <c r="B139" s="2038">
        <v>50055901</v>
      </c>
      <c r="C139" s="2039" t="s">
        <v>10427</v>
      </c>
      <c r="D139" s="2039" t="s">
        <v>10415</v>
      </c>
      <c r="E139" s="2039" t="s">
        <v>10425</v>
      </c>
      <c r="F139" s="2040">
        <v>5</v>
      </c>
      <c r="G139" s="2041">
        <v>15.56</v>
      </c>
      <c r="H139" s="2041">
        <v>23.57</v>
      </c>
      <c r="I139" s="2042">
        <v>9002719012115</v>
      </c>
      <c r="J139" s="2039">
        <v>90178010</v>
      </c>
      <c r="K139" s="2043" t="s">
        <v>10246</v>
      </c>
      <c r="N139" s="2044" t="str">
        <f t="shared" si="19"/>
        <v xml:space="preserve"> </v>
      </c>
    </row>
    <row r="140" spans="1:14" s="2037" customFormat="1" ht="11.25">
      <c r="A140" s="2037" t="s">
        <v>10428</v>
      </c>
      <c r="B140" s="2038">
        <v>50056101</v>
      </c>
      <c r="C140" s="2039" t="s">
        <v>10429</v>
      </c>
      <c r="D140" s="2039" t="s">
        <v>10415</v>
      </c>
      <c r="E140" s="2039" t="s">
        <v>10425</v>
      </c>
      <c r="F140" s="2040">
        <v>5</v>
      </c>
      <c r="G140" s="2041">
        <v>19.18</v>
      </c>
      <c r="H140" s="2041">
        <v>29.05</v>
      </c>
      <c r="I140" s="2042">
        <v>9002719012153</v>
      </c>
      <c r="J140" s="2039">
        <v>90178010</v>
      </c>
      <c r="K140" s="2043" t="s">
        <v>10246</v>
      </c>
      <c r="N140" s="2044" t="str">
        <f t="shared" si="19"/>
        <v xml:space="preserve"> </v>
      </c>
    </row>
    <row r="141" spans="1:14" s="2037" customFormat="1" ht="11.25">
      <c r="A141" s="2037" t="s">
        <v>10430</v>
      </c>
      <c r="B141" s="2038">
        <v>50051701</v>
      </c>
      <c r="C141" s="2039" t="s">
        <v>10431</v>
      </c>
      <c r="D141" s="2039" t="s">
        <v>10404</v>
      </c>
      <c r="E141" s="2039" t="s">
        <v>10432</v>
      </c>
      <c r="F141" s="2040">
        <v>1</v>
      </c>
      <c r="G141" s="2041">
        <v>32.700000000000003</v>
      </c>
      <c r="H141" s="2041">
        <v>51.58</v>
      </c>
      <c r="I141" s="2042">
        <v>9002719006558</v>
      </c>
      <c r="J141" s="2039">
        <v>90178010</v>
      </c>
      <c r="K141" s="2043" t="s">
        <v>10246</v>
      </c>
      <c r="N141" s="2044" t="str">
        <f t="shared" si="19"/>
        <v xml:space="preserve"> </v>
      </c>
    </row>
    <row r="142" spans="1:14" s="2037" customFormat="1" ht="11.25">
      <c r="A142" s="2037" t="s">
        <v>10433</v>
      </c>
      <c r="B142" s="2038">
        <v>50051801</v>
      </c>
      <c r="C142" s="2039" t="s">
        <v>10434</v>
      </c>
      <c r="D142" s="2039" t="s">
        <v>10404</v>
      </c>
      <c r="E142" s="2039" t="s">
        <v>10432</v>
      </c>
      <c r="F142" s="2040">
        <v>1</v>
      </c>
      <c r="G142" s="2041">
        <v>42.98</v>
      </c>
      <c r="H142" s="2041">
        <v>67.78</v>
      </c>
      <c r="I142" s="2042">
        <v>9002719006565</v>
      </c>
      <c r="J142" s="2039">
        <v>90178010</v>
      </c>
      <c r="K142" s="2043" t="s">
        <v>10246</v>
      </c>
      <c r="N142" s="2044" t="str">
        <f t="shared" si="19"/>
        <v xml:space="preserve"> </v>
      </c>
    </row>
    <row r="143" spans="1:14" s="2037" customFormat="1" ht="11.25">
      <c r="A143" s="2037" t="s">
        <v>10435</v>
      </c>
      <c r="B143" s="2038">
        <v>50052901</v>
      </c>
      <c r="C143" s="2039" t="s">
        <v>10436</v>
      </c>
      <c r="D143" s="2039" t="s">
        <v>10404</v>
      </c>
      <c r="E143" s="2039" t="s">
        <v>10432</v>
      </c>
      <c r="F143" s="2040">
        <v>1</v>
      </c>
      <c r="G143" s="2041">
        <v>75.12</v>
      </c>
      <c r="H143" s="2041">
        <v>113.81</v>
      </c>
      <c r="I143" s="2042">
        <v>9002719013631</v>
      </c>
      <c r="J143" s="2039">
        <v>90178010</v>
      </c>
      <c r="K143" s="2043" t="s">
        <v>10246</v>
      </c>
      <c r="N143" s="2044" t="str">
        <f t="shared" si="19"/>
        <v xml:space="preserve"> </v>
      </c>
    </row>
    <row r="144" spans="1:14" s="2037" customFormat="1" ht="11.25">
      <c r="A144" s="2037" t="s">
        <v>10437</v>
      </c>
      <c r="B144" s="2038">
        <v>50050901</v>
      </c>
      <c r="C144" s="2039" t="s">
        <v>10438</v>
      </c>
      <c r="D144" s="2039" t="s">
        <v>10404</v>
      </c>
      <c r="E144" s="2039" t="s">
        <v>10432</v>
      </c>
      <c r="F144" s="2040">
        <v>1</v>
      </c>
      <c r="G144" s="2041">
        <v>20.32</v>
      </c>
      <c r="H144" s="2041">
        <v>32.049999999999997</v>
      </c>
      <c r="I144" s="2042">
        <v>9002719006497</v>
      </c>
      <c r="J144" s="2039">
        <v>90178010</v>
      </c>
      <c r="K144" s="2043" t="s">
        <v>10246</v>
      </c>
      <c r="N144" s="2044" t="str">
        <f t="shared" si="19"/>
        <v xml:space="preserve"> </v>
      </c>
    </row>
    <row r="145" spans="1:14" s="2037" customFormat="1" ht="11.25">
      <c r="A145" s="2037" t="s">
        <v>10439</v>
      </c>
      <c r="B145" s="2038">
        <v>50051101</v>
      </c>
      <c r="C145" s="2039" t="s">
        <v>10440</v>
      </c>
      <c r="D145" s="2039" t="s">
        <v>10404</v>
      </c>
      <c r="E145" s="2039" t="s">
        <v>10432</v>
      </c>
      <c r="F145" s="2040">
        <v>1</v>
      </c>
      <c r="G145" s="2041">
        <v>23.84</v>
      </c>
      <c r="H145" s="2041">
        <v>37.6</v>
      </c>
      <c r="I145" s="2042">
        <v>9002719006510</v>
      </c>
      <c r="J145" s="2039">
        <v>90178010</v>
      </c>
      <c r="K145" s="2043" t="s">
        <v>10246</v>
      </c>
      <c r="N145" s="2044" t="str">
        <f t="shared" si="19"/>
        <v xml:space="preserve"> </v>
      </c>
    </row>
    <row r="146" spans="1:14" s="2037" customFormat="1" ht="11.25">
      <c r="A146" s="2037" t="s">
        <v>10441</v>
      </c>
      <c r="B146" s="2038">
        <v>50051201</v>
      </c>
      <c r="C146" s="2039" t="s">
        <v>10442</v>
      </c>
      <c r="D146" s="2039" t="s">
        <v>10404</v>
      </c>
      <c r="E146" s="2039" t="s">
        <v>10432</v>
      </c>
      <c r="F146" s="2040">
        <v>1</v>
      </c>
      <c r="G146" s="2041">
        <v>33.65</v>
      </c>
      <c r="H146" s="2041">
        <v>53.08</v>
      </c>
      <c r="I146" s="2042">
        <v>9002719006527</v>
      </c>
      <c r="J146" s="2039">
        <v>90178010</v>
      </c>
      <c r="K146" s="2043" t="s">
        <v>10246</v>
      </c>
      <c r="N146" s="2044" t="str">
        <f t="shared" si="19"/>
        <v xml:space="preserve"> </v>
      </c>
    </row>
    <row r="147" spans="1:14" s="2037" customFormat="1" ht="11.25">
      <c r="B147" s="2038"/>
      <c r="C147" s="2039" t="s">
        <v>10443</v>
      </c>
      <c r="D147" s="2039"/>
      <c r="E147" s="2039"/>
      <c r="F147" s="2040">
        <v>0</v>
      </c>
      <c r="G147" s="2041">
        <v>0</v>
      </c>
      <c r="H147" s="2041">
        <v>0</v>
      </c>
      <c r="I147" s="2042"/>
      <c r="J147" s="2039"/>
      <c r="K147" s="2043" t="s">
        <v>10168</v>
      </c>
      <c r="N147" s="2044" t="str">
        <f t="shared" si="19"/>
        <v xml:space="preserve"> </v>
      </c>
    </row>
    <row r="148" spans="1:14" s="2037" customFormat="1" ht="11.25">
      <c r="A148" s="2037" t="s">
        <v>10444</v>
      </c>
      <c r="B148" s="2038">
        <v>50059301</v>
      </c>
      <c r="C148" s="2039" t="s">
        <v>10445</v>
      </c>
      <c r="D148" s="2039" t="s">
        <v>10404</v>
      </c>
      <c r="E148" s="2039" t="s">
        <v>10446</v>
      </c>
      <c r="F148" s="2040">
        <v>1</v>
      </c>
      <c r="G148" s="2041">
        <v>33.119999999999997</v>
      </c>
      <c r="H148" s="2041">
        <v>52.24</v>
      </c>
      <c r="I148" s="2042">
        <v>9002719010784</v>
      </c>
      <c r="J148" s="2039">
        <v>90178010</v>
      </c>
      <c r="K148" s="2043" t="s">
        <v>10246</v>
      </c>
      <c r="N148" s="2044" t="str">
        <f t="shared" si="19"/>
        <v xml:space="preserve"> </v>
      </c>
    </row>
    <row r="149" spans="1:14" s="2037" customFormat="1" ht="11.25">
      <c r="A149" s="2037" t="s">
        <v>10447</v>
      </c>
      <c r="B149" s="2038">
        <v>50059401</v>
      </c>
      <c r="C149" s="2039" t="s">
        <v>10448</v>
      </c>
      <c r="D149" s="2039" t="s">
        <v>10404</v>
      </c>
      <c r="E149" s="2039" t="s">
        <v>10446</v>
      </c>
      <c r="F149" s="2040">
        <v>1</v>
      </c>
      <c r="G149" s="2041">
        <v>41.83</v>
      </c>
      <c r="H149" s="2041">
        <v>65.98</v>
      </c>
      <c r="I149" s="2042">
        <v>9002719013167</v>
      </c>
      <c r="J149" s="2039">
        <v>90178010</v>
      </c>
      <c r="K149" s="2043" t="s">
        <v>10246</v>
      </c>
      <c r="N149" s="2044" t="str">
        <f t="shared" si="19"/>
        <v xml:space="preserve"> </v>
      </c>
    </row>
    <row r="150" spans="1:14" s="2037" customFormat="1" ht="11.25">
      <c r="A150" s="2037" t="s">
        <v>10449</v>
      </c>
      <c r="B150" s="2038">
        <v>50058801</v>
      </c>
      <c r="C150" s="2039" t="s">
        <v>10450</v>
      </c>
      <c r="D150" s="2039" t="s">
        <v>10404</v>
      </c>
      <c r="E150" s="2039" t="s">
        <v>10446</v>
      </c>
      <c r="F150" s="2040">
        <v>1</v>
      </c>
      <c r="G150" s="2041">
        <v>27.12</v>
      </c>
      <c r="H150" s="2041">
        <v>41.09</v>
      </c>
      <c r="I150" s="2042">
        <v>9002719006725</v>
      </c>
      <c r="J150" s="2039">
        <v>90178010</v>
      </c>
      <c r="K150" s="2043" t="s">
        <v>10246</v>
      </c>
      <c r="N150" s="2044" t="str">
        <f t="shared" si="19"/>
        <v xml:space="preserve"> </v>
      </c>
    </row>
    <row r="151" spans="1:14" s="2037" customFormat="1" ht="11.25">
      <c r="A151" s="2037" t="s">
        <v>10451</v>
      </c>
      <c r="B151" s="2038">
        <v>50058901</v>
      </c>
      <c r="C151" s="2039" t="s">
        <v>10452</v>
      </c>
      <c r="D151" s="2039" t="s">
        <v>10404</v>
      </c>
      <c r="E151" s="2039" t="s">
        <v>10446</v>
      </c>
      <c r="F151" s="2040">
        <v>1</v>
      </c>
      <c r="G151" s="2041">
        <v>36.06</v>
      </c>
      <c r="H151" s="2041">
        <v>54.64</v>
      </c>
      <c r="I151" s="2042">
        <v>9002719006732</v>
      </c>
      <c r="J151" s="2039">
        <v>90178010</v>
      </c>
      <c r="K151" s="2043" t="s">
        <v>10246</v>
      </c>
      <c r="N151" s="2044" t="str">
        <f t="shared" si="19"/>
        <v xml:space="preserve"> </v>
      </c>
    </row>
    <row r="152" spans="1:14" s="2037" customFormat="1" ht="11.25">
      <c r="A152" s="2037" t="s">
        <v>10453</v>
      </c>
      <c r="B152" s="2038">
        <v>50057501</v>
      </c>
      <c r="C152" s="2039" t="s">
        <v>10454</v>
      </c>
      <c r="D152" s="2039" t="s">
        <v>10404</v>
      </c>
      <c r="E152" s="2039" t="s">
        <v>10446</v>
      </c>
      <c r="F152" s="2040">
        <v>1</v>
      </c>
      <c r="G152" s="2041">
        <v>14.96</v>
      </c>
      <c r="H152" s="2041">
        <v>22.67</v>
      </c>
      <c r="I152" s="2042">
        <v>9002719012108</v>
      </c>
      <c r="J152" s="2039">
        <v>90178010</v>
      </c>
      <c r="K152" s="2043" t="s">
        <v>10246</v>
      </c>
      <c r="N152" s="2044" t="str">
        <f t="shared" si="19"/>
        <v xml:space="preserve"> </v>
      </c>
    </row>
    <row r="153" spans="1:14" s="2037" customFormat="1" ht="11.25">
      <c r="A153" s="2037" t="s">
        <v>10455</v>
      </c>
      <c r="B153" s="2038">
        <v>50057701</v>
      </c>
      <c r="C153" s="2039" t="s">
        <v>10456</v>
      </c>
      <c r="D153" s="2039" t="s">
        <v>10404</v>
      </c>
      <c r="E153" s="2039" t="s">
        <v>10446</v>
      </c>
      <c r="F153" s="2040">
        <v>1</v>
      </c>
      <c r="G153" s="2041">
        <v>19.510000000000002</v>
      </c>
      <c r="H153" s="2041">
        <v>29.56</v>
      </c>
      <c r="I153" s="2042">
        <v>9002719012405</v>
      </c>
      <c r="J153" s="2039">
        <v>90178010</v>
      </c>
      <c r="K153" s="2043" t="s">
        <v>10246</v>
      </c>
      <c r="N153" s="2044" t="str">
        <f t="shared" si="19"/>
        <v xml:space="preserve"> </v>
      </c>
    </row>
    <row r="154" spans="1:14" s="2037" customFormat="1" ht="11.25">
      <c r="A154" s="2037" t="s">
        <v>10457</v>
      </c>
      <c r="B154" s="2038">
        <v>50057901</v>
      </c>
      <c r="C154" s="2039" t="s">
        <v>10458</v>
      </c>
      <c r="D154" s="2039" t="s">
        <v>10404</v>
      </c>
      <c r="E154" s="2039" t="s">
        <v>10446</v>
      </c>
      <c r="F154" s="2040">
        <v>1</v>
      </c>
      <c r="G154" s="2041">
        <v>23.57</v>
      </c>
      <c r="H154" s="2041">
        <v>35.72</v>
      </c>
      <c r="I154" s="2042">
        <v>9002719012160</v>
      </c>
      <c r="J154" s="2039">
        <v>90178010</v>
      </c>
      <c r="K154" s="2043" t="s">
        <v>10246</v>
      </c>
      <c r="N154" s="2044" t="str">
        <f t="shared" si="19"/>
        <v xml:space="preserve"> </v>
      </c>
    </row>
    <row r="155" spans="1:14" s="2037" customFormat="1" ht="11.25">
      <c r="B155" s="2038"/>
      <c r="C155" s="2039" t="s">
        <v>10459</v>
      </c>
      <c r="D155" s="2039"/>
      <c r="E155" s="2039"/>
      <c r="F155" s="2040">
        <v>0</v>
      </c>
      <c r="G155" s="2041">
        <v>0</v>
      </c>
      <c r="H155" s="2041">
        <v>0</v>
      </c>
      <c r="I155" s="2042"/>
      <c r="J155" s="2039"/>
      <c r="K155" s="2043" t="s">
        <v>10168</v>
      </c>
      <c r="N155" s="2044" t="str">
        <f t="shared" si="19"/>
        <v xml:space="preserve"> </v>
      </c>
    </row>
    <row r="156" spans="1:14" s="2037" customFormat="1" ht="11.25">
      <c r="A156" s="2037" t="s">
        <v>10460</v>
      </c>
      <c r="B156" s="2038">
        <v>57070501</v>
      </c>
      <c r="C156" s="2039" t="s">
        <v>10461</v>
      </c>
      <c r="D156" s="2039" t="s">
        <v>10462</v>
      </c>
      <c r="E156" s="2039" t="s">
        <v>10463</v>
      </c>
      <c r="F156" s="2040">
        <v>1</v>
      </c>
      <c r="G156" s="2041">
        <v>196.68</v>
      </c>
      <c r="H156" s="2041">
        <v>303.5</v>
      </c>
      <c r="I156" s="2042">
        <v>9002719003786</v>
      </c>
      <c r="J156" s="2039">
        <v>90178010</v>
      </c>
      <c r="K156" s="2043" t="s">
        <v>10464</v>
      </c>
      <c r="N156" s="2044" t="str">
        <f t="shared" si="19"/>
        <v xml:space="preserve"> </v>
      </c>
    </row>
    <row r="157" spans="1:14" s="2037" customFormat="1" ht="11.25">
      <c r="A157" s="2037" t="s">
        <v>10465</v>
      </c>
      <c r="B157" s="2038">
        <v>57070701</v>
      </c>
      <c r="C157" s="2039" t="s">
        <v>10466</v>
      </c>
      <c r="D157" s="2039" t="s">
        <v>10462</v>
      </c>
      <c r="E157" s="2039" t="s">
        <v>10467</v>
      </c>
      <c r="F157" s="2040">
        <v>1</v>
      </c>
      <c r="G157" s="2041">
        <v>159.9</v>
      </c>
      <c r="H157" s="2041">
        <v>246.75</v>
      </c>
      <c r="I157" s="2042">
        <v>9002719016786</v>
      </c>
      <c r="J157" s="2039">
        <v>90178010</v>
      </c>
      <c r="K157" s="2043" t="s">
        <v>10464</v>
      </c>
      <c r="N157" s="2044" t="str">
        <f t="shared" si="19"/>
        <v xml:space="preserve"> </v>
      </c>
    </row>
    <row r="158" spans="1:14" s="2037" customFormat="1" ht="11.25">
      <c r="A158" s="2037" t="s">
        <v>10468</v>
      </c>
      <c r="B158" s="2038">
        <v>57070801</v>
      </c>
      <c r="C158" s="2039" t="s">
        <v>10469</v>
      </c>
      <c r="D158" s="2039" t="s">
        <v>10462</v>
      </c>
      <c r="E158" s="2039" t="s">
        <v>10470</v>
      </c>
      <c r="F158" s="2040">
        <v>1</v>
      </c>
      <c r="G158" s="2041">
        <v>179.62</v>
      </c>
      <c r="H158" s="2041">
        <v>277.18</v>
      </c>
      <c r="I158" s="2042">
        <v>9002719016793</v>
      </c>
      <c r="J158" s="2039">
        <v>90178010</v>
      </c>
      <c r="K158" s="2043" t="s">
        <v>10464</v>
      </c>
      <c r="N158" s="2044" t="str">
        <f t="shared" si="19"/>
        <v xml:space="preserve"> </v>
      </c>
    </row>
    <row r="159" spans="1:14" s="2037" customFormat="1" ht="11.25">
      <c r="A159" s="2037" t="s">
        <v>10471</v>
      </c>
      <c r="B159" s="2038">
        <v>57071201</v>
      </c>
      <c r="C159" s="2039" t="s">
        <v>10472</v>
      </c>
      <c r="D159" s="2039" t="s">
        <v>10462</v>
      </c>
      <c r="E159" s="2039" t="s">
        <v>10473</v>
      </c>
      <c r="F159" s="2040">
        <v>1</v>
      </c>
      <c r="G159" s="2041">
        <v>334.72</v>
      </c>
      <c r="H159" s="2041">
        <v>516.53</v>
      </c>
      <c r="I159" s="2042">
        <v>9002719009726</v>
      </c>
      <c r="J159" s="2039">
        <v>90178010</v>
      </c>
      <c r="K159" s="2043" t="s">
        <v>10464</v>
      </c>
      <c r="N159" s="2044" t="str">
        <f t="shared" si="19"/>
        <v xml:space="preserve"> </v>
      </c>
    </row>
    <row r="160" spans="1:14" s="2037" customFormat="1" ht="11.25">
      <c r="B160" s="2038"/>
      <c r="C160" s="2039" t="s">
        <v>10474</v>
      </c>
      <c r="D160" s="2039"/>
      <c r="E160" s="2039"/>
      <c r="F160" s="2040">
        <v>0</v>
      </c>
      <c r="G160" s="2041">
        <v>0</v>
      </c>
      <c r="H160" s="2041">
        <v>0</v>
      </c>
      <c r="I160" s="2042"/>
      <c r="J160" s="2039"/>
      <c r="K160" s="2043" t="s">
        <v>10168</v>
      </c>
      <c r="N160" s="2044" t="str">
        <f t="shared" ref="N160:N223" si="20">IF(M160*1.19&gt;0,M160*1.19," ")</f>
        <v xml:space="preserve"> </v>
      </c>
    </row>
    <row r="161" spans="1:14" s="2037" customFormat="1" ht="11.25">
      <c r="B161" s="2038"/>
      <c r="C161" s="2039" t="s">
        <v>10475</v>
      </c>
      <c r="D161" s="2039"/>
      <c r="E161" s="2039"/>
      <c r="F161" s="2040">
        <v>0</v>
      </c>
      <c r="G161" s="2041">
        <v>0</v>
      </c>
      <c r="H161" s="2041">
        <v>0</v>
      </c>
      <c r="I161" s="2042"/>
      <c r="J161" s="2039"/>
      <c r="K161" s="2043" t="s">
        <v>10168</v>
      </c>
      <c r="N161" s="2044" t="str">
        <f t="shared" si="20"/>
        <v xml:space="preserve"> </v>
      </c>
    </row>
    <row r="162" spans="1:14" s="2037" customFormat="1" ht="11.25">
      <c r="A162" s="2037" t="s">
        <v>10476</v>
      </c>
      <c r="B162" s="2038">
        <v>57080201</v>
      </c>
      <c r="C162" s="2039" t="s">
        <v>10477</v>
      </c>
      <c r="D162" s="2039" t="s">
        <v>10478</v>
      </c>
      <c r="E162" s="2039"/>
      <c r="F162" s="2040">
        <v>1</v>
      </c>
      <c r="G162" s="2041">
        <v>79.66</v>
      </c>
      <c r="H162" s="2041">
        <v>119.35</v>
      </c>
      <c r="I162" s="2042">
        <v>9002719038160</v>
      </c>
      <c r="J162" s="2039">
        <v>90178090</v>
      </c>
      <c r="K162" s="2043" t="s">
        <v>10274</v>
      </c>
      <c r="N162" s="2044" t="str">
        <f t="shared" si="20"/>
        <v xml:space="preserve"> </v>
      </c>
    </row>
    <row r="163" spans="1:14" s="2037" customFormat="1" ht="11.25">
      <c r="A163" s="2037" t="s">
        <v>10479</v>
      </c>
      <c r="B163" s="2038">
        <v>57080101</v>
      </c>
      <c r="C163" s="2039" t="s">
        <v>10480</v>
      </c>
      <c r="D163" s="2039" t="s">
        <v>10478</v>
      </c>
      <c r="E163" s="2039"/>
      <c r="F163" s="2040">
        <v>1</v>
      </c>
      <c r="G163" s="2041">
        <v>38.83</v>
      </c>
      <c r="H163" s="2041">
        <v>58.18</v>
      </c>
      <c r="I163" s="2042">
        <v>9002719038153</v>
      </c>
      <c r="J163" s="2039">
        <v>90178090</v>
      </c>
      <c r="K163" s="2043" t="s">
        <v>10274</v>
      </c>
      <c r="N163" s="2044" t="str">
        <f t="shared" si="20"/>
        <v xml:space="preserve"> </v>
      </c>
    </row>
    <row r="164" spans="1:14" s="2037" customFormat="1" ht="11.25">
      <c r="B164" s="2038"/>
      <c r="C164" s="2039" t="s">
        <v>10481</v>
      </c>
      <c r="D164" s="2039"/>
      <c r="E164" s="2039"/>
      <c r="F164" s="2040">
        <v>0</v>
      </c>
      <c r="G164" s="2041">
        <v>0</v>
      </c>
      <c r="H164" s="2041">
        <v>0</v>
      </c>
      <c r="I164" s="2042"/>
      <c r="J164" s="2039"/>
      <c r="K164" s="2043" t="s">
        <v>10168</v>
      </c>
      <c r="N164" s="2044" t="str">
        <f t="shared" si="20"/>
        <v xml:space="preserve"> </v>
      </c>
    </row>
    <row r="165" spans="1:14" s="2037" customFormat="1" ht="11.25">
      <c r="A165" s="2037" t="s">
        <v>10482</v>
      </c>
      <c r="B165" s="2038" t="s">
        <v>10483</v>
      </c>
      <c r="C165" s="2039" t="s">
        <v>10484</v>
      </c>
      <c r="D165" s="2039"/>
      <c r="E165" s="2039" t="s">
        <v>10485</v>
      </c>
      <c r="F165" s="2040">
        <v>1</v>
      </c>
      <c r="G165" s="2041">
        <v>23.26</v>
      </c>
      <c r="H165" s="2041">
        <v>36.85</v>
      </c>
      <c r="I165" s="2042">
        <v>9002719041603</v>
      </c>
      <c r="J165" s="2039">
        <v>42029900</v>
      </c>
      <c r="K165" s="2043" t="s">
        <v>10486</v>
      </c>
      <c r="N165" s="2044" t="str">
        <f t="shared" si="20"/>
        <v xml:space="preserve"> </v>
      </c>
    </row>
    <row r="166" spans="1:14" s="2037" customFormat="1" ht="11.25">
      <c r="B166" s="2038"/>
      <c r="C166" s="2039" t="s">
        <v>10487</v>
      </c>
      <c r="D166" s="2039"/>
      <c r="E166" s="2039"/>
      <c r="F166" s="2040">
        <v>0</v>
      </c>
      <c r="G166" s="2041">
        <v>0</v>
      </c>
      <c r="H166" s="2041">
        <v>0</v>
      </c>
      <c r="I166" s="2042"/>
      <c r="J166" s="2039"/>
      <c r="K166" s="2043" t="s">
        <v>10168</v>
      </c>
      <c r="N166" s="2044" t="str">
        <f t="shared" si="20"/>
        <v xml:space="preserve"> </v>
      </c>
    </row>
    <row r="167" spans="1:14" s="2037" customFormat="1" ht="11.25">
      <c r="B167" s="2038"/>
      <c r="C167" s="2039" t="s">
        <v>10488</v>
      </c>
      <c r="D167" s="2039"/>
      <c r="E167" s="2039"/>
      <c r="F167" s="2040">
        <v>0</v>
      </c>
      <c r="G167" s="2041">
        <v>0</v>
      </c>
      <c r="H167" s="2041">
        <v>0</v>
      </c>
      <c r="I167" s="2042"/>
      <c r="J167" s="2039"/>
      <c r="K167" s="2043" t="s">
        <v>10168</v>
      </c>
      <c r="N167" s="2044" t="str">
        <f t="shared" si="20"/>
        <v xml:space="preserve"> </v>
      </c>
    </row>
    <row r="168" spans="1:14" s="2037" customFormat="1" ht="11.25">
      <c r="A168" s="2037" t="s">
        <v>10489</v>
      </c>
      <c r="B168" s="2038">
        <v>56012001</v>
      </c>
      <c r="C168" s="2039" t="s">
        <v>10490</v>
      </c>
      <c r="D168" s="2039" t="s">
        <v>10491</v>
      </c>
      <c r="E168" s="2039" t="s">
        <v>10492</v>
      </c>
      <c r="F168" s="2040">
        <v>6</v>
      </c>
      <c r="G168" s="2041">
        <v>9.64</v>
      </c>
      <c r="H168" s="2041">
        <v>14.45</v>
      </c>
      <c r="I168" s="2042">
        <v>9002719021001</v>
      </c>
      <c r="J168" s="2039">
        <v>90178010</v>
      </c>
      <c r="K168" s="2043" t="s">
        <v>10172</v>
      </c>
      <c r="N168" s="2044" t="str">
        <f t="shared" si="20"/>
        <v xml:space="preserve"> </v>
      </c>
    </row>
    <row r="169" spans="1:14" s="2037" customFormat="1" ht="11.25">
      <c r="A169" s="2037" t="s">
        <v>10493</v>
      </c>
      <c r="B169" s="2038">
        <v>56012101</v>
      </c>
      <c r="C169" s="2039" t="s">
        <v>10494</v>
      </c>
      <c r="D169" s="2039" t="s">
        <v>10491</v>
      </c>
      <c r="E169" s="2039" t="s">
        <v>10495</v>
      </c>
      <c r="F169" s="2040">
        <v>6</v>
      </c>
      <c r="G169" s="2041">
        <v>9.8699999999999992</v>
      </c>
      <c r="H169" s="2041">
        <v>14.78</v>
      </c>
      <c r="I169" s="2042">
        <v>9002719021018</v>
      </c>
      <c r="J169" s="2039">
        <v>90178010</v>
      </c>
      <c r="K169" s="2043" t="s">
        <v>10172</v>
      </c>
      <c r="N169" s="2044" t="str">
        <f t="shared" si="20"/>
        <v xml:space="preserve"> </v>
      </c>
    </row>
    <row r="170" spans="1:14" s="2037" customFormat="1" ht="11.25">
      <c r="A170" s="2037" t="s">
        <v>10496</v>
      </c>
      <c r="B170" s="2038">
        <v>56012201</v>
      </c>
      <c r="C170" s="2039" t="s">
        <v>10497</v>
      </c>
      <c r="D170" s="2039" t="s">
        <v>10491</v>
      </c>
      <c r="E170" s="2039" t="s">
        <v>10498</v>
      </c>
      <c r="F170" s="2040">
        <v>6</v>
      </c>
      <c r="G170" s="2041">
        <v>10.49</v>
      </c>
      <c r="H170" s="2041">
        <v>15.72</v>
      </c>
      <c r="I170" s="2042">
        <v>9002719021025</v>
      </c>
      <c r="J170" s="2039">
        <v>90178010</v>
      </c>
      <c r="K170" s="2043" t="s">
        <v>10172</v>
      </c>
      <c r="N170" s="2044" t="str">
        <f t="shared" si="20"/>
        <v xml:space="preserve"> </v>
      </c>
    </row>
    <row r="171" spans="1:14" s="2037" customFormat="1" ht="11.25">
      <c r="A171" s="2037" t="s">
        <v>10499</v>
      </c>
      <c r="B171" s="2038">
        <v>56012301</v>
      </c>
      <c r="C171" s="2039" t="s">
        <v>10500</v>
      </c>
      <c r="D171" s="2039" t="s">
        <v>10491</v>
      </c>
      <c r="E171" s="2039" t="s">
        <v>10501</v>
      </c>
      <c r="F171" s="2040">
        <v>6</v>
      </c>
      <c r="G171" s="2041">
        <v>11.86</v>
      </c>
      <c r="H171" s="2041">
        <v>17.77</v>
      </c>
      <c r="I171" s="2042">
        <v>9002719021032</v>
      </c>
      <c r="J171" s="2039">
        <v>90178010</v>
      </c>
      <c r="K171" s="2043" t="s">
        <v>10172</v>
      </c>
      <c r="N171" s="2044" t="str">
        <f t="shared" si="20"/>
        <v xml:space="preserve"> </v>
      </c>
    </row>
    <row r="172" spans="1:14" s="2037" customFormat="1" ht="11.25">
      <c r="A172" s="2037" t="s">
        <v>10502</v>
      </c>
      <c r="B172" s="2038">
        <v>56012401</v>
      </c>
      <c r="C172" s="2039" t="s">
        <v>10503</v>
      </c>
      <c r="D172" s="2039" t="s">
        <v>10491</v>
      </c>
      <c r="E172" s="2039" t="s">
        <v>10504</v>
      </c>
      <c r="F172" s="2040">
        <v>6</v>
      </c>
      <c r="G172" s="2041">
        <v>12.6</v>
      </c>
      <c r="H172" s="2041">
        <v>18.88</v>
      </c>
      <c r="I172" s="2042">
        <v>9002719021049</v>
      </c>
      <c r="J172" s="2039">
        <v>90178010</v>
      </c>
      <c r="K172" s="2043" t="s">
        <v>10172</v>
      </c>
      <c r="N172" s="2044" t="str">
        <f t="shared" si="20"/>
        <v xml:space="preserve"> </v>
      </c>
    </row>
    <row r="173" spans="1:14" s="2037" customFormat="1" ht="11.25">
      <c r="A173" s="2037" t="s">
        <v>10505</v>
      </c>
      <c r="B173" s="2038">
        <v>56012501</v>
      </c>
      <c r="C173" s="2039" t="s">
        <v>10506</v>
      </c>
      <c r="D173" s="2039" t="s">
        <v>10491</v>
      </c>
      <c r="E173" s="2039" t="s">
        <v>10507</v>
      </c>
      <c r="F173" s="2040">
        <v>6</v>
      </c>
      <c r="G173" s="2041">
        <v>13.15</v>
      </c>
      <c r="H173" s="2041">
        <v>19.71</v>
      </c>
      <c r="I173" s="2042">
        <v>9002719021056</v>
      </c>
      <c r="J173" s="2039">
        <v>90178010</v>
      </c>
      <c r="K173" s="2043" t="s">
        <v>10172</v>
      </c>
      <c r="N173" s="2044" t="str">
        <f t="shared" si="20"/>
        <v xml:space="preserve"> </v>
      </c>
    </row>
    <row r="174" spans="1:14" s="2037" customFormat="1" ht="11.25">
      <c r="A174" s="2037" t="s">
        <v>10508</v>
      </c>
      <c r="B174" s="2038">
        <v>56013001</v>
      </c>
      <c r="C174" s="2039" t="s">
        <v>10509</v>
      </c>
      <c r="D174" s="2039" t="s">
        <v>10491</v>
      </c>
      <c r="E174" s="2039" t="s">
        <v>10510</v>
      </c>
      <c r="F174" s="2040">
        <v>6</v>
      </c>
      <c r="G174" s="2041">
        <v>8.83</v>
      </c>
      <c r="H174" s="2041">
        <v>13.23</v>
      </c>
      <c r="I174" s="2042">
        <v>9002719021063</v>
      </c>
      <c r="J174" s="2039">
        <v>90178010</v>
      </c>
      <c r="K174" s="2043" t="s">
        <v>10172</v>
      </c>
      <c r="N174" s="2044" t="str">
        <f t="shared" si="20"/>
        <v xml:space="preserve"> </v>
      </c>
    </row>
    <row r="175" spans="1:14" s="2037" customFormat="1" ht="11.25">
      <c r="A175" s="2037" t="s">
        <v>10511</v>
      </c>
      <c r="B175" s="2038">
        <v>56013101</v>
      </c>
      <c r="C175" s="2039" t="s">
        <v>10512</v>
      </c>
      <c r="D175" s="2039" t="s">
        <v>10491</v>
      </c>
      <c r="E175" s="2039" t="s">
        <v>10513</v>
      </c>
      <c r="F175" s="2040">
        <v>6</v>
      </c>
      <c r="G175" s="2041">
        <v>9.0500000000000007</v>
      </c>
      <c r="H175" s="2041">
        <v>13.56</v>
      </c>
      <c r="I175" s="2042">
        <v>9002719018469</v>
      </c>
      <c r="J175" s="2039">
        <v>90178010</v>
      </c>
      <c r="K175" s="2043" t="s">
        <v>10172</v>
      </c>
      <c r="N175" s="2044" t="str">
        <f t="shared" si="20"/>
        <v xml:space="preserve"> </v>
      </c>
    </row>
    <row r="176" spans="1:14" s="2037" customFormat="1" ht="11.25">
      <c r="A176" s="2037" t="s">
        <v>10514</v>
      </c>
      <c r="B176" s="2038">
        <v>56013201</v>
      </c>
      <c r="C176" s="2039" t="s">
        <v>10515</v>
      </c>
      <c r="D176" s="2039" t="s">
        <v>10491</v>
      </c>
      <c r="E176" s="2039" t="s">
        <v>10516</v>
      </c>
      <c r="F176" s="2040">
        <v>6</v>
      </c>
      <c r="G176" s="2041">
        <v>9.57</v>
      </c>
      <c r="H176" s="2041">
        <v>14.34</v>
      </c>
      <c r="I176" s="2042">
        <v>9002719018476</v>
      </c>
      <c r="J176" s="2039">
        <v>90178010</v>
      </c>
      <c r="K176" s="2043" t="s">
        <v>10172</v>
      </c>
      <c r="N176" s="2044" t="str">
        <f t="shared" si="20"/>
        <v xml:space="preserve"> </v>
      </c>
    </row>
    <row r="177" spans="1:14" s="2037" customFormat="1" ht="11.25">
      <c r="A177" s="2037" t="s">
        <v>10517</v>
      </c>
      <c r="B177" s="2038">
        <v>56013301</v>
      </c>
      <c r="C177" s="2039" t="s">
        <v>10518</v>
      </c>
      <c r="D177" s="2039" t="s">
        <v>10491</v>
      </c>
      <c r="E177" s="2039" t="s">
        <v>10519</v>
      </c>
      <c r="F177" s="2040">
        <v>6</v>
      </c>
      <c r="G177" s="2041">
        <v>10.83</v>
      </c>
      <c r="H177" s="2041">
        <v>16.22</v>
      </c>
      <c r="I177" s="2042">
        <v>9002719018483</v>
      </c>
      <c r="J177" s="2039">
        <v>90178010</v>
      </c>
      <c r="K177" s="2043" t="s">
        <v>10172</v>
      </c>
      <c r="N177" s="2044" t="str">
        <f t="shared" si="20"/>
        <v xml:space="preserve"> </v>
      </c>
    </row>
    <row r="178" spans="1:14" s="2037" customFormat="1" ht="11.25">
      <c r="A178" s="2037" t="s">
        <v>10520</v>
      </c>
      <c r="B178" s="2038">
        <v>56013401</v>
      </c>
      <c r="C178" s="2039" t="s">
        <v>10521</v>
      </c>
      <c r="D178" s="2039" t="s">
        <v>10491</v>
      </c>
      <c r="E178" s="2039" t="s">
        <v>10522</v>
      </c>
      <c r="F178" s="2040">
        <v>6</v>
      </c>
      <c r="G178" s="2041">
        <v>11.57</v>
      </c>
      <c r="H178" s="2041">
        <v>17.329999999999998</v>
      </c>
      <c r="I178" s="2042">
        <v>9002719018490</v>
      </c>
      <c r="J178" s="2039">
        <v>90178010</v>
      </c>
      <c r="K178" s="2043" t="s">
        <v>10172</v>
      </c>
      <c r="N178" s="2044" t="str">
        <f t="shared" si="20"/>
        <v xml:space="preserve"> </v>
      </c>
    </row>
    <row r="179" spans="1:14" s="2037" customFormat="1" ht="11.25">
      <c r="A179" s="2037" t="s">
        <v>10523</v>
      </c>
      <c r="B179" s="2038">
        <v>56013501</v>
      </c>
      <c r="C179" s="2039" t="s">
        <v>10524</v>
      </c>
      <c r="D179" s="2039" t="s">
        <v>10491</v>
      </c>
      <c r="E179" s="2039" t="s">
        <v>10525</v>
      </c>
      <c r="F179" s="2040">
        <v>6</v>
      </c>
      <c r="G179" s="2041">
        <v>11.82</v>
      </c>
      <c r="H179" s="2041">
        <v>17.71</v>
      </c>
      <c r="I179" s="2042">
        <v>9002719018506</v>
      </c>
      <c r="J179" s="2039">
        <v>90178010</v>
      </c>
      <c r="K179" s="2043" t="s">
        <v>10172</v>
      </c>
      <c r="N179" s="2044" t="str">
        <f t="shared" si="20"/>
        <v xml:space="preserve"> </v>
      </c>
    </row>
    <row r="180" spans="1:14" s="2037" customFormat="1" ht="11.25">
      <c r="A180" s="2037" t="s">
        <v>10526</v>
      </c>
      <c r="B180" s="2038">
        <v>56014001</v>
      </c>
      <c r="C180" s="2039" t="s">
        <v>10527</v>
      </c>
      <c r="D180" s="2039" t="s">
        <v>10528</v>
      </c>
      <c r="E180" s="2039" t="s">
        <v>10529</v>
      </c>
      <c r="F180" s="2040">
        <v>6</v>
      </c>
      <c r="G180" s="2041">
        <v>5.54</v>
      </c>
      <c r="H180" s="2041">
        <v>8.3000000000000007</v>
      </c>
      <c r="I180" s="2042">
        <v>9002719021070</v>
      </c>
      <c r="J180" s="2039">
        <v>90178010</v>
      </c>
      <c r="K180" s="2043" t="s">
        <v>10172</v>
      </c>
      <c r="N180" s="2044" t="str">
        <f t="shared" si="20"/>
        <v xml:space="preserve"> </v>
      </c>
    </row>
    <row r="181" spans="1:14" s="2037" customFormat="1" ht="11.25">
      <c r="A181" s="2037" t="s">
        <v>10530</v>
      </c>
      <c r="B181" s="2038">
        <v>56014101</v>
      </c>
      <c r="C181" s="2039" t="s">
        <v>10531</v>
      </c>
      <c r="D181" s="2039" t="s">
        <v>10528</v>
      </c>
      <c r="E181" s="2039" t="s">
        <v>10532</v>
      </c>
      <c r="F181" s="2040">
        <v>6</v>
      </c>
      <c r="G181" s="2041">
        <v>5.73</v>
      </c>
      <c r="H181" s="2041">
        <v>8.58</v>
      </c>
      <c r="I181" s="2042">
        <v>9002719021087</v>
      </c>
      <c r="J181" s="2039">
        <v>90178010</v>
      </c>
      <c r="K181" s="2043" t="s">
        <v>10172</v>
      </c>
      <c r="N181" s="2044" t="str">
        <f t="shared" si="20"/>
        <v xml:space="preserve"> </v>
      </c>
    </row>
    <row r="182" spans="1:14" s="2037" customFormat="1" ht="11.25">
      <c r="A182" s="2037" t="s">
        <v>10533</v>
      </c>
      <c r="B182" s="2038">
        <v>56014201</v>
      </c>
      <c r="C182" s="2039" t="s">
        <v>10534</v>
      </c>
      <c r="D182" s="2039" t="s">
        <v>10528</v>
      </c>
      <c r="E182" s="2039" t="s">
        <v>10535</v>
      </c>
      <c r="F182" s="2040">
        <v>6</v>
      </c>
      <c r="G182" s="2041">
        <v>6.06</v>
      </c>
      <c r="H182" s="2041">
        <v>9.08</v>
      </c>
      <c r="I182" s="2042">
        <v>9002719021094</v>
      </c>
      <c r="J182" s="2039">
        <v>90178010</v>
      </c>
      <c r="K182" s="2043" t="s">
        <v>10172</v>
      </c>
      <c r="N182" s="2044" t="str">
        <f t="shared" si="20"/>
        <v xml:space="preserve"> </v>
      </c>
    </row>
    <row r="183" spans="1:14" s="2037" customFormat="1" ht="11.25">
      <c r="A183" s="2037" t="s">
        <v>10536</v>
      </c>
      <c r="B183" s="2038">
        <v>56014301</v>
      </c>
      <c r="C183" s="2039" t="s">
        <v>10537</v>
      </c>
      <c r="D183" s="2039" t="s">
        <v>10528</v>
      </c>
      <c r="E183" s="2039" t="s">
        <v>10538</v>
      </c>
      <c r="F183" s="2040">
        <v>6</v>
      </c>
      <c r="G183" s="2041">
        <v>6.28</v>
      </c>
      <c r="H183" s="2041">
        <v>9.41</v>
      </c>
      <c r="I183" s="2042">
        <v>9002719021100</v>
      </c>
      <c r="J183" s="2039">
        <v>90178010</v>
      </c>
      <c r="K183" s="2043" t="s">
        <v>10172</v>
      </c>
      <c r="N183" s="2044" t="str">
        <f t="shared" si="20"/>
        <v xml:space="preserve"> </v>
      </c>
    </row>
    <row r="184" spans="1:14" s="2037" customFormat="1" ht="11.25">
      <c r="A184" s="2037" t="s">
        <v>10539</v>
      </c>
      <c r="B184" s="2038">
        <v>56014401</v>
      </c>
      <c r="C184" s="2039" t="s">
        <v>10540</v>
      </c>
      <c r="D184" s="2039" t="s">
        <v>10528</v>
      </c>
      <c r="E184" s="2039" t="s">
        <v>10541</v>
      </c>
      <c r="F184" s="2040">
        <v>6</v>
      </c>
      <c r="G184" s="2041">
        <v>6.54</v>
      </c>
      <c r="H184" s="2041">
        <v>9.8000000000000007</v>
      </c>
      <c r="I184" s="2042">
        <v>9002719021117</v>
      </c>
      <c r="J184" s="2039">
        <v>90178010</v>
      </c>
      <c r="K184" s="2043" t="s">
        <v>10172</v>
      </c>
      <c r="N184" s="2044" t="str">
        <f t="shared" si="20"/>
        <v xml:space="preserve"> </v>
      </c>
    </row>
    <row r="185" spans="1:14" s="2037" customFormat="1" ht="11.25">
      <c r="A185" s="2037" t="s">
        <v>10542</v>
      </c>
      <c r="B185" s="2038">
        <v>56014501</v>
      </c>
      <c r="C185" s="2039" t="s">
        <v>10543</v>
      </c>
      <c r="D185" s="2039" t="s">
        <v>10528</v>
      </c>
      <c r="E185" s="2039" t="s">
        <v>10544</v>
      </c>
      <c r="F185" s="2040">
        <v>6</v>
      </c>
      <c r="G185" s="2041">
        <v>7.76</v>
      </c>
      <c r="H185" s="2041">
        <v>11.63</v>
      </c>
      <c r="I185" s="2042">
        <v>9002719021124</v>
      </c>
      <c r="J185" s="2039">
        <v>90178010</v>
      </c>
      <c r="K185" s="2043" t="s">
        <v>10172</v>
      </c>
      <c r="N185" s="2044" t="str">
        <f t="shared" si="20"/>
        <v xml:space="preserve"> </v>
      </c>
    </row>
    <row r="186" spans="1:14" s="2037" customFormat="1" ht="11.25">
      <c r="A186" s="2037" t="s">
        <v>10545</v>
      </c>
      <c r="B186" s="2038">
        <v>56016001</v>
      </c>
      <c r="C186" s="2039" t="s">
        <v>10546</v>
      </c>
      <c r="D186" s="2039" t="s">
        <v>10491</v>
      </c>
      <c r="E186" s="2039" t="s">
        <v>10547</v>
      </c>
      <c r="F186" s="2040">
        <v>6</v>
      </c>
      <c r="G186" s="2041">
        <v>5.69</v>
      </c>
      <c r="H186" s="2041">
        <v>8.5299999999999994</v>
      </c>
      <c r="I186" s="2042">
        <v>9002719018384</v>
      </c>
      <c r="J186" s="2039">
        <v>90178010</v>
      </c>
      <c r="K186" s="2043" t="s">
        <v>10172</v>
      </c>
      <c r="N186" s="2044" t="str">
        <f t="shared" si="20"/>
        <v xml:space="preserve"> </v>
      </c>
    </row>
    <row r="187" spans="1:14" s="2037" customFormat="1" ht="11.25">
      <c r="A187" s="2037" t="s">
        <v>10548</v>
      </c>
      <c r="B187" s="2038">
        <v>56016101</v>
      </c>
      <c r="C187" s="2039" t="s">
        <v>10549</v>
      </c>
      <c r="D187" s="2039" t="s">
        <v>10491</v>
      </c>
      <c r="E187" s="2039" t="s">
        <v>10550</v>
      </c>
      <c r="F187" s="2040">
        <v>6</v>
      </c>
      <c r="G187" s="2041">
        <v>5.99</v>
      </c>
      <c r="H187" s="2041">
        <v>8.9700000000000006</v>
      </c>
      <c r="I187" s="2042">
        <v>9002719018391</v>
      </c>
      <c r="J187" s="2039">
        <v>90178010</v>
      </c>
      <c r="K187" s="2043" t="s">
        <v>10172</v>
      </c>
      <c r="N187" s="2044" t="str">
        <f t="shared" si="20"/>
        <v xml:space="preserve"> </v>
      </c>
    </row>
    <row r="188" spans="1:14" s="2037" customFormat="1" ht="11.25">
      <c r="B188" s="2038"/>
      <c r="C188" s="2039" t="s">
        <v>10551</v>
      </c>
      <c r="D188" s="2039"/>
      <c r="E188" s="2039"/>
      <c r="F188" s="2040">
        <v>0</v>
      </c>
      <c r="G188" s="2041">
        <v>0</v>
      </c>
      <c r="H188" s="2041">
        <v>0</v>
      </c>
      <c r="I188" s="2042"/>
      <c r="J188" s="2039"/>
      <c r="K188" s="2043" t="s">
        <v>10168</v>
      </c>
      <c r="N188" s="2044" t="str">
        <f t="shared" si="20"/>
        <v xml:space="preserve"> </v>
      </c>
    </row>
    <row r="189" spans="1:14" s="2037" customFormat="1" ht="11.25">
      <c r="A189" s="2037" t="s">
        <v>10552</v>
      </c>
      <c r="B189" s="2038">
        <v>56031101</v>
      </c>
      <c r="C189" s="2039" t="s">
        <v>10553</v>
      </c>
      <c r="D189" s="2039" t="s">
        <v>10554</v>
      </c>
      <c r="E189" s="2039" t="s">
        <v>10555</v>
      </c>
      <c r="F189" s="2040">
        <v>6</v>
      </c>
      <c r="G189" s="2041">
        <v>11.86</v>
      </c>
      <c r="H189" s="2041">
        <v>17.77</v>
      </c>
      <c r="I189" s="2042">
        <v>9002719021223</v>
      </c>
      <c r="J189" s="2039">
        <v>90178010</v>
      </c>
      <c r="K189" s="2043" t="s">
        <v>10172</v>
      </c>
      <c r="N189" s="2044" t="str">
        <f t="shared" si="20"/>
        <v xml:space="preserve"> </v>
      </c>
    </row>
    <row r="190" spans="1:14" s="2037" customFormat="1" ht="11.25">
      <c r="A190" s="2037" t="s">
        <v>10556</v>
      </c>
      <c r="B190" s="2038">
        <v>56032101</v>
      </c>
      <c r="C190" s="2039" t="s">
        <v>10557</v>
      </c>
      <c r="D190" s="2039" t="s">
        <v>10554</v>
      </c>
      <c r="E190" s="2039" t="s">
        <v>10558</v>
      </c>
      <c r="F190" s="2040">
        <v>6</v>
      </c>
      <c r="G190" s="2041">
        <v>8.31</v>
      </c>
      <c r="H190" s="2041">
        <v>12.46</v>
      </c>
      <c r="I190" s="2042">
        <v>9002719018520</v>
      </c>
      <c r="J190" s="2039">
        <v>90178010</v>
      </c>
      <c r="K190" s="2043" t="s">
        <v>10172</v>
      </c>
      <c r="N190" s="2044" t="str">
        <f t="shared" si="20"/>
        <v xml:space="preserve"> </v>
      </c>
    </row>
    <row r="191" spans="1:14" s="2037" customFormat="1" ht="11.25">
      <c r="B191" s="2038"/>
      <c r="C191" s="2039" t="s">
        <v>10559</v>
      </c>
      <c r="D191" s="2039"/>
      <c r="E191" s="2039"/>
      <c r="F191" s="2040">
        <v>0</v>
      </c>
      <c r="G191" s="2041">
        <v>0</v>
      </c>
      <c r="H191" s="2041">
        <v>0</v>
      </c>
      <c r="I191" s="2042"/>
      <c r="J191" s="2039"/>
      <c r="K191" s="2043" t="s">
        <v>10168</v>
      </c>
      <c r="N191" s="2044" t="str">
        <f t="shared" si="20"/>
        <v xml:space="preserve"> </v>
      </c>
    </row>
    <row r="192" spans="1:14" s="2037" customFormat="1" ht="11.25">
      <c r="A192" s="2037" t="s">
        <v>10560</v>
      </c>
      <c r="B192" s="2038">
        <v>56052001</v>
      </c>
      <c r="C192" s="2039" t="s">
        <v>10561</v>
      </c>
      <c r="D192" s="2039" t="s">
        <v>10562</v>
      </c>
      <c r="E192" s="2039" t="s">
        <v>10563</v>
      </c>
      <c r="F192" s="2040">
        <v>6</v>
      </c>
      <c r="G192" s="2041">
        <v>7.21</v>
      </c>
      <c r="H192" s="2041">
        <v>10.79</v>
      </c>
      <c r="I192" s="2042">
        <v>9002719021131</v>
      </c>
      <c r="J192" s="2039">
        <v>90178010</v>
      </c>
      <c r="K192" s="2043" t="s">
        <v>10251</v>
      </c>
      <c r="N192" s="2044" t="str">
        <f t="shared" si="20"/>
        <v xml:space="preserve"> </v>
      </c>
    </row>
    <row r="193" spans="1:14" s="2037" customFormat="1" ht="11.25">
      <c r="A193" s="2037" t="s">
        <v>10564</v>
      </c>
      <c r="B193" s="2038">
        <v>56052101</v>
      </c>
      <c r="C193" s="2039" t="s">
        <v>10565</v>
      </c>
      <c r="D193" s="2039" t="s">
        <v>10562</v>
      </c>
      <c r="E193" s="2039" t="s">
        <v>10566</v>
      </c>
      <c r="F193" s="2040">
        <v>6</v>
      </c>
      <c r="G193" s="2041">
        <v>7.43</v>
      </c>
      <c r="H193" s="2041">
        <v>11.13</v>
      </c>
      <c r="I193" s="2042">
        <v>9002719021148</v>
      </c>
      <c r="J193" s="2039">
        <v>90178010</v>
      </c>
      <c r="K193" s="2043" t="s">
        <v>10251</v>
      </c>
      <c r="N193" s="2044" t="str">
        <f t="shared" si="20"/>
        <v xml:space="preserve"> </v>
      </c>
    </row>
    <row r="194" spans="1:14" s="2037" customFormat="1" ht="11.25">
      <c r="A194" s="2037" t="s">
        <v>10567</v>
      </c>
      <c r="B194" s="2038">
        <v>56052201</v>
      </c>
      <c r="C194" s="2039" t="s">
        <v>10568</v>
      </c>
      <c r="D194" s="2039" t="s">
        <v>10562</v>
      </c>
      <c r="E194" s="2039" t="s">
        <v>10569</v>
      </c>
      <c r="F194" s="2040">
        <v>6</v>
      </c>
      <c r="G194" s="2041">
        <v>7.76</v>
      </c>
      <c r="H194" s="2041">
        <v>11.63</v>
      </c>
      <c r="I194" s="2042">
        <v>9002719021155</v>
      </c>
      <c r="J194" s="2039">
        <v>90178010</v>
      </c>
      <c r="K194" s="2043" t="s">
        <v>10251</v>
      </c>
      <c r="N194" s="2044" t="str">
        <f t="shared" si="20"/>
        <v xml:space="preserve"> </v>
      </c>
    </row>
    <row r="195" spans="1:14" s="2037" customFormat="1" ht="11.25">
      <c r="A195" s="2037" t="s">
        <v>10570</v>
      </c>
      <c r="B195" s="2038">
        <v>57012001</v>
      </c>
      <c r="C195" s="2039" t="s">
        <v>10571</v>
      </c>
      <c r="D195" s="2039" t="s">
        <v>10572</v>
      </c>
      <c r="E195" s="2039" t="s">
        <v>10573</v>
      </c>
      <c r="F195" s="2040">
        <v>1</v>
      </c>
      <c r="G195" s="2041">
        <v>11.12</v>
      </c>
      <c r="H195" s="2041">
        <v>16.66</v>
      </c>
      <c r="I195" s="2042">
        <v>9002719003557</v>
      </c>
      <c r="J195" s="2039">
        <v>90173000</v>
      </c>
      <c r="K195" s="2043" t="s">
        <v>10251</v>
      </c>
      <c r="N195" s="2044" t="str">
        <f t="shared" si="20"/>
        <v xml:space="preserve"> </v>
      </c>
    </row>
    <row r="196" spans="1:14" s="2037" customFormat="1" ht="11.25">
      <c r="A196" s="2037" t="s">
        <v>10574</v>
      </c>
      <c r="B196" s="2038">
        <v>57012101</v>
      </c>
      <c r="C196" s="2039" t="s">
        <v>10575</v>
      </c>
      <c r="D196" s="2039" t="s">
        <v>10572</v>
      </c>
      <c r="E196" s="2039" t="s">
        <v>10576</v>
      </c>
      <c r="F196" s="2040">
        <v>1</v>
      </c>
      <c r="G196" s="2041">
        <v>14.52</v>
      </c>
      <c r="H196" s="2041">
        <v>21.76</v>
      </c>
      <c r="I196" s="2042">
        <v>9002719003564</v>
      </c>
      <c r="J196" s="2039">
        <v>90173000</v>
      </c>
      <c r="K196" s="2043" t="s">
        <v>10251</v>
      </c>
      <c r="N196" s="2044" t="str">
        <f t="shared" si="20"/>
        <v xml:space="preserve"> </v>
      </c>
    </row>
    <row r="197" spans="1:14" s="2037" customFormat="1" ht="11.25">
      <c r="A197" s="2037" t="s">
        <v>10577</v>
      </c>
      <c r="B197" s="2038">
        <v>57012201</v>
      </c>
      <c r="C197" s="2039" t="s">
        <v>10578</v>
      </c>
      <c r="D197" s="2039" t="s">
        <v>10572</v>
      </c>
      <c r="E197" s="2039" t="s">
        <v>10579</v>
      </c>
      <c r="F197" s="2040">
        <v>1</v>
      </c>
      <c r="G197" s="2041">
        <v>18.440000000000001</v>
      </c>
      <c r="H197" s="2041">
        <v>27.62</v>
      </c>
      <c r="I197" s="2042">
        <v>9002719003571</v>
      </c>
      <c r="J197" s="2039">
        <v>90173000</v>
      </c>
      <c r="K197" s="2043" t="s">
        <v>10251</v>
      </c>
      <c r="N197" s="2044" t="str">
        <f t="shared" si="20"/>
        <v xml:space="preserve"> </v>
      </c>
    </row>
    <row r="198" spans="1:14" s="2037" customFormat="1" ht="11.25">
      <c r="A198" s="2037" t="s">
        <v>10580</v>
      </c>
      <c r="B198" s="2038">
        <v>57012301</v>
      </c>
      <c r="C198" s="2039" t="s">
        <v>10581</v>
      </c>
      <c r="D198" s="2039" t="s">
        <v>10572</v>
      </c>
      <c r="E198" s="2039" t="s">
        <v>10582</v>
      </c>
      <c r="F198" s="2040">
        <v>1</v>
      </c>
      <c r="G198" s="2041">
        <v>38.950000000000003</v>
      </c>
      <c r="H198" s="2041">
        <v>58.35</v>
      </c>
      <c r="I198" s="2042">
        <v>9002719021209</v>
      </c>
      <c r="J198" s="2039">
        <v>90173000</v>
      </c>
      <c r="K198" s="2043" t="s">
        <v>10251</v>
      </c>
      <c r="N198" s="2044" t="str">
        <f t="shared" si="20"/>
        <v xml:space="preserve"> </v>
      </c>
    </row>
    <row r="199" spans="1:14" s="2037" customFormat="1" ht="11.25">
      <c r="A199" s="2037" t="s">
        <v>10583</v>
      </c>
      <c r="B199" s="2038">
        <v>56900101</v>
      </c>
      <c r="C199" s="2039" t="s">
        <v>10584</v>
      </c>
      <c r="D199" s="2039" t="s">
        <v>10585</v>
      </c>
      <c r="E199" s="2039" t="s">
        <v>10586</v>
      </c>
      <c r="F199" s="2040">
        <v>1</v>
      </c>
      <c r="G199" s="2041">
        <v>13.63</v>
      </c>
      <c r="H199" s="2041">
        <v>20.43</v>
      </c>
      <c r="I199" s="2042">
        <v>9002719018407</v>
      </c>
      <c r="J199" s="2039">
        <v>90172039</v>
      </c>
      <c r="K199" s="2043" t="s">
        <v>10251</v>
      </c>
      <c r="N199" s="2044" t="str">
        <f t="shared" si="20"/>
        <v xml:space="preserve"> </v>
      </c>
    </row>
    <row r="200" spans="1:14" s="2037" customFormat="1" ht="11.25">
      <c r="A200" s="2037" t="s">
        <v>10587</v>
      </c>
      <c r="B200" s="2038">
        <v>56017001</v>
      </c>
      <c r="C200" s="2039" t="s">
        <v>10588</v>
      </c>
      <c r="D200" s="2039" t="s">
        <v>10589</v>
      </c>
      <c r="E200" s="2039" t="s">
        <v>10590</v>
      </c>
      <c r="F200" s="2040">
        <v>1</v>
      </c>
      <c r="G200" s="2041">
        <v>12.23</v>
      </c>
      <c r="H200" s="2041">
        <v>18.32</v>
      </c>
      <c r="I200" s="2042">
        <v>9002719020349</v>
      </c>
      <c r="J200" s="2039">
        <v>90172039</v>
      </c>
      <c r="K200" s="2043" t="s">
        <v>10251</v>
      </c>
      <c r="N200" s="2044" t="str">
        <f t="shared" si="20"/>
        <v xml:space="preserve"> </v>
      </c>
    </row>
    <row r="201" spans="1:14" s="2037" customFormat="1" ht="11.25">
      <c r="B201" s="2038"/>
      <c r="C201" s="2039" t="s">
        <v>10591</v>
      </c>
      <c r="D201" s="2039"/>
      <c r="E201" s="2039"/>
      <c r="F201" s="2040">
        <v>0</v>
      </c>
      <c r="G201" s="2041">
        <v>0</v>
      </c>
      <c r="H201" s="2041">
        <v>0</v>
      </c>
      <c r="I201" s="2042"/>
      <c r="J201" s="2039"/>
      <c r="K201" s="2043" t="s">
        <v>10168</v>
      </c>
      <c r="N201" s="2044" t="str">
        <f t="shared" si="20"/>
        <v xml:space="preserve"> </v>
      </c>
    </row>
    <row r="202" spans="1:14" s="2037" customFormat="1" ht="11.25">
      <c r="A202" s="2037" t="s">
        <v>10592</v>
      </c>
      <c r="B202" s="2038">
        <v>56110201</v>
      </c>
      <c r="C202" s="2039" t="s">
        <v>10593</v>
      </c>
      <c r="D202" s="2039" t="s">
        <v>10594</v>
      </c>
      <c r="E202" s="2039" t="s">
        <v>10595</v>
      </c>
      <c r="F202" s="2040">
        <v>1</v>
      </c>
      <c r="G202" s="2041">
        <v>3.62</v>
      </c>
      <c r="H202" s="2041">
        <v>5.43</v>
      </c>
      <c r="I202" s="2042">
        <v>9002719020943</v>
      </c>
      <c r="J202" s="2039">
        <v>82055980</v>
      </c>
      <c r="K202" s="2043" t="s">
        <v>10292</v>
      </c>
      <c r="N202" s="2044" t="str">
        <f t="shared" si="20"/>
        <v xml:space="preserve"> </v>
      </c>
    </row>
    <row r="203" spans="1:14" s="2037" customFormat="1" ht="11.25">
      <c r="A203" s="2037" t="s">
        <v>10596</v>
      </c>
      <c r="B203" s="2038">
        <v>56110301</v>
      </c>
      <c r="C203" s="2039" t="s">
        <v>10597</v>
      </c>
      <c r="D203" s="2039" t="s">
        <v>10594</v>
      </c>
      <c r="E203" s="2039" t="s">
        <v>10598</v>
      </c>
      <c r="F203" s="2040">
        <v>1</v>
      </c>
      <c r="G203" s="2041">
        <v>3.95</v>
      </c>
      <c r="H203" s="2041">
        <v>5.92</v>
      </c>
      <c r="I203" s="2042">
        <v>9002719008163</v>
      </c>
      <c r="J203" s="2039">
        <v>82055980</v>
      </c>
      <c r="K203" s="2043" t="s">
        <v>10292</v>
      </c>
      <c r="N203" s="2044" t="str">
        <f t="shared" si="20"/>
        <v xml:space="preserve"> </v>
      </c>
    </row>
    <row r="204" spans="1:14" s="2037" customFormat="1" ht="11.25">
      <c r="A204" s="2037" t="s">
        <v>10599</v>
      </c>
      <c r="B204" s="2038">
        <v>56110401</v>
      </c>
      <c r="C204" s="2039" t="s">
        <v>10600</v>
      </c>
      <c r="D204" s="2039" t="s">
        <v>10594</v>
      </c>
      <c r="E204" s="2039" t="s">
        <v>10601</v>
      </c>
      <c r="F204" s="2040">
        <v>1</v>
      </c>
      <c r="G204" s="2041">
        <v>4.51</v>
      </c>
      <c r="H204" s="2041">
        <v>6.75</v>
      </c>
      <c r="I204" s="2042">
        <v>9002719008170</v>
      </c>
      <c r="J204" s="2039">
        <v>82055980</v>
      </c>
      <c r="K204" s="2043" t="s">
        <v>10292</v>
      </c>
      <c r="N204" s="2044" t="str">
        <f t="shared" si="20"/>
        <v xml:space="preserve"> </v>
      </c>
    </row>
    <row r="205" spans="1:14" s="2037" customFormat="1" ht="11.25">
      <c r="A205" s="2037" t="s">
        <v>10602</v>
      </c>
      <c r="B205" s="2038">
        <v>56110501</v>
      </c>
      <c r="C205" s="2039" t="s">
        <v>10603</v>
      </c>
      <c r="D205" s="2039" t="s">
        <v>10594</v>
      </c>
      <c r="E205" s="2039" t="s">
        <v>10604</v>
      </c>
      <c r="F205" s="2040">
        <v>1</v>
      </c>
      <c r="G205" s="2041">
        <v>4.99</v>
      </c>
      <c r="H205" s="2041">
        <v>7.47</v>
      </c>
      <c r="I205" s="2042">
        <v>9002719008187</v>
      </c>
      <c r="J205" s="2039">
        <v>82055980</v>
      </c>
      <c r="K205" s="2043" t="s">
        <v>10292</v>
      </c>
      <c r="N205" s="2044" t="str">
        <f t="shared" si="20"/>
        <v xml:space="preserve"> </v>
      </c>
    </row>
    <row r="206" spans="1:14" s="2037" customFormat="1" ht="11.25">
      <c r="A206" s="2037" t="s">
        <v>10605</v>
      </c>
      <c r="B206" s="2038">
        <v>56110601</v>
      </c>
      <c r="C206" s="2039" t="s">
        <v>10606</v>
      </c>
      <c r="D206" s="2039" t="s">
        <v>10594</v>
      </c>
      <c r="E206" s="2039" t="s">
        <v>10607</v>
      </c>
      <c r="F206" s="2040">
        <v>1</v>
      </c>
      <c r="G206" s="2041">
        <v>6.06</v>
      </c>
      <c r="H206" s="2041">
        <v>9.08</v>
      </c>
      <c r="I206" s="2042">
        <v>9002719008194</v>
      </c>
      <c r="J206" s="2039">
        <v>82055980</v>
      </c>
      <c r="K206" s="2043" t="s">
        <v>10292</v>
      </c>
      <c r="N206" s="2044" t="str">
        <f t="shared" si="20"/>
        <v xml:space="preserve"> </v>
      </c>
    </row>
    <row r="207" spans="1:14" s="2037" customFormat="1" ht="11.25">
      <c r="A207" s="2037" t="s">
        <v>10608</v>
      </c>
      <c r="B207" s="2038">
        <v>56110701</v>
      </c>
      <c r="C207" s="2039" t="s">
        <v>10609</v>
      </c>
      <c r="D207" s="2039" t="s">
        <v>10594</v>
      </c>
      <c r="E207" s="2039" t="s">
        <v>10610</v>
      </c>
      <c r="F207" s="2040">
        <v>1</v>
      </c>
      <c r="G207" s="2041">
        <v>7.35</v>
      </c>
      <c r="H207" s="2041">
        <v>11.02</v>
      </c>
      <c r="I207" s="2042">
        <v>9002719008200</v>
      </c>
      <c r="J207" s="2039">
        <v>82055980</v>
      </c>
      <c r="K207" s="2043" t="s">
        <v>10292</v>
      </c>
      <c r="N207" s="2044" t="str">
        <f t="shared" si="20"/>
        <v xml:space="preserve"> </v>
      </c>
    </row>
    <row r="208" spans="1:14" s="2037" customFormat="1" ht="11.25">
      <c r="A208" s="2037" t="s">
        <v>10611</v>
      </c>
      <c r="B208" s="2038">
        <v>56110801</v>
      </c>
      <c r="C208" s="2039" t="s">
        <v>10612</v>
      </c>
      <c r="D208" s="2039" t="s">
        <v>10594</v>
      </c>
      <c r="E208" s="2039" t="s">
        <v>10613</v>
      </c>
      <c r="F208" s="2040">
        <v>1</v>
      </c>
      <c r="G208" s="2041">
        <v>8.61</v>
      </c>
      <c r="H208" s="2041">
        <v>12.9</v>
      </c>
      <c r="I208" s="2042">
        <v>9002719008217</v>
      </c>
      <c r="J208" s="2039">
        <v>82055980</v>
      </c>
      <c r="K208" s="2043" t="s">
        <v>10292</v>
      </c>
      <c r="N208" s="2044" t="str">
        <f t="shared" si="20"/>
        <v xml:space="preserve"> </v>
      </c>
    </row>
    <row r="209" spans="1:14" s="2037" customFormat="1" ht="11.25">
      <c r="A209" s="2037" t="s">
        <v>10614</v>
      </c>
      <c r="B209" s="2038">
        <v>56110901</v>
      </c>
      <c r="C209" s="2039" t="s">
        <v>10615</v>
      </c>
      <c r="D209" s="2039" t="s">
        <v>10594</v>
      </c>
      <c r="E209" s="2039" t="s">
        <v>10616</v>
      </c>
      <c r="F209" s="2040">
        <v>1</v>
      </c>
      <c r="G209" s="2041">
        <v>10.16</v>
      </c>
      <c r="H209" s="2041">
        <v>15.22</v>
      </c>
      <c r="I209" s="2042">
        <v>9002719008224</v>
      </c>
      <c r="J209" s="2039">
        <v>82055980</v>
      </c>
      <c r="K209" s="2043" t="s">
        <v>10292</v>
      </c>
      <c r="N209" s="2044" t="str">
        <f t="shared" si="20"/>
        <v xml:space="preserve"> </v>
      </c>
    </row>
    <row r="210" spans="1:14" s="2037" customFormat="1" ht="11.25">
      <c r="A210" s="2037" t="s">
        <v>10617</v>
      </c>
      <c r="B210" s="2038">
        <v>56111001</v>
      </c>
      <c r="C210" s="2039" t="s">
        <v>10618</v>
      </c>
      <c r="D210" s="2039" t="s">
        <v>10594</v>
      </c>
      <c r="E210" s="2039" t="s">
        <v>10619</v>
      </c>
      <c r="F210" s="2040">
        <v>1</v>
      </c>
      <c r="G210" s="2041">
        <v>12.49</v>
      </c>
      <c r="H210" s="2041">
        <v>18.71</v>
      </c>
      <c r="I210" s="2042">
        <v>9002719020950</v>
      </c>
      <c r="J210" s="2039">
        <v>82055980</v>
      </c>
      <c r="K210" s="2043" t="s">
        <v>10292</v>
      </c>
      <c r="N210" s="2044" t="str">
        <f t="shared" si="20"/>
        <v xml:space="preserve"> </v>
      </c>
    </row>
    <row r="211" spans="1:14" s="2037" customFormat="1" ht="11.25">
      <c r="A211" s="2037" t="s">
        <v>10620</v>
      </c>
      <c r="B211" s="2038">
        <v>56111101</v>
      </c>
      <c r="C211" s="2039" t="s">
        <v>10621</v>
      </c>
      <c r="D211" s="2039" t="s">
        <v>10594</v>
      </c>
      <c r="E211" s="2039" t="s">
        <v>10622</v>
      </c>
      <c r="F211" s="2040">
        <v>1</v>
      </c>
      <c r="G211" s="2041">
        <v>17.260000000000002</v>
      </c>
      <c r="H211" s="2041">
        <v>25.85</v>
      </c>
      <c r="I211" s="2042">
        <v>9002719020967</v>
      </c>
      <c r="J211" s="2039">
        <v>82055980</v>
      </c>
      <c r="K211" s="2043" t="s">
        <v>10292</v>
      </c>
      <c r="N211" s="2044" t="str">
        <f t="shared" si="20"/>
        <v xml:space="preserve"> </v>
      </c>
    </row>
    <row r="212" spans="1:14" s="2037" customFormat="1" ht="11.25">
      <c r="A212" s="2037" t="s">
        <v>10623</v>
      </c>
      <c r="B212" s="2038">
        <v>56112201</v>
      </c>
      <c r="C212" s="2039" t="s">
        <v>10624</v>
      </c>
      <c r="D212" s="2039" t="s">
        <v>10594</v>
      </c>
      <c r="E212" s="2039" t="s">
        <v>10625</v>
      </c>
      <c r="F212" s="2040">
        <v>1</v>
      </c>
      <c r="G212" s="2041">
        <v>5.84</v>
      </c>
      <c r="H212" s="2041">
        <v>8.75</v>
      </c>
      <c r="I212" s="2042">
        <v>9002719020974</v>
      </c>
      <c r="J212" s="2039">
        <v>82055980</v>
      </c>
      <c r="K212" s="2043" t="s">
        <v>10292</v>
      </c>
      <c r="N212" s="2044" t="str">
        <f t="shared" si="20"/>
        <v xml:space="preserve"> </v>
      </c>
    </row>
    <row r="213" spans="1:14" s="2037" customFormat="1" ht="11.25">
      <c r="A213" s="2037" t="s">
        <v>10626</v>
      </c>
      <c r="B213" s="2038">
        <v>56112301</v>
      </c>
      <c r="C213" s="2039" t="s">
        <v>10627</v>
      </c>
      <c r="D213" s="2039" t="s">
        <v>10594</v>
      </c>
      <c r="E213" s="2039" t="s">
        <v>10628</v>
      </c>
      <c r="F213" s="2040">
        <v>1</v>
      </c>
      <c r="G213" s="2041">
        <v>6.39</v>
      </c>
      <c r="H213" s="2041">
        <v>9.58</v>
      </c>
      <c r="I213" s="2042">
        <v>9002719008231</v>
      </c>
      <c r="J213" s="2039">
        <v>82055980</v>
      </c>
      <c r="K213" s="2043" t="s">
        <v>10292</v>
      </c>
      <c r="N213" s="2044" t="str">
        <f t="shared" si="20"/>
        <v xml:space="preserve"> </v>
      </c>
    </row>
    <row r="214" spans="1:14" s="2037" customFormat="1" ht="11.25">
      <c r="A214" s="2037" t="s">
        <v>10629</v>
      </c>
      <c r="B214" s="2038">
        <v>56112401</v>
      </c>
      <c r="C214" s="2039" t="s">
        <v>10630</v>
      </c>
      <c r="D214" s="2039" t="s">
        <v>10594</v>
      </c>
      <c r="E214" s="2039" t="s">
        <v>10631</v>
      </c>
      <c r="F214" s="2040">
        <v>1</v>
      </c>
      <c r="G214" s="2041">
        <v>7.8</v>
      </c>
      <c r="H214" s="2041">
        <v>11.68</v>
      </c>
      <c r="I214" s="2042">
        <v>9002719008248</v>
      </c>
      <c r="J214" s="2039">
        <v>82055980</v>
      </c>
      <c r="K214" s="2043" t="s">
        <v>10292</v>
      </c>
      <c r="N214" s="2044" t="str">
        <f t="shared" si="20"/>
        <v xml:space="preserve"> </v>
      </c>
    </row>
    <row r="215" spans="1:14" s="2037" customFormat="1" ht="11.25">
      <c r="A215" s="2037" t="s">
        <v>10632</v>
      </c>
      <c r="B215" s="2038">
        <v>56112501</v>
      </c>
      <c r="C215" s="2039" t="s">
        <v>10633</v>
      </c>
      <c r="D215" s="2039" t="s">
        <v>10594</v>
      </c>
      <c r="E215" s="2039" t="s">
        <v>10634</v>
      </c>
      <c r="F215" s="2040">
        <v>1</v>
      </c>
      <c r="G215" s="2041">
        <v>9.68</v>
      </c>
      <c r="H215" s="2041">
        <v>14.5</v>
      </c>
      <c r="I215" s="2042">
        <v>9002719008255</v>
      </c>
      <c r="J215" s="2039">
        <v>82055980</v>
      </c>
      <c r="K215" s="2043" t="s">
        <v>10292</v>
      </c>
      <c r="N215" s="2044" t="str">
        <f t="shared" si="20"/>
        <v xml:space="preserve"> </v>
      </c>
    </row>
    <row r="216" spans="1:14" s="2037" customFormat="1" ht="11.25">
      <c r="A216" s="2037" t="s">
        <v>10635</v>
      </c>
      <c r="B216" s="2038">
        <v>56112601</v>
      </c>
      <c r="C216" s="2039" t="s">
        <v>10636</v>
      </c>
      <c r="D216" s="2039" t="s">
        <v>10594</v>
      </c>
      <c r="E216" s="2039" t="s">
        <v>10637</v>
      </c>
      <c r="F216" s="2040">
        <v>1</v>
      </c>
      <c r="G216" s="2041">
        <v>11.34</v>
      </c>
      <c r="H216" s="2041">
        <v>16.989999999999998</v>
      </c>
      <c r="I216" s="2042">
        <v>9002719008262</v>
      </c>
      <c r="J216" s="2039">
        <v>82055980</v>
      </c>
      <c r="K216" s="2043" t="s">
        <v>10292</v>
      </c>
      <c r="N216" s="2044" t="str">
        <f t="shared" si="20"/>
        <v xml:space="preserve"> </v>
      </c>
    </row>
    <row r="217" spans="1:14" s="2037" customFormat="1" ht="11.25">
      <c r="A217" s="2037" t="s">
        <v>10638</v>
      </c>
      <c r="B217" s="2038">
        <v>56112701</v>
      </c>
      <c r="C217" s="2039" t="s">
        <v>10639</v>
      </c>
      <c r="D217" s="2039" t="s">
        <v>10594</v>
      </c>
      <c r="E217" s="2039" t="s">
        <v>10640</v>
      </c>
      <c r="F217" s="2040">
        <v>1</v>
      </c>
      <c r="G217" s="2041">
        <v>13.56</v>
      </c>
      <c r="H217" s="2041">
        <v>20.32</v>
      </c>
      <c r="I217" s="2042">
        <v>9002719008279</v>
      </c>
      <c r="J217" s="2039">
        <v>82055980</v>
      </c>
      <c r="K217" s="2043" t="s">
        <v>10292</v>
      </c>
      <c r="N217" s="2044" t="str">
        <f t="shared" si="20"/>
        <v xml:space="preserve"> </v>
      </c>
    </row>
    <row r="218" spans="1:14" s="2037" customFormat="1" ht="11.25">
      <c r="A218" s="2037" t="s">
        <v>10641</v>
      </c>
      <c r="B218" s="2038">
        <v>56112801</v>
      </c>
      <c r="C218" s="2039" t="s">
        <v>10642</v>
      </c>
      <c r="D218" s="2039" t="s">
        <v>10594</v>
      </c>
      <c r="E218" s="2039" t="s">
        <v>10643</v>
      </c>
      <c r="F218" s="2040">
        <v>1</v>
      </c>
      <c r="G218" s="2041">
        <v>22.58</v>
      </c>
      <c r="H218" s="2041">
        <v>33.82</v>
      </c>
      <c r="I218" s="2042">
        <v>9002719008286</v>
      </c>
      <c r="J218" s="2039">
        <v>82055980</v>
      </c>
      <c r="K218" s="2043" t="s">
        <v>10292</v>
      </c>
      <c r="N218" s="2044" t="str">
        <f t="shared" si="20"/>
        <v xml:space="preserve"> </v>
      </c>
    </row>
    <row r="219" spans="1:14" s="2037" customFormat="1" ht="11.25">
      <c r="A219" s="2037" t="s">
        <v>10644</v>
      </c>
      <c r="B219" s="2038">
        <v>56112901</v>
      </c>
      <c r="C219" s="2039" t="s">
        <v>10645</v>
      </c>
      <c r="D219" s="2039" t="s">
        <v>10594</v>
      </c>
      <c r="E219" s="2039" t="s">
        <v>10646</v>
      </c>
      <c r="F219" s="2040">
        <v>1</v>
      </c>
      <c r="G219" s="2041">
        <v>27.75</v>
      </c>
      <c r="H219" s="2041">
        <v>41.57</v>
      </c>
      <c r="I219" s="2042">
        <v>9002719008293</v>
      </c>
      <c r="J219" s="2039">
        <v>82055980</v>
      </c>
      <c r="K219" s="2043" t="s">
        <v>10292</v>
      </c>
      <c r="N219" s="2044" t="str">
        <f t="shared" si="20"/>
        <v xml:space="preserve"> </v>
      </c>
    </row>
    <row r="220" spans="1:14" s="2037" customFormat="1" ht="11.25">
      <c r="A220" s="2037" t="s">
        <v>10647</v>
      </c>
      <c r="B220" s="2038">
        <v>56113001</v>
      </c>
      <c r="C220" s="2039" t="s">
        <v>10648</v>
      </c>
      <c r="D220" s="2039" t="s">
        <v>10594</v>
      </c>
      <c r="E220" s="2039" t="s">
        <v>10649</v>
      </c>
      <c r="F220" s="2040">
        <v>1</v>
      </c>
      <c r="G220" s="2041">
        <v>30.3</v>
      </c>
      <c r="H220" s="2041">
        <v>45.39</v>
      </c>
      <c r="I220" s="2042">
        <v>9002719020981</v>
      </c>
      <c r="J220" s="2039">
        <v>82055980</v>
      </c>
      <c r="K220" s="2043" t="s">
        <v>10292</v>
      </c>
      <c r="N220" s="2044" t="str">
        <f t="shared" si="20"/>
        <v xml:space="preserve"> </v>
      </c>
    </row>
    <row r="221" spans="1:14" s="2037" customFormat="1" ht="11.25">
      <c r="A221" s="2037" t="s">
        <v>10650</v>
      </c>
      <c r="B221" s="2038">
        <v>56113101</v>
      </c>
      <c r="C221" s="2039" t="s">
        <v>10651</v>
      </c>
      <c r="D221" s="2039" t="s">
        <v>10594</v>
      </c>
      <c r="E221" s="2039" t="s">
        <v>10652</v>
      </c>
      <c r="F221" s="2040">
        <v>1</v>
      </c>
      <c r="G221" s="2041">
        <v>45.41</v>
      </c>
      <c r="H221" s="2041">
        <v>68.03</v>
      </c>
      <c r="I221" s="2042">
        <v>9002719020998</v>
      </c>
      <c r="J221" s="2039">
        <v>82055980</v>
      </c>
      <c r="K221" s="2043" t="s">
        <v>10292</v>
      </c>
      <c r="N221" s="2044" t="str">
        <f t="shared" si="20"/>
        <v xml:space="preserve"> </v>
      </c>
    </row>
    <row r="222" spans="1:14" s="2037" customFormat="1" ht="11.25">
      <c r="A222" s="2037" t="s">
        <v>10653</v>
      </c>
      <c r="B222" s="2038">
        <v>56150601</v>
      </c>
      <c r="C222" s="2039" t="s">
        <v>10654</v>
      </c>
      <c r="D222" s="2039" t="s">
        <v>10655</v>
      </c>
      <c r="E222" s="2039" t="s">
        <v>10656</v>
      </c>
      <c r="F222" s="2040">
        <v>1</v>
      </c>
      <c r="G222" s="2041">
        <v>14.89</v>
      </c>
      <c r="H222" s="2041">
        <v>22.31</v>
      </c>
      <c r="I222" s="2042">
        <v>9002719024323</v>
      </c>
      <c r="J222" s="2039">
        <v>82055980</v>
      </c>
      <c r="K222" s="2043" t="s">
        <v>10292</v>
      </c>
      <c r="N222" s="2044" t="str">
        <f t="shared" si="20"/>
        <v xml:space="preserve"> </v>
      </c>
    </row>
    <row r="223" spans="1:14" s="2037" customFormat="1" ht="11.25">
      <c r="A223" s="2037" t="s">
        <v>10657</v>
      </c>
      <c r="B223" s="2038">
        <v>56150701</v>
      </c>
      <c r="C223" s="2039" t="s">
        <v>10658</v>
      </c>
      <c r="D223" s="2039" t="s">
        <v>10655</v>
      </c>
      <c r="E223" s="2039" t="s">
        <v>10659</v>
      </c>
      <c r="F223" s="2040">
        <v>1</v>
      </c>
      <c r="G223" s="2041">
        <v>17.739999999999998</v>
      </c>
      <c r="H223" s="2041">
        <v>26.57</v>
      </c>
      <c r="I223" s="2042">
        <v>9002719024347</v>
      </c>
      <c r="J223" s="2039">
        <v>82055980</v>
      </c>
      <c r="K223" s="2043" t="s">
        <v>10292</v>
      </c>
      <c r="N223" s="2044" t="str">
        <f t="shared" si="20"/>
        <v xml:space="preserve"> </v>
      </c>
    </row>
    <row r="224" spans="1:14" s="2037" customFormat="1" ht="11.25">
      <c r="A224" s="2037" t="s">
        <v>10660</v>
      </c>
      <c r="B224" s="2038">
        <v>56150801</v>
      </c>
      <c r="C224" s="2039" t="s">
        <v>10661</v>
      </c>
      <c r="D224" s="2039" t="s">
        <v>10655</v>
      </c>
      <c r="E224" s="2039" t="s">
        <v>10662</v>
      </c>
      <c r="F224" s="2040">
        <v>1</v>
      </c>
      <c r="G224" s="2041">
        <v>21.5</v>
      </c>
      <c r="H224" s="2041">
        <v>32.22</v>
      </c>
      <c r="I224" s="2042">
        <v>9002719024361</v>
      </c>
      <c r="J224" s="2039">
        <v>82055980</v>
      </c>
      <c r="K224" s="2043" t="s">
        <v>10292</v>
      </c>
      <c r="N224" s="2044" t="str">
        <f t="shared" ref="N224:N287" si="21">IF(M224*1.19&gt;0,M224*1.19," ")</f>
        <v xml:space="preserve"> </v>
      </c>
    </row>
    <row r="225" spans="1:14" s="2037" customFormat="1" ht="11.25">
      <c r="A225" s="2037" t="s">
        <v>10663</v>
      </c>
      <c r="B225" s="2038">
        <v>56150901</v>
      </c>
      <c r="C225" s="2039" t="s">
        <v>10664</v>
      </c>
      <c r="D225" s="2039" t="s">
        <v>10655</v>
      </c>
      <c r="E225" s="2039" t="s">
        <v>10665</v>
      </c>
      <c r="F225" s="2040">
        <v>1</v>
      </c>
      <c r="G225" s="2041">
        <v>23.68</v>
      </c>
      <c r="H225" s="2041">
        <v>35.479999999999997</v>
      </c>
      <c r="I225" s="2042">
        <v>9002719024385</v>
      </c>
      <c r="J225" s="2039">
        <v>82055980</v>
      </c>
      <c r="K225" s="2043" t="s">
        <v>10292</v>
      </c>
      <c r="N225" s="2044" t="str">
        <f t="shared" si="21"/>
        <v xml:space="preserve"> </v>
      </c>
    </row>
    <row r="226" spans="1:14" s="2037" customFormat="1" ht="11.25">
      <c r="B226" s="2038"/>
      <c r="C226" s="2039" t="s">
        <v>10666</v>
      </c>
      <c r="D226" s="2039"/>
      <c r="E226" s="2039"/>
      <c r="F226" s="2040">
        <v>0</v>
      </c>
      <c r="G226" s="2041">
        <v>0</v>
      </c>
      <c r="H226" s="2041">
        <v>0</v>
      </c>
      <c r="I226" s="2042"/>
      <c r="J226" s="2039"/>
      <c r="K226" s="2043" t="s">
        <v>10168</v>
      </c>
      <c r="N226" s="2044" t="str">
        <f t="shared" si="21"/>
        <v xml:space="preserve"> </v>
      </c>
    </row>
    <row r="227" spans="1:14" s="2037" customFormat="1" ht="11.25">
      <c r="A227" s="2037" t="s">
        <v>10667</v>
      </c>
      <c r="B227" s="2038">
        <v>56130201</v>
      </c>
      <c r="C227" s="2039" t="s">
        <v>10668</v>
      </c>
      <c r="D227" s="2039" t="s">
        <v>10669</v>
      </c>
      <c r="E227" s="2039" t="s">
        <v>10670</v>
      </c>
      <c r="F227" s="2040">
        <v>1</v>
      </c>
      <c r="G227" s="2041">
        <v>9.68</v>
      </c>
      <c r="H227" s="2041">
        <v>14.5</v>
      </c>
      <c r="I227" s="2042">
        <v>9002719020905</v>
      </c>
      <c r="J227" s="2039">
        <v>82055980</v>
      </c>
      <c r="K227" s="2043" t="s">
        <v>10292</v>
      </c>
      <c r="N227" s="2044" t="str">
        <f t="shared" si="21"/>
        <v xml:space="preserve"> </v>
      </c>
    </row>
    <row r="228" spans="1:14" s="2037" customFormat="1" ht="11.25">
      <c r="A228" s="2037" t="s">
        <v>10671</v>
      </c>
      <c r="B228" s="2038">
        <v>56130301</v>
      </c>
      <c r="C228" s="2039" t="s">
        <v>10672</v>
      </c>
      <c r="D228" s="2039" t="s">
        <v>10669</v>
      </c>
      <c r="E228" s="2039" t="s">
        <v>10673</v>
      </c>
      <c r="F228" s="2040">
        <v>1</v>
      </c>
      <c r="G228" s="2041">
        <v>10.72</v>
      </c>
      <c r="H228" s="2041">
        <v>16.05</v>
      </c>
      <c r="I228" s="2042">
        <v>9002719008309</v>
      </c>
      <c r="J228" s="2039">
        <v>82055980</v>
      </c>
      <c r="K228" s="2043" t="s">
        <v>10292</v>
      </c>
      <c r="N228" s="2044" t="str">
        <f t="shared" si="21"/>
        <v xml:space="preserve"> </v>
      </c>
    </row>
    <row r="229" spans="1:14" s="2037" customFormat="1" ht="11.25">
      <c r="A229" s="2037" t="s">
        <v>10674</v>
      </c>
      <c r="B229" s="2038">
        <v>56130401</v>
      </c>
      <c r="C229" s="2039" t="s">
        <v>10675</v>
      </c>
      <c r="D229" s="2039" t="s">
        <v>10669</v>
      </c>
      <c r="E229" s="2039" t="s">
        <v>10676</v>
      </c>
      <c r="F229" s="2040">
        <v>1</v>
      </c>
      <c r="G229" s="2041">
        <v>11.71</v>
      </c>
      <c r="H229" s="2041">
        <v>17.55</v>
      </c>
      <c r="I229" s="2042">
        <v>9002719008316</v>
      </c>
      <c r="J229" s="2039">
        <v>82055980</v>
      </c>
      <c r="K229" s="2043" t="s">
        <v>10292</v>
      </c>
      <c r="N229" s="2044" t="str">
        <f t="shared" si="21"/>
        <v xml:space="preserve"> </v>
      </c>
    </row>
    <row r="230" spans="1:14" s="2037" customFormat="1" ht="11.25">
      <c r="A230" s="2037" t="s">
        <v>10677</v>
      </c>
      <c r="B230" s="2038">
        <v>56130501</v>
      </c>
      <c r="C230" s="2039" t="s">
        <v>10678</v>
      </c>
      <c r="D230" s="2039" t="s">
        <v>10669</v>
      </c>
      <c r="E230" s="2039" t="s">
        <v>10679</v>
      </c>
      <c r="F230" s="2040">
        <v>1</v>
      </c>
      <c r="G230" s="2041">
        <v>12.49</v>
      </c>
      <c r="H230" s="2041">
        <v>18.71</v>
      </c>
      <c r="I230" s="2042">
        <v>9002719008323</v>
      </c>
      <c r="J230" s="2039">
        <v>82055980</v>
      </c>
      <c r="K230" s="2043" t="s">
        <v>10292</v>
      </c>
      <c r="N230" s="2044" t="str">
        <f t="shared" si="21"/>
        <v xml:space="preserve"> </v>
      </c>
    </row>
    <row r="231" spans="1:14" s="2037" customFormat="1" ht="11.25">
      <c r="A231" s="2037" t="s">
        <v>10680</v>
      </c>
      <c r="B231" s="2038">
        <v>56130601</v>
      </c>
      <c r="C231" s="2039" t="s">
        <v>10681</v>
      </c>
      <c r="D231" s="2039" t="s">
        <v>10669</v>
      </c>
      <c r="E231" s="2039" t="s">
        <v>10682</v>
      </c>
      <c r="F231" s="2040">
        <v>1</v>
      </c>
      <c r="G231" s="2041">
        <v>16.78</v>
      </c>
      <c r="H231" s="2041">
        <v>25.13</v>
      </c>
      <c r="I231" s="2042">
        <v>9002719020912</v>
      </c>
      <c r="J231" s="2039">
        <v>82055980</v>
      </c>
      <c r="K231" s="2043" t="s">
        <v>10292</v>
      </c>
      <c r="N231" s="2044" t="str">
        <f t="shared" si="21"/>
        <v xml:space="preserve"> </v>
      </c>
    </row>
    <row r="232" spans="1:14" s="2037" customFormat="1" ht="11.25">
      <c r="A232" s="2037" t="s">
        <v>10683</v>
      </c>
      <c r="B232" s="2038">
        <v>56131201</v>
      </c>
      <c r="C232" s="2039" t="s">
        <v>10684</v>
      </c>
      <c r="D232" s="2039" t="s">
        <v>10669</v>
      </c>
      <c r="E232" s="2039" t="s">
        <v>10685</v>
      </c>
      <c r="F232" s="2040">
        <v>1</v>
      </c>
      <c r="G232" s="2041">
        <v>12.93</v>
      </c>
      <c r="H232" s="2041">
        <v>19.38</v>
      </c>
      <c r="I232" s="2042">
        <v>9002719020929</v>
      </c>
      <c r="J232" s="2039">
        <v>82055980</v>
      </c>
      <c r="K232" s="2043" t="s">
        <v>10292</v>
      </c>
      <c r="N232" s="2044" t="str">
        <f t="shared" si="21"/>
        <v xml:space="preserve"> </v>
      </c>
    </row>
    <row r="233" spans="1:14" s="2037" customFormat="1" ht="11.25">
      <c r="A233" s="2037" t="s">
        <v>10686</v>
      </c>
      <c r="B233" s="2038">
        <v>56131301</v>
      </c>
      <c r="C233" s="2039" t="s">
        <v>10687</v>
      </c>
      <c r="D233" s="2039" t="s">
        <v>10669</v>
      </c>
      <c r="E233" s="2039" t="s">
        <v>10688</v>
      </c>
      <c r="F233" s="2040">
        <v>1</v>
      </c>
      <c r="G233" s="2041">
        <v>13.6</v>
      </c>
      <c r="H233" s="2041">
        <v>20.37</v>
      </c>
      <c r="I233" s="2042">
        <v>9002719008330</v>
      </c>
      <c r="J233" s="2039">
        <v>82055980</v>
      </c>
      <c r="K233" s="2043" t="s">
        <v>10292</v>
      </c>
      <c r="N233" s="2044" t="str">
        <f t="shared" si="21"/>
        <v xml:space="preserve"> </v>
      </c>
    </row>
    <row r="234" spans="1:14" s="2037" customFormat="1" ht="11.25">
      <c r="A234" s="2037" t="s">
        <v>10689</v>
      </c>
      <c r="B234" s="2038">
        <v>56131401</v>
      </c>
      <c r="C234" s="2039" t="s">
        <v>10690</v>
      </c>
      <c r="D234" s="2039" t="s">
        <v>10669</v>
      </c>
      <c r="E234" s="2039" t="s">
        <v>10691</v>
      </c>
      <c r="F234" s="2040">
        <v>1</v>
      </c>
      <c r="G234" s="2041">
        <v>14.45</v>
      </c>
      <c r="H234" s="2041">
        <v>21.64</v>
      </c>
      <c r="I234" s="2042">
        <v>9002719008347</v>
      </c>
      <c r="J234" s="2039">
        <v>82055980</v>
      </c>
      <c r="K234" s="2043" t="s">
        <v>10292</v>
      </c>
      <c r="N234" s="2044" t="str">
        <f t="shared" si="21"/>
        <v xml:space="preserve"> </v>
      </c>
    </row>
    <row r="235" spans="1:14" s="2037" customFormat="1" ht="11.25">
      <c r="A235" s="2037" t="s">
        <v>10692</v>
      </c>
      <c r="B235" s="2038">
        <v>56131501</v>
      </c>
      <c r="C235" s="2039" t="s">
        <v>10693</v>
      </c>
      <c r="D235" s="2039" t="s">
        <v>10669</v>
      </c>
      <c r="E235" s="2039" t="s">
        <v>10694</v>
      </c>
      <c r="F235" s="2040">
        <v>1</v>
      </c>
      <c r="G235" s="2041">
        <v>15.63</v>
      </c>
      <c r="H235" s="2041">
        <v>23.42</v>
      </c>
      <c r="I235" s="2042">
        <v>9002719008354</v>
      </c>
      <c r="J235" s="2039">
        <v>82055980</v>
      </c>
      <c r="K235" s="2043" t="s">
        <v>10292</v>
      </c>
      <c r="N235" s="2044" t="str">
        <f t="shared" si="21"/>
        <v xml:space="preserve"> </v>
      </c>
    </row>
    <row r="236" spans="1:14" s="2037" customFormat="1" ht="11.25">
      <c r="A236" s="2037" t="s">
        <v>10695</v>
      </c>
      <c r="B236" s="2038">
        <v>56131601</v>
      </c>
      <c r="C236" s="2039" t="s">
        <v>10696</v>
      </c>
      <c r="D236" s="2039" t="s">
        <v>10669</v>
      </c>
      <c r="E236" s="2039" t="s">
        <v>10697</v>
      </c>
      <c r="F236" s="2040">
        <v>1</v>
      </c>
      <c r="G236" s="2041">
        <v>19.32</v>
      </c>
      <c r="H236" s="2041">
        <v>28.95</v>
      </c>
      <c r="I236" s="2042">
        <v>9002719020936</v>
      </c>
      <c r="J236" s="2039">
        <v>82055980</v>
      </c>
      <c r="K236" s="2043" t="s">
        <v>10292</v>
      </c>
      <c r="N236" s="2044" t="str">
        <f t="shared" si="21"/>
        <v xml:space="preserve"> </v>
      </c>
    </row>
    <row r="237" spans="1:14" s="2037" customFormat="1" ht="11.25">
      <c r="A237" s="2037" t="s">
        <v>10698</v>
      </c>
      <c r="B237" s="2038">
        <v>56135301</v>
      </c>
      <c r="C237" s="2039" t="s">
        <v>10699</v>
      </c>
      <c r="D237" s="2039" t="s">
        <v>10669</v>
      </c>
      <c r="E237" s="2039" t="s">
        <v>10700</v>
      </c>
      <c r="F237" s="2040">
        <v>1</v>
      </c>
      <c r="G237" s="2041">
        <v>21.65</v>
      </c>
      <c r="H237" s="2041">
        <v>32.44</v>
      </c>
      <c r="I237" s="2042">
        <v>9002719008408</v>
      </c>
      <c r="J237" s="2039">
        <v>82055980</v>
      </c>
      <c r="K237" s="2043" t="s">
        <v>10292</v>
      </c>
      <c r="N237" s="2044" t="str">
        <f t="shared" si="21"/>
        <v xml:space="preserve"> </v>
      </c>
    </row>
    <row r="238" spans="1:14" s="2037" customFormat="1" ht="11.25">
      <c r="A238" s="2037" t="s">
        <v>10701</v>
      </c>
      <c r="B238" s="2038">
        <v>56135401</v>
      </c>
      <c r="C238" s="2039" t="s">
        <v>10702</v>
      </c>
      <c r="D238" s="2039" t="s">
        <v>10669</v>
      </c>
      <c r="E238" s="2039" t="s">
        <v>10703</v>
      </c>
      <c r="F238" s="2040">
        <v>1</v>
      </c>
      <c r="G238" s="2041">
        <v>22.5</v>
      </c>
      <c r="H238" s="2041">
        <v>33.71</v>
      </c>
      <c r="I238" s="2042">
        <v>9002719008415</v>
      </c>
      <c r="J238" s="2039">
        <v>82055980</v>
      </c>
      <c r="K238" s="2043" t="s">
        <v>10292</v>
      </c>
      <c r="N238" s="2044" t="str">
        <f t="shared" si="21"/>
        <v xml:space="preserve"> </v>
      </c>
    </row>
    <row r="239" spans="1:14" s="2037" customFormat="1" ht="11.25">
      <c r="A239" s="2037" t="s">
        <v>10704</v>
      </c>
      <c r="B239" s="2038">
        <v>56132001</v>
      </c>
      <c r="C239" s="2039" t="s">
        <v>10705</v>
      </c>
      <c r="D239" s="2039" t="s">
        <v>10669</v>
      </c>
      <c r="E239" s="2039" t="s">
        <v>10706</v>
      </c>
      <c r="F239" s="2040">
        <v>1</v>
      </c>
      <c r="G239" s="2041">
        <v>14.71</v>
      </c>
      <c r="H239" s="2041">
        <v>22.03</v>
      </c>
      <c r="I239" s="2042">
        <v>9002719019688</v>
      </c>
      <c r="J239" s="2039">
        <v>90172039</v>
      </c>
      <c r="K239" s="2043" t="s">
        <v>10292</v>
      </c>
      <c r="N239" s="2044" t="str">
        <f t="shared" si="21"/>
        <v xml:space="preserve"> </v>
      </c>
    </row>
    <row r="240" spans="1:14" s="2037" customFormat="1" ht="11.25">
      <c r="A240" s="2037" t="s">
        <v>10707</v>
      </c>
      <c r="B240" s="2038">
        <v>56132101</v>
      </c>
      <c r="C240" s="2039" t="s">
        <v>10708</v>
      </c>
      <c r="D240" s="2039" t="s">
        <v>10669</v>
      </c>
      <c r="E240" s="2039" t="s">
        <v>10709</v>
      </c>
      <c r="F240" s="2040">
        <v>1</v>
      </c>
      <c r="G240" s="2041">
        <v>15.7</v>
      </c>
      <c r="H240" s="2041">
        <v>23.53</v>
      </c>
      <c r="I240" s="2042">
        <v>9002719019695</v>
      </c>
      <c r="J240" s="2039">
        <v>90172039</v>
      </c>
      <c r="K240" s="2043" t="s">
        <v>10292</v>
      </c>
      <c r="N240" s="2044" t="str">
        <f t="shared" si="21"/>
        <v xml:space="preserve"> </v>
      </c>
    </row>
    <row r="241" spans="1:14" s="2037" customFormat="1" ht="11.25">
      <c r="A241" s="2037" t="s">
        <v>10710</v>
      </c>
      <c r="B241" s="2038">
        <v>56132201</v>
      </c>
      <c r="C241" s="2039" t="s">
        <v>10711</v>
      </c>
      <c r="D241" s="2039" t="s">
        <v>10669</v>
      </c>
      <c r="E241" s="2039" t="s">
        <v>10712</v>
      </c>
      <c r="F241" s="2040">
        <v>1</v>
      </c>
      <c r="G241" s="2041">
        <v>16.440000000000001</v>
      </c>
      <c r="H241" s="2041">
        <v>24.63</v>
      </c>
      <c r="I241" s="2042">
        <v>9002719019701</v>
      </c>
      <c r="J241" s="2039">
        <v>90172039</v>
      </c>
      <c r="K241" s="2043" t="s">
        <v>10292</v>
      </c>
      <c r="N241" s="2044" t="str">
        <f t="shared" si="21"/>
        <v xml:space="preserve"> </v>
      </c>
    </row>
    <row r="242" spans="1:14" s="2037" customFormat="1" ht="11.25">
      <c r="A242" s="2037" t="s">
        <v>10713</v>
      </c>
      <c r="B242" s="2038">
        <v>56132401</v>
      </c>
      <c r="C242" s="2039" t="s">
        <v>10714</v>
      </c>
      <c r="D242" s="2039" t="s">
        <v>10669</v>
      </c>
      <c r="E242" s="2039" t="s">
        <v>10715</v>
      </c>
      <c r="F242" s="2040">
        <v>1</v>
      </c>
      <c r="G242" s="2041">
        <v>19.989999999999998</v>
      </c>
      <c r="H242" s="2041">
        <v>29.95</v>
      </c>
      <c r="I242" s="2042">
        <v>9002719019718</v>
      </c>
      <c r="J242" s="2039">
        <v>90172039</v>
      </c>
      <c r="K242" s="2043" t="s">
        <v>10292</v>
      </c>
      <c r="N242" s="2044" t="str">
        <f t="shared" si="21"/>
        <v xml:space="preserve"> </v>
      </c>
    </row>
    <row r="243" spans="1:14" s="2037" customFormat="1" ht="11.25">
      <c r="A243" s="2037" t="s">
        <v>10716</v>
      </c>
      <c r="B243" s="2038">
        <v>56905001</v>
      </c>
      <c r="C243" s="2039" t="s">
        <v>10717</v>
      </c>
      <c r="D243" s="2039" t="s">
        <v>10718</v>
      </c>
      <c r="E243" s="2039" t="s">
        <v>10719</v>
      </c>
      <c r="F243" s="2040">
        <v>1</v>
      </c>
      <c r="G243" s="2041">
        <v>69.239999999999995</v>
      </c>
      <c r="H243" s="2041">
        <v>103.74</v>
      </c>
      <c r="I243" s="2042">
        <v>9002719024408</v>
      </c>
      <c r="J243" s="2039">
        <v>82055980</v>
      </c>
      <c r="K243" s="2043" t="s">
        <v>10292</v>
      </c>
      <c r="N243" s="2044" t="str">
        <f t="shared" si="21"/>
        <v xml:space="preserve"> </v>
      </c>
    </row>
    <row r="244" spans="1:14" s="2037" customFormat="1" ht="11.25">
      <c r="B244" s="2038"/>
      <c r="C244" s="2039" t="s">
        <v>10720</v>
      </c>
      <c r="D244" s="2039"/>
      <c r="E244" s="2039"/>
      <c r="F244" s="2040">
        <v>0</v>
      </c>
      <c r="G244" s="2041">
        <v>0</v>
      </c>
      <c r="H244" s="2041">
        <v>0</v>
      </c>
      <c r="I244" s="2042"/>
      <c r="J244" s="2039"/>
      <c r="K244" s="2043" t="s">
        <v>10168</v>
      </c>
      <c r="N244" s="2044" t="str">
        <f t="shared" si="21"/>
        <v xml:space="preserve"> </v>
      </c>
    </row>
    <row r="245" spans="1:14" s="2037" customFormat="1" ht="11.25">
      <c r="A245" s="2037" t="s">
        <v>10721</v>
      </c>
      <c r="B245" s="2038">
        <v>3493101</v>
      </c>
      <c r="C245" s="2039" t="s">
        <v>10722</v>
      </c>
      <c r="D245" s="2039" t="s">
        <v>10723</v>
      </c>
      <c r="E245" s="2039"/>
      <c r="F245" s="2040">
        <v>1</v>
      </c>
      <c r="G245" s="2041">
        <v>102.72</v>
      </c>
      <c r="H245" s="2041">
        <v>153.9</v>
      </c>
      <c r="I245" s="2042">
        <v>9002719009962</v>
      </c>
      <c r="J245" s="2039">
        <v>90318020</v>
      </c>
      <c r="K245" s="2043" t="s">
        <v>10172</v>
      </c>
      <c r="N245" s="2044" t="str">
        <f t="shared" si="21"/>
        <v xml:space="preserve"> </v>
      </c>
    </row>
    <row r="246" spans="1:14" s="2037" customFormat="1" ht="11.25">
      <c r="A246" s="2037" t="s">
        <v>10724</v>
      </c>
      <c r="B246" s="2038">
        <v>3492201</v>
      </c>
      <c r="C246" s="2039" t="s">
        <v>10725</v>
      </c>
      <c r="D246" s="2039" t="s">
        <v>10723</v>
      </c>
      <c r="E246" s="2039"/>
      <c r="F246" s="2040">
        <v>1</v>
      </c>
      <c r="G246" s="2041">
        <v>100.58</v>
      </c>
      <c r="H246" s="2041">
        <v>150.68</v>
      </c>
      <c r="I246" s="2042">
        <v>9002719009948</v>
      </c>
      <c r="J246" s="2039">
        <v>90318020</v>
      </c>
      <c r="K246" s="2043" t="s">
        <v>10172</v>
      </c>
      <c r="N246" s="2044" t="str">
        <f t="shared" si="21"/>
        <v xml:space="preserve"> </v>
      </c>
    </row>
    <row r="247" spans="1:14" s="2037" customFormat="1" ht="11.25">
      <c r="B247" s="2038"/>
      <c r="C247" s="2039" t="s">
        <v>10726</v>
      </c>
      <c r="D247" s="2039"/>
      <c r="E247" s="2039"/>
      <c r="F247" s="2040">
        <v>0</v>
      </c>
      <c r="G247" s="2041">
        <v>0</v>
      </c>
      <c r="H247" s="2041">
        <v>0</v>
      </c>
      <c r="I247" s="2042"/>
      <c r="J247" s="2039"/>
      <c r="K247" s="2043" t="s">
        <v>10168</v>
      </c>
      <c r="N247" s="2044" t="str">
        <f t="shared" si="21"/>
        <v xml:space="preserve"> </v>
      </c>
    </row>
    <row r="248" spans="1:14" s="2037" customFormat="1" ht="11.25">
      <c r="A248" s="2037" t="s">
        <v>10727</v>
      </c>
      <c r="B248" s="2038">
        <v>56104201</v>
      </c>
      <c r="C248" s="2039" t="s">
        <v>10728</v>
      </c>
      <c r="D248" s="2039" t="s">
        <v>10729</v>
      </c>
      <c r="E248" s="2039" t="s">
        <v>10730</v>
      </c>
      <c r="F248" s="2040">
        <v>1</v>
      </c>
      <c r="G248" s="2041">
        <v>1.97</v>
      </c>
      <c r="H248" s="2041">
        <v>2.96</v>
      </c>
      <c r="I248" s="2042">
        <v>9002719021230</v>
      </c>
      <c r="J248" s="2039">
        <v>90178010</v>
      </c>
      <c r="K248" s="2043" t="s">
        <v>10251</v>
      </c>
      <c r="N248" s="2044" t="str">
        <f t="shared" si="21"/>
        <v xml:space="preserve"> </v>
      </c>
    </row>
    <row r="249" spans="1:14" s="2037" customFormat="1" ht="11.25">
      <c r="A249" s="2037" t="s">
        <v>10731</v>
      </c>
      <c r="B249" s="2038">
        <v>56104401</v>
      </c>
      <c r="C249" s="2039" t="s">
        <v>10732</v>
      </c>
      <c r="D249" s="2039" t="s">
        <v>10729</v>
      </c>
      <c r="E249" s="2039" t="s">
        <v>10733</v>
      </c>
      <c r="F249" s="2040">
        <v>1</v>
      </c>
      <c r="G249" s="2041">
        <v>2.54</v>
      </c>
      <c r="H249" s="2041">
        <v>3.81</v>
      </c>
      <c r="I249" s="2042">
        <v>9002719021247</v>
      </c>
      <c r="J249" s="2039">
        <v>90178010</v>
      </c>
      <c r="K249" s="2043" t="s">
        <v>10251</v>
      </c>
      <c r="N249" s="2044" t="str">
        <f t="shared" si="21"/>
        <v xml:space="preserve"> </v>
      </c>
    </row>
    <row r="250" spans="1:14" s="2037" customFormat="1" ht="11.25">
      <c r="A250" s="2037" t="s">
        <v>10734</v>
      </c>
      <c r="B250" s="2038">
        <v>56104701</v>
      </c>
      <c r="C250" s="2039" t="s">
        <v>10735</v>
      </c>
      <c r="D250" s="2039" t="s">
        <v>10729</v>
      </c>
      <c r="E250" s="2039" t="s">
        <v>10736</v>
      </c>
      <c r="F250" s="2040">
        <v>1</v>
      </c>
      <c r="G250" s="2041">
        <v>5.54</v>
      </c>
      <c r="H250" s="2041">
        <v>8.3000000000000007</v>
      </c>
      <c r="I250" s="2042">
        <v>9002719021254</v>
      </c>
      <c r="J250" s="2039">
        <v>90178010</v>
      </c>
      <c r="K250" s="2043" t="s">
        <v>10251</v>
      </c>
      <c r="N250" s="2044" t="str">
        <f t="shared" si="21"/>
        <v xml:space="preserve"> </v>
      </c>
    </row>
    <row r="251" spans="1:14" s="2037" customFormat="1" ht="11.25">
      <c r="A251" s="2037" t="s">
        <v>10737</v>
      </c>
      <c r="B251" s="2038">
        <v>56103001</v>
      </c>
      <c r="C251" s="2039" t="s">
        <v>10738</v>
      </c>
      <c r="D251" s="2039" t="s">
        <v>10739</v>
      </c>
      <c r="E251" s="2039" t="s">
        <v>10740</v>
      </c>
      <c r="F251" s="2040">
        <v>1</v>
      </c>
      <c r="G251" s="2041">
        <v>0.83</v>
      </c>
      <c r="H251" s="2041">
        <v>1.24</v>
      </c>
      <c r="I251" s="2042">
        <v>9002719021261</v>
      </c>
      <c r="J251" s="2039">
        <v>90178010</v>
      </c>
      <c r="K251" s="2043" t="s">
        <v>10251</v>
      </c>
      <c r="N251" s="2044" t="str">
        <f t="shared" si="21"/>
        <v xml:space="preserve"> </v>
      </c>
    </row>
    <row r="252" spans="1:14" s="2037" customFormat="1" ht="11.25">
      <c r="A252" s="2037" t="s">
        <v>10741</v>
      </c>
      <c r="B252" s="2038">
        <v>56103101</v>
      </c>
      <c r="C252" s="2039" t="s">
        <v>10742</v>
      </c>
      <c r="D252" s="2039" t="s">
        <v>10739</v>
      </c>
      <c r="E252" s="2039" t="s">
        <v>10743</v>
      </c>
      <c r="F252" s="2040">
        <v>1</v>
      </c>
      <c r="G252" s="2041">
        <v>0.91</v>
      </c>
      <c r="H252" s="2041">
        <v>1.36</v>
      </c>
      <c r="I252" s="2042">
        <v>9002719021278</v>
      </c>
      <c r="J252" s="2039">
        <v>90178010</v>
      </c>
      <c r="K252" s="2043" t="s">
        <v>10251</v>
      </c>
      <c r="N252" s="2044" t="str">
        <f t="shared" si="21"/>
        <v xml:space="preserve"> </v>
      </c>
    </row>
    <row r="253" spans="1:14" s="2037" customFormat="1" ht="11.25">
      <c r="A253" s="2037" t="s">
        <v>10744</v>
      </c>
      <c r="B253" s="2038">
        <v>56103201</v>
      </c>
      <c r="C253" s="2039" t="s">
        <v>10745</v>
      </c>
      <c r="D253" s="2039" t="s">
        <v>10739</v>
      </c>
      <c r="E253" s="2039" t="s">
        <v>10730</v>
      </c>
      <c r="F253" s="2040">
        <v>1</v>
      </c>
      <c r="G253" s="2041">
        <v>1.1499999999999999</v>
      </c>
      <c r="H253" s="2041">
        <v>1.73</v>
      </c>
      <c r="I253" s="2042">
        <v>9002719021285</v>
      </c>
      <c r="J253" s="2039">
        <v>90178010</v>
      </c>
      <c r="K253" s="2043" t="s">
        <v>10251</v>
      </c>
      <c r="N253" s="2044" t="str">
        <f t="shared" si="21"/>
        <v xml:space="preserve"> </v>
      </c>
    </row>
    <row r="254" spans="1:14" s="2037" customFormat="1" ht="11.25">
      <c r="A254" s="2037" t="s">
        <v>10746</v>
      </c>
      <c r="B254" s="2038">
        <v>56103401</v>
      </c>
      <c r="C254" s="2039" t="s">
        <v>10747</v>
      </c>
      <c r="D254" s="2039" t="s">
        <v>10739</v>
      </c>
      <c r="E254" s="2039" t="s">
        <v>10733</v>
      </c>
      <c r="F254" s="2040">
        <v>1</v>
      </c>
      <c r="G254" s="2041">
        <v>2.17</v>
      </c>
      <c r="H254" s="2041">
        <v>3.24</v>
      </c>
      <c r="I254" s="2042">
        <v>9002719021292</v>
      </c>
      <c r="J254" s="2039">
        <v>90178010</v>
      </c>
      <c r="K254" s="2043" t="s">
        <v>10251</v>
      </c>
      <c r="N254" s="2044" t="str">
        <f t="shared" si="21"/>
        <v xml:space="preserve"> </v>
      </c>
    </row>
    <row r="255" spans="1:14" s="2037" customFormat="1" ht="11.25">
      <c r="A255" s="2037" t="s">
        <v>10748</v>
      </c>
      <c r="B255" s="2038">
        <v>56103701</v>
      </c>
      <c r="C255" s="2039" t="s">
        <v>10749</v>
      </c>
      <c r="D255" s="2039" t="s">
        <v>10739</v>
      </c>
      <c r="E255" s="2039" t="s">
        <v>10736</v>
      </c>
      <c r="F255" s="2040">
        <v>1</v>
      </c>
      <c r="G255" s="2041">
        <v>5.47</v>
      </c>
      <c r="H255" s="2041">
        <v>8.19</v>
      </c>
      <c r="I255" s="2042">
        <v>9002719021308</v>
      </c>
      <c r="J255" s="2039">
        <v>90178010</v>
      </c>
      <c r="K255" s="2043" t="s">
        <v>10251</v>
      </c>
      <c r="N255" s="2044" t="str">
        <f t="shared" si="21"/>
        <v xml:space="preserve"> </v>
      </c>
    </row>
    <row r="256" spans="1:14" s="2037" customFormat="1" ht="11.25">
      <c r="A256" s="2037" t="s">
        <v>10750</v>
      </c>
      <c r="B256" s="2038">
        <v>56100101</v>
      </c>
      <c r="C256" s="2039" t="s">
        <v>10751</v>
      </c>
      <c r="D256" s="2039" t="s">
        <v>10752</v>
      </c>
      <c r="E256" s="2039" t="s">
        <v>10730</v>
      </c>
      <c r="F256" s="2040">
        <v>1</v>
      </c>
      <c r="G256" s="2041">
        <v>5.0999999999999996</v>
      </c>
      <c r="H256" s="2041">
        <v>7.64</v>
      </c>
      <c r="I256" s="2042">
        <v>9002719021315</v>
      </c>
      <c r="J256" s="2039">
        <v>90178010</v>
      </c>
      <c r="K256" s="2043" t="s">
        <v>10251</v>
      </c>
      <c r="N256" s="2044" t="str">
        <f t="shared" si="21"/>
        <v xml:space="preserve"> </v>
      </c>
    </row>
    <row r="257" spans="1:14" s="2037" customFormat="1" ht="11.25">
      <c r="A257" s="2037" t="s">
        <v>10753</v>
      </c>
      <c r="B257" s="2038">
        <v>56100401</v>
      </c>
      <c r="C257" s="2039" t="s">
        <v>10754</v>
      </c>
      <c r="D257" s="2039" t="s">
        <v>10752</v>
      </c>
      <c r="E257" s="2039" t="s">
        <v>10733</v>
      </c>
      <c r="F257" s="2040">
        <v>1</v>
      </c>
      <c r="G257" s="2041">
        <v>7.76</v>
      </c>
      <c r="H257" s="2041">
        <v>11.63</v>
      </c>
      <c r="I257" s="2042">
        <v>9002719021322</v>
      </c>
      <c r="J257" s="2039">
        <v>90178010</v>
      </c>
      <c r="K257" s="2043" t="s">
        <v>10251</v>
      </c>
      <c r="N257" s="2044" t="str">
        <f t="shared" si="21"/>
        <v xml:space="preserve"> </v>
      </c>
    </row>
    <row r="258" spans="1:14" s="2037" customFormat="1" ht="11.25">
      <c r="A258" s="2037" t="s">
        <v>10755</v>
      </c>
      <c r="B258" s="2038">
        <v>56100701</v>
      </c>
      <c r="C258" s="2039" t="s">
        <v>10756</v>
      </c>
      <c r="D258" s="2039" t="s">
        <v>10752</v>
      </c>
      <c r="E258" s="2039" t="s">
        <v>10736</v>
      </c>
      <c r="F258" s="2040">
        <v>1</v>
      </c>
      <c r="G258" s="2041">
        <v>14.82</v>
      </c>
      <c r="H258" s="2041">
        <v>22.2</v>
      </c>
      <c r="I258" s="2042">
        <v>9002719021339</v>
      </c>
      <c r="J258" s="2039">
        <v>90178010</v>
      </c>
      <c r="K258" s="2043" t="s">
        <v>10251</v>
      </c>
      <c r="N258" s="2044" t="str">
        <f t="shared" si="21"/>
        <v xml:space="preserve"> </v>
      </c>
    </row>
    <row r="259" spans="1:14" s="2037" customFormat="1" ht="11.25">
      <c r="B259" s="2038"/>
      <c r="C259" s="2039" t="s">
        <v>10757</v>
      </c>
      <c r="D259" s="2039"/>
      <c r="E259" s="2039"/>
      <c r="F259" s="2040">
        <v>0</v>
      </c>
      <c r="G259" s="2041">
        <v>0</v>
      </c>
      <c r="H259" s="2041">
        <v>0</v>
      </c>
      <c r="I259" s="2042"/>
      <c r="J259" s="2039"/>
      <c r="K259" s="2043" t="s">
        <v>10168</v>
      </c>
      <c r="N259" s="2044" t="str">
        <f t="shared" si="21"/>
        <v xml:space="preserve"> </v>
      </c>
    </row>
    <row r="260" spans="1:14" s="2037" customFormat="1" ht="11.25">
      <c r="A260" s="2037" t="s">
        <v>10758</v>
      </c>
      <c r="B260" s="2038">
        <v>57073401</v>
      </c>
      <c r="C260" s="2039" t="s">
        <v>10759</v>
      </c>
      <c r="D260" s="2039" t="s">
        <v>10760</v>
      </c>
      <c r="E260" s="2039" t="s">
        <v>10761</v>
      </c>
      <c r="F260" s="2040">
        <v>1</v>
      </c>
      <c r="G260" s="2041">
        <v>148.71</v>
      </c>
      <c r="H260" s="2041">
        <v>229.48</v>
      </c>
      <c r="I260" s="2042">
        <v>9002719003830</v>
      </c>
      <c r="J260" s="2039">
        <v>90178090</v>
      </c>
      <c r="K260" s="2043" t="s">
        <v>10464</v>
      </c>
      <c r="N260" s="2044" t="str">
        <f t="shared" si="21"/>
        <v xml:space="preserve"> </v>
      </c>
    </row>
    <row r="261" spans="1:14" s="2037" customFormat="1" ht="11.25">
      <c r="A261" s="2037" t="s">
        <v>10762</v>
      </c>
      <c r="B261" s="2038">
        <v>57075301</v>
      </c>
      <c r="C261" s="2039" t="s">
        <v>10763</v>
      </c>
      <c r="D261" s="2039" t="s">
        <v>10764</v>
      </c>
      <c r="E261" s="2039" t="s">
        <v>10761</v>
      </c>
      <c r="F261" s="2040">
        <v>1</v>
      </c>
      <c r="G261" s="2041">
        <v>212.67</v>
      </c>
      <c r="H261" s="2041">
        <v>328.18</v>
      </c>
      <c r="I261" s="2042">
        <v>9002719006145</v>
      </c>
      <c r="J261" s="2039">
        <v>90318020</v>
      </c>
      <c r="K261" s="2043" t="s">
        <v>10292</v>
      </c>
      <c r="N261" s="2044" t="str">
        <f t="shared" si="21"/>
        <v xml:space="preserve"> </v>
      </c>
    </row>
    <row r="262" spans="1:14" s="2037" customFormat="1" ht="11.25">
      <c r="B262" s="2038"/>
      <c r="C262" s="2039" t="s">
        <v>10258</v>
      </c>
      <c r="D262" s="2039"/>
      <c r="E262" s="2039"/>
      <c r="F262" s="2040">
        <v>0</v>
      </c>
      <c r="G262" s="2041">
        <v>0</v>
      </c>
      <c r="H262" s="2041">
        <v>0</v>
      </c>
      <c r="I262" s="2042"/>
      <c r="J262" s="2039"/>
      <c r="K262" s="2043" t="s">
        <v>10168</v>
      </c>
      <c r="N262" s="2044" t="str">
        <f t="shared" si="21"/>
        <v xml:space="preserve"> </v>
      </c>
    </row>
    <row r="263" spans="1:14" s="2037" customFormat="1" ht="11.25">
      <c r="B263" s="2038"/>
      <c r="C263" s="2039" t="s">
        <v>10259</v>
      </c>
      <c r="D263" s="2039"/>
      <c r="E263" s="2039"/>
      <c r="F263" s="2040">
        <v>0</v>
      </c>
      <c r="G263" s="2041">
        <v>0</v>
      </c>
      <c r="H263" s="2041">
        <v>0</v>
      </c>
      <c r="I263" s="2042"/>
      <c r="J263" s="2039"/>
      <c r="K263" s="2043" t="s">
        <v>10168</v>
      </c>
      <c r="N263" s="2044" t="str">
        <f t="shared" si="21"/>
        <v xml:space="preserve"> </v>
      </c>
    </row>
    <row r="264" spans="1:14" s="2037" customFormat="1" ht="11.25">
      <c r="A264" s="2037" t="s">
        <v>10765</v>
      </c>
      <c r="B264" s="2038">
        <v>66110642</v>
      </c>
      <c r="C264" s="2039" t="s">
        <v>10766</v>
      </c>
      <c r="D264" s="2039" t="s">
        <v>10767</v>
      </c>
      <c r="E264" s="2039" t="s">
        <v>10768</v>
      </c>
      <c r="F264" s="2040">
        <v>1</v>
      </c>
      <c r="G264" s="2041">
        <v>14.3</v>
      </c>
      <c r="H264" s="2041">
        <v>21.42</v>
      </c>
      <c r="I264" s="2042">
        <v>9002719023050</v>
      </c>
      <c r="J264" s="2039">
        <v>82055910</v>
      </c>
      <c r="K264" s="2043" t="s">
        <v>10264</v>
      </c>
      <c r="N264" s="2044" t="str">
        <f t="shared" si="21"/>
        <v xml:space="preserve"> </v>
      </c>
    </row>
    <row r="265" spans="1:14" s="2037" customFormat="1" ht="11.25">
      <c r="A265" s="2037" t="s">
        <v>10769</v>
      </c>
      <c r="B265" s="2038">
        <v>66110643</v>
      </c>
      <c r="C265" s="2039" t="s">
        <v>10770</v>
      </c>
      <c r="D265" s="2039" t="s">
        <v>10767</v>
      </c>
      <c r="E265" s="2039" t="s">
        <v>10771</v>
      </c>
      <c r="F265" s="2040">
        <v>1</v>
      </c>
      <c r="G265" s="2041">
        <v>14.3</v>
      </c>
      <c r="H265" s="2041">
        <v>21.42</v>
      </c>
      <c r="I265" s="2042">
        <v>9002719023067</v>
      </c>
      <c r="J265" s="2039">
        <v>82055910</v>
      </c>
      <c r="K265" s="2043" t="s">
        <v>10264</v>
      </c>
      <c r="N265" s="2044" t="str">
        <f t="shared" si="21"/>
        <v xml:space="preserve"> </v>
      </c>
    </row>
    <row r="266" spans="1:14" s="2037" customFormat="1" ht="11.25">
      <c r="A266" s="2037" t="s">
        <v>10772</v>
      </c>
      <c r="B266" s="2038">
        <v>66110501</v>
      </c>
      <c r="C266" s="2039" t="s">
        <v>10773</v>
      </c>
      <c r="D266" s="2039" t="s">
        <v>10262</v>
      </c>
      <c r="E266" s="2039" t="s">
        <v>10268</v>
      </c>
      <c r="F266" s="2040">
        <v>6</v>
      </c>
      <c r="G266" s="2041">
        <v>8.83</v>
      </c>
      <c r="H266" s="2041">
        <v>13.23</v>
      </c>
      <c r="I266" s="2042">
        <v>9002719022992</v>
      </c>
      <c r="J266" s="2039">
        <v>82055910</v>
      </c>
      <c r="K266" s="2043" t="s">
        <v>10264</v>
      </c>
      <c r="N266" s="2044" t="str">
        <f t="shared" si="21"/>
        <v xml:space="preserve"> </v>
      </c>
    </row>
    <row r="267" spans="1:14" s="2037" customFormat="1" ht="11.25">
      <c r="A267" s="2037" t="s">
        <v>10774</v>
      </c>
      <c r="B267" s="2038">
        <v>66110542</v>
      </c>
      <c r="C267" s="2039" t="s">
        <v>10775</v>
      </c>
      <c r="D267" s="2039" t="s">
        <v>10767</v>
      </c>
      <c r="E267" s="2039" t="s">
        <v>10776</v>
      </c>
      <c r="F267" s="2040">
        <v>1</v>
      </c>
      <c r="G267" s="2041">
        <v>11.71</v>
      </c>
      <c r="H267" s="2041">
        <v>17.55</v>
      </c>
      <c r="I267" s="2042">
        <v>9002719023012</v>
      </c>
      <c r="J267" s="2039">
        <v>82055910</v>
      </c>
      <c r="K267" s="2043" t="s">
        <v>10264</v>
      </c>
      <c r="N267" s="2044" t="str">
        <f t="shared" si="21"/>
        <v xml:space="preserve"> </v>
      </c>
    </row>
    <row r="268" spans="1:14" s="2037" customFormat="1" ht="11.25">
      <c r="A268" s="2037" t="s">
        <v>10777</v>
      </c>
      <c r="B268" s="2038">
        <v>66110543</v>
      </c>
      <c r="C268" s="2039" t="s">
        <v>10778</v>
      </c>
      <c r="D268" s="2039" t="s">
        <v>10767</v>
      </c>
      <c r="E268" s="2039" t="s">
        <v>10779</v>
      </c>
      <c r="F268" s="2040">
        <v>1</v>
      </c>
      <c r="G268" s="2041">
        <v>11.71</v>
      </c>
      <c r="H268" s="2041">
        <v>17.55</v>
      </c>
      <c r="I268" s="2042">
        <v>9002719023029</v>
      </c>
      <c r="J268" s="2039">
        <v>82055910</v>
      </c>
      <c r="K268" s="2043" t="s">
        <v>10264</v>
      </c>
      <c r="N268" s="2044" t="str">
        <f t="shared" si="21"/>
        <v xml:space="preserve"> </v>
      </c>
    </row>
    <row r="269" spans="1:14" s="2037" customFormat="1" ht="11.25">
      <c r="A269" s="2037" t="s">
        <v>10780</v>
      </c>
      <c r="B269" s="2038">
        <v>66114142</v>
      </c>
      <c r="C269" s="2039" t="s">
        <v>10781</v>
      </c>
      <c r="D269" s="2039" t="s">
        <v>10767</v>
      </c>
      <c r="E269" s="2039" t="s">
        <v>10782</v>
      </c>
      <c r="F269" s="2040">
        <v>1</v>
      </c>
      <c r="G269" s="2041">
        <v>10.199999999999999</v>
      </c>
      <c r="H269" s="2041">
        <v>15.28</v>
      </c>
      <c r="I269" s="2042">
        <v>9002719041429</v>
      </c>
      <c r="J269" s="2039">
        <v>90172039</v>
      </c>
      <c r="K269" s="2043" t="s">
        <v>10251</v>
      </c>
      <c r="N269" s="2044" t="str">
        <f t="shared" si="21"/>
        <v xml:space="preserve"> </v>
      </c>
    </row>
    <row r="270" spans="1:14" s="2037" customFormat="1" ht="11.25">
      <c r="A270" s="2037" t="s">
        <v>10783</v>
      </c>
      <c r="B270" s="2038">
        <v>66114143</v>
      </c>
      <c r="C270" s="2039" t="s">
        <v>10784</v>
      </c>
      <c r="D270" s="2039" t="s">
        <v>10767</v>
      </c>
      <c r="E270" s="2039" t="s">
        <v>10785</v>
      </c>
      <c r="F270" s="2040">
        <v>1</v>
      </c>
      <c r="G270" s="2041">
        <v>10.199999999999999</v>
      </c>
      <c r="H270" s="2041">
        <v>15.28</v>
      </c>
      <c r="I270" s="2042">
        <v>9002719041436</v>
      </c>
      <c r="J270" s="2039">
        <v>90172039</v>
      </c>
      <c r="K270" s="2043" t="s">
        <v>10251</v>
      </c>
      <c r="N270" s="2044" t="str">
        <f t="shared" si="21"/>
        <v xml:space="preserve"> </v>
      </c>
    </row>
    <row r="271" spans="1:14" s="2037" customFormat="1" ht="11.25">
      <c r="A271" s="2037" t="s">
        <v>10786</v>
      </c>
      <c r="B271" s="2038">
        <v>66111101</v>
      </c>
      <c r="C271" s="2039" t="s">
        <v>10787</v>
      </c>
      <c r="D271" s="2039" t="s">
        <v>10788</v>
      </c>
      <c r="E271" s="2039" t="s">
        <v>10789</v>
      </c>
      <c r="F271" s="2040">
        <v>1</v>
      </c>
      <c r="G271" s="2041">
        <v>24.46</v>
      </c>
      <c r="H271" s="2041">
        <v>36.65</v>
      </c>
      <c r="I271" s="2042">
        <v>9002719037224</v>
      </c>
      <c r="J271" s="2039">
        <v>90172039</v>
      </c>
      <c r="K271" s="2043" t="s">
        <v>10274</v>
      </c>
      <c r="N271" s="2044" t="str">
        <f t="shared" si="21"/>
        <v xml:space="preserve"> </v>
      </c>
    </row>
    <row r="272" spans="1:14" s="2037" customFormat="1" ht="11.25">
      <c r="A272" s="2037" t="s">
        <v>10790</v>
      </c>
      <c r="B272" s="2038">
        <v>66111142</v>
      </c>
      <c r="C272" s="2039" t="s">
        <v>10791</v>
      </c>
      <c r="D272" s="2039" t="s">
        <v>10767</v>
      </c>
      <c r="E272" s="2039" t="s">
        <v>10792</v>
      </c>
      <c r="F272" s="2040">
        <v>1</v>
      </c>
      <c r="G272" s="2041">
        <v>26.79</v>
      </c>
      <c r="H272" s="2041">
        <v>40.130000000000003</v>
      </c>
      <c r="I272" s="2042">
        <v>9002719037248</v>
      </c>
      <c r="J272" s="2039">
        <v>90172039</v>
      </c>
      <c r="K272" s="2043" t="s">
        <v>10274</v>
      </c>
      <c r="N272" s="2044" t="str">
        <f t="shared" si="21"/>
        <v xml:space="preserve"> </v>
      </c>
    </row>
    <row r="273" spans="1:14" s="2037" customFormat="1" ht="11.25">
      <c r="A273" s="2037" t="s">
        <v>10793</v>
      </c>
      <c r="B273" s="2038">
        <v>66111143</v>
      </c>
      <c r="C273" s="2039" t="s">
        <v>10794</v>
      </c>
      <c r="D273" s="2039" t="s">
        <v>10767</v>
      </c>
      <c r="E273" s="2039" t="s">
        <v>10795</v>
      </c>
      <c r="F273" s="2040">
        <v>1</v>
      </c>
      <c r="G273" s="2041">
        <v>26.79</v>
      </c>
      <c r="H273" s="2041">
        <v>40.130000000000003</v>
      </c>
      <c r="I273" s="2042">
        <v>9002719037484</v>
      </c>
      <c r="J273" s="2039">
        <v>90172039</v>
      </c>
      <c r="K273" s="2043" t="s">
        <v>10274</v>
      </c>
      <c r="N273" s="2044" t="str">
        <f t="shared" si="21"/>
        <v xml:space="preserve"> </v>
      </c>
    </row>
    <row r="274" spans="1:14" s="2037" customFormat="1" ht="11.25">
      <c r="B274" s="2038"/>
      <c r="C274" s="2039" t="s">
        <v>10269</v>
      </c>
      <c r="D274" s="2039"/>
      <c r="E274" s="2039"/>
      <c r="F274" s="2040">
        <v>0</v>
      </c>
      <c r="G274" s="2041">
        <v>0</v>
      </c>
      <c r="H274" s="2041">
        <v>0</v>
      </c>
      <c r="I274" s="2042"/>
      <c r="J274" s="2039"/>
      <c r="K274" s="2043" t="s">
        <v>10168</v>
      </c>
      <c r="N274" s="2044" t="str">
        <f t="shared" si="21"/>
        <v xml:space="preserve"> </v>
      </c>
    </row>
    <row r="275" spans="1:14" s="2037" customFormat="1" ht="11.25">
      <c r="A275" s="2037" t="s">
        <v>10796</v>
      </c>
      <c r="B275" s="2038">
        <v>66152201</v>
      </c>
      <c r="C275" s="2039" t="s">
        <v>10797</v>
      </c>
      <c r="D275" s="2039" t="s">
        <v>10272</v>
      </c>
      <c r="E275" s="2039" t="s">
        <v>10798</v>
      </c>
      <c r="F275" s="2040">
        <v>1</v>
      </c>
      <c r="G275" s="2041">
        <v>11.79</v>
      </c>
      <c r="H275" s="2041">
        <v>14.05</v>
      </c>
      <c r="I275" s="2042">
        <v>9002719037446</v>
      </c>
      <c r="J275" s="2039">
        <v>68029200</v>
      </c>
      <c r="K275" s="2043" t="s">
        <v>10274</v>
      </c>
      <c r="N275" s="2044" t="str">
        <f t="shared" si="21"/>
        <v xml:space="preserve"> </v>
      </c>
    </row>
    <row r="276" spans="1:14" s="2037" customFormat="1" ht="11.25">
      <c r="A276" s="2037" t="s">
        <v>10799</v>
      </c>
      <c r="B276" s="2038">
        <v>66152401</v>
      </c>
      <c r="C276" s="2039" t="s">
        <v>10800</v>
      </c>
      <c r="D276" s="2039" t="s">
        <v>10272</v>
      </c>
      <c r="E276" s="2039" t="s">
        <v>10801</v>
      </c>
      <c r="F276" s="2040">
        <v>1</v>
      </c>
      <c r="G276" s="2041">
        <v>11.79</v>
      </c>
      <c r="H276" s="2041">
        <v>14.05</v>
      </c>
      <c r="I276" s="2042">
        <v>9002719037408</v>
      </c>
      <c r="J276" s="2039">
        <v>68029200</v>
      </c>
      <c r="K276" s="2043" t="s">
        <v>10274</v>
      </c>
      <c r="N276" s="2044" t="str">
        <f t="shared" si="21"/>
        <v xml:space="preserve"> </v>
      </c>
    </row>
    <row r="277" spans="1:14" s="2037" customFormat="1" ht="11.25">
      <c r="A277" s="2037" t="s">
        <v>10802</v>
      </c>
      <c r="B277" s="2038">
        <v>66152601</v>
      </c>
      <c r="C277" s="2039" t="s">
        <v>10803</v>
      </c>
      <c r="D277" s="2039" t="s">
        <v>10272</v>
      </c>
      <c r="E277" s="2039" t="s">
        <v>10804</v>
      </c>
      <c r="F277" s="2040">
        <v>1</v>
      </c>
      <c r="G277" s="2041">
        <v>11.79</v>
      </c>
      <c r="H277" s="2041">
        <v>14.05</v>
      </c>
      <c r="I277" s="2042">
        <v>9002719037361</v>
      </c>
      <c r="J277" s="2039">
        <v>68029200</v>
      </c>
      <c r="K277" s="2043" t="s">
        <v>10274</v>
      </c>
      <c r="N277" s="2044" t="str">
        <f t="shared" si="21"/>
        <v xml:space="preserve"> </v>
      </c>
    </row>
    <row r="278" spans="1:14" s="2037" customFormat="1" ht="11.25">
      <c r="A278" s="2037" t="s">
        <v>10805</v>
      </c>
      <c r="B278" s="2038">
        <v>66152801</v>
      </c>
      <c r="C278" s="2039" t="s">
        <v>10806</v>
      </c>
      <c r="D278" s="2039" t="s">
        <v>10272</v>
      </c>
      <c r="E278" s="2039" t="s">
        <v>10807</v>
      </c>
      <c r="F278" s="2040">
        <v>1</v>
      </c>
      <c r="G278" s="2041">
        <v>11.79</v>
      </c>
      <c r="H278" s="2041">
        <v>14.05</v>
      </c>
      <c r="I278" s="2042">
        <v>9002719037309</v>
      </c>
      <c r="J278" s="2039">
        <v>68029200</v>
      </c>
      <c r="K278" s="2043" t="s">
        <v>10274</v>
      </c>
      <c r="N278" s="2044" t="str">
        <f t="shared" si="21"/>
        <v xml:space="preserve"> </v>
      </c>
    </row>
    <row r="279" spans="1:14" s="2037" customFormat="1" ht="11.25">
      <c r="A279" s="2037" t="s">
        <v>10808</v>
      </c>
      <c r="B279" s="2038">
        <v>66152901</v>
      </c>
      <c r="C279" s="2039" t="s">
        <v>10809</v>
      </c>
      <c r="D279" s="2039" t="s">
        <v>10272</v>
      </c>
      <c r="E279" s="2039" t="s">
        <v>10810</v>
      </c>
      <c r="F279" s="2040">
        <v>1</v>
      </c>
      <c r="G279" s="2041">
        <v>2.33</v>
      </c>
      <c r="H279" s="2041">
        <v>2.78</v>
      </c>
      <c r="I279" s="2042">
        <v>9002719037323</v>
      </c>
      <c r="J279" s="2039">
        <v>68029200</v>
      </c>
      <c r="K279" s="2043" t="s">
        <v>10274</v>
      </c>
      <c r="N279" s="2044" t="str">
        <f t="shared" si="21"/>
        <v xml:space="preserve"> </v>
      </c>
    </row>
    <row r="280" spans="1:14" s="2037" customFormat="1" ht="11.25">
      <c r="A280" s="2037" t="s">
        <v>10811</v>
      </c>
      <c r="B280" s="2038">
        <v>66153001</v>
      </c>
      <c r="C280" s="2039" t="s">
        <v>10812</v>
      </c>
      <c r="D280" s="2039" t="s">
        <v>10272</v>
      </c>
      <c r="E280" s="2039" t="s">
        <v>10813</v>
      </c>
      <c r="F280" s="2040">
        <v>1</v>
      </c>
      <c r="G280" s="2041">
        <v>11.79</v>
      </c>
      <c r="H280" s="2041">
        <v>14.05</v>
      </c>
      <c r="I280" s="2042">
        <v>9002719037347</v>
      </c>
      <c r="J280" s="2039">
        <v>68029200</v>
      </c>
      <c r="K280" s="2043" t="s">
        <v>10274</v>
      </c>
      <c r="N280" s="2044" t="str">
        <f t="shared" si="21"/>
        <v xml:space="preserve"> </v>
      </c>
    </row>
    <row r="281" spans="1:14" s="2037" customFormat="1" ht="11.25">
      <c r="B281" s="2038"/>
      <c r="C281" s="2039" t="s">
        <v>10814</v>
      </c>
      <c r="D281" s="2039"/>
      <c r="E281" s="2039"/>
      <c r="F281" s="2040">
        <v>0</v>
      </c>
      <c r="G281" s="2041">
        <v>0</v>
      </c>
      <c r="H281" s="2041">
        <v>0</v>
      </c>
      <c r="I281" s="2042"/>
      <c r="J281" s="2039"/>
      <c r="K281" s="2043" t="s">
        <v>10168</v>
      </c>
      <c r="N281" s="2044" t="str">
        <f t="shared" si="21"/>
        <v xml:space="preserve"> </v>
      </c>
    </row>
    <row r="282" spans="1:14" s="2037" customFormat="1" ht="11.25">
      <c r="B282" s="2038"/>
      <c r="C282" s="2039" t="s">
        <v>10815</v>
      </c>
      <c r="D282" s="2039"/>
      <c r="E282" s="2039"/>
      <c r="F282" s="2040">
        <v>0</v>
      </c>
      <c r="G282" s="2041">
        <v>0</v>
      </c>
      <c r="H282" s="2041">
        <v>0</v>
      </c>
      <c r="I282" s="2042"/>
      <c r="J282" s="2039"/>
      <c r="K282" s="2043" t="s">
        <v>10168</v>
      </c>
      <c r="N282" s="2044" t="str">
        <f t="shared" si="21"/>
        <v xml:space="preserve"> </v>
      </c>
    </row>
    <row r="283" spans="1:14" s="2037" customFormat="1" ht="11.25">
      <c r="A283" s="2037" t="s">
        <v>10816</v>
      </c>
      <c r="B283" s="2038">
        <v>66010120</v>
      </c>
      <c r="C283" s="2039" t="s">
        <v>10817</v>
      </c>
      <c r="D283" s="2039" t="s">
        <v>10818</v>
      </c>
      <c r="E283" s="2039" t="s">
        <v>10819</v>
      </c>
      <c r="F283" s="2040">
        <v>100</v>
      </c>
      <c r="G283" s="2041">
        <v>0.52</v>
      </c>
      <c r="H283" s="2041">
        <v>0.75</v>
      </c>
      <c r="I283" s="2042">
        <v>9002719011194</v>
      </c>
      <c r="J283" s="2039">
        <v>96091010</v>
      </c>
      <c r="K283" s="2043" t="s">
        <v>10239</v>
      </c>
      <c r="N283" s="2044" t="str">
        <f t="shared" si="21"/>
        <v xml:space="preserve"> </v>
      </c>
    </row>
    <row r="284" spans="1:14" s="2037" customFormat="1" ht="11.25">
      <c r="A284" s="2037" t="s">
        <v>10820</v>
      </c>
      <c r="B284" s="2038">
        <v>66010520</v>
      </c>
      <c r="C284" s="2039" t="s">
        <v>10821</v>
      </c>
      <c r="D284" s="2039" t="s">
        <v>10818</v>
      </c>
      <c r="E284" s="2039" t="s">
        <v>10819</v>
      </c>
      <c r="F284" s="2040">
        <v>100</v>
      </c>
      <c r="G284" s="2041">
        <v>0.64</v>
      </c>
      <c r="H284" s="2041">
        <v>0.92</v>
      </c>
      <c r="I284" s="2042">
        <v>9002719015079</v>
      </c>
      <c r="J284" s="2039">
        <v>96091010</v>
      </c>
      <c r="K284" s="2043" t="s">
        <v>10239</v>
      </c>
      <c r="N284" s="2044" t="str">
        <f t="shared" si="21"/>
        <v xml:space="preserve"> </v>
      </c>
    </row>
    <row r="285" spans="1:14" s="2037" customFormat="1" ht="11.25">
      <c r="A285" s="2037" t="s">
        <v>10822</v>
      </c>
      <c r="B285" s="2038">
        <v>66010620</v>
      </c>
      <c r="C285" s="2039" t="s">
        <v>10823</v>
      </c>
      <c r="D285" s="2039" t="s">
        <v>10818</v>
      </c>
      <c r="E285" s="2039" t="s">
        <v>10824</v>
      </c>
      <c r="F285" s="2040">
        <v>1</v>
      </c>
      <c r="G285" s="2041">
        <v>6.98</v>
      </c>
      <c r="H285" s="2041">
        <v>10.46</v>
      </c>
      <c r="I285" s="2042">
        <v>9002719033189</v>
      </c>
      <c r="J285" s="2039">
        <v>96091010</v>
      </c>
      <c r="K285" s="2043" t="s">
        <v>10239</v>
      </c>
      <c r="N285" s="2044" t="str">
        <f t="shared" si="21"/>
        <v xml:space="preserve"> </v>
      </c>
    </row>
    <row r="286" spans="1:14" s="2037" customFormat="1" ht="11.25">
      <c r="A286" s="2037" t="s">
        <v>10825</v>
      </c>
      <c r="B286" s="2038">
        <v>66010720</v>
      </c>
      <c r="C286" s="2039" t="s">
        <v>10826</v>
      </c>
      <c r="D286" s="2039" t="s">
        <v>10818</v>
      </c>
      <c r="E286" s="2039" t="s">
        <v>10819</v>
      </c>
      <c r="F286" s="2040">
        <v>100</v>
      </c>
      <c r="G286" s="2041">
        <v>0.83</v>
      </c>
      <c r="H286" s="2041">
        <v>1.2</v>
      </c>
      <c r="I286" s="2042">
        <v>9002719015376</v>
      </c>
      <c r="J286" s="2039">
        <v>96091010</v>
      </c>
      <c r="K286" s="2043" t="s">
        <v>10239</v>
      </c>
      <c r="N286" s="2044" t="str">
        <f t="shared" si="21"/>
        <v xml:space="preserve"> </v>
      </c>
    </row>
    <row r="287" spans="1:14" s="2037" customFormat="1" ht="11.25">
      <c r="A287" s="2037" t="s">
        <v>10827</v>
      </c>
      <c r="B287" s="2038">
        <v>66011020</v>
      </c>
      <c r="C287" s="2039" t="s">
        <v>10828</v>
      </c>
      <c r="D287" s="2039" t="s">
        <v>10829</v>
      </c>
      <c r="E287" s="2039" t="s">
        <v>10819</v>
      </c>
      <c r="F287" s="2040">
        <v>100</v>
      </c>
      <c r="G287" s="2041">
        <v>0.69</v>
      </c>
      <c r="H287" s="2041">
        <v>0.99</v>
      </c>
      <c r="I287" s="2042">
        <v>9002719016021</v>
      </c>
      <c r="J287" s="2039">
        <v>96091010</v>
      </c>
      <c r="K287" s="2043" t="s">
        <v>10239</v>
      </c>
      <c r="N287" s="2044" t="str">
        <f t="shared" si="21"/>
        <v xml:space="preserve"> </v>
      </c>
    </row>
    <row r="288" spans="1:14" s="2037" customFormat="1" ht="11.25">
      <c r="A288" s="2037" t="s">
        <v>10830</v>
      </c>
      <c r="B288" s="2038">
        <v>66011120</v>
      </c>
      <c r="C288" s="2039" t="s">
        <v>10831</v>
      </c>
      <c r="D288" s="2039" t="s">
        <v>10829</v>
      </c>
      <c r="E288" s="2039" t="s">
        <v>10819</v>
      </c>
      <c r="F288" s="2040">
        <v>100</v>
      </c>
      <c r="G288" s="2041">
        <v>0.86</v>
      </c>
      <c r="H288" s="2041">
        <v>1.24</v>
      </c>
      <c r="I288" s="2042">
        <v>9002719015086</v>
      </c>
      <c r="J288" s="2039">
        <v>96091010</v>
      </c>
      <c r="K288" s="2043" t="s">
        <v>10239</v>
      </c>
      <c r="N288" s="2044" t="str">
        <f t="shared" ref="N288:N351" si="22">IF(M288*1.19&gt;0,M288*1.19," ")</f>
        <v xml:space="preserve"> </v>
      </c>
    </row>
    <row r="289" spans="1:14" s="2037" customFormat="1" ht="11.25">
      <c r="A289" s="2037" t="s">
        <v>10832</v>
      </c>
      <c r="B289" s="2038">
        <v>66011220</v>
      </c>
      <c r="C289" s="2039" t="s">
        <v>10833</v>
      </c>
      <c r="D289" s="2039" t="s">
        <v>10829</v>
      </c>
      <c r="E289" s="2039" t="s">
        <v>10824</v>
      </c>
      <c r="F289" s="2040">
        <v>1</v>
      </c>
      <c r="G289" s="2041">
        <v>7.42</v>
      </c>
      <c r="H289" s="2041">
        <v>11.12</v>
      </c>
      <c r="I289" s="2042">
        <v>9002719033165</v>
      </c>
      <c r="J289" s="2039">
        <v>96091010</v>
      </c>
      <c r="K289" s="2043" t="s">
        <v>10239</v>
      </c>
      <c r="N289" s="2044" t="str">
        <f t="shared" si="22"/>
        <v xml:space="preserve"> </v>
      </c>
    </row>
    <row r="290" spans="1:14" s="2037" customFormat="1" ht="11.25">
      <c r="A290" s="2037" t="s">
        <v>10834</v>
      </c>
      <c r="B290" s="2038">
        <v>66012520</v>
      </c>
      <c r="C290" s="2039" t="s">
        <v>10835</v>
      </c>
      <c r="D290" s="2039" t="s">
        <v>10836</v>
      </c>
      <c r="E290" s="2039" t="s">
        <v>10819</v>
      </c>
      <c r="F290" s="2040">
        <v>100</v>
      </c>
      <c r="G290" s="2041">
        <v>0.89</v>
      </c>
      <c r="H290" s="2041">
        <v>1.27</v>
      </c>
      <c r="I290" s="2042">
        <v>9002719016038</v>
      </c>
      <c r="J290" s="2039">
        <v>96091010</v>
      </c>
      <c r="K290" s="2043" t="s">
        <v>10239</v>
      </c>
      <c r="N290" s="2044" t="str">
        <f t="shared" si="22"/>
        <v xml:space="preserve"> </v>
      </c>
    </row>
    <row r="291" spans="1:14" s="2037" customFormat="1" ht="11.25">
      <c r="A291" s="2037" t="s">
        <v>10837</v>
      </c>
      <c r="B291" s="2038">
        <v>66012620</v>
      </c>
      <c r="C291" s="2039" t="s">
        <v>10838</v>
      </c>
      <c r="D291" s="2039" t="s">
        <v>10836</v>
      </c>
      <c r="E291" s="2039" t="s">
        <v>10824</v>
      </c>
      <c r="F291" s="2040">
        <v>1</v>
      </c>
      <c r="G291" s="2041">
        <v>9.6</v>
      </c>
      <c r="H291" s="2041">
        <v>14.38</v>
      </c>
      <c r="I291" s="2042">
        <v>9002719033202</v>
      </c>
      <c r="J291" s="2039">
        <v>96091010</v>
      </c>
      <c r="K291" s="2043" t="s">
        <v>10239</v>
      </c>
      <c r="N291" s="2044" t="str">
        <f t="shared" si="22"/>
        <v xml:space="preserve"> </v>
      </c>
    </row>
    <row r="292" spans="1:14" s="2037" customFormat="1" ht="11.25">
      <c r="A292" s="2037" t="s">
        <v>10839</v>
      </c>
      <c r="B292" s="2038">
        <v>66023520</v>
      </c>
      <c r="C292" s="2039" t="s">
        <v>10840</v>
      </c>
      <c r="D292" s="2039" t="s">
        <v>10841</v>
      </c>
      <c r="E292" s="2039" t="s">
        <v>10842</v>
      </c>
      <c r="F292" s="2040">
        <v>75</v>
      </c>
      <c r="G292" s="2041">
        <v>1.1000000000000001</v>
      </c>
      <c r="H292" s="2041">
        <v>1.58</v>
      </c>
      <c r="I292" s="2042">
        <v>9002719019374</v>
      </c>
      <c r="J292" s="2039">
        <v>96091010</v>
      </c>
      <c r="K292" s="2043" t="s">
        <v>10239</v>
      </c>
      <c r="N292" s="2044" t="str">
        <f t="shared" si="22"/>
        <v xml:space="preserve"> </v>
      </c>
    </row>
    <row r="293" spans="1:14" s="2037" customFormat="1" ht="11.25">
      <c r="A293" s="2037" t="s">
        <v>10843</v>
      </c>
      <c r="B293" s="2038">
        <v>66023620</v>
      </c>
      <c r="C293" s="2039" t="s">
        <v>10844</v>
      </c>
      <c r="D293" s="2039" t="s">
        <v>10841</v>
      </c>
      <c r="E293" s="2039" t="s">
        <v>10845</v>
      </c>
      <c r="F293" s="2040">
        <v>1</v>
      </c>
      <c r="G293" s="2041">
        <v>7.13</v>
      </c>
      <c r="H293" s="2041">
        <v>10.68</v>
      </c>
      <c r="I293" s="2042">
        <v>9002719033226</v>
      </c>
      <c r="J293" s="2039">
        <v>96091010</v>
      </c>
      <c r="K293" s="2043" t="s">
        <v>10239</v>
      </c>
      <c r="N293" s="2044" t="str">
        <f t="shared" si="22"/>
        <v xml:space="preserve"> </v>
      </c>
    </row>
    <row r="294" spans="1:14" s="2037" customFormat="1" ht="11.25">
      <c r="A294" s="2037" t="s">
        <v>10846</v>
      </c>
      <c r="B294" s="2038">
        <v>66022520</v>
      </c>
      <c r="C294" s="2039" t="s">
        <v>10847</v>
      </c>
      <c r="D294" s="2039" t="s">
        <v>10848</v>
      </c>
      <c r="E294" s="2039" t="s">
        <v>10842</v>
      </c>
      <c r="F294" s="2040">
        <v>75</v>
      </c>
      <c r="G294" s="2041">
        <v>1.3</v>
      </c>
      <c r="H294" s="2041">
        <v>1.87</v>
      </c>
      <c r="I294" s="2042">
        <v>9002719023920</v>
      </c>
      <c r="J294" s="2039">
        <v>96091010</v>
      </c>
      <c r="K294" s="2043" t="s">
        <v>10239</v>
      </c>
      <c r="N294" s="2044" t="str">
        <f t="shared" si="22"/>
        <v xml:space="preserve"> </v>
      </c>
    </row>
    <row r="295" spans="1:14" s="2037" customFormat="1" ht="11.25">
      <c r="A295" s="2037" t="s">
        <v>10849</v>
      </c>
      <c r="B295" s="2038">
        <v>66022620</v>
      </c>
      <c r="C295" s="2039" t="s">
        <v>10850</v>
      </c>
      <c r="D295" s="2039" t="s">
        <v>10848</v>
      </c>
      <c r="E295" s="2039" t="s">
        <v>10845</v>
      </c>
      <c r="F295" s="2040">
        <v>1</v>
      </c>
      <c r="G295" s="2041">
        <v>8.48</v>
      </c>
      <c r="H295" s="2041">
        <v>12.7</v>
      </c>
      <c r="I295" s="2042">
        <v>9002719033240</v>
      </c>
      <c r="J295" s="2039">
        <v>96091010</v>
      </c>
      <c r="K295" s="2043" t="s">
        <v>10239</v>
      </c>
      <c r="N295" s="2044" t="str">
        <f t="shared" si="22"/>
        <v xml:space="preserve"> </v>
      </c>
    </row>
    <row r="296" spans="1:14" s="2037" customFormat="1" ht="11.25">
      <c r="A296" s="2037" t="s">
        <v>10851</v>
      </c>
      <c r="B296" s="2038">
        <v>66024020</v>
      </c>
      <c r="C296" s="2039" t="s">
        <v>10852</v>
      </c>
      <c r="D296" s="2039" t="s">
        <v>10853</v>
      </c>
      <c r="E296" s="2039" t="s">
        <v>10819</v>
      </c>
      <c r="F296" s="2040">
        <v>100</v>
      </c>
      <c r="G296" s="2041">
        <v>0.76</v>
      </c>
      <c r="H296" s="2041">
        <v>1.0900000000000001</v>
      </c>
      <c r="I296" s="2042">
        <v>9002719020011</v>
      </c>
      <c r="J296" s="2039">
        <v>96091010</v>
      </c>
      <c r="K296" s="2043" t="s">
        <v>10239</v>
      </c>
      <c r="N296" s="2044" t="str">
        <f t="shared" si="22"/>
        <v xml:space="preserve"> </v>
      </c>
    </row>
    <row r="297" spans="1:14" s="2037" customFormat="1" ht="11.25">
      <c r="A297" s="2037" t="s">
        <v>10854</v>
      </c>
      <c r="B297" s="2038">
        <v>66024120</v>
      </c>
      <c r="C297" s="2039" t="s">
        <v>10855</v>
      </c>
      <c r="D297" s="2039" t="s">
        <v>10853</v>
      </c>
      <c r="E297" s="2039" t="s">
        <v>10845</v>
      </c>
      <c r="F297" s="2040">
        <v>1</v>
      </c>
      <c r="G297" s="2041">
        <v>4.9400000000000004</v>
      </c>
      <c r="H297" s="2041">
        <v>7.4</v>
      </c>
      <c r="I297" s="2042">
        <v>9002719033264</v>
      </c>
      <c r="J297" s="2039">
        <v>96091010</v>
      </c>
      <c r="K297" s="2043" t="s">
        <v>10239</v>
      </c>
      <c r="N297" s="2044" t="str">
        <f t="shared" si="22"/>
        <v xml:space="preserve"> </v>
      </c>
    </row>
    <row r="298" spans="1:14" s="2037" customFormat="1" ht="11.25">
      <c r="A298" s="2037" t="s">
        <v>10856</v>
      </c>
      <c r="B298" s="2038">
        <v>66009120</v>
      </c>
      <c r="C298" s="2039" t="s">
        <v>10857</v>
      </c>
      <c r="D298" s="2039" t="s">
        <v>10858</v>
      </c>
      <c r="E298" s="2039" t="s">
        <v>10859</v>
      </c>
      <c r="F298" s="2040">
        <v>25</v>
      </c>
      <c r="G298" s="2041">
        <v>3.45</v>
      </c>
      <c r="H298" s="2041">
        <v>5.17</v>
      </c>
      <c r="I298" s="2042">
        <v>9002719031987</v>
      </c>
      <c r="J298" s="2039">
        <v>82141000</v>
      </c>
      <c r="K298" s="2043" t="s">
        <v>10860</v>
      </c>
      <c r="N298" s="2044" t="str">
        <f t="shared" si="22"/>
        <v xml:space="preserve"> </v>
      </c>
    </row>
    <row r="299" spans="1:14" s="2037" customFormat="1" ht="11.25">
      <c r="B299" s="2038"/>
      <c r="C299" s="2039" t="s">
        <v>10861</v>
      </c>
      <c r="D299" s="2039"/>
      <c r="E299" s="2039"/>
      <c r="F299" s="2040">
        <v>0</v>
      </c>
      <c r="G299" s="2041">
        <v>0</v>
      </c>
      <c r="H299" s="2041">
        <v>0</v>
      </c>
      <c r="I299" s="2042"/>
      <c r="J299" s="2039"/>
      <c r="K299" s="2043" t="s">
        <v>10168</v>
      </c>
      <c r="N299" s="2044" t="str">
        <f t="shared" si="22"/>
        <v xml:space="preserve"> </v>
      </c>
    </row>
    <row r="300" spans="1:14" s="2037" customFormat="1" ht="11.25">
      <c r="A300" s="2037" t="s">
        <v>10862</v>
      </c>
      <c r="B300" s="2038">
        <v>66041142</v>
      </c>
      <c r="C300" s="2039" t="s">
        <v>10863</v>
      </c>
      <c r="D300" s="2039" t="s">
        <v>10864</v>
      </c>
      <c r="E300" s="2039" t="s">
        <v>10865</v>
      </c>
      <c r="F300" s="2040">
        <v>1</v>
      </c>
      <c r="G300" s="2041">
        <v>177.66</v>
      </c>
      <c r="H300" s="2041">
        <v>327.32</v>
      </c>
      <c r="I300" s="2042">
        <v>9002719041184</v>
      </c>
      <c r="J300" s="2039">
        <v>96084000</v>
      </c>
      <c r="K300" s="2043" t="s">
        <v>10860</v>
      </c>
      <c r="N300" s="2044" t="str">
        <f t="shared" si="22"/>
        <v xml:space="preserve"> </v>
      </c>
    </row>
    <row r="301" spans="1:14" s="2037" customFormat="1" ht="11.25">
      <c r="A301" s="2037" t="s">
        <v>10866</v>
      </c>
      <c r="B301" s="2038">
        <v>66041120</v>
      </c>
      <c r="C301" s="2039" t="s">
        <v>10867</v>
      </c>
      <c r="D301" s="2039" t="s">
        <v>10864</v>
      </c>
      <c r="E301" s="2039" t="s">
        <v>10868</v>
      </c>
      <c r="F301" s="2040">
        <v>10</v>
      </c>
      <c r="G301" s="2041">
        <v>5.99</v>
      </c>
      <c r="H301" s="2041">
        <v>11.03</v>
      </c>
      <c r="I301" s="2042">
        <v>9002719041160</v>
      </c>
      <c r="J301" s="2039">
        <v>96084000</v>
      </c>
      <c r="K301" s="2043" t="s">
        <v>10860</v>
      </c>
      <c r="N301" s="2044" t="str">
        <f t="shared" si="22"/>
        <v xml:space="preserve"> </v>
      </c>
    </row>
    <row r="302" spans="1:14" s="2037" customFormat="1" ht="11.25">
      <c r="A302" s="2037" t="s">
        <v>10869</v>
      </c>
      <c r="B302" s="2038">
        <v>66045120</v>
      </c>
      <c r="C302" s="2039" t="s">
        <v>10870</v>
      </c>
      <c r="D302" s="2039" t="s">
        <v>10871</v>
      </c>
      <c r="E302" s="2039" t="s">
        <v>10872</v>
      </c>
      <c r="F302" s="2040">
        <v>10</v>
      </c>
      <c r="G302" s="2041">
        <v>2.9</v>
      </c>
      <c r="H302" s="2041">
        <v>5.34</v>
      </c>
      <c r="I302" s="2042">
        <v>9002719041191</v>
      </c>
      <c r="J302" s="2039">
        <v>96092000</v>
      </c>
      <c r="K302" s="2043" t="s">
        <v>10873</v>
      </c>
      <c r="N302" s="2044" t="str">
        <f t="shared" si="22"/>
        <v xml:space="preserve"> </v>
      </c>
    </row>
    <row r="303" spans="1:14" s="2037" customFormat="1" ht="11.25">
      <c r="A303" s="2037" t="s">
        <v>10874</v>
      </c>
      <c r="B303" s="2038">
        <v>66046120</v>
      </c>
      <c r="C303" s="2039" t="s">
        <v>10875</v>
      </c>
      <c r="D303" s="2039" t="s">
        <v>10876</v>
      </c>
      <c r="E303" s="2039" t="s">
        <v>10877</v>
      </c>
      <c r="F303" s="2040">
        <v>10</v>
      </c>
      <c r="G303" s="2041">
        <v>2.9</v>
      </c>
      <c r="H303" s="2041">
        <v>5.34</v>
      </c>
      <c r="I303" s="2042">
        <v>9002719041214</v>
      </c>
      <c r="J303" s="2039">
        <v>96092000</v>
      </c>
      <c r="K303" s="2043" t="s">
        <v>10873</v>
      </c>
      <c r="N303" s="2044" t="str">
        <f t="shared" si="22"/>
        <v xml:space="preserve"> </v>
      </c>
    </row>
    <row r="304" spans="1:14" s="2037" customFormat="1" ht="11.25">
      <c r="A304" s="2037" t="s">
        <v>10878</v>
      </c>
      <c r="B304" s="2038">
        <v>66071120</v>
      </c>
      <c r="C304" s="2039" t="s">
        <v>10879</v>
      </c>
      <c r="D304" s="2039" t="s">
        <v>10880</v>
      </c>
      <c r="E304" s="2039" t="s">
        <v>10881</v>
      </c>
      <c r="F304" s="2040">
        <v>20</v>
      </c>
      <c r="G304" s="2041">
        <v>2.99</v>
      </c>
      <c r="H304" s="2041">
        <v>4.4800000000000004</v>
      </c>
      <c r="I304" s="2042">
        <v>9002719041283</v>
      </c>
      <c r="J304" s="2039">
        <v>96082000</v>
      </c>
      <c r="K304" s="2043" t="s">
        <v>10292</v>
      </c>
      <c r="N304" s="2044" t="str">
        <f t="shared" si="22"/>
        <v xml:space="preserve"> </v>
      </c>
    </row>
    <row r="305" spans="1:14" s="2037" customFormat="1" ht="11.25">
      <c r="B305" s="2038"/>
      <c r="C305" s="2039" t="s">
        <v>10287</v>
      </c>
      <c r="D305" s="2039"/>
      <c r="E305" s="2039"/>
      <c r="F305" s="2040">
        <v>0</v>
      </c>
      <c r="G305" s="2041">
        <v>0</v>
      </c>
      <c r="H305" s="2041">
        <v>0</v>
      </c>
      <c r="I305" s="2042"/>
      <c r="J305" s="2039"/>
      <c r="K305" s="2043" t="s">
        <v>10168</v>
      </c>
      <c r="N305" s="2044" t="str">
        <f t="shared" si="22"/>
        <v xml:space="preserve"> </v>
      </c>
    </row>
    <row r="306" spans="1:14" s="2037" customFormat="1" ht="11.25">
      <c r="A306" s="2037" t="s">
        <v>10882</v>
      </c>
      <c r="B306" s="2038">
        <v>66088142</v>
      </c>
      <c r="C306" s="2039" t="s">
        <v>10883</v>
      </c>
      <c r="D306" s="2039" t="s">
        <v>10884</v>
      </c>
      <c r="E306" s="2039" t="s">
        <v>10885</v>
      </c>
      <c r="F306" s="2040">
        <v>1</v>
      </c>
      <c r="G306" s="2041">
        <v>50.55</v>
      </c>
      <c r="H306" s="2041">
        <v>75.430000000000007</v>
      </c>
      <c r="I306" s="2042">
        <v>9002719041276</v>
      </c>
      <c r="J306" s="2039">
        <v>96082000</v>
      </c>
      <c r="K306" s="2043" t="s">
        <v>10292</v>
      </c>
      <c r="N306" s="2044" t="str">
        <f t="shared" si="22"/>
        <v xml:space="preserve"> </v>
      </c>
    </row>
    <row r="307" spans="1:14" s="2037" customFormat="1" ht="11.25">
      <c r="N307" s="2044" t="str">
        <f t="shared" si="22"/>
        <v xml:space="preserve"> </v>
      </c>
    </row>
    <row r="308" spans="1:14" s="2037" customFormat="1" ht="11.25">
      <c r="A308" s="2037" t="s">
        <v>11602</v>
      </c>
      <c r="B308" s="2038">
        <v>1812801</v>
      </c>
      <c r="C308" s="2039" t="s">
        <v>10886</v>
      </c>
      <c r="D308" s="2039" t="s">
        <v>10198</v>
      </c>
      <c r="E308" s="2039"/>
      <c r="F308" s="2040">
        <v>1</v>
      </c>
      <c r="G308" s="2041">
        <v>39.28</v>
      </c>
      <c r="H308" s="2041">
        <v>58.85</v>
      </c>
      <c r="I308" s="2042">
        <v>9002719031833</v>
      </c>
      <c r="J308" s="2039">
        <v>90318020</v>
      </c>
      <c r="K308" s="2043" t="s">
        <v>10172</v>
      </c>
      <c r="N308" s="2044" t="str">
        <f t="shared" si="22"/>
        <v xml:space="preserve"> </v>
      </c>
    </row>
    <row r="309" spans="1:14" s="2037" customFormat="1" ht="11.25">
      <c r="A309" s="2037" t="s">
        <v>11603</v>
      </c>
      <c r="B309" s="2038">
        <v>1813101</v>
      </c>
      <c r="C309" s="2039" t="s">
        <v>10887</v>
      </c>
      <c r="D309" s="2039" t="s">
        <v>10198</v>
      </c>
      <c r="E309" s="2039"/>
      <c r="F309" s="2040">
        <v>1</v>
      </c>
      <c r="G309" s="2041">
        <v>44.12</v>
      </c>
      <c r="H309" s="2041">
        <v>66.099999999999994</v>
      </c>
      <c r="I309" s="2042">
        <v>9002719031840</v>
      </c>
      <c r="J309" s="2039">
        <v>90318020</v>
      </c>
      <c r="K309" s="2043" t="s">
        <v>10172</v>
      </c>
      <c r="N309" s="2044" t="str">
        <f t="shared" si="22"/>
        <v xml:space="preserve"> </v>
      </c>
    </row>
    <row r="310" spans="1:14" s="2037" customFormat="1" ht="11.25">
      <c r="A310" s="2037" t="s">
        <v>11604</v>
      </c>
      <c r="B310" s="2038">
        <v>1813301</v>
      </c>
      <c r="C310" s="2039" t="s">
        <v>10888</v>
      </c>
      <c r="D310" s="2039" t="s">
        <v>10198</v>
      </c>
      <c r="E310" s="2039"/>
      <c r="F310" s="2040">
        <v>1</v>
      </c>
      <c r="G310" s="2041">
        <v>49.22</v>
      </c>
      <c r="H310" s="2041">
        <v>73.739999999999995</v>
      </c>
      <c r="I310" s="2042">
        <v>9002719031857</v>
      </c>
      <c r="J310" s="2039">
        <v>90318020</v>
      </c>
      <c r="K310" s="2043" t="s">
        <v>10172</v>
      </c>
      <c r="N310" s="2044" t="str">
        <f t="shared" si="22"/>
        <v xml:space="preserve"> </v>
      </c>
    </row>
    <row r="311" spans="1:14" s="2037" customFormat="1" ht="11.25">
      <c r="A311" s="2037" t="s">
        <v>11605</v>
      </c>
      <c r="B311" s="2038">
        <v>1816401</v>
      </c>
      <c r="C311" s="2039" t="s">
        <v>10889</v>
      </c>
      <c r="D311" s="2039" t="s">
        <v>10198</v>
      </c>
      <c r="E311" s="2039" t="s">
        <v>10176</v>
      </c>
      <c r="F311" s="2040">
        <v>1</v>
      </c>
      <c r="G311" s="2041">
        <v>61.3</v>
      </c>
      <c r="H311" s="2041">
        <v>91.84</v>
      </c>
      <c r="I311" s="2042">
        <v>9002719031864</v>
      </c>
      <c r="J311" s="2039">
        <v>90318020</v>
      </c>
      <c r="K311" s="2043" t="s">
        <v>10172</v>
      </c>
      <c r="N311" s="2044" t="str">
        <f t="shared" si="22"/>
        <v xml:space="preserve"> </v>
      </c>
    </row>
    <row r="312" spans="1:14" s="2037" customFormat="1" ht="11.25">
      <c r="A312" s="2037" t="s">
        <v>11606</v>
      </c>
      <c r="B312" s="2038">
        <v>1816501</v>
      </c>
      <c r="C312" s="2039" t="s">
        <v>10890</v>
      </c>
      <c r="D312" s="2039" t="s">
        <v>10198</v>
      </c>
      <c r="E312" s="2039" t="s">
        <v>10176</v>
      </c>
      <c r="F312" s="2040">
        <v>1</v>
      </c>
      <c r="G312" s="2041">
        <v>69.87</v>
      </c>
      <c r="H312" s="2041">
        <v>104.68</v>
      </c>
      <c r="I312" s="2042">
        <v>9002719031871</v>
      </c>
      <c r="J312" s="2039">
        <v>90318020</v>
      </c>
      <c r="K312" s="2043" t="s">
        <v>10172</v>
      </c>
      <c r="N312" s="2044" t="str">
        <f t="shared" si="22"/>
        <v xml:space="preserve"> </v>
      </c>
    </row>
    <row r="313" spans="1:14" s="2037" customFormat="1" ht="11.25">
      <c r="A313" s="2037" t="s">
        <v>11607</v>
      </c>
      <c r="B313" s="2038">
        <v>1816601</v>
      </c>
      <c r="C313" s="2039" t="s">
        <v>10891</v>
      </c>
      <c r="D313" s="2039" t="s">
        <v>10198</v>
      </c>
      <c r="E313" s="2039" t="s">
        <v>10176</v>
      </c>
      <c r="F313" s="2040">
        <v>1</v>
      </c>
      <c r="G313" s="2041">
        <v>76.930000000000007</v>
      </c>
      <c r="H313" s="2041">
        <v>115.26</v>
      </c>
      <c r="I313" s="2042">
        <v>9002719031888</v>
      </c>
      <c r="J313" s="2039">
        <v>90318020</v>
      </c>
      <c r="K313" s="2043" t="s">
        <v>10172</v>
      </c>
      <c r="N313" s="2044" t="str">
        <f t="shared" si="22"/>
        <v xml:space="preserve"> </v>
      </c>
    </row>
    <row r="314" spans="1:14" s="2037" customFormat="1" ht="11.25">
      <c r="A314" s="2037" t="s">
        <v>11608</v>
      </c>
      <c r="B314" s="2038">
        <v>1816701</v>
      </c>
      <c r="C314" s="2039" t="s">
        <v>10892</v>
      </c>
      <c r="D314" s="2039" t="s">
        <v>10198</v>
      </c>
      <c r="E314" s="2039" t="s">
        <v>10176</v>
      </c>
      <c r="F314" s="2040">
        <v>1</v>
      </c>
      <c r="G314" s="2041">
        <v>81.84</v>
      </c>
      <c r="H314" s="2041">
        <v>122.62</v>
      </c>
      <c r="I314" s="2042">
        <v>9002719031895</v>
      </c>
      <c r="J314" s="2039">
        <v>90318020</v>
      </c>
      <c r="K314" s="2043" t="s">
        <v>10172</v>
      </c>
      <c r="N314" s="2044" t="str">
        <f t="shared" si="22"/>
        <v xml:space="preserve"> </v>
      </c>
    </row>
    <row r="315" spans="1:14" s="2037" customFormat="1" ht="11.25">
      <c r="A315" s="2037" t="s">
        <v>11609</v>
      </c>
      <c r="B315" s="2038">
        <v>1820801</v>
      </c>
      <c r="C315" s="2039" t="s">
        <v>10893</v>
      </c>
      <c r="D315" s="2039" t="s">
        <v>10198</v>
      </c>
      <c r="E315" s="2039"/>
      <c r="F315" s="2040">
        <v>1</v>
      </c>
      <c r="G315" s="2041">
        <v>22.84</v>
      </c>
      <c r="H315" s="2041">
        <v>34.21</v>
      </c>
      <c r="I315" s="2042">
        <v>9002719040118</v>
      </c>
      <c r="J315" s="2039">
        <v>90318020</v>
      </c>
      <c r="K315" s="2043" t="s">
        <v>10172</v>
      </c>
      <c r="N315" s="2044" t="str">
        <f t="shared" si="22"/>
        <v xml:space="preserve"> </v>
      </c>
    </row>
    <row r="316" spans="1:14" s="2037" customFormat="1" ht="11.25">
      <c r="A316" s="2037" t="s">
        <v>11610</v>
      </c>
      <c r="B316" s="2038">
        <v>1821101</v>
      </c>
      <c r="C316" s="2039" t="s">
        <v>10894</v>
      </c>
      <c r="D316" s="2039" t="s">
        <v>10198</v>
      </c>
      <c r="E316" s="2039"/>
      <c r="F316" s="2040">
        <v>1</v>
      </c>
      <c r="G316" s="2041">
        <v>29.41</v>
      </c>
      <c r="H316" s="2041">
        <v>44.06</v>
      </c>
      <c r="I316" s="2042">
        <v>9002719040125</v>
      </c>
      <c r="J316" s="2039">
        <v>90318020</v>
      </c>
      <c r="K316" s="2043" t="s">
        <v>10172</v>
      </c>
      <c r="N316" s="2044" t="str">
        <f t="shared" si="22"/>
        <v xml:space="preserve"> </v>
      </c>
    </row>
    <row r="317" spans="1:14" s="2037" customFormat="1" ht="11.25">
      <c r="A317" s="2037" t="s">
        <v>11611</v>
      </c>
      <c r="B317" s="2038">
        <v>1821301</v>
      </c>
      <c r="C317" s="2039" t="s">
        <v>10895</v>
      </c>
      <c r="D317" s="2039" t="s">
        <v>10198</v>
      </c>
      <c r="E317" s="2039"/>
      <c r="F317" s="2040">
        <v>1</v>
      </c>
      <c r="G317" s="2041">
        <v>31.44</v>
      </c>
      <c r="H317" s="2041">
        <v>47.11</v>
      </c>
      <c r="I317" s="2042">
        <v>9002719040132</v>
      </c>
      <c r="J317" s="2039">
        <v>90318020</v>
      </c>
      <c r="K317" s="2043" t="s">
        <v>10172</v>
      </c>
      <c r="N317" s="2044" t="str">
        <f t="shared" si="22"/>
        <v xml:space="preserve"> </v>
      </c>
    </row>
    <row r="318" spans="1:14" s="2037" customFormat="1" ht="11.25">
      <c r="A318" s="2037" t="s">
        <v>11612</v>
      </c>
      <c r="B318" s="2038">
        <v>1821401</v>
      </c>
      <c r="C318" s="2039" t="s">
        <v>10896</v>
      </c>
      <c r="D318" s="2039" t="s">
        <v>10198</v>
      </c>
      <c r="E318" s="2039"/>
      <c r="F318" s="2040">
        <v>1</v>
      </c>
      <c r="G318" s="2041">
        <v>38.06</v>
      </c>
      <c r="H318" s="2041">
        <v>57.02</v>
      </c>
      <c r="I318" s="2042">
        <v>9002719040149</v>
      </c>
      <c r="J318" s="2039">
        <v>90318020</v>
      </c>
      <c r="K318" s="2043" t="s">
        <v>10172</v>
      </c>
      <c r="N318" s="2044" t="str">
        <f t="shared" si="22"/>
        <v xml:space="preserve"> </v>
      </c>
    </row>
    <row r="319" spans="1:14" s="2037" customFormat="1" ht="11.25">
      <c r="A319" s="2037" t="s">
        <v>11613</v>
      </c>
      <c r="B319" s="2038">
        <v>1821501</v>
      </c>
      <c r="C319" s="2039" t="s">
        <v>10897</v>
      </c>
      <c r="D319" s="2039" t="s">
        <v>10198</v>
      </c>
      <c r="E319" s="2039"/>
      <c r="F319" s="2040">
        <v>1</v>
      </c>
      <c r="G319" s="2041">
        <v>42.94</v>
      </c>
      <c r="H319" s="2041">
        <v>64.33</v>
      </c>
      <c r="I319" s="2042">
        <v>9002719040156</v>
      </c>
      <c r="J319" s="2039">
        <v>90318020</v>
      </c>
      <c r="K319" s="2043" t="s">
        <v>10172</v>
      </c>
      <c r="N319" s="2044" t="str">
        <f t="shared" si="22"/>
        <v xml:space="preserve"> </v>
      </c>
    </row>
    <row r="320" spans="1:14" s="2037" customFormat="1" ht="11.25">
      <c r="A320" s="2037" t="s">
        <v>11614</v>
      </c>
      <c r="B320" s="2038">
        <v>1821601</v>
      </c>
      <c r="C320" s="2039" t="s">
        <v>10898</v>
      </c>
      <c r="D320" s="2039" t="s">
        <v>10198</v>
      </c>
      <c r="E320" s="2039"/>
      <c r="F320" s="2040">
        <v>1</v>
      </c>
      <c r="G320" s="2041">
        <v>47.3</v>
      </c>
      <c r="H320" s="2041">
        <v>70.86</v>
      </c>
      <c r="I320" s="2042">
        <v>9002719040163</v>
      </c>
      <c r="J320" s="2039">
        <v>90318020</v>
      </c>
      <c r="K320" s="2043" t="s">
        <v>10172</v>
      </c>
      <c r="N320" s="2044" t="str">
        <f t="shared" si="22"/>
        <v xml:space="preserve"> </v>
      </c>
    </row>
    <row r="321" spans="1:14" s="2037" customFormat="1" ht="11.25">
      <c r="A321" s="2037" t="s">
        <v>11615</v>
      </c>
      <c r="B321" s="2038">
        <v>1821701</v>
      </c>
      <c r="C321" s="2039" t="s">
        <v>10899</v>
      </c>
      <c r="D321" s="2039" t="s">
        <v>10198</v>
      </c>
      <c r="E321" s="2039"/>
      <c r="F321" s="2040">
        <v>1</v>
      </c>
      <c r="G321" s="2041">
        <v>50.95</v>
      </c>
      <c r="H321" s="2041">
        <v>76.34</v>
      </c>
      <c r="I321" s="2042">
        <v>9002719040170</v>
      </c>
      <c r="J321" s="2039">
        <v>90318020</v>
      </c>
      <c r="K321" s="2043" t="s">
        <v>10172</v>
      </c>
      <c r="N321" s="2044" t="str">
        <f t="shared" si="22"/>
        <v xml:space="preserve"> </v>
      </c>
    </row>
    <row r="322" spans="1:14" s="2037" customFormat="1" ht="11.25">
      <c r="A322" s="2037" t="s">
        <v>11616</v>
      </c>
      <c r="B322" s="2038">
        <v>1370501</v>
      </c>
      <c r="C322" s="2039" t="s">
        <v>10900</v>
      </c>
      <c r="D322" s="2039" t="s">
        <v>10209</v>
      </c>
      <c r="E322" s="2039"/>
      <c r="F322" s="2040">
        <v>1</v>
      </c>
      <c r="G322" s="2041">
        <v>12.78</v>
      </c>
      <c r="H322" s="2041">
        <v>19.149999999999999</v>
      </c>
      <c r="I322" s="2042">
        <v>9002719015406</v>
      </c>
      <c r="J322" s="2039">
        <v>90318020</v>
      </c>
      <c r="K322" s="2043" t="s">
        <v>10172</v>
      </c>
      <c r="N322" s="2044" t="str">
        <f t="shared" si="22"/>
        <v xml:space="preserve"> </v>
      </c>
    </row>
    <row r="323" spans="1:14" s="2037" customFormat="1" ht="11.25">
      <c r="A323" s="2037" t="s">
        <v>11617</v>
      </c>
      <c r="B323" s="2038">
        <v>1370701</v>
      </c>
      <c r="C323" s="2039" t="s">
        <v>10901</v>
      </c>
      <c r="D323" s="2039" t="s">
        <v>10209</v>
      </c>
      <c r="E323" s="2039"/>
      <c r="F323" s="2040">
        <v>1</v>
      </c>
      <c r="G323" s="2041">
        <v>13.78</v>
      </c>
      <c r="H323" s="2041">
        <v>20.65</v>
      </c>
      <c r="I323" s="2042">
        <v>9002719015413</v>
      </c>
      <c r="J323" s="2039">
        <v>90318020</v>
      </c>
      <c r="K323" s="2043" t="s">
        <v>10172</v>
      </c>
      <c r="N323" s="2044" t="str">
        <f t="shared" si="22"/>
        <v xml:space="preserve"> </v>
      </c>
    </row>
    <row r="324" spans="1:14" s="2037" customFormat="1" ht="11.25">
      <c r="A324" s="2037" t="s">
        <v>11618</v>
      </c>
      <c r="B324" s="2038">
        <v>1370801</v>
      </c>
      <c r="C324" s="2039" t="s">
        <v>10902</v>
      </c>
      <c r="D324" s="2039" t="s">
        <v>10209</v>
      </c>
      <c r="E324" s="2039"/>
      <c r="F324" s="2040">
        <v>1</v>
      </c>
      <c r="G324" s="2041">
        <v>14.85</v>
      </c>
      <c r="H324" s="2041">
        <v>22.25</v>
      </c>
      <c r="I324" s="2042">
        <v>9002719015420</v>
      </c>
      <c r="J324" s="2039">
        <v>90318020</v>
      </c>
      <c r="K324" s="2043" t="s">
        <v>10172</v>
      </c>
      <c r="N324" s="2044" t="str">
        <f t="shared" si="22"/>
        <v xml:space="preserve"> </v>
      </c>
    </row>
    <row r="325" spans="1:14" s="2037" customFormat="1" ht="11.25">
      <c r="A325" s="2037" t="s">
        <v>11619</v>
      </c>
      <c r="B325" s="2038">
        <v>1371101</v>
      </c>
      <c r="C325" s="2039" t="s">
        <v>10903</v>
      </c>
      <c r="D325" s="2039" t="s">
        <v>10209</v>
      </c>
      <c r="E325" s="2039"/>
      <c r="F325" s="2040">
        <v>1</v>
      </c>
      <c r="G325" s="2041">
        <v>16.89</v>
      </c>
      <c r="H325" s="2041">
        <v>25.3</v>
      </c>
      <c r="I325" s="2042">
        <v>9002719015437</v>
      </c>
      <c r="J325" s="2039">
        <v>90318020</v>
      </c>
      <c r="K325" s="2043" t="s">
        <v>10172</v>
      </c>
      <c r="N325" s="2044" t="str">
        <f t="shared" si="22"/>
        <v xml:space="preserve"> </v>
      </c>
    </row>
    <row r="326" spans="1:14" s="2037" customFormat="1" ht="11.25">
      <c r="A326" s="2037" t="s">
        <v>11620</v>
      </c>
      <c r="B326" s="2038">
        <v>1373101</v>
      </c>
      <c r="C326" s="2039" t="s">
        <v>10904</v>
      </c>
      <c r="D326" s="2039" t="s">
        <v>10209</v>
      </c>
      <c r="E326" s="2039"/>
      <c r="F326" s="2040">
        <v>1</v>
      </c>
      <c r="G326" s="2041">
        <v>20.36</v>
      </c>
      <c r="H326" s="2041">
        <v>30.5</v>
      </c>
      <c r="I326" s="2042">
        <v>9002719015567</v>
      </c>
      <c r="J326" s="2039">
        <v>90318020</v>
      </c>
      <c r="K326" s="2043" t="s">
        <v>10172</v>
      </c>
      <c r="N326" s="2044" t="str">
        <f t="shared" si="22"/>
        <v xml:space="preserve"> </v>
      </c>
    </row>
    <row r="327" spans="1:14" s="2037" customFormat="1" ht="11.25">
      <c r="A327" s="2037" t="s">
        <v>11621</v>
      </c>
      <c r="B327" s="2038">
        <v>1373301</v>
      </c>
      <c r="C327" s="2039" t="s">
        <v>10905</v>
      </c>
      <c r="D327" s="2039" t="s">
        <v>10209</v>
      </c>
      <c r="E327" s="2039"/>
      <c r="F327" s="2040">
        <v>1</v>
      </c>
      <c r="G327" s="2041">
        <v>22.32</v>
      </c>
      <c r="H327" s="2041">
        <v>33.44</v>
      </c>
      <c r="I327" s="2042">
        <v>9002719015499</v>
      </c>
      <c r="J327" s="2039">
        <v>90318020</v>
      </c>
      <c r="K327" s="2043" t="s">
        <v>10172</v>
      </c>
      <c r="N327" s="2044" t="str">
        <f t="shared" si="22"/>
        <v xml:space="preserve"> </v>
      </c>
    </row>
    <row r="328" spans="1:14" s="2037" customFormat="1" ht="11.25">
      <c r="A328" s="2037" t="s">
        <v>11622</v>
      </c>
      <c r="B328" s="2038">
        <v>1373401</v>
      </c>
      <c r="C328" s="2039" t="s">
        <v>10906</v>
      </c>
      <c r="D328" s="2039" t="s">
        <v>10209</v>
      </c>
      <c r="E328" s="2039"/>
      <c r="F328" s="2040">
        <v>1</v>
      </c>
      <c r="G328" s="2041">
        <v>24.53</v>
      </c>
      <c r="H328" s="2041">
        <v>36.76</v>
      </c>
      <c r="I328" s="2042">
        <v>9002719015505</v>
      </c>
      <c r="J328" s="2039">
        <v>90318020</v>
      </c>
      <c r="K328" s="2043" t="s">
        <v>10172</v>
      </c>
      <c r="N328" s="2044" t="str">
        <f t="shared" si="22"/>
        <v xml:space="preserve"> </v>
      </c>
    </row>
    <row r="329" spans="1:14" s="2037" customFormat="1" ht="11.25">
      <c r="A329" s="2037" t="s">
        <v>11623</v>
      </c>
      <c r="B329" s="2038">
        <v>1373501</v>
      </c>
      <c r="C329" s="2039" t="s">
        <v>10907</v>
      </c>
      <c r="D329" s="2039" t="s">
        <v>10209</v>
      </c>
      <c r="E329" s="2039"/>
      <c r="F329" s="2040">
        <v>1</v>
      </c>
      <c r="G329" s="2041">
        <v>29.56</v>
      </c>
      <c r="H329" s="2041">
        <v>44.29</v>
      </c>
      <c r="I329" s="2042">
        <v>9002719015512</v>
      </c>
      <c r="J329" s="2039">
        <v>90318020</v>
      </c>
      <c r="K329" s="2043" t="s">
        <v>10172</v>
      </c>
      <c r="N329" s="2044" t="str">
        <f t="shared" si="22"/>
        <v xml:space="preserve"> </v>
      </c>
    </row>
    <row r="330" spans="1:14" s="2037" customFormat="1" ht="11.25">
      <c r="A330" s="2037" t="s">
        <v>11624</v>
      </c>
      <c r="B330" s="2038">
        <v>1373601</v>
      </c>
      <c r="C330" s="2039" t="s">
        <v>10908</v>
      </c>
      <c r="D330" s="2039" t="s">
        <v>10209</v>
      </c>
      <c r="E330" s="2039"/>
      <c r="F330" s="2040">
        <v>1</v>
      </c>
      <c r="G330" s="2041">
        <v>34.33</v>
      </c>
      <c r="H330" s="2041">
        <v>51.43</v>
      </c>
      <c r="I330" s="2042">
        <v>9002719015529</v>
      </c>
      <c r="J330" s="2039">
        <v>90318020</v>
      </c>
      <c r="K330" s="2043" t="s">
        <v>10172</v>
      </c>
      <c r="N330" s="2044" t="str">
        <f t="shared" si="22"/>
        <v xml:space="preserve"> </v>
      </c>
    </row>
    <row r="331" spans="1:14" s="2037" customFormat="1" ht="11.25">
      <c r="A331" s="2037" t="s">
        <v>11625</v>
      </c>
      <c r="B331" s="2038">
        <v>1373701</v>
      </c>
      <c r="C331" s="2039" t="s">
        <v>10909</v>
      </c>
      <c r="D331" s="2039" t="s">
        <v>10209</v>
      </c>
      <c r="E331" s="2039"/>
      <c r="F331" s="2040">
        <v>1</v>
      </c>
      <c r="G331" s="2041">
        <v>37.21</v>
      </c>
      <c r="H331" s="2041">
        <v>55.75</v>
      </c>
      <c r="I331" s="2042">
        <v>9002719015536</v>
      </c>
      <c r="J331" s="2039">
        <v>90318020</v>
      </c>
      <c r="K331" s="2043" t="s">
        <v>10172</v>
      </c>
      <c r="N331" s="2044" t="str">
        <f t="shared" si="22"/>
        <v xml:space="preserve"> </v>
      </c>
    </row>
    <row r="332" spans="1:14" s="2037" customFormat="1" ht="11.25">
      <c r="A332" s="2037" t="s">
        <v>11626</v>
      </c>
      <c r="B332" s="2038">
        <v>1010101</v>
      </c>
      <c r="C332" s="2039" t="s">
        <v>10910</v>
      </c>
      <c r="D332" s="2039" t="s">
        <v>10171</v>
      </c>
      <c r="E332" s="2039"/>
      <c r="F332" s="2040">
        <v>1</v>
      </c>
      <c r="G332" s="2041">
        <v>10.119999999999999</v>
      </c>
      <c r="H332" s="2041">
        <v>15.17</v>
      </c>
      <c r="I332" s="2042">
        <v>9002719000013</v>
      </c>
      <c r="J332" s="2039">
        <v>90318020</v>
      </c>
      <c r="K332" s="2043" t="s">
        <v>10172</v>
      </c>
      <c r="N332" s="2044" t="str">
        <f t="shared" si="22"/>
        <v xml:space="preserve"> </v>
      </c>
    </row>
    <row r="333" spans="1:14" s="2037" customFormat="1" ht="11.25">
      <c r="A333" s="2037" t="s">
        <v>11627</v>
      </c>
      <c r="B333" s="2038">
        <v>1010301</v>
      </c>
      <c r="C333" s="2039" t="s">
        <v>10911</v>
      </c>
      <c r="D333" s="2039" t="s">
        <v>10171</v>
      </c>
      <c r="E333" s="2039"/>
      <c r="F333" s="2040">
        <v>1</v>
      </c>
      <c r="G333" s="2041">
        <v>11.01</v>
      </c>
      <c r="H333" s="2041">
        <v>16.5</v>
      </c>
      <c r="I333" s="2042">
        <v>9002719000020</v>
      </c>
      <c r="J333" s="2039">
        <v>90318020</v>
      </c>
      <c r="K333" s="2043" t="s">
        <v>10172</v>
      </c>
      <c r="N333" s="2044" t="str">
        <f t="shared" si="22"/>
        <v xml:space="preserve"> </v>
      </c>
    </row>
    <row r="334" spans="1:14" s="2037" customFormat="1" ht="11.25">
      <c r="A334" s="2037" t="s">
        <v>11628</v>
      </c>
      <c r="B334" s="2038">
        <v>1010501</v>
      </c>
      <c r="C334" s="2039" t="s">
        <v>10912</v>
      </c>
      <c r="D334" s="2039" t="s">
        <v>10171</v>
      </c>
      <c r="E334" s="2039"/>
      <c r="F334" s="2040">
        <v>1</v>
      </c>
      <c r="G334" s="2041">
        <v>11.97</v>
      </c>
      <c r="H334" s="2041">
        <v>17.940000000000001</v>
      </c>
      <c r="I334" s="2042">
        <v>9002719000037</v>
      </c>
      <c r="J334" s="2039">
        <v>90318020</v>
      </c>
      <c r="K334" s="2043" t="s">
        <v>10172</v>
      </c>
      <c r="N334" s="2044" t="str">
        <f t="shared" si="22"/>
        <v xml:space="preserve"> </v>
      </c>
    </row>
    <row r="335" spans="1:14" s="2037" customFormat="1" ht="11.25">
      <c r="A335" s="2037" t="s">
        <v>11629</v>
      </c>
      <c r="B335" s="2038">
        <v>1010701</v>
      </c>
      <c r="C335" s="2039" t="s">
        <v>10913</v>
      </c>
      <c r="D335" s="2039" t="s">
        <v>10171</v>
      </c>
      <c r="E335" s="2039"/>
      <c r="F335" s="2040">
        <v>1</v>
      </c>
      <c r="G335" s="2041">
        <v>12.97</v>
      </c>
      <c r="H335" s="2041">
        <v>19.43</v>
      </c>
      <c r="I335" s="2042">
        <v>9002719000044</v>
      </c>
      <c r="J335" s="2039">
        <v>90318020</v>
      </c>
      <c r="K335" s="2043" t="s">
        <v>10172</v>
      </c>
      <c r="N335" s="2044" t="str">
        <f t="shared" si="22"/>
        <v xml:space="preserve"> </v>
      </c>
    </row>
    <row r="336" spans="1:14" s="2037" customFormat="1" ht="11.25">
      <c r="A336" s="2037" t="s">
        <v>11630</v>
      </c>
      <c r="B336" s="2038">
        <v>1010801</v>
      </c>
      <c r="C336" s="2039" t="s">
        <v>10914</v>
      </c>
      <c r="D336" s="2039" t="s">
        <v>10171</v>
      </c>
      <c r="E336" s="2039"/>
      <c r="F336" s="2040">
        <v>1</v>
      </c>
      <c r="G336" s="2041">
        <v>13.97</v>
      </c>
      <c r="H336" s="2041">
        <v>20.93</v>
      </c>
      <c r="I336" s="2042">
        <v>9002719000051</v>
      </c>
      <c r="J336" s="2039">
        <v>90318020</v>
      </c>
      <c r="K336" s="2043" t="s">
        <v>10172</v>
      </c>
      <c r="N336" s="2044" t="str">
        <f t="shared" si="22"/>
        <v xml:space="preserve"> </v>
      </c>
    </row>
    <row r="337" spans="1:14" s="2037" customFormat="1" ht="11.25">
      <c r="A337" s="2037" t="s">
        <v>11631</v>
      </c>
      <c r="B337" s="2038">
        <v>1010901</v>
      </c>
      <c r="C337" s="2039" t="s">
        <v>10915</v>
      </c>
      <c r="D337" s="2039" t="s">
        <v>10171</v>
      </c>
      <c r="E337" s="2039"/>
      <c r="F337" s="2040">
        <v>1</v>
      </c>
      <c r="G337" s="2041">
        <v>15</v>
      </c>
      <c r="H337" s="2041">
        <v>22.48</v>
      </c>
      <c r="I337" s="2042">
        <v>9002719000068</v>
      </c>
      <c r="J337" s="2039">
        <v>90318020</v>
      </c>
      <c r="K337" s="2043" t="s">
        <v>10172</v>
      </c>
      <c r="N337" s="2044" t="str">
        <f t="shared" si="22"/>
        <v xml:space="preserve"> </v>
      </c>
    </row>
    <row r="338" spans="1:14" s="2037" customFormat="1" ht="11.25">
      <c r="A338" s="2037" t="s">
        <v>11632</v>
      </c>
      <c r="B338" s="2038">
        <v>1011101</v>
      </c>
      <c r="C338" s="2039" t="s">
        <v>10916</v>
      </c>
      <c r="D338" s="2039" t="s">
        <v>10171</v>
      </c>
      <c r="E338" s="2039"/>
      <c r="F338" s="2040">
        <v>1</v>
      </c>
      <c r="G338" s="2041">
        <v>15.93</v>
      </c>
      <c r="H338" s="2041">
        <v>23.86</v>
      </c>
      <c r="I338" s="2042">
        <v>9002719000075</v>
      </c>
      <c r="J338" s="2039">
        <v>90318020</v>
      </c>
      <c r="K338" s="2043" t="s">
        <v>10172</v>
      </c>
      <c r="N338" s="2044" t="str">
        <f t="shared" si="22"/>
        <v xml:space="preserve"> </v>
      </c>
    </row>
    <row r="339" spans="1:14" s="2037" customFormat="1" ht="11.25">
      <c r="A339" s="2037" t="s">
        <v>11633</v>
      </c>
      <c r="B339" s="2038">
        <v>1011301</v>
      </c>
      <c r="C339" s="2039" t="s">
        <v>10917</v>
      </c>
      <c r="D339" s="2039" t="s">
        <v>10171</v>
      </c>
      <c r="E339" s="2039"/>
      <c r="F339" s="2040">
        <v>1</v>
      </c>
      <c r="G339" s="2041">
        <v>17.989999999999998</v>
      </c>
      <c r="H339" s="2041">
        <v>26.96</v>
      </c>
      <c r="I339" s="2042">
        <v>9002719000082</v>
      </c>
      <c r="J339" s="2039">
        <v>90318020</v>
      </c>
      <c r="K339" s="2043" t="s">
        <v>10172</v>
      </c>
      <c r="N339" s="2044" t="str">
        <f t="shared" si="22"/>
        <v xml:space="preserve"> </v>
      </c>
    </row>
    <row r="340" spans="1:14" s="2037" customFormat="1" ht="11.25">
      <c r="A340" s="2037" t="s">
        <v>11634</v>
      </c>
      <c r="B340" s="2038">
        <v>1011401</v>
      </c>
      <c r="C340" s="2039" t="s">
        <v>10918</v>
      </c>
      <c r="D340" s="2039" t="s">
        <v>10171</v>
      </c>
      <c r="E340" s="2039"/>
      <c r="F340" s="2040">
        <v>1</v>
      </c>
      <c r="G340" s="2041">
        <v>19.95</v>
      </c>
      <c r="H340" s="2041">
        <v>29.89</v>
      </c>
      <c r="I340" s="2042">
        <v>9002719000099</v>
      </c>
      <c r="J340" s="2039">
        <v>90318020</v>
      </c>
      <c r="K340" s="2043" t="s">
        <v>10172</v>
      </c>
      <c r="N340" s="2044" t="str">
        <f t="shared" si="22"/>
        <v xml:space="preserve"> </v>
      </c>
    </row>
    <row r="341" spans="1:14" s="2037" customFormat="1" ht="11.25">
      <c r="A341" s="2037" t="s">
        <v>11635</v>
      </c>
      <c r="B341" s="2038">
        <v>1011501</v>
      </c>
      <c r="C341" s="2039" t="s">
        <v>10919</v>
      </c>
      <c r="D341" s="2039" t="s">
        <v>10171</v>
      </c>
      <c r="E341" s="2039"/>
      <c r="F341" s="2040">
        <v>1</v>
      </c>
      <c r="G341" s="2041">
        <v>24.87</v>
      </c>
      <c r="H341" s="2041">
        <v>37.26</v>
      </c>
      <c r="I341" s="2042">
        <v>9002719000105</v>
      </c>
      <c r="J341" s="2039">
        <v>90318020</v>
      </c>
      <c r="K341" s="2043" t="s">
        <v>10172</v>
      </c>
      <c r="N341" s="2044" t="str">
        <f t="shared" si="22"/>
        <v xml:space="preserve"> </v>
      </c>
    </row>
    <row r="342" spans="1:14" s="2037" customFormat="1" ht="11.25">
      <c r="A342" s="2037" t="s">
        <v>11636</v>
      </c>
      <c r="B342" s="2038">
        <v>1011601</v>
      </c>
      <c r="C342" s="2039" t="s">
        <v>10920</v>
      </c>
      <c r="D342" s="2039" t="s">
        <v>10171</v>
      </c>
      <c r="E342" s="2039"/>
      <c r="F342" s="2040">
        <v>1</v>
      </c>
      <c r="G342" s="2041">
        <v>29.26</v>
      </c>
      <c r="H342" s="2041">
        <v>43.84</v>
      </c>
      <c r="I342" s="2042">
        <v>9002719000112</v>
      </c>
      <c r="J342" s="2039">
        <v>90318020</v>
      </c>
      <c r="K342" s="2043" t="s">
        <v>10172</v>
      </c>
      <c r="N342" s="2044" t="str">
        <f t="shared" si="22"/>
        <v xml:space="preserve"> </v>
      </c>
    </row>
    <row r="343" spans="1:14" s="2037" customFormat="1" ht="11.25">
      <c r="A343" s="2037" t="s">
        <v>11637</v>
      </c>
      <c r="B343" s="2038">
        <v>1011701</v>
      </c>
      <c r="C343" s="2039" t="s">
        <v>10921</v>
      </c>
      <c r="D343" s="2039" t="s">
        <v>10171</v>
      </c>
      <c r="E343" s="2039"/>
      <c r="F343" s="2040">
        <v>1</v>
      </c>
      <c r="G343" s="2041">
        <v>32.07</v>
      </c>
      <c r="H343" s="2041">
        <v>48.05</v>
      </c>
      <c r="I343" s="2042">
        <v>9002719000129</v>
      </c>
      <c r="J343" s="2039">
        <v>90318020</v>
      </c>
      <c r="K343" s="2043" t="s">
        <v>10172</v>
      </c>
      <c r="N343" s="2044" t="str">
        <f t="shared" si="22"/>
        <v xml:space="preserve"> </v>
      </c>
    </row>
    <row r="344" spans="1:14" s="2037" customFormat="1" ht="11.25">
      <c r="A344" s="2037" t="s">
        <v>11638</v>
      </c>
      <c r="B344" s="2038">
        <v>1013101</v>
      </c>
      <c r="C344" s="2039" t="s">
        <v>10922</v>
      </c>
      <c r="D344" s="2039" t="s">
        <v>10171</v>
      </c>
      <c r="E344" s="2039"/>
      <c r="F344" s="2040">
        <v>1</v>
      </c>
      <c r="G344" s="2041">
        <v>18.84</v>
      </c>
      <c r="H344" s="2041">
        <v>28.23</v>
      </c>
      <c r="I344" s="2042">
        <v>9002719009511</v>
      </c>
      <c r="J344" s="2039">
        <v>90318020</v>
      </c>
      <c r="K344" s="2043" t="s">
        <v>10172</v>
      </c>
      <c r="N344" s="2044" t="str">
        <f t="shared" si="22"/>
        <v xml:space="preserve"> </v>
      </c>
    </row>
    <row r="345" spans="1:14" s="2037" customFormat="1" ht="11.25">
      <c r="A345" s="2037" t="s">
        <v>11639</v>
      </c>
      <c r="B345" s="2038">
        <v>1013301</v>
      </c>
      <c r="C345" s="2039" t="s">
        <v>10923</v>
      </c>
      <c r="D345" s="2039" t="s">
        <v>10171</v>
      </c>
      <c r="E345" s="2039"/>
      <c r="F345" s="2040">
        <v>1</v>
      </c>
      <c r="G345" s="2041">
        <v>21.02</v>
      </c>
      <c r="H345" s="2041">
        <v>31.5</v>
      </c>
      <c r="I345" s="2042">
        <v>9002719009528</v>
      </c>
      <c r="J345" s="2039">
        <v>90318020</v>
      </c>
      <c r="K345" s="2043" t="s">
        <v>10172</v>
      </c>
      <c r="N345" s="2044" t="str">
        <f t="shared" si="22"/>
        <v xml:space="preserve"> </v>
      </c>
    </row>
    <row r="346" spans="1:14" s="2037" customFormat="1" ht="11.25">
      <c r="A346" s="2037" t="s">
        <v>11640</v>
      </c>
      <c r="B346" s="2038">
        <v>1013401</v>
      </c>
      <c r="C346" s="2039" t="s">
        <v>10924</v>
      </c>
      <c r="D346" s="2039" t="s">
        <v>10171</v>
      </c>
      <c r="E346" s="2039"/>
      <c r="F346" s="2040">
        <v>1</v>
      </c>
      <c r="G346" s="2041">
        <v>23.09</v>
      </c>
      <c r="H346" s="2041">
        <v>34.6</v>
      </c>
      <c r="I346" s="2042">
        <v>9002719009535</v>
      </c>
      <c r="J346" s="2039">
        <v>90318020</v>
      </c>
      <c r="K346" s="2043" t="s">
        <v>10172</v>
      </c>
      <c r="N346" s="2044" t="str">
        <f t="shared" si="22"/>
        <v xml:space="preserve"> </v>
      </c>
    </row>
    <row r="347" spans="1:14" s="2037" customFormat="1" ht="11.25">
      <c r="A347" s="2037" t="s">
        <v>11641</v>
      </c>
      <c r="B347" s="2038">
        <v>1013501</v>
      </c>
      <c r="C347" s="2039" t="s">
        <v>10925</v>
      </c>
      <c r="D347" s="2039" t="s">
        <v>10171</v>
      </c>
      <c r="E347" s="2039"/>
      <c r="F347" s="2040">
        <v>1</v>
      </c>
      <c r="G347" s="2041">
        <v>28.16</v>
      </c>
      <c r="H347" s="2041">
        <v>42.18</v>
      </c>
      <c r="I347" s="2042">
        <v>9002719009542</v>
      </c>
      <c r="J347" s="2039">
        <v>90318020</v>
      </c>
      <c r="K347" s="2043" t="s">
        <v>10172</v>
      </c>
      <c r="N347" s="2044" t="str">
        <f t="shared" si="22"/>
        <v xml:space="preserve"> </v>
      </c>
    </row>
    <row r="348" spans="1:14" s="2037" customFormat="1" ht="11.25">
      <c r="A348" s="2037" t="s">
        <v>11642</v>
      </c>
      <c r="B348" s="2038">
        <v>1013601</v>
      </c>
      <c r="C348" s="2039" t="s">
        <v>10926</v>
      </c>
      <c r="D348" s="2039" t="s">
        <v>10171</v>
      </c>
      <c r="E348" s="2039"/>
      <c r="F348" s="2040">
        <v>1</v>
      </c>
      <c r="G348" s="2041">
        <v>32.659999999999997</v>
      </c>
      <c r="H348" s="2041">
        <v>48.94</v>
      </c>
      <c r="I348" s="2042">
        <v>9002719008767</v>
      </c>
      <c r="J348" s="2039">
        <v>90318020</v>
      </c>
      <c r="K348" s="2043" t="s">
        <v>10172</v>
      </c>
      <c r="N348" s="2044" t="str">
        <f t="shared" si="22"/>
        <v xml:space="preserve"> </v>
      </c>
    </row>
    <row r="349" spans="1:14" s="2037" customFormat="1" ht="11.25">
      <c r="A349" s="2037" t="s">
        <v>11643</v>
      </c>
      <c r="B349" s="2038">
        <v>1013701</v>
      </c>
      <c r="C349" s="2039" t="s">
        <v>10927</v>
      </c>
      <c r="D349" s="2039" t="s">
        <v>10171</v>
      </c>
      <c r="E349" s="2039"/>
      <c r="F349" s="2040">
        <v>1</v>
      </c>
      <c r="G349" s="2041">
        <v>35.549999999999997</v>
      </c>
      <c r="H349" s="2041">
        <v>53.25</v>
      </c>
      <c r="I349" s="2042">
        <v>9002719008774</v>
      </c>
      <c r="J349" s="2039">
        <v>90318020</v>
      </c>
      <c r="K349" s="2043" t="s">
        <v>10172</v>
      </c>
      <c r="N349" s="2044" t="str">
        <f t="shared" si="22"/>
        <v xml:space="preserve"> </v>
      </c>
    </row>
    <row r="350" spans="1:14" s="2037" customFormat="1" ht="11.25">
      <c r="A350" s="2037" t="s">
        <v>11644</v>
      </c>
      <c r="B350" s="2038">
        <v>1110301</v>
      </c>
      <c r="C350" s="2039" t="s">
        <v>10928</v>
      </c>
      <c r="D350" s="2039" t="s">
        <v>10171</v>
      </c>
      <c r="E350" s="2039"/>
      <c r="F350" s="2040">
        <v>1</v>
      </c>
      <c r="G350" s="2041">
        <v>8.77</v>
      </c>
      <c r="H350" s="2041">
        <v>13.14</v>
      </c>
      <c r="I350" s="2042">
        <v>9002719000310</v>
      </c>
      <c r="J350" s="2039">
        <v>90318020</v>
      </c>
      <c r="K350" s="2043" t="s">
        <v>10172</v>
      </c>
      <c r="N350" s="2044" t="str">
        <f t="shared" si="22"/>
        <v xml:space="preserve"> </v>
      </c>
    </row>
    <row r="351" spans="1:14" s="2037" customFormat="1" ht="11.25">
      <c r="A351" s="2037" t="s">
        <v>11645</v>
      </c>
      <c r="B351" s="2038">
        <v>1110501</v>
      </c>
      <c r="C351" s="2039" t="s">
        <v>10929</v>
      </c>
      <c r="D351" s="2039" t="s">
        <v>10171</v>
      </c>
      <c r="E351" s="2039"/>
      <c r="F351" s="2040">
        <v>1</v>
      </c>
      <c r="G351" s="2041">
        <v>9.64</v>
      </c>
      <c r="H351" s="2041">
        <v>14.45</v>
      </c>
      <c r="I351" s="2042">
        <v>9002719000327</v>
      </c>
      <c r="J351" s="2039">
        <v>90318020</v>
      </c>
      <c r="K351" s="2043" t="s">
        <v>10172</v>
      </c>
      <c r="N351" s="2044" t="str">
        <f t="shared" si="22"/>
        <v xml:space="preserve"> </v>
      </c>
    </row>
    <row r="352" spans="1:14" s="2037" customFormat="1" ht="11.25">
      <c r="A352" s="2037" t="s">
        <v>11646</v>
      </c>
      <c r="B352" s="2038">
        <v>1110701</v>
      </c>
      <c r="C352" s="2039" t="s">
        <v>10930</v>
      </c>
      <c r="D352" s="2039" t="s">
        <v>10171</v>
      </c>
      <c r="E352" s="2039"/>
      <c r="F352" s="2040">
        <v>1</v>
      </c>
      <c r="G352" s="2041">
        <v>10.47</v>
      </c>
      <c r="H352" s="2041">
        <v>15.7</v>
      </c>
      <c r="I352" s="2042">
        <v>9002719000334</v>
      </c>
      <c r="J352" s="2039">
        <v>90318020</v>
      </c>
      <c r="K352" s="2043" t="s">
        <v>10172</v>
      </c>
      <c r="N352" s="2044" t="str">
        <f t="shared" ref="N352:N415" si="23">IF(M352*1.19&gt;0,M352*1.19," ")</f>
        <v xml:space="preserve"> </v>
      </c>
    </row>
    <row r="353" spans="1:14" s="2037" customFormat="1" ht="11.25">
      <c r="A353" s="2037" t="s">
        <v>11647</v>
      </c>
      <c r="B353" s="2038">
        <v>1110801</v>
      </c>
      <c r="C353" s="2039" t="s">
        <v>10931</v>
      </c>
      <c r="D353" s="2039" t="s">
        <v>10171</v>
      </c>
      <c r="E353" s="2039"/>
      <c r="F353" s="2040">
        <v>1</v>
      </c>
      <c r="G353" s="2041">
        <v>11.41</v>
      </c>
      <c r="H353" s="2041">
        <v>17.11</v>
      </c>
      <c r="I353" s="2042">
        <v>9002719000341</v>
      </c>
      <c r="J353" s="2039">
        <v>90318020</v>
      </c>
      <c r="K353" s="2043" t="s">
        <v>10172</v>
      </c>
      <c r="N353" s="2044" t="str">
        <f t="shared" si="23"/>
        <v xml:space="preserve"> </v>
      </c>
    </row>
    <row r="354" spans="1:14" s="2037" customFormat="1" ht="11.25">
      <c r="A354" s="2037" t="s">
        <v>11648</v>
      </c>
      <c r="B354" s="2038">
        <v>1111101</v>
      </c>
      <c r="C354" s="2039" t="s">
        <v>10932</v>
      </c>
      <c r="D354" s="2039" t="s">
        <v>10171</v>
      </c>
      <c r="E354" s="2039"/>
      <c r="F354" s="2040">
        <v>1</v>
      </c>
      <c r="G354" s="2041">
        <v>13.19</v>
      </c>
      <c r="H354" s="2041">
        <v>19.77</v>
      </c>
      <c r="I354" s="2042">
        <v>9002719000365</v>
      </c>
      <c r="J354" s="2039">
        <v>90318020</v>
      </c>
      <c r="K354" s="2043" t="s">
        <v>10172</v>
      </c>
      <c r="N354" s="2044" t="str">
        <f t="shared" si="23"/>
        <v xml:space="preserve"> </v>
      </c>
    </row>
    <row r="355" spans="1:14" s="2037" customFormat="1" ht="11.25">
      <c r="A355" s="2037" t="s">
        <v>11649</v>
      </c>
      <c r="B355" s="2038">
        <v>1111301</v>
      </c>
      <c r="C355" s="2039" t="s">
        <v>10933</v>
      </c>
      <c r="D355" s="2039" t="s">
        <v>10171</v>
      </c>
      <c r="E355" s="2039"/>
      <c r="F355" s="2040">
        <v>1</v>
      </c>
      <c r="G355" s="2041">
        <v>15.21</v>
      </c>
      <c r="H355" s="2041">
        <v>22.79</v>
      </c>
      <c r="I355" s="2042">
        <v>9002719000372</v>
      </c>
      <c r="J355" s="2039">
        <v>90318020</v>
      </c>
      <c r="K355" s="2043" t="s">
        <v>10172</v>
      </c>
      <c r="N355" s="2044" t="str">
        <f t="shared" si="23"/>
        <v xml:space="preserve"> </v>
      </c>
    </row>
    <row r="356" spans="1:14" s="2037" customFormat="1" ht="11.25">
      <c r="A356" s="2037" t="s">
        <v>11650</v>
      </c>
      <c r="B356" s="2038">
        <v>1111401</v>
      </c>
      <c r="C356" s="2039" t="s">
        <v>10934</v>
      </c>
      <c r="D356" s="2039" t="s">
        <v>10171</v>
      </c>
      <c r="E356" s="2039"/>
      <c r="F356" s="2040">
        <v>1</v>
      </c>
      <c r="G356" s="2041">
        <v>17.190000000000001</v>
      </c>
      <c r="H356" s="2041">
        <v>25.76</v>
      </c>
      <c r="I356" s="2042">
        <v>9002719000389</v>
      </c>
      <c r="J356" s="2039">
        <v>90318020</v>
      </c>
      <c r="K356" s="2043" t="s">
        <v>10172</v>
      </c>
      <c r="N356" s="2044" t="str">
        <f t="shared" si="23"/>
        <v xml:space="preserve"> </v>
      </c>
    </row>
    <row r="357" spans="1:14" s="2037" customFormat="1" ht="11.25">
      <c r="A357" s="2037" t="s">
        <v>11651</v>
      </c>
      <c r="B357" s="2038">
        <v>1111501</v>
      </c>
      <c r="C357" s="2039" t="s">
        <v>10935</v>
      </c>
      <c r="D357" s="2039" t="s">
        <v>10171</v>
      </c>
      <c r="E357" s="2039"/>
      <c r="F357" s="2040">
        <v>1</v>
      </c>
      <c r="G357" s="2041">
        <v>20.81</v>
      </c>
      <c r="H357" s="2041">
        <v>31.19</v>
      </c>
      <c r="I357" s="2042">
        <v>9002719010043</v>
      </c>
      <c r="J357" s="2039">
        <v>90318020</v>
      </c>
      <c r="K357" s="2043" t="s">
        <v>10172</v>
      </c>
      <c r="N357" s="2044" t="str">
        <f t="shared" si="23"/>
        <v xml:space="preserve"> </v>
      </c>
    </row>
    <row r="358" spans="1:14" s="2037" customFormat="1" ht="11.25">
      <c r="A358" s="2037" t="s">
        <v>11652</v>
      </c>
      <c r="B358" s="2038">
        <v>1111601</v>
      </c>
      <c r="C358" s="2039" t="s">
        <v>10936</v>
      </c>
      <c r="D358" s="2039" t="s">
        <v>10171</v>
      </c>
      <c r="E358" s="2039"/>
      <c r="F358" s="2040">
        <v>1</v>
      </c>
      <c r="G358" s="2041">
        <v>24.15</v>
      </c>
      <c r="H358" s="2041">
        <v>36.19</v>
      </c>
      <c r="I358" s="2042">
        <v>9002719010050</v>
      </c>
      <c r="J358" s="2039">
        <v>90318020</v>
      </c>
      <c r="K358" s="2043" t="s">
        <v>10172</v>
      </c>
      <c r="N358" s="2044" t="str">
        <f t="shared" si="23"/>
        <v xml:space="preserve"> </v>
      </c>
    </row>
    <row r="359" spans="1:14" s="2037" customFormat="1" ht="11.25">
      <c r="A359" s="2037" t="s">
        <v>11653</v>
      </c>
      <c r="B359" s="2038">
        <v>1111701</v>
      </c>
      <c r="C359" s="2039" t="s">
        <v>10937</v>
      </c>
      <c r="D359" s="2039" t="s">
        <v>10171</v>
      </c>
      <c r="E359" s="2039"/>
      <c r="F359" s="2040">
        <v>1</v>
      </c>
      <c r="G359" s="2041">
        <v>26.2</v>
      </c>
      <c r="H359" s="2041">
        <v>39.270000000000003</v>
      </c>
      <c r="I359" s="2042">
        <v>9002719010067</v>
      </c>
      <c r="J359" s="2039">
        <v>90318020</v>
      </c>
      <c r="K359" s="2043" t="s">
        <v>10172</v>
      </c>
      <c r="N359" s="2044" t="str">
        <f t="shared" si="23"/>
        <v xml:space="preserve"> </v>
      </c>
    </row>
    <row r="360" spans="1:14" s="2037" customFormat="1" ht="11.25">
      <c r="A360" s="2037" t="s">
        <v>11654</v>
      </c>
      <c r="B360" s="2038">
        <v>1120501</v>
      </c>
      <c r="C360" s="2039" t="s">
        <v>10938</v>
      </c>
      <c r="D360" s="2039" t="s">
        <v>10171</v>
      </c>
      <c r="E360" s="2039"/>
      <c r="F360" s="2040">
        <v>1</v>
      </c>
      <c r="G360" s="2041">
        <v>20.170000000000002</v>
      </c>
      <c r="H360" s="2041">
        <v>30.23</v>
      </c>
      <c r="I360" s="2042">
        <v>9002719011354</v>
      </c>
      <c r="J360" s="2039">
        <v>90318020</v>
      </c>
      <c r="K360" s="2043" t="s">
        <v>10172</v>
      </c>
      <c r="N360" s="2044" t="str">
        <f t="shared" si="23"/>
        <v xml:space="preserve"> </v>
      </c>
    </row>
    <row r="361" spans="1:14" s="2037" customFormat="1" ht="11.25">
      <c r="A361" s="2037" t="s">
        <v>11655</v>
      </c>
      <c r="B361" s="2038">
        <v>1120801</v>
      </c>
      <c r="C361" s="2039" t="s">
        <v>10939</v>
      </c>
      <c r="D361" s="2039" t="s">
        <v>10171</v>
      </c>
      <c r="E361" s="2039"/>
      <c r="F361" s="2040">
        <v>1</v>
      </c>
      <c r="G361" s="2041">
        <v>22.21</v>
      </c>
      <c r="H361" s="2041">
        <v>33.270000000000003</v>
      </c>
      <c r="I361" s="2042">
        <v>9002719011378</v>
      </c>
      <c r="J361" s="2039">
        <v>90318020</v>
      </c>
      <c r="K361" s="2043" t="s">
        <v>10172</v>
      </c>
      <c r="N361" s="2044" t="str">
        <f t="shared" si="23"/>
        <v xml:space="preserve"> </v>
      </c>
    </row>
    <row r="362" spans="1:14" s="2037" customFormat="1" ht="11.25">
      <c r="A362" s="2037" t="s">
        <v>11656</v>
      </c>
      <c r="B362" s="2038">
        <v>1121101</v>
      </c>
      <c r="C362" s="2039" t="s">
        <v>10940</v>
      </c>
      <c r="D362" s="2039" t="s">
        <v>10171</v>
      </c>
      <c r="E362" s="2039"/>
      <c r="F362" s="2040">
        <v>1</v>
      </c>
      <c r="G362" s="2041">
        <v>24.39</v>
      </c>
      <c r="H362" s="2041">
        <v>36.54</v>
      </c>
      <c r="I362" s="2042">
        <v>9002719011385</v>
      </c>
      <c r="J362" s="2039">
        <v>90318020</v>
      </c>
      <c r="K362" s="2043" t="s">
        <v>10172</v>
      </c>
      <c r="N362" s="2044" t="str">
        <f t="shared" si="23"/>
        <v xml:space="preserve"> </v>
      </c>
    </row>
    <row r="363" spans="1:14" s="2037" customFormat="1" ht="11.25">
      <c r="A363" s="2037" t="s">
        <v>11657</v>
      </c>
      <c r="B363" s="2038">
        <v>1490501</v>
      </c>
      <c r="C363" s="2039" t="s">
        <v>10941</v>
      </c>
      <c r="D363" s="2039" t="s">
        <v>10942</v>
      </c>
      <c r="E363" s="2039"/>
      <c r="F363" s="2040">
        <v>1</v>
      </c>
      <c r="G363" s="2041">
        <v>21.87</v>
      </c>
      <c r="H363" s="2041">
        <v>32.770000000000003</v>
      </c>
      <c r="I363" s="2042">
        <v>9002719038856</v>
      </c>
      <c r="J363" s="2039">
        <v>90318020</v>
      </c>
      <c r="K363" s="2043" t="s">
        <v>10172</v>
      </c>
      <c r="N363" s="2044" t="str">
        <f t="shared" si="23"/>
        <v xml:space="preserve"> </v>
      </c>
    </row>
    <row r="364" spans="1:14" s="2037" customFormat="1" ht="11.25">
      <c r="A364" s="2037" t="s">
        <v>11658</v>
      </c>
      <c r="B364" s="2038">
        <v>1491301</v>
      </c>
      <c r="C364" s="2039" t="s">
        <v>10943</v>
      </c>
      <c r="D364" s="2039" t="s">
        <v>10942</v>
      </c>
      <c r="E364" s="2039"/>
      <c r="F364" s="2040">
        <v>1</v>
      </c>
      <c r="G364" s="2041">
        <v>36.54</v>
      </c>
      <c r="H364" s="2041">
        <v>54.75</v>
      </c>
      <c r="I364" s="2042">
        <v>9002719038863</v>
      </c>
      <c r="J364" s="2039">
        <v>90318020</v>
      </c>
      <c r="K364" s="2043" t="s">
        <v>10172</v>
      </c>
      <c r="N364" s="2044" t="str">
        <f t="shared" si="23"/>
        <v xml:space="preserve"> </v>
      </c>
    </row>
    <row r="365" spans="1:14" s="2037" customFormat="1" ht="11.25">
      <c r="A365" s="2037" t="s">
        <v>10944</v>
      </c>
      <c r="B365" s="2038">
        <v>69057101</v>
      </c>
      <c r="C365" s="2039" t="s">
        <v>10945</v>
      </c>
      <c r="D365" s="2039" t="s">
        <v>10212</v>
      </c>
      <c r="E365" s="2039" t="s">
        <v>10946</v>
      </c>
      <c r="F365" s="2040">
        <v>1</v>
      </c>
      <c r="G365" s="2041">
        <v>14.71</v>
      </c>
      <c r="H365" s="2041">
        <v>23.32</v>
      </c>
      <c r="I365" s="2042">
        <v>9002719034049</v>
      </c>
      <c r="J365" s="2039">
        <v>90318020</v>
      </c>
      <c r="K365" s="2043" t="s">
        <v>10214</v>
      </c>
      <c r="N365" s="2044" t="str">
        <f t="shared" si="23"/>
        <v xml:space="preserve"> </v>
      </c>
    </row>
    <row r="366" spans="1:14" s="2037" customFormat="1" ht="11.25">
      <c r="B366" s="2038"/>
      <c r="C366" s="2039" t="s">
        <v>10947</v>
      </c>
      <c r="D366" s="2039"/>
      <c r="E366" s="2039"/>
      <c r="F366" s="2040">
        <v>0</v>
      </c>
      <c r="G366" s="2041">
        <v>0</v>
      </c>
      <c r="H366" s="2041">
        <v>0</v>
      </c>
      <c r="I366" s="2042"/>
      <c r="J366" s="2039"/>
      <c r="K366" s="2043" t="s">
        <v>10168</v>
      </c>
      <c r="N366" s="2044" t="str">
        <f t="shared" si="23"/>
        <v xml:space="preserve"> </v>
      </c>
    </row>
    <row r="367" spans="1:14" s="2037" customFormat="1" ht="11.25">
      <c r="A367" s="2037" t="s">
        <v>11659</v>
      </c>
      <c r="B367" s="2038">
        <v>1483001</v>
      </c>
      <c r="C367" s="2039" t="s">
        <v>10948</v>
      </c>
      <c r="D367" s="2039" t="s">
        <v>10949</v>
      </c>
      <c r="E367" s="2039" t="s">
        <v>10950</v>
      </c>
      <c r="F367" s="2040">
        <v>1</v>
      </c>
      <c r="G367" s="2041">
        <v>36.799999999999997</v>
      </c>
      <c r="H367" s="2041">
        <v>55.14</v>
      </c>
      <c r="I367" s="2042">
        <v>9002719039549</v>
      </c>
      <c r="J367" s="2039">
        <v>90153010</v>
      </c>
      <c r="K367" s="2043" t="s">
        <v>10251</v>
      </c>
      <c r="N367" s="2044" t="str">
        <f t="shared" si="23"/>
        <v xml:space="preserve"> </v>
      </c>
    </row>
    <row r="368" spans="1:14" s="2037" customFormat="1" ht="11.25">
      <c r="A368" s="2037" t="s">
        <v>11660</v>
      </c>
      <c r="B368" s="2038">
        <v>1483030</v>
      </c>
      <c r="C368" s="2039" t="s">
        <v>10951</v>
      </c>
      <c r="D368" s="2039" t="s">
        <v>10949</v>
      </c>
      <c r="E368" s="2039" t="s">
        <v>10952</v>
      </c>
      <c r="F368" s="2040">
        <v>1</v>
      </c>
      <c r="G368" s="2041">
        <v>184.01</v>
      </c>
      <c r="H368" s="2041">
        <v>275.68</v>
      </c>
      <c r="I368" s="2042">
        <v>9002719040880</v>
      </c>
      <c r="J368" s="2039">
        <v>90153010</v>
      </c>
      <c r="K368" s="2043" t="s">
        <v>10251</v>
      </c>
      <c r="N368" s="2044" t="str">
        <f t="shared" si="23"/>
        <v xml:space="preserve"> </v>
      </c>
    </row>
    <row r="369" spans="1:14" s="2037" customFormat="1" ht="11.25">
      <c r="A369" s="2037" t="s">
        <v>11661</v>
      </c>
      <c r="B369" s="2038">
        <v>1730201</v>
      </c>
      <c r="C369" s="2039" t="s">
        <v>10953</v>
      </c>
      <c r="D369" s="2039" t="s">
        <v>10949</v>
      </c>
      <c r="E369" s="2039" t="s">
        <v>10954</v>
      </c>
      <c r="F369" s="2040">
        <v>1</v>
      </c>
      <c r="G369" s="2041">
        <v>71.17</v>
      </c>
      <c r="H369" s="2041">
        <v>106.62</v>
      </c>
      <c r="I369" s="2042">
        <v>9002719039938</v>
      </c>
      <c r="J369" s="2039">
        <v>90153010</v>
      </c>
      <c r="K369" s="2043" t="s">
        <v>10172</v>
      </c>
      <c r="N369" s="2044" t="str">
        <f t="shared" si="23"/>
        <v xml:space="preserve"> </v>
      </c>
    </row>
    <row r="370" spans="1:14" s="2037" customFormat="1" ht="11.25">
      <c r="A370" s="2037" t="s">
        <v>11662</v>
      </c>
      <c r="B370" s="2038">
        <v>1730801</v>
      </c>
      <c r="C370" s="2039" t="s">
        <v>10955</v>
      </c>
      <c r="D370" s="2039" t="s">
        <v>10956</v>
      </c>
      <c r="E370" s="2039" t="s">
        <v>10957</v>
      </c>
      <c r="F370" s="2040">
        <v>1</v>
      </c>
      <c r="G370" s="2041">
        <v>113.84</v>
      </c>
      <c r="H370" s="2041">
        <v>170.56</v>
      </c>
      <c r="I370" s="2042">
        <v>9002719039945</v>
      </c>
      <c r="J370" s="2039">
        <v>90153010</v>
      </c>
      <c r="K370" s="2043" t="s">
        <v>10172</v>
      </c>
      <c r="N370" s="2044" t="str">
        <f t="shared" si="23"/>
        <v xml:space="preserve"> </v>
      </c>
    </row>
    <row r="371" spans="1:14" s="2037" customFormat="1" ht="11.25">
      <c r="A371" s="2037" t="s">
        <v>11663</v>
      </c>
      <c r="B371" s="2038">
        <v>1731401</v>
      </c>
      <c r="C371" s="2039" t="s">
        <v>10958</v>
      </c>
      <c r="D371" s="2039" t="s">
        <v>10956</v>
      </c>
      <c r="E371" s="2039" t="s">
        <v>10957</v>
      </c>
      <c r="F371" s="2040">
        <v>1</v>
      </c>
      <c r="G371" s="2041">
        <v>122.45</v>
      </c>
      <c r="H371" s="2041">
        <v>183.46</v>
      </c>
      <c r="I371" s="2042">
        <v>9002719039952</v>
      </c>
      <c r="J371" s="2039">
        <v>90153010</v>
      </c>
      <c r="K371" s="2043" t="s">
        <v>10172</v>
      </c>
      <c r="N371" s="2044" t="str">
        <f t="shared" si="23"/>
        <v xml:space="preserve"> </v>
      </c>
    </row>
    <row r="372" spans="1:14" s="2037" customFormat="1" ht="11.25">
      <c r="A372" s="2037" t="s">
        <v>11664</v>
      </c>
      <c r="B372" s="2038">
        <v>1735801</v>
      </c>
      <c r="C372" s="2039" t="s">
        <v>10959</v>
      </c>
      <c r="D372" s="2039" t="s">
        <v>10960</v>
      </c>
      <c r="E372" s="2039" t="s">
        <v>10961</v>
      </c>
      <c r="F372" s="2040">
        <v>1</v>
      </c>
      <c r="G372" s="2041">
        <v>120.27</v>
      </c>
      <c r="H372" s="2041">
        <v>180.19</v>
      </c>
      <c r="I372" s="2042">
        <v>9002719039969</v>
      </c>
      <c r="J372" s="2039">
        <v>90153010</v>
      </c>
      <c r="K372" s="2043" t="s">
        <v>10172</v>
      </c>
      <c r="N372" s="2044" t="str">
        <f t="shared" si="23"/>
        <v xml:space="preserve"> </v>
      </c>
    </row>
    <row r="373" spans="1:14" s="2037" customFormat="1" ht="11.25">
      <c r="B373" s="2038"/>
      <c r="C373" s="2039" t="s">
        <v>10962</v>
      </c>
      <c r="D373" s="2039"/>
      <c r="E373" s="2039"/>
      <c r="F373" s="2040">
        <v>0</v>
      </c>
      <c r="G373" s="2041">
        <v>0</v>
      </c>
      <c r="H373" s="2041">
        <v>0</v>
      </c>
      <c r="I373" s="2042"/>
      <c r="J373" s="2039"/>
      <c r="K373" s="2043" t="s">
        <v>10168</v>
      </c>
      <c r="N373" s="2044" t="str">
        <f t="shared" si="23"/>
        <v xml:space="preserve"> </v>
      </c>
    </row>
    <row r="374" spans="1:14" s="2037" customFormat="1" ht="11.25">
      <c r="A374" s="2037" t="s">
        <v>10963</v>
      </c>
      <c r="B374" s="2038">
        <v>71051001</v>
      </c>
      <c r="C374" s="2039" t="s">
        <v>10964</v>
      </c>
      <c r="D374" s="2039" t="s">
        <v>10965</v>
      </c>
      <c r="E374" s="2039" t="s">
        <v>10957</v>
      </c>
      <c r="F374" s="2040">
        <v>1</v>
      </c>
      <c r="G374" s="2041">
        <v>175.71</v>
      </c>
      <c r="H374" s="2041">
        <v>234.11</v>
      </c>
      <c r="I374" s="2042">
        <v>9002719040620</v>
      </c>
      <c r="J374" s="2039">
        <v>90153010</v>
      </c>
      <c r="K374" s="2043" t="s">
        <v>10172</v>
      </c>
      <c r="N374" s="2044" t="str">
        <f t="shared" si="23"/>
        <v xml:space="preserve"> </v>
      </c>
    </row>
    <row r="375" spans="1:14" s="2037" customFormat="1" ht="11.25">
      <c r="B375" s="2038"/>
      <c r="C375" s="2039" t="s">
        <v>10966</v>
      </c>
      <c r="D375" s="2039"/>
      <c r="E375" s="2039"/>
      <c r="F375" s="2040">
        <v>0</v>
      </c>
      <c r="G375" s="2041">
        <v>0</v>
      </c>
      <c r="H375" s="2041">
        <v>0</v>
      </c>
      <c r="I375" s="2042"/>
      <c r="J375" s="2039"/>
      <c r="K375" s="2043" t="s">
        <v>10168</v>
      </c>
      <c r="N375" s="2044" t="str">
        <f t="shared" si="23"/>
        <v xml:space="preserve"> </v>
      </c>
    </row>
    <row r="376" spans="1:14" s="2037" customFormat="1" ht="11.25">
      <c r="A376" s="2037" t="s">
        <v>11665</v>
      </c>
      <c r="B376" s="2038">
        <v>1711001</v>
      </c>
      <c r="C376" s="2039" t="s">
        <v>10967</v>
      </c>
      <c r="D376" s="2039" t="s">
        <v>10968</v>
      </c>
      <c r="E376" s="2039"/>
      <c r="F376" s="2040">
        <v>1</v>
      </c>
      <c r="G376" s="2041">
        <v>47.55</v>
      </c>
      <c r="H376" s="2041">
        <v>67.319999999999993</v>
      </c>
      <c r="I376" s="2042">
        <v>9002719030713</v>
      </c>
      <c r="J376" s="2039">
        <v>90318020</v>
      </c>
      <c r="K376" s="2043" t="s">
        <v>10172</v>
      </c>
      <c r="N376" s="2044" t="str">
        <f t="shared" si="23"/>
        <v xml:space="preserve"> </v>
      </c>
    </row>
    <row r="377" spans="1:14" s="2037" customFormat="1" ht="11.25">
      <c r="A377" s="2037" t="s">
        <v>11666</v>
      </c>
      <c r="B377" s="2038">
        <v>1713601</v>
      </c>
      <c r="C377" s="2039" t="s">
        <v>10969</v>
      </c>
      <c r="D377" s="2039" t="s">
        <v>10968</v>
      </c>
      <c r="E377" s="2039"/>
      <c r="F377" s="2040">
        <v>1</v>
      </c>
      <c r="G377" s="2041">
        <v>75.23</v>
      </c>
      <c r="H377" s="2041">
        <v>106.5</v>
      </c>
      <c r="I377" s="2042">
        <v>9002719030720</v>
      </c>
      <c r="J377" s="2039">
        <v>90318020</v>
      </c>
      <c r="K377" s="2043" t="s">
        <v>10172</v>
      </c>
      <c r="N377" s="2044" t="str">
        <f t="shared" si="23"/>
        <v xml:space="preserve"> </v>
      </c>
    </row>
    <row r="378" spans="1:14" s="2037" customFormat="1" ht="11.25">
      <c r="B378" s="2038"/>
      <c r="C378" s="2039" t="s">
        <v>10970</v>
      </c>
      <c r="D378" s="2039"/>
      <c r="E378" s="2039"/>
      <c r="F378" s="2040">
        <v>0</v>
      </c>
      <c r="G378" s="2041">
        <v>0</v>
      </c>
      <c r="H378" s="2041">
        <v>0</v>
      </c>
      <c r="I378" s="2042"/>
      <c r="J378" s="2039"/>
      <c r="K378" s="2043" t="s">
        <v>10168</v>
      </c>
      <c r="N378" s="2044" t="str">
        <f t="shared" si="23"/>
        <v xml:space="preserve"> </v>
      </c>
    </row>
    <row r="379" spans="1:14" s="2037" customFormat="1" ht="11.25">
      <c r="A379" s="2037" t="s">
        <v>11667</v>
      </c>
      <c r="B379" s="2038">
        <v>1330501</v>
      </c>
      <c r="C379" s="2039" t="s">
        <v>10971</v>
      </c>
      <c r="D379" s="2039" t="s">
        <v>10972</v>
      </c>
      <c r="E379" s="2039"/>
      <c r="F379" s="2040">
        <v>1</v>
      </c>
      <c r="G379" s="2041">
        <v>18.329999999999998</v>
      </c>
      <c r="H379" s="2041">
        <v>27.46</v>
      </c>
      <c r="I379" s="2042">
        <v>9002719000587</v>
      </c>
      <c r="J379" s="2039">
        <v>90318020</v>
      </c>
      <c r="K379" s="2043" t="s">
        <v>10214</v>
      </c>
      <c r="N379" s="2044" t="str">
        <f t="shared" si="23"/>
        <v xml:space="preserve"> </v>
      </c>
    </row>
    <row r="380" spans="1:14" s="2037" customFormat="1" ht="11.25">
      <c r="A380" s="2037" t="s">
        <v>11668</v>
      </c>
      <c r="B380" s="2038">
        <v>1330701</v>
      </c>
      <c r="C380" s="2039" t="s">
        <v>10973</v>
      </c>
      <c r="D380" s="2039" t="s">
        <v>10972</v>
      </c>
      <c r="E380" s="2039"/>
      <c r="F380" s="2040">
        <v>1</v>
      </c>
      <c r="G380" s="2041">
        <v>19.84</v>
      </c>
      <c r="H380" s="2041">
        <v>29.73</v>
      </c>
      <c r="I380" s="2042">
        <v>9002719000594</v>
      </c>
      <c r="J380" s="2039">
        <v>90318020</v>
      </c>
      <c r="K380" s="2043" t="s">
        <v>10214</v>
      </c>
      <c r="N380" s="2044" t="str">
        <f t="shared" si="23"/>
        <v xml:space="preserve"> </v>
      </c>
    </row>
    <row r="381" spans="1:14" s="2037" customFormat="1" ht="11.25">
      <c r="A381" s="2037" t="s">
        <v>11669</v>
      </c>
      <c r="B381" s="2038">
        <v>1330801</v>
      </c>
      <c r="C381" s="2039" t="s">
        <v>10974</v>
      </c>
      <c r="D381" s="2039" t="s">
        <v>10972</v>
      </c>
      <c r="E381" s="2039"/>
      <c r="F381" s="2040">
        <v>1</v>
      </c>
      <c r="G381" s="2041">
        <v>22.35</v>
      </c>
      <c r="H381" s="2041">
        <v>33.49</v>
      </c>
      <c r="I381" s="2042">
        <v>9002719000600</v>
      </c>
      <c r="J381" s="2039">
        <v>90318020</v>
      </c>
      <c r="K381" s="2043" t="s">
        <v>10214</v>
      </c>
      <c r="N381" s="2044" t="str">
        <f t="shared" si="23"/>
        <v xml:space="preserve"> </v>
      </c>
    </row>
    <row r="382" spans="1:14" s="2037" customFormat="1" ht="11.25">
      <c r="A382" s="2037" t="s">
        <v>11670</v>
      </c>
      <c r="B382" s="2038">
        <v>1331101</v>
      </c>
      <c r="C382" s="2039" t="s">
        <v>10975</v>
      </c>
      <c r="D382" s="2039" t="s">
        <v>10972</v>
      </c>
      <c r="E382" s="2039"/>
      <c r="F382" s="2040">
        <v>1</v>
      </c>
      <c r="G382" s="2041">
        <v>29.86</v>
      </c>
      <c r="H382" s="2041">
        <v>44.73</v>
      </c>
      <c r="I382" s="2042">
        <v>9002719000617</v>
      </c>
      <c r="J382" s="2039">
        <v>90318020</v>
      </c>
      <c r="K382" s="2043" t="s">
        <v>10214</v>
      </c>
      <c r="N382" s="2044" t="str">
        <f t="shared" si="23"/>
        <v xml:space="preserve"> </v>
      </c>
    </row>
    <row r="383" spans="1:14" s="2037" customFormat="1" ht="11.25">
      <c r="A383" s="2037" t="s">
        <v>11671</v>
      </c>
      <c r="B383" s="2038">
        <v>1331501</v>
      </c>
      <c r="C383" s="2039" t="s">
        <v>10976</v>
      </c>
      <c r="D383" s="2039" t="s">
        <v>10977</v>
      </c>
      <c r="E383" s="2039"/>
      <c r="F383" s="2040">
        <v>1</v>
      </c>
      <c r="G383" s="2041">
        <v>22.69</v>
      </c>
      <c r="H383" s="2041">
        <v>33.99</v>
      </c>
      <c r="I383" s="2042">
        <v>9002719011439</v>
      </c>
      <c r="J383" s="2039">
        <v>90318020</v>
      </c>
      <c r="K383" s="2043" t="s">
        <v>10214</v>
      </c>
      <c r="N383" s="2044" t="str">
        <f t="shared" si="23"/>
        <v xml:space="preserve"> </v>
      </c>
    </row>
    <row r="384" spans="1:14" s="2037" customFormat="1" ht="11.25">
      <c r="A384" s="2037" t="s">
        <v>11672</v>
      </c>
      <c r="B384" s="2038">
        <v>1331701</v>
      </c>
      <c r="C384" s="2039" t="s">
        <v>10978</v>
      </c>
      <c r="D384" s="2039" t="s">
        <v>10977</v>
      </c>
      <c r="E384" s="2039"/>
      <c r="F384" s="2040">
        <v>1</v>
      </c>
      <c r="G384" s="2041">
        <v>27.86</v>
      </c>
      <c r="H384" s="2041">
        <v>41.74</v>
      </c>
      <c r="I384" s="2042">
        <v>9002719011446</v>
      </c>
      <c r="J384" s="2039">
        <v>90318020</v>
      </c>
      <c r="K384" s="2043" t="s">
        <v>10214</v>
      </c>
      <c r="N384" s="2044" t="str">
        <f t="shared" si="23"/>
        <v xml:space="preserve"> </v>
      </c>
    </row>
    <row r="385" spans="1:14" s="2037" customFormat="1" ht="11.25">
      <c r="A385" s="2037" t="s">
        <v>11673</v>
      </c>
      <c r="B385" s="2038">
        <v>1330201</v>
      </c>
      <c r="C385" s="2039" t="s">
        <v>10979</v>
      </c>
      <c r="D385" s="2039" t="s">
        <v>10972</v>
      </c>
      <c r="E385" s="2039"/>
      <c r="F385" s="2040">
        <v>1</v>
      </c>
      <c r="G385" s="2041">
        <v>17.18</v>
      </c>
      <c r="H385" s="2041">
        <v>25.74</v>
      </c>
      <c r="I385" s="2042">
        <v>9002719020202</v>
      </c>
      <c r="J385" s="2039">
        <v>90318020</v>
      </c>
      <c r="K385" s="2043" t="s">
        <v>10214</v>
      </c>
      <c r="N385" s="2044" t="str">
        <f t="shared" si="23"/>
        <v xml:space="preserve"> </v>
      </c>
    </row>
    <row r="386" spans="1:14" s="2037" customFormat="1" ht="11.25">
      <c r="A386" s="2037" t="s">
        <v>11674</v>
      </c>
      <c r="B386" s="2038">
        <v>1331201</v>
      </c>
      <c r="C386" s="2039" t="s">
        <v>10980</v>
      </c>
      <c r="D386" s="2039" t="s">
        <v>10981</v>
      </c>
      <c r="E386" s="2039"/>
      <c r="F386" s="2040">
        <v>1</v>
      </c>
      <c r="G386" s="2041">
        <v>28.93</v>
      </c>
      <c r="H386" s="2041">
        <v>43.35</v>
      </c>
      <c r="I386" s="2042">
        <v>9002719020219</v>
      </c>
      <c r="J386" s="2039">
        <v>90318020</v>
      </c>
      <c r="K386" s="2043" t="s">
        <v>10214</v>
      </c>
      <c r="N386" s="2044" t="str">
        <f t="shared" si="23"/>
        <v xml:space="preserve"> </v>
      </c>
    </row>
    <row r="387" spans="1:14" s="2037" customFormat="1" ht="11.25">
      <c r="A387" s="2037" t="s">
        <v>11675</v>
      </c>
      <c r="B387" s="2038">
        <v>1332501</v>
      </c>
      <c r="C387" s="2039" t="s">
        <v>10982</v>
      </c>
      <c r="D387" s="2039" t="s">
        <v>10972</v>
      </c>
      <c r="E387" s="2039"/>
      <c r="F387" s="2040">
        <v>1</v>
      </c>
      <c r="G387" s="2041">
        <v>20.84</v>
      </c>
      <c r="H387" s="2041">
        <v>31.22</v>
      </c>
      <c r="I387" s="2042">
        <v>9002719011392</v>
      </c>
      <c r="J387" s="2039">
        <v>90318020</v>
      </c>
      <c r="K387" s="2043" t="s">
        <v>10214</v>
      </c>
      <c r="N387" s="2044" t="str">
        <f t="shared" si="23"/>
        <v xml:space="preserve"> </v>
      </c>
    </row>
    <row r="388" spans="1:14" s="2037" customFormat="1" ht="11.25">
      <c r="A388" s="2037" t="s">
        <v>11676</v>
      </c>
      <c r="B388" s="2038">
        <v>1332701</v>
      </c>
      <c r="C388" s="2039" t="s">
        <v>10983</v>
      </c>
      <c r="D388" s="2039" t="s">
        <v>10972</v>
      </c>
      <c r="E388" s="2039"/>
      <c r="F388" s="2040">
        <v>1</v>
      </c>
      <c r="G388" s="2041">
        <v>23.68</v>
      </c>
      <c r="H388" s="2041">
        <v>35.479999999999997</v>
      </c>
      <c r="I388" s="2042">
        <v>9002719011408</v>
      </c>
      <c r="J388" s="2039">
        <v>90318020</v>
      </c>
      <c r="K388" s="2043" t="s">
        <v>10214</v>
      </c>
      <c r="N388" s="2044" t="str">
        <f t="shared" si="23"/>
        <v xml:space="preserve"> </v>
      </c>
    </row>
    <row r="389" spans="1:14" s="2037" customFormat="1" ht="11.25">
      <c r="A389" s="2037" t="s">
        <v>11677</v>
      </c>
      <c r="B389" s="2038">
        <v>1332801</v>
      </c>
      <c r="C389" s="2039" t="s">
        <v>10984</v>
      </c>
      <c r="D389" s="2039" t="s">
        <v>10972</v>
      </c>
      <c r="E389" s="2039"/>
      <c r="F389" s="2040">
        <v>1</v>
      </c>
      <c r="G389" s="2041">
        <v>25.42</v>
      </c>
      <c r="H389" s="2041">
        <v>38.090000000000003</v>
      </c>
      <c r="I389" s="2042">
        <v>9002719011415</v>
      </c>
      <c r="J389" s="2039">
        <v>90318020</v>
      </c>
      <c r="K389" s="2043" t="s">
        <v>10214</v>
      </c>
      <c r="N389" s="2044" t="str">
        <f t="shared" si="23"/>
        <v xml:space="preserve"> </v>
      </c>
    </row>
    <row r="390" spans="1:14" s="2037" customFormat="1" ht="11.25">
      <c r="A390" s="2037" t="s">
        <v>11678</v>
      </c>
      <c r="B390" s="2038">
        <v>1333101</v>
      </c>
      <c r="C390" s="2039" t="s">
        <v>10985</v>
      </c>
      <c r="D390" s="2039" t="s">
        <v>10972</v>
      </c>
      <c r="E390" s="2039"/>
      <c r="F390" s="2040">
        <v>1</v>
      </c>
      <c r="G390" s="2041">
        <v>34.07</v>
      </c>
      <c r="H390" s="2041">
        <v>51.04</v>
      </c>
      <c r="I390" s="2042">
        <v>9002719011422</v>
      </c>
      <c r="J390" s="2039">
        <v>90318020</v>
      </c>
      <c r="K390" s="2043" t="s">
        <v>10214</v>
      </c>
      <c r="N390" s="2044" t="str">
        <f t="shared" si="23"/>
        <v xml:space="preserve"> </v>
      </c>
    </row>
    <row r="391" spans="1:14" s="2037" customFormat="1" ht="11.25">
      <c r="A391" s="2037" t="s">
        <v>11679</v>
      </c>
      <c r="B391" s="2038">
        <v>1333501</v>
      </c>
      <c r="C391" s="2039" t="s">
        <v>10986</v>
      </c>
      <c r="D391" s="2039" t="s">
        <v>10977</v>
      </c>
      <c r="E391" s="2039"/>
      <c r="F391" s="2040">
        <v>1</v>
      </c>
      <c r="G391" s="2041">
        <v>24.76</v>
      </c>
      <c r="H391" s="2041">
        <v>37.090000000000003</v>
      </c>
      <c r="I391" s="2042">
        <v>9002719011453</v>
      </c>
      <c r="J391" s="2039">
        <v>90318020</v>
      </c>
      <c r="K391" s="2043" t="s">
        <v>10214</v>
      </c>
      <c r="N391" s="2044" t="str">
        <f t="shared" si="23"/>
        <v xml:space="preserve"> </v>
      </c>
    </row>
    <row r="392" spans="1:14" s="2037" customFormat="1" ht="11.25">
      <c r="A392" s="2037" t="s">
        <v>11680</v>
      </c>
      <c r="B392" s="2038">
        <v>1333701</v>
      </c>
      <c r="C392" s="2039" t="s">
        <v>10987</v>
      </c>
      <c r="D392" s="2039" t="s">
        <v>10977</v>
      </c>
      <c r="E392" s="2039"/>
      <c r="F392" s="2040">
        <v>1</v>
      </c>
      <c r="G392" s="2041">
        <v>30.74</v>
      </c>
      <c r="H392" s="2041">
        <v>46.06</v>
      </c>
      <c r="I392" s="2042">
        <v>9002719011460</v>
      </c>
      <c r="J392" s="2039">
        <v>90318020</v>
      </c>
      <c r="K392" s="2043" t="s">
        <v>10214</v>
      </c>
      <c r="N392" s="2044" t="str">
        <f t="shared" si="23"/>
        <v xml:space="preserve"> </v>
      </c>
    </row>
    <row r="393" spans="1:14" s="2037" customFormat="1" ht="11.25">
      <c r="B393" s="2038"/>
      <c r="C393" s="2039" t="s">
        <v>10988</v>
      </c>
      <c r="D393" s="2039"/>
      <c r="E393" s="2039"/>
      <c r="F393" s="2040">
        <v>0</v>
      </c>
      <c r="G393" s="2041">
        <v>0</v>
      </c>
      <c r="H393" s="2041">
        <v>0</v>
      </c>
      <c r="I393" s="2042"/>
      <c r="J393" s="2039"/>
      <c r="K393" s="2043" t="s">
        <v>10168</v>
      </c>
      <c r="N393" s="2044" t="str">
        <f t="shared" si="23"/>
        <v xml:space="preserve"> </v>
      </c>
    </row>
    <row r="394" spans="1:14" s="2037" customFormat="1" ht="11.25">
      <c r="A394" s="2037" t="s">
        <v>11681</v>
      </c>
      <c r="B394" s="2038">
        <v>1250301</v>
      </c>
      <c r="C394" s="2039" t="s">
        <v>10989</v>
      </c>
      <c r="D394" s="2039" t="s">
        <v>10990</v>
      </c>
      <c r="E394" s="2039"/>
      <c r="F394" s="2040">
        <v>1</v>
      </c>
      <c r="G394" s="2041">
        <v>8.57</v>
      </c>
      <c r="H394" s="2041">
        <v>12.84</v>
      </c>
      <c r="I394" s="2042">
        <v>9002719000433</v>
      </c>
      <c r="J394" s="2039">
        <v>90318020</v>
      </c>
      <c r="K394" s="2043" t="s">
        <v>10214</v>
      </c>
      <c r="N394" s="2044" t="str">
        <f t="shared" si="23"/>
        <v xml:space="preserve"> </v>
      </c>
    </row>
    <row r="395" spans="1:14" s="2037" customFormat="1" ht="11.25">
      <c r="A395" s="2037" t="s">
        <v>11682</v>
      </c>
      <c r="B395" s="2038">
        <v>1250501</v>
      </c>
      <c r="C395" s="2039" t="s">
        <v>10991</v>
      </c>
      <c r="D395" s="2039" t="s">
        <v>10990</v>
      </c>
      <c r="E395" s="2039"/>
      <c r="F395" s="2040">
        <v>1</v>
      </c>
      <c r="G395" s="2041">
        <v>9.0500000000000007</v>
      </c>
      <c r="H395" s="2041">
        <v>13.56</v>
      </c>
      <c r="I395" s="2042">
        <v>9002719000440</v>
      </c>
      <c r="J395" s="2039">
        <v>90318020</v>
      </c>
      <c r="K395" s="2043" t="s">
        <v>10214</v>
      </c>
      <c r="N395" s="2044" t="str">
        <f t="shared" si="23"/>
        <v xml:space="preserve"> </v>
      </c>
    </row>
    <row r="396" spans="1:14" s="2037" customFormat="1" ht="11.25">
      <c r="A396" s="2037" t="s">
        <v>11683</v>
      </c>
      <c r="B396" s="2038">
        <v>1250701</v>
      </c>
      <c r="C396" s="2039" t="s">
        <v>10992</v>
      </c>
      <c r="D396" s="2039" t="s">
        <v>10990</v>
      </c>
      <c r="E396" s="2039"/>
      <c r="F396" s="2040">
        <v>1</v>
      </c>
      <c r="G396" s="2041">
        <v>9.61</v>
      </c>
      <c r="H396" s="2041">
        <v>14.39</v>
      </c>
      <c r="I396" s="2042">
        <v>9002719000457</v>
      </c>
      <c r="J396" s="2039">
        <v>90318020</v>
      </c>
      <c r="K396" s="2043" t="s">
        <v>10214</v>
      </c>
      <c r="N396" s="2044" t="str">
        <f t="shared" si="23"/>
        <v xml:space="preserve"> </v>
      </c>
    </row>
    <row r="397" spans="1:14" s="2037" customFormat="1" ht="11.25">
      <c r="A397" s="2037" t="s">
        <v>11684</v>
      </c>
      <c r="B397" s="2038">
        <v>1250801</v>
      </c>
      <c r="C397" s="2039" t="s">
        <v>10993</v>
      </c>
      <c r="D397" s="2039" t="s">
        <v>10990</v>
      </c>
      <c r="E397" s="2039"/>
      <c r="F397" s="2040">
        <v>1</v>
      </c>
      <c r="G397" s="2041">
        <v>10.16</v>
      </c>
      <c r="H397" s="2041">
        <v>15.22</v>
      </c>
      <c r="I397" s="2042">
        <v>9002719000464</v>
      </c>
      <c r="J397" s="2039">
        <v>90318020</v>
      </c>
      <c r="K397" s="2043" t="s">
        <v>10214</v>
      </c>
      <c r="N397" s="2044" t="str">
        <f t="shared" si="23"/>
        <v xml:space="preserve"> </v>
      </c>
    </row>
    <row r="398" spans="1:14" s="2037" customFormat="1" ht="11.25">
      <c r="A398" s="2037" t="s">
        <v>11685</v>
      </c>
      <c r="B398" s="2038">
        <v>1254301</v>
      </c>
      <c r="C398" s="2039" t="s">
        <v>10994</v>
      </c>
      <c r="D398" s="2039" t="s">
        <v>10990</v>
      </c>
      <c r="E398" s="2039"/>
      <c r="F398" s="2040">
        <v>1</v>
      </c>
      <c r="G398" s="2041">
        <v>9.02</v>
      </c>
      <c r="H398" s="2041">
        <v>13.51</v>
      </c>
      <c r="I398" s="2042">
        <v>9002719008521</v>
      </c>
      <c r="J398" s="2039">
        <v>90318020</v>
      </c>
      <c r="K398" s="2043" t="s">
        <v>10214</v>
      </c>
      <c r="N398" s="2044" t="str">
        <f t="shared" si="23"/>
        <v xml:space="preserve"> </v>
      </c>
    </row>
    <row r="399" spans="1:14" s="2037" customFormat="1" ht="11.25">
      <c r="A399" s="2037" t="s">
        <v>11686</v>
      </c>
      <c r="B399" s="2038">
        <v>1254501</v>
      </c>
      <c r="C399" s="2039" t="s">
        <v>10995</v>
      </c>
      <c r="D399" s="2039" t="s">
        <v>10990</v>
      </c>
      <c r="E399" s="2039"/>
      <c r="F399" s="2040">
        <v>1</v>
      </c>
      <c r="G399" s="2041">
        <v>9.4600000000000009</v>
      </c>
      <c r="H399" s="2041">
        <v>14.17</v>
      </c>
      <c r="I399" s="2042">
        <v>9002719008538</v>
      </c>
      <c r="J399" s="2039">
        <v>90318020</v>
      </c>
      <c r="K399" s="2043" t="s">
        <v>10214</v>
      </c>
      <c r="N399" s="2044" t="str">
        <f t="shared" si="23"/>
        <v xml:space="preserve"> </v>
      </c>
    </row>
    <row r="400" spans="1:14" s="2037" customFormat="1" ht="11.25">
      <c r="A400" s="2037" t="s">
        <v>11687</v>
      </c>
      <c r="B400" s="2038">
        <v>1254701</v>
      </c>
      <c r="C400" s="2039" t="s">
        <v>10996</v>
      </c>
      <c r="D400" s="2039" t="s">
        <v>10990</v>
      </c>
      <c r="E400" s="2039"/>
      <c r="F400" s="2040">
        <v>1</v>
      </c>
      <c r="G400" s="2041">
        <v>10.09</v>
      </c>
      <c r="H400" s="2041">
        <v>15.11</v>
      </c>
      <c r="I400" s="2042">
        <v>9002719008552</v>
      </c>
      <c r="J400" s="2039">
        <v>90318020</v>
      </c>
      <c r="K400" s="2043" t="s">
        <v>10214</v>
      </c>
      <c r="N400" s="2044" t="str">
        <f t="shared" si="23"/>
        <v xml:space="preserve"> </v>
      </c>
    </row>
    <row r="401" spans="1:14" s="2037" customFormat="1" ht="11.25">
      <c r="A401" s="2037" t="s">
        <v>11688</v>
      </c>
      <c r="B401" s="2038">
        <v>1254801</v>
      </c>
      <c r="C401" s="2039" t="s">
        <v>10997</v>
      </c>
      <c r="D401" s="2039" t="s">
        <v>10990</v>
      </c>
      <c r="E401" s="2039"/>
      <c r="F401" s="2040">
        <v>1</v>
      </c>
      <c r="G401" s="2041">
        <v>10.6</v>
      </c>
      <c r="H401" s="2041">
        <v>15.89</v>
      </c>
      <c r="I401" s="2042">
        <v>9002719008569</v>
      </c>
      <c r="J401" s="2039">
        <v>90318020</v>
      </c>
      <c r="K401" s="2043" t="s">
        <v>10214</v>
      </c>
      <c r="N401" s="2044" t="str">
        <f t="shared" si="23"/>
        <v xml:space="preserve"> </v>
      </c>
    </row>
    <row r="402" spans="1:14" s="2037" customFormat="1" ht="11.25">
      <c r="A402" s="2037" t="s">
        <v>11689</v>
      </c>
      <c r="B402" s="2038">
        <v>1255101</v>
      </c>
      <c r="C402" s="2039" t="s">
        <v>10998</v>
      </c>
      <c r="D402" s="2039" t="s">
        <v>10990</v>
      </c>
      <c r="E402" s="2039"/>
      <c r="F402" s="2040">
        <v>1</v>
      </c>
      <c r="G402" s="2041">
        <v>12.16</v>
      </c>
      <c r="H402" s="2041">
        <v>18.21</v>
      </c>
      <c r="I402" s="2042">
        <v>9002719008378</v>
      </c>
      <c r="J402" s="2039">
        <v>90318020</v>
      </c>
      <c r="K402" s="2043" t="s">
        <v>10214</v>
      </c>
      <c r="N402" s="2044" t="str">
        <f t="shared" si="23"/>
        <v xml:space="preserve"> </v>
      </c>
    </row>
    <row r="403" spans="1:14" s="2037" customFormat="1" ht="11.25">
      <c r="A403" s="2037" t="s">
        <v>11690</v>
      </c>
      <c r="B403" s="2038">
        <v>1255301</v>
      </c>
      <c r="C403" s="2039" t="s">
        <v>10999</v>
      </c>
      <c r="D403" s="2039" t="s">
        <v>10990</v>
      </c>
      <c r="E403" s="2039"/>
      <c r="F403" s="2040">
        <v>1</v>
      </c>
      <c r="G403" s="2041">
        <v>13.63</v>
      </c>
      <c r="H403" s="2041">
        <v>20.43</v>
      </c>
      <c r="I403" s="2042">
        <v>9002719008590</v>
      </c>
      <c r="J403" s="2039">
        <v>90318020</v>
      </c>
      <c r="K403" s="2043" t="s">
        <v>10214</v>
      </c>
      <c r="N403" s="2044" t="str">
        <f t="shared" si="23"/>
        <v xml:space="preserve"> </v>
      </c>
    </row>
    <row r="404" spans="1:14" s="2037" customFormat="1" ht="11.25">
      <c r="A404" s="2037" t="s">
        <v>11691</v>
      </c>
      <c r="B404" s="2038">
        <v>1255401</v>
      </c>
      <c r="C404" s="2039" t="s">
        <v>11000</v>
      </c>
      <c r="D404" s="2039" t="s">
        <v>10990</v>
      </c>
      <c r="E404" s="2039"/>
      <c r="F404" s="2040">
        <v>1</v>
      </c>
      <c r="G404" s="2041">
        <v>15.37</v>
      </c>
      <c r="H404" s="2041">
        <v>23.03</v>
      </c>
      <c r="I404" s="2042">
        <v>9002719008385</v>
      </c>
      <c r="J404" s="2039">
        <v>90318020</v>
      </c>
      <c r="K404" s="2043" t="s">
        <v>10214</v>
      </c>
      <c r="N404" s="2044" t="str">
        <f t="shared" si="23"/>
        <v xml:space="preserve"> </v>
      </c>
    </row>
    <row r="405" spans="1:14" s="2037" customFormat="1" ht="11.25">
      <c r="A405" s="2037" t="s">
        <v>11692</v>
      </c>
      <c r="B405" s="2038">
        <v>1256501</v>
      </c>
      <c r="C405" s="2039" t="s">
        <v>11001</v>
      </c>
      <c r="D405" s="2039" t="s">
        <v>10990</v>
      </c>
      <c r="E405" s="2039"/>
      <c r="F405" s="2040">
        <v>1</v>
      </c>
      <c r="G405" s="2041">
        <v>11.71</v>
      </c>
      <c r="H405" s="2041">
        <v>17.55</v>
      </c>
      <c r="I405" s="2042">
        <v>9002719000532</v>
      </c>
      <c r="J405" s="2039">
        <v>90318020</v>
      </c>
      <c r="K405" s="2043" t="s">
        <v>10214</v>
      </c>
      <c r="N405" s="2044" t="str">
        <f t="shared" si="23"/>
        <v xml:space="preserve"> </v>
      </c>
    </row>
    <row r="406" spans="1:14" s="2037" customFormat="1" ht="11.25">
      <c r="A406" s="2037" t="s">
        <v>11693</v>
      </c>
      <c r="B406" s="2038">
        <v>1256801</v>
      </c>
      <c r="C406" s="2039" t="s">
        <v>11002</v>
      </c>
      <c r="D406" s="2039" t="s">
        <v>10990</v>
      </c>
      <c r="E406" s="2039"/>
      <c r="F406" s="2040">
        <v>1</v>
      </c>
      <c r="G406" s="2041">
        <v>12.78</v>
      </c>
      <c r="H406" s="2041">
        <v>19.149999999999999</v>
      </c>
      <c r="I406" s="2042">
        <v>9002719000549</v>
      </c>
      <c r="J406" s="2039">
        <v>90318020</v>
      </c>
      <c r="K406" s="2043" t="s">
        <v>10214</v>
      </c>
      <c r="N406" s="2044" t="str">
        <f t="shared" si="23"/>
        <v xml:space="preserve"> </v>
      </c>
    </row>
    <row r="407" spans="1:14" s="2037" customFormat="1" ht="11.25">
      <c r="A407" s="2037" t="s">
        <v>11694</v>
      </c>
      <c r="B407" s="2038">
        <v>1257101</v>
      </c>
      <c r="C407" s="2039" t="s">
        <v>11003</v>
      </c>
      <c r="D407" s="2039" t="s">
        <v>10990</v>
      </c>
      <c r="E407" s="2039"/>
      <c r="F407" s="2040">
        <v>1</v>
      </c>
      <c r="G407" s="2041">
        <v>14.15</v>
      </c>
      <c r="H407" s="2041">
        <v>21.2</v>
      </c>
      <c r="I407" s="2042">
        <v>9002719000556</v>
      </c>
      <c r="J407" s="2039">
        <v>90318020</v>
      </c>
      <c r="K407" s="2043" t="s">
        <v>10214</v>
      </c>
      <c r="N407" s="2044" t="str">
        <f t="shared" si="23"/>
        <v xml:space="preserve"> </v>
      </c>
    </row>
    <row r="408" spans="1:14" s="2037" customFormat="1" ht="11.25">
      <c r="B408" s="2038"/>
      <c r="C408" s="2039" t="s">
        <v>11004</v>
      </c>
      <c r="D408" s="2039"/>
      <c r="E408" s="2039"/>
      <c r="F408" s="2040">
        <v>0</v>
      </c>
      <c r="G408" s="2041">
        <v>0</v>
      </c>
      <c r="H408" s="2041">
        <v>0</v>
      </c>
      <c r="I408" s="2042"/>
      <c r="J408" s="2039"/>
      <c r="K408" s="2043" t="s">
        <v>10168</v>
      </c>
      <c r="N408" s="2044" t="str">
        <f t="shared" si="23"/>
        <v xml:space="preserve"> </v>
      </c>
    </row>
    <row r="409" spans="1:14" s="2037" customFormat="1" ht="11.25">
      <c r="A409" s="2037" t="s">
        <v>11695</v>
      </c>
      <c r="B409" s="2038">
        <v>1621101</v>
      </c>
      <c r="C409" s="2039" t="s">
        <v>11005</v>
      </c>
      <c r="D409" s="2039" t="s">
        <v>11006</v>
      </c>
      <c r="E409" s="2039" t="s">
        <v>11007</v>
      </c>
      <c r="F409" s="2040">
        <v>10</v>
      </c>
      <c r="G409" s="2041">
        <v>6.47</v>
      </c>
      <c r="H409" s="2041">
        <v>9.6999999999999993</v>
      </c>
      <c r="I409" s="2042">
        <v>9002719034735</v>
      </c>
      <c r="J409" s="2039">
        <v>90318020</v>
      </c>
      <c r="K409" s="2043" t="s">
        <v>10172</v>
      </c>
      <c r="N409" s="2044" t="str">
        <f t="shared" si="23"/>
        <v xml:space="preserve"> </v>
      </c>
    </row>
    <row r="410" spans="1:14" s="2037" customFormat="1" ht="11.25">
      <c r="A410" s="2037" t="s">
        <v>11696</v>
      </c>
      <c r="B410" s="2038">
        <v>1621201</v>
      </c>
      <c r="C410" s="2039" t="s">
        <v>11008</v>
      </c>
      <c r="D410" s="2039" t="s">
        <v>11006</v>
      </c>
      <c r="E410" s="2039" t="s">
        <v>11009</v>
      </c>
      <c r="F410" s="2040">
        <v>5</v>
      </c>
      <c r="G410" s="2041">
        <v>8.32</v>
      </c>
      <c r="H410" s="2041">
        <v>12.47</v>
      </c>
      <c r="I410" s="2042">
        <v>9002719034759</v>
      </c>
      <c r="J410" s="2039">
        <v>90318020</v>
      </c>
      <c r="K410" s="2043" t="s">
        <v>10172</v>
      </c>
      <c r="N410" s="2044" t="str">
        <f t="shared" si="23"/>
        <v xml:space="preserve"> </v>
      </c>
    </row>
    <row r="411" spans="1:14" s="2037" customFormat="1" ht="11.25">
      <c r="A411" s="2037" t="s">
        <v>11697</v>
      </c>
      <c r="B411" s="2038">
        <v>1620101</v>
      </c>
      <c r="C411" s="2039" t="s">
        <v>11010</v>
      </c>
      <c r="D411" s="2039" t="s">
        <v>11006</v>
      </c>
      <c r="E411" s="2039" t="s">
        <v>10868</v>
      </c>
      <c r="F411" s="2040">
        <v>10</v>
      </c>
      <c r="G411" s="2041">
        <v>4.87</v>
      </c>
      <c r="H411" s="2041">
        <v>7.3</v>
      </c>
      <c r="I411" s="2042">
        <v>9002719034698</v>
      </c>
      <c r="J411" s="2039">
        <v>90318020</v>
      </c>
      <c r="K411" s="2043" t="s">
        <v>10172</v>
      </c>
      <c r="N411" s="2044" t="str">
        <f t="shared" si="23"/>
        <v xml:space="preserve"> </v>
      </c>
    </row>
    <row r="412" spans="1:14" s="2037" customFormat="1" ht="11.25">
      <c r="A412" s="2037" t="s">
        <v>11698</v>
      </c>
      <c r="B412" s="2038">
        <v>1620201</v>
      </c>
      <c r="C412" s="2039" t="s">
        <v>11011</v>
      </c>
      <c r="D412" s="2039" t="s">
        <v>11006</v>
      </c>
      <c r="E412" s="2039" t="s">
        <v>11012</v>
      </c>
      <c r="F412" s="2040">
        <v>5</v>
      </c>
      <c r="G412" s="2041">
        <v>6.72</v>
      </c>
      <c r="H412" s="2041">
        <v>10.06</v>
      </c>
      <c r="I412" s="2042">
        <v>9002719034711</v>
      </c>
      <c r="J412" s="2039">
        <v>90318020</v>
      </c>
      <c r="K412" s="2043" t="s">
        <v>10172</v>
      </c>
      <c r="N412" s="2044" t="str">
        <f t="shared" si="23"/>
        <v xml:space="preserve"> </v>
      </c>
    </row>
    <row r="413" spans="1:14" s="2037" customFormat="1" ht="11.25">
      <c r="A413" s="2037" t="s">
        <v>11699</v>
      </c>
      <c r="B413" s="2038">
        <v>1616101</v>
      </c>
      <c r="C413" s="2039" t="s">
        <v>11013</v>
      </c>
      <c r="D413" s="2039" t="s">
        <v>11014</v>
      </c>
      <c r="E413" s="2039" t="s">
        <v>11015</v>
      </c>
      <c r="F413" s="2040">
        <v>1</v>
      </c>
      <c r="G413" s="2041">
        <v>6.86</v>
      </c>
      <c r="H413" s="2041">
        <v>10.27</v>
      </c>
      <c r="I413" s="2042">
        <v>9002719018759</v>
      </c>
      <c r="J413" s="2039">
        <v>90318020</v>
      </c>
      <c r="K413" s="2043" t="s">
        <v>10172</v>
      </c>
      <c r="N413" s="2044" t="str">
        <f t="shared" si="23"/>
        <v xml:space="preserve"> </v>
      </c>
    </row>
    <row r="414" spans="1:14" s="2037" customFormat="1" ht="11.25">
      <c r="A414" s="2037" t="s">
        <v>11700</v>
      </c>
      <c r="B414" s="2038">
        <v>1616105</v>
      </c>
      <c r="C414" s="2039" t="s">
        <v>11016</v>
      </c>
      <c r="D414" s="2039" t="s">
        <v>11014</v>
      </c>
      <c r="E414" s="2039" t="s">
        <v>11017</v>
      </c>
      <c r="F414" s="2040">
        <v>1</v>
      </c>
      <c r="G414" s="2041">
        <v>6.86</v>
      </c>
      <c r="H414" s="2041">
        <v>10.27</v>
      </c>
      <c r="I414" s="2042">
        <v>9002719006220</v>
      </c>
      <c r="J414" s="2039">
        <v>90318020</v>
      </c>
      <c r="K414" s="2043" t="s">
        <v>10172</v>
      </c>
      <c r="N414" s="2044" t="str">
        <f t="shared" si="23"/>
        <v xml:space="preserve"> </v>
      </c>
    </row>
    <row r="415" spans="1:14" s="2037" customFormat="1" ht="11.25">
      <c r="A415" s="2037" t="s">
        <v>11701</v>
      </c>
      <c r="B415" s="2038">
        <v>1616120</v>
      </c>
      <c r="C415" s="2039" t="s">
        <v>11018</v>
      </c>
      <c r="D415" s="2039" t="s">
        <v>11014</v>
      </c>
      <c r="E415" s="2039" t="s">
        <v>11019</v>
      </c>
      <c r="F415" s="2040">
        <v>4</v>
      </c>
      <c r="G415" s="2041">
        <v>8.14</v>
      </c>
      <c r="H415" s="2041">
        <v>12.19</v>
      </c>
      <c r="I415" s="2042">
        <v>9002719023173</v>
      </c>
      <c r="J415" s="2039">
        <v>90318020</v>
      </c>
      <c r="K415" s="2043" t="s">
        <v>10172</v>
      </c>
      <c r="N415" s="2044" t="str">
        <f t="shared" si="23"/>
        <v xml:space="preserve"> </v>
      </c>
    </row>
    <row r="416" spans="1:14" s="2037" customFormat="1" ht="11.25">
      <c r="A416" s="2037" t="s">
        <v>11702</v>
      </c>
      <c r="B416" s="2038">
        <v>1616142</v>
      </c>
      <c r="C416" s="2039" t="s">
        <v>11020</v>
      </c>
      <c r="D416" s="2039" t="s">
        <v>11014</v>
      </c>
      <c r="E416" s="2039" t="s">
        <v>11021</v>
      </c>
      <c r="F416" s="2040">
        <v>10</v>
      </c>
      <c r="G416" s="2041">
        <v>6.86</v>
      </c>
      <c r="H416" s="2041">
        <v>10.27</v>
      </c>
      <c r="I416" s="2042">
        <v>9002719027997</v>
      </c>
      <c r="J416" s="2039">
        <v>90318020</v>
      </c>
      <c r="K416" s="2043" t="s">
        <v>10172</v>
      </c>
      <c r="N416" s="2044" t="str">
        <f t="shared" ref="N416:N479" si="24">IF(M416*1.19&gt;0,M416*1.19," ")</f>
        <v xml:space="preserve"> </v>
      </c>
    </row>
    <row r="417" spans="1:14" s="2037" customFormat="1" ht="11.25">
      <c r="B417" s="2038"/>
      <c r="C417" s="2039" t="s">
        <v>11022</v>
      </c>
      <c r="D417" s="2039"/>
      <c r="E417" s="2039"/>
      <c r="F417" s="2040">
        <v>0</v>
      </c>
      <c r="G417" s="2041">
        <v>0</v>
      </c>
      <c r="H417" s="2041">
        <v>0</v>
      </c>
      <c r="I417" s="2042"/>
      <c r="J417" s="2039"/>
      <c r="K417" s="2043" t="s">
        <v>10168</v>
      </c>
      <c r="N417" s="2044" t="str">
        <f t="shared" si="24"/>
        <v xml:space="preserve"> </v>
      </c>
    </row>
    <row r="418" spans="1:14" s="2037" customFormat="1" ht="11.25">
      <c r="A418" s="2037" t="s">
        <v>11703</v>
      </c>
      <c r="B418" s="2038">
        <v>1412501</v>
      </c>
      <c r="C418" s="2039" t="s">
        <v>11023</v>
      </c>
      <c r="D418" s="2039" t="s">
        <v>11024</v>
      </c>
      <c r="E418" s="2039"/>
      <c r="F418" s="2040">
        <v>1</v>
      </c>
      <c r="G418" s="2041">
        <v>7.21</v>
      </c>
      <c r="H418" s="2041">
        <v>10.79</v>
      </c>
      <c r="I418" s="2042">
        <v>9002719037897</v>
      </c>
      <c r="J418" s="2039">
        <v>90318020</v>
      </c>
      <c r="K418" s="2043" t="s">
        <v>10172</v>
      </c>
      <c r="N418" s="2044" t="str">
        <f t="shared" si="24"/>
        <v xml:space="preserve"> </v>
      </c>
    </row>
    <row r="419" spans="1:14" s="2037" customFormat="1" ht="11.25">
      <c r="A419" s="2037" t="s">
        <v>11704</v>
      </c>
      <c r="B419" s="2038">
        <v>1412701</v>
      </c>
      <c r="C419" s="2039" t="s">
        <v>11025</v>
      </c>
      <c r="D419" s="2039" t="s">
        <v>11024</v>
      </c>
      <c r="E419" s="2039"/>
      <c r="F419" s="2040">
        <v>1</v>
      </c>
      <c r="G419" s="2041">
        <v>7.91</v>
      </c>
      <c r="H419" s="2041">
        <v>11.85</v>
      </c>
      <c r="I419" s="2042">
        <v>9002719037903</v>
      </c>
      <c r="J419" s="2039">
        <v>90318020</v>
      </c>
      <c r="K419" s="2043" t="s">
        <v>10172</v>
      </c>
      <c r="N419" s="2044" t="str">
        <f t="shared" si="24"/>
        <v xml:space="preserve"> </v>
      </c>
    </row>
    <row r="420" spans="1:14" s="2037" customFormat="1" ht="11.25">
      <c r="A420" s="2037" t="s">
        <v>11705</v>
      </c>
      <c r="B420" s="2038">
        <v>1412801</v>
      </c>
      <c r="C420" s="2039" t="s">
        <v>11026</v>
      </c>
      <c r="D420" s="2039" t="s">
        <v>11024</v>
      </c>
      <c r="E420" s="2039"/>
      <c r="F420" s="2040">
        <v>1</v>
      </c>
      <c r="G420" s="2041">
        <v>8.1300000000000008</v>
      </c>
      <c r="H420" s="2041">
        <v>12.18</v>
      </c>
      <c r="I420" s="2042">
        <v>9002719037910</v>
      </c>
      <c r="J420" s="2039">
        <v>90318020</v>
      </c>
      <c r="K420" s="2043" t="s">
        <v>10172</v>
      </c>
      <c r="N420" s="2044" t="str">
        <f t="shared" si="24"/>
        <v xml:space="preserve"> </v>
      </c>
    </row>
    <row r="421" spans="1:14" s="2037" customFormat="1" ht="11.25">
      <c r="A421" s="2037" t="s">
        <v>11706</v>
      </c>
      <c r="B421" s="2038">
        <v>1413101</v>
      </c>
      <c r="C421" s="2039" t="s">
        <v>11027</v>
      </c>
      <c r="D421" s="2039" t="s">
        <v>11024</v>
      </c>
      <c r="E421" s="2039"/>
      <c r="F421" s="2040">
        <v>1</v>
      </c>
      <c r="G421" s="2041">
        <v>9.5299999999999994</v>
      </c>
      <c r="H421" s="2041">
        <v>14.28</v>
      </c>
      <c r="I421" s="2042">
        <v>9002719037927</v>
      </c>
      <c r="J421" s="2039">
        <v>90318020</v>
      </c>
      <c r="K421" s="2043" t="s">
        <v>10172</v>
      </c>
      <c r="N421" s="2044" t="str">
        <f t="shared" si="24"/>
        <v xml:space="preserve"> </v>
      </c>
    </row>
    <row r="422" spans="1:14" s="2037" customFormat="1" ht="11.25">
      <c r="A422" s="2037" t="s">
        <v>11707</v>
      </c>
      <c r="B422" s="2038">
        <v>1412101</v>
      </c>
      <c r="C422" s="2039" t="s">
        <v>11028</v>
      </c>
      <c r="D422" s="2039" t="s">
        <v>11024</v>
      </c>
      <c r="E422" s="2039" t="s">
        <v>11029</v>
      </c>
      <c r="F422" s="2040">
        <v>6</v>
      </c>
      <c r="G422" s="2041">
        <v>7.98</v>
      </c>
      <c r="H422" s="2041">
        <v>11.96</v>
      </c>
      <c r="I422" s="2042">
        <v>9002719037934</v>
      </c>
      <c r="J422" s="2039">
        <v>90318020</v>
      </c>
      <c r="K422" s="2043" t="s">
        <v>10172</v>
      </c>
      <c r="N422" s="2044" t="str">
        <f t="shared" si="24"/>
        <v xml:space="preserve"> </v>
      </c>
    </row>
    <row r="423" spans="1:14" s="2037" customFormat="1" ht="11.25">
      <c r="A423" s="2037" t="s">
        <v>11708</v>
      </c>
      <c r="B423" s="2038">
        <v>1412201</v>
      </c>
      <c r="C423" s="2039" t="s">
        <v>11030</v>
      </c>
      <c r="D423" s="2039" t="s">
        <v>11024</v>
      </c>
      <c r="E423" s="2039" t="s">
        <v>11029</v>
      </c>
      <c r="F423" s="2040">
        <v>6</v>
      </c>
      <c r="G423" s="2041">
        <v>6.87</v>
      </c>
      <c r="H423" s="2041">
        <v>10.3</v>
      </c>
      <c r="I423" s="2042">
        <v>9002719037958</v>
      </c>
      <c r="J423" s="2039">
        <v>90318020</v>
      </c>
      <c r="K423" s="2043" t="s">
        <v>10172</v>
      </c>
      <c r="N423" s="2044" t="str">
        <f t="shared" si="24"/>
        <v xml:space="preserve"> </v>
      </c>
    </row>
    <row r="424" spans="1:14" s="2037" customFormat="1" ht="11.25">
      <c r="A424" s="2037" t="s">
        <v>11709</v>
      </c>
      <c r="B424" s="2038">
        <v>1430201</v>
      </c>
      <c r="C424" s="2039" t="s">
        <v>11031</v>
      </c>
      <c r="D424" s="2039" t="s">
        <v>11024</v>
      </c>
      <c r="E424" s="2039" t="s">
        <v>11032</v>
      </c>
      <c r="F424" s="2040">
        <v>20</v>
      </c>
      <c r="G424" s="2041">
        <v>2.81</v>
      </c>
      <c r="H424" s="2041">
        <v>4.21</v>
      </c>
      <c r="I424" s="2042">
        <v>9002719000723</v>
      </c>
      <c r="J424" s="2039">
        <v>90318020</v>
      </c>
      <c r="K424" s="2043" t="s">
        <v>10172</v>
      </c>
      <c r="N424" s="2044" t="str">
        <f t="shared" si="24"/>
        <v xml:space="preserve"> </v>
      </c>
    </row>
    <row r="425" spans="1:14" s="2037" customFormat="1" ht="11.25">
      <c r="A425" s="2037" t="s">
        <v>11710</v>
      </c>
      <c r="B425" s="2038">
        <v>1430220</v>
      </c>
      <c r="C425" s="2039" t="s">
        <v>11031</v>
      </c>
      <c r="D425" s="2039" t="s">
        <v>11024</v>
      </c>
      <c r="E425" s="2039" t="s">
        <v>11033</v>
      </c>
      <c r="F425" s="2040">
        <v>5</v>
      </c>
      <c r="G425" s="2041">
        <v>4.18</v>
      </c>
      <c r="H425" s="2041">
        <v>6.27</v>
      </c>
      <c r="I425" s="2042">
        <v>9002719006091</v>
      </c>
      <c r="J425" s="2039">
        <v>90318020</v>
      </c>
      <c r="K425" s="2043" t="s">
        <v>10172</v>
      </c>
      <c r="N425" s="2044" t="str">
        <f t="shared" si="24"/>
        <v xml:space="preserve"> </v>
      </c>
    </row>
    <row r="426" spans="1:14" s="2037" customFormat="1" ht="11.25">
      <c r="A426" s="2037" t="s">
        <v>11711</v>
      </c>
      <c r="B426" s="2038">
        <v>1430601</v>
      </c>
      <c r="C426" s="2039" t="s">
        <v>11034</v>
      </c>
      <c r="D426" s="2039" t="s">
        <v>11024</v>
      </c>
      <c r="E426" s="2039" t="s">
        <v>11032</v>
      </c>
      <c r="F426" s="2040">
        <v>20</v>
      </c>
      <c r="G426" s="2041">
        <v>3.44</v>
      </c>
      <c r="H426" s="2041">
        <v>5.15</v>
      </c>
      <c r="I426" s="2042">
        <v>9002719000747</v>
      </c>
      <c r="J426" s="2039">
        <v>90318020</v>
      </c>
      <c r="K426" s="2043" t="s">
        <v>10172</v>
      </c>
      <c r="N426" s="2044" t="str">
        <f t="shared" si="24"/>
        <v xml:space="preserve"> </v>
      </c>
    </row>
    <row r="427" spans="1:14" s="2037" customFormat="1" ht="11.25">
      <c r="A427" s="2037" t="s">
        <v>11712</v>
      </c>
      <c r="B427" s="2038">
        <v>1430620</v>
      </c>
      <c r="C427" s="2039" t="s">
        <v>11035</v>
      </c>
      <c r="D427" s="2039" t="s">
        <v>11036</v>
      </c>
      <c r="E427" s="2039" t="s">
        <v>11033</v>
      </c>
      <c r="F427" s="2040">
        <v>5</v>
      </c>
      <c r="G427" s="2041">
        <v>4.8099999999999996</v>
      </c>
      <c r="H427" s="2041">
        <v>7.21</v>
      </c>
      <c r="I427" s="2042">
        <v>9002719006138</v>
      </c>
      <c r="J427" s="2039">
        <v>90318020</v>
      </c>
      <c r="K427" s="2043" t="s">
        <v>10172</v>
      </c>
      <c r="N427" s="2044" t="str">
        <f t="shared" si="24"/>
        <v xml:space="preserve"> </v>
      </c>
    </row>
    <row r="428" spans="1:14" s="2037" customFormat="1" ht="11.25">
      <c r="A428" s="2037" t="s">
        <v>11713</v>
      </c>
      <c r="B428" s="2038">
        <v>1431001</v>
      </c>
      <c r="C428" s="2039" t="s">
        <v>11037</v>
      </c>
      <c r="D428" s="2039" t="s">
        <v>11038</v>
      </c>
      <c r="E428" s="2039"/>
      <c r="F428" s="2040">
        <v>1</v>
      </c>
      <c r="G428" s="2041">
        <v>1.51</v>
      </c>
      <c r="H428" s="2041">
        <v>2.2599999999999998</v>
      </c>
      <c r="I428" s="2042">
        <v>9002719010326</v>
      </c>
      <c r="J428" s="2039">
        <v>90318020</v>
      </c>
      <c r="K428" s="2043" t="s">
        <v>10214</v>
      </c>
      <c r="N428" s="2044" t="str">
        <f t="shared" si="24"/>
        <v xml:space="preserve"> </v>
      </c>
    </row>
    <row r="429" spans="1:14" s="2037" customFormat="1" ht="11.25">
      <c r="A429" s="2037" t="s">
        <v>11714</v>
      </c>
      <c r="B429" s="2038">
        <v>1431020</v>
      </c>
      <c r="C429" s="2039" t="s">
        <v>11037</v>
      </c>
      <c r="D429" s="2039" t="s">
        <v>11038</v>
      </c>
      <c r="E429" s="2039" t="s">
        <v>11033</v>
      </c>
      <c r="F429" s="2040">
        <v>5</v>
      </c>
      <c r="G429" s="2041">
        <v>2.08</v>
      </c>
      <c r="H429" s="2041">
        <v>3.11</v>
      </c>
      <c r="I429" s="2042">
        <v>9002719001195</v>
      </c>
      <c r="J429" s="2039">
        <v>90318020</v>
      </c>
      <c r="K429" s="2043" t="s">
        <v>10214</v>
      </c>
      <c r="N429" s="2044" t="str">
        <f t="shared" si="24"/>
        <v xml:space="preserve"> </v>
      </c>
    </row>
    <row r="430" spans="1:14" s="2037" customFormat="1" ht="11.25">
      <c r="A430" s="2037" t="s">
        <v>11715</v>
      </c>
      <c r="B430" s="2038">
        <v>1430901</v>
      </c>
      <c r="C430" s="2039" t="s">
        <v>11039</v>
      </c>
      <c r="D430" s="2039" t="s">
        <v>11040</v>
      </c>
      <c r="E430" s="2039"/>
      <c r="F430" s="2040">
        <v>1</v>
      </c>
      <c r="G430" s="2041">
        <v>1.85</v>
      </c>
      <c r="H430" s="2041">
        <v>2.77</v>
      </c>
      <c r="I430" s="2042">
        <v>9002719001218</v>
      </c>
      <c r="J430" s="2039">
        <v>90318020</v>
      </c>
      <c r="K430" s="2043" t="s">
        <v>10214</v>
      </c>
      <c r="N430" s="2044" t="str">
        <f t="shared" si="24"/>
        <v xml:space="preserve"> </v>
      </c>
    </row>
    <row r="431" spans="1:14" s="2037" customFormat="1" ht="11.25">
      <c r="A431" s="2037" t="s">
        <v>11716</v>
      </c>
      <c r="B431" s="2038">
        <v>1430920</v>
      </c>
      <c r="C431" s="2039" t="s">
        <v>11039</v>
      </c>
      <c r="D431" s="2039" t="s">
        <v>11040</v>
      </c>
      <c r="E431" s="2039" t="s">
        <v>11033</v>
      </c>
      <c r="F431" s="2040">
        <v>5</v>
      </c>
      <c r="G431" s="2041">
        <v>2.4900000000000002</v>
      </c>
      <c r="H431" s="2041">
        <v>3.73</v>
      </c>
      <c r="I431" s="2042">
        <v>9002719001225</v>
      </c>
      <c r="J431" s="2039">
        <v>90318020</v>
      </c>
      <c r="K431" s="2043" t="s">
        <v>10214</v>
      </c>
      <c r="N431" s="2044" t="str">
        <f t="shared" si="24"/>
        <v xml:space="preserve"> </v>
      </c>
    </row>
    <row r="432" spans="1:14" s="2037" customFormat="1" ht="11.25">
      <c r="A432" s="2037" t="s">
        <v>11041</v>
      </c>
      <c r="B432" s="2038">
        <v>69051501</v>
      </c>
      <c r="C432" s="2039" t="s">
        <v>11042</v>
      </c>
      <c r="D432" s="2039" t="s">
        <v>11043</v>
      </c>
      <c r="E432" s="2039" t="s">
        <v>11044</v>
      </c>
      <c r="F432" s="2040">
        <v>1</v>
      </c>
      <c r="G432" s="2041">
        <v>7.17</v>
      </c>
      <c r="H432" s="2041">
        <v>10.74</v>
      </c>
      <c r="I432" s="2042">
        <v>9002719008453</v>
      </c>
      <c r="J432" s="2039">
        <v>90318020</v>
      </c>
      <c r="K432" s="2043" t="s">
        <v>10274</v>
      </c>
      <c r="N432" s="2044" t="str">
        <f t="shared" si="24"/>
        <v xml:space="preserve"> </v>
      </c>
    </row>
    <row r="433" spans="1:14" s="2037" customFormat="1" ht="11.25">
      <c r="B433" s="2038"/>
      <c r="C433" s="2039" t="s">
        <v>11045</v>
      </c>
      <c r="D433" s="2039"/>
      <c r="E433" s="2039"/>
      <c r="F433" s="2040">
        <v>0</v>
      </c>
      <c r="G433" s="2041">
        <v>0</v>
      </c>
      <c r="H433" s="2041">
        <v>0</v>
      </c>
      <c r="I433" s="2042"/>
      <c r="J433" s="2039"/>
      <c r="K433" s="2043" t="s">
        <v>10168</v>
      </c>
      <c r="N433" s="2044" t="str">
        <f t="shared" si="24"/>
        <v xml:space="preserve"> </v>
      </c>
    </row>
    <row r="434" spans="1:14" s="2037" customFormat="1" ht="11.25">
      <c r="A434" s="2037" t="s">
        <v>11717</v>
      </c>
      <c r="B434" s="2038">
        <v>1480101</v>
      </c>
      <c r="C434" s="2039" t="s">
        <v>11046</v>
      </c>
      <c r="D434" s="2039" t="s">
        <v>11047</v>
      </c>
      <c r="E434" s="2039"/>
      <c r="F434" s="2040">
        <v>1</v>
      </c>
      <c r="G434" s="2041">
        <v>36.43</v>
      </c>
      <c r="H434" s="2041">
        <v>54.58</v>
      </c>
      <c r="I434" s="2042">
        <v>9002719001072</v>
      </c>
      <c r="J434" s="2039">
        <v>90318020</v>
      </c>
      <c r="K434" s="2043" t="s">
        <v>10172</v>
      </c>
      <c r="N434" s="2044" t="str">
        <f t="shared" si="24"/>
        <v xml:space="preserve"> </v>
      </c>
    </row>
    <row r="435" spans="1:14" s="2037" customFormat="1" ht="11.25">
      <c r="A435" s="2037" t="s">
        <v>11718</v>
      </c>
      <c r="B435" s="2038">
        <v>1480701</v>
      </c>
      <c r="C435" s="2039" t="s">
        <v>11048</v>
      </c>
      <c r="D435" s="2039" t="s">
        <v>11047</v>
      </c>
      <c r="E435" s="2039" t="s">
        <v>10761</v>
      </c>
      <c r="F435" s="2040">
        <v>1</v>
      </c>
      <c r="G435" s="2041">
        <v>58.16</v>
      </c>
      <c r="H435" s="2041">
        <v>87.13</v>
      </c>
      <c r="I435" s="2042">
        <v>9002719016700</v>
      </c>
      <c r="J435" s="2039">
        <v>90318020</v>
      </c>
      <c r="K435" s="2043" t="s">
        <v>10172</v>
      </c>
      <c r="N435" s="2044" t="str">
        <f t="shared" si="24"/>
        <v xml:space="preserve"> </v>
      </c>
    </row>
    <row r="436" spans="1:14" s="2037" customFormat="1" ht="11.25">
      <c r="A436" s="2037" t="s">
        <v>11719</v>
      </c>
      <c r="B436" s="2038">
        <v>1480901</v>
      </c>
      <c r="C436" s="2039" t="s">
        <v>11049</v>
      </c>
      <c r="D436" s="2039" t="s">
        <v>11047</v>
      </c>
      <c r="E436" s="2039" t="s">
        <v>10761</v>
      </c>
      <c r="F436" s="2040">
        <v>1</v>
      </c>
      <c r="G436" s="2041">
        <v>67.400000000000006</v>
      </c>
      <c r="H436" s="2041">
        <v>100.97</v>
      </c>
      <c r="I436" s="2042">
        <v>9002719016717</v>
      </c>
      <c r="J436" s="2039">
        <v>90318020</v>
      </c>
      <c r="K436" s="2043" t="s">
        <v>10172</v>
      </c>
      <c r="N436" s="2044" t="str">
        <f t="shared" si="24"/>
        <v xml:space="preserve"> </v>
      </c>
    </row>
    <row r="437" spans="1:14" s="2037" customFormat="1" ht="11.25">
      <c r="A437" s="2037" t="s">
        <v>11720</v>
      </c>
      <c r="B437" s="2038">
        <v>1484101</v>
      </c>
      <c r="C437" s="2039" t="s">
        <v>11050</v>
      </c>
      <c r="D437" s="2039" t="s">
        <v>11047</v>
      </c>
      <c r="E437" s="2039" t="s">
        <v>11051</v>
      </c>
      <c r="F437" s="2040">
        <v>1</v>
      </c>
      <c r="G437" s="2041">
        <v>51.66</v>
      </c>
      <c r="H437" s="2041">
        <v>77.39</v>
      </c>
      <c r="I437" s="2042">
        <v>9002719040835</v>
      </c>
      <c r="J437" s="2039">
        <v>90318020</v>
      </c>
      <c r="K437" s="2043" t="s">
        <v>10172</v>
      </c>
      <c r="N437" s="2044" t="str">
        <f t="shared" si="24"/>
        <v xml:space="preserve"> </v>
      </c>
    </row>
    <row r="438" spans="1:14" s="2037" customFormat="1" ht="11.25">
      <c r="A438" s="2037" t="s">
        <v>11721</v>
      </c>
      <c r="B438" s="2038">
        <v>1484501</v>
      </c>
      <c r="C438" s="2039" t="s">
        <v>11052</v>
      </c>
      <c r="D438" s="2039" t="s">
        <v>11047</v>
      </c>
      <c r="E438" s="2039" t="s">
        <v>11053</v>
      </c>
      <c r="F438" s="2040">
        <v>1</v>
      </c>
      <c r="G438" s="2041">
        <v>72.64</v>
      </c>
      <c r="H438" s="2041">
        <v>108.83</v>
      </c>
      <c r="I438" s="2042">
        <v>9002719040842</v>
      </c>
      <c r="J438" s="2039">
        <v>90318020</v>
      </c>
      <c r="K438" s="2043" t="s">
        <v>10172</v>
      </c>
      <c r="N438" s="2044" t="str">
        <f t="shared" si="24"/>
        <v xml:space="preserve"> </v>
      </c>
    </row>
    <row r="439" spans="1:14" s="2037" customFormat="1" ht="11.25">
      <c r="A439" s="2037" t="s">
        <v>11722</v>
      </c>
      <c r="B439" s="2038">
        <v>1482201</v>
      </c>
      <c r="C439" s="2039" t="s">
        <v>11054</v>
      </c>
      <c r="D439" s="2039" t="s">
        <v>11047</v>
      </c>
      <c r="E439" s="2039" t="s">
        <v>10761</v>
      </c>
      <c r="F439" s="2040">
        <v>1</v>
      </c>
      <c r="G439" s="2041">
        <v>77.67</v>
      </c>
      <c r="H439" s="2041">
        <v>116.36</v>
      </c>
      <c r="I439" s="2042">
        <v>9002719016724</v>
      </c>
      <c r="J439" s="2039">
        <v>90318020</v>
      </c>
      <c r="K439" s="2043" t="s">
        <v>10172</v>
      </c>
      <c r="N439" s="2044" t="str">
        <f t="shared" si="24"/>
        <v xml:space="preserve"> </v>
      </c>
    </row>
    <row r="440" spans="1:14" s="2037" customFormat="1" ht="11.25">
      <c r="B440" s="2038"/>
      <c r="C440" s="2039" t="s">
        <v>11055</v>
      </c>
      <c r="D440" s="2039"/>
      <c r="E440" s="2039"/>
      <c r="F440" s="2040">
        <v>0</v>
      </c>
      <c r="G440" s="2041">
        <v>0</v>
      </c>
      <c r="H440" s="2041">
        <v>0</v>
      </c>
      <c r="I440" s="2042"/>
      <c r="J440" s="2039"/>
      <c r="K440" s="2043" t="s">
        <v>10168</v>
      </c>
      <c r="N440" s="2044" t="str">
        <f t="shared" si="24"/>
        <v xml:space="preserve"> </v>
      </c>
    </row>
    <row r="441" spans="1:14" s="2037" customFormat="1" ht="11.25">
      <c r="A441" s="2037" t="s">
        <v>11723</v>
      </c>
      <c r="B441" s="2038">
        <v>1450120</v>
      </c>
      <c r="C441" s="2039" t="s">
        <v>11056</v>
      </c>
      <c r="D441" s="2039" t="s">
        <v>11057</v>
      </c>
      <c r="E441" s="2039" t="s">
        <v>11033</v>
      </c>
      <c r="F441" s="2040">
        <v>5</v>
      </c>
      <c r="G441" s="2041">
        <v>18.66</v>
      </c>
      <c r="H441" s="2041">
        <v>27.96</v>
      </c>
      <c r="I441" s="2042">
        <v>9002719000983</v>
      </c>
      <c r="J441" s="2039">
        <v>90318020</v>
      </c>
      <c r="K441" s="2043" t="s">
        <v>10214</v>
      </c>
      <c r="N441" s="2044" t="str">
        <f t="shared" si="24"/>
        <v xml:space="preserve"> </v>
      </c>
    </row>
    <row r="442" spans="1:14" s="2037" customFormat="1" ht="11.25">
      <c r="A442" s="2037" t="s">
        <v>11724</v>
      </c>
      <c r="B442" s="2038">
        <v>1450220</v>
      </c>
      <c r="C442" s="2039" t="s">
        <v>11058</v>
      </c>
      <c r="D442" s="2039" t="s">
        <v>11057</v>
      </c>
      <c r="E442" s="2039" t="s">
        <v>11033</v>
      </c>
      <c r="F442" s="2040">
        <v>5</v>
      </c>
      <c r="G442" s="2041">
        <v>8.93</v>
      </c>
      <c r="H442" s="2041">
        <v>13.37</v>
      </c>
      <c r="I442" s="2042">
        <v>9002719001003</v>
      </c>
      <c r="J442" s="2039">
        <v>90318020</v>
      </c>
      <c r="K442" s="2043" t="s">
        <v>10214</v>
      </c>
      <c r="N442" s="2044" t="str">
        <f t="shared" si="24"/>
        <v xml:space="preserve"> </v>
      </c>
    </row>
    <row r="443" spans="1:14" s="2037" customFormat="1" ht="11.25">
      <c r="A443" s="2037" t="s">
        <v>11725</v>
      </c>
      <c r="B443" s="2038">
        <v>1452201</v>
      </c>
      <c r="C443" s="2039" t="s">
        <v>11059</v>
      </c>
      <c r="D443" s="2039" t="s">
        <v>11060</v>
      </c>
      <c r="E443" s="2039" t="s">
        <v>11061</v>
      </c>
      <c r="F443" s="2040">
        <v>1</v>
      </c>
      <c r="G443" s="2041">
        <v>33.44</v>
      </c>
      <c r="H443" s="2041">
        <v>50.1</v>
      </c>
      <c r="I443" s="2042">
        <v>9002719001065</v>
      </c>
      <c r="J443" s="2039">
        <v>90318020</v>
      </c>
      <c r="K443" s="2043" t="s">
        <v>10214</v>
      </c>
      <c r="N443" s="2044" t="str">
        <f t="shared" si="24"/>
        <v xml:space="preserve"> </v>
      </c>
    </row>
    <row r="444" spans="1:14" s="2037" customFormat="1" ht="11.25">
      <c r="A444" s="2037" t="s">
        <v>11062</v>
      </c>
      <c r="B444" s="2038">
        <v>22142201</v>
      </c>
      <c r="C444" s="2039" t="s">
        <v>11063</v>
      </c>
      <c r="D444" s="2039" t="s">
        <v>11064</v>
      </c>
      <c r="E444" s="2039"/>
      <c r="F444" s="2040">
        <v>1</v>
      </c>
      <c r="G444" s="2041">
        <v>11.86</v>
      </c>
      <c r="H444" s="2041">
        <v>17.77</v>
      </c>
      <c r="I444" s="2042">
        <v>9002719001959</v>
      </c>
      <c r="J444" s="2039">
        <v>39173200</v>
      </c>
      <c r="K444" s="2043" t="s">
        <v>10214</v>
      </c>
      <c r="N444" s="2044" t="str">
        <f t="shared" si="24"/>
        <v xml:space="preserve"> </v>
      </c>
    </row>
    <row r="445" spans="1:14" s="2037" customFormat="1" ht="11.25">
      <c r="A445" s="2037" t="s">
        <v>11065</v>
      </c>
      <c r="B445" s="2038">
        <v>22142301</v>
      </c>
      <c r="C445" s="2039" t="s">
        <v>11066</v>
      </c>
      <c r="D445" s="2039" t="s">
        <v>11064</v>
      </c>
      <c r="E445" s="2039"/>
      <c r="F445" s="2040">
        <v>1</v>
      </c>
      <c r="G445" s="2041">
        <v>15.78</v>
      </c>
      <c r="H445" s="2041">
        <v>23.64</v>
      </c>
      <c r="I445" s="2042">
        <v>9002719001966</v>
      </c>
      <c r="J445" s="2039">
        <v>39173200</v>
      </c>
      <c r="K445" s="2043" t="s">
        <v>10214</v>
      </c>
      <c r="N445" s="2044" t="str">
        <f t="shared" si="24"/>
        <v xml:space="preserve"> </v>
      </c>
    </row>
    <row r="446" spans="1:14" s="2037" customFormat="1" ht="11.25">
      <c r="A446" s="2037" t="s">
        <v>11067</v>
      </c>
      <c r="B446" s="2038">
        <v>22142401</v>
      </c>
      <c r="C446" s="2039" t="s">
        <v>11068</v>
      </c>
      <c r="D446" s="2039" t="s">
        <v>11064</v>
      </c>
      <c r="E446" s="2039"/>
      <c r="F446" s="2040">
        <v>1</v>
      </c>
      <c r="G446" s="2041">
        <v>24.05</v>
      </c>
      <c r="H446" s="2041">
        <v>36.04</v>
      </c>
      <c r="I446" s="2042">
        <v>9002719005902</v>
      </c>
      <c r="J446" s="2039">
        <v>39173200</v>
      </c>
      <c r="K446" s="2043" t="s">
        <v>10214</v>
      </c>
      <c r="N446" s="2044" t="str">
        <f t="shared" si="24"/>
        <v xml:space="preserve"> </v>
      </c>
    </row>
    <row r="447" spans="1:14" s="2037" customFormat="1" ht="11.25">
      <c r="A447" s="2037" t="s">
        <v>11069</v>
      </c>
      <c r="B447" s="2038">
        <v>22142801</v>
      </c>
      <c r="C447" s="2039" t="s">
        <v>11070</v>
      </c>
      <c r="D447" s="2039" t="s">
        <v>11064</v>
      </c>
      <c r="E447" s="2039"/>
      <c r="F447" s="2040">
        <v>1</v>
      </c>
      <c r="G447" s="2041">
        <v>95.44</v>
      </c>
      <c r="H447" s="2041">
        <v>142.99</v>
      </c>
      <c r="I447" s="2042">
        <v>9002719003694</v>
      </c>
      <c r="J447" s="2039">
        <v>39173200</v>
      </c>
      <c r="K447" s="2043" t="s">
        <v>10214</v>
      </c>
      <c r="N447" s="2044" t="str">
        <f t="shared" si="24"/>
        <v xml:space="preserve"> </v>
      </c>
    </row>
    <row r="448" spans="1:14" s="2037" customFormat="1" ht="11.25">
      <c r="B448" s="2038"/>
      <c r="C448" s="2039" t="s">
        <v>11071</v>
      </c>
      <c r="D448" s="2039"/>
      <c r="E448" s="2039"/>
      <c r="F448" s="2040">
        <v>0</v>
      </c>
      <c r="G448" s="2041">
        <v>0</v>
      </c>
      <c r="H448" s="2041">
        <v>0</v>
      </c>
      <c r="I448" s="2042"/>
      <c r="J448" s="2039"/>
      <c r="K448" s="2043" t="s">
        <v>10168</v>
      </c>
      <c r="N448" s="2044" t="str">
        <f t="shared" si="24"/>
        <v xml:space="preserve"> </v>
      </c>
    </row>
    <row r="449" spans="1:14" s="2037" customFormat="1" ht="11.25">
      <c r="A449" s="2037" t="s">
        <v>11072</v>
      </c>
      <c r="B449" s="2038">
        <v>69213101</v>
      </c>
      <c r="C449" s="2039" t="s">
        <v>11073</v>
      </c>
      <c r="D449" s="2039" t="s">
        <v>11074</v>
      </c>
      <c r="E449" s="2039" t="s">
        <v>11075</v>
      </c>
      <c r="F449" s="2040">
        <v>1</v>
      </c>
      <c r="G449" s="2041">
        <v>0.97</v>
      </c>
      <c r="H449" s="2041">
        <v>1.78</v>
      </c>
      <c r="I449" s="2042">
        <v>9002719010579</v>
      </c>
      <c r="J449" s="2039">
        <v>90319000</v>
      </c>
      <c r="K449" s="2043" t="s">
        <v>10172</v>
      </c>
      <c r="N449" s="2044" t="str">
        <f t="shared" si="24"/>
        <v xml:space="preserve"> </v>
      </c>
    </row>
    <row r="450" spans="1:14" s="2037" customFormat="1" ht="11.25">
      <c r="A450" s="2037" t="s">
        <v>11076</v>
      </c>
      <c r="B450" s="2038">
        <v>69213201</v>
      </c>
      <c r="C450" s="2039" t="s">
        <v>11077</v>
      </c>
      <c r="D450" s="2039" t="s">
        <v>11078</v>
      </c>
      <c r="E450" s="2039" t="s">
        <v>11075</v>
      </c>
      <c r="F450" s="2040">
        <v>1</v>
      </c>
      <c r="G450" s="2041">
        <v>0.97</v>
      </c>
      <c r="H450" s="2041">
        <v>1.78</v>
      </c>
      <c r="I450" s="2042">
        <v>9002719010586</v>
      </c>
      <c r="J450" s="2039">
        <v>90319000</v>
      </c>
      <c r="K450" s="2043" t="s">
        <v>10172</v>
      </c>
      <c r="N450" s="2044" t="str">
        <f t="shared" si="24"/>
        <v xml:space="preserve"> </v>
      </c>
    </row>
    <row r="451" spans="1:14" s="2037" customFormat="1" ht="11.25">
      <c r="A451" s="2037" t="s">
        <v>11079</v>
      </c>
      <c r="B451" s="2038">
        <v>69213301</v>
      </c>
      <c r="C451" s="2039" t="s">
        <v>11080</v>
      </c>
      <c r="D451" s="2039" t="s">
        <v>11081</v>
      </c>
      <c r="E451" s="2039" t="s">
        <v>11075</v>
      </c>
      <c r="F451" s="2040">
        <v>1</v>
      </c>
      <c r="G451" s="2041">
        <v>0.97</v>
      </c>
      <c r="H451" s="2041">
        <v>1.78</v>
      </c>
      <c r="I451" s="2042">
        <v>9002719010593</v>
      </c>
      <c r="J451" s="2039">
        <v>90319000</v>
      </c>
      <c r="K451" s="2043" t="s">
        <v>10172</v>
      </c>
      <c r="N451" s="2044" t="str">
        <f t="shared" si="24"/>
        <v xml:space="preserve"> </v>
      </c>
    </row>
    <row r="452" spans="1:14" s="2037" customFormat="1" ht="11.25">
      <c r="A452" s="2037" t="s">
        <v>11082</v>
      </c>
      <c r="B452" s="2038">
        <v>69213401</v>
      </c>
      <c r="C452" s="2039" t="s">
        <v>11083</v>
      </c>
      <c r="D452" s="2039" t="s">
        <v>11084</v>
      </c>
      <c r="E452" s="2039" t="s">
        <v>11075</v>
      </c>
      <c r="F452" s="2040">
        <v>1</v>
      </c>
      <c r="G452" s="2041">
        <v>0.97</v>
      </c>
      <c r="H452" s="2041">
        <v>1.78</v>
      </c>
      <c r="I452" s="2042">
        <v>9002719010609</v>
      </c>
      <c r="J452" s="2039">
        <v>90319000</v>
      </c>
      <c r="K452" s="2043" t="s">
        <v>10172</v>
      </c>
      <c r="N452" s="2044" t="str">
        <f t="shared" si="24"/>
        <v xml:space="preserve"> </v>
      </c>
    </row>
    <row r="453" spans="1:14" s="2037" customFormat="1" ht="11.25">
      <c r="A453" s="2037" t="s">
        <v>11085</v>
      </c>
      <c r="B453" s="2038">
        <v>69213501</v>
      </c>
      <c r="C453" s="2039" t="s">
        <v>11086</v>
      </c>
      <c r="D453" s="2039" t="s">
        <v>11087</v>
      </c>
      <c r="E453" s="2039" t="s">
        <v>11075</v>
      </c>
      <c r="F453" s="2040">
        <v>1</v>
      </c>
      <c r="G453" s="2041">
        <v>0.97</v>
      </c>
      <c r="H453" s="2041">
        <v>1.78</v>
      </c>
      <c r="I453" s="2042">
        <v>9002719009481</v>
      </c>
      <c r="J453" s="2039">
        <v>90319000</v>
      </c>
      <c r="K453" s="2043" t="s">
        <v>10172</v>
      </c>
      <c r="N453" s="2044" t="str">
        <f t="shared" si="24"/>
        <v xml:space="preserve"> </v>
      </c>
    </row>
    <row r="454" spans="1:14" s="2037" customFormat="1" ht="11.25">
      <c r="A454" s="2037" t="s">
        <v>11088</v>
      </c>
      <c r="B454" s="2038">
        <v>69214201</v>
      </c>
      <c r="C454" s="2039" t="s">
        <v>11089</v>
      </c>
      <c r="D454" s="2039" t="s">
        <v>11090</v>
      </c>
      <c r="E454" s="2039" t="s">
        <v>11075</v>
      </c>
      <c r="F454" s="2040">
        <v>1</v>
      </c>
      <c r="G454" s="2041">
        <v>1.27</v>
      </c>
      <c r="H454" s="2041">
        <v>2.33</v>
      </c>
      <c r="I454" s="2042">
        <v>9002719009696</v>
      </c>
      <c r="J454" s="2039">
        <v>90319000</v>
      </c>
      <c r="K454" s="2043" t="s">
        <v>10172</v>
      </c>
      <c r="N454" s="2044" t="str">
        <f t="shared" si="24"/>
        <v xml:space="preserve"> </v>
      </c>
    </row>
    <row r="455" spans="1:14" s="2037" customFormat="1" ht="11.25">
      <c r="A455" s="2037" t="s">
        <v>11091</v>
      </c>
      <c r="B455" s="2038">
        <v>5091101</v>
      </c>
      <c r="C455" s="2039" t="s">
        <v>11092</v>
      </c>
      <c r="D455" s="2039" t="s">
        <v>11093</v>
      </c>
      <c r="E455" s="2039" t="s">
        <v>11094</v>
      </c>
      <c r="F455" s="2040">
        <v>1</v>
      </c>
      <c r="G455" s="2041">
        <v>36.1</v>
      </c>
      <c r="H455" s="2041">
        <v>58.09</v>
      </c>
      <c r="I455" s="2042">
        <v>9002719030058</v>
      </c>
      <c r="J455" s="2039">
        <v>90318020</v>
      </c>
      <c r="K455" s="2043" t="s">
        <v>10172</v>
      </c>
      <c r="N455" s="2044" t="str">
        <f t="shared" si="24"/>
        <v xml:space="preserve"> </v>
      </c>
    </row>
    <row r="456" spans="1:14" s="2037" customFormat="1" ht="11.25">
      <c r="A456" s="2037" t="s">
        <v>11095</v>
      </c>
      <c r="B456" s="2038">
        <v>5091201</v>
      </c>
      <c r="C456" s="2039" t="s">
        <v>11096</v>
      </c>
      <c r="D456" s="2039" t="s">
        <v>11093</v>
      </c>
      <c r="E456" s="2039" t="s">
        <v>11097</v>
      </c>
      <c r="F456" s="2040">
        <v>1</v>
      </c>
      <c r="G456" s="2041">
        <v>38.9</v>
      </c>
      <c r="H456" s="2041">
        <v>62.59</v>
      </c>
      <c r="I456" s="2042">
        <v>9002719030065</v>
      </c>
      <c r="J456" s="2039">
        <v>90318020</v>
      </c>
      <c r="K456" s="2043" t="s">
        <v>10172</v>
      </c>
      <c r="N456" s="2044" t="str">
        <f t="shared" si="24"/>
        <v xml:space="preserve"> </v>
      </c>
    </row>
    <row r="457" spans="1:14" s="2037" customFormat="1" ht="11.25">
      <c r="B457" s="2038"/>
      <c r="C457" s="2039" t="s">
        <v>11098</v>
      </c>
      <c r="D457" s="2039"/>
      <c r="E457" s="2039"/>
      <c r="F457" s="2040">
        <v>0</v>
      </c>
      <c r="G457" s="2041">
        <v>0</v>
      </c>
      <c r="H457" s="2041">
        <v>0</v>
      </c>
      <c r="I457" s="2042"/>
      <c r="J457" s="2039"/>
      <c r="K457" s="2043" t="s">
        <v>10168</v>
      </c>
      <c r="N457" s="2044" t="str">
        <f t="shared" si="24"/>
        <v xml:space="preserve"> </v>
      </c>
    </row>
    <row r="458" spans="1:14" s="2037" customFormat="1" ht="11.25">
      <c r="A458" s="2037" t="s">
        <v>11099</v>
      </c>
      <c r="B458" s="2038" t="s">
        <v>11100</v>
      </c>
      <c r="C458" s="2039" t="s">
        <v>11101</v>
      </c>
      <c r="D458" s="2039" t="s">
        <v>11102</v>
      </c>
      <c r="E458" s="2039" t="s">
        <v>11103</v>
      </c>
      <c r="F458" s="2040">
        <v>1</v>
      </c>
      <c r="G458" s="2041">
        <v>6.31</v>
      </c>
      <c r="H458" s="2041">
        <v>10</v>
      </c>
      <c r="I458" s="2042">
        <v>9002719038924</v>
      </c>
      <c r="J458" s="2039">
        <v>42029900</v>
      </c>
      <c r="K458" s="2043" t="s">
        <v>10251</v>
      </c>
      <c r="N458" s="2044" t="str">
        <f t="shared" si="24"/>
        <v xml:space="preserve"> </v>
      </c>
    </row>
    <row r="459" spans="1:14" s="2037" customFormat="1" ht="11.25">
      <c r="A459" s="2037" t="s">
        <v>11104</v>
      </c>
      <c r="B459" s="2038" t="s">
        <v>11105</v>
      </c>
      <c r="C459" s="2039" t="s">
        <v>11106</v>
      </c>
      <c r="D459" s="2039" t="s">
        <v>11107</v>
      </c>
      <c r="E459" s="2039" t="s">
        <v>11108</v>
      </c>
      <c r="F459" s="2040">
        <v>1</v>
      </c>
      <c r="G459" s="2041">
        <v>10.52</v>
      </c>
      <c r="H459" s="2041">
        <v>16.670000000000002</v>
      </c>
      <c r="I459" s="2042">
        <v>9002719038870</v>
      </c>
      <c r="J459" s="2039">
        <v>42029900</v>
      </c>
      <c r="K459" s="2043" t="s">
        <v>10251</v>
      </c>
      <c r="N459" s="2044" t="str">
        <f t="shared" si="24"/>
        <v xml:space="preserve"> </v>
      </c>
    </row>
    <row r="460" spans="1:14" s="2037" customFormat="1" ht="11.25">
      <c r="A460" s="2037" t="s">
        <v>11109</v>
      </c>
      <c r="B460" s="2038" t="s">
        <v>11110</v>
      </c>
      <c r="C460" s="2039" t="s">
        <v>11111</v>
      </c>
      <c r="D460" s="2039" t="s">
        <v>11112</v>
      </c>
      <c r="E460" s="2039" t="s">
        <v>11113</v>
      </c>
      <c r="F460" s="2040">
        <v>1</v>
      </c>
      <c r="G460" s="2041">
        <v>11.57</v>
      </c>
      <c r="H460" s="2041">
        <v>18.329999999999998</v>
      </c>
      <c r="I460" s="2042">
        <v>9002719038887</v>
      </c>
      <c r="J460" s="2039">
        <v>42029900</v>
      </c>
      <c r="K460" s="2043" t="s">
        <v>10251</v>
      </c>
      <c r="N460" s="2044" t="str">
        <f t="shared" si="24"/>
        <v xml:space="preserve"> </v>
      </c>
    </row>
    <row r="461" spans="1:14" s="2037" customFormat="1" ht="11.25">
      <c r="A461" s="2037" t="s">
        <v>11114</v>
      </c>
      <c r="B461" s="2038" t="s">
        <v>11115</v>
      </c>
      <c r="C461" s="2039" t="s">
        <v>11116</v>
      </c>
      <c r="D461" s="2039" t="s">
        <v>11117</v>
      </c>
      <c r="E461" s="2039" t="s">
        <v>11118</v>
      </c>
      <c r="F461" s="2040">
        <v>1</v>
      </c>
      <c r="G461" s="2041">
        <v>13.67</v>
      </c>
      <c r="H461" s="2041">
        <v>21.66</v>
      </c>
      <c r="I461" s="2042">
        <v>9002719038894</v>
      </c>
      <c r="J461" s="2039">
        <v>42029900</v>
      </c>
      <c r="K461" s="2043" t="s">
        <v>10251</v>
      </c>
      <c r="N461" s="2044" t="str">
        <f t="shared" si="24"/>
        <v xml:space="preserve"> </v>
      </c>
    </row>
    <row r="462" spans="1:14" s="2037" customFormat="1" ht="11.25">
      <c r="A462" s="2037" t="s">
        <v>11119</v>
      </c>
      <c r="B462" s="2038" t="s">
        <v>11120</v>
      </c>
      <c r="C462" s="2039" t="s">
        <v>11121</v>
      </c>
      <c r="D462" s="2039" t="s">
        <v>11122</v>
      </c>
      <c r="E462" s="2039" t="s">
        <v>11123</v>
      </c>
      <c r="F462" s="2040">
        <v>1</v>
      </c>
      <c r="G462" s="2041">
        <v>15.77</v>
      </c>
      <c r="H462" s="2041">
        <v>24.98</v>
      </c>
      <c r="I462" s="2042">
        <v>9002719038900</v>
      </c>
      <c r="J462" s="2039">
        <v>42029900</v>
      </c>
      <c r="K462" s="2043" t="s">
        <v>10251</v>
      </c>
      <c r="N462" s="2044" t="str">
        <f t="shared" si="24"/>
        <v xml:space="preserve"> </v>
      </c>
    </row>
    <row r="463" spans="1:14" s="2037" customFormat="1" ht="11.25">
      <c r="A463" s="2037" t="s">
        <v>11124</v>
      </c>
      <c r="B463" s="2038" t="s">
        <v>11125</v>
      </c>
      <c r="C463" s="2039" t="s">
        <v>11126</v>
      </c>
      <c r="D463" s="2039" t="s">
        <v>11127</v>
      </c>
      <c r="E463" s="2039" t="s">
        <v>11128</v>
      </c>
      <c r="F463" s="2040">
        <v>1</v>
      </c>
      <c r="G463" s="2041">
        <v>15.77</v>
      </c>
      <c r="H463" s="2041">
        <v>24.98</v>
      </c>
      <c r="I463" s="2042">
        <v>9002719038917</v>
      </c>
      <c r="J463" s="2039">
        <v>42029900</v>
      </c>
      <c r="K463" s="2043" t="s">
        <v>10251</v>
      </c>
      <c r="N463" s="2044" t="str">
        <f t="shared" si="24"/>
        <v xml:space="preserve"> </v>
      </c>
    </row>
    <row r="464" spans="1:14" s="2037" customFormat="1" ht="11.25">
      <c r="A464" s="2037" t="s">
        <v>11129</v>
      </c>
      <c r="B464" s="2038">
        <v>71116101</v>
      </c>
      <c r="C464" s="2039" t="s">
        <v>11130</v>
      </c>
      <c r="D464" s="2039" t="s">
        <v>11131</v>
      </c>
      <c r="E464" s="2039" t="s">
        <v>11132</v>
      </c>
      <c r="F464" s="2040">
        <v>1</v>
      </c>
      <c r="G464" s="2041">
        <v>16.600000000000001</v>
      </c>
      <c r="H464" s="2041">
        <v>28.78</v>
      </c>
      <c r="I464" s="2042">
        <v>9002719009085</v>
      </c>
      <c r="J464" s="2039">
        <v>90029000</v>
      </c>
      <c r="K464" s="2043" t="s">
        <v>10251</v>
      </c>
      <c r="N464" s="2044" t="str">
        <f t="shared" si="24"/>
        <v xml:space="preserve"> </v>
      </c>
    </row>
    <row r="465" spans="1:14" s="2037" customFormat="1" ht="11.25">
      <c r="A465" s="2037" t="s">
        <v>11133</v>
      </c>
      <c r="B465" s="2038">
        <v>71114101</v>
      </c>
      <c r="C465" s="2039" t="s">
        <v>11134</v>
      </c>
      <c r="D465" s="2039" t="s">
        <v>11135</v>
      </c>
      <c r="E465" s="2039" t="s">
        <v>11132</v>
      </c>
      <c r="F465" s="2040">
        <v>1</v>
      </c>
      <c r="G465" s="2041">
        <v>15.66</v>
      </c>
      <c r="H465" s="2041">
        <v>27.15</v>
      </c>
      <c r="I465" s="2042">
        <v>9002719009078</v>
      </c>
      <c r="J465" s="2039">
        <v>90029000</v>
      </c>
      <c r="K465" s="2043" t="s">
        <v>10251</v>
      </c>
      <c r="N465" s="2044" t="str">
        <f t="shared" si="24"/>
        <v xml:space="preserve"> </v>
      </c>
    </row>
    <row r="466" spans="1:14" s="2037" customFormat="1" ht="11.25">
      <c r="A466" s="2037" t="s">
        <v>11136</v>
      </c>
      <c r="B466" s="2038">
        <v>71118701</v>
      </c>
      <c r="C466" s="2039" t="s">
        <v>11137</v>
      </c>
      <c r="D466" s="2039" t="s">
        <v>11138</v>
      </c>
      <c r="E466" s="2039"/>
      <c r="F466" s="2040">
        <v>1</v>
      </c>
      <c r="G466" s="2041">
        <v>20.78</v>
      </c>
      <c r="H466" s="2041">
        <v>36.03</v>
      </c>
      <c r="I466" s="2042">
        <v>9002719012986</v>
      </c>
      <c r="J466" s="2039">
        <v>90159000</v>
      </c>
      <c r="K466" s="2043" t="s">
        <v>10251</v>
      </c>
      <c r="N466" s="2044" t="str">
        <f t="shared" si="24"/>
        <v xml:space="preserve"> </v>
      </c>
    </row>
    <row r="467" spans="1:14" s="2037" customFormat="1" ht="11.25">
      <c r="A467" s="2037" t="s">
        <v>11726</v>
      </c>
      <c r="B467" s="2038">
        <v>2014601</v>
      </c>
      <c r="C467" s="2039" t="s">
        <v>11139</v>
      </c>
      <c r="D467" s="2039" t="s">
        <v>11140</v>
      </c>
      <c r="E467" s="2039"/>
      <c r="F467" s="2040">
        <v>1</v>
      </c>
      <c r="G467" s="2041">
        <v>28.56</v>
      </c>
      <c r="H467" s="2041">
        <v>42.79</v>
      </c>
      <c r="I467" s="2042">
        <v>9002719001584</v>
      </c>
      <c r="J467" s="2039">
        <v>90318020</v>
      </c>
      <c r="K467" s="2043" t="s">
        <v>10172</v>
      </c>
      <c r="N467" s="2044" t="str">
        <f t="shared" si="24"/>
        <v xml:space="preserve"> </v>
      </c>
    </row>
    <row r="468" spans="1:14" s="2037" customFormat="1" ht="11.25">
      <c r="A468" s="2037" t="s">
        <v>11727</v>
      </c>
      <c r="B468" s="2038">
        <v>2014901</v>
      </c>
      <c r="C468" s="2039" t="s">
        <v>11141</v>
      </c>
      <c r="D468" s="2039" t="s">
        <v>11140</v>
      </c>
      <c r="E468" s="2039"/>
      <c r="F468" s="2040">
        <v>1</v>
      </c>
      <c r="G468" s="2041">
        <v>33.44</v>
      </c>
      <c r="H468" s="2041">
        <v>50.1</v>
      </c>
      <c r="I468" s="2042">
        <v>9002719001607</v>
      </c>
      <c r="J468" s="2039">
        <v>90318020</v>
      </c>
      <c r="K468" s="2043" t="s">
        <v>10172</v>
      </c>
      <c r="N468" s="2044" t="str">
        <f t="shared" si="24"/>
        <v xml:space="preserve"> </v>
      </c>
    </row>
    <row r="469" spans="1:14" s="2037" customFormat="1" ht="11.25">
      <c r="A469" s="2037" t="s">
        <v>11728</v>
      </c>
      <c r="B469" s="2038">
        <v>2015001</v>
      </c>
      <c r="C469" s="2039" t="s">
        <v>11142</v>
      </c>
      <c r="D469" s="2039" t="s">
        <v>11140</v>
      </c>
      <c r="E469" s="2039"/>
      <c r="F469" s="2040">
        <v>1</v>
      </c>
      <c r="G469" s="2041">
        <v>38.54</v>
      </c>
      <c r="H469" s="2041">
        <v>57.74</v>
      </c>
      <c r="I469" s="2042">
        <v>9002719001614</v>
      </c>
      <c r="J469" s="2039">
        <v>90318020</v>
      </c>
      <c r="K469" s="2043" t="s">
        <v>10172</v>
      </c>
      <c r="N469" s="2044" t="str">
        <f t="shared" si="24"/>
        <v xml:space="preserve"> </v>
      </c>
    </row>
    <row r="470" spans="1:14" s="2037" customFormat="1" ht="11.25">
      <c r="A470" s="2037" t="s">
        <v>11729</v>
      </c>
      <c r="B470" s="2038">
        <v>2015201</v>
      </c>
      <c r="C470" s="2039" t="s">
        <v>11143</v>
      </c>
      <c r="D470" s="2039" t="s">
        <v>11140</v>
      </c>
      <c r="E470" s="2039"/>
      <c r="F470" s="2040">
        <v>1</v>
      </c>
      <c r="G470" s="2041">
        <v>48.92</v>
      </c>
      <c r="H470" s="2041">
        <v>73.290000000000006</v>
      </c>
      <c r="I470" s="2042">
        <v>9002719001621</v>
      </c>
      <c r="J470" s="2039">
        <v>90318020</v>
      </c>
      <c r="K470" s="2043" t="s">
        <v>10172</v>
      </c>
      <c r="N470" s="2044" t="str">
        <f t="shared" si="24"/>
        <v xml:space="preserve"> </v>
      </c>
    </row>
    <row r="471" spans="1:14" s="2037" customFormat="1" ht="11.25">
      <c r="A471" s="2037" t="s">
        <v>11730</v>
      </c>
      <c r="B471" s="2038">
        <v>2014631</v>
      </c>
      <c r="C471" s="2039" t="s">
        <v>11144</v>
      </c>
      <c r="D471" s="2039" t="s">
        <v>11140</v>
      </c>
      <c r="E471" s="2039" t="s">
        <v>11145</v>
      </c>
      <c r="F471" s="2040">
        <v>1</v>
      </c>
      <c r="G471" s="2041">
        <v>30.89</v>
      </c>
      <c r="H471" s="2041">
        <v>46.28</v>
      </c>
      <c r="I471" s="2042">
        <v>9002719020264</v>
      </c>
      <c r="J471" s="2039">
        <v>90318020</v>
      </c>
      <c r="K471" s="2043" t="s">
        <v>10172</v>
      </c>
      <c r="N471" s="2044" t="str">
        <f t="shared" si="24"/>
        <v xml:space="preserve"> </v>
      </c>
    </row>
    <row r="472" spans="1:14" s="2037" customFormat="1" ht="11.25">
      <c r="A472" s="2037" t="s">
        <v>11731</v>
      </c>
      <c r="B472" s="2038">
        <v>2012101</v>
      </c>
      <c r="C472" s="2039" t="s">
        <v>11146</v>
      </c>
      <c r="D472" s="2039" t="s">
        <v>11147</v>
      </c>
      <c r="E472" s="2039"/>
      <c r="F472" s="2040">
        <v>1</v>
      </c>
      <c r="G472" s="2041">
        <v>16.78</v>
      </c>
      <c r="H472" s="2041">
        <v>25.13</v>
      </c>
      <c r="I472" s="2042">
        <v>9002719001416</v>
      </c>
      <c r="J472" s="2039">
        <v>90318020</v>
      </c>
      <c r="K472" s="2043" t="s">
        <v>10172</v>
      </c>
      <c r="N472" s="2044" t="str">
        <f t="shared" si="24"/>
        <v xml:space="preserve"> </v>
      </c>
    </row>
    <row r="473" spans="1:14" s="2037" customFormat="1" ht="11.25">
      <c r="A473" s="2037" t="s">
        <v>11732</v>
      </c>
      <c r="B473" s="2038">
        <v>2012401</v>
      </c>
      <c r="C473" s="2039" t="s">
        <v>11148</v>
      </c>
      <c r="D473" s="2039" t="s">
        <v>11147</v>
      </c>
      <c r="E473" s="2039"/>
      <c r="F473" s="2040">
        <v>1</v>
      </c>
      <c r="G473" s="2041">
        <v>20.25</v>
      </c>
      <c r="H473" s="2041">
        <v>30.34</v>
      </c>
      <c r="I473" s="2042">
        <v>9002719001423</v>
      </c>
      <c r="J473" s="2039">
        <v>90318020</v>
      </c>
      <c r="K473" s="2043" t="s">
        <v>10172</v>
      </c>
      <c r="N473" s="2044" t="str">
        <f t="shared" si="24"/>
        <v xml:space="preserve"> </v>
      </c>
    </row>
    <row r="474" spans="1:14" s="2037" customFormat="1" ht="11.25">
      <c r="A474" s="2037" t="s">
        <v>11733</v>
      </c>
      <c r="B474" s="2038">
        <v>2012601</v>
      </c>
      <c r="C474" s="2039" t="s">
        <v>11149</v>
      </c>
      <c r="D474" s="2039" t="s">
        <v>10219</v>
      </c>
      <c r="E474" s="2039"/>
      <c r="F474" s="2040">
        <v>1</v>
      </c>
      <c r="G474" s="2041">
        <v>25.42</v>
      </c>
      <c r="H474" s="2041">
        <v>38.090000000000003</v>
      </c>
      <c r="I474" s="2042">
        <v>9002719001447</v>
      </c>
      <c r="J474" s="2039">
        <v>90318020</v>
      </c>
      <c r="K474" s="2043" t="s">
        <v>10172</v>
      </c>
      <c r="N474" s="2044" t="str">
        <f t="shared" si="24"/>
        <v xml:space="preserve"> </v>
      </c>
    </row>
    <row r="475" spans="1:14" s="2037" customFormat="1" ht="11.25">
      <c r="A475" s="2037" t="s">
        <v>11734</v>
      </c>
      <c r="B475" s="2038">
        <v>2012901</v>
      </c>
      <c r="C475" s="2039" t="s">
        <v>11150</v>
      </c>
      <c r="D475" s="2039" t="s">
        <v>11147</v>
      </c>
      <c r="E475" s="2039"/>
      <c r="F475" s="2040">
        <v>1</v>
      </c>
      <c r="G475" s="2041">
        <v>30.15</v>
      </c>
      <c r="H475" s="2041">
        <v>45.17</v>
      </c>
      <c r="I475" s="2042">
        <v>9002719001454</v>
      </c>
      <c r="J475" s="2039">
        <v>90318020</v>
      </c>
      <c r="K475" s="2043" t="s">
        <v>10172</v>
      </c>
      <c r="N475" s="2044" t="str">
        <f t="shared" si="24"/>
        <v xml:space="preserve"> </v>
      </c>
    </row>
    <row r="476" spans="1:14" s="2037" customFormat="1" ht="11.25">
      <c r="A476" s="2037" t="s">
        <v>11735</v>
      </c>
      <c r="B476" s="2038">
        <v>2013001</v>
      </c>
      <c r="C476" s="2039" t="s">
        <v>11151</v>
      </c>
      <c r="D476" s="2039" t="s">
        <v>11147</v>
      </c>
      <c r="E476" s="2039"/>
      <c r="F476" s="2040">
        <v>1</v>
      </c>
      <c r="G476" s="2041">
        <v>36.43</v>
      </c>
      <c r="H476" s="2041">
        <v>54.58</v>
      </c>
      <c r="I476" s="2042">
        <v>9002719001461</v>
      </c>
      <c r="J476" s="2039">
        <v>90318020</v>
      </c>
      <c r="K476" s="2043" t="s">
        <v>10172</v>
      </c>
      <c r="N476" s="2044" t="str">
        <f t="shared" si="24"/>
        <v xml:space="preserve"> </v>
      </c>
    </row>
    <row r="477" spans="1:14" s="2037" customFormat="1" ht="11.25">
      <c r="A477" s="2037" t="s">
        <v>11736</v>
      </c>
      <c r="B477" s="2038">
        <v>2017001</v>
      </c>
      <c r="C477" s="2039" t="s">
        <v>11152</v>
      </c>
      <c r="D477" s="2039" t="s">
        <v>11140</v>
      </c>
      <c r="E477" s="2039"/>
      <c r="F477" s="2040">
        <v>1</v>
      </c>
      <c r="G477" s="2041">
        <v>38.54</v>
      </c>
      <c r="H477" s="2041">
        <v>57.74</v>
      </c>
      <c r="I477" s="2042">
        <v>9002719001553</v>
      </c>
      <c r="J477" s="2039">
        <v>90318020</v>
      </c>
      <c r="K477" s="2043" t="s">
        <v>10172</v>
      </c>
      <c r="N477" s="2044" t="str">
        <f t="shared" si="24"/>
        <v xml:space="preserve"> </v>
      </c>
    </row>
    <row r="478" spans="1:14" s="2037" customFormat="1" ht="11.25">
      <c r="A478" s="2037" t="s">
        <v>11737</v>
      </c>
      <c r="B478" s="2038">
        <v>2017201</v>
      </c>
      <c r="C478" s="2039" t="s">
        <v>11153</v>
      </c>
      <c r="D478" s="2039" t="s">
        <v>11140</v>
      </c>
      <c r="E478" s="2039"/>
      <c r="F478" s="2040">
        <v>1</v>
      </c>
      <c r="G478" s="2041">
        <v>48.92</v>
      </c>
      <c r="H478" s="2041">
        <v>73.290000000000006</v>
      </c>
      <c r="I478" s="2042">
        <v>9002719001560</v>
      </c>
      <c r="J478" s="2039">
        <v>90318020</v>
      </c>
      <c r="K478" s="2043" t="s">
        <v>10172</v>
      </c>
      <c r="N478" s="2044" t="str">
        <f t="shared" si="24"/>
        <v xml:space="preserve"> </v>
      </c>
    </row>
    <row r="479" spans="1:14" s="2037" customFormat="1" ht="11.25">
      <c r="A479" s="2037" t="s">
        <v>11738</v>
      </c>
      <c r="B479" s="2038">
        <v>2017401</v>
      </c>
      <c r="C479" s="2039" t="s">
        <v>11154</v>
      </c>
      <c r="D479" s="2039" t="s">
        <v>11140</v>
      </c>
      <c r="E479" s="2039"/>
      <c r="F479" s="2040">
        <v>1</v>
      </c>
      <c r="G479" s="2041">
        <v>58.64</v>
      </c>
      <c r="H479" s="2041">
        <v>87.85</v>
      </c>
      <c r="I479" s="2042">
        <v>9002719001577</v>
      </c>
      <c r="J479" s="2039">
        <v>90318020</v>
      </c>
      <c r="K479" s="2043" t="s">
        <v>10172</v>
      </c>
      <c r="N479" s="2044" t="str">
        <f t="shared" si="24"/>
        <v xml:space="preserve"> </v>
      </c>
    </row>
    <row r="480" spans="1:14" s="2037" customFormat="1" ht="11.25">
      <c r="A480" s="2037" t="s">
        <v>11739</v>
      </c>
      <c r="B480" s="2038">
        <v>2040101</v>
      </c>
      <c r="C480" s="2039" t="s">
        <v>11155</v>
      </c>
      <c r="D480" s="2039" t="s">
        <v>11147</v>
      </c>
      <c r="E480" s="2039"/>
      <c r="F480" s="2040">
        <v>1</v>
      </c>
      <c r="G480" s="2041">
        <v>14.67</v>
      </c>
      <c r="H480" s="2041">
        <v>21.98</v>
      </c>
      <c r="I480" s="2042">
        <v>9002719001478</v>
      </c>
      <c r="J480" s="2039">
        <v>90318020</v>
      </c>
      <c r="K480" s="2043" t="s">
        <v>10172</v>
      </c>
      <c r="N480" s="2044" t="str">
        <f t="shared" ref="N480:N543" si="25">IF(M480*1.19&gt;0,M480*1.19," ")</f>
        <v xml:space="preserve"> </v>
      </c>
    </row>
    <row r="481" spans="1:14" s="2037" customFormat="1" ht="11.25">
      <c r="A481" s="2037" t="s">
        <v>11740</v>
      </c>
      <c r="B481" s="2038">
        <v>2040401</v>
      </c>
      <c r="C481" s="2039" t="s">
        <v>11156</v>
      </c>
      <c r="D481" s="2039" t="s">
        <v>11147</v>
      </c>
      <c r="E481" s="2039"/>
      <c r="F481" s="2040">
        <v>1</v>
      </c>
      <c r="G481" s="2041">
        <v>19.84</v>
      </c>
      <c r="H481" s="2041">
        <v>29.73</v>
      </c>
      <c r="I481" s="2042">
        <v>9002719001485</v>
      </c>
      <c r="J481" s="2039">
        <v>90318020</v>
      </c>
      <c r="K481" s="2043" t="s">
        <v>10172</v>
      </c>
      <c r="N481" s="2044" t="str">
        <f t="shared" si="25"/>
        <v xml:space="preserve"> </v>
      </c>
    </row>
    <row r="482" spans="1:14" s="2037" customFormat="1" ht="11.25">
      <c r="A482" s="2037" t="s">
        <v>11741</v>
      </c>
      <c r="B482" s="2038">
        <v>2040601</v>
      </c>
      <c r="C482" s="2039" t="s">
        <v>11157</v>
      </c>
      <c r="D482" s="2039" t="s">
        <v>11147</v>
      </c>
      <c r="E482" s="2039"/>
      <c r="F482" s="2040">
        <v>1</v>
      </c>
      <c r="G482" s="2041">
        <v>24.87</v>
      </c>
      <c r="H482" s="2041">
        <v>37.26</v>
      </c>
      <c r="I482" s="2042">
        <v>9002719001508</v>
      </c>
      <c r="J482" s="2039">
        <v>90318020</v>
      </c>
      <c r="K482" s="2043" t="s">
        <v>10172</v>
      </c>
      <c r="N482" s="2044" t="str">
        <f t="shared" si="25"/>
        <v xml:space="preserve"> </v>
      </c>
    </row>
    <row r="483" spans="1:14" s="2037" customFormat="1" ht="11.25">
      <c r="A483" s="2037" t="s">
        <v>11742</v>
      </c>
      <c r="B483" s="2038">
        <v>2040901</v>
      </c>
      <c r="C483" s="2039" t="s">
        <v>11158</v>
      </c>
      <c r="D483" s="2039" t="s">
        <v>11147</v>
      </c>
      <c r="E483" s="2039"/>
      <c r="F483" s="2040">
        <v>1</v>
      </c>
      <c r="G483" s="2041">
        <v>29.78</v>
      </c>
      <c r="H483" s="2041">
        <v>44.62</v>
      </c>
      <c r="I483" s="2042">
        <v>9002719001515</v>
      </c>
      <c r="J483" s="2039">
        <v>90318020</v>
      </c>
      <c r="K483" s="2043" t="s">
        <v>10172</v>
      </c>
      <c r="N483" s="2044" t="str">
        <f t="shared" si="25"/>
        <v xml:space="preserve"> </v>
      </c>
    </row>
    <row r="484" spans="1:14" s="2037" customFormat="1" ht="11.25">
      <c r="A484" s="2037" t="s">
        <v>11743</v>
      </c>
      <c r="B484" s="2038">
        <v>2041001</v>
      </c>
      <c r="C484" s="2039" t="s">
        <v>11159</v>
      </c>
      <c r="D484" s="2039" t="s">
        <v>11147</v>
      </c>
      <c r="E484" s="2039"/>
      <c r="F484" s="2040">
        <v>1</v>
      </c>
      <c r="G484" s="2041">
        <v>34.92</v>
      </c>
      <c r="H484" s="2041">
        <v>52.31</v>
      </c>
      <c r="I484" s="2042">
        <v>9002719001522</v>
      </c>
      <c r="J484" s="2039">
        <v>90318020</v>
      </c>
      <c r="K484" s="2043" t="s">
        <v>10172</v>
      </c>
      <c r="N484" s="2044" t="str">
        <f t="shared" si="25"/>
        <v xml:space="preserve"> </v>
      </c>
    </row>
    <row r="485" spans="1:14" s="2037" customFormat="1" ht="11.25">
      <c r="A485" s="2037" t="s">
        <v>11744</v>
      </c>
      <c r="B485" s="2038">
        <v>2070401</v>
      </c>
      <c r="C485" s="2039" t="s">
        <v>11160</v>
      </c>
      <c r="D485" s="2039" t="s">
        <v>10219</v>
      </c>
      <c r="E485" s="2039"/>
      <c r="F485" s="2040">
        <v>1</v>
      </c>
      <c r="G485" s="2041">
        <v>19.07</v>
      </c>
      <c r="H485" s="2041">
        <v>26.99</v>
      </c>
      <c r="I485" s="2042">
        <v>9002719007951</v>
      </c>
      <c r="J485" s="2039">
        <v>90318020</v>
      </c>
      <c r="K485" s="2043" t="s">
        <v>10172</v>
      </c>
      <c r="N485" s="2044" t="str">
        <f t="shared" si="25"/>
        <v xml:space="preserve"> </v>
      </c>
    </row>
    <row r="486" spans="1:14" s="2037" customFormat="1" ht="11.25">
      <c r="A486" s="2037" t="s">
        <v>11745</v>
      </c>
      <c r="B486" s="2038">
        <v>2070501</v>
      </c>
      <c r="C486" s="2039" t="s">
        <v>11161</v>
      </c>
      <c r="D486" s="2039" t="s">
        <v>10219</v>
      </c>
      <c r="E486" s="2039"/>
      <c r="F486" s="2040">
        <v>1</v>
      </c>
      <c r="G486" s="2041">
        <v>21.8</v>
      </c>
      <c r="H486" s="2041">
        <v>30.86</v>
      </c>
      <c r="I486" s="2042">
        <v>9002719007968</v>
      </c>
      <c r="J486" s="2039">
        <v>90318020</v>
      </c>
      <c r="K486" s="2043" t="s">
        <v>10172</v>
      </c>
      <c r="N486" s="2044" t="str">
        <f t="shared" si="25"/>
        <v xml:space="preserve"> </v>
      </c>
    </row>
    <row r="487" spans="1:14" s="2037" customFormat="1" ht="11.25">
      <c r="A487" s="2037" t="s">
        <v>11746</v>
      </c>
      <c r="B487" s="2038">
        <v>2070601</v>
      </c>
      <c r="C487" s="2039" t="s">
        <v>11162</v>
      </c>
      <c r="D487" s="2039" t="s">
        <v>10219</v>
      </c>
      <c r="E487" s="2039"/>
      <c r="F487" s="2040">
        <v>1</v>
      </c>
      <c r="G487" s="2041">
        <v>23.32</v>
      </c>
      <c r="H487" s="2041">
        <v>33.01</v>
      </c>
      <c r="I487" s="2042">
        <v>9002719007975</v>
      </c>
      <c r="J487" s="2039">
        <v>90318020</v>
      </c>
      <c r="K487" s="2043" t="s">
        <v>10172</v>
      </c>
      <c r="N487" s="2044" t="str">
        <f t="shared" si="25"/>
        <v xml:space="preserve"> </v>
      </c>
    </row>
    <row r="488" spans="1:14" s="2037" customFormat="1" ht="11.25">
      <c r="A488" s="2037" t="s">
        <v>11747</v>
      </c>
      <c r="B488" s="2038">
        <v>2070901</v>
      </c>
      <c r="C488" s="2039" t="s">
        <v>11163</v>
      </c>
      <c r="D488" s="2039" t="s">
        <v>10219</v>
      </c>
      <c r="E488" s="2039"/>
      <c r="F488" s="2040">
        <v>1</v>
      </c>
      <c r="G488" s="2041">
        <v>27.68</v>
      </c>
      <c r="H488" s="2041">
        <v>39.18</v>
      </c>
      <c r="I488" s="2042">
        <v>9002719007982</v>
      </c>
      <c r="J488" s="2039">
        <v>90318020</v>
      </c>
      <c r="K488" s="2043" t="s">
        <v>10172</v>
      </c>
      <c r="N488" s="2044" t="str">
        <f t="shared" si="25"/>
        <v xml:space="preserve"> </v>
      </c>
    </row>
    <row r="489" spans="1:14" s="2037" customFormat="1" ht="11.25">
      <c r="A489" s="2037" t="s">
        <v>11748</v>
      </c>
      <c r="B489" s="2038">
        <v>2071001</v>
      </c>
      <c r="C489" s="2039" t="s">
        <v>11164</v>
      </c>
      <c r="D489" s="2039" t="s">
        <v>10219</v>
      </c>
      <c r="E489" s="2039"/>
      <c r="F489" s="2040">
        <v>1</v>
      </c>
      <c r="G489" s="2041">
        <v>32</v>
      </c>
      <c r="H489" s="2041">
        <v>45.3</v>
      </c>
      <c r="I489" s="2042">
        <v>9002719007999</v>
      </c>
      <c r="J489" s="2039">
        <v>90318020</v>
      </c>
      <c r="K489" s="2043" t="s">
        <v>10172</v>
      </c>
      <c r="N489" s="2044" t="str">
        <f t="shared" si="25"/>
        <v xml:space="preserve"> </v>
      </c>
    </row>
    <row r="490" spans="1:14" s="2037" customFormat="1" ht="11.25">
      <c r="A490" s="2037" t="s">
        <v>11749</v>
      </c>
      <c r="B490" s="2038">
        <v>2074601</v>
      </c>
      <c r="C490" s="2039" t="s">
        <v>11165</v>
      </c>
      <c r="D490" s="2039" t="s">
        <v>11140</v>
      </c>
      <c r="E490" s="2039"/>
      <c r="F490" s="2040">
        <v>1</v>
      </c>
      <c r="G490" s="2041">
        <v>24.9</v>
      </c>
      <c r="H490" s="2041">
        <v>35.26</v>
      </c>
      <c r="I490" s="2042">
        <v>9002719008422</v>
      </c>
      <c r="J490" s="2039">
        <v>90318020</v>
      </c>
      <c r="K490" s="2043" t="s">
        <v>10172</v>
      </c>
      <c r="N490" s="2044" t="str">
        <f t="shared" si="25"/>
        <v xml:space="preserve"> </v>
      </c>
    </row>
    <row r="491" spans="1:14" s="2037" customFormat="1" ht="11.25">
      <c r="A491" s="2037" t="s">
        <v>11750</v>
      </c>
      <c r="B491" s="2038">
        <v>2074901</v>
      </c>
      <c r="C491" s="2039" t="s">
        <v>11166</v>
      </c>
      <c r="D491" s="2039" t="s">
        <v>11140</v>
      </c>
      <c r="E491" s="2039"/>
      <c r="F491" s="2040">
        <v>1</v>
      </c>
      <c r="G491" s="2041">
        <v>29.04</v>
      </c>
      <c r="H491" s="2041">
        <v>41.12</v>
      </c>
      <c r="I491" s="2042">
        <v>9002719008439</v>
      </c>
      <c r="J491" s="2039">
        <v>90318020</v>
      </c>
      <c r="K491" s="2043" t="s">
        <v>10172</v>
      </c>
      <c r="N491" s="2044" t="str">
        <f t="shared" si="25"/>
        <v xml:space="preserve"> </v>
      </c>
    </row>
    <row r="492" spans="1:14" s="2037" customFormat="1" ht="11.25">
      <c r="A492" s="2037" t="s">
        <v>11751</v>
      </c>
      <c r="B492" s="2038">
        <v>2075001</v>
      </c>
      <c r="C492" s="2039" t="s">
        <v>11167</v>
      </c>
      <c r="D492" s="2039" t="s">
        <v>11140</v>
      </c>
      <c r="E492" s="2039"/>
      <c r="F492" s="2040">
        <v>1</v>
      </c>
      <c r="G492" s="2041">
        <v>33.33</v>
      </c>
      <c r="H492" s="2041">
        <v>47.18</v>
      </c>
      <c r="I492" s="2042">
        <v>9002719008446</v>
      </c>
      <c r="J492" s="2039">
        <v>90318020</v>
      </c>
      <c r="K492" s="2043" t="s">
        <v>10172</v>
      </c>
      <c r="N492" s="2044" t="str">
        <f t="shared" si="25"/>
        <v xml:space="preserve"> </v>
      </c>
    </row>
    <row r="493" spans="1:14" s="2037" customFormat="1" ht="11.25">
      <c r="B493" s="2038"/>
      <c r="C493" s="2039" t="s">
        <v>11168</v>
      </c>
      <c r="D493" s="2039"/>
      <c r="E493" s="2039"/>
      <c r="F493" s="2040">
        <v>0</v>
      </c>
      <c r="G493" s="2041">
        <v>0</v>
      </c>
      <c r="H493" s="2041">
        <v>0</v>
      </c>
      <c r="I493" s="2042"/>
      <c r="J493" s="2039"/>
      <c r="K493" s="2043" t="s">
        <v>10168</v>
      </c>
      <c r="N493" s="2044" t="str">
        <f t="shared" si="25"/>
        <v xml:space="preserve"> </v>
      </c>
    </row>
    <row r="494" spans="1:14" s="2037" customFormat="1" ht="11.25">
      <c r="A494" s="2037" t="s">
        <v>11752</v>
      </c>
      <c r="B494" s="2038">
        <v>3070601</v>
      </c>
      <c r="C494" s="2039" t="s">
        <v>11169</v>
      </c>
      <c r="D494" s="2039" t="s">
        <v>11170</v>
      </c>
      <c r="E494" s="2039"/>
      <c r="F494" s="2040">
        <v>1</v>
      </c>
      <c r="G494" s="2041">
        <v>20.32</v>
      </c>
      <c r="H494" s="2041">
        <v>26.97</v>
      </c>
      <c r="I494" s="2042">
        <v>9002719001645</v>
      </c>
      <c r="J494" s="2039">
        <v>82055910</v>
      </c>
      <c r="K494" s="2043" t="s">
        <v>10172</v>
      </c>
      <c r="N494" s="2044" t="str">
        <f t="shared" si="25"/>
        <v xml:space="preserve"> </v>
      </c>
    </row>
    <row r="495" spans="1:14" s="2037" customFormat="1" ht="11.25">
      <c r="A495" s="2037" t="s">
        <v>11753</v>
      </c>
      <c r="B495" s="2038">
        <v>3070901</v>
      </c>
      <c r="C495" s="2039" t="s">
        <v>11171</v>
      </c>
      <c r="D495" s="2039" t="s">
        <v>11170</v>
      </c>
      <c r="E495" s="2039"/>
      <c r="F495" s="2040">
        <v>1</v>
      </c>
      <c r="G495" s="2041">
        <v>25.13</v>
      </c>
      <c r="H495" s="2041">
        <v>33.35</v>
      </c>
      <c r="I495" s="2042">
        <v>9002719001652</v>
      </c>
      <c r="J495" s="2039">
        <v>82055910</v>
      </c>
      <c r="K495" s="2043" t="s">
        <v>10172</v>
      </c>
      <c r="N495" s="2044" t="str">
        <f t="shared" si="25"/>
        <v xml:space="preserve"> </v>
      </c>
    </row>
    <row r="496" spans="1:14" s="2037" customFormat="1" ht="11.25">
      <c r="A496" s="2037" t="s">
        <v>11754</v>
      </c>
      <c r="B496" s="2038">
        <v>3071001</v>
      </c>
      <c r="C496" s="2039" t="s">
        <v>11172</v>
      </c>
      <c r="D496" s="2039" t="s">
        <v>11170</v>
      </c>
      <c r="E496" s="2039"/>
      <c r="F496" s="2040">
        <v>1</v>
      </c>
      <c r="G496" s="2041">
        <v>30.23</v>
      </c>
      <c r="H496" s="2041">
        <v>40.11</v>
      </c>
      <c r="I496" s="2042">
        <v>9002719001669</v>
      </c>
      <c r="J496" s="2039">
        <v>82055910</v>
      </c>
      <c r="K496" s="2043" t="s">
        <v>10172</v>
      </c>
      <c r="N496" s="2044" t="str">
        <f t="shared" si="25"/>
        <v xml:space="preserve"> </v>
      </c>
    </row>
    <row r="497" spans="1:14" s="2037" customFormat="1" ht="11.25">
      <c r="A497" s="2037" t="s">
        <v>11755</v>
      </c>
      <c r="B497" s="2038">
        <v>3071201</v>
      </c>
      <c r="C497" s="2039" t="s">
        <v>11173</v>
      </c>
      <c r="D497" s="2039" t="s">
        <v>11170</v>
      </c>
      <c r="E497" s="2039"/>
      <c r="F497" s="2040">
        <v>1</v>
      </c>
      <c r="G497" s="2041">
        <v>40.869999999999997</v>
      </c>
      <c r="H497" s="2041">
        <v>54.24</v>
      </c>
      <c r="I497" s="2042">
        <v>9002719001683</v>
      </c>
      <c r="J497" s="2039">
        <v>82055910</v>
      </c>
      <c r="K497" s="2043" t="s">
        <v>10172</v>
      </c>
      <c r="N497" s="2044" t="str">
        <f t="shared" si="25"/>
        <v xml:space="preserve"> </v>
      </c>
    </row>
    <row r="498" spans="1:14" s="2037" customFormat="1" ht="11.25">
      <c r="A498" s="2037" t="s">
        <v>11756</v>
      </c>
      <c r="B498" s="2038">
        <v>3071401</v>
      </c>
      <c r="C498" s="2039" t="s">
        <v>11174</v>
      </c>
      <c r="D498" s="2039" t="s">
        <v>11170</v>
      </c>
      <c r="E498" s="2039"/>
      <c r="F498" s="2040">
        <v>1</v>
      </c>
      <c r="G498" s="2041">
        <v>50.88</v>
      </c>
      <c r="H498" s="2041">
        <v>67.53</v>
      </c>
      <c r="I498" s="2042">
        <v>9002719001690</v>
      </c>
      <c r="J498" s="2039">
        <v>82055910</v>
      </c>
      <c r="K498" s="2043" t="s">
        <v>10172</v>
      </c>
      <c r="N498" s="2044" t="str">
        <f t="shared" si="25"/>
        <v xml:space="preserve"> </v>
      </c>
    </row>
    <row r="499" spans="1:14" s="2037" customFormat="1" ht="11.25">
      <c r="A499" s="2037" t="s">
        <v>11757</v>
      </c>
      <c r="B499" s="2038">
        <v>3100101</v>
      </c>
      <c r="C499" s="2039" t="s">
        <v>11175</v>
      </c>
      <c r="D499" s="2039" t="s">
        <v>11170</v>
      </c>
      <c r="E499" s="2039"/>
      <c r="F499" s="2040">
        <v>1</v>
      </c>
      <c r="G499" s="2041">
        <v>7.12</v>
      </c>
      <c r="H499" s="2041">
        <v>10.7</v>
      </c>
      <c r="I499" s="2042">
        <v>9002719003625</v>
      </c>
      <c r="J499" s="2039">
        <v>82055910</v>
      </c>
      <c r="K499" s="2043" t="s">
        <v>10172</v>
      </c>
      <c r="N499" s="2044" t="str">
        <f t="shared" si="25"/>
        <v xml:space="preserve"> </v>
      </c>
    </row>
    <row r="500" spans="1:14" s="2037" customFormat="1" ht="11.25">
      <c r="A500" s="2037" t="s">
        <v>11758</v>
      </c>
      <c r="B500" s="2038">
        <v>3100401</v>
      </c>
      <c r="C500" s="2039" t="s">
        <v>11176</v>
      </c>
      <c r="D500" s="2039" t="s">
        <v>11170</v>
      </c>
      <c r="E500" s="2039"/>
      <c r="F500" s="2040">
        <v>1</v>
      </c>
      <c r="G500" s="2041">
        <v>10.69</v>
      </c>
      <c r="H500" s="2041">
        <v>16.05</v>
      </c>
      <c r="I500" s="2042">
        <v>9002719001706</v>
      </c>
      <c r="J500" s="2039">
        <v>82055910</v>
      </c>
      <c r="K500" s="2043" t="s">
        <v>10172</v>
      </c>
      <c r="N500" s="2044" t="str">
        <f t="shared" si="25"/>
        <v xml:space="preserve"> </v>
      </c>
    </row>
    <row r="501" spans="1:14" s="2037" customFormat="1" ht="11.25">
      <c r="A501" s="2037" t="s">
        <v>11759</v>
      </c>
      <c r="B501" s="2038">
        <v>3100601</v>
      </c>
      <c r="C501" s="2039" t="s">
        <v>11177</v>
      </c>
      <c r="D501" s="2039" t="s">
        <v>11170</v>
      </c>
      <c r="E501" s="2039"/>
      <c r="F501" s="2040">
        <v>1</v>
      </c>
      <c r="G501" s="2041">
        <v>14.25</v>
      </c>
      <c r="H501" s="2041">
        <v>21.4</v>
      </c>
      <c r="I501" s="2042">
        <v>9002719001713</v>
      </c>
      <c r="J501" s="2039">
        <v>82055910</v>
      </c>
      <c r="K501" s="2043" t="s">
        <v>10172</v>
      </c>
      <c r="N501" s="2044" t="str">
        <f t="shared" si="25"/>
        <v xml:space="preserve"> </v>
      </c>
    </row>
    <row r="502" spans="1:14" s="2037" customFormat="1" ht="11.25">
      <c r="A502" s="2037" t="s">
        <v>11760</v>
      </c>
      <c r="B502" s="2038">
        <v>3100901</v>
      </c>
      <c r="C502" s="2039" t="s">
        <v>11178</v>
      </c>
      <c r="D502" s="2039" t="s">
        <v>11170</v>
      </c>
      <c r="E502" s="2039"/>
      <c r="F502" s="2040">
        <v>1</v>
      </c>
      <c r="G502" s="2041">
        <v>17.809999999999999</v>
      </c>
      <c r="H502" s="2041">
        <v>26.75</v>
      </c>
      <c r="I502" s="2042">
        <v>9002719001720</v>
      </c>
      <c r="J502" s="2039">
        <v>82055910</v>
      </c>
      <c r="K502" s="2043" t="s">
        <v>10172</v>
      </c>
      <c r="N502" s="2044" t="str">
        <f t="shared" si="25"/>
        <v xml:space="preserve"> </v>
      </c>
    </row>
    <row r="503" spans="1:14" s="2037" customFormat="1" ht="11.25">
      <c r="A503" s="2037" t="s">
        <v>11761</v>
      </c>
      <c r="B503" s="2038">
        <v>3101001</v>
      </c>
      <c r="C503" s="2039" t="s">
        <v>11179</v>
      </c>
      <c r="D503" s="2039" t="s">
        <v>11170</v>
      </c>
      <c r="E503" s="2039"/>
      <c r="F503" s="2040">
        <v>1</v>
      </c>
      <c r="G503" s="2041">
        <v>21.37</v>
      </c>
      <c r="H503" s="2041">
        <v>32.1</v>
      </c>
      <c r="I503" s="2042">
        <v>9002719001737</v>
      </c>
      <c r="J503" s="2039">
        <v>82055910</v>
      </c>
      <c r="K503" s="2043" t="s">
        <v>10172</v>
      </c>
      <c r="N503" s="2044" t="str">
        <f t="shared" si="25"/>
        <v xml:space="preserve"> </v>
      </c>
    </row>
    <row r="504" spans="1:14" s="2037" customFormat="1" ht="11.25">
      <c r="A504" s="2037" t="s">
        <v>11762</v>
      </c>
      <c r="B504" s="2038">
        <v>3101201</v>
      </c>
      <c r="C504" s="2039" t="s">
        <v>11180</v>
      </c>
      <c r="D504" s="2039" t="s">
        <v>11170</v>
      </c>
      <c r="E504" s="2039"/>
      <c r="F504" s="2040">
        <v>1</v>
      </c>
      <c r="G504" s="2041">
        <v>28.5</v>
      </c>
      <c r="H504" s="2041">
        <v>42.8</v>
      </c>
      <c r="I504" s="2042">
        <v>9002719001751</v>
      </c>
      <c r="J504" s="2039">
        <v>82055910</v>
      </c>
      <c r="K504" s="2043" t="s">
        <v>10172</v>
      </c>
      <c r="N504" s="2044" t="str">
        <f t="shared" si="25"/>
        <v xml:space="preserve"> </v>
      </c>
    </row>
    <row r="505" spans="1:14" s="2037" customFormat="1" ht="11.25">
      <c r="A505" s="2037" t="s">
        <v>11763</v>
      </c>
      <c r="B505" s="2038">
        <v>3101401</v>
      </c>
      <c r="C505" s="2039" t="s">
        <v>11181</v>
      </c>
      <c r="D505" s="2039" t="s">
        <v>11170</v>
      </c>
      <c r="E505" s="2039"/>
      <c r="F505" s="2040">
        <v>1</v>
      </c>
      <c r="G505" s="2041">
        <v>35.619999999999997</v>
      </c>
      <c r="H505" s="2041">
        <v>53.5</v>
      </c>
      <c r="I505" s="2042">
        <v>9002719003663</v>
      </c>
      <c r="J505" s="2039">
        <v>82055910</v>
      </c>
      <c r="K505" s="2043" t="s">
        <v>10172</v>
      </c>
      <c r="N505" s="2044" t="str">
        <f t="shared" si="25"/>
        <v xml:space="preserve"> </v>
      </c>
    </row>
    <row r="506" spans="1:14" s="2037" customFormat="1" ht="11.25">
      <c r="A506" s="2037" t="s">
        <v>11764</v>
      </c>
      <c r="B506" s="2038">
        <v>3101601</v>
      </c>
      <c r="C506" s="2039" t="s">
        <v>11182</v>
      </c>
      <c r="D506" s="2039" t="s">
        <v>11170</v>
      </c>
      <c r="E506" s="2039"/>
      <c r="F506" s="2040">
        <v>1</v>
      </c>
      <c r="G506" s="2041">
        <v>42.74</v>
      </c>
      <c r="H506" s="2041">
        <v>64.2</v>
      </c>
      <c r="I506" s="2042">
        <v>9002719003670</v>
      </c>
      <c r="J506" s="2039">
        <v>82055910</v>
      </c>
      <c r="K506" s="2043" t="s">
        <v>10172</v>
      </c>
      <c r="N506" s="2044" t="str">
        <f t="shared" si="25"/>
        <v xml:space="preserve"> </v>
      </c>
    </row>
    <row r="507" spans="1:14" s="2037" customFormat="1" ht="11.25">
      <c r="A507" s="2037" t="s">
        <v>11765</v>
      </c>
      <c r="B507" s="2038">
        <v>3040101</v>
      </c>
      <c r="C507" s="2039" t="s">
        <v>11183</v>
      </c>
      <c r="D507" s="2039" t="s">
        <v>11170</v>
      </c>
      <c r="E507" s="2039"/>
      <c r="F507" s="2040">
        <v>1</v>
      </c>
      <c r="G507" s="2041">
        <v>5.48</v>
      </c>
      <c r="H507" s="2041">
        <v>8.23</v>
      </c>
      <c r="I507" s="2042">
        <v>9002719003267</v>
      </c>
      <c r="J507" s="2039">
        <v>82055910</v>
      </c>
      <c r="K507" s="2043" t="s">
        <v>10172</v>
      </c>
      <c r="N507" s="2044" t="str">
        <f t="shared" si="25"/>
        <v xml:space="preserve"> </v>
      </c>
    </row>
    <row r="508" spans="1:14" s="2037" customFormat="1" ht="11.25">
      <c r="A508" s="2037" t="s">
        <v>11766</v>
      </c>
      <c r="B508" s="2038">
        <v>3040401</v>
      </c>
      <c r="C508" s="2039" t="s">
        <v>11184</v>
      </c>
      <c r="D508" s="2039" t="s">
        <v>11170</v>
      </c>
      <c r="E508" s="2039"/>
      <c r="F508" s="2040">
        <v>1</v>
      </c>
      <c r="G508" s="2041">
        <v>8.2200000000000006</v>
      </c>
      <c r="H508" s="2041">
        <v>12.35</v>
      </c>
      <c r="I508" s="2042">
        <v>9002719003274</v>
      </c>
      <c r="J508" s="2039">
        <v>82055910</v>
      </c>
      <c r="K508" s="2043" t="s">
        <v>10172</v>
      </c>
      <c r="N508" s="2044" t="str">
        <f t="shared" si="25"/>
        <v xml:space="preserve"> </v>
      </c>
    </row>
    <row r="509" spans="1:14" s="2037" customFormat="1" ht="11.25">
      <c r="A509" s="2037" t="s">
        <v>11767</v>
      </c>
      <c r="B509" s="2038">
        <v>3040501</v>
      </c>
      <c r="C509" s="2039" t="s">
        <v>11185</v>
      </c>
      <c r="D509" s="2039" t="s">
        <v>11170</v>
      </c>
      <c r="E509" s="2039"/>
      <c r="F509" s="2040">
        <v>1</v>
      </c>
      <c r="G509" s="2041">
        <v>9.86</v>
      </c>
      <c r="H509" s="2041">
        <v>14.81</v>
      </c>
      <c r="I509" s="2042">
        <v>9002719003281</v>
      </c>
      <c r="J509" s="2039">
        <v>82055910</v>
      </c>
      <c r="K509" s="2043" t="s">
        <v>10172</v>
      </c>
      <c r="N509" s="2044" t="str">
        <f t="shared" si="25"/>
        <v xml:space="preserve"> </v>
      </c>
    </row>
    <row r="510" spans="1:14" s="2037" customFormat="1" ht="11.25">
      <c r="A510" s="2037" t="s">
        <v>11768</v>
      </c>
      <c r="B510" s="2038">
        <v>3040601</v>
      </c>
      <c r="C510" s="2039" t="s">
        <v>11186</v>
      </c>
      <c r="D510" s="2039" t="s">
        <v>11170</v>
      </c>
      <c r="E510" s="2039"/>
      <c r="F510" s="2040">
        <v>1</v>
      </c>
      <c r="G510" s="2041">
        <v>10.96</v>
      </c>
      <c r="H510" s="2041">
        <v>16.46</v>
      </c>
      <c r="I510" s="2042">
        <v>9002719003298</v>
      </c>
      <c r="J510" s="2039">
        <v>82055910</v>
      </c>
      <c r="K510" s="2043" t="s">
        <v>10172</v>
      </c>
      <c r="N510" s="2044" t="str">
        <f t="shared" si="25"/>
        <v xml:space="preserve"> </v>
      </c>
    </row>
    <row r="511" spans="1:14" s="2037" customFormat="1" ht="11.25">
      <c r="A511" s="2037" t="s">
        <v>11769</v>
      </c>
      <c r="B511" s="2038">
        <v>3040901</v>
      </c>
      <c r="C511" s="2039" t="s">
        <v>11187</v>
      </c>
      <c r="D511" s="2039" t="s">
        <v>11170</v>
      </c>
      <c r="E511" s="2039"/>
      <c r="F511" s="2040">
        <v>1</v>
      </c>
      <c r="G511" s="2041">
        <v>13.7</v>
      </c>
      <c r="H511" s="2041">
        <v>20.58</v>
      </c>
      <c r="I511" s="2042">
        <v>9002719003311</v>
      </c>
      <c r="J511" s="2039">
        <v>82055910</v>
      </c>
      <c r="K511" s="2043" t="s">
        <v>10172</v>
      </c>
      <c r="N511" s="2044" t="str">
        <f t="shared" si="25"/>
        <v xml:space="preserve"> </v>
      </c>
    </row>
    <row r="512" spans="1:14" s="2037" customFormat="1" ht="11.25">
      <c r="A512" s="2037" t="s">
        <v>11770</v>
      </c>
      <c r="B512" s="2038">
        <v>3041001</v>
      </c>
      <c r="C512" s="2039" t="s">
        <v>11188</v>
      </c>
      <c r="D512" s="2039" t="s">
        <v>11170</v>
      </c>
      <c r="E512" s="2039"/>
      <c r="F512" s="2040">
        <v>1</v>
      </c>
      <c r="G512" s="2041">
        <v>16.440000000000001</v>
      </c>
      <c r="H512" s="2041">
        <v>24.69</v>
      </c>
      <c r="I512" s="2042">
        <v>9002719003328</v>
      </c>
      <c r="J512" s="2039">
        <v>82055910</v>
      </c>
      <c r="K512" s="2043" t="s">
        <v>10172</v>
      </c>
      <c r="N512" s="2044" t="str">
        <f t="shared" si="25"/>
        <v xml:space="preserve"> </v>
      </c>
    </row>
    <row r="513" spans="1:14" s="2037" customFormat="1" ht="11.25">
      <c r="A513" s="2037" t="s">
        <v>11771</v>
      </c>
      <c r="B513" s="2038">
        <v>3041101</v>
      </c>
      <c r="C513" s="2039" t="s">
        <v>11189</v>
      </c>
      <c r="D513" s="2039" t="s">
        <v>11170</v>
      </c>
      <c r="E513" s="2039"/>
      <c r="F513" s="2040">
        <v>1</v>
      </c>
      <c r="G513" s="2041">
        <v>19.18</v>
      </c>
      <c r="H513" s="2041">
        <v>28.81</v>
      </c>
      <c r="I513" s="2042">
        <v>9002719003335</v>
      </c>
      <c r="J513" s="2039">
        <v>82055910</v>
      </c>
      <c r="K513" s="2043" t="s">
        <v>10172</v>
      </c>
      <c r="N513" s="2044" t="str">
        <f t="shared" si="25"/>
        <v xml:space="preserve"> </v>
      </c>
    </row>
    <row r="514" spans="1:14" s="2037" customFormat="1" ht="11.25">
      <c r="A514" s="2037" t="s">
        <v>11772</v>
      </c>
      <c r="B514" s="2038">
        <v>3041201</v>
      </c>
      <c r="C514" s="2039" t="s">
        <v>11190</v>
      </c>
      <c r="D514" s="2039" t="s">
        <v>11170</v>
      </c>
      <c r="E514" s="2039"/>
      <c r="F514" s="2040">
        <v>1</v>
      </c>
      <c r="G514" s="2041">
        <v>21.92</v>
      </c>
      <c r="H514" s="2041">
        <v>32.92</v>
      </c>
      <c r="I514" s="2042">
        <v>9002719003342</v>
      </c>
      <c r="J514" s="2039">
        <v>82055910</v>
      </c>
      <c r="K514" s="2043" t="s">
        <v>10172</v>
      </c>
      <c r="N514" s="2044" t="str">
        <f t="shared" si="25"/>
        <v xml:space="preserve"> </v>
      </c>
    </row>
    <row r="515" spans="1:14" s="2037" customFormat="1" ht="11.25">
      <c r="A515" s="2037" t="s">
        <v>11773</v>
      </c>
      <c r="B515" s="2038">
        <v>3041401</v>
      </c>
      <c r="C515" s="2039" t="s">
        <v>11191</v>
      </c>
      <c r="D515" s="2039" t="s">
        <v>11170</v>
      </c>
      <c r="E515" s="2039"/>
      <c r="F515" s="2040">
        <v>1</v>
      </c>
      <c r="G515" s="2041">
        <v>27.4</v>
      </c>
      <c r="H515" s="2041">
        <v>41.15</v>
      </c>
      <c r="I515" s="2042">
        <v>9002719003359</v>
      </c>
      <c r="J515" s="2039">
        <v>82055910</v>
      </c>
      <c r="K515" s="2043" t="s">
        <v>10172</v>
      </c>
      <c r="N515" s="2044" t="str">
        <f t="shared" si="25"/>
        <v xml:space="preserve"> </v>
      </c>
    </row>
    <row r="516" spans="1:14" s="2037" customFormat="1" ht="11.25">
      <c r="A516" s="2037" t="s">
        <v>11774</v>
      </c>
      <c r="B516" s="2038">
        <v>3041601</v>
      </c>
      <c r="C516" s="2039" t="s">
        <v>11192</v>
      </c>
      <c r="D516" s="2039" t="s">
        <v>11170</v>
      </c>
      <c r="E516" s="2039"/>
      <c r="F516" s="2040">
        <v>1</v>
      </c>
      <c r="G516" s="2041">
        <v>32.880000000000003</v>
      </c>
      <c r="H516" s="2041">
        <v>49.38</v>
      </c>
      <c r="I516" s="2042">
        <v>9002719003366</v>
      </c>
      <c r="J516" s="2039">
        <v>82055910</v>
      </c>
      <c r="K516" s="2043" t="s">
        <v>10172</v>
      </c>
      <c r="N516" s="2044" t="str">
        <f t="shared" si="25"/>
        <v xml:space="preserve"> </v>
      </c>
    </row>
    <row r="517" spans="1:14" s="2037" customFormat="1" ht="11.25">
      <c r="A517" s="2037" t="s">
        <v>11775</v>
      </c>
      <c r="B517" s="2038">
        <v>3190101</v>
      </c>
      <c r="C517" s="2039" t="s">
        <v>11193</v>
      </c>
      <c r="D517" s="2039" t="s">
        <v>11194</v>
      </c>
      <c r="E517" s="2039"/>
      <c r="F517" s="2040">
        <v>1</v>
      </c>
      <c r="G517" s="2041">
        <v>6.39</v>
      </c>
      <c r="H517" s="2041">
        <v>9.6</v>
      </c>
      <c r="I517" s="2042">
        <v>9002719002109</v>
      </c>
      <c r="J517" s="2039">
        <v>82055910</v>
      </c>
      <c r="K517" s="2043" t="s">
        <v>10172</v>
      </c>
      <c r="N517" s="2044" t="str">
        <f t="shared" si="25"/>
        <v xml:space="preserve"> </v>
      </c>
    </row>
    <row r="518" spans="1:14" s="2037" customFormat="1" ht="11.25">
      <c r="A518" s="2037" t="s">
        <v>11776</v>
      </c>
      <c r="B518" s="2038">
        <v>3190201</v>
      </c>
      <c r="C518" s="2039" t="s">
        <v>11195</v>
      </c>
      <c r="D518" s="2039" t="s">
        <v>11194</v>
      </c>
      <c r="E518" s="2039"/>
      <c r="F518" s="2040">
        <v>1</v>
      </c>
      <c r="G518" s="2041">
        <v>7.67</v>
      </c>
      <c r="H518" s="2041">
        <v>11.52</v>
      </c>
      <c r="I518" s="2042">
        <v>9002719002116</v>
      </c>
      <c r="J518" s="2039">
        <v>82055910</v>
      </c>
      <c r="K518" s="2043" t="s">
        <v>10172</v>
      </c>
      <c r="N518" s="2044" t="str">
        <f t="shared" si="25"/>
        <v xml:space="preserve"> </v>
      </c>
    </row>
    <row r="519" spans="1:14" s="2037" customFormat="1" ht="11.25">
      <c r="A519" s="2037" t="s">
        <v>11777</v>
      </c>
      <c r="B519" s="2038">
        <v>3190401</v>
      </c>
      <c r="C519" s="2039" t="s">
        <v>11196</v>
      </c>
      <c r="D519" s="2039" t="s">
        <v>11194</v>
      </c>
      <c r="E519" s="2039"/>
      <c r="F519" s="2040">
        <v>1</v>
      </c>
      <c r="G519" s="2041">
        <v>9.59</v>
      </c>
      <c r="H519" s="2041">
        <v>14.4</v>
      </c>
      <c r="I519" s="2042">
        <v>9002719002123</v>
      </c>
      <c r="J519" s="2039">
        <v>82055910</v>
      </c>
      <c r="K519" s="2043" t="s">
        <v>10172</v>
      </c>
      <c r="N519" s="2044" t="str">
        <f t="shared" si="25"/>
        <v xml:space="preserve"> </v>
      </c>
    </row>
    <row r="520" spans="1:14" s="2037" customFormat="1" ht="11.25">
      <c r="A520" s="2037" t="s">
        <v>11778</v>
      </c>
      <c r="B520" s="2038">
        <v>3190501</v>
      </c>
      <c r="C520" s="2039" t="s">
        <v>11197</v>
      </c>
      <c r="D520" s="2039" t="s">
        <v>11194</v>
      </c>
      <c r="E520" s="2039"/>
      <c r="F520" s="2040">
        <v>1</v>
      </c>
      <c r="G520" s="2041">
        <v>11.5</v>
      </c>
      <c r="H520" s="2041">
        <v>17.28</v>
      </c>
      <c r="I520" s="2042">
        <v>9002719002130</v>
      </c>
      <c r="J520" s="2039">
        <v>82055910</v>
      </c>
      <c r="K520" s="2043" t="s">
        <v>10172</v>
      </c>
      <c r="N520" s="2044" t="str">
        <f t="shared" si="25"/>
        <v xml:space="preserve"> </v>
      </c>
    </row>
    <row r="521" spans="1:14" s="2037" customFormat="1" ht="11.25">
      <c r="A521" s="2037" t="s">
        <v>11779</v>
      </c>
      <c r="B521" s="2038">
        <v>3190601</v>
      </c>
      <c r="C521" s="2039" t="s">
        <v>11198</v>
      </c>
      <c r="D521" s="2039" t="s">
        <v>11194</v>
      </c>
      <c r="E521" s="2039"/>
      <c r="F521" s="2040">
        <v>1</v>
      </c>
      <c r="G521" s="2041">
        <v>12.78</v>
      </c>
      <c r="H521" s="2041">
        <v>19.2</v>
      </c>
      <c r="I521" s="2042">
        <v>9002719002147</v>
      </c>
      <c r="J521" s="2039">
        <v>82055910</v>
      </c>
      <c r="K521" s="2043" t="s">
        <v>10172</v>
      </c>
      <c r="N521" s="2044" t="str">
        <f t="shared" si="25"/>
        <v xml:space="preserve"> </v>
      </c>
    </row>
    <row r="522" spans="1:14" s="2037" customFormat="1" ht="11.25">
      <c r="A522" s="2037" t="s">
        <v>11780</v>
      </c>
      <c r="B522" s="2038">
        <v>3190901</v>
      </c>
      <c r="C522" s="2039" t="s">
        <v>11199</v>
      </c>
      <c r="D522" s="2039" t="s">
        <v>11194</v>
      </c>
      <c r="E522" s="2039"/>
      <c r="F522" s="2040">
        <v>1</v>
      </c>
      <c r="G522" s="2041">
        <v>15.98</v>
      </c>
      <c r="H522" s="2041">
        <v>24</v>
      </c>
      <c r="I522" s="2042">
        <v>9002719002154</v>
      </c>
      <c r="J522" s="2039">
        <v>82055910</v>
      </c>
      <c r="K522" s="2043" t="s">
        <v>10172</v>
      </c>
      <c r="N522" s="2044" t="str">
        <f t="shared" si="25"/>
        <v xml:space="preserve"> </v>
      </c>
    </row>
    <row r="523" spans="1:14" s="2037" customFormat="1" ht="11.25">
      <c r="A523" s="2037" t="s">
        <v>11781</v>
      </c>
      <c r="B523" s="2038">
        <v>3191001</v>
      </c>
      <c r="C523" s="2039" t="s">
        <v>11200</v>
      </c>
      <c r="D523" s="2039" t="s">
        <v>11194</v>
      </c>
      <c r="E523" s="2039"/>
      <c r="F523" s="2040">
        <v>1</v>
      </c>
      <c r="G523" s="2041">
        <v>19.170000000000002</v>
      </c>
      <c r="H523" s="2041">
        <v>28.8</v>
      </c>
      <c r="I523" s="2042">
        <v>9002719002161</v>
      </c>
      <c r="J523" s="2039">
        <v>82055910</v>
      </c>
      <c r="K523" s="2043" t="s">
        <v>10172</v>
      </c>
      <c r="N523" s="2044" t="str">
        <f t="shared" si="25"/>
        <v xml:space="preserve"> </v>
      </c>
    </row>
    <row r="524" spans="1:14" s="2037" customFormat="1" ht="11.25">
      <c r="A524" s="2037" t="s">
        <v>11782</v>
      </c>
      <c r="B524" s="2038">
        <v>3220101</v>
      </c>
      <c r="C524" s="2039" t="s">
        <v>11201</v>
      </c>
      <c r="D524" s="2039" t="s">
        <v>11202</v>
      </c>
      <c r="E524" s="2039"/>
      <c r="F524" s="2040">
        <v>1</v>
      </c>
      <c r="G524" s="2041">
        <v>5.63</v>
      </c>
      <c r="H524" s="2041">
        <v>8.4600000000000009</v>
      </c>
      <c r="I524" s="2042">
        <v>9002719002185</v>
      </c>
      <c r="J524" s="2039">
        <v>82055910</v>
      </c>
      <c r="K524" s="2043" t="s">
        <v>10172</v>
      </c>
      <c r="N524" s="2044" t="str">
        <f t="shared" si="25"/>
        <v xml:space="preserve"> </v>
      </c>
    </row>
    <row r="525" spans="1:14" s="2037" customFormat="1" ht="11.25">
      <c r="A525" s="2037" t="s">
        <v>11783</v>
      </c>
      <c r="B525" s="2038">
        <v>3220201</v>
      </c>
      <c r="C525" s="2039" t="s">
        <v>11203</v>
      </c>
      <c r="D525" s="2039" t="s">
        <v>11202</v>
      </c>
      <c r="E525" s="2039"/>
      <c r="F525" s="2040">
        <v>1</v>
      </c>
      <c r="G525" s="2041">
        <v>6.76</v>
      </c>
      <c r="H525" s="2041">
        <v>10.15</v>
      </c>
      <c r="I525" s="2042">
        <v>9002719002192</v>
      </c>
      <c r="J525" s="2039">
        <v>82055910</v>
      </c>
      <c r="K525" s="2043" t="s">
        <v>10172</v>
      </c>
      <c r="N525" s="2044" t="str">
        <f t="shared" si="25"/>
        <v xml:space="preserve"> </v>
      </c>
    </row>
    <row r="526" spans="1:14" s="2037" customFormat="1" ht="11.25">
      <c r="A526" s="2037" t="s">
        <v>11784</v>
      </c>
      <c r="B526" s="2038">
        <v>3220401</v>
      </c>
      <c r="C526" s="2039" t="s">
        <v>11204</v>
      </c>
      <c r="D526" s="2039" t="s">
        <v>11202</v>
      </c>
      <c r="E526" s="2039"/>
      <c r="F526" s="2040">
        <v>1</v>
      </c>
      <c r="G526" s="2041">
        <v>8.4499999999999993</v>
      </c>
      <c r="H526" s="2041">
        <v>12.69</v>
      </c>
      <c r="I526" s="2042">
        <v>9002719002208</v>
      </c>
      <c r="J526" s="2039">
        <v>82055910</v>
      </c>
      <c r="K526" s="2043" t="s">
        <v>10172</v>
      </c>
      <c r="N526" s="2044" t="str">
        <f t="shared" si="25"/>
        <v xml:space="preserve"> </v>
      </c>
    </row>
    <row r="527" spans="1:14" s="2037" customFormat="1" ht="11.25">
      <c r="A527" s="2037" t="s">
        <v>11785</v>
      </c>
      <c r="B527" s="2038">
        <v>3220501</v>
      </c>
      <c r="C527" s="2039" t="s">
        <v>11205</v>
      </c>
      <c r="D527" s="2039" t="s">
        <v>11202</v>
      </c>
      <c r="E527" s="2039"/>
      <c r="F527" s="2040">
        <v>1</v>
      </c>
      <c r="G527" s="2041">
        <v>10.14</v>
      </c>
      <c r="H527" s="2041">
        <v>15.23</v>
      </c>
      <c r="I527" s="2042">
        <v>9002719002215</v>
      </c>
      <c r="J527" s="2039">
        <v>82055910</v>
      </c>
      <c r="K527" s="2043" t="s">
        <v>10172</v>
      </c>
      <c r="N527" s="2044" t="str">
        <f t="shared" si="25"/>
        <v xml:space="preserve"> </v>
      </c>
    </row>
    <row r="528" spans="1:14" s="2037" customFormat="1" ht="11.25">
      <c r="A528" s="2037" t="s">
        <v>11786</v>
      </c>
      <c r="B528" s="2038">
        <v>3220601</v>
      </c>
      <c r="C528" s="2039" t="s">
        <v>11206</v>
      </c>
      <c r="D528" s="2039" t="s">
        <v>11202</v>
      </c>
      <c r="E528" s="2039"/>
      <c r="F528" s="2040">
        <v>1</v>
      </c>
      <c r="G528" s="2041">
        <v>11.27</v>
      </c>
      <c r="H528" s="2041">
        <v>16.920000000000002</v>
      </c>
      <c r="I528" s="2042">
        <v>9002719002222</v>
      </c>
      <c r="J528" s="2039">
        <v>82055910</v>
      </c>
      <c r="K528" s="2043" t="s">
        <v>10172</v>
      </c>
      <c r="N528" s="2044" t="str">
        <f t="shared" si="25"/>
        <v xml:space="preserve"> </v>
      </c>
    </row>
    <row r="529" spans="1:14" s="2037" customFormat="1" ht="11.25">
      <c r="A529" s="2037" t="s">
        <v>11787</v>
      </c>
      <c r="B529" s="2038">
        <v>3220901</v>
      </c>
      <c r="C529" s="2039" t="s">
        <v>11207</v>
      </c>
      <c r="D529" s="2039" t="s">
        <v>11202</v>
      </c>
      <c r="E529" s="2039"/>
      <c r="F529" s="2040">
        <v>1</v>
      </c>
      <c r="G529" s="2041">
        <v>14.08</v>
      </c>
      <c r="H529" s="2041">
        <v>21.15</v>
      </c>
      <c r="I529" s="2042">
        <v>9002719002239</v>
      </c>
      <c r="J529" s="2039">
        <v>82055910</v>
      </c>
      <c r="K529" s="2043" t="s">
        <v>10172</v>
      </c>
      <c r="N529" s="2044" t="str">
        <f t="shared" si="25"/>
        <v xml:space="preserve"> </v>
      </c>
    </row>
    <row r="530" spans="1:14" s="2037" customFormat="1" ht="11.25">
      <c r="A530" s="2037" t="s">
        <v>11788</v>
      </c>
      <c r="B530" s="2038">
        <v>3221001</v>
      </c>
      <c r="C530" s="2039" t="s">
        <v>11208</v>
      </c>
      <c r="D530" s="2039" t="s">
        <v>11202</v>
      </c>
      <c r="E530" s="2039"/>
      <c r="F530" s="2040">
        <v>1</v>
      </c>
      <c r="G530" s="2041">
        <v>16.899999999999999</v>
      </c>
      <c r="H530" s="2041">
        <v>25.38</v>
      </c>
      <c r="I530" s="2042">
        <v>9002719002246</v>
      </c>
      <c r="J530" s="2039">
        <v>82055910</v>
      </c>
      <c r="K530" s="2043" t="s">
        <v>10172</v>
      </c>
      <c r="N530" s="2044" t="str">
        <f t="shared" si="25"/>
        <v xml:space="preserve"> </v>
      </c>
    </row>
    <row r="531" spans="1:14" s="2037" customFormat="1" ht="11.25">
      <c r="A531" s="2037" t="s">
        <v>11789</v>
      </c>
      <c r="B531" s="2038">
        <v>3240101</v>
      </c>
      <c r="C531" s="2039" t="s">
        <v>11209</v>
      </c>
      <c r="D531" s="2039" t="s">
        <v>11170</v>
      </c>
      <c r="E531" s="2039" t="s">
        <v>11210</v>
      </c>
      <c r="F531" s="2040">
        <v>1</v>
      </c>
      <c r="G531" s="2041">
        <v>10.74</v>
      </c>
      <c r="H531" s="2041">
        <v>17.079999999999998</v>
      </c>
      <c r="I531" s="2042">
        <v>9002719037507</v>
      </c>
      <c r="J531" s="2039">
        <v>82055910</v>
      </c>
      <c r="K531" s="2043" t="s">
        <v>10172</v>
      </c>
      <c r="N531" s="2044" t="str">
        <f t="shared" si="25"/>
        <v xml:space="preserve"> </v>
      </c>
    </row>
    <row r="532" spans="1:14" s="2037" customFormat="1" ht="11.25">
      <c r="A532" s="2037" t="s">
        <v>11790</v>
      </c>
      <c r="B532" s="2038">
        <v>3240401</v>
      </c>
      <c r="C532" s="2039" t="s">
        <v>11211</v>
      </c>
      <c r="D532" s="2039" t="s">
        <v>11170</v>
      </c>
      <c r="E532" s="2039" t="s">
        <v>11210</v>
      </c>
      <c r="F532" s="2040">
        <v>1</v>
      </c>
      <c r="G532" s="2041">
        <v>16.11</v>
      </c>
      <c r="H532" s="2041">
        <v>25.62</v>
      </c>
      <c r="I532" s="2042">
        <v>9002719037514</v>
      </c>
      <c r="J532" s="2039">
        <v>82055910</v>
      </c>
      <c r="K532" s="2043" t="s">
        <v>10172</v>
      </c>
      <c r="N532" s="2044" t="str">
        <f t="shared" si="25"/>
        <v xml:space="preserve"> </v>
      </c>
    </row>
    <row r="533" spans="1:14" s="2037" customFormat="1" ht="11.25">
      <c r="A533" s="2037" t="s">
        <v>11791</v>
      </c>
      <c r="B533" s="2038">
        <v>3240601</v>
      </c>
      <c r="C533" s="2039" t="s">
        <v>11212</v>
      </c>
      <c r="D533" s="2039" t="s">
        <v>11170</v>
      </c>
      <c r="E533" s="2039" t="s">
        <v>11210</v>
      </c>
      <c r="F533" s="2040">
        <v>1</v>
      </c>
      <c r="G533" s="2041">
        <v>21.48</v>
      </c>
      <c r="H533" s="2041">
        <v>34.159999999999997</v>
      </c>
      <c r="I533" s="2042">
        <v>9002719037521</v>
      </c>
      <c r="J533" s="2039">
        <v>82055910</v>
      </c>
      <c r="K533" s="2043" t="s">
        <v>10172</v>
      </c>
      <c r="N533" s="2044" t="str">
        <f t="shared" si="25"/>
        <v xml:space="preserve"> </v>
      </c>
    </row>
    <row r="534" spans="1:14" s="2037" customFormat="1" ht="11.25">
      <c r="B534" s="2038"/>
      <c r="C534" s="2039" t="s">
        <v>11213</v>
      </c>
      <c r="D534" s="2039"/>
      <c r="E534" s="2039"/>
      <c r="F534" s="2040">
        <v>0</v>
      </c>
      <c r="G534" s="2041">
        <v>0</v>
      </c>
      <c r="H534" s="2041">
        <v>0</v>
      </c>
      <c r="I534" s="2042"/>
      <c r="J534" s="2039"/>
      <c r="K534" s="2043" t="s">
        <v>10168</v>
      </c>
      <c r="N534" s="2044" t="str">
        <f t="shared" si="25"/>
        <v xml:space="preserve"> </v>
      </c>
    </row>
    <row r="535" spans="1:14" s="2037" customFormat="1" ht="11.25">
      <c r="B535" s="2038"/>
      <c r="C535" s="2039" t="s">
        <v>11214</v>
      </c>
      <c r="D535" s="2039"/>
      <c r="E535" s="2039"/>
      <c r="F535" s="2040">
        <v>0</v>
      </c>
      <c r="G535" s="2041">
        <v>0</v>
      </c>
      <c r="H535" s="2041">
        <v>0</v>
      </c>
      <c r="I535" s="2042"/>
      <c r="J535" s="2039"/>
      <c r="K535" s="2043" t="s">
        <v>10168</v>
      </c>
      <c r="N535" s="2044" t="str">
        <f t="shared" si="25"/>
        <v xml:space="preserve"> </v>
      </c>
    </row>
    <row r="536" spans="1:14" s="2037" customFormat="1" ht="11.25">
      <c r="A536" s="2037" t="s">
        <v>11215</v>
      </c>
      <c r="B536" s="2038">
        <v>71017701</v>
      </c>
      <c r="C536" s="2039" t="s">
        <v>11216</v>
      </c>
      <c r="D536" s="2039" t="s">
        <v>11217</v>
      </c>
      <c r="E536" s="2039" t="s">
        <v>11218</v>
      </c>
      <c r="F536" s="2040">
        <v>1</v>
      </c>
      <c r="G536" s="2041">
        <v>708.88</v>
      </c>
      <c r="H536" s="2041">
        <v>944.5</v>
      </c>
      <c r="I536" s="2042">
        <v>9002719041597</v>
      </c>
      <c r="J536" s="2039">
        <v>90153010</v>
      </c>
      <c r="K536" s="2043" t="s">
        <v>11219</v>
      </c>
      <c r="N536" s="2044" t="str">
        <f t="shared" si="25"/>
        <v xml:space="preserve"> </v>
      </c>
    </row>
    <row r="537" spans="1:14" s="2037" customFormat="1" ht="11.25">
      <c r="A537" s="2037" t="s">
        <v>11220</v>
      </c>
      <c r="B537" s="2038">
        <v>71017901</v>
      </c>
      <c r="C537" s="2039" t="s">
        <v>11221</v>
      </c>
      <c r="D537" s="2039" t="s">
        <v>11217</v>
      </c>
      <c r="E537" s="2039" t="s">
        <v>11218</v>
      </c>
      <c r="F537" s="2040">
        <v>1</v>
      </c>
      <c r="G537" s="2041">
        <v>542.88</v>
      </c>
      <c r="H537" s="2041">
        <v>723.33</v>
      </c>
      <c r="I537" s="2042">
        <v>9002719041733</v>
      </c>
      <c r="J537" s="2039">
        <v>90153010</v>
      </c>
      <c r="K537" s="2043" t="s">
        <v>11219</v>
      </c>
      <c r="N537" s="2044" t="str">
        <f t="shared" si="25"/>
        <v xml:space="preserve"> </v>
      </c>
    </row>
    <row r="538" spans="1:14" s="2037" customFormat="1" ht="11.25">
      <c r="B538" s="2038"/>
      <c r="C538" s="2039" t="s">
        <v>11222</v>
      </c>
      <c r="D538" s="2039"/>
      <c r="E538" s="2039"/>
      <c r="F538" s="2040">
        <v>0</v>
      </c>
      <c r="G538" s="2041">
        <v>0</v>
      </c>
      <c r="H538" s="2041">
        <v>0</v>
      </c>
      <c r="I538" s="2042"/>
      <c r="J538" s="2039"/>
      <c r="K538" s="2043" t="s">
        <v>10168</v>
      </c>
      <c r="N538" s="2044" t="str">
        <f t="shared" si="25"/>
        <v xml:space="preserve"> </v>
      </c>
    </row>
    <row r="539" spans="1:14" s="2037" customFormat="1" ht="11.25">
      <c r="A539" s="2037" t="s">
        <v>11223</v>
      </c>
      <c r="B539" s="2038">
        <v>71017301</v>
      </c>
      <c r="C539" s="2039" t="s">
        <v>11224</v>
      </c>
      <c r="D539" s="2039" t="s">
        <v>11225</v>
      </c>
      <c r="E539" s="2039"/>
      <c r="F539" s="2040">
        <v>1</v>
      </c>
      <c r="G539" s="2041">
        <v>212.45</v>
      </c>
      <c r="H539" s="2041">
        <v>283.07</v>
      </c>
      <c r="I539" s="2042">
        <v>9002719035466</v>
      </c>
      <c r="J539" s="2039">
        <v>90153010</v>
      </c>
      <c r="K539" s="2043" t="s">
        <v>10251</v>
      </c>
      <c r="N539" s="2044" t="str">
        <f t="shared" si="25"/>
        <v xml:space="preserve"> </v>
      </c>
    </row>
    <row r="540" spans="1:14" s="2037" customFormat="1" ht="11.25">
      <c r="A540" s="2037" t="s">
        <v>11226</v>
      </c>
      <c r="B540" s="2038">
        <v>71015301</v>
      </c>
      <c r="C540" s="2039" t="s">
        <v>11227</v>
      </c>
      <c r="D540" s="2039" t="s">
        <v>11228</v>
      </c>
      <c r="E540" s="2039" t="s">
        <v>11229</v>
      </c>
      <c r="F540" s="2040">
        <v>1</v>
      </c>
      <c r="G540" s="2041">
        <v>348.17</v>
      </c>
      <c r="H540" s="2041">
        <v>463.9</v>
      </c>
      <c r="I540" s="2042">
        <v>9002719035688</v>
      </c>
      <c r="J540" s="2039">
        <v>90153010</v>
      </c>
      <c r="K540" s="2043" t="s">
        <v>10251</v>
      </c>
      <c r="N540" s="2044" t="str">
        <f t="shared" si="25"/>
        <v xml:space="preserve"> </v>
      </c>
    </row>
    <row r="541" spans="1:14" s="2037" customFormat="1" ht="11.25">
      <c r="A541" s="2037" t="s">
        <v>11230</v>
      </c>
      <c r="B541" s="2038">
        <v>71015701</v>
      </c>
      <c r="C541" s="2039" t="s">
        <v>11231</v>
      </c>
      <c r="D541" s="2039" t="s">
        <v>11232</v>
      </c>
      <c r="E541" s="2039"/>
      <c r="F541" s="2040">
        <v>1</v>
      </c>
      <c r="G541" s="2041">
        <v>326.88</v>
      </c>
      <c r="H541" s="2041">
        <v>435.53</v>
      </c>
      <c r="I541" s="2042">
        <v>9002719037804</v>
      </c>
      <c r="J541" s="2039">
        <v>90153010</v>
      </c>
      <c r="K541" s="2043" t="s">
        <v>10251</v>
      </c>
      <c r="N541" s="2044" t="str">
        <f t="shared" si="25"/>
        <v xml:space="preserve"> </v>
      </c>
    </row>
    <row r="542" spans="1:14" s="2037" customFormat="1" ht="11.25">
      <c r="A542" s="2037" t="s">
        <v>11233</v>
      </c>
      <c r="B542" s="2038">
        <v>71012801</v>
      </c>
      <c r="C542" s="2039" t="s">
        <v>11234</v>
      </c>
      <c r="D542" s="2039" t="s">
        <v>11228</v>
      </c>
      <c r="E542" s="2039"/>
      <c r="F542" s="2040">
        <v>1</v>
      </c>
      <c r="G542" s="2041">
        <v>456.44</v>
      </c>
      <c r="H542" s="2041">
        <v>608.15</v>
      </c>
      <c r="I542" s="2042">
        <v>9002719033806</v>
      </c>
      <c r="J542" s="2039">
        <v>90153010</v>
      </c>
      <c r="K542" s="2043" t="s">
        <v>10251</v>
      </c>
      <c r="N542" s="2044" t="str">
        <f t="shared" si="25"/>
        <v xml:space="preserve"> </v>
      </c>
    </row>
    <row r="543" spans="1:14" s="2037" customFormat="1" ht="11.25">
      <c r="A543" s="2037" t="s">
        <v>11235</v>
      </c>
      <c r="B543" s="2038">
        <v>71012701</v>
      </c>
      <c r="C543" s="2039" t="s">
        <v>11236</v>
      </c>
      <c r="D543" s="2039" t="s">
        <v>11228</v>
      </c>
      <c r="E543" s="2039"/>
      <c r="F543" s="2040">
        <v>1</v>
      </c>
      <c r="G543" s="2041">
        <v>339.3</v>
      </c>
      <c r="H543" s="2041">
        <v>452.08</v>
      </c>
      <c r="I543" s="2042">
        <v>9002719033790</v>
      </c>
      <c r="J543" s="2039">
        <v>90153010</v>
      </c>
      <c r="K543" s="2043" t="s">
        <v>10251</v>
      </c>
      <c r="N543" s="2044" t="str">
        <f t="shared" si="25"/>
        <v xml:space="preserve"> </v>
      </c>
    </row>
    <row r="544" spans="1:14" s="2037" customFormat="1" ht="11.25">
      <c r="A544" s="2037" t="s">
        <v>11237</v>
      </c>
      <c r="B544" s="2038">
        <v>71014501</v>
      </c>
      <c r="C544" s="2039" t="s">
        <v>11238</v>
      </c>
      <c r="D544" s="2039" t="s">
        <v>11239</v>
      </c>
      <c r="E544" s="2039"/>
      <c r="F544" s="2040">
        <v>1</v>
      </c>
      <c r="G544" s="2041">
        <v>297.02</v>
      </c>
      <c r="H544" s="2041">
        <v>395.74</v>
      </c>
      <c r="I544" s="2042">
        <v>9002719029984</v>
      </c>
      <c r="J544" s="2039">
        <v>90153010</v>
      </c>
      <c r="K544" s="2043" t="s">
        <v>10251</v>
      </c>
      <c r="N544" s="2044" t="str">
        <f t="shared" ref="N544:N586" si="26">IF(M544*1.19&gt;0,M544*1.19," ")</f>
        <v xml:space="preserve"> </v>
      </c>
    </row>
    <row r="545" spans="1:14" s="2037" customFormat="1" ht="11.25">
      <c r="A545" s="2037" t="s">
        <v>11240</v>
      </c>
      <c r="B545" s="2038">
        <v>71014401</v>
      </c>
      <c r="C545" s="2039" t="s">
        <v>11241</v>
      </c>
      <c r="D545" s="2039" t="s">
        <v>11239</v>
      </c>
      <c r="E545" s="2039"/>
      <c r="F545" s="2040">
        <v>1</v>
      </c>
      <c r="G545" s="2041">
        <v>206.19</v>
      </c>
      <c r="H545" s="2041">
        <v>274.73</v>
      </c>
      <c r="I545" s="2042">
        <v>9002719029991</v>
      </c>
      <c r="J545" s="2039">
        <v>90153010</v>
      </c>
      <c r="K545" s="2043" t="s">
        <v>10251</v>
      </c>
      <c r="N545" s="2044" t="str">
        <f t="shared" si="26"/>
        <v xml:space="preserve"> </v>
      </c>
    </row>
    <row r="546" spans="1:14" s="2037" customFormat="1" ht="11.25">
      <c r="A546" s="2037" t="s">
        <v>11242</v>
      </c>
      <c r="B546" s="2038">
        <v>71013901</v>
      </c>
      <c r="C546" s="2039" t="s">
        <v>11243</v>
      </c>
      <c r="D546" s="2039" t="s">
        <v>11239</v>
      </c>
      <c r="E546" s="2039"/>
      <c r="F546" s="2040">
        <v>1</v>
      </c>
      <c r="G546" s="2041">
        <v>207.76</v>
      </c>
      <c r="H546" s="2041">
        <v>276.81</v>
      </c>
      <c r="I546" s="2042">
        <v>9002719039761</v>
      </c>
      <c r="J546" s="2039">
        <v>90153010</v>
      </c>
      <c r="K546" s="2043" t="s">
        <v>10251</v>
      </c>
      <c r="N546" s="2044" t="str">
        <f t="shared" si="26"/>
        <v xml:space="preserve"> </v>
      </c>
    </row>
    <row r="547" spans="1:14" s="2037" customFormat="1" ht="11.25">
      <c r="A547" s="2037" t="s">
        <v>11244</v>
      </c>
      <c r="B547" s="2038">
        <v>71013501</v>
      </c>
      <c r="C547" s="2039" t="s">
        <v>11245</v>
      </c>
      <c r="D547" s="2039" t="s">
        <v>11239</v>
      </c>
      <c r="E547" s="2039"/>
      <c r="F547" s="2040">
        <v>1</v>
      </c>
      <c r="G547" s="2041">
        <v>132.85</v>
      </c>
      <c r="H547" s="2041">
        <v>177.01</v>
      </c>
      <c r="I547" s="2042">
        <v>9002719030911</v>
      </c>
      <c r="J547" s="2039">
        <v>90153010</v>
      </c>
      <c r="K547" s="2043" t="s">
        <v>10251</v>
      </c>
      <c r="N547" s="2044" t="str">
        <f t="shared" si="26"/>
        <v xml:space="preserve"> </v>
      </c>
    </row>
    <row r="548" spans="1:14" s="2037" customFormat="1" ht="11.25">
      <c r="A548" s="2037" t="s">
        <v>11246</v>
      </c>
      <c r="B548" s="2038">
        <v>71013401</v>
      </c>
      <c r="C548" s="2039" t="s">
        <v>11247</v>
      </c>
      <c r="D548" s="2039" t="s">
        <v>11239</v>
      </c>
      <c r="E548" s="2039"/>
      <c r="F548" s="2040">
        <v>1</v>
      </c>
      <c r="G548" s="2041">
        <v>85.09</v>
      </c>
      <c r="H548" s="2041">
        <v>113.37</v>
      </c>
      <c r="I548" s="2042">
        <v>9002719030904</v>
      </c>
      <c r="J548" s="2039">
        <v>90153010</v>
      </c>
      <c r="K548" s="2043" t="s">
        <v>10251</v>
      </c>
      <c r="N548" s="2044" t="str">
        <f t="shared" si="26"/>
        <v xml:space="preserve"> </v>
      </c>
    </row>
    <row r="549" spans="1:14" s="2037" customFormat="1" ht="11.25">
      <c r="B549" s="2038"/>
      <c r="C549" s="2039" t="s">
        <v>11248</v>
      </c>
      <c r="D549" s="2039"/>
      <c r="E549" s="2039"/>
      <c r="F549" s="2040">
        <v>0</v>
      </c>
      <c r="G549" s="2041">
        <v>0</v>
      </c>
      <c r="H549" s="2041">
        <v>0</v>
      </c>
      <c r="I549" s="2042"/>
      <c r="J549" s="2039"/>
      <c r="K549" s="2043" t="s">
        <v>10168</v>
      </c>
      <c r="N549" s="2044" t="str">
        <f t="shared" si="26"/>
        <v xml:space="preserve"> </v>
      </c>
    </row>
    <row r="550" spans="1:14" s="2037" customFormat="1" ht="11.25">
      <c r="A550" s="2037" t="s">
        <v>11249</v>
      </c>
      <c r="B550" s="2038">
        <v>71121501</v>
      </c>
      <c r="C550" s="2039" t="s">
        <v>11250</v>
      </c>
      <c r="D550" s="2039" t="s">
        <v>11251</v>
      </c>
      <c r="E550" s="2039" t="s">
        <v>11252</v>
      </c>
      <c r="F550" s="2040">
        <v>1</v>
      </c>
      <c r="G550" s="2041">
        <v>128.41</v>
      </c>
      <c r="H550" s="2041">
        <v>181.06</v>
      </c>
      <c r="I550" s="2042">
        <v>9002719016267</v>
      </c>
      <c r="J550" s="2039">
        <v>96200010</v>
      </c>
      <c r="K550" s="2043" t="s">
        <v>10251</v>
      </c>
      <c r="N550" s="2044" t="str">
        <f t="shared" si="26"/>
        <v xml:space="preserve"> </v>
      </c>
    </row>
    <row r="551" spans="1:14" s="2037" customFormat="1" ht="11.25">
      <c r="A551" s="2037" t="s">
        <v>11253</v>
      </c>
      <c r="B551" s="2038">
        <v>71121101</v>
      </c>
      <c r="C551" s="2039" t="s">
        <v>11254</v>
      </c>
      <c r="D551" s="2039" t="s">
        <v>11255</v>
      </c>
      <c r="E551" s="2039" t="s">
        <v>11256</v>
      </c>
      <c r="F551" s="2040">
        <v>1</v>
      </c>
      <c r="G551" s="2041">
        <v>115.36</v>
      </c>
      <c r="H551" s="2041">
        <v>162.66</v>
      </c>
      <c r="I551" s="2042">
        <v>9002719013006</v>
      </c>
      <c r="J551" s="2039">
        <v>96200010</v>
      </c>
      <c r="K551" s="2043" t="s">
        <v>10251</v>
      </c>
      <c r="N551" s="2044" t="str">
        <f t="shared" si="26"/>
        <v xml:space="preserve"> </v>
      </c>
    </row>
    <row r="552" spans="1:14" s="2037" customFormat="1" ht="11.25">
      <c r="A552" s="2037" t="s">
        <v>11257</v>
      </c>
      <c r="B552" s="2038">
        <v>71120101</v>
      </c>
      <c r="C552" s="2039" t="s">
        <v>11258</v>
      </c>
      <c r="D552" s="2039" t="s">
        <v>11259</v>
      </c>
      <c r="E552" s="2039" t="s">
        <v>11260</v>
      </c>
      <c r="F552" s="2040">
        <v>1</v>
      </c>
      <c r="G552" s="2041">
        <v>57.42</v>
      </c>
      <c r="H552" s="2041">
        <v>80.959999999999994</v>
      </c>
      <c r="I552" s="2042">
        <v>9002719009030</v>
      </c>
      <c r="J552" s="2039">
        <v>96200010</v>
      </c>
      <c r="K552" s="2043" t="s">
        <v>10251</v>
      </c>
      <c r="N552" s="2044" t="str">
        <f t="shared" si="26"/>
        <v xml:space="preserve"> </v>
      </c>
    </row>
    <row r="553" spans="1:14" s="2037" customFormat="1" ht="11.25">
      <c r="A553" s="2037" t="s">
        <v>11261</v>
      </c>
      <c r="B553" s="2038">
        <v>71121701</v>
      </c>
      <c r="C553" s="2039" t="s">
        <v>11262</v>
      </c>
      <c r="D553" s="2039" t="s">
        <v>11263</v>
      </c>
      <c r="E553" s="2039" t="s">
        <v>11264</v>
      </c>
      <c r="F553" s="2040">
        <v>1</v>
      </c>
      <c r="G553" s="2041">
        <v>32.159999999999997</v>
      </c>
      <c r="H553" s="2041">
        <v>45.34</v>
      </c>
      <c r="I553" s="2042">
        <v>9002719020141</v>
      </c>
      <c r="J553" s="2039">
        <v>96200010</v>
      </c>
      <c r="K553" s="2043" t="s">
        <v>10251</v>
      </c>
      <c r="N553" s="2044" t="str">
        <f t="shared" si="26"/>
        <v xml:space="preserve"> </v>
      </c>
    </row>
    <row r="554" spans="1:14" s="2037" customFormat="1" ht="11.25">
      <c r="A554" s="2037" t="s">
        <v>11265</v>
      </c>
      <c r="B554" s="2038">
        <v>71121901</v>
      </c>
      <c r="C554" s="2039" t="s">
        <v>11266</v>
      </c>
      <c r="D554" s="2039" t="s">
        <v>11267</v>
      </c>
      <c r="E554" s="2039" t="s">
        <v>11268</v>
      </c>
      <c r="F554" s="2040">
        <v>1</v>
      </c>
      <c r="G554" s="2041">
        <v>10.02</v>
      </c>
      <c r="H554" s="2041">
        <v>14.13</v>
      </c>
      <c r="I554" s="2042">
        <v>9002719035459</v>
      </c>
      <c r="J554" s="2039">
        <v>96200010</v>
      </c>
      <c r="K554" s="2043" t="s">
        <v>10251</v>
      </c>
      <c r="N554" s="2044" t="str">
        <f t="shared" si="26"/>
        <v xml:space="preserve"> </v>
      </c>
    </row>
    <row r="555" spans="1:14" s="2037" customFormat="1" ht="11.25">
      <c r="A555" s="2037" t="s">
        <v>11269</v>
      </c>
      <c r="B555" s="2038">
        <v>71122001</v>
      </c>
      <c r="C555" s="2039" t="s">
        <v>11270</v>
      </c>
      <c r="D555" s="2039" t="s">
        <v>11271</v>
      </c>
      <c r="E555" s="2039" t="s">
        <v>11272</v>
      </c>
      <c r="F555" s="2040">
        <v>1</v>
      </c>
      <c r="G555" s="2041">
        <v>65.56</v>
      </c>
      <c r="H555" s="2041">
        <v>92.45</v>
      </c>
      <c r="I555" s="2042">
        <v>9002719020097</v>
      </c>
      <c r="J555" s="2039">
        <v>82057000</v>
      </c>
      <c r="K555" s="2043" t="s">
        <v>10264</v>
      </c>
      <c r="N555" s="2044" t="str">
        <f t="shared" si="26"/>
        <v xml:space="preserve"> </v>
      </c>
    </row>
    <row r="556" spans="1:14" s="2037" customFormat="1" ht="11.25">
      <c r="A556" s="2037" t="s">
        <v>11273</v>
      </c>
      <c r="B556" s="2038">
        <v>71123801</v>
      </c>
      <c r="C556" s="2039" t="s">
        <v>11274</v>
      </c>
      <c r="D556" s="2039" t="s">
        <v>11275</v>
      </c>
      <c r="E556" s="2039"/>
      <c r="F556" s="2040">
        <v>1</v>
      </c>
      <c r="G556" s="2041">
        <v>79.34</v>
      </c>
      <c r="H556" s="2041">
        <v>137.58000000000001</v>
      </c>
      <c r="I556" s="2042">
        <v>9002719020158</v>
      </c>
      <c r="J556" s="2039">
        <v>39269097</v>
      </c>
      <c r="K556" s="2043" t="s">
        <v>10251</v>
      </c>
      <c r="N556" s="2044" t="str">
        <f t="shared" si="26"/>
        <v xml:space="preserve"> </v>
      </c>
    </row>
    <row r="557" spans="1:14" s="2037" customFormat="1" ht="11.25">
      <c r="A557" s="2037" t="s">
        <v>11276</v>
      </c>
      <c r="B557" s="2038">
        <v>71124201</v>
      </c>
      <c r="C557" s="2039" t="s">
        <v>11277</v>
      </c>
      <c r="D557" s="2039" t="s">
        <v>11278</v>
      </c>
      <c r="E557" s="2039" t="s">
        <v>11279</v>
      </c>
      <c r="F557" s="2040">
        <v>1</v>
      </c>
      <c r="G557" s="2041">
        <v>37.58</v>
      </c>
      <c r="H557" s="2041">
        <v>65.17</v>
      </c>
      <c r="I557" s="2042">
        <v>9002719039907</v>
      </c>
      <c r="J557" s="2039">
        <v>90159000</v>
      </c>
      <c r="K557" s="2043" t="s">
        <v>10251</v>
      </c>
      <c r="N557" s="2044" t="str">
        <f t="shared" si="26"/>
        <v xml:space="preserve"> </v>
      </c>
    </row>
    <row r="558" spans="1:14" s="2037" customFormat="1" ht="11.25">
      <c r="A558" s="2037" t="s">
        <v>11280</v>
      </c>
      <c r="B558" s="2038">
        <v>71124001</v>
      </c>
      <c r="C558" s="2039" t="s">
        <v>11281</v>
      </c>
      <c r="D558" s="2039" t="s">
        <v>11282</v>
      </c>
      <c r="E558" s="2039"/>
      <c r="F558" s="2040">
        <v>1</v>
      </c>
      <c r="G558" s="2041">
        <v>14.72</v>
      </c>
      <c r="H558" s="2041">
        <v>25.53</v>
      </c>
      <c r="I558" s="2042">
        <v>9002719033509</v>
      </c>
      <c r="J558" s="2039">
        <v>90159000</v>
      </c>
      <c r="K558" s="2043" t="s">
        <v>10251</v>
      </c>
      <c r="N558" s="2044" t="str">
        <f t="shared" si="26"/>
        <v xml:space="preserve"> </v>
      </c>
    </row>
    <row r="559" spans="1:14" s="2037" customFormat="1" ht="11.25">
      <c r="A559" s="2037" t="s">
        <v>11283</v>
      </c>
      <c r="B559" s="2038">
        <v>71128501</v>
      </c>
      <c r="C559" s="2039" t="s">
        <v>11284</v>
      </c>
      <c r="D559" s="2039" t="s">
        <v>11285</v>
      </c>
      <c r="E559" s="2039" t="s">
        <v>11286</v>
      </c>
      <c r="F559" s="2040">
        <v>1</v>
      </c>
      <c r="G559" s="2041">
        <v>78.819999999999993</v>
      </c>
      <c r="H559" s="2041">
        <v>136.68</v>
      </c>
      <c r="I559" s="2042">
        <v>9002719018933</v>
      </c>
      <c r="J559" s="2039">
        <v>90159000</v>
      </c>
      <c r="K559" s="2043" t="s">
        <v>10251</v>
      </c>
      <c r="N559" s="2044" t="str">
        <f t="shared" si="26"/>
        <v xml:space="preserve"> </v>
      </c>
    </row>
    <row r="560" spans="1:14" s="2037" customFormat="1" ht="11.25">
      <c r="A560" s="2037" t="s">
        <v>11287</v>
      </c>
      <c r="B560" s="2038">
        <v>71115941</v>
      </c>
      <c r="C560" s="2039" t="s">
        <v>11288</v>
      </c>
      <c r="D560" s="2039" t="s">
        <v>11289</v>
      </c>
      <c r="E560" s="2039" t="s">
        <v>11290</v>
      </c>
      <c r="F560" s="2040">
        <v>1</v>
      </c>
      <c r="G560" s="2041">
        <v>8.8699999999999992</v>
      </c>
      <c r="H560" s="2041">
        <v>15.39</v>
      </c>
      <c r="I560" s="2042">
        <v>9002719023913</v>
      </c>
      <c r="J560" s="2039">
        <v>76161000</v>
      </c>
      <c r="K560" s="2043" t="s">
        <v>10251</v>
      </c>
      <c r="N560" s="2044" t="str">
        <f t="shared" si="26"/>
        <v xml:space="preserve"> </v>
      </c>
    </row>
    <row r="561" spans="1:14" s="2037" customFormat="1" ht="11.25">
      <c r="B561" s="2038"/>
      <c r="C561" s="2039" t="s">
        <v>11291</v>
      </c>
      <c r="D561" s="2039"/>
      <c r="E561" s="2039"/>
      <c r="F561" s="2040">
        <v>0</v>
      </c>
      <c r="G561" s="2041">
        <v>0</v>
      </c>
      <c r="H561" s="2041">
        <v>0</v>
      </c>
      <c r="I561" s="2042"/>
      <c r="J561" s="2039"/>
      <c r="K561" s="2043" t="s">
        <v>10168</v>
      </c>
      <c r="N561" s="2044" t="str">
        <f t="shared" si="26"/>
        <v xml:space="preserve"> </v>
      </c>
    </row>
    <row r="562" spans="1:14" s="2037" customFormat="1" ht="11.25">
      <c r="A562" s="2037" t="s">
        <v>11292</v>
      </c>
      <c r="B562" s="2038">
        <v>71111701</v>
      </c>
      <c r="C562" s="2039" t="s">
        <v>11293</v>
      </c>
      <c r="D562" s="2039" t="s">
        <v>11294</v>
      </c>
      <c r="E562" s="2039" t="s">
        <v>11295</v>
      </c>
      <c r="F562" s="2040">
        <v>1</v>
      </c>
      <c r="G562" s="2041">
        <v>173.83</v>
      </c>
      <c r="H562" s="2041">
        <v>231.6</v>
      </c>
      <c r="I562" s="2042">
        <v>9002719028437</v>
      </c>
      <c r="J562" s="2039">
        <v>90159000</v>
      </c>
      <c r="K562" s="2043" t="s">
        <v>10274</v>
      </c>
      <c r="N562" s="2044" t="str">
        <f t="shared" si="26"/>
        <v xml:space="preserve"> </v>
      </c>
    </row>
    <row r="563" spans="1:14" s="2037" customFormat="1" ht="11.25">
      <c r="A563" s="2037" t="s">
        <v>11296</v>
      </c>
      <c r="B563" s="2038">
        <v>71111601</v>
      </c>
      <c r="C563" s="2039" t="s">
        <v>11297</v>
      </c>
      <c r="D563" s="2039" t="s">
        <v>11294</v>
      </c>
      <c r="E563" s="2039" t="s">
        <v>11295</v>
      </c>
      <c r="F563" s="2040">
        <v>1</v>
      </c>
      <c r="G563" s="2041">
        <v>113.8</v>
      </c>
      <c r="H563" s="2041">
        <v>151.62</v>
      </c>
      <c r="I563" s="2042">
        <v>9002719028420</v>
      </c>
      <c r="J563" s="2039">
        <v>90159000</v>
      </c>
      <c r="K563" s="2043" t="s">
        <v>10251</v>
      </c>
      <c r="N563" s="2044" t="str">
        <f t="shared" si="26"/>
        <v xml:space="preserve"> </v>
      </c>
    </row>
    <row r="564" spans="1:14" s="2037" customFormat="1" ht="11.25">
      <c r="A564" s="2037" t="s">
        <v>11298</v>
      </c>
      <c r="B564" s="2038">
        <v>71111901</v>
      </c>
      <c r="C564" s="2039" t="s">
        <v>11299</v>
      </c>
      <c r="D564" s="2039" t="s">
        <v>11300</v>
      </c>
      <c r="E564" s="2039" t="s">
        <v>11301</v>
      </c>
      <c r="F564" s="2040">
        <v>1</v>
      </c>
      <c r="G564" s="2041">
        <v>93.96</v>
      </c>
      <c r="H564" s="2041">
        <v>125.19</v>
      </c>
      <c r="I564" s="2042">
        <v>9002719033813</v>
      </c>
      <c r="J564" s="2039">
        <v>90159000</v>
      </c>
      <c r="K564" s="2043" t="s">
        <v>10251</v>
      </c>
      <c r="N564" s="2044" t="str">
        <f t="shared" si="26"/>
        <v xml:space="preserve"> </v>
      </c>
    </row>
    <row r="565" spans="1:14" s="2037" customFormat="1" ht="11.25">
      <c r="A565" s="2037" t="s">
        <v>11302</v>
      </c>
      <c r="B565" s="2038">
        <v>71111801</v>
      </c>
      <c r="C565" s="2039" t="s">
        <v>11303</v>
      </c>
      <c r="D565" s="2039" t="s">
        <v>11300</v>
      </c>
      <c r="E565" s="2039" t="s">
        <v>11304</v>
      </c>
      <c r="F565" s="2040">
        <v>1</v>
      </c>
      <c r="G565" s="2041">
        <v>93.96</v>
      </c>
      <c r="H565" s="2041">
        <v>125.19</v>
      </c>
      <c r="I565" s="2042">
        <v>9002719030010</v>
      </c>
      <c r="J565" s="2039">
        <v>90159000</v>
      </c>
      <c r="K565" s="2043" t="s">
        <v>10251</v>
      </c>
      <c r="N565" s="2044" t="str">
        <f t="shared" si="26"/>
        <v xml:space="preserve"> </v>
      </c>
    </row>
    <row r="566" spans="1:14" s="2037" customFormat="1" ht="11.25">
      <c r="A566" s="2037" t="s">
        <v>11305</v>
      </c>
      <c r="B566" s="2038">
        <v>71112301</v>
      </c>
      <c r="C566" s="2039" t="s">
        <v>11306</v>
      </c>
      <c r="D566" s="2039" t="s">
        <v>11307</v>
      </c>
      <c r="E566" s="2039" t="s">
        <v>11308</v>
      </c>
      <c r="F566" s="2040">
        <v>1</v>
      </c>
      <c r="G566" s="2041">
        <v>97.09</v>
      </c>
      <c r="H566" s="2041">
        <v>129.36000000000001</v>
      </c>
      <c r="I566" s="2042">
        <v>9002719028512</v>
      </c>
      <c r="J566" s="2039">
        <v>90159000</v>
      </c>
      <c r="K566" s="2043" t="s">
        <v>11219</v>
      </c>
      <c r="N566" s="2044" t="str">
        <f t="shared" si="26"/>
        <v xml:space="preserve"> </v>
      </c>
    </row>
    <row r="567" spans="1:14" s="2037" customFormat="1" ht="11.25">
      <c r="A567" s="2037" t="s">
        <v>11309</v>
      </c>
      <c r="B567" s="2038">
        <v>71113901</v>
      </c>
      <c r="C567" s="2039" t="s">
        <v>11310</v>
      </c>
      <c r="D567" s="2039"/>
      <c r="E567" s="2039"/>
      <c r="F567" s="2040">
        <v>1</v>
      </c>
      <c r="G567" s="2041">
        <v>92.39</v>
      </c>
      <c r="H567" s="2041">
        <v>123.1</v>
      </c>
      <c r="I567" s="2042">
        <v>9002719020103</v>
      </c>
      <c r="J567" s="2039">
        <v>85076000</v>
      </c>
      <c r="K567" s="2043" t="s">
        <v>10251</v>
      </c>
      <c r="N567" s="2044" t="str">
        <f t="shared" si="26"/>
        <v xml:space="preserve"> </v>
      </c>
    </row>
    <row r="568" spans="1:14" s="2037" customFormat="1" ht="11.25">
      <c r="A568" s="2037" t="s">
        <v>11311</v>
      </c>
      <c r="B568" s="2038">
        <v>71114001</v>
      </c>
      <c r="C568" s="2039" t="s">
        <v>11312</v>
      </c>
      <c r="D568" s="2039"/>
      <c r="E568" s="2039"/>
      <c r="F568" s="2040">
        <v>1</v>
      </c>
      <c r="G568" s="2041">
        <v>39.67</v>
      </c>
      <c r="H568" s="2041">
        <v>52.86</v>
      </c>
      <c r="I568" s="2042">
        <v>9002719020110</v>
      </c>
      <c r="J568" s="2039">
        <v>85076000</v>
      </c>
      <c r="K568" s="2043" t="s">
        <v>10251</v>
      </c>
      <c r="N568" s="2044" t="str">
        <f t="shared" si="26"/>
        <v xml:space="preserve"> </v>
      </c>
    </row>
    <row r="569" spans="1:14" s="2037" customFormat="1" ht="11.25">
      <c r="A569" s="2037" t="s">
        <v>11313</v>
      </c>
      <c r="B569" s="2038">
        <v>71115001</v>
      </c>
      <c r="C569" s="2039" t="s">
        <v>11314</v>
      </c>
      <c r="D569" s="2039" t="s">
        <v>11315</v>
      </c>
      <c r="E569" s="2039"/>
      <c r="F569" s="2040">
        <v>1</v>
      </c>
      <c r="G569" s="2041">
        <v>40.19</v>
      </c>
      <c r="H569" s="2041">
        <v>53.55</v>
      </c>
      <c r="I569" s="2042">
        <v>9002719022909</v>
      </c>
      <c r="J569" s="2039">
        <v>85044055</v>
      </c>
      <c r="K569" s="2043" t="s">
        <v>10292</v>
      </c>
      <c r="N569" s="2044" t="str">
        <f t="shared" si="26"/>
        <v xml:space="preserve"> </v>
      </c>
    </row>
    <row r="570" spans="1:14" s="2037" customFormat="1" ht="11.25">
      <c r="A570" s="2037" t="s">
        <v>11316</v>
      </c>
      <c r="B570" s="2038">
        <v>71116501</v>
      </c>
      <c r="C570" s="2039" t="s">
        <v>11317</v>
      </c>
      <c r="D570" s="2039" t="s">
        <v>11318</v>
      </c>
      <c r="E570" s="2039"/>
      <c r="F570" s="2040">
        <v>1</v>
      </c>
      <c r="G570" s="2041">
        <v>27.98</v>
      </c>
      <c r="H570" s="2041">
        <v>37.28</v>
      </c>
      <c r="I570" s="2042">
        <v>9002719029250</v>
      </c>
      <c r="J570" s="2039">
        <v>85044055</v>
      </c>
      <c r="K570" s="2043" t="s">
        <v>10251</v>
      </c>
      <c r="N570" s="2044" t="str">
        <f t="shared" si="26"/>
        <v xml:space="preserve"> </v>
      </c>
    </row>
    <row r="571" spans="1:14" s="2037" customFormat="1" ht="11.25">
      <c r="A571" s="2037" t="s">
        <v>11319</v>
      </c>
      <c r="B571" s="2038">
        <v>71116201</v>
      </c>
      <c r="C571" s="2039" t="s">
        <v>11320</v>
      </c>
      <c r="D571" s="2039" t="s">
        <v>11321</v>
      </c>
      <c r="E571" s="2039" t="s">
        <v>11322</v>
      </c>
      <c r="F571" s="2040">
        <v>1</v>
      </c>
      <c r="G571" s="2041">
        <v>10.65</v>
      </c>
      <c r="H571" s="2041">
        <v>18.47</v>
      </c>
      <c r="I571" s="2042">
        <v>9002719030034</v>
      </c>
      <c r="J571" s="2039">
        <v>90159000</v>
      </c>
      <c r="K571" s="2043" t="s">
        <v>10251</v>
      </c>
      <c r="N571" s="2044" t="str">
        <f t="shared" si="26"/>
        <v xml:space="preserve"> </v>
      </c>
    </row>
    <row r="572" spans="1:14" s="2037" customFormat="1" ht="11.25">
      <c r="A572" s="2037" t="s">
        <v>11323</v>
      </c>
      <c r="B572" s="2038">
        <v>71110901</v>
      </c>
      <c r="C572" s="2039" t="s">
        <v>11324</v>
      </c>
      <c r="D572" s="2039" t="s">
        <v>11325</v>
      </c>
      <c r="E572" s="2039" t="s">
        <v>11326</v>
      </c>
      <c r="F572" s="2040">
        <v>1</v>
      </c>
      <c r="G572" s="2041">
        <v>19.309999999999999</v>
      </c>
      <c r="H572" s="2041">
        <v>27.23</v>
      </c>
      <c r="I572" s="2042">
        <v>9002719022930</v>
      </c>
      <c r="J572" s="2039">
        <v>85044090</v>
      </c>
      <c r="K572" s="2043" t="s">
        <v>10251</v>
      </c>
      <c r="N572" s="2044" t="str">
        <f t="shared" si="26"/>
        <v xml:space="preserve"> </v>
      </c>
    </row>
    <row r="573" spans="1:14" s="2037" customFormat="1" ht="11.25">
      <c r="A573" s="2037" t="s">
        <v>11327</v>
      </c>
      <c r="B573" s="2038">
        <v>71132101</v>
      </c>
      <c r="C573" s="2039" t="s">
        <v>11328</v>
      </c>
      <c r="D573" s="2039" t="s">
        <v>11329</v>
      </c>
      <c r="E573" s="2039" t="s">
        <v>11330</v>
      </c>
      <c r="F573" s="2040">
        <v>1</v>
      </c>
      <c r="G573" s="2041">
        <v>48.02</v>
      </c>
      <c r="H573" s="2041">
        <v>83.27</v>
      </c>
      <c r="I573" s="2042">
        <v>9002719009092</v>
      </c>
      <c r="J573" s="2039">
        <v>90159000</v>
      </c>
      <c r="K573" s="2043" t="s">
        <v>10251</v>
      </c>
      <c r="N573" s="2044" t="str">
        <f t="shared" si="26"/>
        <v xml:space="preserve"> </v>
      </c>
    </row>
    <row r="574" spans="1:14" s="2037" customFormat="1" ht="11.25">
      <c r="A574" s="2037" t="s">
        <v>11331</v>
      </c>
      <c r="B574" s="2038">
        <v>71130501</v>
      </c>
      <c r="C574" s="2039" t="s">
        <v>11332</v>
      </c>
      <c r="D574" s="2039" t="s">
        <v>10462</v>
      </c>
      <c r="E574" s="2039"/>
      <c r="F574" s="2040">
        <v>1</v>
      </c>
      <c r="G574" s="2041">
        <v>42.8</v>
      </c>
      <c r="H574" s="2041">
        <v>74.22</v>
      </c>
      <c r="I574" s="2042">
        <v>9002719013013</v>
      </c>
      <c r="J574" s="2039">
        <v>90159000</v>
      </c>
      <c r="K574" s="2043" t="s">
        <v>10251</v>
      </c>
      <c r="N574" s="2044" t="str">
        <f t="shared" si="26"/>
        <v xml:space="preserve"> </v>
      </c>
    </row>
    <row r="575" spans="1:14" s="2037" customFormat="1" ht="11.25">
      <c r="A575" s="2037" t="s">
        <v>11333</v>
      </c>
      <c r="B575" s="2038">
        <v>71124601</v>
      </c>
      <c r="C575" s="2039" t="s">
        <v>11334</v>
      </c>
      <c r="D575" s="2039" t="s">
        <v>11335</v>
      </c>
      <c r="E575" s="2039"/>
      <c r="F575" s="2040">
        <v>1</v>
      </c>
      <c r="G575" s="2041">
        <v>6.37</v>
      </c>
      <c r="H575" s="2041">
        <v>11.04</v>
      </c>
      <c r="I575" s="2042">
        <v>9002719019220</v>
      </c>
      <c r="J575" s="2039">
        <v>90049090</v>
      </c>
      <c r="K575" s="2043" t="s">
        <v>10251</v>
      </c>
      <c r="N575" s="2044" t="str">
        <f t="shared" si="26"/>
        <v xml:space="preserve"> </v>
      </c>
    </row>
    <row r="576" spans="1:14" s="2037" customFormat="1" ht="11.25">
      <c r="A576" s="2037" t="s">
        <v>11336</v>
      </c>
      <c r="B576" s="2038">
        <v>71124501</v>
      </c>
      <c r="C576" s="2039" t="s">
        <v>11337</v>
      </c>
      <c r="D576" s="2039" t="s">
        <v>11338</v>
      </c>
      <c r="E576" s="2039"/>
      <c r="F576" s="2040">
        <v>1</v>
      </c>
      <c r="G576" s="2041">
        <v>6.37</v>
      </c>
      <c r="H576" s="2041">
        <v>11.04</v>
      </c>
      <c r="I576" s="2042">
        <v>9002719009122</v>
      </c>
      <c r="J576" s="2039">
        <v>90049090</v>
      </c>
      <c r="K576" s="2043" t="s">
        <v>10251</v>
      </c>
      <c r="N576" s="2044" t="str">
        <f t="shared" si="26"/>
        <v xml:space="preserve"> </v>
      </c>
    </row>
    <row r="577" spans="1:14" s="2037" customFormat="1" ht="11.25">
      <c r="A577" s="2037" t="s">
        <v>11339</v>
      </c>
      <c r="B577" s="2038">
        <v>71126301</v>
      </c>
      <c r="C577" s="2039" t="s">
        <v>11340</v>
      </c>
      <c r="D577" s="2039" t="s">
        <v>11341</v>
      </c>
      <c r="E577" s="2039" t="s">
        <v>11342</v>
      </c>
      <c r="F577" s="2040">
        <v>1</v>
      </c>
      <c r="G577" s="2041">
        <v>8.35</v>
      </c>
      <c r="H577" s="2041">
        <v>14.48</v>
      </c>
      <c r="I577" s="2042">
        <v>9002719019237</v>
      </c>
      <c r="J577" s="2039">
        <v>90159000</v>
      </c>
      <c r="K577" s="2043" t="s">
        <v>10251</v>
      </c>
      <c r="N577" s="2044" t="str">
        <f t="shared" si="26"/>
        <v xml:space="preserve"> </v>
      </c>
    </row>
    <row r="578" spans="1:14" s="2037" customFormat="1" ht="11.25">
      <c r="A578" s="2037" t="s">
        <v>11343</v>
      </c>
      <c r="B578" s="2038">
        <v>71126401</v>
      </c>
      <c r="C578" s="2039" t="s">
        <v>11344</v>
      </c>
      <c r="D578" s="2039" t="s">
        <v>11345</v>
      </c>
      <c r="E578" s="2039" t="s">
        <v>11346</v>
      </c>
      <c r="F578" s="2040">
        <v>1</v>
      </c>
      <c r="G578" s="2041">
        <v>8.35</v>
      </c>
      <c r="H578" s="2041">
        <v>14.48</v>
      </c>
      <c r="I578" s="2042">
        <v>9002719022893</v>
      </c>
      <c r="J578" s="2039">
        <v>90159000</v>
      </c>
      <c r="K578" s="2043" t="s">
        <v>10251</v>
      </c>
      <c r="N578" s="2044" t="str">
        <f t="shared" si="26"/>
        <v xml:space="preserve"> </v>
      </c>
    </row>
    <row r="579" spans="1:14" s="2037" customFormat="1" ht="11.25">
      <c r="B579" s="2038"/>
      <c r="C579" s="2039" t="s">
        <v>11347</v>
      </c>
      <c r="D579" s="2039"/>
      <c r="E579" s="2039"/>
      <c r="F579" s="2040">
        <v>0</v>
      </c>
      <c r="G579" s="2041">
        <v>0</v>
      </c>
      <c r="H579" s="2041">
        <v>0</v>
      </c>
      <c r="I579" s="2042"/>
      <c r="J579" s="2039"/>
      <c r="K579" s="2043" t="s">
        <v>10168</v>
      </c>
      <c r="N579" s="2044" t="str">
        <f t="shared" si="26"/>
        <v xml:space="preserve"> </v>
      </c>
    </row>
    <row r="580" spans="1:14" s="2037" customFormat="1" ht="11.25">
      <c r="B580" s="2038"/>
      <c r="C580" s="2039" t="s">
        <v>11348</v>
      </c>
      <c r="D580" s="2039"/>
      <c r="E580" s="2039"/>
      <c r="F580" s="2040">
        <v>0</v>
      </c>
      <c r="G580" s="2041">
        <v>0</v>
      </c>
      <c r="H580" s="2041">
        <v>0</v>
      </c>
      <c r="I580" s="2042"/>
      <c r="J580" s="2039"/>
      <c r="K580" s="2043" t="s">
        <v>10168</v>
      </c>
      <c r="N580" s="2044" t="str">
        <f t="shared" si="26"/>
        <v xml:space="preserve"> </v>
      </c>
    </row>
    <row r="581" spans="1:14" s="2037" customFormat="1" ht="11.25">
      <c r="A581" s="2037" t="s">
        <v>11349</v>
      </c>
      <c r="B581" s="2038">
        <v>71027101</v>
      </c>
      <c r="C581" s="2039" t="s">
        <v>11350</v>
      </c>
      <c r="D581" s="2039" t="s">
        <v>11351</v>
      </c>
      <c r="E581" s="2039" t="s">
        <v>10954</v>
      </c>
      <c r="F581" s="2040">
        <v>1</v>
      </c>
      <c r="G581" s="2041">
        <v>70.47</v>
      </c>
      <c r="H581" s="2041">
        <v>93.89</v>
      </c>
      <c r="I581" s="2042">
        <v>9002719041306</v>
      </c>
      <c r="J581" s="2039">
        <v>90151000</v>
      </c>
      <c r="K581" s="2043" t="s">
        <v>10251</v>
      </c>
      <c r="N581" s="2044" t="str">
        <f t="shared" si="26"/>
        <v xml:space="preserve"> </v>
      </c>
    </row>
    <row r="582" spans="1:14" s="2037" customFormat="1" ht="11.25">
      <c r="A582" s="2037" t="s">
        <v>11352</v>
      </c>
      <c r="B582" s="2038">
        <v>71023101</v>
      </c>
      <c r="C582" s="2039" t="s">
        <v>11353</v>
      </c>
      <c r="D582" s="2039" t="s">
        <v>11351</v>
      </c>
      <c r="E582" s="2039"/>
      <c r="F582" s="2040">
        <v>1</v>
      </c>
      <c r="G582" s="2041">
        <v>275.3</v>
      </c>
      <c r="H582" s="2041">
        <v>366.81</v>
      </c>
      <c r="I582" s="2042">
        <v>9002719034964</v>
      </c>
      <c r="J582" s="2039">
        <v>90151000</v>
      </c>
      <c r="K582" s="2043" t="s">
        <v>10251</v>
      </c>
      <c r="N582" s="2044" t="str">
        <f t="shared" si="26"/>
        <v xml:space="preserve"> </v>
      </c>
    </row>
    <row r="583" spans="1:14" s="2037" customFormat="1" ht="11.25">
      <c r="A583" s="2037" t="s">
        <v>11354</v>
      </c>
      <c r="B583" s="2038">
        <v>71021101</v>
      </c>
      <c r="C583" s="2039" t="s">
        <v>11355</v>
      </c>
      <c r="D583" s="2039" t="s">
        <v>11351</v>
      </c>
      <c r="E583" s="2039"/>
      <c r="F583" s="2040">
        <v>1</v>
      </c>
      <c r="G583" s="2041">
        <v>102.31</v>
      </c>
      <c r="H583" s="2041">
        <v>136.32</v>
      </c>
      <c r="I583" s="2042">
        <v>9002719030768</v>
      </c>
      <c r="J583" s="2039">
        <v>90151000</v>
      </c>
      <c r="K583" s="2043" t="s">
        <v>10251</v>
      </c>
      <c r="N583" s="2044" t="str">
        <f t="shared" si="26"/>
        <v xml:space="preserve"> </v>
      </c>
    </row>
    <row r="584" spans="1:14" s="2037" customFormat="1" ht="11.25">
      <c r="A584" s="2037" t="s">
        <v>11356</v>
      </c>
      <c r="B584" s="2038">
        <v>71024101</v>
      </c>
      <c r="C584" s="2039" t="s">
        <v>11357</v>
      </c>
      <c r="D584" s="2039" t="s">
        <v>11351</v>
      </c>
      <c r="E584" s="2039"/>
      <c r="F584" s="2040">
        <v>1</v>
      </c>
      <c r="G584" s="2041">
        <v>56.38</v>
      </c>
      <c r="H584" s="2041">
        <v>75.11</v>
      </c>
      <c r="I584" s="2042">
        <v>9002719038931</v>
      </c>
      <c r="J584" s="2039">
        <v>90151000</v>
      </c>
      <c r="K584" s="2043" t="s">
        <v>10251</v>
      </c>
      <c r="N584" s="2044" t="str">
        <f t="shared" si="26"/>
        <v xml:space="preserve"> </v>
      </c>
    </row>
    <row r="585" spans="1:14" s="2037" customFormat="1" ht="11.25">
      <c r="A585" s="2037" t="s">
        <v>11358</v>
      </c>
      <c r="B585" s="2038">
        <v>71019101</v>
      </c>
      <c r="C585" s="2039" t="s">
        <v>11359</v>
      </c>
      <c r="D585" s="2039" t="s">
        <v>11351</v>
      </c>
      <c r="E585" s="2039"/>
      <c r="F585" s="2040">
        <v>1</v>
      </c>
      <c r="G585" s="2041">
        <v>38.94</v>
      </c>
      <c r="H585" s="2041">
        <v>51.88</v>
      </c>
      <c r="I585" s="2042">
        <v>9002719033523</v>
      </c>
      <c r="J585" s="2039">
        <v>90151000</v>
      </c>
      <c r="K585" s="2043" t="s">
        <v>10251</v>
      </c>
      <c r="N585" s="2044" t="str">
        <f t="shared" si="26"/>
        <v xml:space="preserve"> </v>
      </c>
    </row>
    <row r="586" spans="1:14">
      <c r="N586" s="1547" t="str">
        <f t="shared" si="26"/>
        <v xml:space="preserve"> </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29"/>
  <sheetViews>
    <sheetView topLeftCell="B17" zoomScaleNormal="55" workbookViewId="0">
      <selection activeCell="E21" sqref="E21"/>
    </sheetView>
  </sheetViews>
  <sheetFormatPr defaultColWidth="6.88671875" defaultRowHeight="15"/>
  <cols>
    <col min="1" max="1" width="10.6640625" style="267" customWidth="1"/>
    <col min="2" max="2" width="100.88671875" style="266" customWidth="1"/>
    <col min="3" max="3" width="24.33203125" style="266" customWidth="1"/>
    <col min="4" max="4" width="16.44140625" style="844" customWidth="1"/>
    <col min="5" max="5" width="13.88671875" style="844" customWidth="1"/>
    <col min="6" max="6" width="15.88671875" style="845" customWidth="1"/>
    <col min="7" max="7" width="15.109375" style="266" customWidth="1"/>
    <col min="8" max="16384" width="6.88671875" style="266"/>
  </cols>
  <sheetData>
    <row r="1" spans="1:17" ht="90.95" customHeight="1">
      <c r="B1" s="886" t="s">
        <v>5374</v>
      </c>
      <c r="D1" s="2324" t="s">
        <v>5678</v>
      </c>
      <c r="E1" s="2325"/>
      <c r="F1" s="2325"/>
    </row>
    <row r="2" spans="1:17" s="802" customFormat="1" ht="81.95" customHeight="1">
      <c r="A2" s="802" t="s">
        <v>4279</v>
      </c>
      <c r="B2" s="802" t="s">
        <v>3760</v>
      </c>
      <c r="C2" s="802" t="s">
        <v>4278</v>
      </c>
      <c r="D2" s="840" t="s">
        <v>8710</v>
      </c>
      <c r="E2" s="840" t="s">
        <v>5352</v>
      </c>
      <c r="F2" s="840" t="s">
        <v>5353</v>
      </c>
      <c r="Q2" s="886"/>
    </row>
    <row r="3" spans="1:17" ht="50.1" customHeight="1">
      <c r="A3" s="270" t="s">
        <v>4277</v>
      </c>
      <c r="B3" s="802" t="s">
        <v>4276</v>
      </c>
      <c r="C3" s="268" t="s">
        <v>4275</v>
      </c>
      <c r="D3" s="841">
        <f>E3*0.8</f>
        <v>176</v>
      </c>
      <c r="E3" s="841">
        <v>220</v>
      </c>
      <c r="F3" s="842">
        <f>E3*1.19</f>
        <v>261.8</v>
      </c>
    </row>
    <row r="4" spans="1:17" ht="50.1" customHeight="1">
      <c r="A4" s="270" t="s">
        <v>4274</v>
      </c>
      <c r="B4" s="802" t="s">
        <v>4273</v>
      </c>
      <c r="C4" s="268" t="s">
        <v>4272</v>
      </c>
      <c r="D4" s="841">
        <f t="shared" ref="D4:D16" si="0">E4*0.8</f>
        <v>184</v>
      </c>
      <c r="E4" s="841">
        <v>230</v>
      </c>
      <c r="F4" s="842">
        <f t="shared" ref="F4:F16" si="1">E4*1.19</f>
        <v>273.7</v>
      </c>
    </row>
    <row r="5" spans="1:17" ht="99" customHeight="1">
      <c r="A5" s="270" t="s">
        <v>4271</v>
      </c>
      <c r="B5" s="802" t="s">
        <v>4270</v>
      </c>
      <c r="C5" s="268" t="s">
        <v>4269</v>
      </c>
      <c r="D5" s="841">
        <f t="shared" si="0"/>
        <v>232</v>
      </c>
      <c r="E5" s="841">
        <v>290</v>
      </c>
      <c r="F5" s="842">
        <f t="shared" si="1"/>
        <v>345.09999999999997</v>
      </c>
    </row>
    <row r="6" spans="1:17" ht="99" customHeight="1">
      <c r="A6" s="270" t="s">
        <v>4268</v>
      </c>
      <c r="B6" s="802" t="s">
        <v>4267</v>
      </c>
      <c r="C6" s="268" t="s">
        <v>4266</v>
      </c>
      <c r="D6" s="841">
        <f t="shared" si="0"/>
        <v>440</v>
      </c>
      <c r="E6" s="841">
        <v>550</v>
      </c>
      <c r="F6" s="842">
        <f t="shared" si="1"/>
        <v>654.5</v>
      </c>
    </row>
    <row r="7" spans="1:17" ht="99" customHeight="1">
      <c r="A7" s="270" t="s">
        <v>4265</v>
      </c>
      <c r="B7" s="802" t="s">
        <v>4264</v>
      </c>
      <c r="C7" s="268" t="s">
        <v>4263</v>
      </c>
      <c r="D7" s="841">
        <f t="shared" si="0"/>
        <v>496</v>
      </c>
      <c r="E7" s="841">
        <v>620</v>
      </c>
      <c r="F7" s="842">
        <f t="shared" si="1"/>
        <v>737.8</v>
      </c>
    </row>
    <row r="8" spans="1:17" ht="99" customHeight="1">
      <c r="A8" s="270" t="s">
        <v>4262</v>
      </c>
      <c r="B8" s="802" t="s">
        <v>4261</v>
      </c>
      <c r="C8" s="268" t="s">
        <v>4260</v>
      </c>
      <c r="D8" s="841">
        <f t="shared" si="0"/>
        <v>224</v>
      </c>
      <c r="E8" s="841">
        <v>280</v>
      </c>
      <c r="F8" s="842">
        <f t="shared" si="1"/>
        <v>333.2</v>
      </c>
    </row>
    <row r="9" spans="1:17" ht="99" customHeight="1">
      <c r="A9" s="270" t="s">
        <v>4259</v>
      </c>
      <c r="B9" s="802" t="s">
        <v>4258</v>
      </c>
      <c r="C9" s="268" t="s">
        <v>4257</v>
      </c>
      <c r="D9" s="841">
        <f t="shared" si="0"/>
        <v>1232</v>
      </c>
      <c r="E9" s="841">
        <v>1540</v>
      </c>
      <c r="F9" s="842">
        <f t="shared" si="1"/>
        <v>1832.6</v>
      </c>
    </row>
    <row r="10" spans="1:17" ht="99" customHeight="1">
      <c r="A10" s="270" t="s">
        <v>4256</v>
      </c>
      <c r="B10" s="802" t="s">
        <v>4255</v>
      </c>
      <c r="C10" s="268" t="s">
        <v>4254</v>
      </c>
      <c r="D10" s="841">
        <f t="shared" si="0"/>
        <v>160</v>
      </c>
      <c r="E10" s="841">
        <v>200</v>
      </c>
      <c r="F10" s="842">
        <f t="shared" si="1"/>
        <v>238</v>
      </c>
    </row>
    <row r="11" spans="1:17" ht="99" customHeight="1">
      <c r="A11" s="270" t="s">
        <v>4253</v>
      </c>
      <c r="B11" s="802" t="s">
        <v>4252</v>
      </c>
      <c r="C11" s="268" t="s">
        <v>4251</v>
      </c>
      <c r="D11" s="841">
        <f t="shared" si="0"/>
        <v>232</v>
      </c>
      <c r="E11" s="841">
        <v>290</v>
      </c>
      <c r="F11" s="842">
        <f t="shared" si="1"/>
        <v>345.09999999999997</v>
      </c>
    </row>
    <row r="12" spans="1:17" ht="99" customHeight="1">
      <c r="A12" s="270" t="s">
        <v>4250</v>
      </c>
      <c r="B12" s="802" t="s">
        <v>4249</v>
      </c>
      <c r="C12" s="268" t="s">
        <v>4248</v>
      </c>
      <c r="D12" s="841">
        <f t="shared" si="0"/>
        <v>80</v>
      </c>
      <c r="E12" s="841">
        <v>100</v>
      </c>
      <c r="F12" s="842">
        <f t="shared" si="1"/>
        <v>119</v>
      </c>
    </row>
    <row r="13" spans="1:17" ht="99" customHeight="1">
      <c r="A13" s="270" t="s">
        <v>4247</v>
      </c>
      <c r="B13" s="802" t="s">
        <v>4246</v>
      </c>
      <c r="C13" s="268" t="s">
        <v>4245</v>
      </c>
      <c r="D13" s="841">
        <f t="shared" si="0"/>
        <v>816</v>
      </c>
      <c r="E13" s="841">
        <v>1020</v>
      </c>
      <c r="F13" s="842">
        <f t="shared" si="1"/>
        <v>1213.8</v>
      </c>
    </row>
    <row r="14" spans="1:17" ht="50.1" customHeight="1">
      <c r="A14" s="270"/>
      <c r="B14" s="802"/>
      <c r="C14" s="269"/>
      <c r="D14" s="841"/>
      <c r="E14" s="843"/>
      <c r="F14" s="842"/>
    </row>
    <row r="15" spans="1:17" ht="84.95" customHeight="1">
      <c r="A15" s="270" t="s">
        <v>8866</v>
      </c>
      <c r="B15" s="802" t="s">
        <v>8867</v>
      </c>
      <c r="C15" s="1920" t="s">
        <v>8868</v>
      </c>
      <c r="D15" s="841">
        <f t="shared" ref="D15" si="2">E15*0.8</f>
        <v>112</v>
      </c>
      <c r="E15" s="841">
        <v>140</v>
      </c>
      <c r="F15" s="842">
        <f t="shared" ref="F15" si="3">E15*1.19</f>
        <v>166.6</v>
      </c>
    </row>
    <row r="16" spans="1:17" ht="84.95" customHeight="1">
      <c r="A16" s="270" t="s">
        <v>4244</v>
      </c>
      <c r="B16" s="802" t="s">
        <v>4243</v>
      </c>
      <c r="C16" s="268" t="s">
        <v>4242</v>
      </c>
      <c r="D16" s="841">
        <f t="shared" si="0"/>
        <v>128</v>
      </c>
      <c r="E16" s="841">
        <v>160</v>
      </c>
      <c r="F16" s="842">
        <f t="shared" si="1"/>
        <v>190.39999999999998</v>
      </c>
    </row>
    <row r="17" spans="1:6" ht="50.1" customHeight="1">
      <c r="A17" s="270"/>
      <c r="B17" s="802"/>
      <c r="C17" s="268"/>
      <c r="D17" s="841"/>
      <c r="E17" s="841"/>
      <c r="F17" s="842"/>
    </row>
    <row r="18" spans="1:6" ht="84.95" customHeight="1">
      <c r="A18" s="270" t="s">
        <v>11840</v>
      </c>
      <c r="B18" s="802" t="str">
        <f>_xlfn.CONCAT(C18, " - ",A18)</f>
        <v>Maner curbat din lemn, 130cm - CXMD.20008</v>
      </c>
      <c r="C18" s="2119" t="s">
        <v>11841</v>
      </c>
      <c r="D18" s="841">
        <f t="shared" ref="D18" si="4">E18*0.8</f>
        <v>23.200000000000003</v>
      </c>
      <c r="E18" s="841">
        <v>29</v>
      </c>
      <c r="F18" s="842">
        <f t="shared" ref="F18" si="5">E18*1.19</f>
        <v>34.51</v>
      </c>
    </row>
    <row r="19" spans="1:6" ht="84.95" customHeight="1">
      <c r="A19" s="270" t="s">
        <v>11821</v>
      </c>
      <c r="B19" s="802" t="str">
        <f>_xlfn.CONCAT(C19, " - ",A19)</f>
        <v>Racleta nivelatoare din aluminiu, pt. beton, Lama de nivelare 630mm - CXMD.20009</v>
      </c>
      <c r="C19" s="2117" t="s">
        <v>11834</v>
      </c>
      <c r="D19" s="841">
        <f t="shared" ref="D19:D20" si="6">E19*0.8</f>
        <v>292.8</v>
      </c>
      <c r="E19" s="841">
        <v>366</v>
      </c>
      <c r="F19" s="842">
        <f t="shared" ref="F19:F20" si="7">E19*1.19</f>
        <v>435.53999999999996</v>
      </c>
    </row>
    <row r="20" spans="1:6" ht="84.95" customHeight="1">
      <c r="A20" s="270" t="s">
        <v>11842</v>
      </c>
      <c r="B20" s="802" t="str">
        <f>_xlfn.CONCAT(C20, " - ",A20)</f>
        <v>Racleta din cauciuc pt. asfalt, Latime 600mm - CXMD.20012</v>
      </c>
      <c r="C20" s="2119" t="s">
        <v>11843</v>
      </c>
      <c r="D20" s="841">
        <f t="shared" si="6"/>
        <v>141.20000000000002</v>
      </c>
      <c r="E20" s="841">
        <v>176.5</v>
      </c>
      <c r="F20" s="842">
        <f t="shared" si="7"/>
        <v>210.035</v>
      </c>
    </row>
    <row r="21" spans="1:6" ht="84.95" customHeight="1">
      <c r="A21" s="270" t="s">
        <v>11822</v>
      </c>
      <c r="B21" s="802" t="str">
        <f>_xlfn.CONCAT(C21, " - ",A21)</f>
        <v>Nivelator / racleta / sapa din aluminiu pt. beton (fara ax), Lama de nivelare 1000mm - CXMD.20013</v>
      </c>
      <c r="C21" s="2117" t="s">
        <v>11835</v>
      </c>
      <c r="D21" s="841">
        <f t="shared" ref="D21:D25" si="8">E21*0.8</f>
        <v>290.40000000000003</v>
      </c>
      <c r="E21" s="841">
        <v>363</v>
      </c>
      <c r="F21" s="842">
        <f t="shared" ref="F21:F25" si="9">E21*1.19</f>
        <v>431.96999999999997</v>
      </c>
    </row>
    <row r="22" spans="1:6" ht="84.95" customHeight="1">
      <c r="A22" s="270" t="s">
        <v>11823</v>
      </c>
      <c r="B22" s="802" t="str">
        <f t="shared" ref="B22:B29" si="10">_xlfn.CONCAT(C22, " - ",A22)</f>
        <v>Nivelator / racleta / sapa din aluminiu pt. beton (fara ax), Lama de nivelare 1500mm - CXMD.20014</v>
      </c>
      <c r="C22" s="2116" t="s">
        <v>11833</v>
      </c>
      <c r="D22" s="841">
        <f t="shared" si="8"/>
        <v>378.40000000000003</v>
      </c>
      <c r="E22" s="841">
        <v>473</v>
      </c>
      <c r="F22" s="842">
        <f t="shared" si="9"/>
        <v>562.87</v>
      </c>
    </row>
    <row r="23" spans="1:6" ht="84.95" customHeight="1">
      <c r="A23" s="270" t="s">
        <v>11824</v>
      </c>
      <c r="B23" s="802" t="str">
        <f t="shared" si="10"/>
        <v>Racleta din cauciuc pt. asfalt, Latime 600mm - CXMD.20016</v>
      </c>
      <c r="C23" s="2119" t="s">
        <v>11843</v>
      </c>
      <c r="D23" s="841">
        <f t="shared" si="8"/>
        <v>216</v>
      </c>
      <c r="E23" s="841">
        <v>270</v>
      </c>
      <c r="F23" s="842">
        <f t="shared" si="9"/>
        <v>321.3</v>
      </c>
    </row>
    <row r="24" spans="1:6" ht="84.95" customHeight="1">
      <c r="A24" s="270" t="s">
        <v>11825</v>
      </c>
      <c r="B24" s="802" t="str">
        <f t="shared" si="10"/>
        <v>Sapa / Racleta  din aluminiu, pt. indreptat si nivelat asfalt, Latime 600mm - CXMD.20017</v>
      </c>
      <c r="C24" s="2118" t="s">
        <v>11838</v>
      </c>
      <c r="D24" s="841">
        <f t="shared" si="8"/>
        <v>204</v>
      </c>
      <c r="E24" s="841">
        <v>255</v>
      </c>
      <c r="F24" s="842">
        <f t="shared" si="9"/>
        <v>303.45</v>
      </c>
    </row>
    <row r="25" spans="1:6" ht="84.95" customHeight="1">
      <c r="A25" s="270" t="s">
        <v>11826</v>
      </c>
      <c r="B25" s="802" t="str">
        <f t="shared" si="10"/>
        <v>Sapa / Racleta  din aluminiu, pt. indreptat si nivelat asfalt, Latime 800mm - CXMD.20018</v>
      </c>
      <c r="C25" s="2118" t="s">
        <v>11837</v>
      </c>
      <c r="D25" s="841">
        <f t="shared" si="8"/>
        <v>216</v>
      </c>
      <c r="E25" s="841">
        <v>270</v>
      </c>
      <c r="F25" s="842">
        <f t="shared" si="9"/>
        <v>321.3</v>
      </c>
    </row>
    <row r="26" spans="1:6" ht="84.95" customHeight="1">
      <c r="A26" s="270" t="s">
        <v>11827</v>
      </c>
      <c r="B26" s="802" t="str">
        <f t="shared" si="10"/>
        <v>Sapa / Racleta cu dinti din aluminiu, pt. nivelare asfalt, 
Latime 600mm - CXMD.20019</v>
      </c>
      <c r="C26" s="2118" t="s">
        <v>11839</v>
      </c>
      <c r="D26" s="841">
        <f t="shared" ref="D26:D29" si="11">E26*0.8</f>
        <v>220</v>
      </c>
      <c r="E26" s="841">
        <v>275</v>
      </c>
      <c r="F26" s="842">
        <f t="shared" ref="F26:F29" si="12">E26*1.19</f>
        <v>327.25</v>
      </c>
    </row>
    <row r="27" spans="1:6" ht="84.95" customHeight="1">
      <c r="A27" s="270" t="s">
        <v>11828</v>
      </c>
      <c r="B27" s="802" t="str">
        <f t="shared" si="10"/>
        <v>Sapa / Racleta cu dinti din aluminiu, pt. nivelare asfalt, Latime 800mm - CXMD.20020</v>
      </c>
      <c r="C27" s="2118" t="s">
        <v>11836</v>
      </c>
      <c r="D27" s="841">
        <f t="shared" si="11"/>
        <v>228</v>
      </c>
      <c r="E27" s="841">
        <v>285</v>
      </c>
      <c r="F27" s="842">
        <f t="shared" si="12"/>
        <v>339.15</v>
      </c>
    </row>
    <row r="28" spans="1:6" ht="84.95" customHeight="1">
      <c r="A28" s="270" t="s">
        <v>11829</v>
      </c>
      <c r="B28" s="802" t="str">
        <f t="shared" si="10"/>
        <v>Sapa / Racleta  din aluminiu, pt. asfalt, Latime 700mm - CXMD.20021</v>
      </c>
      <c r="C28" s="2116" t="s">
        <v>11831</v>
      </c>
      <c r="D28" s="841">
        <f t="shared" si="11"/>
        <v>204</v>
      </c>
      <c r="E28" s="841">
        <v>255</v>
      </c>
      <c r="F28" s="842">
        <f t="shared" si="12"/>
        <v>303.45</v>
      </c>
    </row>
    <row r="29" spans="1:6" ht="84.95" customHeight="1">
      <c r="A29" s="270" t="s">
        <v>11830</v>
      </c>
      <c r="B29" s="802" t="str">
        <f t="shared" si="10"/>
        <v>Sapa / Racleta  din aluminiu, pt. asfalt, Latime 1000mm - CXMD.20022</v>
      </c>
      <c r="C29" s="2116" t="s">
        <v>11832</v>
      </c>
      <c r="D29" s="841">
        <f t="shared" si="11"/>
        <v>212</v>
      </c>
      <c r="E29" s="841">
        <v>265</v>
      </c>
      <c r="F29" s="842">
        <f t="shared" si="12"/>
        <v>315.34999999999997</v>
      </c>
    </row>
  </sheetData>
  <mergeCells count="1">
    <mergeCell ref="D1:F1"/>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997"/>
  <sheetViews>
    <sheetView zoomScale="70" zoomScaleNormal="70" zoomScalePageLayoutView="70" workbookViewId="0">
      <pane ySplit="1" topLeftCell="A2" activePane="bottomLeft" state="frozen"/>
      <selection pane="bottomLeft" activeCell="D1" sqref="D1"/>
    </sheetView>
  </sheetViews>
  <sheetFormatPr defaultColWidth="11.33203125" defaultRowHeight="15" customHeight="1"/>
  <cols>
    <col min="1" max="1" width="26.6640625" customWidth="1"/>
    <col min="2" max="2" width="62.33203125" customWidth="1"/>
    <col min="3" max="3" width="24.5546875" customWidth="1"/>
    <col min="4" max="4" width="18.33203125" customWidth="1"/>
    <col min="5" max="5" width="17.88671875" customWidth="1"/>
    <col min="6" max="6" width="19.33203125" customWidth="1"/>
    <col min="7" max="25" width="9.88671875" customWidth="1"/>
  </cols>
  <sheetData>
    <row r="1" spans="1:25" s="801" customFormat="1" ht="95.1" customHeight="1">
      <c r="A1" s="796" t="s">
        <v>801</v>
      </c>
      <c r="B1" s="797" t="s">
        <v>496</v>
      </c>
      <c r="C1" s="1357" t="s">
        <v>5678</v>
      </c>
      <c r="D1" s="798" t="s">
        <v>8711</v>
      </c>
      <c r="E1" s="798" t="s">
        <v>5350</v>
      </c>
      <c r="F1" s="799" t="s">
        <v>5351</v>
      </c>
      <c r="G1" s="800"/>
      <c r="H1" s="800"/>
      <c r="I1" s="800"/>
      <c r="J1" s="800"/>
      <c r="K1" s="800"/>
      <c r="L1" s="800"/>
      <c r="M1" s="800"/>
      <c r="N1" s="800"/>
      <c r="O1" s="800"/>
      <c r="P1" s="800"/>
      <c r="Q1" s="800"/>
      <c r="R1" s="800"/>
      <c r="S1" s="800"/>
      <c r="T1" s="800"/>
      <c r="U1" s="800"/>
      <c r="V1" s="800"/>
      <c r="W1" s="800"/>
      <c r="X1" s="800"/>
      <c r="Y1" s="800"/>
    </row>
    <row r="2" spans="1:25" ht="18" customHeight="1" thickBot="1">
      <c r="A2" s="74"/>
      <c r="B2" s="76"/>
      <c r="C2" s="75"/>
      <c r="D2" s="77"/>
      <c r="E2" s="77"/>
      <c r="F2" s="78"/>
      <c r="G2" s="44"/>
      <c r="H2" s="44"/>
      <c r="I2" s="44"/>
      <c r="J2" s="44"/>
      <c r="K2" s="44"/>
      <c r="L2" s="44"/>
      <c r="M2" s="44"/>
      <c r="N2" s="44"/>
      <c r="O2" s="44"/>
      <c r="P2" s="44"/>
      <c r="Q2" s="44"/>
      <c r="R2" s="44"/>
      <c r="S2" s="44"/>
      <c r="T2" s="44"/>
      <c r="U2" s="44"/>
      <c r="V2" s="44"/>
      <c r="W2" s="44"/>
      <c r="X2" s="44"/>
      <c r="Y2" s="44"/>
    </row>
    <row r="3" spans="1:25" ht="18" customHeight="1">
      <c r="A3" s="79"/>
      <c r="B3" s="80" t="s">
        <v>803</v>
      </c>
      <c r="C3" s="81"/>
      <c r="D3" s="82"/>
      <c r="E3" s="82"/>
      <c r="F3" s="83"/>
      <c r="G3" s="44"/>
      <c r="H3" s="44"/>
      <c r="I3" s="44"/>
      <c r="J3" s="44"/>
      <c r="K3" s="44"/>
      <c r="L3" s="44"/>
      <c r="M3" s="44"/>
      <c r="N3" s="44"/>
      <c r="O3" s="44"/>
      <c r="P3" s="44"/>
      <c r="Q3" s="44"/>
      <c r="R3" s="44"/>
      <c r="S3" s="44"/>
      <c r="T3" s="44"/>
      <c r="U3" s="44"/>
      <c r="V3" s="44"/>
      <c r="W3" s="44"/>
      <c r="X3" s="44"/>
      <c r="Y3" s="44"/>
    </row>
    <row r="4" spans="1:25" ht="18" customHeight="1">
      <c r="A4" s="84" t="s">
        <v>804</v>
      </c>
      <c r="B4" s="85" t="s">
        <v>805</v>
      </c>
      <c r="C4" s="86"/>
      <c r="D4" s="87">
        <v>6774.4215000000013</v>
      </c>
      <c r="E4" s="87">
        <v>7527.1350000000011</v>
      </c>
      <c r="F4" s="88">
        <f t="shared" ref="F4:F6" si="0">E4*1.19</f>
        <v>8957.2906500000008</v>
      </c>
      <c r="G4" s="44"/>
      <c r="H4" s="44"/>
      <c r="I4" s="44"/>
      <c r="J4" s="44"/>
      <c r="K4" s="44"/>
      <c r="L4" s="44"/>
      <c r="M4" s="44"/>
      <c r="N4" s="44"/>
      <c r="O4" s="44"/>
      <c r="P4" s="44"/>
      <c r="Q4" s="44"/>
      <c r="R4" s="44"/>
      <c r="S4" s="44"/>
      <c r="T4" s="44"/>
      <c r="U4" s="44"/>
      <c r="V4" s="44"/>
      <c r="W4" s="44"/>
      <c r="X4" s="44"/>
      <c r="Y4" s="44"/>
    </row>
    <row r="5" spans="1:25" ht="18" customHeight="1">
      <c r="A5" s="84" t="s">
        <v>806</v>
      </c>
      <c r="B5" s="85" t="s">
        <v>807</v>
      </c>
      <c r="C5" s="86"/>
      <c r="D5" s="87">
        <v>12437.523000000003</v>
      </c>
      <c r="E5" s="87">
        <v>13819.470000000003</v>
      </c>
      <c r="F5" s="88">
        <f t="shared" si="0"/>
        <v>16445.169300000001</v>
      </c>
      <c r="G5" s="44"/>
      <c r="H5" s="44"/>
      <c r="I5" s="44"/>
      <c r="J5" s="44"/>
      <c r="K5" s="44"/>
      <c r="L5" s="44"/>
      <c r="M5" s="44"/>
      <c r="N5" s="44"/>
      <c r="O5" s="44"/>
      <c r="P5" s="44"/>
      <c r="Q5" s="44"/>
      <c r="R5" s="44"/>
      <c r="S5" s="44"/>
      <c r="T5" s="44"/>
      <c r="U5" s="44"/>
      <c r="V5" s="44"/>
      <c r="W5" s="44"/>
      <c r="X5" s="44"/>
      <c r="Y5" s="44"/>
    </row>
    <row r="6" spans="1:25" ht="18" customHeight="1" thickBot="1">
      <c r="A6" s="89" t="s">
        <v>808</v>
      </c>
      <c r="B6" s="90" t="s">
        <v>809</v>
      </c>
      <c r="C6" s="91"/>
      <c r="D6" s="92">
        <v>18985.05</v>
      </c>
      <c r="E6" s="92">
        <v>21094.5</v>
      </c>
      <c r="F6" s="93">
        <f t="shared" si="0"/>
        <v>25102.454999999998</v>
      </c>
      <c r="G6" s="44"/>
      <c r="H6" s="44"/>
      <c r="I6" s="44"/>
      <c r="J6" s="44"/>
      <c r="K6" s="44"/>
      <c r="L6" s="44"/>
      <c r="M6" s="44"/>
      <c r="N6" s="44"/>
      <c r="O6" s="44"/>
      <c r="P6" s="44"/>
      <c r="Q6" s="44"/>
      <c r="R6" s="44"/>
      <c r="S6" s="44"/>
      <c r="T6" s="44"/>
      <c r="U6" s="44"/>
      <c r="V6" s="44"/>
      <c r="W6" s="44"/>
      <c r="X6" s="44"/>
      <c r="Y6" s="44"/>
    </row>
    <row r="7" spans="1:25" ht="18" customHeight="1" thickBot="1">
      <c r="A7" s="94"/>
      <c r="B7" s="94"/>
      <c r="C7" s="95"/>
      <c r="D7" s="96"/>
      <c r="E7" s="96"/>
      <c r="F7" s="96"/>
      <c r="G7" s="44"/>
      <c r="H7" s="44"/>
      <c r="I7" s="44"/>
      <c r="J7" s="44"/>
      <c r="K7" s="44"/>
      <c r="L7" s="44"/>
      <c r="M7" s="44"/>
      <c r="N7" s="44"/>
      <c r="O7" s="44"/>
      <c r="P7" s="44"/>
      <c r="Q7" s="44"/>
      <c r="R7" s="44"/>
      <c r="S7" s="44"/>
      <c r="T7" s="44"/>
      <c r="U7" s="44"/>
      <c r="V7" s="44"/>
      <c r="W7" s="44"/>
      <c r="X7" s="44"/>
      <c r="Y7" s="44"/>
    </row>
    <row r="8" spans="1:25" ht="18" customHeight="1">
      <c r="A8" s="97"/>
      <c r="B8" s="98" t="s">
        <v>810</v>
      </c>
      <c r="C8" s="99"/>
      <c r="D8" s="100"/>
      <c r="E8" s="100"/>
      <c r="F8" s="101"/>
      <c r="G8" s="44"/>
      <c r="H8" s="44"/>
      <c r="I8" s="44"/>
      <c r="J8" s="44"/>
      <c r="K8" s="44"/>
      <c r="L8" s="44"/>
      <c r="M8" s="44"/>
      <c r="N8" s="44"/>
      <c r="O8" s="44"/>
      <c r="P8" s="44"/>
      <c r="Q8" s="44"/>
      <c r="R8" s="44"/>
      <c r="S8" s="44"/>
      <c r="T8" s="44"/>
      <c r="U8" s="44"/>
      <c r="V8" s="44"/>
      <c r="W8" s="44"/>
      <c r="X8" s="44"/>
      <c r="Y8" s="44"/>
    </row>
    <row r="9" spans="1:25" ht="18" customHeight="1">
      <c r="A9" s="102"/>
      <c r="B9" s="103"/>
      <c r="C9" s="104"/>
      <c r="D9" s="105"/>
      <c r="E9" s="105"/>
      <c r="F9" s="106"/>
      <c r="G9" s="44"/>
      <c r="H9" s="44"/>
      <c r="I9" s="44"/>
      <c r="J9" s="44"/>
      <c r="K9" s="44"/>
      <c r="L9" s="44"/>
      <c r="M9" s="44"/>
      <c r="N9" s="44"/>
      <c r="O9" s="44"/>
      <c r="P9" s="44"/>
      <c r="Q9" s="44"/>
      <c r="R9" s="44"/>
      <c r="S9" s="44"/>
      <c r="T9" s="44"/>
      <c r="U9" s="44"/>
      <c r="V9" s="44"/>
      <c r="W9" s="44"/>
      <c r="X9" s="44"/>
      <c r="Y9" s="44"/>
    </row>
    <row r="10" spans="1:25" ht="18" customHeight="1">
      <c r="A10" s="102" t="s">
        <v>811</v>
      </c>
      <c r="B10" s="103" t="s">
        <v>4281</v>
      </c>
      <c r="C10" s="104" t="s">
        <v>812</v>
      </c>
      <c r="D10" s="105">
        <f>E10*0.9</f>
        <v>5892.75</v>
      </c>
      <c r="E10" s="105">
        <v>6547.5</v>
      </c>
      <c r="F10" s="106">
        <f t="shared" ref="F10:F19" si="1">E10*1.19</f>
        <v>7791.5249999999996</v>
      </c>
      <c r="G10" s="44"/>
      <c r="H10" s="44"/>
      <c r="I10" s="44"/>
      <c r="J10" s="44"/>
      <c r="K10" s="44"/>
      <c r="L10" s="44"/>
      <c r="M10" s="44"/>
      <c r="N10" s="44"/>
      <c r="O10" s="44"/>
      <c r="P10" s="44"/>
      <c r="Q10" s="44"/>
      <c r="R10" s="44"/>
      <c r="S10" s="44"/>
      <c r="T10" s="44"/>
      <c r="U10" s="44"/>
      <c r="V10" s="44"/>
      <c r="W10" s="44"/>
      <c r="X10" s="44"/>
      <c r="Y10" s="44"/>
    </row>
    <row r="11" spans="1:25" ht="18" customHeight="1">
      <c r="A11" s="102" t="s">
        <v>813</v>
      </c>
      <c r="B11" s="107" t="s">
        <v>814</v>
      </c>
      <c r="C11" s="108" t="s">
        <v>815</v>
      </c>
      <c r="D11" s="105">
        <f t="shared" ref="D11:D18" si="2">E11*0.9</f>
        <v>11094.678</v>
      </c>
      <c r="E11" s="109">
        <v>12327.42</v>
      </c>
      <c r="F11" s="110">
        <f t="shared" si="1"/>
        <v>14669.629799999999</v>
      </c>
      <c r="G11" s="44"/>
      <c r="H11" s="44"/>
      <c r="I11" s="44"/>
      <c r="J11" s="44"/>
      <c r="K11" s="44"/>
      <c r="L11" s="44"/>
      <c r="M11" s="44"/>
      <c r="N11" s="44"/>
      <c r="O11" s="44"/>
      <c r="P11" s="44"/>
      <c r="Q11" s="44"/>
      <c r="R11" s="44"/>
      <c r="S11" s="44"/>
      <c r="T11" s="44"/>
      <c r="U11" s="44"/>
      <c r="V11" s="44"/>
      <c r="W11" s="44"/>
      <c r="X11" s="44"/>
      <c r="Y11" s="44"/>
    </row>
    <row r="12" spans="1:25" ht="18" customHeight="1">
      <c r="A12" s="102" t="s">
        <v>816</v>
      </c>
      <c r="B12" s="107" t="s">
        <v>817</v>
      </c>
      <c r="C12" s="108" t="s">
        <v>818</v>
      </c>
      <c r="D12" s="105">
        <f t="shared" si="2"/>
        <v>14567.553000000002</v>
      </c>
      <c r="E12" s="109">
        <v>16186.170000000002</v>
      </c>
      <c r="F12" s="110">
        <f t="shared" si="1"/>
        <v>19261.542300000001</v>
      </c>
      <c r="G12" s="44"/>
      <c r="H12" s="44"/>
      <c r="I12" s="44"/>
      <c r="J12" s="44"/>
      <c r="K12" s="44"/>
      <c r="L12" s="44"/>
      <c r="M12" s="44"/>
      <c r="N12" s="44"/>
      <c r="O12" s="44"/>
      <c r="P12" s="44"/>
      <c r="Q12" s="44"/>
      <c r="R12" s="44"/>
      <c r="S12" s="44"/>
      <c r="T12" s="44"/>
      <c r="U12" s="44"/>
      <c r="V12" s="44"/>
      <c r="W12" s="44"/>
      <c r="X12" s="44"/>
      <c r="Y12" s="44"/>
    </row>
    <row r="13" spans="1:25" ht="22.5" customHeight="1">
      <c r="A13" s="102" t="s">
        <v>4284</v>
      </c>
      <c r="B13" s="103" t="s">
        <v>4282</v>
      </c>
      <c r="C13" s="104" t="s">
        <v>819</v>
      </c>
      <c r="D13" s="105">
        <f t="shared" si="2"/>
        <v>17110.8</v>
      </c>
      <c r="E13" s="105">
        <v>19012</v>
      </c>
      <c r="F13" s="106">
        <f t="shared" ref="F13:F14" si="3">E13*1.19</f>
        <v>22624.28</v>
      </c>
      <c r="G13" s="44"/>
      <c r="H13" s="44"/>
      <c r="I13" s="44"/>
      <c r="J13" s="44"/>
      <c r="K13" s="44"/>
      <c r="L13" s="44"/>
      <c r="M13" s="44"/>
      <c r="N13" s="44"/>
      <c r="O13" s="44"/>
      <c r="P13" s="44"/>
      <c r="Q13" s="44"/>
      <c r="R13" s="44"/>
      <c r="S13" s="44"/>
      <c r="T13" s="44"/>
      <c r="U13" s="44"/>
      <c r="V13" s="44"/>
      <c r="W13" s="44"/>
      <c r="X13" s="44"/>
      <c r="Y13" s="44"/>
    </row>
    <row r="14" spans="1:25" s="249" customFormat="1" ht="22.5" customHeight="1">
      <c r="A14" s="102" t="s">
        <v>8588</v>
      </c>
      <c r="B14" s="103" t="s">
        <v>8589</v>
      </c>
      <c r="C14" s="104"/>
      <c r="D14" s="105">
        <f t="shared" si="2"/>
        <v>11094.200999999999</v>
      </c>
      <c r="E14" s="105">
        <v>12326.89</v>
      </c>
      <c r="F14" s="106">
        <f t="shared" si="3"/>
        <v>14668.999099999999</v>
      </c>
      <c r="G14" s="44"/>
      <c r="H14" s="44"/>
      <c r="I14" s="44"/>
      <c r="J14" s="44"/>
      <c r="K14" s="44"/>
      <c r="L14" s="44"/>
      <c r="M14" s="44"/>
      <c r="N14" s="44"/>
      <c r="O14" s="44"/>
      <c r="P14" s="44"/>
      <c r="Q14" s="44"/>
      <c r="R14" s="44"/>
      <c r="S14" s="44"/>
      <c r="T14" s="44"/>
      <c r="U14" s="44"/>
      <c r="V14" s="44"/>
      <c r="W14" s="44"/>
      <c r="X14" s="44"/>
      <c r="Y14" s="44"/>
    </row>
    <row r="15" spans="1:25" ht="22.5" customHeight="1">
      <c r="A15" s="102" t="s">
        <v>5090</v>
      </c>
      <c r="B15" s="103" t="s">
        <v>5091</v>
      </c>
      <c r="C15" s="542" t="s">
        <v>5092</v>
      </c>
      <c r="D15" s="105">
        <f t="shared" si="2"/>
        <v>11113.2</v>
      </c>
      <c r="E15" s="105">
        <v>12348</v>
      </c>
      <c r="F15" s="106">
        <f t="shared" si="1"/>
        <v>14694.119999999999</v>
      </c>
      <c r="G15" s="44"/>
      <c r="H15" s="44"/>
      <c r="I15" s="44"/>
      <c r="J15" s="44"/>
      <c r="K15" s="44"/>
      <c r="L15" s="44"/>
      <c r="M15" s="44"/>
      <c r="N15" s="44"/>
      <c r="O15" s="44"/>
      <c r="P15" s="44"/>
      <c r="Q15" s="44"/>
      <c r="R15" s="44"/>
      <c r="S15" s="44"/>
      <c r="T15" s="44"/>
      <c r="U15" s="44"/>
      <c r="V15" s="44"/>
      <c r="W15" s="44"/>
      <c r="X15" s="44"/>
      <c r="Y15" s="44"/>
    </row>
    <row r="16" spans="1:25" ht="22.5" customHeight="1">
      <c r="A16" s="102" t="s">
        <v>820</v>
      </c>
      <c r="B16" s="111" t="s">
        <v>821</v>
      </c>
      <c r="C16" s="112"/>
      <c r="D16" s="105">
        <f t="shared" si="2"/>
        <v>17790.381000000005</v>
      </c>
      <c r="E16" s="109">
        <v>19767.090000000004</v>
      </c>
      <c r="F16" s="110">
        <f t="shared" si="1"/>
        <v>23522.837100000004</v>
      </c>
      <c r="G16" s="44"/>
      <c r="H16" s="44"/>
      <c r="I16" s="44"/>
      <c r="J16" s="44"/>
      <c r="K16" s="44"/>
      <c r="L16" s="44"/>
      <c r="M16" s="44"/>
      <c r="N16" s="44"/>
      <c r="O16" s="44"/>
      <c r="P16" s="44"/>
      <c r="Q16" s="44"/>
      <c r="R16" s="44"/>
      <c r="S16" s="44"/>
      <c r="T16" s="44"/>
      <c r="U16" s="44"/>
      <c r="V16" s="44"/>
      <c r="W16" s="44"/>
      <c r="X16" s="44"/>
      <c r="Y16" s="44"/>
    </row>
    <row r="17" spans="1:25" ht="22.5" customHeight="1">
      <c r="A17" s="102" t="s">
        <v>822</v>
      </c>
      <c r="B17" s="111" t="s">
        <v>823</v>
      </c>
      <c r="C17" s="112"/>
      <c r="D17" s="105">
        <f t="shared" si="2"/>
        <v>25782.624</v>
      </c>
      <c r="E17" s="109">
        <v>28647.360000000001</v>
      </c>
      <c r="F17" s="110">
        <f t="shared" si="1"/>
        <v>34090.358399999997</v>
      </c>
      <c r="G17" s="44"/>
      <c r="H17" s="44"/>
      <c r="I17" s="44"/>
      <c r="J17" s="44"/>
      <c r="K17" s="44"/>
      <c r="L17" s="44"/>
      <c r="M17" s="44"/>
      <c r="N17" s="44"/>
      <c r="O17" s="44"/>
      <c r="P17" s="44"/>
      <c r="Q17" s="44"/>
      <c r="R17" s="44"/>
      <c r="S17" s="44"/>
      <c r="T17" s="44"/>
      <c r="U17" s="44"/>
      <c r="V17" s="44"/>
      <c r="W17" s="44"/>
      <c r="X17" s="44"/>
      <c r="Y17" s="44"/>
    </row>
    <row r="18" spans="1:25" ht="22.5" customHeight="1">
      <c r="A18" s="102" t="s">
        <v>4280</v>
      </c>
      <c r="B18" s="103" t="s">
        <v>4283</v>
      </c>
      <c r="C18" s="104" t="s">
        <v>824</v>
      </c>
      <c r="D18" s="105">
        <f t="shared" si="2"/>
        <v>31323.239999999998</v>
      </c>
      <c r="E18" s="105">
        <v>34803.599999999999</v>
      </c>
      <c r="F18" s="106">
        <f t="shared" si="1"/>
        <v>41416.284</v>
      </c>
      <c r="G18" s="44"/>
      <c r="H18" s="44"/>
      <c r="I18" s="44"/>
      <c r="J18" s="44"/>
      <c r="K18" s="44"/>
      <c r="L18" s="44"/>
      <c r="M18" s="44"/>
      <c r="N18" s="44"/>
      <c r="O18" s="44"/>
      <c r="P18" s="44"/>
      <c r="Q18" s="44"/>
      <c r="R18" s="44"/>
      <c r="S18" s="44"/>
      <c r="T18" s="44"/>
      <c r="U18" s="44"/>
      <c r="V18" s="44"/>
      <c r="W18" s="44"/>
      <c r="X18" s="44"/>
      <c r="Y18" s="44"/>
    </row>
    <row r="19" spans="1:25" ht="22.5" customHeight="1" thickBot="1">
      <c r="A19" s="113" t="s">
        <v>825</v>
      </c>
      <c r="B19" s="114" t="s">
        <v>826</v>
      </c>
      <c r="C19" s="115"/>
      <c r="D19" s="116">
        <f>E19*0.9</f>
        <v>63169.28100000001</v>
      </c>
      <c r="E19" s="116">
        <v>70188.090000000011</v>
      </c>
      <c r="F19" s="117">
        <f t="shared" si="1"/>
        <v>83523.82710000001</v>
      </c>
      <c r="G19" s="44"/>
      <c r="H19" s="44"/>
      <c r="I19" s="44"/>
      <c r="J19" s="44"/>
      <c r="K19" s="44"/>
      <c r="L19" s="44"/>
      <c r="M19" s="44"/>
      <c r="N19" s="44"/>
      <c r="O19" s="44"/>
      <c r="P19" s="44"/>
      <c r="Q19" s="44"/>
      <c r="R19" s="44"/>
      <c r="S19" s="44"/>
      <c r="T19" s="44"/>
      <c r="U19" s="44"/>
      <c r="V19" s="44"/>
      <c r="W19" s="44"/>
      <c r="X19" s="44"/>
      <c r="Y19" s="44"/>
    </row>
    <row r="20" spans="1:25" ht="18" customHeight="1">
      <c r="A20" s="94"/>
      <c r="B20" s="44"/>
      <c r="C20" s="118"/>
      <c r="D20" s="119"/>
      <c r="E20" s="119"/>
      <c r="F20" s="120"/>
      <c r="G20" s="44"/>
      <c r="H20" s="44"/>
      <c r="I20" s="44"/>
      <c r="J20" s="44"/>
      <c r="K20" s="44"/>
      <c r="L20" s="44"/>
      <c r="M20" s="44"/>
      <c r="N20" s="44"/>
      <c r="O20" s="44"/>
      <c r="P20" s="44"/>
      <c r="Q20" s="44"/>
      <c r="R20" s="44"/>
      <c r="S20" s="44"/>
      <c r="T20" s="44"/>
      <c r="U20" s="44"/>
      <c r="V20" s="44"/>
      <c r="W20" s="44"/>
      <c r="X20" s="44"/>
      <c r="Y20" s="44"/>
    </row>
    <row r="21" spans="1:25" ht="18" customHeight="1" thickBot="1">
      <c r="A21" s="94"/>
      <c r="B21" s="94"/>
      <c r="C21" s="95"/>
      <c r="D21" s="96"/>
      <c r="E21" s="96"/>
      <c r="F21" s="96"/>
      <c r="G21" s="44"/>
      <c r="H21" s="44"/>
      <c r="I21" s="44"/>
      <c r="J21" s="44"/>
      <c r="K21" s="44"/>
      <c r="L21" s="44"/>
      <c r="M21" s="44"/>
      <c r="N21" s="44"/>
      <c r="O21" s="44"/>
      <c r="P21" s="44"/>
      <c r="Q21" s="44"/>
      <c r="R21" s="44"/>
      <c r="S21" s="44"/>
      <c r="T21" s="44"/>
      <c r="U21" s="44"/>
      <c r="V21" s="44"/>
      <c r="W21" s="44"/>
      <c r="X21" s="44"/>
      <c r="Y21" s="44"/>
    </row>
    <row r="22" spans="1:25" ht="18" customHeight="1">
      <c r="A22" s="79"/>
      <c r="B22" s="80" t="s">
        <v>827</v>
      </c>
      <c r="C22" s="81"/>
      <c r="D22" s="121"/>
      <c r="E22" s="121"/>
      <c r="F22" s="83"/>
      <c r="G22" s="44"/>
      <c r="H22" s="44"/>
      <c r="I22" s="44"/>
      <c r="J22" s="44"/>
      <c r="K22" s="44"/>
      <c r="L22" s="44"/>
      <c r="M22" s="44"/>
      <c r="N22" s="44"/>
      <c r="O22" s="44"/>
      <c r="P22" s="44"/>
      <c r="Q22" s="44"/>
      <c r="R22" s="44"/>
      <c r="S22" s="44"/>
      <c r="T22" s="44"/>
      <c r="U22" s="44"/>
      <c r="V22" s="44"/>
      <c r="W22" s="44"/>
      <c r="X22" s="44"/>
      <c r="Y22" s="44"/>
    </row>
    <row r="23" spans="1:25" ht="18" customHeight="1">
      <c r="A23" s="84" t="s">
        <v>828</v>
      </c>
      <c r="B23" s="85" t="s">
        <v>829</v>
      </c>
      <c r="C23" s="86"/>
      <c r="D23" s="87">
        <f>E23*0.9</f>
        <v>17304.178500000005</v>
      </c>
      <c r="E23" s="87">
        <v>19226.865000000005</v>
      </c>
      <c r="F23" s="88">
        <f t="shared" ref="F23:F26" si="4">E23*1.19</f>
        <v>22879.969350000007</v>
      </c>
      <c r="G23" s="44"/>
      <c r="H23" s="44"/>
      <c r="I23" s="44"/>
      <c r="J23" s="44"/>
      <c r="K23" s="44"/>
      <c r="L23" s="44"/>
      <c r="M23" s="44"/>
      <c r="N23" s="44"/>
      <c r="O23" s="44"/>
      <c r="P23" s="44"/>
      <c r="Q23" s="44"/>
      <c r="R23" s="44"/>
      <c r="S23" s="44"/>
      <c r="T23" s="44"/>
      <c r="U23" s="44"/>
      <c r="V23" s="44"/>
      <c r="W23" s="44"/>
      <c r="X23" s="44"/>
      <c r="Y23" s="44"/>
    </row>
    <row r="24" spans="1:25" ht="18" customHeight="1">
      <c r="A24" s="84" t="s">
        <v>830</v>
      </c>
      <c r="B24" s="85" t="s">
        <v>831</v>
      </c>
      <c r="C24" s="86"/>
      <c r="D24" s="87">
        <f t="shared" ref="D24:D25" si="5">E24*0.9</f>
        <v>56343.924000000006</v>
      </c>
      <c r="E24" s="87">
        <v>62604.360000000008</v>
      </c>
      <c r="F24" s="88">
        <f t="shared" si="4"/>
        <v>74499.188399999999</v>
      </c>
      <c r="G24" s="44"/>
      <c r="H24" s="44"/>
      <c r="I24" s="44"/>
      <c r="J24" s="44"/>
      <c r="K24" s="44"/>
      <c r="L24" s="44"/>
      <c r="M24" s="44"/>
      <c r="N24" s="44"/>
      <c r="O24" s="44"/>
      <c r="P24" s="44"/>
      <c r="Q24" s="44"/>
      <c r="R24" s="44"/>
      <c r="S24" s="44"/>
      <c r="T24" s="44"/>
      <c r="U24" s="44"/>
      <c r="V24" s="44"/>
      <c r="W24" s="44"/>
      <c r="X24" s="44"/>
      <c r="Y24" s="44"/>
    </row>
    <row r="25" spans="1:25" ht="18" customHeight="1">
      <c r="A25" s="84" t="s">
        <v>832</v>
      </c>
      <c r="B25" s="85" t="s">
        <v>833</v>
      </c>
      <c r="C25" s="86"/>
      <c r="D25" s="87">
        <f t="shared" si="5"/>
        <v>36858.780000000006</v>
      </c>
      <c r="E25" s="87">
        <v>40954.200000000004</v>
      </c>
      <c r="F25" s="88">
        <f t="shared" si="4"/>
        <v>48735.498</v>
      </c>
      <c r="G25" s="44"/>
      <c r="H25" s="44"/>
      <c r="I25" s="44"/>
      <c r="J25" s="44"/>
      <c r="K25" s="44"/>
      <c r="L25" s="44"/>
      <c r="M25" s="44"/>
      <c r="N25" s="44"/>
      <c r="O25" s="44"/>
      <c r="P25" s="44"/>
      <c r="Q25" s="44"/>
      <c r="R25" s="44"/>
      <c r="S25" s="44"/>
      <c r="T25" s="44"/>
      <c r="U25" s="44"/>
      <c r="V25" s="44"/>
      <c r="W25" s="44"/>
      <c r="X25" s="44"/>
      <c r="Y25" s="44"/>
    </row>
    <row r="26" spans="1:25" ht="18" customHeight="1" thickBot="1">
      <c r="A26" s="89" t="s">
        <v>834</v>
      </c>
      <c r="B26" s="90" t="s">
        <v>835</v>
      </c>
      <c r="C26" s="91"/>
      <c r="D26" s="92">
        <v>138915</v>
      </c>
      <c r="E26" s="92">
        <v>154350</v>
      </c>
      <c r="F26" s="93">
        <f t="shared" si="4"/>
        <v>183676.5</v>
      </c>
      <c r="G26" s="44"/>
      <c r="H26" s="44"/>
      <c r="I26" s="44"/>
      <c r="J26" s="44"/>
      <c r="K26" s="44"/>
      <c r="L26" s="44"/>
      <c r="M26" s="44"/>
      <c r="N26" s="44"/>
      <c r="O26" s="44"/>
      <c r="P26" s="44"/>
      <c r="Q26" s="44"/>
      <c r="R26" s="44"/>
      <c r="S26" s="44"/>
      <c r="T26" s="44"/>
      <c r="U26" s="44"/>
      <c r="V26" s="44"/>
      <c r="W26" s="44"/>
      <c r="X26" s="44"/>
      <c r="Y26" s="44"/>
    </row>
    <row r="27" spans="1:25" ht="18" customHeight="1">
      <c r="A27" s="94"/>
      <c r="B27" s="94"/>
      <c r="C27" s="95"/>
      <c r="D27" s="96"/>
      <c r="E27" s="96"/>
      <c r="F27" s="96"/>
      <c r="G27" s="44"/>
      <c r="H27" s="44"/>
      <c r="I27" s="44"/>
      <c r="J27" s="44"/>
      <c r="K27" s="44"/>
      <c r="L27" s="44"/>
      <c r="M27" s="44"/>
      <c r="N27" s="44"/>
      <c r="O27" s="44"/>
      <c r="P27" s="44"/>
      <c r="Q27" s="44"/>
      <c r="R27" s="44"/>
      <c r="S27" s="44"/>
      <c r="T27" s="44"/>
      <c r="U27" s="44"/>
      <c r="V27" s="44"/>
      <c r="W27" s="44"/>
      <c r="X27" s="44"/>
      <c r="Y27" s="44"/>
    </row>
    <row r="28" spans="1:25" ht="18" customHeight="1" thickBot="1">
      <c r="A28" s="94"/>
      <c r="B28" s="44"/>
      <c r="C28" s="118"/>
      <c r="D28" s="119"/>
      <c r="E28" s="119"/>
      <c r="F28" s="120"/>
      <c r="G28" s="44"/>
      <c r="H28" s="44"/>
      <c r="I28" s="44"/>
      <c r="J28" s="44"/>
      <c r="K28" s="44"/>
      <c r="L28" s="44"/>
      <c r="M28" s="44"/>
      <c r="N28" s="44"/>
      <c r="O28" s="44"/>
      <c r="P28" s="44"/>
      <c r="Q28" s="44"/>
      <c r="R28" s="44"/>
      <c r="S28" s="44"/>
      <c r="T28" s="44"/>
      <c r="U28" s="44"/>
      <c r="V28" s="44"/>
      <c r="W28" s="44"/>
      <c r="X28" s="44"/>
      <c r="Y28" s="44"/>
    </row>
    <row r="29" spans="1:25" ht="18" customHeight="1">
      <c r="A29" s="79"/>
      <c r="B29" s="130" t="s">
        <v>836</v>
      </c>
      <c r="C29" s="131"/>
      <c r="D29" s="132"/>
      <c r="E29" s="132"/>
      <c r="F29" s="133"/>
      <c r="G29" s="44"/>
      <c r="H29" s="44"/>
      <c r="I29" s="44"/>
      <c r="J29" s="44"/>
      <c r="K29" s="44"/>
      <c r="L29" s="44"/>
      <c r="M29" s="44"/>
      <c r="N29" s="44"/>
      <c r="O29" s="44"/>
      <c r="P29" s="44"/>
      <c r="Q29" s="44"/>
      <c r="R29" s="44"/>
      <c r="S29" s="44"/>
      <c r="T29" s="44"/>
      <c r="U29" s="44"/>
      <c r="V29" s="44"/>
      <c r="W29" s="44"/>
      <c r="X29" s="44"/>
      <c r="Y29" s="44"/>
    </row>
    <row r="30" spans="1:25" ht="18" customHeight="1">
      <c r="A30" s="84"/>
      <c r="B30" s="134"/>
      <c r="C30" s="135"/>
      <c r="D30" s="136"/>
      <c r="E30" s="136"/>
      <c r="F30" s="137"/>
      <c r="G30" s="44"/>
      <c r="H30" s="44"/>
      <c r="I30" s="44"/>
      <c r="J30" s="44"/>
      <c r="K30" s="44"/>
      <c r="L30" s="44"/>
      <c r="M30" s="44"/>
      <c r="N30" s="44"/>
      <c r="O30" s="44"/>
      <c r="P30" s="44"/>
      <c r="Q30" s="44"/>
      <c r="R30" s="44"/>
      <c r="S30" s="44"/>
      <c r="T30" s="44"/>
      <c r="U30" s="44"/>
      <c r="V30" s="44"/>
      <c r="W30" s="44"/>
      <c r="X30" s="44"/>
      <c r="Y30" s="44"/>
    </row>
    <row r="31" spans="1:25" ht="18" customHeight="1">
      <c r="A31" s="84" t="s">
        <v>837</v>
      </c>
      <c r="B31" s="134" t="s">
        <v>838</v>
      </c>
      <c r="C31" s="135"/>
      <c r="D31" s="136">
        <f>E31*0.9</f>
        <v>26517.375</v>
      </c>
      <c r="E31" s="136">
        <v>29463.75</v>
      </c>
      <c r="F31" s="137">
        <f>E31*1.19</f>
        <v>35061.862499999996</v>
      </c>
      <c r="G31" s="44"/>
      <c r="H31" s="44"/>
      <c r="I31" s="44"/>
      <c r="J31" s="44"/>
      <c r="K31" s="44"/>
      <c r="L31" s="44"/>
      <c r="M31" s="44"/>
      <c r="N31" s="44"/>
      <c r="O31" s="44"/>
      <c r="P31" s="44"/>
      <c r="Q31" s="44"/>
      <c r="R31" s="44"/>
      <c r="S31" s="44"/>
      <c r="T31" s="44"/>
      <c r="U31" s="44"/>
      <c r="V31" s="44"/>
      <c r="W31" s="44"/>
      <c r="X31" s="44"/>
      <c r="Y31" s="44"/>
    </row>
    <row r="32" spans="1:25" ht="18" customHeight="1">
      <c r="A32" s="84" t="s">
        <v>839</v>
      </c>
      <c r="B32" s="134" t="s">
        <v>840</v>
      </c>
      <c r="C32" s="135"/>
      <c r="D32" s="136">
        <f>E32*0.9</f>
        <v>28285.199999999997</v>
      </c>
      <c r="E32" s="136">
        <v>31427.999999999996</v>
      </c>
      <c r="F32" s="137">
        <f t="shared" ref="F32:F33" si="6">E32*1.19</f>
        <v>37399.319999999992</v>
      </c>
      <c r="G32" s="44"/>
      <c r="H32" s="44"/>
      <c r="I32" s="44"/>
      <c r="J32" s="44"/>
      <c r="K32" s="44"/>
      <c r="L32" s="44"/>
      <c r="M32" s="44"/>
      <c r="N32" s="44"/>
      <c r="O32" s="44"/>
      <c r="P32" s="44"/>
      <c r="Q32" s="44"/>
      <c r="R32" s="44"/>
      <c r="S32" s="44"/>
      <c r="T32" s="44"/>
      <c r="U32" s="44"/>
      <c r="V32" s="44"/>
      <c r="W32" s="44"/>
      <c r="X32" s="44"/>
      <c r="Y32" s="44"/>
    </row>
    <row r="33" spans="1:25" ht="18" customHeight="1" thickBot="1">
      <c r="A33" s="89" t="s">
        <v>841</v>
      </c>
      <c r="B33" s="138" t="s">
        <v>842</v>
      </c>
      <c r="C33" s="139"/>
      <c r="D33" s="140">
        <f t="shared" ref="D33" si="7">E33*0.9</f>
        <v>38302.875</v>
      </c>
      <c r="E33" s="140">
        <v>42558.75</v>
      </c>
      <c r="F33" s="137">
        <f t="shared" si="6"/>
        <v>50644.912499999999</v>
      </c>
      <c r="G33" s="44"/>
      <c r="H33" s="44"/>
      <c r="I33" s="44"/>
      <c r="J33" s="44"/>
      <c r="K33" s="44"/>
      <c r="L33" s="44"/>
      <c r="M33" s="44"/>
      <c r="N33" s="44"/>
      <c r="O33" s="44"/>
      <c r="P33" s="44"/>
      <c r="Q33" s="44"/>
      <c r="R33" s="44"/>
      <c r="S33" s="44"/>
      <c r="T33" s="44"/>
      <c r="U33" s="44"/>
      <c r="V33" s="44"/>
      <c r="W33" s="44"/>
      <c r="X33" s="44"/>
      <c r="Y33" s="44"/>
    </row>
    <row r="34" spans="1:25" ht="18" customHeight="1" thickBot="1">
      <c r="A34" s="94"/>
      <c r="B34" s="44"/>
      <c r="C34" s="118"/>
      <c r="D34" s="119"/>
      <c r="E34" s="119"/>
      <c r="F34" s="120"/>
      <c r="G34" s="44"/>
      <c r="H34" s="44"/>
      <c r="I34" s="44"/>
      <c r="J34" s="44"/>
      <c r="K34" s="44"/>
      <c r="L34" s="44"/>
      <c r="M34" s="44"/>
      <c r="N34" s="44"/>
      <c r="O34" s="44"/>
      <c r="P34" s="44"/>
      <c r="Q34" s="44"/>
      <c r="R34" s="44"/>
      <c r="S34" s="44"/>
      <c r="T34" s="44"/>
      <c r="U34" s="44"/>
      <c r="V34" s="44"/>
      <c r="W34" s="44"/>
      <c r="X34" s="44"/>
      <c r="Y34" s="44"/>
    </row>
    <row r="35" spans="1:25" ht="18" customHeight="1">
      <c r="A35" s="97"/>
      <c r="B35" s="122" t="s">
        <v>843</v>
      </c>
      <c r="C35" s="123"/>
      <c r="D35" s="100"/>
      <c r="E35" s="100"/>
      <c r="F35" s="101"/>
      <c r="G35" s="44"/>
      <c r="H35" s="44"/>
      <c r="I35" s="44"/>
      <c r="J35" s="44"/>
      <c r="K35" s="44"/>
      <c r="L35" s="44"/>
      <c r="M35" s="44"/>
      <c r="N35" s="44"/>
      <c r="O35" s="44"/>
      <c r="P35" s="44"/>
      <c r="Q35" s="44"/>
      <c r="R35" s="44"/>
      <c r="S35" s="44"/>
      <c r="T35" s="44"/>
      <c r="U35" s="44"/>
      <c r="V35" s="44"/>
      <c r="W35" s="44"/>
      <c r="X35" s="44"/>
      <c r="Y35" s="44"/>
    </row>
    <row r="36" spans="1:25" ht="18" customHeight="1">
      <c r="A36" s="102"/>
      <c r="B36" s="124"/>
      <c r="C36" s="125"/>
      <c r="D36" s="105"/>
      <c r="E36" s="105"/>
      <c r="F36" s="106"/>
      <c r="G36" s="44"/>
      <c r="H36" s="44"/>
      <c r="I36" s="44"/>
      <c r="J36" s="44"/>
      <c r="K36" s="44"/>
      <c r="L36" s="44"/>
      <c r="M36" s="44"/>
      <c r="N36" s="44"/>
      <c r="O36" s="44"/>
      <c r="P36" s="44"/>
      <c r="Q36" s="44"/>
      <c r="R36" s="44"/>
      <c r="S36" s="44"/>
      <c r="T36" s="44"/>
      <c r="U36" s="44"/>
      <c r="V36" s="44"/>
      <c r="W36" s="44"/>
      <c r="X36" s="44"/>
      <c r="Y36" s="44"/>
    </row>
    <row r="37" spans="1:25" ht="18" customHeight="1">
      <c r="A37" s="142" t="s">
        <v>844</v>
      </c>
      <c r="B37" s="124" t="s">
        <v>845</v>
      </c>
      <c r="C37" s="125"/>
      <c r="D37" s="105">
        <f>E37*0.9</f>
        <v>79338.239999999991</v>
      </c>
      <c r="E37" s="105">
        <v>88153.599999999991</v>
      </c>
      <c r="F37" s="106">
        <f t="shared" ref="F37:F38" si="8">E37*1.19</f>
        <v>104902.78399999999</v>
      </c>
      <c r="G37" s="44"/>
      <c r="H37" s="44"/>
      <c r="I37" s="44"/>
      <c r="J37" s="44"/>
      <c r="K37" s="44"/>
      <c r="L37" s="44"/>
      <c r="M37" s="44"/>
      <c r="N37" s="44"/>
      <c r="O37" s="44"/>
      <c r="P37" s="44"/>
      <c r="Q37" s="44"/>
      <c r="R37" s="44"/>
      <c r="S37" s="44"/>
      <c r="T37" s="44"/>
      <c r="U37" s="44"/>
      <c r="V37" s="44"/>
      <c r="W37" s="44"/>
      <c r="X37" s="44"/>
      <c r="Y37" s="44"/>
    </row>
    <row r="38" spans="1:25" ht="18" customHeight="1" thickBot="1">
      <c r="A38" s="143" t="s">
        <v>846</v>
      </c>
      <c r="B38" s="126" t="s">
        <v>847</v>
      </c>
      <c r="C38" s="127"/>
      <c r="D38" s="128">
        <f t="shared" ref="D38" si="9">E38*0.9</f>
        <v>89395.199999999997</v>
      </c>
      <c r="E38" s="128">
        <v>99328</v>
      </c>
      <c r="F38" s="129">
        <f t="shared" si="8"/>
        <v>118200.31999999999</v>
      </c>
      <c r="G38" s="44"/>
      <c r="H38" s="44"/>
      <c r="I38" s="44"/>
      <c r="J38" s="44"/>
      <c r="K38" s="44"/>
      <c r="L38" s="44"/>
      <c r="M38" s="44"/>
      <c r="N38" s="44"/>
      <c r="O38" s="44"/>
      <c r="P38" s="44"/>
      <c r="Q38" s="44"/>
      <c r="R38" s="44"/>
      <c r="S38" s="44"/>
      <c r="T38" s="44"/>
      <c r="U38" s="44"/>
      <c r="V38" s="44"/>
      <c r="W38" s="44"/>
      <c r="X38" s="44"/>
      <c r="Y38" s="44"/>
    </row>
    <row r="39" spans="1:25" ht="18" customHeight="1" thickBot="1">
      <c r="A39" s="94"/>
      <c r="B39" s="44"/>
      <c r="C39" s="118"/>
      <c r="D39" s="119"/>
      <c r="E39" s="119"/>
      <c r="F39" s="120"/>
      <c r="G39" s="44"/>
      <c r="H39" s="44"/>
      <c r="I39" s="44"/>
      <c r="J39" s="44"/>
      <c r="K39" s="44"/>
      <c r="L39" s="44"/>
      <c r="M39" s="44"/>
      <c r="N39" s="44"/>
      <c r="O39" s="44"/>
      <c r="P39" s="44"/>
      <c r="Q39" s="44"/>
      <c r="R39" s="44"/>
      <c r="S39" s="44"/>
      <c r="T39" s="44"/>
      <c r="U39" s="44"/>
      <c r="V39" s="44"/>
      <c r="W39" s="44"/>
      <c r="X39" s="44"/>
      <c r="Y39" s="44"/>
    </row>
    <row r="40" spans="1:25" ht="18" customHeight="1">
      <c r="A40" s="79"/>
      <c r="B40" s="130" t="s">
        <v>848</v>
      </c>
      <c r="C40" s="144"/>
      <c r="D40" s="132"/>
      <c r="E40" s="132"/>
      <c r="F40" s="133"/>
      <c r="G40" s="44"/>
      <c r="H40" s="44"/>
      <c r="I40" s="44"/>
      <c r="J40" s="44"/>
      <c r="K40" s="44"/>
      <c r="L40" s="44"/>
      <c r="M40" s="44"/>
      <c r="N40" s="44"/>
      <c r="O40" s="44"/>
      <c r="P40" s="44"/>
      <c r="Q40" s="44"/>
      <c r="R40" s="44"/>
      <c r="S40" s="44"/>
      <c r="T40" s="44"/>
      <c r="U40" s="44"/>
      <c r="V40" s="44"/>
      <c r="W40" s="44"/>
      <c r="X40" s="44"/>
      <c r="Y40" s="44"/>
    </row>
    <row r="41" spans="1:25" ht="18" customHeight="1">
      <c r="A41" s="84"/>
      <c r="B41" s="145" t="s">
        <v>849</v>
      </c>
      <c r="C41" s="146"/>
      <c r="D41" s="136"/>
      <c r="E41" s="136"/>
      <c r="F41" s="137"/>
      <c r="G41" s="44"/>
      <c r="H41" s="44"/>
      <c r="I41" s="44"/>
      <c r="J41" s="44"/>
      <c r="K41" s="44"/>
      <c r="L41" s="44"/>
      <c r="M41" s="44"/>
      <c r="N41" s="44"/>
      <c r="O41" s="44"/>
      <c r="P41" s="44"/>
      <c r="Q41" s="44"/>
      <c r="R41" s="44"/>
      <c r="S41" s="44"/>
      <c r="T41" s="44"/>
      <c r="U41" s="44"/>
      <c r="V41" s="44"/>
      <c r="W41" s="44"/>
      <c r="X41" s="44"/>
      <c r="Y41" s="44"/>
    </row>
    <row r="42" spans="1:25" ht="18" customHeight="1">
      <c r="A42" s="84"/>
      <c r="B42" s="134"/>
      <c r="C42" s="135"/>
      <c r="D42" s="136"/>
      <c r="E42" s="136"/>
      <c r="F42" s="137"/>
      <c r="G42" s="44"/>
      <c r="H42" s="44"/>
      <c r="I42" s="44"/>
      <c r="J42" s="44"/>
      <c r="K42" s="44"/>
      <c r="L42" s="44"/>
      <c r="M42" s="44"/>
      <c r="N42" s="44"/>
      <c r="O42" s="44"/>
      <c r="P42" s="44"/>
      <c r="Q42" s="44"/>
      <c r="R42" s="44"/>
      <c r="S42" s="44"/>
      <c r="T42" s="44"/>
      <c r="U42" s="44"/>
      <c r="V42" s="44"/>
      <c r="W42" s="44"/>
      <c r="X42" s="44"/>
      <c r="Y42" s="44"/>
    </row>
    <row r="43" spans="1:25" ht="18" customHeight="1">
      <c r="A43" s="84" t="s">
        <v>850</v>
      </c>
      <c r="B43" s="134" t="s">
        <v>851</v>
      </c>
      <c r="C43" s="135"/>
      <c r="D43" s="136">
        <f t="shared" ref="D43:D44" si="10">E43*0.9</f>
        <v>51402.239999999998</v>
      </c>
      <c r="E43" s="136">
        <v>57113.599999999999</v>
      </c>
      <c r="F43" s="137">
        <f t="shared" ref="F43:F44" si="11">E43*1.19</f>
        <v>67965.183999999994</v>
      </c>
      <c r="G43" s="44"/>
      <c r="H43" s="44"/>
      <c r="I43" s="44"/>
      <c r="J43" s="44"/>
      <c r="K43" s="44"/>
      <c r="L43" s="44"/>
      <c r="M43" s="44"/>
      <c r="N43" s="44"/>
      <c r="O43" s="44"/>
      <c r="P43" s="44"/>
      <c r="Q43" s="44"/>
      <c r="R43" s="44"/>
      <c r="S43" s="44"/>
      <c r="T43" s="44"/>
      <c r="U43" s="44"/>
      <c r="V43" s="44"/>
      <c r="W43" s="44"/>
      <c r="X43" s="44"/>
      <c r="Y43" s="44"/>
    </row>
    <row r="44" spans="1:25" ht="18" customHeight="1" thickBot="1">
      <c r="A44" s="89" t="s">
        <v>852</v>
      </c>
      <c r="B44" s="138" t="s">
        <v>853</v>
      </c>
      <c r="C44" s="139"/>
      <c r="D44" s="140">
        <f t="shared" si="10"/>
        <v>61459.200000000004</v>
      </c>
      <c r="E44" s="140">
        <v>68288</v>
      </c>
      <c r="F44" s="141">
        <f t="shared" si="11"/>
        <v>81262.720000000001</v>
      </c>
      <c r="G44" s="44"/>
      <c r="H44" s="44"/>
      <c r="I44" s="44"/>
      <c r="J44" s="44"/>
      <c r="K44" s="44"/>
      <c r="L44" s="44"/>
      <c r="M44" s="44"/>
      <c r="N44" s="44"/>
      <c r="O44" s="44"/>
      <c r="P44" s="44"/>
      <c r="Q44" s="44"/>
      <c r="R44" s="44"/>
      <c r="S44" s="44"/>
      <c r="T44" s="44"/>
      <c r="U44" s="44"/>
      <c r="V44" s="44"/>
      <c r="W44" s="44"/>
      <c r="X44" s="44"/>
      <c r="Y44" s="44"/>
    </row>
    <row r="45" spans="1:25" ht="18" customHeight="1" thickBot="1">
      <c r="A45" s="94"/>
      <c r="B45" s="44"/>
      <c r="C45" s="118"/>
      <c r="D45" s="119"/>
      <c r="E45" s="119"/>
      <c r="F45" s="120"/>
      <c r="G45" s="44"/>
      <c r="H45" s="44"/>
      <c r="I45" s="44"/>
      <c r="J45" s="44"/>
      <c r="K45" s="44"/>
      <c r="L45" s="44"/>
      <c r="M45" s="44"/>
      <c r="N45" s="44"/>
      <c r="O45" s="44"/>
      <c r="P45" s="44"/>
      <c r="Q45" s="44"/>
      <c r="R45" s="44"/>
      <c r="S45" s="44"/>
      <c r="T45" s="44"/>
      <c r="U45" s="44"/>
      <c r="V45" s="44"/>
      <c r="W45" s="44"/>
      <c r="X45" s="44"/>
      <c r="Y45" s="44"/>
    </row>
    <row r="46" spans="1:25" ht="18" customHeight="1">
      <c r="A46" s="97"/>
      <c r="B46" s="122" t="s">
        <v>854</v>
      </c>
      <c r="C46" s="123"/>
      <c r="D46" s="100"/>
      <c r="E46" s="100"/>
      <c r="F46" s="101"/>
      <c r="G46" s="44"/>
      <c r="H46" s="44"/>
      <c r="I46" s="44"/>
      <c r="J46" s="44"/>
      <c r="K46" s="44"/>
      <c r="L46" s="44"/>
      <c r="M46" s="44"/>
      <c r="N46" s="44"/>
      <c r="O46" s="44"/>
      <c r="P46" s="44"/>
      <c r="Q46" s="44"/>
      <c r="R46" s="44"/>
      <c r="S46" s="44"/>
      <c r="T46" s="44"/>
      <c r="U46" s="44"/>
      <c r="V46" s="44"/>
      <c r="W46" s="44"/>
      <c r="X46" s="44"/>
      <c r="Y46" s="44"/>
    </row>
    <row r="47" spans="1:25" ht="18" customHeight="1">
      <c r="A47" s="102"/>
      <c r="B47" s="124"/>
      <c r="C47" s="125"/>
      <c r="D47" s="105"/>
      <c r="E47" s="105"/>
      <c r="F47" s="106"/>
      <c r="G47" s="44"/>
      <c r="H47" s="44"/>
      <c r="I47" s="44"/>
      <c r="J47" s="44"/>
      <c r="K47" s="44"/>
      <c r="L47" s="44"/>
      <c r="M47" s="44"/>
      <c r="N47" s="44"/>
      <c r="O47" s="44"/>
      <c r="P47" s="44"/>
      <c r="Q47" s="44"/>
      <c r="R47" s="44"/>
      <c r="S47" s="44"/>
      <c r="T47" s="44"/>
      <c r="U47" s="44"/>
      <c r="V47" s="44"/>
      <c r="W47" s="44"/>
      <c r="X47" s="44"/>
      <c r="Y47" s="44"/>
    </row>
    <row r="48" spans="1:25" ht="18" customHeight="1">
      <c r="A48" s="102" t="s">
        <v>855</v>
      </c>
      <c r="B48" s="124" t="s">
        <v>856</v>
      </c>
      <c r="C48" s="125" t="s">
        <v>857</v>
      </c>
      <c r="D48" s="105">
        <f t="shared" ref="D48:D49" si="12">E48*0.9</f>
        <v>32410.125</v>
      </c>
      <c r="E48" s="105">
        <v>36011.25</v>
      </c>
      <c r="F48" s="106">
        <f t="shared" ref="F48:F49" si="13">E48*1.19</f>
        <v>42853.387499999997</v>
      </c>
      <c r="G48" s="44"/>
      <c r="H48" s="44"/>
      <c r="I48" s="44"/>
      <c r="J48" s="44"/>
      <c r="K48" s="44"/>
      <c r="L48" s="44"/>
      <c r="M48" s="44"/>
      <c r="N48" s="44"/>
      <c r="O48" s="44"/>
      <c r="P48" s="44"/>
      <c r="Q48" s="44"/>
      <c r="R48" s="44"/>
      <c r="S48" s="44"/>
      <c r="T48" s="44"/>
      <c r="U48" s="44"/>
      <c r="V48" s="44"/>
      <c r="W48" s="44"/>
      <c r="X48" s="44"/>
      <c r="Y48" s="44"/>
    </row>
    <row r="49" spans="1:25" ht="18" customHeight="1" thickBot="1">
      <c r="A49" s="113" t="s">
        <v>858</v>
      </c>
      <c r="B49" s="126" t="s">
        <v>859</v>
      </c>
      <c r="C49" s="127" t="s">
        <v>860</v>
      </c>
      <c r="D49" s="128">
        <f t="shared" si="12"/>
        <v>46094.400000000001</v>
      </c>
      <c r="E49" s="128">
        <v>51216</v>
      </c>
      <c r="F49" s="129">
        <f t="shared" si="13"/>
        <v>60947.040000000001</v>
      </c>
      <c r="G49" s="44"/>
      <c r="H49" s="44"/>
      <c r="I49" s="44"/>
      <c r="J49" s="44"/>
      <c r="K49" s="44"/>
      <c r="L49" s="44"/>
      <c r="M49" s="44"/>
      <c r="N49" s="44"/>
      <c r="O49" s="44"/>
      <c r="P49" s="44"/>
      <c r="Q49" s="44"/>
      <c r="R49" s="44"/>
      <c r="S49" s="44"/>
      <c r="T49" s="44"/>
      <c r="U49" s="44"/>
      <c r="V49" s="44"/>
      <c r="W49" s="44"/>
      <c r="X49" s="44"/>
      <c r="Y49" s="44"/>
    </row>
    <row r="50" spans="1:25" ht="18" customHeight="1" thickBot="1">
      <c r="A50" s="94"/>
      <c r="B50" s="44"/>
      <c r="C50" s="118"/>
      <c r="D50" s="119"/>
      <c r="E50" s="119"/>
      <c r="F50" s="120"/>
      <c r="G50" s="44"/>
      <c r="H50" s="44"/>
      <c r="I50" s="44"/>
      <c r="J50" s="44"/>
      <c r="K50" s="44"/>
      <c r="L50" s="44"/>
      <c r="M50" s="44"/>
      <c r="N50" s="44"/>
      <c r="O50" s="44"/>
      <c r="P50" s="44"/>
      <c r="Q50" s="44"/>
      <c r="R50" s="44"/>
      <c r="S50" s="44"/>
      <c r="T50" s="44"/>
      <c r="U50" s="44"/>
      <c r="V50" s="44"/>
      <c r="W50" s="44"/>
      <c r="X50" s="44"/>
      <c r="Y50" s="44"/>
    </row>
    <row r="51" spans="1:25" ht="18" customHeight="1">
      <c r="A51" s="79"/>
      <c r="B51" s="130" t="s">
        <v>861</v>
      </c>
      <c r="C51" s="131"/>
      <c r="D51" s="132"/>
      <c r="E51" s="132"/>
      <c r="F51" s="133"/>
      <c r="G51" s="44"/>
      <c r="H51" s="44"/>
      <c r="I51" s="44"/>
      <c r="J51" s="44"/>
      <c r="K51" s="44"/>
      <c r="L51" s="44"/>
      <c r="M51" s="44"/>
      <c r="N51" s="44"/>
      <c r="O51" s="44"/>
      <c r="P51" s="44"/>
      <c r="Q51" s="44"/>
      <c r="R51" s="44"/>
      <c r="S51" s="44"/>
      <c r="T51" s="44"/>
      <c r="U51" s="44"/>
      <c r="V51" s="44"/>
      <c r="W51" s="44"/>
      <c r="X51" s="44"/>
      <c r="Y51" s="44"/>
    </row>
    <row r="52" spans="1:25" ht="18" customHeight="1">
      <c r="A52" s="84"/>
      <c r="B52" s="134"/>
      <c r="C52" s="135"/>
      <c r="D52" s="136"/>
      <c r="E52" s="136"/>
      <c r="F52" s="137"/>
      <c r="G52" s="44"/>
      <c r="H52" s="44"/>
      <c r="I52" s="44"/>
      <c r="J52" s="44"/>
      <c r="K52" s="44"/>
      <c r="L52" s="44"/>
      <c r="M52" s="44"/>
      <c r="N52" s="44"/>
      <c r="O52" s="44"/>
      <c r="P52" s="44"/>
      <c r="Q52" s="44"/>
      <c r="R52" s="44"/>
      <c r="S52" s="44"/>
      <c r="T52" s="44"/>
      <c r="U52" s="44"/>
      <c r="V52" s="44"/>
      <c r="W52" s="44"/>
      <c r="X52" s="44"/>
      <c r="Y52" s="44"/>
    </row>
    <row r="53" spans="1:25" ht="18" customHeight="1" thickBot="1">
      <c r="A53" s="89" t="s">
        <v>862</v>
      </c>
      <c r="B53" s="138" t="s">
        <v>863</v>
      </c>
      <c r="C53" s="139"/>
      <c r="D53" s="140">
        <f>E53*0.9</f>
        <v>25535.25</v>
      </c>
      <c r="E53" s="140">
        <v>28372.5</v>
      </c>
      <c r="F53" s="141">
        <f>E53*1.19</f>
        <v>33763.275000000001</v>
      </c>
      <c r="G53" s="44"/>
      <c r="H53" s="44"/>
      <c r="I53" s="44"/>
      <c r="J53" s="44"/>
      <c r="K53" s="44"/>
      <c r="L53" s="44"/>
      <c r="M53" s="44"/>
      <c r="N53" s="44"/>
      <c r="O53" s="44"/>
      <c r="P53" s="44"/>
      <c r="Q53" s="44"/>
      <c r="R53" s="44"/>
      <c r="S53" s="44"/>
      <c r="T53" s="44"/>
      <c r="U53" s="44"/>
      <c r="V53" s="44"/>
      <c r="W53" s="44"/>
      <c r="X53" s="44"/>
      <c r="Y53" s="44"/>
    </row>
    <row r="54" spans="1:25" ht="18" customHeight="1" thickBot="1">
      <c r="A54" s="94"/>
      <c r="B54" s="44"/>
      <c r="C54" s="118"/>
      <c r="D54" s="119"/>
      <c r="E54" s="119"/>
      <c r="F54" s="120"/>
      <c r="G54" s="44"/>
      <c r="H54" s="44"/>
      <c r="I54" s="44"/>
      <c r="J54" s="44"/>
      <c r="K54" s="44"/>
      <c r="L54" s="44"/>
      <c r="M54" s="44"/>
      <c r="N54" s="44"/>
      <c r="O54" s="44"/>
      <c r="P54" s="44"/>
      <c r="Q54" s="44"/>
      <c r="R54" s="44"/>
      <c r="S54" s="44"/>
      <c r="T54" s="44"/>
      <c r="U54" s="44"/>
      <c r="V54" s="44"/>
      <c r="W54" s="44"/>
      <c r="X54" s="44"/>
      <c r="Y54" s="44"/>
    </row>
    <row r="55" spans="1:25" ht="18" customHeight="1">
      <c r="A55" s="97"/>
      <c r="B55" s="122" t="s">
        <v>864</v>
      </c>
      <c r="C55" s="123"/>
      <c r="D55" s="100"/>
      <c r="E55" s="100"/>
      <c r="F55" s="101"/>
      <c r="G55" s="44"/>
      <c r="H55" s="44"/>
      <c r="I55" s="44"/>
      <c r="J55" s="44"/>
      <c r="K55" s="44"/>
      <c r="L55" s="44"/>
      <c r="M55" s="44"/>
      <c r="N55" s="44"/>
      <c r="O55" s="44"/>
      <c r="P55" s="44"/>
      <c r="Q55" s="44"/>
      <c r="R55" s="44"/>
      <c r="S55" s="44"/>
      <c r="T55" s="44"/>
      <c r="U55" s="44"/>
      <c r="V55" s="44"/>
      <c r="W55" s="44"/>
      <c r="X55" s="44"/>
      <c r="Y55" s="44"/>
    </row>
    <row r="56" spans="1:25" ht="18" customHeight="1">
      <c r="A56" s="102"/>
      <c r="B56" s="124"/>
      <c r="C56" s="125"/>
      <c r="D56" s="105"/>
      <c r="E56" s="105"/>
      <c r="F56" s="106"/>
      <c r="G56" s="44"/>
      <c r="H56" s="44"/>
      <c r="I56" s="44"/>
      <c r="J56" s="44"/>
      <c r="K56" s="44"/>
      <c r="L56" s="44"/>
      <c r="M56" s="44"/>
      <c r="N56" s="44"/>
      <c r="O56" s="44"/>
      <c r="P56" s="44"/>
      <c r="Q56" s="44"/>
      <c r="R56" s="44"/>
      <c r="S56" s="44"/>
      <c r="T56" s="44"/>
      <c r="U56" s="44"/>
      <c r="V56" s="44"/>
      <c r="W56" s="44"/>
      <c r="X56" s="44"/>
      <c r="Y56" s="44"/>
    </row>
    <row r="57" spans="1:25" ht="18" customHeight="1">
      <c r="A57" s="102" t="s">
        <v>865</v>
      </c>
      <c r="B57" s="124" t="s">
        <v>866</v>
      </c>
      <c r="C57" s="125"/>
      <c r="D57" s="105">
        <f t="shared" ref="D57:D58" si="14">E57*0.9</f>
        <v>6949.08</v>
      </c>
      <c r="E57" s="105">
        <v>7721.2</v>
      </c>
      <c r="F57" s="106">
        <f t="shared" ref="F57:F58" si="15">E57*1.19</f>
        <v>9188.2279999999992</v>
      </c>
      <c r="G57" s="44"/>
      <c r="H57" s="44"/>
      <c r="I57" s="44"/>
      <c r="J57" s="44"/>
      <c r="K57" s="44"/>
      <c r="L57" s="44"/>
      <c r="M57" s="44"/>
      <c r="N57" s="44"/>
      <c r="O57" s="44"/>
      <c r="P57" s="44"/>
      <c r="Q57" s="44"/>
      <c r="R57" s="44"/>
      <c r="S57" s="44"/>
      <c r="T57" s="44"/>
      <c r="U57" s="44"/>
      <c r="V57" s="44"/>
      <c r="W57" s="44"/>
      <c r="X57" s="44"/>
      <c r="Y57" s="44"/>
    </row>
    <row r="58" spans="1:25" ht="18" customHeight="1" thickBot="1">
      <c r="A58" s="113" t="s">
        <v>867</v>
      </c>
      <c r="B58" s="126" t="s">
        <v>868</v>
      </c>
      <c r="C58" s="127"/>
      <c r="D58" s="128">
        <f t="shared" si="14"/>
        <v>8686.35</v>
      </c>
      <c r="E58" s="128">
        <v>9651.5</v>
      </c>
      <c r="F58" s="129">
        <f t="shared" si="15"/>
        <v>11485.285</v>
      </c>
      <c r="G58" s="44"/>
      <c r="H58" s="44"/>
      <c r="I58" s="44"/>
      <c r="J58" s="44"/>
      <c r="K58" s="44"/>
      <c r="L58" s="44"/>
      <c r="M58" s="44"/>
      <c r="N58" s="44"/>
      <c r="O58" s="44"/>
      <c r="P58" s="44"/>
      <c r="Q58" s="44"/>
      <c r="R58" s="44"/>
      <c r="S58" s="44"/>
      <c r="T58" s="44"/>
      <c r="U58" s="44"/>
      <c r="V58" s="44"/>
      <c r="W58" s="44"/>
      <c r="X58" s="44"/>
      <c r="Y58" s="44"/>
    </row>
    <row r="59" spans="1:25" ht="18" customHeight="1" thickBot="1">
      <c r="A59" s="94"/>
      <c r="B59" s="44"/>
      <c r="C59" s="118"/>
      <c r="D59" s="119"/>
      <c r="E59" s="119"/>
      <c r="F59" s="120"/>
      <c r="G59" s="44"/>
      <c r="H59" s="44"/>
      <c r="I59" s="44"/>
      <c r="J59" s="44"/>
      <c r="K59" s="44"/>
      <c r="L59" s="44"/>
      <c r="M59" s="44"/>
      <c r="N59" s="44"/>
      <c r="O59" s="44"/>
      <c r="P59" s="44"/>
      <c r="Q59" s="44"/>
      <c r="R59" s="44"/>
      <c r="S59" s="44"/>
      <c r="T59" s="44"/>
      <c r="U59" s="44"/>
      <c r="V59" s="44"/>
      <c r="W59" s="44"/>
      <c r="X59" s="44"/>
      <c r="Y59" s="44"/>
    </row>
    <row r="60" spans="1:25" ht="18" customHeight="1">
      <c r="A60" s="147"/>
      <c r="B60" s="148" t="s">
        <v>869</v>
      </c>
      <c r="C60" s="149"/>
      <c r="D60" s="150"/>
      <c r="E60" s="150"/>
      <c r="F60" s="151"/>
      <c r="G60" s="44"/>
      <c r="H60" s="44"/>
      <c r="I60" s="44"/>
      <c r="J60" s="44"/>
      <c r="K60" s="44"/>
      <c r="L60" s="44"/>
      <c r="M60" s="44"/>
      <c r="N60" s="44"/>
      <c r="O60" s="44"/>
      <c r="P60" s="44"/>
      <c r="Q60" s="44"/>
      <c r="R60" s="44"/>
      <c r="S60" s="44"/>
      <c r="T60" s="44"/>
      <c r="U60" s="44"/>
      <c r="V60" s="44"/>
      <c r="W60" s="44"/>
      <c r="X60" s="44"/>
      <c r="Y60" s="44"/>
    </row>
    <row r="61" spans="1:25" ht="18" customHeight="1">
      <c r="A61" s="152"/>
      <c r="B61" s="153"/>
      <c r="C61" s="154"/>
      <c r="D61" s="155"/>
      <c r="E61" s="155"/>
      <c r="F61" s="156"/>
      <c r="G61" s="44"/>
      <c r="H61" s="44"/>
      <c r="I61" s="44"/>
      <c r="J61" s="44"/>
      <c r="K61" s="44"/>
      <c r="L61" s="44"/>
      <c r="M61" s="44"/>
      <c r="N61" s="44"/>
      <c r="O61" s="44"/>
      <c r="P61" s="44"/>
      <c r="Q61" s="44"/>
      <c r="R61" s="44"/>
      <c r="S61" s="44"/>
      <c r="T61" s="44"/>
      <c r="U61" s="44"/>
      <c r="V61" s="44"/>
      <c r="W61" s="44"/>
      <c r="X61" s="44"/>
      <c r="Y61" s="44"/>
    </row>
    <row r="62" spans="1:25" ht="18" customHeight="1">
      <c r="A62" s="152" t="s">
        <v>870</v>
      </c>
      <c r="B62" s="153" t="s">
        <v>871</v>
      </c>
      <c r="C62" s="154"/>
      <c r="D62" s="155">
        <f t="shared" ref="D62:D64" si="16">E62*0.9</f>
        <v>288.08999999999997</v>
      </c>
      <c r="E62" s="155">
        <v>320.09999999999997</v>
      </c>
      <c r="F62" s="156">
        <f t="shared" ref="F62:F64" si="17">E62*1.19</f>
        <v>380.91899999999993</v>
      </c>
      <c r="G62" s="44"/>
      <c r="H62" s="44"/>
      <c r="I62" s="44"/>
      <c r="J62" s="44"/>
      <c r="K62" s="44"/>
      <c r="L62" s="44"/>
      <c r="M62" s="44"/>
      <c r="N62" s="44"/>
      <c r="O62" s="44"/>
      <c r="P62" s="44"/>
      <c r="Q62" s="44"/>
      <c r="R62" s="44"/>
      <c r="S62" s="44"/>
      <c r="T62" s="44"/>
      <c r="U62" s="44"/>
      <c r="V62" s="44"/>
      <c r="W62" s="44"/>
      <c r="X62" s="44"/>
      <c r="Y62" s="44"/>
    </row>
    <row r="63" spans="1:25" ht="18" customHeight="1">
      <c r="A63" s="152" t="s">
        <v>872</v>
      </c>
      <c r="B63" s="153" t="s">
        <v>873</v>
      </c>
      <c r="C63" s="154"/>
      <c r="D63" s="155">
        <f t="shared" si="16"/>
        <v>349.2</v>
      </c>
      <c r="E63" s="155">
        <v>388</v>
      </c>
      <c r="F63" s="156">
        <f t="shared" si="17"/>
        <v>461.71999999999997</v>
      </c>
      <c r="G63" s="44"/>
      <c r="H63" s="44"/>
      <c r="I63" s="44"/>
      <c r="J63" s="44"/>
      <c r="K63" s="44"/>
      <c r="L63" s="44"/>
      <c r="M63" s="44"/>
      <c r="N63" s="44"/>
      <c r="O63" s="44"/>
      <c r="P63" s="44"/>
      <c r="Q63" s="44"/>
      <c r="R63" s="44"/>
      <c r="S63" s="44"/>
      <c r="T63" s="44"/>
      <c r="U63" s="44"/>
      <c r="V63" s="44"/>
      <c r="W63" s="44"/>
      <c r="X63" s="44"/>
      <c r="Y63" s="44"/>
    </row>
    <row r="64" spans="1:25" ht="18" customHeight="1" thickBot="1">
      <c r="A64" s="157" t="s">
        <v>874</v>
      </c>
      <c r="B64" s="158" t="s">
        <v>875</v>
      </c>
      <c r="C64" s="159"/>
      <c r="D64" s="160">
        <f t="shared" si="16"/>
        <v>414.67499999999995</v>
      </c>
      <c r="E64" s="160">
        <v>460.74999999999994</v>
      </c>
      <c r="F64" s="161">
        <f t="shared" si="17"/>
        <v>548.2924999999999</v>
      </c>
      <c r="G64" s="44"/>
      <c r="H64" s="44"/>
      <c r="I64" s="44"/>
      <c r="J64" s="44"/>
      <c r="K64" s="44"/>
      <c r="L64" s="44"/>
      <c r="M64" s="44"/>
      <c r="N64" s="44"/>
      <c r="O64" s="44"/>
      <c r="P64" s="44"/>
      <c r="Q64" s="44"/>
      <c r="R64" s="44"/>
      <c r="S64" s="44"/>
      <c r="T64" s="44"/>
      <c r="U64" s="44"/>
      <c r="V64" s="44"/>
      <c r="W64" s="44"/>
      <c r="X64" s="44"/>
      <c r="Y64" s="44"/>
    </row>
    <row r="65" spans="1:25" ht="18" customHeight="1" thickBot="1">
      <c r="A65" s="94"/>
      <c r="B65" s="44"/>
      <c r="C65" s="118"/>
      <c r="D65" s="119"/>
      <c r="E65" s="119"/>
      <c r="F65" s="120"/>
      <c r="G65" s="44"/>
      <c r="H65" s="44"/>
      <c r="I65" s="44"/>
      <c r="J65" s="44"/>
      <c r="K65" s="44"/>
      <c r="L65" s="44"/>
      <c r="M65" s="44"/>
      <c r="N65" s="44"/>
      <c r="O65" s="44"/>
      <c r="P65" s="44"/>
      <c r="Q65" s="44"/>
      <c r="R65" s="44"/>
      <c r="S65" s="44"/>
      <c r="T65" s="44"/>
      <c r="U65" s="44"/>
      <c r="V65" s="44"/>
      <c r="W65" s="44"/>
      <c r="X65" s="44"/>
      <c r="Y65" s="44"/>
    </row>
    <row r="66" spans="1:25" ht="18" customHeight="1">
      <c r="A66" s="147"/>
      <c r="B66" s="148" t="s">
        <v>876</v>
      </c>
      <c r="C66" s="149"/>
      <c r="D66" s="162"/>
      <c r="E66" s="162" t="s">
        <v>877</v>
      </c>
      <c r="F66" s="163"/>
      <c r="G66" s="44"/>
      <c r="H66" s="44"/>
      <c r="I66" s="44"/>
      <c r="J66" s="44"/>
      <c r="K66" s="44"/>
      <c r="L66" s="44"/>
      <c r="M66" s="44"/>
      <c r="N66" s="44"/>
      <c r="O66" s="44"/>
      <c r="P66" s="44"/>
      <c r="Q66" s="44"/>
      <c r="R66" s="44"/>
      <c r="S66" s="44"/>
      <c r="T66" s="44"/>
      <c r="U66" s="44"/>
      <c r="V66" s="44"/>
      <c r="W66" s="44"/>
      <c r="X66" s="44"/>
      <c r="Y66" s="44"/>
    </row>
    <row r="67" spans="1:25" ht="18" customHeight="1">
      <c r="A67" s="152"/>
      <c r="B67" s="35"/>
      <c r="C67" s="164"/>
      <c r="D67" s="41"/>
      <c r="E67" s="41"/>
      <c r="F67" s="165"/>
      <c r="G67" s="44"/>
      <c r="H67" s="44"/>
      <c r="I67" s="44"/>
      <c r="J67" s="44"/>
      <c r="K67" s="44"/>
      <c r="L67" s="44"/>
      <c r="M67" s="44"/>
      <c r="N67" s="44"/>
      <c r="O67" s="44"/>
      <c r="P67" s="44"/>
      <c r="Q67" s="44"/>
      <c r="R67" s="44"/>
      <c r="S67" s="44"/>
      <c r="T67" s="44"/>
      <c r="U67" s="44"/>
      <c r="V67" s="44"/>
      <c r="W67" s="44"/>
      <c r="X67" s="44"/>
      <c r="Y67" s="44"/>
    </row>
    <row r="68" spans="1:25" ht="18" customHeight="1">
      <c r="A68" s="152"/>
      <c r="B68" s="35" t="s">
        <v>878</v>
      </c>
      <c r="C68" s="164" t="s">
        <v>879</v>
      </c>
      <c r="D68" s="41">
        <f t="shared" ref="D68:D77" si="18">E68*0.9</f>
        <v>567.45000000000005</v>
      </c>
      <c r="E68" s="41">
        <f t="shared" ref="E68:E77" si="19">F68/1.19</f>
        <v>630.5</v>
      </c>
      <c r="F68" s="165">
        <v>750.29499999999996</v>
      </c>
      <c r="G68" s="44"/>
      <c r="H68" s="44"/>
      <c r="I68" s="44"/>
      <c r="J68" s="44"/>
      <c r="K68" s="44"/>
      <c r="L68" s="44"/>
      <c r="M68" s="44"/>
      <c r="N68" s="44"/>
      <c r="O68" s="44"/>
      <c r="P68" s="44"/>
      <c r="Q68" s="44"/>
      <c r="R68" s="44"/>
      <c r="S68" s="44"/>
      <c r="T68" s="44"/>
      <c r="U68" s="44"/>
      <c r="V68" s="44"/>
      <c r="W68" s="44"/>
      <c r="X68" s="44"/>
      <c r="Y68" s="44"/>
    </row>
    <row r="69" spans="1:25" ht="18" customHeight="1">
      <c r="A69" s="152"/>
      <c r="B69" s="35" t="s">
        <v>880</v>
      </c>
      <c r="C69" s="164" t="s">
        <v>881</v>
      </c>
      <c r="D69" s="41">
        <f t="shared" si="18"/>
        <v>1986.075</v>
      </c>
      <c r="E69" s="41">
        <f t="shared" si="19"/>
        <v>2206.75</v>
      </c>
      <c r="F69" s="165">
        <v>2626.0324999999998</v>
      </c>
      <c r="G69" s="44"/>
      <c r="H69" s="44"/>
      <c r="I69" s="44"/>
      <c r="J69" s="44"/>
      <c r="K69" s="44"/>
      <c r="L69" s="44"/>
      <c r="M69" s="44"/>
      <c r="N69" s="44"/>
      <c r="O69" s="44"/>
      <c r="P69" s="44"/>
      <c r="Q69" s="44"/>
      <c r="R69" s="44"/>
      <c r="S69" s="44"/>
      <c r="T69" s="44"/>
      <c r="U69" s="44"/>
      <c r="V69" s="44"/>
      <c r="W69" s="44"/>
      <c r="X69" s="44"/>
      <c r="Y69" s="44"/>
    </row>
    <row r="70" spans="1:25" ht="18" customHeight="1">
      <c r="A70" s="152"/>
      <c r="B70" s="35" t="s">
        <v>882</v>
      </c>
      <c r="C70" s="164"/>
      <c r="D70" s="41">
        <f t="shared" si="18"/>
        <v>453.96000000000004</v>
      </c>
      <c r="E70" s="41">
        <f t="shared" si="19"/>
        <v>504.40000000000003</v>
      </c>
      <c r="F70" s="165">
        <v>600.23599999999999</v>
      </c>
      <c r="G70" s="44"/>
      <c r="H70" s="44"/>
      <c r="I70" s="44"/>
      <c r="J70" s="44"/>
      <c r="K70" s="44"/>
      <c r="L70" s="44"/>
      <c r="M70" s="44"/>
      <c r="N70" s="44"/>
      <c r="O70" s="44"/>
      <c r="P70" s="44"/>
      <c r="Q70" s="44"/>
      <c r="R70" s="44"/>
      <c r="S70" s="44"/>
      <c r="T70" s="44"/>
      <c r="U70" s="44"/>
      <c r="V70" s="44"/>
      <c r="W70" s="44"/>
      <c r="X70" s="44"/>
      <c r="Y70" s="44"/>
    </row>
    <row r="71" spans="1:25" ht="18" customHeight="1">
      <c r="A71" s="152"/>
      <c r="B71" s="35" t="s">
        <v>883</v>
      </c>
      <c r="C71" s="164" t="s">
        <v>884</v>
      </c>
      <c r="D71" s="41">
        <f t="shared" si="18"/>
        <v>567.45000000000005</v>
      </c>
      <c r="E71" s="41">
        <f t="shared" si="19"/>
        <v>630.5</v>
      </c>
      <c r="F71" s="165">
        <v>750.29499999999996</v>
      </c>
      <c r="G71" s="44"/>
      <c r="H71" s="44"/>
      <c r="I71" s="44"/>
      <c r="J71" s="44"/>
      <c r="K71" s="44"/>
      <c r="L71" s="44"/>
      <c r="M71" s="44"/>
      <c r="N71" s="44"/>
      <c r="O71" s="44"/>
      <c r="P71" s="44"/>
      <c r="Q71" s="44"/>
      <c r="R71" s="44"/>
      <c r="S71" s="44"/>
      <c r="T71" s="44"/>
      <c r="U71" s="44"/>
      <c r="V71" s="44"/>
      <c r="W71" s="44"/>
      <c r="X71" s="44"/>
      <c r="Y71" s="44"/>
    </row>
    <row r="72" spans="1:25" ht="18" customHeight="1">
      <c r="A72" s="152"/>
      <c r="B72" s="35" t="s">
        <v>885</v>
      </c>
      <c r="C72" s="164" t="s">
        <v>886</v>
      </c>
      <c r="D72" s="41">
        <f t="shared" si="18"/>
        <v>45.396000000000001</v>
      </c>
      <c r="E72" s="41">
        <f t="shared" si="19"/>
        <v>50.44</v>
      </c>
      <c r="F72" s="165">
        <v>60.023599999999995</v>
      </c>
      <c r="G72" s="44"/>
      <c r="H72" s="44"/>
      <c r="I72" s="44"/>
      <c r="J72" s="44"/>
      <c r="K72" s="44"/>
      <c r="L72" s="44"/>
      <c r="M72" s="44"/>
      <c r="N72" s="44"/>
      <c r="O72" s="44"/>
      <c r="P72" s="44"/>
      <c r="Q72" s="44"/>
      <c r="R72" s="44"/>
      <c r="S72" s="44"/>
      <c r="T72" s="44"/>
      <c r="U72" s="44"/>
      <c r="V72" s="44"/>
      <c r="W72" s="44"/>
      <c r="X72" s="44"/>
      <c r="Y72" s="44"/>
    </row>
    <row r="73" spans="1:25" ht="18" customHeight="1">
      <c r="A73" s="152"/>
      <c r="B73" s="35" t="s">
        <v>887</v>
      </c>
      <c r="C73" s="164" t="s">
        <v>888</v>
      </c>
      <c r="D73" s="41">
        <f t="shared" si="18"/>
        <v>141.86250000000001</v>
      </c>
      <c r="E73" s="41">
        <f t="shared" si="19"/>
        <v>157.625</v>
      </c>
      <c r="F73" s="165">
        <v>187.57374999999999</v>
      </c>
      <c r="G73" s="44"/>
      <c r="H73" s="44"/>
      <c r="I73" s="44"/>
      <c r="J73" s="44"/>
      <c r="K73" s="44"/>
      <c r="L73" s="44"/>
      <c r="M73" s="44"/>
      <c r="N73" s="44"/>
      <c r="O73" s="44"/>
      <c r="P73" s="44"/>
      <c r="Q73" s="44"/>
      <c r="R73" s="44"/>
      <c r="S73" s="44"/>
      <c r="T73" s="44"/>
      <c r="U73" s="44"/>
      <c r="V73" s="44"/>
      <c r="W73" s="44"/>
      <c r="X73" s="44"/>
      <c r="Y73" s="44"/>
    </row>
    <row r="74" spans="1:25" ht="18" customHeight="1">
      <c r="A74" s="152"/>
      <c r="B74" s="35" t="s">
        <v>889</v>
      </c>
      <c r="C74" s="164" t="s">
        <v>890</v>
      </c>
      <c r="D74" s="41">
        <f t="shared" si="18"/>
        <v>453.96000000000004</v>
      </c>
      <c r="E74" s="41">
        <f t="shared" si="19"/>
        <v>504.40000000000003</v>
      </c>
      <c r="F74" s="165">
        <v>600.23599999999999</v>
      </c>
      <c r="G74" s="44"/>
      <c r="H74" s="44"/>
      <c r="I74" s="44"/>
      <c r="J74" s="44"/>
      <c r="K74" s="44"/>
      <c r="L74" s="44"/>
      <c r="M74" s="44"/>
      <c r="N74" s="44"/>
      <c r="O74" s="44"/>
      <c r="P74" s="44"/>
      <c r="Q74" s="44"/>
      <c r="R74" s="44"/>
      <c r="S74" s="44"/>
      <c r="T74" s="44"/>
      <c r="U74" s="44"/>
      <c r="V74" s="44"/>
      <c r="W74" s="44"/>
      <c r="X74" s="44"/>
      <c r="Y74" s="44"/>
    </row>
    <row r="75" spans="1:25" ht="18" customHeight="1">
      <c r="A75" s="152"/>
      <c r="B75" s="35" t="s">
        <v>891</v>
      </c>
      <c r="C75" s="164" t="s">
        <v>892</v>
      </c>
      <c r="D75" s="41">
        <f t="shared" si="18"/>
        <v>453.96000000000004</v>
      </c>
      <c r="E75" s="41">
        <f t="shared" si="19"/>
        <v>504.40000000000003</v>
      </c>
      <c r="F75" s="165">
        <v>600.23599999999999</v>
      </c>
      <c r="G75" s="44"/>
      <c r="H75" s="44"/>
      <c r="I75" s="44"/>
      <c r="J75" s="44"/>
      <c r="K75" s="44"/>
      <c r="L75" s="44"/>
      <c r="M75" s="44"/>
      <c r="N75" s="44"/>
      <c r="O75" s="44"/>
      <c r="P75" s="44"/>
      <c r="Q75" s="44"/>
      <c r="R75" s="44"/>
      <c r="S75" s="44"/>
      <c r="T75" s="44"/>
      <c r="U75" s="44"/>
      <c r="V75" s="44"/>
      <c r="W75" s="44"/>
      <c r="X75" s="44"/>
      <c r="Y75" s="44"/>
    </row>
    <row r="76" spans="1:25" ht="18" customHeight="1">
      <c r="A76" s="152"/>
      <c r="B76" s="35" t="s">
        <v>893</v>
      </c>
      <c r="C76" s="164" t="s">
        <v>894</v>
      </c>
      <c r="D76" s="41">
        <f t="shared" si="18"/>
        <v>482.33249999999998</v>
      </c>
      <c r="E76" s="41">
        <f t="shared" si="19"/>
        <v>535.92499999999995</v>
      </c>
      <c r="F76" s="165">
        <v>637.75074999999993</v>
      </c>
      <c r="G76" s="44"/>
      <c r="H76" s="44"/>
      <c r="I76" s="44"/>
      <c r="J76" s="44"/>
      <c r="K76" s="44"/>
      <c r="L76" s="44"/>
      <c r="M76" s="44"/>
      <c r="N76" s="44"/>
      <c r="O76" s="44"/>
      <c r="P76" s="44"/>
      <c r="Q76" s="44"/>
      <c r="R76" s="44"/>
      <c r="S76" s="44"/>
      <c r="T76" s="44"/>
      <c r="U76" s="44"/>
      <c r="V76" s="44"/>
      <c r="W76" s="44"/>
      <c r="X76" s="44"/>
      <c r="Y76" s="44"/>
    </row>
    <row r="77" spans="1:25" ht="18" customHeight="1">
      <c r="A77" s="152" t="s">
        <v>895</v>
      </c>
      <c r="B77" s="35" t="s">
        <v>896</v>
      </c>
      <c r="C77" s="164"/>
      <c r="D77" s="41">
        <f t="shared" si="18"/>
        <v>425.58749999999998</v>
      </c>
      <c r="E77" s="41">
        <f t="shared" si="19"/>
        <v>472.87499999999994</v>
      </c>
      <c r="F77" s="165">
        <v>562.72124999999994</v>
      </c>
      <c r="G77" s="44"/>
      <c r="H77" s="44"/>
      <c r="I77" s="44"/>
      <c r="J77" s="44"/>
      <c r="K77" s="44"/>
      <c r="L77" s="44"/>
      <c r="M77" s="44"/>
      <c r="N77" s="44"/>
      <c r="O77" s="44"/>
      <c r="P77" s="44"/>
      <c r="Q77" s="44"/>
      <c r="R77" s="44"/>
      <c r="S77" s="44"/>
      <c r="T77" s="44"/>
      <c r="U77" s="44"/>
      <c r="V77" s="44"/>
      <c r="W77" s="44"/>
      <c r="X77" s="44"/>
      <c r="Y77" s="44"/>
    </row>
    <row r="78" spans="1:25" ht="18" customHeight="1">
      <c r="A78" s="152" t="s">
        <v>897</v>
      </c>
      <c r="B78" s="35" t="s">
        <v>898</v>
      </c>
      <c r="C78" s="164" t="s">
        <v>899</v>
      </c>
      <c r="D78" s="41">
        <f t="shared" ref="D78:D83" si="20">E78*0.9</f>
        <v>425.58749999999998</v>
      </c>
      <c r="E78" s="41">
        <f t="shared" ref="E78:E83" si="21">F78/1.19</f>
        <v>472.87499999999994</v>
      </c>
      <c r="F78" s="165">
        <v>562.72124999999994</v>
      </c>
      <c r="G78" s="44"/>
      <c r="H78" s="44"/>
      <c r="I78" s="44"/>
      <c r="J78" s="44"/>
      <c r="K78" s="44"/>
      <c r="L78" s="44"/>
      <c r="M78" s="44"/>
      <c r="N78" s="44"/>
      <c r="O78" s="44"/>
      <c r="P78" s="44"/>
      <c r="Q78" s="44"/>
      <c r="R78" s="44"/>
      <c r="S78" s="44"/>
      <c r="T78" s="44"/>
      <c r="U78" s="44"/>
      <c r="V78" s="44"/>
      <c r="W78" s="44"/>
      <c r="X78" s="44"/>
      <c r="Y78" s="44"/>
    </row>
    <row r="79" spans="1:25" ht="18" customHeight="1">
      <c r="A79" s="152"/>
      <c r="B79" s="35" t="s">
        <v>900</v>
      </c>
      <c r="C79" s="164" t="s">
        <v>901</v>
      </c>
      <c r="D79" s="41">
        <f t="shared" si="20"/>
        <v>879.54750000000001</v>
      </c>
      <c r="E79" s="41">
        <f t="shared" si="21"/>
        <v>977.27499999999998</v>
      </c>
      <c r="F79" s="165">
        <v>1162.9572499999999</v>
      </c>
      <c r="G79" s="44"/>
      <c r="H79" s="44"/>
      <c r="I79" s="44"/>
      <c r="J79" s="44"/>
      <c r="K79" s="44"/>
      <c r="L79" s="44"/>
      <c r="M79" s="44"/>
      <c r="N79" s="44"/>
      <c r="O79" s="44"/>
      <c r="P79" s="44"/>
      <c r="Q79" s="44"/>
      <c r="R79" s="44"/>
      <c r="S79" s="44"/>
      <c r="T79" s="44"/>
      <c r="U79" s="44"/>
      <c r="V79" s="44"/>
      <c r="W79" s="44"/>
      <c r="X79" s="44"/>
      <c r="Y79" s="44"/>
    </row>
    <row r="80" spans="1:25" ht="18" customHeight="1">
      <c r="A80" s="152" t="s">
        <v>902</v>
      </c>
      <c r="B80" s="35" t="s">
        <v>903</v>
      </c>
      <c r="C80" s="164" t="s">
        <v>904</v>
      </c>
      <c r="D80" s="41">
        <f t="shared" si="20"/>
        <v>198.60749999999996</v>
      </c>
      <c r="E80" s="41">
        <f t="shared" si="21"/>
        <v>220.67499999999995</v>
      </c>
      <c r="F80" s="165">
        <v>262.60324999999995</v>
      </c>
      <c r="G80" s="44"/>
      <c r="H80" s="44"/>
      <c r="I80" s="44"/>
      <c r="J80" s="44"/>
      <c r="K80" s="44"/>
      <c r="L80" s="44"/>
      <c r="M80" s="44"/>
      <c r="N80" s="44"/>
      <c r="O80" s="44"/>
      <c r="P80" s="44"/>
      <c r="Q80" s="44"/>
      <c r="R80" s="44"/>
      <c r="S80" s="44"/>
      <c r="T80" s="44"/>
      <c r="U80" s="44"/>
      <c r="V80" s="44"/>
      <c r="W80" s="44"/>
      <c r="X80" s="44"/>
      <c r="Y80" s="44"/>
    </row>
    <row r="81" spans="1:25" ht="18" customHeight="1">
      <c r="A81" s="152" t="s">
        <v>905</v>
      </c>
      <c r="B81" s="35" t="s">
        <v>906</v>
      </c>
      <c r="C81" s="164" t="s">
        <v>907</v>
      </c>
      <c r="D81" s="41">
        <f t="shared" si="20"/>
        <v>170.23499999999999</v>
      </c>
      <c r="E81" s="41">
        <f t="shared" si="21"/>
        <v>189.14999999999998</v>
      </c>
      <c r="F81" s="165">
        <v>225.08849999999995</v>
      </c>
      <c r="G81" s="44"/>
      <c r="H81" s="44"/>
      <c r="I81" s="44"/>
      <c r="J81" s="44"/>
      <c r="K81" s="44"/>
      <c r="L81" s="44"/>
      <c r="M81" s="44"/>
      <c r="N81" s="44"/>
      <c r="O81" s="44"/>
      <c r="P81" s="44"/>
      <c r="Q81" s="44"/>
      <c r="R81" s="44"/>
      <c r="S81" s="44"/>
      <c r="T81" s="44"/>
      <c r="U81" s="44"/>
      <c r="V81" s="44"/>
      <c r="W81" s="44"/>
      <c r="X81" s="44"/>
      <c r="Y81" s="44"/>
    </row>
    <row r="82" spans="1:25" ht="18" customHeight="1">
      <c r="A82" s="152"/>
      <c r="B82" s="35" t="s">
        <v>908</v>
      </c>
      <c r="C82" s="164" t="s">
        <v>909</v>
      </c>
      <c r="D82" s="41">
        <f t="shared" si="20"/>
        <v>567.45000000000005</v>
      </c>
      <c r="E82" s="41">
        <f t="shared" si="21"/>
        <v>630.5</v>
      </c>
      <c r="F82" s="165">
        <v>750.29499999999996</v>
      </c>
      <c r="G82" s="44"/>
      <c r="H82" s="44"/>
      <c r="I82" s="44"/>
      <c r="J82" s="44"/>
      <c r="K82" s="44"/>
      <c r="L82" s="44"/>
      <c r="M82" s="44"/>
      <c r="N82" s="44"/>
      <c r="O82" s="44"/>
      <c r="P82" s="44"/>
      <c r="Q82" s="44"/>
      <c r="R82" s="44"/>
      <c r="S82" s="44"/>
      <c r="T82" s="44"/>
      <c r="U82" s="44"/>
      <c r="V82" s="44"/>
      <c r="W82" s="44"/>
      <c r="X82" s="44"/>
      <c r="Y82" s="44"/>
    </row>
    <row r="83" spans="1:25" ht="18" customHeight="1" thickBot="1">
      <c r="A83" s="157"/>
      <c r="B83" s="42" t="s">
        <v>910</v>
      </c>
      <c r="C83" s="166" t="s">
        <v>911</v>
      </c>
      <c r="D83" s="167">
        <f t="shared" si="20"/>
        <v>851.17499999999995</v>
      </c>
      <c r="E83" s="167">
        <f t="shared" si="21"/>
        <v>945.74999999999989</v>
      </c>
      <c r="F83" s="168">
        <v>1125.4424999999999</v>
      </c>
      <c r="G83" s="44"/>
      <c r="H83" s="44"/>
      <c r="I83" s="44"/>
      <c r="J83" s="44"/>
      <c r="K83" s="44"/>
      <c r="L83" s="44"/>
      <c r="M83" s="44"/>
      <c r="N83" s="44"/>
      <c r="O83" s="44"/>
      <c r="P83" s="44"/>
      <c r="Q83" s="44"/>
      <c r="R83" s="44"/>
      <c r="S83" s="44"/>
      <c r="T83" s="44"/>
      <c r="U83" s="44"/>
      <c r="V83" s="44"/>
      <c r="W83" s="44"/>
      <c r="X83" s="44"/>
      <c r="Y83" s="44"/>
    </row>
    <row r="84" spans="1:25" ht="18" customHeight="1" thickBot="1">
      <c r="A84" s="94"/>
      <c r="B84" s="7"/>
      <c r="C84" s="1"/>
      <c r="D84" s="169"/>
      <c r="E84" s="169"/>
      <c r="F84" s="170"/>
      <c r="G84" s="44"/>
      <c r="H84" s="44"/>
      <c r="I84" s="44"/>
      <c r="J84" s="44"/>
      <c r="K84" s="44"/>
      <c r="L84" s="44"/>
      <c r="M84" s="44"/>
      <c r="N84" s="44"/>
      <c r="O84" s="44"/>
      <c r="P84" s="44"/>
      <c r="Q84" s="44"/>
      <c r="R84" s="44"/>
      <c r="S84" s="44"/>
      <c r="T84" s="44"/>
      <c r="U84" s="44"/>
      <c r="V84" s="44"/>
      <c r="W84" s="44"/>
      <c r="X84" s="44"/>
      <c r="Y84" s="44"/>
    </row>
    <row r="85" spans="1:25" ht="18" customHeight="1">
      <c r="A85" s="147"/>
      <c r="B85" s="148" t="s">
        <v>912</v>
      </c>
      <c r="C85" s="171"/>
      <c r="D85" s="162"/>
      <c r="E85" s="162"/>
      <c r="F85" s="163"/>
      <c r="G85" s="44"/>
      <c r="H85" s="44"/>
      <c r="I85" s="44"/>
      <c r="J85" s="44"/>
      <c r="K85" s="44"/>
      <c r="L85" s="44"/>
      <c r="M85" s="44"/>
      <c r="N85" s="44"/>
      <c r="O85" s="44"/>
      <c r="P85" s="44"/>
      <c r="Q85" s="44"/>
      <c r="R85" s="44"/>
      <c r="S85" s="44"/>
      <c r="T85" s="44"/>
      <c r="U85" s="44"/>
      <c r="V85" s="44"/>
      <c r="W85" s="44"/>
      <c r="X85" s="44"/>
      <c r="Y85" s="44"/>
    </row>
    <row r="86" spans="1:25" ht="18" customHeight="1">
      <c r="A86" s="152"/>
      <c r="B86" s="35"/>
      <c r="C86" s="164"/>
      <c r="D86" s="41"/>
      <c r="E86" s="41"/>
      <c r="F86" s="165"/>
      <c r="G86" s="44"/>
      <c r="H86" s="44"/>
      <c r="I86" s="44"/>
      <c r="J86" s="44"/>
      <c r="K86" s="44"/>
      <c r="L86" s="44"/>
      <c r="M86" s="44"/>
      <c r="N86" s="44"/>
      <c r="O86" s="44"/>
      <c r="P86" s="44"/>
      <c r="Q86" s="44"/>
      <c r="R86" s="44"/>
      <c r="S86" s="44"/>
      <c r="T86" s="44"/>
      <c r="U86" s="44"/>
      <c r="V86" s="44"/>
      <c r="W86" s="44"/>
      <c r="X86" s="44"/>
      <c r="Y86" s="44"/>
    </row>
    <row r="87" spans="1:25" ht="18" customHeight="1">
      <c r="A87" s="152"/>
      <c r="B87" s="35" t="s">
        <v>913</v>
      </c>
      <c r="C87" s="164" t="s">
        <v>914</v>
      </c>
      <c r="D87" s="41">
        <f t="shared" ref="D87:D104" si="22">E87*0.9</f>
        <v>567.45000000000005</v>
      </c>
      <c r="E87" s="41">
        <f t="shared" ref="E87:E104" si="23">F87/1.19</f>
        <v>630.5</v>
      </c>
      <c r="F87" s="165">
        <v>750.29499999999996</v>
      </c>
      <c r="G87" s="44"/>
      <c r="H87" s="44"/>
      <c r="I87" s="44"/>
      <c r="J87" s="44"/>
      <c r="K87" s="44"/>
      <c r="L87" s="44"/>
      <c r="M87" s="44"/>
      <c r="N87" s="44"/>
      <c r="O87" s="44"/>
      <c r="P87" s="44"/>
      <c r="Q87" s="44"/>
      <c r="R87" s="44"/>
      <c r="S87" s="44"/>
      <c r="T87" s="44"/>
      <c r="U87" s="44"/>
      <c r="V87" s="44"/>
      <c r="W87" s="44"/>
      <c r="X87" s="44"/>
      <c r="Y87" s="44"/>
    </row>
    <row r="88" spans="1:25" ht="18" customHeight="1">
      <c r="A88" s="152"/>
      <c r="B88" s="35" t="s">
        <v>915</v>
      </c>
      <c r="C88" s="164" t="s">
        <v>916</v>
      </c>
      <c r="D88" s="41">
        <f t="shared" si="22"/>
        <v>1986.075</v>
      </c>
      <c r="E88" s="41">
        <f t="shared" si="23"/>
        <v>2206.75</v>
      </c>
      <c r="F88" s="165">
        <v>2626.0324999999998</v>
      </c>
      <c r="G88" s="44"/>
      <c r="H88" s="44"/>
      <c r="I88" s="44"/>
      <c r="J88" s="44"/>
      <c r="K88" s="44"/>
      <c r="L88" s="44"/>
      <c r="M88" s="44"/>
      <c r="N88" s="44"/>
      <c r="O88" s="44"/>
      <c r="P88" s="44"/>
      <c r="Q88" s="44"/>
      <c r="R88" s="44"/>
      <c r="S88" s="44"/>
      <c r="T88" s="44"/>
      <c r="U88" s="44"/>
      <c r="V88" s="44"/>
      <c r="W88" s="44"/>
      <c r="X88" s="44"/>
      <c r="Y88" s="44"/>
    </row>
    <row r="89" spans="1:25" ht="18" customHeight="1">
      <c r="A89" s="152"/>
      <c r="B89" s="35" t="s">
        <v>917</v>
      </c>
      <c r="C89" s="164" t="s">
        <v>918</v>
      </c>
      <c r="D89" s="41">
        <f t="shared" si="22"/>
        <v>794.42999999999984</v>
      </c>
      <c r="E89" s="41">
        <f t="shared" si="23"/>
        <v>882.69999999999982</v>
      </c>
      <c r="F89" s="165">
        <v>1050.4129999999998</v>
      </c>
      <c r="G89" s="44"/>
      <c r="H89" s="44"/>
      <c r="I89" s="44"/>
      <c r="J89" s="44"/>
      <c r="K89" s="44"/>
      <c r="L89" s="44"/>
      <c r="M89" s="44"/>
      <c r="N89" s="44"/>
      <c r="O89" s="44"/>
      <c r="P89" s="44"/>
      <c r="Q89" s="44"/>
      <c r="R89" s="44"/>
      <c r="S89" s="44"/>
      <c r="T89" s="44"/>
      <c r="U89" s="44"/>
      <c r="V89" s="44"/>
      <c r="W89" s="44"/>
      <c r="X89" s="44"/>
      <c r="Y89" s="44"/>
    </row>
    <row r="90" spans="1:25" ht="18" customHeight="1">
      <c r="A90" s="152"/>
      <c r="B90" s="35" t="s">
        <v>919</v>
      </c>
      <c r="C90" s="164" t="s">
        <v>884</v>
      </c>
      <c r="D90" s="41">
        <f t="shared" si="22"/>
        <v>567.45000000000005</v>
      </c>
      <c r="E90" s="41">
        <f t="shared" si="23"/>
        <v>630.5</v>
      </c>
      <c r="F90" s="165">
        <v>750.29499999999996</v>
      </c>
      <c r="G90" s="44"/>
      <c r="H90" s="44"/>
      <c r="I90" s="44"/>
      <c r="J90" s="44"/>
      <c r="K90" s="44"/>
      <c r="L90" s="44"/>
      <c r="M90" s="44"/>
      <c r="N90" s="44"/>
      <c r="O90" s="44"/>
      <c r="P90" s="44"/>
      <c r="Q90" s="44"/>
      <c r="R90" s="44"/>
      <c r="S90" s="44"/>
      <c r="T90" s="44"/>
      <c r="U90" s="44"/>
      <c r="V90" s="44"/>
      <c r="W90" s="44"/>
      <c r="X90" s="44"/>
      <c r="Y90" s="44"/>
    </row>
    <row r="91" spans="1:25" ht="18" customHeight="1">
      <c r="A91" s="152"/>
      <c r="B91" s="35" t="s">
        <v>920</v>
      </c>
      <c r="C91" s="164" t="s">
        <v>921</v>
      </c>
      <c r="D91" s="41">
        <f t="shared" si="22"/>
        <v>45.396000000000001</v>
      </c>
      <c r="E91" s="41">
        <f t="shared" si="23"/>
        <v>50.44</v>
      </c>
      <c r="F91" s="165">
        <v>60.023599999999995</v>
      </c>
      <c r="G91" s="44"/>
      <c r="H91" s="44"/>
      <c r="I91" s="44"/>
      <c r="J91" s="44"/>
      <c r="K91" s="44"/>
      <c r="L91" s="44"/>
      <c r="M91" s="44"/>
      <c r="N91" s="44"/>
      <c r="O91" s="44"/>
      <c r="P91" s="44"/>
      <c r="Q91" s="44"/>
      <c r="R91" s="44"/>
      <c r="S91" s="44"/>
      <c r="T91" s="44"/>
      <c r="U91" s="44"/>
      <c r="V91" s="44"/>
      <c r="W91" s="44"/>
      <c r="X91" s="44"/>
      <c r="Y91" s="44"/>
    </row>
    <row r="92" spans="1:25" ht="18" customHeight="1">
      <c r="A92" s="152"/>
      <c r="B92" s="35" t="s">
        <v>922</v>
      </c>
      <c r="C92" s="164" t="s">
        <v>923</v>
      </c>
      <c r="D92" s="41">
        <f t="shared" si="22"/>
        <v>255.35249999999996</v>
      </c>
      <c r="E92" s="41">
        <f t="shared" si="23"/>
        <v>283.72499999999997</v>
      </c>
      <c r="F92" s="165">
        <v>337.63274999999993</v>
      </c>
      <c r="G92" s="44"/>
      <c r="H92" s="44"/>
      <c r="I92" s="44"/>
      <c r="J92" s="44"/>
      <c r="K92" s="44"/>
      <c r="L92" s="44"/>
      <c r="M92" s="44"/>
      <c r="N92" s="44"/>
      <c r="O92" s="44"/>
      <c r="P92" s="44"/>
      <c r="Q92" s="44"/>
      <c r="R92" s="44"/>
      <c r="S92" s="44"/>
      <c r="T92" s="44"/>
      <c r="U92" s="44"/>
      <c r="V92" s="44"/>
      <c r="W92" s="44"/>
      <c r="X92" s="44"/>
      <c r="Y92" s="44"/>
    </row>
    <row r="93" spans="1:25" ht="18" customHeight="1">
      <c r="A93" s="152"/>
      <c r="B93" s="35" t="s">
        <v>924</v>
      </c>
      <c r="C93" s="164" t="s">
        <v>925</v>
      </c>
      <c r="D93" s="41">
        <f t="shared" si="22"/>
        <v>170.23499999999999</v>
      </c>
      <c r="E93" s="41">
        <f t="shared" si="23"/>
        <v>189.14999999999998</v>
      </c>
      <c r="F93" s="165">
        <v>225.08849999999995</v>
      </c>
      <c r="G93" s="44"/>
      <c r="H93" s="44"/>
      <c r="I93" s="44"/>
      <c r="J93" s="44"/>
      <c r="K93" s="44"/>
      <c r="L93" s="44"/>
      <c r="M93" s="44"/>
      <c r="N93" s="44"/>
      <c r="O93" s="44"/>
      <c r="P93" s="44"/>
      <c r="Q93" s="44"/>
      <c r="R93" s="44"/>
      <c r="S93" s="44"/>
      <c r="T93" s="44"/>
      <c r="U93" s="44"/>
      <c r="V93" s="44"/>
      <c r="W93" s="44"/>
      <c r="X93" s="44"/>
      <c r="Y93" s="44"/>
    </row>
    <row r="94" spans="1:25" ht="18" customHeight="1">
      <c r="A94" s="152"/>
      <c r="B94" s="35" t="s">
        <v>926</v>
      </c>
      <c r="C94" s="164" t="s">
        <v>890</v>
      </c>
      <c r="D94" s="41">
        <f t="shared" si="22"/>
        <v>453.96000000000004</v>
      </c>
      <c r="E94" s="41">
        <f t="shared" si="23"/>
        <v>504.40000000000003</v>
      </c>
      <c r="F94" s="165">
        <v>600.23599999999999</v>
      </c>
      <c r="G94" s="44"/>
      <c r="H94" s="44"/>
      <c r="I94" s="44"/>
      <c r="J94" s="44"/>
      <c r="K94" s="44"/>
      <c r="L94" s="44"/>
      <c r="M94" s="44"/>
      <c r="N94" s="44"/>
      <c r="O94" s="44"/>
      <c r="P94" s="44"/>
      <c r="Q94" s="44"/>
      <c r="R94" s="44"/>
      <c r="S94" s="44"/>
      <c r="T94" s="44"/>
      <c r="U94" s="44"/>
      <c r="V94" s="44"/>
      <c r="W94" s="44"/>
      <c r="X94" s="44"/>
      <c r="Y94" s="44"/>
    </row>
    <row r="95" spans="1:25" ht="18" customHeight="1">
      <c r="A95" s="152"/>
      <c r="B95" s="35" t="s">
        <v>927</v>
      </c>
      <c r="C95" s="164" t="s">
        <v>928</v>
      </c>
      <c r="D95" s="41">
        <f t="shared" si="22"/>
        <v>453.96000000000004</v>
      </c>
      <c r="E95" s="41">
        <f t="shared" si="23"/>
        <v>504.40000000000003</v>
      </c>
      <c r="F95" s="165">
        <v>600.23599999999999</v>
      </c>
      <c r="G95" s="44"/>
      <c r="H95" s="44"/>
      <c r="I95" s="44"/>
      <c r="J95" s="44"/>
      <c r="K95" s="44"/>
      <c r="L95" s="44"/>
      <c r="M95" s="44"/>
      <c r="N95" s="44"/>
      <c r="O95" s="44"/>
      <c r="P95" s="44"/>
      <c r="Q95" s="44"/>
      <c r="R95" s="44"/>
      <c r="S95" s="44"/>
      <c r="T95" s="44"/>
      <c r="U95" s="44"/>
      <c r="V95" s="44"/>
      <c r="W95" s="44"/>
      <c r="X95" s="44"/>
      <c r="Y95" s="44"/>
    </row>
    <row r="96" spans="1:25" ht="18" customHeight="1">
      <c r="A96" s="152"/>
      <c r="B96" s="35" t="s">
        <v>929</v>
      </c>
      <c r="C96" s="164" t="s">
        <v>930</v>
      </c>
      <c r="D96" s="41">
        <f t="shared" si="22"/>
        <v>482.33249999999998</v>
      </c>
      <c r="E96" s="41">
        <f t="shared" si="23"/>
        <v>535.92499999999995</v>
      </c>
      <c r="F96" s="165">
        <v>637.75074999999993</v>
      </c>
      <c r="G96" s="44"/>
      <c r="H96" s="44"/>
      <c r="I96" s="44"/>
      <c r="J96" s="44"/>
      <c r="K96" s="44"/>
      <c r="L96" s="44"/>
      <c r="M96" s="44"/>
      <c r="N96" s="44"/>
      <c r="O96" s="44"/>
      <c r="P96" s="44"/>
      <c r="Q96" s="44"/>
      <c r="R96" s="44"/>
      <c r="S96" s="44"/>
      <c r="T96" s="44"/>
      <c r="U96" s="44"/>
      <c r="V96" s="44"/>
      <c r="W96" s="44"/>
      <c r="X96" s="44"/>
      <c r="Y96" s="44"/>
    </row>
    <row r="97" spans="1:25" ht="18" customHeight="1">
      <c r="A97" s="152"/>
      <c r="B97" s="35" t="s">
        <v>931</v>
      </c>
      <c r="C97" s="164" t="s">
        <v>909</v>
      </c>
      <c r="D97" s="41">
        <f t="shared" si="22"/>
        <v>567.45000000000005</v>
      </c>
      <c r="E97" s="41">
        <f t="shared" si="23"/>
        <v>630.5</v>
      </c>
      <c r="F97" s="165">
        <v>750.29499999999996</v>
      </c>
      <c r="G97" s="44"/>
      <c r="H97" s="44"/>
      <c r="I97" s="44"/>
      <c r="J97" s="44"/>
      <c r="K97" s="44"/>
      <c r="L97" s="44"/>
      <c r="M97" s="44"/>
      <c r="N97" s="44"/>
      <c r="O97" s="44"/>
      <c r="P97" s="44"/>
      <c r="Q97" s="44"/>
      <c r="R97" s="44"/>
      <c r="S97" s="44"/>
      <c r="T97" s="44"/>
      <c r="U97" s="44"/>
      <c r="V97" s="44"/>
      <c r="W97" s="44"/>
      <c r="X97" s="44"/>
      <c r="Y97" s="44"/>
    </row>
    <row r="98" spans="1:25" ht="18" customHeight="1">
      <c r="A98" s="152"/>
      <c r="B98" s="35" t="s">
        <v>932</v>
      </c>
      <c r="C98" s="164"/>
      <c r="D98" s="41">
        <f t="shared" si="22"/>
        <v>851.17499999999995</v>
      </c>
      <c r="E98" s="41">
        <f t="shared" si="23"/>
        <v>945.74999999999989</v>
      </c>
      <c r="F98" s="165">
        <v>1125.4424999999999</v>
      </c>
      <c r="G98" s="44"/>
      <c r="H98" s="44"/>
      <c r="I98" s="44"/>
      <c r="J98" s="44"/>
      <c r="K98" s="44"/>
      <c r="L98" s="44"/>
      <c r="M98" s="44"/>
      <c r="N98" s="44"/>
      <c r="O98" s="44"/>
      <c r="P98" s="44"/>
      <c r="Q98" s="44"/>
      <c r="R98" s="44"/>
      <c r="S98" s="44"/>
      <c r="T98" s="44"/>
      <c r="U98" s="44"/>
      <c r="V98" s="44"/>
      <c r="W98" s="44"/>
      <c r="X98" s="44"/>
      <c r="Y98" s="44"/>
    </row>
    <row r="99" spans="1:25" ht="18" customHeight="1">
      <c r="A99" s="152"/>
      <c r="B99" s="35" t="s">
        <v>933</v>
      </c>
      <c r="C99" s="164" t="s">
        <v>934</v>
      </c>
      <c r="D99" s="41">
        <f t="shared" si="22"/>
        <v>45.396000000000001</v>
      </c>
      <c r="E99" s="41">
        <f t="shared" si="23"/>
        <v>50.44</v>
      </c>
      <c r="F99" s="165">
        <v>60.023599999999995</v>
      </c>
      <c r="G99" s="44"/>
      <c r="H99" s="44"/>
      <c r="I99" s="44"/>
      <c r="J99" s="44"/>
      <c r="K99" s="44"/>
      <c r="L99" s="44"/>
      <c r="M99" s="44"/>
      <c r="N99" s="44"/>
      <c r="O99" s="44"/>
      <c r="P99" s="44"/>
      <c r="Q99" s="44"/>
      <c r="R99" s="44"/>
      <c r="S99" s="44"/>
      <c r="T99" s="44"/>
      <c r="U99" s="44"/>
      <c r="V99" s="44"/>
      <c r="W99" s="44"/>
      <c r="X99" s="44"/>
      <c r="Y99" s="44"/>
    </row>
    <row r="100" spans="1:25" ht="18" customHeight="1">
      <c r="A100" s="152"/>
      <c r="B100" s="35" t="s">
        <v>935</v>
      </c>
      <c r="C100" s="164" t="s">
        <v>936</v>
      </c>
      <c r="D100" s="41">
        <f t="shared" si="22"/>
        <v>851.17499999999995</v>
      </c>
      <c r="E100" s="41">
        <f t="shared" si="23"/>
        <v>945.74999999999989</v>
      </c>
      <c r="F100" s="165">
        <v>1125.4424999999999</v>
      </c>
      <c r="G100" s="44"/>
      <c r="H100" s="44"/>
      <c r="I100" s="44"/>
      <c r="J100" s="44"/>
      <c r="K100" s="44"/>
      <c r="L100" s="44"/>
      <c r="M100" s="44"/>
      <c r="N100" s="44"/>
      <c r="O100" s="44"/>
      <c r="P100" s="44"/>
      <c r="Q100" s="44"/>
      <c r="R100" s="44"/>
      <c r="S100" s="44"/>
      <c r="T100" s="44"/>
      <c r="U100" s="44"/>
      <c r="V100" s="44"/>
      <c r="W100" s="44"/>
      <c r="X100" s="44"/>
      <c r="Y100" s="44"/>
    </row>
    <row r="101" spans="1:25" ht="18" customHeight="1">
      <c r="A101" s="152"/>
      <c r="B101" s="35" t="s">
        <v>937</v>
      </c>
      <c r="C101" s="164" t="s">
        <v>938</v>
      </c>
      <c r="D101" s="41">
        <f t="shared" si="22"/>
        <v>851.17499999999995</v>
      </c>
      <c r="E101" s="41">
        <f t="shared" si="23"/>
        <v>945.74999999999989</v>
      </c>
      <c r="F101" s="165">
        <v>1125.4424999999999</v>
      </c>
      <c r="G101" s="44"/>
      <c r="H101" s="44"/>
      <c r="I101" s="44"/>
      <c r="J101" s="44"/>
      <c r="K101" s="44"/>
      <c r="L101" s="44"/>
      <c r="M101" s="44"/>
      <c r="N101" s="44"/>
      <c r="O101" s="44"/>
      <c r="P101" s="44"/>
      <c r="Q101" s="44"/>
      <c r="R101" s="44"/>
      <c r="S101" s="44"/>
      <c r="T101" s="44"/>
      <c r="U101" s="44"/>
      <c r="V101" s="44"/>
      <c r="W101" s="44"/>
      <c r="X101" s="44"/>
      <c r="Y101" s="44"/>
    </row>
    <row r="102" spans="1:25" ht="18" customHeight="1">
      <c r="A102" s="152" t="s">
        <v>902</v>
      </c>
      <c r="B102" s="35" t="s">
        <v>903</v>
      </c>
      <c r="C102" s="164" t="s">
        <v>904</v>
      </c>
      <c r="D102" s="41">
        <f t="shared" si="22"/>
        <v>198.60749999999996</v>
      </c>
      <c r="E102" s="41">
        <f t="shared" si="23"/>
        <v>220.67499999999995</v>
      </c>
      <c r="F102" s="165">
        <v>262.60324999999995</v>
      </c>
      <c r="G102" s="44"/>
      <c r="H102" s="44"/>
      <c r="I102" s="44"/>
      <c r="J102" s="44"/>
      <c r="K102" s="44"/>
      <c r="L102" s="44"/>
      <c r="M102" s="44"/>
      <c r="N102" s="44"/>
      <c r="O102" s="44"/>
      <c r="P102" s="44"/>
      <c r="Q102" s="44"/>
      <c r="R102" s="44"/>
      <c r="S102" s="44"/>
      <c r="T102" s="44"/>
      <c r="U102" s="44"/>
      <c r="V102" s="44"/>
      <c r="W102" s="44"/>
      <c r="X102" s="44"/>
      <c r="Y102" s="44"/>
    </row>
    <row r="103" spans="1:25" ht="18" customHeight="1">
      <c r="A103" s="152"/>
      <c r="B103" s="35" t="s">
        <v>939</v>
      </c>
      <c r="C103" s="164" t="s">
        <v>940</v>
      </c>
      <c r="D103" s="41">
        <f t="shared" si="22"/>
        <v>1588.8599999999997</v>
      </c>
      <c r="E103" s="41">
        <f t="shared" si="23"/>
        <v>1765.3999999999996</v>
      </c>
      <c r="F103" s="165">
        <v>2100.8259999999996</v>
      </c>
      <c r="G103" s="44"/>
      <c r="H103" s="44"/>
      <c r="I103" s="44"/>
      <c r="J103" s="44"/>
      <c r="K103" s="44"/>
      <c r="L103" s="44"/>
      <c r="M103" s="44"/>
      <c r="N103" s="44"/>
      <c r="O103" s="44"/>
      <c r="P103" s="44"/>
      <c r="Q103" s="44"/>
      <c r="R103" s="44"/>
      <c r="S103" s="44"/>
      <c r="T103" s="44"/>
      <c r="U103" s="44"/>
      <c r="V103" s="44"/>
      <c r="W103" s="44"/>
      <c r="X103" s="44"/>
      <c r="Y103" s="44"/>
    </row>
    <row r="104" spans="1:25" ht="18" customHeight="1" thickBot="1">
      <c r="A104" s="157" t="s">
        <v>905</v>
      </c>
      <c r="B104" s="42" t="s">
        <v>906</v>
      </c>
      <c r="C104" s="166" t="s">
        <v>907</v>
      </c>
      <c r="D104" s="167">
        <f t="shared" si="22"/>
        <v>170.23499999999999</v>
      </c>
      <c r="E104" s="167">
        <f t="shared" si="23"/>
        <v>189.14999999999998</v>
      </c>
      <c r="F104" s="168">
        <v>225.08849999999995</v>
      </c>
      <c r="G104" s="44"/>
      <c r="H104" s="44"/>
      <c r="I104" s="44"/>
      <c r="J104" s="44"/>
      <c r="K104" s="44"/>
      <c r="L104" s="44"/>
      <c r="M104" s="44"/>
      <c r="N104" s="44"/>
      <c r="O104" s="44"/>
      <c r="P104" s="44"/>
      <c r="Q104" s="44"/>
      <c r="R104" s="44"/>
      <c r="S104" s="44"/>
      <c r="T104" s="44"/>
      <c r="U104" s="44"/>
      <c r="V104" s="44"/>
      <c r="W104" s="44"/>
      <c r="X104" s="44"/>
      <c r="Y104" s="44"/>
    </row>
    <row r="105" spans="1:25" ht="18" customHeight="1" thickBot="1">
      <c r="A105" s="94"/>
      <c r="B105" s="7"/>
      <c r="C105" s="1"/>
      <c r="D105" s="169"/>
      <c r="E105" s="169"/>
      <c r="F105" s="170"/>
      <c r="G105" s="44"/>
      <c r="H105" s="44"/>
      <c r="I105" s="44"/>
      <c r="J105" s="44"/>
      <c r="K105" s="44"/>
      <c r="L105" s="44"/>
      <c r="M105" s="44"/>
      <c r="N105" s="44"/>
      <c r="O105" s="44"/>
      <c r="P105" s="44"/>
      <c r="Q105" s="44"/>
      <c r="R105" s="44"/>
      <c r="S105" s="44"/>
      <c r="T105" s="44"/>
      <c r="U105" s="44"/>
      <c r="V105" s="44"/>
      <c r="W105" s="44"/>
      <c r="X105" s="44"/>
      <c r="Y105" s="44"/>
    </row>
    <row r="106" spans="1:25" ht="18" customHeight="1">
      <c r="A106" s="147"/>
      <c r="B106" s="148" t="s">
        <v>941</v>
      </c>
      <c r="C106" s="171"/>
      <c r="D106" s="162"/>
      <c r="E106" s="162"/>
      <c r="F106" s="163"/>
      <c r="G106" s="44"/>
      <c r="H106" s="44"/>
      <c r="I106" s="44"/>
      <c r="J106" s="44"/>
      <c r="K106" s="44"/>
      <c r="L106" s="44"/>
      <c r="M106" s="44"/>
      <c r="N106" s="44"/>
      <c r="O106" s="44"/>
      <c r="P106" s="44"/>
      <c r="Q106" s="44"/>
      <c r="R106" s="44"/>
      <c r="S106" s="44"/>
      <c r="T106" s="44"/>
      <c r="U106" s="44"/>
      <c r="V106" s="44"/>
      <c r="W106" s="44"/>
      <c r="X106" s="44"/>
      <c r="Y106" s="44"/>
    </row>
    <row r="107" spans="1:25" ht="18" customHeight="1">
      <c r="A107" s="152"/>
      <c r="B107" s="35"/>
      <c r="C107" s="164"/>
      <c r="D107" s="41"/>
      <c r="E107" s="41"/>
      <c r="F107" s="165"/>
      <c r="G107" s="44"/>
      <c r="H107" s="44"/>
      <c r="I107" s="44"/>
      <c r="J107" s="44"/>
      <c r="K107" s="44"/>
      <c r="L107" s="44"/>
      <c r="M107" s="44"/>
      <c r="N107" s="44"/>
      <c r="O107" s="44"/>
      <c r="P107" s="44"/>
      <c r="Q107" s="44"/>
      <c r="R107" s="44"/>
      <c r="S107" s="44"/>
      <c r="T107" s="44"/>
      <c r="U107" s="44"/>
      <c r="V107" s="44"/>
      <c r="W107" s="44"/>
      <c r="X107" s="44"/>
      <c r="Y107" s="44"/>
    </row>
    <row r="108" spans="1:25" ht="18" customHeight="1" thickBot="1">
      <c r="A108" s="157" t="s">
        <v>942</v>
      </c>
      <c r="B108" s="42" t="s">
        <v>943</v>
      </c>
      <c r="C108" s="159"/>
      <c r="D108" s="167">
        <f>E108*0.9</f>
        <v>227.64705882352945</v>
      </c>
      <c r="E108" s="167">
        <f>F108/1.19</f>
        <v>252.94117647058826</v>
      </c>
      <c r="F108" s="168">
        <v>301</v>
      </c>
      <c r="G108" s="44"/>
      <c r="H108" s="44"/>
      <c r="I108" s="44"/>
      <c r="J108" s="44"/>
      <c r="K108" s="44"/>
      <c r="L108" s="44"/>
      <c r="M108" s="44"/>
      <c r="N108" s="44"/>
      <c r="O108" s="44"/>
      <c r="P108" s="44"/>
      <c r="Q108" s="44"/>
      <c r="R108" s="44"/>
      <c r="S108" s="44"/>
      <c r="T108" s="44"/>
      <c r="U108" s="44"/>
      <c r="V108" s="44"/>
      <c r="W108" s="44"/>
      <c r="X108" s="44"/>
      <c r="Y108" s="44"/>
    </row>
    <row r="109" spans="1:25" ht="18" customHeight="1" thickBot="1">
      <c r="A109" s="94"/>
      <c r="B109" s="44"/>
      <c r="C109" s="118"/>
      <c r="D109" s="119"/>
      <c r="E109" s="119"/>
      <c r="F109" s="120"/>
      <c r="G109" s="44"/>
      <c r="H109" s="44"/>
      <c r="I109" s="44"/>
      <c r="J109" s="44"/>
      <c r="K109" s="44"/>
      <c r="L109" s="44"/>
      <c r="M109" s="44"/>
      <c r="N109" s="44"/>
      <c r="O109" s="44"/>
      <c r="P109" s="44"/>
      <c r="Q109" s="44"/>
      <c r="R109" s="44"/>
      <c r="S109" s="44"/>
      <c r="T109" s="44"/>
      <c r="U109" s="44"/>
      <c r="V109" s="44"/>
      <c r="W109" s="44"/>
      <c r="X109" s="44"/>
      <c r="Y109" s="44"/>
    </row>
    <row r="110" spans="1:25" ht="18" customHeight="1">
      <c r="A110" s="147"/>
      <c r="B110" s="172" t="s">
        <v>944</v>
      </c>
      <c r="C110" s="173"/>
      <c r="D110" s="174"/>
      <c r="E110" s="174"/>
      <c r="F110" s="175"/>
      <c r="G110" s="44"/>
      <c r="H110" s="44"/>
      <c r="I110" s="44"/>
      <c r="J110" s="44"/>
      <c r="K110" s="44"/>
      <c r="L110" s="44"/>
      <c r="M110" s="44"/>
      <c r="N110" s="44"/>
      <c r="O110" s="44"/>
      <c r="P110" s="44"/>
      <c r="Q110" s="44"/>
      <c r="R110" s="44"/>
      <c r="S110" s="44"/>
      <c r="T110" s="44"/>
      <c r="U110" s="44"/>
      <c r="V110" s="44"/>
      <c r="W110" s="44"/>
      <c r="X110" s="44"/>
      <c r="Y110" s="44"/>
    </row>
    <row r="111" spans="1:25" ht="18" customHeight="1">
      <c r="A111" s="152"/>
      <c r="B111" s="176" t="s">
        <v>945</v>
      </c>
      <c r="C111" s="177"/>
      <c r="D111" s="178">
        <v>928.08449999999993</v>
      </c>
      <c r="E111" s="178">
        <v>1031.2049999999999</v>
      </c>
      <c r="F111" s="179">
        <f t="shared" ref="F111:F112" si="24">E111*1.19</f>
        <v>1227.1339499999999</v>
      </c>
      <c r="G111" s="44"/>
      <c r="H111" s="44"/>
      <c r="I111" s="44"/>
      <c r="J111" s="44"/>
      <c r="K111" s="44"/>
      <c r="L111" s="44"/>
      <c r="M111" s="44"/>
      <c r="N111" s="44"/>
      <c r="O111" s="44"/>
      <c r="P111" s="44"/>
      <c r="Q111" s="44"/>
      <c r="R111" s="44"/>
      <c r="S111" s="44"/>
      <c r="T111" s="44"/>
      <c r="U111" s="44"/>
      <c r="V111" s="44"/>
      <c r="W111" s="44"/>
      <c r="X111" s="44"/>
      <c r="Y111" s="44"/>
    </row>
    <row r="112" spans="1:25" ht="18" customHeight="1">
      <c r="A112" s="152"/>
      <c r="B112" s="176" t="s">
        <v>946</v>
      </c>
      <c r="C112" s="177"/>
      <c r="D112" s="178">
        <v>329.64749999999998</v>
      </c>
      <c r="E112" s="178">
        <v>366.27499999999998</v>
      </c>
      <c r="F112" s="179">
        <f t="shared" si="24"/>
        <v>435.86724999999996</v>
      </c>
      <c r="G112" s="44"/>
      <c r="H112" s="44"/>
      <c r="I112" s="44"/>
      <c r="J112" s="44"/>
      <c r="K112" s="44"/>
      <c r="L112" s="44"/>
      <c r="M112" s="44"/>
      <c r="N112" s="44"/>
      <c r="O112" s="44"/>
      <c r="P112" s="44"/>
      <c r="Q112" s="44"/>
      <c r="R112" s="44"/>
      <c r="S112" s="44"/>
      <c r="T112" s="44"/>
      <c r="U112" s="44"/>
      <c r="V112" s="44"/>
      <c r="W112" s="44"/>
      <c r="X112" s="44"/>
      <c r="Y112" s="44"/>
    </row>
    <row r="113" spans="1:25" ht="18" customHeight="1">
      <c r="A113" s="152"/>
      <c r="B113" s="180"/>
      <c r="C113" s="181"/>
      <c r="D113" s="178"/>
      <c r="E113" s="178"/>
      <c r="F113" s="179"/>
      <c r="G113" s="44"/>
      <c r="H113" s="44"/>
      <c r="I113" s="44"/>
      <c r="J113" s="44"/>
      <c r="K113" s="44"/>
      <c r="L113" s="44"/>
      <c r="M113" s="44"/>
      <c r="N113" s="44"/>
      <c r="O113" s="44"/>
      <c r="P113" s="44"/>
      <c r="Q113" s="44"/>
      <c r="R113" s="44"/>
      <c r="S113" s="44"/>
      <c r="T113" s="44"/>
      <c r="U113" s="44"/>
      <c r="V113" s="44"/>
      <c r="W113" s="44"/>
      <c r="X113" s="44"/>
      <c r="Y113" s="44"/>
    </row>
    <row r="114" spans="1:25" ht="18" customHeight="1">
      <c r="A114" s="152"/>
      <c r="B114" s="176" t="s">
        <v>947</v>
      </c>
      <c r="C114" s="177"/>
      <c r="D114" s="178">
        <v>644.08050000000003</v>
      </c>
      <c r="E114" s="178">
        <v>715.64499999999998</v>
      </c>
      <c r="F114" s="179">
        <f t="shared" ref="F114:F115" si="25">E114*1.19</f>
        <v>851.61754999999994</v>
      </c>
      <c r="G114" s="44"/>
      <c r="H114" s="44"/>
      <c r="I114" s="44"/>
      <c r="J114" s="44"/>
      <c r="K114" s="44"/>
      <c r="L114" s="44"/>
      <c r="M114" s="44"/>
      <c r="N114" s="44"/>
      <c r="O114" s="44"/>
      <c r="P114" s="44"/>
      <c r="Q114" s="44"/>
      <c r="R114" s="44"/>
      <c r="S114" s="44"/>
      <c r="T114" s="44"/>
      <c r="U114" s="44"/>
      <c r="V114" s="44"/>
      <c r="W114" s="44"/>
      <c r="X114" s="44"/>
      <c r="Y114" s="44"/>
    </row>
    <row r="115" spans="1:25" ht="18" customHeight="1">
      <c r="A115" s="152"/>
      <c r="B115" s="176" t="s">
        <v>948</v>
      </c>
      <c r="C115" s="177"/>
      <c r="D115" s="178">
        <v>365.14799999999997</v>
      </c>
      <c r="E115" s="178">
        <v>405.71999999999997</v>
      </c>
      <c r="F115" s="179">
        <f t="shared" si="25"/>
        <v>482.80679999999995</v>
      </c>
      <c r="G115" s="44"/>
      <c r="H115" s="44"/>
      <c r="I115" s="44"/>
      <c r="J115" s="44"/>
      <c r="K115" s="44"/>
      <c r="L115" s="44"/>
      <c r="M115" s="44"/>
      <c r="N115" s="44"/>
      <c r="O115" s="44"/>
      <c r="P115" s="44"/>
      <c r="Q115" s="44"/>
      <c r="R115" s="44"/>
      <c r="S115" s="44"/>
      <c r="T115" s="44"/>
      <c r="U115" s="44"/>
      <c r="V115" s="44"/>
      <c r="W115" s="44"/>
      <c r="X115" s="44"/>
      <c r="Y115" s="44"/>
    </row>
    <row r="116" spans="1:25" ht="18" customHeight="1">
      <c r="A116" s="152"/>
      <c r="B116" s="180"/>
      <c r="C116" s="181"/>
      <c r="D116" s="178"/>
      <c r="E116" s="178"/>
      <c r="F116" s="179"/>
      <c r="G116" s="44"/>
      <c r="H116" s="44"/>
      <c r="I116" s="44"/>
      <c r="J116" s="44"/>
      <c r="K116" s="44"/>
      <c r="L116" s="44"/>
      <c r="M116" s="44"/>
      <c r="N116" s="44"/>
      <c r="O116" s="44"/>
      <c r="P116" s="44"/>
      <c r="Q116" s="44"/>
      <c r="R116" s="44"/>
      <c r="S116" s="44"/>
      <c r="T116" s="44"/>
      <c r="U116" s="44"/>
      <c r="V116" s="44"/>
      <c r="W116" s="44"/>
      <c r="X116" s="44"/>
      <c r="Y116" s="44"/>
    </row>
    <row r="117" spans="1:25" ht="18" customHeight="1">
      <c r="A117" s="152"/>
      <c r="B117" s="180" t="s">
        <v>949</v>
      </c>
      <c r="C117" s="181"/>
      <c r="D117" s="178">
        <v>1065.0149999999999</v>
      </c>
      <c r="E117" s="178">
        <v>1183.3499999999999</v>
      </c>
      <c r="F117" s="179">
        <f t="shared" ref="F117:F119" si="26">E117*1.19</f>
        <v>1408.1864999999998</v>
      </c>
      <c r="G117" s="44"/>
      <c r="H117" s="44"/>
      <c r="I117" s="44"/>
      <c r="J117" s="44"/>
      <c r="K117" s="44"/>
      <c r="L117" s="44"/>
      <c r="M117" s="44"/>
      <c r="N117" s="44"/>
      <c r="O117" s="44"/>
      <c r="P117" s="44"/>
      <c r="Q117" s="44"/>
      <c r="R117" s="44"/>
      <c r="S117" s="44"/>
      <c r="T117" s="44"/>
      <c r="U117" s="44"/>
      <c r="V117" s="44"/>
      <c r="W117" s="44"/>
      <c r="X117" s="44"/>
      <c r="Y117" s="44"/>
    </row>
    <row r="118" spans="1:25" ht="18" customHeight="1">
      <c r="A118" s="152"/>
      <c r="B118" s="180" t="s">
        <v>950</v>
      </c>
      <c r="C118" s="181"/>
      <c r="D118" s="178">
        <v>2059.029</v>
      </c>
      <c r="E118" s="178">
        <v>2287.81</v>
      </c>
      <c r="F118" s="179">
        <f t="shared" si="26"/>
        <v>2722.4938999999999</v>
      </c>
      <c r="G118" s="44"/>
      <c r="H118" s="44"/>
      <c r="I118" s="44"/>
      <c r="J118" s="44"/>
      <c r="K118" s="44"/>
      <c r="L118" s="44"/>
      <c r="M118" s="44"/>
      <c r="N118" s="44"/>
      <c r="O118" s="44"/>
      <c r="P118" s="44"/>
      <c r="Q118" s="44"/>
      <c r="R118" s="44"/>
      <c r="S118" s="44"/>
      <c r="T118" s="44"/>
      <c r="U118" s="44"/>
      <c r="V118" s="44"/>
      <c r="W118" s="44"/>
      <c r="X118" s="44"/>
      <c r="Y118" s="44"/>
    </row>
    <row r="119" spans="1:25" ht="18" customHeight="1" thickBot="1">
      <c r="A119" s="157"/>
      <c r="B119" s="182" t="s">
        <v>951</v>
      </c>
      <c r="C119" s="183"/>
      <c r="D119" s="184">
        <v>928.08449999999993</v>
      </c>
      <c r="E119" s="184">
        <v>1031.2049999999999</v>
      </c>
      <c r="F119" s="185">
        <f t="shared" si="26"/>
        <v>1227.1339499999999</v>
      </c>
      <c r="G119" s="44"/>
      <c r="H119" s="44"/>
      <c r="I119" s="44"/>
      <c r="J119" s="44"/>
      <c r="K119" s="44"/>
      <c r="L119" s="44"/>
      <c r="M119" s="44"/>
      <c r="N119" s="44"/>
      <c r="O119" s="44"/>
      <c r="P119" s="44"/>
      <c r="Q119" s="44"/>
      <c r="R119" s="44"/>
      <c r="S119" s="44"/>
      <c r="T119" s="44"/>
      <c r="U119" s="44"/>
      <c r="V119" s="44"/>
      <c r="W119" s="44"/>
      <c r="X119" s="44"/>
      <c r="Y119" s="44"/>
    </row>
    <row r="120" spans="1:25" ht="18" customHeight="1">
      <c r="A120" s="94"/>
      <c r="B120" s="44"/>
      <c r="C120" s="118"/>
      <c r="D120" s="119"/>
      <c r="E120" s="119"/>
      <c r="F120" s="120"/>
      <c r="G120" s="44"/>
      <c r="H120" s="44"/>
      <c r="I120" s="44"/>
      <c r="J120" s="44"/>
      <c r="K120" s="44"/>
      <c r="L120" s="44"/>
      <c r="M120" s="44"/>
      <c r="N120" s="44"/>
      <c r="O120" s="44"/>
      <c r="P120" s="44"/>
      <c r="Q120" s="44"/>
      <c r="R120" s="44"/>
      <c r="S120" s="44"/>
      <c r="T120" s="44"/>
      <c r="U120" s="44"/>
      <c r="V120" s="44"/>
      <c r="W120" s="44"/>
      <c r="X120" s="44"/>
      <c r="Y120" s="44"/>
    </row>
    <row r="121" spans="1:25" ht="18" customHeight="1">
      <c r="A121" s="94"/>
      <c r="B121" s="44"/>
      <c r="C121" s="118"/>
      <c r="D121" s="119"/>
      <c r="E121" s="119"/>
      <c r="F121" s="120"/>
      <c r="G121" s="44"/>
      <c r="H121" s="44"/>
      <c r="I121" s="44"/>
      <c r="J121" s="44"/>
      <c r="K121" s="44"/>
      <c r="L121" s="44"/>
      <c r="M121" s="44"/>
      <c r="N121" s="44"/>
      <c r="O121" s="44"/>
      <c r="P121" s="44"/>
      <c r="Q121" s="44"/>
      <c r="R121" s="44"/>
      <c r="S121" s="44"/>
      <c r="T121" s="44"/>
      <c r="U121" s="44"/>
      <c r="V121" s="44"/>
      <c r="W121" s="44"/>
      <c r="X121" s="44"/>
      <c r="Y121" s="44"/>
    </row>
    <row r="122" spans="1:25" ht="18" customHeight="1">
      <c r="A122" s="94"/>
      <c r="B122" s="44"/>
      <c r="C122" s="118"/>
      <c r="D122" s="119"/>
      <c r="E122" s="119"/>
      <c r="F122" s="120"/>
      <c r="G122" s="44"/>
      <c r="H122" s="44"/>
      <c r="I122" s="44"/>
      <c r="J122" s="44"/>
      <c r="K122" s="44"/>
      <c r="L122" s="44"/>
      <c r="M122" s="44"/>
      <c r="N122" s="44"/>
      <c r="O122" s="44"/>
      <c r="P122" s="44"/>
      <c r="Q122" s="44"/>
      <c r="R122" s="44"/>
      <c r="S122" s="44"/>
      <c r="T122" s="44"/>
      <c r="U122" s="44"/>
      <c r="V122" s="44"/>
      <c r="W122" s="44"/>
      <c r="X122" s="44"/>
      <c r="Y122" s="44"/>
    </row>
    <row r="123" spans="1:25" ht="18" customHeight="1">
      <c r="A123" s="94"/>
      <c r="B123" s="44"/>
      <c r="C123" s="118"/>
      <c r="D123" s="119"/>
      <c r="E123" s="119"/>
      <c r="F123" s="120"/>
      <c r="G123" s="44"/>
      <c r="H123" s="44"/>
      <c r="I123" s="44"/>
      <c r="J123" s="44"/>
      <c r="K123" s="44"/>
      <c r="L123" s="44"/>
      <c r="M123" s="44"/>
      <c r="N123" s="44"/>
      <c r="O123" s="44"/>
      <c r="P123" s="44"/>
      <c r="Q123" s="44"/>
      <c r="R123" s="44"/>
      <c r="S123" s="44"/>
      <c r="T123" s="44"/>
      <c r="U123" s="44"/>
      <c r="V123" s="44"/>
      <c r="W123" s="44"/>
      <c r="X123" s="44"/>
      <c r="Y123" s="44"/>
    </row>
    <row r="124" spans="1:25" ht="18" customHeight="1">
      <c r="A124" s="94"/>
      <c r="B124" s="44"/>
      <c r="C124" s="118"/>
      <c r="D124" s="119"/>
      <c r="E124" s="119"/>
      <c r="F124" s="120"/>
      <c r="G124" s="44"/>
      <c r="H124" s="44"/>
      <c r="I124" s="44"/>
      <c r="J124" s="44"/>
      <c r="K124" s="44"/>
      <c r="L124" s="44"/>
      <c r="M124" s="44"/>
      <c r="N124" s="44"/>
      <c r="O124" s="44"/>
      <c r="P124" s="44"/>
      <c r="Q124" s="44"/>
      <c r="R124" s="44"/>
      <c r="S124" s="44"/>
      <c r="T124" s="44"/>
      <c r="U124" s="44"/>
      <c r="V124" s="44"/>
      <c r="W124" s="44"/>
      <c r="X124" s="44"/>
      <c r="Y124" s="44"/>
    </row>
    <row r="125" spans="1:25" ht="18" customHeight="1">
      <c r="A125" s="94"/>
      <c r="B125" s="44"/>
      <c r="C125" s="118"/>
      <c r="D125" s="119"/>
      <c r="E125" s="119"/>
      <c r="F125" s="120"/>
      <c r="G125" s="44"/>
      <c r="H125" s="44"/>
      <c r="I125" s="44"/>
      <c r="J125" s="44"/>
      <c r="K125" s="44"/>
      <c r="L125" s="44"/>
      <c r="M125" s="44"/>
      <c r="N125" s="44"/>
      <c r="O125" s="44"/>
      <c r="P125" s="44"/>
      <c r="Q125" s="44"/>
      <c r="R125" s="44"/>
      <c r="S125" s="44"/>
      <c r="T125" s="44"/>
      <c r="U125" s="44"/>
      <c r="V125" s="44"/>
      <c r="W125" s="44"/>
      <c r="X125" s="44"/>
      <c r="Y125" s="44"/>
    </row>
    <row r="126" spans="1:25" ht="18" customHeight="1">
      <c r="A126" s="94"/>
      <c r="B126" s="44"/>
      <c r="C126" s="118"/>
      <c r="D126" s="119"/>
      <c r="E126" s="119"/>
      <c r="F126" s="120"/>
      <c r="G126" s="44"/>
      <c r="H126" s="44"/>
      <c r="I126" s="44"/>
      <c r="J126" s="44"/>
      <c r="K126" s="44"/>
      <c r="L126" s="44"/>
      <c r="M126" s="44"/>
      <c r="N126" s="44"/>
      <c r="O126" s="44"/>
      <c r="P126" s="44"/>
      <c r="Q126" s="44"/>
      <c r="R126" s="44"/>
      <c r="S126" s="44"/>
      <c r="T126" s="44"/>
      <c r="U126" s="44"/>
      <c r="V126" s="44"/>
      <c r="W126" s="44"/>
      <c r="X126" s="44"/>
      <c r="Y126" s="44"/>
    </row>
    <row r="127" spans="1:25" ht="18" customHeight="1">
      <c r="A127" s="94"/>
      <c r="B127" s="44"/>
      <c r="C127" s="118"/>
      <c r="D127" s="119"/>
      <c r="E127" s="119"/>
      <c r="F127" s="120"/>
      <c r="G127" s="44"/>
      <c r="H127" s="44"/>
      <c r="I127" s="44"/>
      <c r="J127" s="44"/>
      <c r="K127" s="44"/>
      <c r="L127" s="44"/>
      <c r="M127" s="44"/>
      <c r="N127" s="44"/>
      <c r="O127" s="44"/>
      <c r="P127" s="44"/>
      <c r="Q127" s="44"/>
      <c r="R127" s="44"/>
      <c r="S127" s="44"/>
      <c r="T127" s="44"/>
      <c r="U127" s="44"/>
      <c r="V127" s="44"/>
      <c r="W127" s="44"/>
      <c r="X127" s="44"/>
      <c r="Y127" s="44"/>
    </row>
    <row r="128" spans="1:25" ht="18" customHeight="1">
      <c r="A128" s="94"/>
      <c r="B128" s="44"/>
      <c r="C128" s="118"/>
      <c r="D128" s="119"/>
      <c r="E128" s="119"/>
      <c r="F128" s="120"/>
      <c r="G128" s="44"/>
      <c r="H128" s="44"/>
      <c r="I128" s="44"/>
      <c r="J128" s="44"/>
      <c r="K128" s="44"/>
      <c r="L128" s="44"/>
      <c r="M128" s="44"/>
      <c r="N128" s="44"/>
      <c r="O128" s="44"/>
      <c r="P128" s="44"/>
      <c r="Q128" s="44"/>
      <c r="R128" s="44"/>
      <c r="S128" s="44"/>
      <c r="T128" s="44"/>
      <c r="U128" s="44"/>
      <c r="V128" s="44"/>
      <c r="W128" s="44"/>
      <c r="X128" s="44"/>
      <c r="Y128" s="44"/>
    </row>
    <row r="129" spans="1:25" ht="18" customHeight="1">
      <c r="A129" s="94"/>
      <c r="B129" s="44"/>
      <c r="C129" s="118"/>
      <c r="D129" s="119"/>
      <c r="E129" s="119"/>
      <c r="F129" s="120"/>
      <c r="G129" s="44"/>
      <c r="H129" s="44"/>
      <c r="I129" s="44"/>
      <c r="J129" s="44"/>
      <c r="K129" s="44"/>
      <c r="L129" s="44"/>
      <c r="M129" s="44"/>
      <c r="N129" s="44"/>
      <c r="O129" s="44"/>
      <c r="P129" s="44"/>
      <c r="Q129" s="44"/>
      <c r="R129" s="44"/>
      <c r="S129" s="44"/>
      <c r="T129" s="44"/>
      <c r="U129" s="44"/>
      <c r="V129" s="44"/>
      <c r="W129" s="44"/>
      <c r="X129" s="44"/>
      <c r="Y129" s="44"/>
    </row>
    <row r="130" spans="1:25" ht="18" customHeight="1">
      <c r="A130" s="94"/>
      <c r="B130" s="44"/>
      <c r="C130" s="118"/>
      <c r="D130" s="119"/>
      <c r="E130" s="119"/>
      <c r="F130" s="120"/>
      <c r="G130" s="44"/>
      <c r="H130" s="44"/>
      <c r="I130" s="44"/>
      <c r="J130" s="44"/>
      <c r="K130" s="44"/>
      <c r="L130" s="44"/>
      <c r="M130" s="44"/>
      <c r="N130" s="44"/>
      <c r="O130" s="44"/>
      <c r="P130" s="44"/>
      <c r="Q130" s="44"/>
      <c r="R130" s="44"/>
      <c r="S130" s="44"/>
      <c r="T130" s="44"/>
      <c r="U130" s="44"/>
      <c r="V130" s="44"/>
      <c r="W130" s="44"/>
      <c r="X130" s="44"/>
      <c r="Y130" s="44"/>
    </row>
    <row r="131" spans="1:25" ht="18" customHeight="1">
      <c r="A131" s="94"/>
      <c r="B131" s="44"/>
      <c r="C131" s="118"/>
      <c r="D131" s="119"/>
      <c r="E131" s="119"/>
      <c r="F131" s="120"/>
      <c r="G131" s="44"/>
      <c r="H131" s="44"/>
      <c r="I131" s="44"/>
      <c r="J131" s="44"/>
      <c r="K131" s="44"/>
      <c r="L131" s="44"/>
      <c r="M131" s="44"/>
      <c r="N131" s="44"/>
      <c r="O131" s="44"/>
      <c r="P131" s="44"/>
      <c r="Q131" s="44"/>
      <c r="R131" s="44"/>
      <c r="S131" s="44"/>
      <c r="T131" s="44"/>
      <c r="U131" s="44"/>
      <c r="V131" s="44"/>
      <c r="W131" s="44"/>
      <c r="X131" s="44"/>
      <c r="Y131" s="44"/>
    </row>
    <row r="132" spans="1:25" ht="18" customHeight="1">
      <c r="A132" s="94"/>
      <c r="B132" s="44"/>
      <c r="C132" s="118"/>
      <c r="D132" s="119"/>
      <c r="E132" s="119"/>
      <c r="F132" s="120"/>
      <c r="G132" s="44"/>
      <c r="H132" s="44"/>
      <c r="I132" s="44"/>
      <c r="J132" s="44"/>
      <c r="K132" s="44"/>
      <c r="L132" s="44"/>
      <c r="M132" s="44"/>
      <c r="N132" s="44"/>
      <c r="O132" s="44"/>
      <c r="P132" s="44"/>
      <c r="Q132" s="44"/>
      <c r="R132" s="44"/>
      <c r="S132" s="44"/>
      <c r="T132" s="44"/>
      <c r="U132" s="44"/>
      <c r="V132" s="44"/>
      <c r="W132" s="44"/>
      <c r="X132" s="44"/>
      <c r="Y132" s="44"/>
    </row>
    <row r="133" spans="1:25" ht="18" customHeight="1">
      <c r="A133" s="94"/>
      <c r="B133" s="44"/>
      <c r="C133" s="118"/>
      <c r="D133" s="119"/>
      <c r="E133" s="119"/>
      <c r="F133" s="120"/>
      <c r="G133" s="44"/>
      <c r="H133" s="44"/>
      <c r="I133" s="44"/>
      <c r="J133" s="44"/>
      <c r="K133" s="44"/>
      <c r="L133" s="44"/>
      <c r="M133" s="44"/>
      <c r="N133" s="44"/>
      <c r="O133" s="44"/>
      <c r="P133" s="44"/>
      <c r="Q133" s="44"/>
      <c r="R133" s="44"/>
      <c r="S133" s="44"/>
      <c r="T133" s="44"/>
      <c r="U133" s="44"/>
      <c r="V133" s="44"/>
      <c r="W133" s="44"/>
      <c r="X133" s="44"/>
      <c r="Y133" s="44"/>
    </row>
    <row r="134" spans="1:25" ht="18" customHeight="1">
      <c r="A134" s="94"/>
      <c r="B134" s="44"/>
      <c r="C134" s="118"/>
      <c r="D134" s="119"/>
      <c r="E134" s="119"/>
      <c r="F134" s="120"/>
      <c r="G134" s="44"/>
      <c r="H134" s="44"/>
      <c r="I134" s="44"/>
      <c r="J134" s="44"/>
      <c r="K134" s="44"/>
      <c r="L134" s="44"/>
      <c r="M134" s="44"/>
      <c r="N134" s="44"/>
      <c r="O134" s="44"/>
      <c r="P134" s="44"/>
      <c r="Q134" s="44"/>
      <c r="R134" s="44"/>
      <c r="S134" s="44"/>
      <c r="T134" s="44"/>
      <c r="U134" s="44"/>
      <c r="V134" s="44"/>
      <c r="W134" s="44"/>
      <c r="X134" s="44"/>
      <c r="Y134" s="44"/>
    </row>
    <row r="135" spans="1:25" ht="18" customHeight="1">
      <c r="A135" s="94"/>
      <c r="B135" s="44"/>
      <c r="C135" s="118"/>
      <c r="D135" s="119"/>
      <c r="E135" s="119"/>
      <c r="F135" s="120"/>
      <c r="G135" s="44"/>
      <c r="H135" s="44"/>
      <c r="I135" s="44"/>
      <c r="J135" s="44"/>
      <c r="K135" s="44"/>
      <c r="L135" s="44"/>
      <c r="M135" s="44"/>
      <c r="N135" s="44"/>
      <c r="O135" s="44"/>
      <c r="P135" s="44"/>
      <c r="Q135" s="44"/>
      <c r="R135" s="44"/>
      <c r="S135" s="44"/>
      <c r="T135" s="44"/>
      <c r="U135" s="44"/>
      <c r="V135" s="44"/>
      <c r="W135" s="44"/>
      <c r="X135" s="44"/>
      <c r="Y135" s="44"/>
    </row>
    <row r="136" spans="1:25" ht="18" customHeight="1">
      <c r="A136" s="94"/>
      <c r="B136" s="44"/>
      <c r="C136" s="118"/>
      <c r="D136" s="119"/>
      <c r="E136" s="119"/>
      <c r="F136" s="120"/>
      <c r="G136" s="44"/>
      <c r="H136" s="44"/>
      <c r="I136" s="44"/>
      <c r="J136" s="44"/>
      <c r="K136" s="44"/>
      <c r="L136" s="44"/>
      <c r="M136" s="44"/>
      <c r="N136" s="44"/>
      <c r="O136" s="44"/>
      <c r="P136" s="44"/>
      <c r="Q136" s="44"/>
      <c r="R136" s="44"/>
      <c r="S136" s="44"/>
      <c r="T136" s="44"/>
      <c r="U136" s="44"/>
      <c r="V136" s="44"/>
      <c r="W136" s="44"/>
      <c r="X136" s="44"/>
      <c r="Y136" s="44"/>
    </row>
    <row r="137" spans="1:25" ht="18" customHeight="1">
      <c r="A137" s="94"/>
      <c r="B137" s="44"/>
      <c r="C137" s="118"/>
      <c r="D137" s="119"/>
      <c r="E137" s="119"/>
      <c r="F137" s="120"/>
      <c r="G137" s="44"/>
      <c r="H137" s="44"/>
      <c r="I137" s="44"/>
      <c r="J137" s="44"/>
      <c r="K137" s="44"/>
      <c r="L137" s="44"/>
      <c r="M137" s="44"/>
      <c r="N137" s="44"/>
      <c r="O137" s="44"/>
      <c r="P137" s="44"/>
      <c r="Q137" s="44"/>
      <c r="R137" s="44"/>
      <c r="S137" s="44"/>
      <c r="T137" s="44"/>
      <c r="U137" s="44"/>
      <c r="V137" s="44"/>
      <c r="W137" s="44"/>
      <c r="X137" s="44"/>
      <c r="Y137" s="44"/>
    </row>
    <row r="138" spans="1:25" ht="18" customHeight="1">
      <c r="A138" s="94"/>
      <c r="B138" s="44"/>
      <c r="C138" s="118"/>
      <c r="D138" s="119"/>
      <c r="E138" s="119"/>
      <c r="F138" s="120"/>
      <c r="G138" s="44"/>
      <c r="H138" s="44"/>
      <c r="I138" s="44"/>
      <c r="J138" s="44"/>
      <c r="K138" s="44"/>
      <c r="L138" s="44"/>
      <c r="M138" s="44"/>
      <c r="N138" s="44"/>
      <c r="O138" s="44"/>
      <c r="P138" s="44"/>
      <c r="Q138" s="44"/>
      <c r="R138" s="44"/>
      <c r="S138" s="44"/>
      <c r="T138" s="44"/>
      <c r="U138" s="44"/>
      <c r="V138" s="44"/>
      <c r="W138" s="44"/>
      <c r="X138" s="44"/>
      <c r="Y138" s="44"/>
    </row>
    <row r="139" spans="1:25" ht="18" customHeight="1">
      <c r="A139" s="94"/>
      <c r="B139" s="44"/>
      <c r="C139" s="118"/>
      <c r="D139" s="119"/>
      <c r="E139" s="119"/>
      <c r="F139" s="120"/>
      <c r="G139" s="44"/>
      <c r="H139" s="44"/>
      <c r="I139" s="44"/>
      <c r="J139" s="44"/>
      <c r="K139" s="44"/>
      <c r="L139" s="44"/>
      <c r="M139" s="44"/>
      <c r="N139" s="44"/>
      <c r="O139" s="44"/>
      <c r="P139" s="44"/>
      <c r="Q139" s="44"/>
      <c r="R139" s="44"/>
      <c r="S139" s="44"/>
      <c r="T139" s="44"/>
      <c r="U139" s="44"/>
      <c r="V139" s="44"/>
      <c r="W139" s="44"/>
      <c r="X139" s="44"/>
      <c r="Y139" s="44"/>
    </row>
    <row r="140" spans="1:25" ht="18" customHeight="1">
      <c r="A140" s="94"/>
      <c r="B140" s="44"/>
      <c r="C140" s="118"/>
      <c r="D140" s="119"/>
      <c r="E140" s="119"/>
      <c r="F140" s="120"/>
      <c r="G140" s="44"/>
      <c r="H140" s="44"/>
      <c r="I140" s="44"/>
      <c r="J140" s="44"/>
      <c r="K140" s="44"/>
      <c r="L140" s="44"/>
      <c r="M140" s="44"/>
      <c r="N140" s="44"/>
      <c r="O140" s="44"/>
      <c r="P140" s="44"/>
      <c r="Q140" s="44"/>
      <c r="R140" s="44"/>
      <c r="S140" s="44"/>
      <c r="T140" s="44"/>
      <c r="U140" s="44"/>
      <c r="V140" s="44"/>
      <c r="W140" s="44"/>
      <c r="X140" s="44"/>
      <c r="Y140" s="44"/>
    </row>
    <row r="141" spans="1:25" ht="18" customHeight="1">
      <c r="A141" s="94"/>
      <c r="B141" s="44"/>
      <c r="C141" s="118"/>
      <c r="D141" s="119"/>
      <c r="E141" s="119"/>
      <c r="F141" s="120"/>
      <c r="G141" s="44"/>
      <c r="H141" s="44"/>
      <c r="I141" s="44"/>
      <c r="J141" s="44"/>
      <c r="K141" s="44"/>
      <c r="L141" s="44"/>
      <c r="M141" s="44"/>
      <c r="N141" s="44"/>
      <c r="O141" s="44"/>
      <c r="P141" s="44"/>
      <c r="Q141" s="44"/>
      <c r="R141" s="44"/>
      <c r="S141" s="44"/>
      <c r="T141" s="44"/>
      <c r="U141" s="44"/>
      <c r="V141" s="44"/>
      <c r="W141" s="44"/>
      <c r="X141" s="44"/>
      <c r="Y141" s="44"/>
    </row>
    <row r="142" spans="1:25" ht="18" customHeight="1">
      <c r="A142" s="94"/>
      <c r="B142" s="44"/>
      <c r="C142" s="118"/>
      <c r="D142" s="119"/>
      <c r="E142" s="119"/>
      <c r="F142" s="120"/>
      <c r="G142" s="44"/>
      <c r="H142" s="44"/>
      <c r="I142" s="44"/>
      <c r="J142" s="44"/>
      <c r="K142" s="44"/>
      <c r="L142" s="44"/>
      <c r="M142" s="44"/>
      <c r="N142" s="44"/>
      <c r="O142" s="44"/>
      <c r="P142" s="44"/>
      <c r="Q142" s="44"/>
      <c r="R142" s="44"/>
      <c r="S142" s="44"/>
      <c r="T142" s="44"/>
      <c r="U142" s="44"/>
      <c r="V142" s="44"/>
      <c r="W142" s="44"/>
      <c r="X142" s="44"/>
      <c r="Y142" s="44"/>
    </row>
    <row r="143" spans="1:25" ht="18" customHeight="1">
      <c r="A143" s="94"/>
      <c r="B143" s="44"/>
      <c r="C143" s="118"/>
      <c r="D143" s="119"/>
      <c r="E143" s="119"/>
      <c r="F143" s="120"/>
      <c r="G143" s="44"/>
      <c r="H143" s="44"/>
      <c r="I143" s="44"/>
      <c r="J143" s="44"/>
      <c r="K143" s="44"/>
      <c r="L143" s="44"/>
      <c r="M143" s="44"/>
      <c r="N143" s="44"/>
      <c r="O143" s="44"/>
      <c r="P143" s="44"/>
      <c r="Q143" s="44"/>
      <c r="R143" s="44"/>
      <c r="S143" s="44"/>
      <c r="T143" s="44"/>
      <c r="U143" s="44"/>
      <c r="V143" s="44"/>
      <c r="W143" s="44"/>
      <c r="X143" s="44"/>
      <c r="Y143" s="44"/>
    </row>
    <row r="144" spans="1:25" ht="18" customHeight="1">
      <c r="A144" s="94"/>
      <c r="B144" s="44"/>
      <c r="C144" s="118"/>
      <c r="D144" s="119"/>
      <c r="E144" s="119"/>
      <c r="F144" s="120"/>
      <c r="G144" s="44"/>
      <c r="H144" s="44"/>
      <c r="I144" s="44"/>
      <c r="J144" s="44"/>
      <c r="K144" s="44"/>
      <c r="L144" s="44"/>
      <c r="M144" s="44"/>
      <c r="N144" s="44"/>
      <c r="O144" s="44"/>
      <c r="P144" s="44"/>
      <c r="Q144" s="44"/>
      <c r="R144" s="44"/>
      <c r="S144" s="44"/>
      <c r="T144" s="44"/>
      <c r="U144" s="44"/>
      <c r="V144" s="44"/>
      <c r="W144" s="44"/>
      <c r="X144" s="44"/>
      <c r="Y144" s="44"/>
    </row>
    <row r="145" spans="1:25" ht="18" customHeight="1">
      <c r="A145" s="94"/>
      <c r="B145" s="44"/>
      <c r="C145" s="118"/>
      <c r="D145" s="119"/>
      <c r="E145" s="119"/>
      <c r="F145" s="120"/>
      <c r="G145" s="44"/>
      <c r="H145" s="44"/>
      <c r="I145" s="44"/>
      <c r="J145" s="44"/>
      <c r="K145" s="44"/>
      <c r="L145" s="44"/>
      <c r="M145" s="44"/>
      <c r="N145" s="44"/>
      <c r="O145" s="44"/>
      <c r="P145" s="44"/>
      <c r="Q145" s="44"/>
      <c r="R145" s="44"/>
      <c r="S145" s="44"/>
      <c r="T145" s="44"/>
      <c r="U145" s="44"/>
      <c r="V145" s="44"/>
      <c r="W145" s="44"/>
      <c r="X145" s="44"/>
      <c r="Y145" s="44"/>
    </row>
    <row r="146" spans="1:25" ht="18" customHeight="1">
      <c r="A146" s="94"/>
      <c r="B146" s="44"/>
      <c r="C146" s="118"/>
      <c r="D146" s="119"/>
      <c r="E146" s="119"/>
      <c r="F146" s="120"/>
      <c r="G146" s="44"/>
      <c r="H146" s="44"/>
      <c r="I146" s="44"/>
      <c r="J146" s="44"/>
      <c r="K146" s="44"/>
      <c r="L146" s="44"/>
      <c r="M146" s="44"/>
      <c r="N146" s="44"/>
      <c r="O146" s="44"/>
      <c r="P146" s="44"/>
      <c r="Q146" s="44"/>
      <c r="R146" s="44"/>
      <c r="S146" s="44"/>
      <c r="T146" s="44"/>
      <c r="U146" s="44"/>
      <c r="V146" s="44"/>
      <c r="W146" s="44"/>
      <c r="X146" s="44"/>
      <c r="Y146" s="44"/>
    </row>
    <row r="147" spans="1:25" ht="18" customHeight="1">
      <c r="A147" s="94"/>
      <c r="B147" s="44"/>
      <c r="C147" s="118"/>
      <c r="D147" s="119"/>
      <c r="E147" s="119"/>
      <c r="F147" s="120"/>
      <c r="G147" s="44"/>
      <c r="H147" s="44"/>
      <c r="I147" s="44"/>
      <c r="J147" s="44"/>
      <c r="K147" s="44"/>
      <c r="L147" s="44"/>
      <c r="M147" s="44"/>
      <c r="N147" s="44"/>
      <c r="O147" s="44"/>
      <c r="P147" s="44"/>
      <c r="Q147" s="44"/>
      <c r="R147" s="44"/>
      <c r="S147" s="44"/>
      <c r="T147" s="44"/>
      <c r="U147" s="44"/>
      <c r="V147" s="44"/>
      <c r="W147" s="44"/>
      <c r="X147" s="44"/>
      <c r="Y147" s="44"/>
    </row>
    <row r="148" spans="1:25" ht="18" customHeight="1">
      <c r="A148" s="94"/>
      <c r="B148" s="44"/>
      <c r="C148" s="118"/>
      <c r="D148" s="119"/>
      <c r="E148" s="119"/>
      <c r="F148" s="120"/>
      <c r="G148" s="44"/>
      <c r="H148" s="44"/>
      <c r="I148" s="44"/>
      <c r="J148" s="44"/>
      <c r="K148" s="44"/>
      <c r="L148" s="44"/>
      <c r="M148" s="44"/>
      <c r="N148" s="44"/>
      <c r="O148" s="44"/>
      <c r="P148" s="44"/>
      <c r="Q148" s="44"/>
      <c r="R148" s="44"/>
      <c r="S148" s="44"/>
      <c r="T148" s="44"/>
      <c r="U148" s="44"/>
      <c r="V148" s="44"/>
      <c r="W148" s="44"/>
      <c r="X148" s="44"/>
      <c r="Y148" s="44"/>
    </row>
    <row r="149" spans="1:25" ht="18" customHeight="1">
      <c r="A149" s="94"/>
      <c r="B149" s="44"/>
      <c r="C149" s="118"/>
      <c r="D149" s="119"/>
      <c r="E149" s="119"/>
      <c r="F149" s="120"/>
      <c r="G149" s="44"/>
      <c r="H149" s="44"/>
      <c r="I149" s="44"/>
      <c r="J149" s="44"/>
      <c r="K149" s="44"/>
      <c r="L149" s="44"/>
      <c r="M149" s="44"/>
      <c r="N149" s="44"/>
      <c r="O149" s="44"/>
      <c r="P149" s="44"/>
      <c r="Q149" s="44"/>
      <c r="R149" s="44"/>
      <c r="S149" s="44"/>
      <c r="T149" s="44"/>
      <c r="U149" s="44"/>
      <c r="V149" s="44"/>
      <c r="W149" s="44"/>
      <c r="X149" s="44"/>
      <c r="Y149" s="44"/>
    </row>
    <row r="150" spans="1:25" ht="18" customHeight="1">
      <c r="A150" s="94"/>
      <c r="B150" s="44"/>
      <c r="C150" s="118"/>
      <c r="D150" s="119"/>
      <c r="E150" s="119"/>
      <c r="F150" s="120"/>
      <c r="G150" s="44"/>
      <c r="H150" s="44"/>
      <c r="I150" s="44"/>
      <c r="J150" s="44"/>
      <c r="K150" s="44"/>
      <c r="L150" s="44"/>
      <c r="M150" s="44"/>
      <c r="N150" s="44"/>
      <c r="O150" s="44"/>
      <c r="P150" s="44"/>
      <c r="Q150" s="44"/>
      <c r="R150" s="44"/>
      <c r="S150" s="44"/>
      <c r="T150" s="44"/>
      <c r="U150" s="44"/>
      <c r="V150" s="44"/>
      <c r="W150" s="44"/>
      <c r="X150" s="44"/>
      <c r="Y150" s="44"/>
    </row>
    <row r="151" spans="1:25" ht="18" customHeight="1">
      <c r="A151" s="94"/>
      <c r="B151" s="44"/>
      <c r="C151" s="118"/>
      <c r="D151" s="119"/>
      <c r="E151" s="119"/>
      <c r="F151" s="120"/>
      <c r="G151" s="44"/>
      <c r="H151" s="44"/>
      <c r="I151" s="44"/>
      <c r="J151" s="44"/>
      <c r="K151" s="44"/>
      <c r="L151" s="44"/>
      <c r="M151" s="44"/>
      <c r="N151" s="44"/>
      <c r="O151" s="44"/>
      <c r="P151" s="44"/>
      <c r="Q151" s="44"/>
      <c r="R151" s="44"/>
      <c r="S151" s="44"/>
      <c r="T151" s="44"/>
      <c r="U151" s="44"/>
      <c r="V151" s="44"/>
      <c r="W151" s="44"/>
      <c r="X151" s="44"/>
      <c r="Y151" s="44"/>
    </row>
    <row r="152" spans="1:25" ht="18" customHeight="1">
      <c r="A152" s="94"/>
      <c r="B152" s="44"/>
      <c r="C152" s="118"/>
      <c r="D152" s="119"/>
      <c r="E152" s="119"/>
      <c r="F152" s="120"/>
      <c r="G152" s="44"/>
      <c r="H152" s="44"/>
      <c r="I152" s="44"/>
      <c r="J152" s="44"/>
      <c r="K152" s="44"/>
      <c r="L152" s="44"/>
      <c r="M152" s="44"/>
      <c r="N152" s="44"/>
      <c r="O152" s="44"/>
      <c r="P152" s="44"/>
      <c r="Q152" s="44"/>
      <c r="R152" s="44"/>
      <c r="S152" s="44"/>
      <c r="T152" s="44"/>
      <c r="U152" s="44"/>
      <c r="V152" s="44"/>
      <c r="W152" s="44"/>
      <c r="X152" s="44"/>
      <c r="Y152" s="44"/>
    </row>
    <row r="153" spans="1:25" ht="18" customHeight="1">
      <c r="A153" s="94"/>
      <c r="B153" s="44"/>
      <c r="C153" s="118"/>
      <c r="D153" s="119"/>
      <c r="E153" s="119"/>
      <c r="F153" s="120"/>
      <c r="G153" s="44"/>
      <c r="H153" s="44"/>
      <c r="I153" s="44"/>
      <c r="J153" s="44"/>
      <c r="K153" s="44"/>
      <c r="L153" s="44"/>
      <c r="M153" s="44"/>
      <c r="N153" s="44"/>
      <c r="O153" s="44"/>
      <c r="P153" s="44"/>
      <c r="Q153" s="44"/>
      <c r="R153" s="44"/>
      <c r="S153" s="44"/>
      <c r="T153" s="44"/>
      <c r="U153" s="44"/>
      <c r="V153" s="44"/>
      <c r="W153" s="44"/>
      <c r="X153" s="44"/>
      <c r="Y153" s="44"/>
    </row>
    <row r="154" spans="1:25" ht="18" customHeight="1">
      <c r="A154" s="94"/>
      <c r="B154" s="44"/>
      <c r="C154" s="118"/>
      <c r="D154" s="119"/>
      <c r="E154" s="119"/>
      <c r="F154" s="120"/>
      <c r="G154" s="44"/>
      <c r="H154" s="44"/>
      <c r="I154" s="44"/>
      <c r="J154" s="44"/>
      <c r="K154" s="44"/>
      <c r="L154" s="44"/>
      <c r="M154" s="44"/>
      <c r="N154" s="44"/>
      <c r="O154" s="44"/>
      <c r="P154" s="44"/>
      <c r="Q154" s="44"/>
      <c r="R154" s="44"/>
      <c r="S154" s="44"/>
      <c r="T154" s="44"/>
      <c r="U154" s="44"/>
      <c r="V154" s="44"/>
      <c r="W154" s="44"/>
      <c r="X154" s="44"/>
      <c r="Y154" s="44"/>
    </row>
    <row r="155" spans="1:25" ht="18" customHeight="1">
      <c r="A155" s="94"/>
      <c r="B155" s="44"/>
      <c r="C155" s="118"/>
      <c r="D155" s="119"/>
      <c r="E155" s="119"/>
      <c r="F155" s="120"/>
      <c r="G155" s="44"/>
      <c r="H155" s="44"/>
      <c r="I155" s="44"/>
      <c r="J155" s="44"/>
      <c r="K155" s="44"/>
      <c r="L155" s="44"/>
      <c r="M155" s="44"/>
      <c r="N155" s="44"/>
      <c r="O155" s="44"/>
      <c r="P155" s="44"/>
      <c r="Q155" s="44"/>
      <c r="R155" s="44"/>
      <c r="S155" s="44"/>
      <c r="T155" s="44"/>
      <c r="U155" s="44"/>
      <c r="V155" s="44"/>
      <c r="W155" s="44"/>
      <c r="X155" s="44"/>
      <c r="Y155" s="44"/>
    </row>
    <row r="156" spans="1:25" ht="18" customHeight="1">
      <c r="A156" s="94"/>
      <c r="B156" s="44"/>
      <c r="C156" s="118"/>
      <c r="D156" s="119"/>
      <c r="E156" s="119"/>
      <c r="F156" s="120"/>
      <c r="G156" s="44"/>
      <c r="H156" s="44"/>
      <c r="I156" s="44"/>
      <c r="J156" s="44"/>
      <c r="K156" s="44"/>
      <c r="L156" s="44"/>
      <c r="M156" s="44"/>
      <c r="N156" s="44"/>
      <c r="O156" s="44"/>
      <c r="P156" s="44"/>
      <c r="Q156" s="44"/>
      <c r="R156" s="44"/>
      <c r="S156" s="44"/>
      <c r="T156" s="44"/>
      <c r="U156" s="44"/>
      <c r="V156" s="44"/>
      <c r="W156" s="44"/>
      <c r="X156" s="44"/>
      <c r="Y156" s="44"/>
    </row>
    <row r="157" spans="1:25" ht="18" customHeight="1">
      <c r="A157" s="94"/>
      <c r="B157" s="44"/>
      <c r="C157" s="118"/>
      <c r="D157" s="119"/>
      <c r="E157" s="119"/>
      <c r="F157" s="120"/>
      <c r="G157" s="44"/>
      <c r="H157" s="44"/>
      <c r="I157" s="44"/>
      <c r="J157" s="44"/>
      <c r="K157" s="44"/>
      <c r="L157" s="44"/>
      <c r="M157" s="44"/>
      <c r="N157" s="44"/>
      <c r="O157" s="44"/>
      <c r="P157" s="44"/>
      <c r="Q157" s="44"/>
      <c r="R157" s="44"/>
      <c r="S157" s="44"/>
      <c r="T157" s="44"/>
      <c r="U157" s="44"/>
      <c r="V157" s="44"/>
      <c r="W157" s="44"/>
      <c r="X157" s="44"/>
      <c r="Y157" s="44"/>
    </row>
    <row r="158" spans="1:25" ht="18" customHeight="1">
      <c r="A158" s="94"/>
      <c r="B158" s="44"/>
      <c r="C158" s="118"/>
      <c r="D158" s="119"/>
      <c r="E158" s="119"/>
      <c r="F158" s="120"/>
      <c r="G158" s="44"/>
      <c r="H158" s="44"/>
      <c r="I158" s="44"/>
      <c r="J158" s="44"/>
      <c r="K158" s="44"/>
      <c r="L158" s="44"/>
      <c r="M158" s="44"/>
      <c r="N158" s="44"/>
      <c r="O158" s="44"/>
      <c r="P158" s="44"/>
      <c r="Q158" s="44"/>
      <c r="R158" s="44"/>
      <c r="S158" s="44"/>
      <c r="T158" s="44"/>
      <c r="U158" s="44"/>
      <c r="V158" s="44"/>
      <c r="W158" s="44"/>
      <c r="X158" s="44"/>
      <c r="Y158" s="44"/>
    </row>
    <row r="159" spans="1:25" ht="18" customHeight="1">
      <c r="A159" s="94"/>
      <c r="B159" s="44"/>
      <c r="C159" s="118"/>
      <c r="D159" s="119"/>
      <c r="E159" s="119"/>
      <c r="F159" s="120"/>
      <c r="G159" s="44"/>
      <c r="H159" s="44"/>
      <c r="I159" s="44"/>
      <c r="J159" s="44"/>
      <c r="K159" s="44"/>
      <c r="L159" s="44"/>
      <c r="M159" s="44"/>
      <c r="N159" s="44"/>
      <c r="O159" s="44"/>
      <c r="P159" s="44"/>
      <c r="Q159" s="44"/>
      <c r="R159" s="44"/>
      <c r="S159" s="44"/>
      <c r="T159" s="44"/>
      <c r="U159" s="44"/>
      <c r="V159" s="44"/>
      <c r="W159" s="44"/>
      <c r="X159" s="44"/>
      <c r="Y159" s="44"/>
    </row>
    <row r="160" spans="1:25" ht="18" customHeight="1">
      <c r="A160" s="94"/>
      <c r="B160" s="44"/>
      <c r="C160" s="118"/>
      <c r="D160" s="119"/>
      <c r="E160" s="119"/>
      <c r="F160" s="120"/>
      <c r="G160" s="44"/>
      <c r="H160" s="44"/>
      <c r="I160" s="44"/>
      <c r="J160" s="44"/>
      <c r="K160" s="44"/>
      <c r="L160" s="44"/>
      <c r="M160" s="44"/>
      <c r="N160" s="44"/>
      <c r="O160" s="44"/>
      <c r="P160" s="44"/>
      <c r="Q160" s="44"/>
      <c r="R160" s="44"/>
      <c r="S160" s="44"/>
      <c r="T160" s="44"/>
      <c r="U160" s="44"/>
      <c r="V160" s="44"/>
      <c r="W160" s="44"/>
      <c r="X160" s="44"/>
      <c r="Y160" s="44"/>
    </row>
    <row r="161" spans="1:25" ht="18" customHeight="1">
      <c r="A161" s="94"/>
      <c r="B161" s="44"/>
      <c r="C161" s="118"/>
      <c r="D161" s="119"/>
      <c r="E161" s="119"/>
      <c r="F161" s="120"/>
      <c r="G161" s="44"/>
      <c r="H161" s="44"/>
      <c r="I161" s="44"/>
      <c r="J161" s="44"/>
      <c r="K161" s="44"/>
      <c r="L161" s="44"/>
      <c r="M161" s="44"/>
      <c r="N161" s="44"/>
      <c r="O161" s="44"/>
      <c r="P161" s="44"/>
      <c r="Q161" s="44"/>
      <c r="R161" s="44"/>
      <c r="S161" s="44"/>
      <c r="T161" s="44"/>
      <c r="U161" s="44"/>
      <c r="V161" s="44"/>
      <c r="W161" s="44"/>
      <c r="X161" s="44"/>
      <c r="Y161" s="44"/>
    </row>
    <row r="162" spans="1:25" ht="18" customHeight="1">
      <c r="A162" s="94"/>
      <c r="B162" s="44"/>
      <c r="C162" s="118"/>
      <c r="D162" s="119"/>
      <c r="E162" s="119"/>
      <c r="F162" s="120"/>
      <c r="G162" s="44"/>
      <c r="H162" s="44"/>
      <c r="I162" s="44"/>
      <c r="J162" s="44"/>
      <c r="K162" s="44"/>
      <c r="L162" s="44"/>
      <c r="M162" s="44"/>
      <c r="N162" s="44"/>
      <c r="O162" s="44"/>
      <c r="P162" s="44"/>
      <c r="Q162" s="44"/>
      <c r="R162" s="44"/>
      <c r="S162" s="44"/>
      <c r="T162" s="44"/>
      <c r="U162" s="44"/>
      <c r="V162" s="44"/>
      <c r="W162" s="44"/>
      <c r="X162" s="44"/>
      <c r="Y162" s="44"/>
    </row>
    <row r="163" spans="1:25" ht="18" customHeight="1">
      <c r="A163" s="94"/>
      <c r="B163" s="44"/>
      <c r="C163" s="118"/>
      <c r="D163" s="119"/>
      <c r="E163" s="119"/>
      <c r="F163" s="120"/>
      <c r="G163" s="44"/>
      <c r="H163" s="44"/>
      <c r="I163" s="44"/>
      <c r="J163" s="44"/>
      <c r="K163" s="44"/>
      <c r="L163" s="44"/>
      <c r="M163" s="44"/>
      <c r="N163" s="44"/>
      <c r="O163" s="44"/>
      <c r="P163" s="44"/>
      <c r="Q163" s="44"/>
      <c r="R163" s="44"/>
      <c r="S163" s="44"/>
      <c r="T163" s="44"/>
      <c r="U163" s="44"/>
      <c r="V163" s="44"/>
      <c r="W163" s="44"/>
      <c r="X163" s="44"/>
      <c r="Y163" s="44"/>
    </row>
    <row r="164" spans="1:25" ht="18" customHeight="1">
      <c r="A164" s="94"/>
      <c r="B164" s="44"/>
      <c r="C164" s="118"/>
      <c r="D164" s="119"/>
      <c r="E164" s="119"/>
      <c r="F164" s="120"/>
      <c r="G164" s="44"/>
      <c r="H164" s="44"/>
      <c r="I164" s="44"/>
      <c r="J164" s="44"/>
      <c r="K164" s="44"/>
      <c r="L164" s="44"/>
      <c r="M164" s="44"/>
      <c r="N164" s="44"/>
      <c r="O164" s="44"/>
      <c r="P164" s="44"/>
      <c r="Q164" s="44"/>
      <c r="R164" s="44"/>
      <c r="S164" s="44"/>
      <c r="T164" s="44"/>
      <c r="U164" s="44"/>
      <c r="V164" s="44"/>
      <c r="W164" s="44"/>
      <c r="X164" s="44"/>
      <c r="Y164" s="44"/>
    </row>
    <row r="165" spans="1:25" ht="18" customHeight="1">
      <c r="A165" s="94"/>
      <c r="B165" s="44"/>
      <c r="C165" s="118"/>
      <c r="D165" s="119"/>
      <c r="E165" s="119"/>
      <c r="F165" s="120"/>
      <c r="G165" s="44"/>
      <c r="H165" s="44"/>
      <c r="I165" s="44"/>
      <c r="J165" s="44"/>
      <c r="K165" s="44"/>
      <c r="L165" s="44"/>
      <c r="M165" s="44"/>
      <c r="N165" s="44"/>
      <c r="O165" s="44"/>
      <c r="P165" s="44"/>
      <c r="Q165" s="44"/>
      <c r="R165" s="44"/>
      <c r="S165" s="44"/>
      <c r="T165" s="44"/>
      <c r="U165" s="44"/>
      <c r="V165" s="44"/>
      <c r="W165" s="44"/>
      <c r="X165" s="44"/>
      <c r="Y165" s="44"/>
    </row>
    <row r="166" spans="1:25" ht="18" customHeight="1">
      <c r="A166" s="94"/>
      <c r="B166" s="44"/>
      <c r="C166" s="118"/>
      <c r="D166" s="119"/>
      <c r="E166" s="119"/>
      <c r="F166" s="120"/>
      <c r="G166" s="44"/>
      <c r="H166" s="44"/>
      <c r="I166" s="44"/>
      <c r="J166" s="44"/>
      <c r="K166" s="44"/>
      <c r="L166" s="44"/>
      <c r="M166" s="44"/>
      <c r="N166" s="44"/>
      <c r="O166" s="44"/>
      <c r="P166" s="44"/>
      <c r="Q166" s="44"/>
      <c r="R166" s="44"/>
      <c r="S166" s="44"/>
      <c r="T166" s="44"/>
      <c r="U166" s="44"/>
      <c r="V166" s="44"/>
      <c r="W166" s="44"/>
      <c r="X166" s="44"/>
      <c r="Y166" s="44"/>
    </row>
    <row r="167" spans="1:25" ht="18" customHeight="1">
      <c r="A167" s="94"/>
      <c r="B167" s="44"/>
      <c r="C167" s="118"/>
      <c r="D167" s="119"/>
      <c r="E167" s="119"/>
      <c r="F167" s="120"/>
      <c r="G167" s="44"/>
      <c r="H167" s="44"/>
      <c r="I167" s="44"/>
      <c r="J167" s="44"/>
      <c r="K167" s="44"/>
      <c r="L167" s="44"/>
      <c r="M167" s="44"/>
      <c r="N167" s="44"/>
      <c r="O167" s="44"/>
      <c r="P167" s="44"/>
      <c r="Q167" s="44"/>
      <c r="R167" s="44"/>
      <c r="S167" s="44"/>
      <c r="T167" s="44"/>
      <c r="U167" s="44"/>
      <c r="V167" s="44"/>
      <c r="W167" s="44"/>
      <c r="X167" s="44"/>
      <c r="Y167" s="44"/>
    </row>
    <row r="168" spans="1:25" ht="18" customHeight="1">
      <c r="A168" s="94"/>
      <c r="B168" s="44"/>
      <c r="C168" s="118"/>
      <c r="D168" s="119"/>
      <c r="E168" s="119"/>
      <c r="F168" s="120"/>
      <c r="G168" s="44"/>
      <c r="H168" s="44"/>
      <c r="I168" s="44"/>
      <c r="J168" s="44"/>
      <c r="K168" s="44"/>
      <c r="L168" s="44"/>
      <c r="M168" s="44"/>
      <c r="N168" s="44"/>
      <c r="O168" s="44"/>
      <c r="P168" s="44"/>
      <c r="Q168" s="44"/>
      <c r="R168" s="44"/>
      <c r="S168" s="44"/>
      <c r="T168" s="44"/>
      <c r="U168" s="44"/>
      <c r="V168" s="44"/>
      <c r="W168" s="44"/>
      <c r="X168" s="44"/>
      <c r="Y168" s="44"/>
    </row>
    <row r="169" spans="1:25" ht="18" customHeight="1">
      <c r="A169" s="94"/>
      <c r="B169" s="44"/>
      <c r="C169" s="118"/>
      <c r="D169" s="119"/>
      <c r="E169" s="119"/>
      <c r="F169" s="120"/>
      <c r="G169" s="44"/>
      <c r="H169" s="44"/>
      <c r="I169" s="44"/>
      <c r="J169" s="44"/>
      <c r="K169" s="44"/>
      <c r="L169" s="44"/>
      <c r="M169" s="44"/>
      <c r="N169" s="44"/>
      <c r="O169" s="44"/>
      <c r="P169" s="44"/>
      <c r="Q169" s="44"/>
      <c r="R169" s="44"/>
      <c r="S169" s="44"/>
      <c r="T169" s="44"/>
      <c r="U169" s="44"/>
      <c r="V169" s="44"/>
      <c r="W169" s="44"/>
      <c r="X169" s="44"/>
      <c r="Y169" s="44"/>
    </row>
    <row r="170" spans="1:25" ht="18" customHeight="1">
      <c r="A170" s="94"/>
      <c r="B170" s="44"/>
      <c r="C170" s="118"/>
      <c r="D170" s="119"/>
      <c r="E170" s="119"/>
      <c r="F170" s="120"/>
      <c r="G170" s="44"/>
      <c r="H170" s="44"/>
      <c r="I170" s="44"/>
      <c r="J170" s="44"/>
      <c r="K170" s="44"/>
      <c r="L170" s="44"/>
      <c r="M170" s="44"/>
      <c r="N170" s="44"/>
      <c r="O170" s="44"/>
      <c r="P170" s="44"/>
      <c r="Q170" s="44"/>
      <c r="R170" s="44"/>
      <c r="S170" s="44"/>
      <c r="T170" s="44"/>
      <c r="U170" s="44"/>
      <c r="V170" s="44"/>
      <c r="W170" s="44"/>
      <c r="X170" s="44"/>
      <c r="Y170" s="44"/>
    </row>
    <row r="171" spans="1:25" ht="18" customHeight="1">
      <c r="A171" s="94"/>
      <c r="B171" s="44"/>
      <c r="C171" s="118"/>
      <c r="D171" s="119"/>
      <c r="E171" s="119"/>
      <c r="F171" s="120"/>
      <c r="G171" s="44"/>
      <c r="H171" s="44"/>
      <c r="I171" s="44"/>
      <c r="J171" s="44"/>
      <c r="K171" s="44"/>
      <c r="L171" s="44"/>
      <c r="M171" s="44"/>
      <c r="N171" s="44"/>
      <c r="O171" s="44"/>
      <c r="P171" s="44"/>
      <c r="Q171" s="44"/>
      <c r="R171" s="44"/>
      <c r="S171" s="44"/>
      <c r="T171" s="44"/>
      <c r="U171" s="44"/>
      <c r="V171" s="44"/>
      <c r="W171" s="44"/>
      <c r="X171" s="44"/>
      <c r="Y171" s="44"/>
    </row>
    <row r="172" spans="1:25" ht="18" customHeight="1">
      <c r="A172" s="94"/>
      <c r="B172" s="44"/>
      <c r="C172" s="118"/>
      <c r="D172" s="119"/>
      <c r="E172" s="119"/>
      <c r="F172" s="120"/>
      <c r="G172" s="44"/>
      <c r="H172" s="44"/>
      <c r="I172" s="44"/>
      <c r="J172" s="44"/>
      <c r="K172" s="44"/>
      <c r="L172" s="44"/>
      <c r="M172" s="44"/>
      <c r="N172" s="44"/>
      <c r="O172" s="44"/>
      <c r="P172" s="44"/>
      <c r="Q172" s="44"/>
      <c r="R172" s="44"/>
      <c r="S172" s="44"/>
      <c r="T172" s="44"/>
      <c r="U172" s="44"/>
      <c r="V172" s="44"/>
      <c r="W172" s="44"/>
      <c r="X172" s="44"/>
      <c r="Y172" s="44"/>
    </row>
    <row r="173" spans="1:25" ht="18" customHeight="1">
      <c r="A173" s="94"/>
      <c r="B173" s="44"/>
      <c r="C173" s="118"/>
      <c r="D173" s="119"/>
      <c r="E173" s="119"/>
      <c r="F173" s="120"/>
      <c r="G173" s="44"/>
      <c r="H173" s="44"/>
      <c r="I173" s="44"/>
      <c r="J173" s="44"/>
      <c r="K173" s="44"/>
      <c r="L173" s="44"/>
      <c r="M173" s="44"/>
      <c r="N173" s="44"/>
      <c r="O173" s="44"/>
      <c r="P173" s="44"/>
      <c r="Q173" s="44"/>
      <c r="R173" s="44"/>
      <c r="S173" s="44"/>
      <c r="T173" s="44"/>
      <c r="U173" s="44"/>
      <c r="V173" s="44"/>
      <c r="W173" s="44"/>
      <c r="X173" s="44"/>
      <c r="Y173" s="44"/>
    </row>
    <row r="174" spans="1:25" ht="18" customHeight="1">
      <c r="A174" s="94"/>
      <c r="B174" s="44"/>
      <c r="C174" s="118"/>
      <c r="D174" s="119"/>
      <c r="E174" s="119"/>
      <c r="F174" s="120"/>
      <c r="G174" s="44"/>
      <c r="H174" s="44"/>
      <c r="I174" s="44"/>
      <c r="J174" s="44"/>
      <c r="K174" s="44"/>
      <c r="L174" s="44"/>
      <c r="M174" s="44"/>
      <c r="N174" s="44"/>
      <c r="O174" s="44"/>
      <c r="P174" s="44"/>
      <c r="Q174" s="44"/>
      <c r="R174" s="44"/>
      <c r="S174" s="44"/>
      <c r="T174" s="44"/>
      <c r="U174" s="44"/>
      <c r="V174" s="44"/>
      <c r="W174" s="44"/>
      <c r="X174" s="44"/>
      <c r="Y174" s="44"/>
    </row>
    <row r="175" spans="1:25" ht="18" customHeight="1">
      <c r="A175" s="94"/>
      <c r="B175" s="44"/>
      <c r="C175" s="118"/>
      <c r="D175" s="119"/>
      <c r="E175" s="119"/>
      <c r="F175" s="120"/>
      <c r="G175" s="44"/>
      <c r="H175" s="44"/>
      <c r="I175" s="44"/>
      <c r="J175" s="44"/>
      <c r="K175" s="44"/>
      <c r="L175" s="44"/>
      <c r="M175" s="44"/>
      <c r="N175" s="44"/>
      <c r="O175" s="44"/>
      <c r="P175" s="44"/>
      <c r="Q175" s="44"/>
      <c r="R175" s="44"/>
      <c r="S175" s="44"/>
      <c r="T175" s="44"/>
      <c r="U175" s="44"/>
      <c r="V175" s="44"/>
      <c r="W175" s="44"/>
      <c r="X175" s="44"/>
      <c r="Y175" s="44"/>
    </row>
    <row r="176" spans="1:25" ht="18" customHeight="1">
      <c r="A176" s="94"/>
      <c r="B176" s="44"/>
      <c r="C176" s="118"/>
      <c r="D176" s="119"/>
      <c r="E176" s="119"/>
      <c r="F176" s="120"/>
      <c r="G176" s="44"/>
      <c r="H176" s="44"/>
      <c r="I176" s="44"/>
      <c r="J176" s="44"/>
      <c r="K176" s="44"/>
      <c r="L176" s="44"/>
      <c r="M176" s="44"/>
      <c r="N176" s="44"/>
      <c r="O176" s="44"/>
      <c r="P176" s="44"/>
      <c r="Q176" s="44"/>
      <c r="R176" s="44"/>
      <c r="S176" s="44"/>
      <c r="T176" s="44"/>
      <c r="U176" s="44"/>
      <c r="V176" s="44"/>
      <c r="W176" s="44"/>
      <c r="X176" s="44"/>
      <c r="Y176" s="44"/>
    </row>
    <row r="177" spans="1:25" ht="18" customHeight="1">
      <c r="A177" s="94"/>
      <c r="B177" s="44"/>
      <c r="C177" s="118"/>
      <c r="D177" s="119"/>
      <c r="E177" s="119"/>
      <c r="F177" s="120"/>
      <c r="G177" s="44"/>
      <c r="H177" s="44"/>
      <c r="I177" s="44"/>
      <c r="J177" s="44"/>
      <c r="K177" s="44"/>
      <c r="L177" s="44"/>
      <c r="M177" s="44"/>
      <c r="N177" s="44"/>
      <c r="O177" s="44"/>
      <c r="P177" s="44"/>
      <c r="Q177" s="44"/>
      <c r="R177" s="44"/>
      <c r="S177" s="44"/>
      <c r="T177" s="44"/>
      <c r="U177" s="44"/>
      <c r="V177" s="44"/>
      <c r="W177" s="44"/>
      <c r="X177" s="44"/>
      <c r="Y177" s="44"/>
    </row>
    <row r="178" spans="1:25" ht="18" customHeight="1">
      <c r="A178" s="94"/>
      <c r="B178" s="44"/>
      <c r="C178" s="118"/>
      <c r="D178" s="119"/>
      <c r="E178" s="119"/>
      <c r="F178" s="120"/>
      <c r="G178" s="44"/>
      <c r="H178" s="44"/>
      <c r="I178" s="44"/>
      <c r="J178" s="44"/>
      <c r="K178" s="44"/>
      <c r="L178" s="44"/>
      <c r="M178" s="44"/>
      <c r="N178" s="44"/>
      <c r="O178" s="44"/>
      <c r="P178" s="44"/>
      <c r="Q178" s="44"/>
      <c r="R178" s="44"/>
      <c r="S178" s="44"/>
      <c r="T178" s="44"/>
      <c r="U178" s="44"/>
      <c r="V178" s="44"/>
      <c r="W178" s="44"/>
      <c r="X178" s="44"/>
      <c r="Y178" s="44"/>
    </row>
    <row r="179" spans="1:25" ht="18" customHeight="1">
      <c r="A179" s="94"/>
      <c r="B179" s="44"/>
      <c r="C179" s="118"/>
      <c r="D179" s="119"/>
      <c r="E179" s="119"/>
      <c r="F179" s="120"/>
      <c r="G179" s="44"/>
      <c r="H179" s="44"/>
      <c r="I179" s="44"/>
      <c r="J179" s="44"/>
      <c r="K179" s="44"/>
      <c r="L179" s="44"/>
      <c r="M179" s="44"/>
      <c r="N179" s="44"/>
      <c r="O179" s="44"/>
      <c r="P179" s="44"/>
      <c r="Q179" s="44"/>
      <c r="R179" s="44"/>
      <c r="S179" s="44"/>
      <c r="T179" s="44"/>
      <c r="U179" s="44"/>
      <c r="V179" s="44"/>
      <c r="W179" s="44"/>
      <c r="X179" s="44"/>
      <c r="Y179" s="44"/>
    </row>
    <row r="180" spans="1:25" ht="18" customHeight="1">
      <c r="A180" s="94"/>
      <c r="B180" s="44"/>
      <c r="C180" s="118"/>
      <c r="D180" s="119"/>
      <c r="E180" s="119"/>
      <c r="F180" s="120"/>
      <c r="G180" s="44"/>
      <c r="H180" s="44"/>
      <c r="I180" s="44"/>
      <c r="J180" s="44"/>
      <c r="K180" s="44"/>
      <c r="L180" s="44"/>
      <c r="M180" s="44"/>
      <c r="N180" s="44"/>
      <c r="O180" s="44"/>
      <c r="P180" s="44"/>
      <c r="Q180" s="44"/>
      <c r="R180" s="44"/>
      <c r="S180" s="44"/>
      <c r="T180" s="44"/>
      <c r="U180" s="44"/>
      <c r="V180" s="44"/>
      <c r="W180" s="44"/>
      <c r="X180" s="44"/>
      <c r="Y180" s="44"/>
    </row>
    <row r="181" spans="1:25" ht="18" customHeight="1">
      <c r="A181" s="94"/>
      <c r="B181" s="44"/>
      <c r="C181" s="118"/>
      <c r="D181" s="119"/>
      <c r="E181" s="119"/>
      <c r="F181" s="120"/>
      <c r="G181" s="44"/>
      <c r="H181" s="44"/>
      <c r="I181" s="44"/>
      <c r="J181" s="44"/>
      <c r="K181" s="44"/>
      <c r="L181" s="44"/>
      <c r="M181" s="44"/>
      <c r="N181" s="44"/>
      <c r="O181" s="44"/>
      <c r="P181" s="44"/>
      <c r="Q181" s="44"/>
      <c r="R181" s="44"/>
      <c r="S181" s="44"/>
      <c r="T181" s="44"/>
      <c r="U181" s="44"/>
      <c r="V181" s="44"/>
      <c r="W181" s="44"/>
      <c r="X181" s="44"/>
      <c r="Y181" s="44"/>
    </row>
    <row r="182" spans="1:25" ht="18" customHeight="1">
      <c r="A182" s="94"/>
      <c r="B182" s="44"/>
      <c r="C182" s="118"/>
      <c r="D182" s="119"/>
      <c r="E182" s="119"/>
      <c r="F182" s="120"/>
      <c r="G182" s="44"/>
      <c r="H182" s="44"/>
      <c r="I182" s="44"/>
      <c r="J182" s="44"/>
      <c r="K182" s="44"/>
      <c r="L182" s="44"/>
      <c r="M182" s="44"/>
      <c r="N182" s="44"/>
      <c r="O182" s="44"/>
      <c r="P182" s="44"/>
      <c r="Q182" s="44"/>
      <c r="R182" s="44"/>
      <c r="S182" s="44"/>
      <c r="T182" s="44"/>
      <c r="U182" s="44"/>
      <c r="V182" s="44"/>
      <c r="W182" s="44"/>
      <c r="X182" s="44"/>
      <c r="Y182" s="44"/>
    </row>
    <row r="183" spans="1:25" ht="18" customHeight="1">
      <c r="A183" s="94"/>
      <c r="B183" s="44"/>
      <c r="C183" s="118"/>
      <c r="D183" s="119"/>
      <c r="E183" s="119"/>
      <c r="F183" s="120"/>
      <c r="G183" s="44"/>
      <c r="H183" s="44"/>
      <c r="I183" s="44"/>
      <c r="J183" s="44"/>
      <c r="K183" s="44"/>
      <c r="L183" s="44"/>
      <c r="M183" s="44"/>
      <c r="N183" s="44"/>
      <c r="O183" s="44"/>
      <c r="P183" s="44"/>
      <c r="Q183" s="44"/>
      <c r="R183" s="44"/>
      <c r="S183" s="44"/>
      <c r="T183" s="44"/>
      <c r="U183" s="44"/>
      <c r="V183" s="44"/>
      <c r="W183" s="44"/>
      <c r="X183" s="44"/>
      <c r="Y183" s="44"/>
    </row>
    <row r="184" spans="1:25" ht="18" customHeight="1">
      <c r="A184" s="94"/>
      <c r="B184" s="44"/>
      <c r="C184" s="118"/>
      <c r="D184" s="119"/>
      <c r="E184" s="119"/>
      <c r="F184" s="120"/>
      <c r="G184" s="44"/>
      <c r="H184" s="44"/>
      <c r="I184" s="44"/>
      <c r="J184" s="44"/>
      <c r="K184" s="44"/>
      <c r="L184" s="44"/>
      <c r="M184" s="44"/>
      <c r="N184" s="44"/>
      <c r="O184" s="44"/>
      <c r="P184" s="44"/>
      <c r="Q184" s="44"/>
      <c r="R184" s="44"/>
      <c r="S184" s="44"/>
      <c r="T184" s="44"/>
      <c r="U184" s="44"/>
      <c r="V184" s="44"/>
      <c r="W184" s="44"/>
      <c r="X184" s="44"/>
      <c r="Y184" s="44"/>
    </row>
    <row r="185" spans="1:25" ht="18" customHeight="1">
      <c r="A185" s="94"/>
      <c r="B185" s="44"/>
      <c r="C185" s="118"/>
      <c r="D185" s="119"/>
      <c r="E185" s="119"/>
      <c r="F185" s="120"/>
      <c r="G185" s="44"/>
      <c r="H185" s="44"/>
      <c r="I185" s="44"/>
      <c r="J185" s="44"/>
      <c r="K185" s="44"/>
      <c r="L185" s="44"/>
      <c r="M185" s="44"/>
      <c r="N185" s="44"/>
      <c r="O185" s="44"/>
      <c r="P185" s="44"/>
      <c r="Q185" s="44"/>
      <c r="R185" s="44"/>
      <c r="S185" s="44"/>
      <c r="T185" s="44"/>
      <c r="U185" s="44"/>
      <c r="V185" s="44"/>
      <c r="W185" s="44"/>
      <c r="X185" s="44"/>
      <c r="Y185" s="44"/>
    </row>
    <row r="186" spans="1:25" ht="18" customHeight="1">
      <c r="A186" s="94"/>
      <c r="B186" s="44"/>
      <c r="C186" s="118"/>
      <c r="D186" s="119"/>
      <c r="E186" s="119"/>
      <c r="F186" s="120"/>
      <c r="G186" s="44"/>
      <c r="H186" s="44"/>
      <c r="I186" s="44"/>
      <c r="J186" s="44"/>
      <c r="K186" s="44"/>
      <c r="L186" s="44"/>
      <c r="M186" s="44"/>
      <c r="N186" s="44"/>
      <c r="O186" s="44"/>
      <c r="P186" s="44"/>
      <c r="Q186" s="44"/>
      <c r="R186" s="44"/>
      <c r="S186" s="44"/>
      <c r="T186" s="44"/>
      <c r="U186" s="44"/>
      <c r="V186" s="44"/>
      <c r="W186" s="44"/>
      <c r="X186" s="44"/>
      <c r="Y186" s="44"/>
    </row>
    <row r="187" spans="1:25" ht="18" customHeight="1">
      <c r="A187" s="94"/>
      <c r="B187" s="44"/>
      <c r="C187" s="118"/>
      <c r="D187" s="119"/>
      <c r="E187" s="119"/>
      <c r="F187" s="120"/>
      <c r="G187" s="44"/>
      <c r="H187" s="44"/>
      <c r="I187" s="44"/>
      <c r="J187" s="44"/>
      <c r="K187" s="44"/>
      <c r="L187" s="44"/>
      <c r="M187" s="44"/>
      <c r="N187" s="44"/>
      <c r="O187" s="44"/>
      <c r="P187" s="44"/>
      <c r="Q187" s="44"/>
      <c r="R187" s="44"/>
      <c r="S187" s="44"/>
      <c r="T187" s="44"/>
      <c r="U187" s="44"/>
      <c r="V187" s="44"/>
      <c r="W187" s="44"/>
      <c r="X187" s="44"/>
      <c r="Y187" s="44"/>
    </row>
    <row r="188" spans="1:25" ht="18" customHeight="1">
      <c r="A188" s="94"/>
      <c r="B188" s="44"/>
      <c r="C188" s="118"/>
      <c r="D188" s="119"/>
      <c r="E188" s="119"/>
      <c r="F188" s="120"/>
      <c r="G188" s="44"/>
      <c r="H188" s="44"/>
      <c r="I188" s="44"/>
      <c r="J188" s="44"/>
      <c r="K188" s="44"/>
      <c r="L188" s="44"/>
      <c r="M188" s="44"/>
      <c r="N188" s="44"/>
      <c r="O188" s="44"/>
      <c r="P188" s="44"/>
      <c r="Q188" s="44"/>
      <c r="R188" s="44"/>
      <c r="S188" s="44"/>
      <c r="T188" s="44"/>
      <c r="U188" s="44"/>
      <c r="V188" s="44"/>
      <c r="W188" s="44"/>
      <c r="X188" s="44"/>
      <c r="Y188" s="44"/>
    </row>
    <row r="189" spans="1:25" ht="18" customHeight="1">
      <c r="A189" s="94"/>
      <c r="B189" s="44"/>
      <c r="C189" s="118"/>
      <c r="D189" s="119"/>
      <c r="E189" s="119"/>
      <c r="F189" s="120"/>
      <c r="G189" s="44"/>
      <c r="H189" s="44"/>
      <c r="I189" s="44"/>
      <c r="J189" s="44"/>
      <c r="K189" s="44"/>
      <c r="L189" s="44"/>
      <c r="M189" s="44"/>
      <c r="N189" s="44"/>
      <c r="O189" s="44"/>
      <c r="P189" s="44"/>
      <c r="Q189" s="44"/>
      <c r="R189" s="44"/>
      <c r="S189" s="44"/>
      <c r="T189" s="44"/>
      <c r="U189" s="44"/>
      <c r="V189" s="44"/>
      <c r="W189" s="44"/>
      <c r="X189" s="44"/>
      <c r="Y189" s="44"/>
    </row>
    <row r="190" spans="1:25" ht="18" customHeight="1">
      <c r="A190" s="94"/>
      <c r="B190" s="44"/>
      <c r="C190" s="118"/>
      <c r="D190" s="119"/>
      <c r="E190" s="119"/>
      <c r="F190" s="120"/>
      <c r="G190" s="44"/>
      <c r="H190" s="44"/>
      <c r="I190" s="44"/>
      <c r="J190" s="44"/>
      <c r="K190" s="44"/>
      <c r="L190" s="44"/>
      <c r="M190" s="44"/>
      <c r="N190" s="44"/>
      <c r="O190" s="44"/>
      <c r="P190" s="44"/>
      <c r="Q190" s="44"/>
      <c r="R190" s="44"/>
      <c r="S190" s="44"/>
      <c r="T190" s="44"/>
      <c r="U190" s="44"/>
      <c r="V190" s="44"/>
      <c r="W190" s="44"/>
      <c r="X190" s="44"/>
      <c r="Y190" s="44"/>
    </row>
    <row r="191" spans="1:25" ht="18" customHeight="1">
      <c r="A191" s="94"/>
      <c r="B191" s="44"/>
      <c r="C191" s="118"/>
      <c r="D191" s="119"/>
      <c r="E191" s="119"/>
      <c r="F191" s="120"/>
      <c r="G191" s="44"/>
      <c r="H191" s="44"/>
      <c r="I191" s="44"/>
      <c r="J191" s="44"/>
      <c r="K191" s="44"/>
      <c r="L191" s="44"/>
      <c r="M191" s="44"/>
      <c r="N191" s="44"/>
      <c r="O191" s="44"/>
      <c r="P191" s="44"/>
      <c r="Q191" s="44"/>
      <c r="R191" s="44"/>
      <c r="S191" s="44"/>
      <c r="T191" s="44"/>
      <c r="U191" s="44"/>
      <c r="V191" s="44"/>
      <c r="W191" s="44"/>
      <c r="X191" s="44"/>
      <c r="Y191" s="44"/>
    </row>
    <row r="192" spans="1:25" ht="18" customHeight="1">
      <c r="A192" s="94"/>
      <c r="B192" s="44"/>
      <c r="C192" s="118"/>
      <c r="D192" s="119"/>
      <c r="E192" s="119"/>
      <c r="F192" s="120"/>
      <c r="G192" s="44"/>
      <c r="H192" s="44"/>
      <c r="I192" s="44"/>
      <c r="J192" s="44"/>
      <c r="K192" s="44"/>
      <c r="L192" s="44"/>
      <c r="M192" s="44"/>
      <c r="N192" s="44"/>
      <c r="O192" s="44"/>
      <c r="P192" s="44"/>
      <c r="Q192" s="44"/>
      <c r="R192" s="44"/>
      <c r="S192" s="44"/>
      <c r="T192" s="44"/>
      <c r="U192" s="44"/>
      <c r="V192" s="44"/>
      <c r="W192" s="44"/>
      <c r="X192" s="44"/>
      <c r="Y192" s="44"/>
    </row>
    <row r="193" spans="1:25" ht="18" customHeight="1">
      <c r="A193" s="94"/>
      <c r="B193" s="44"/>
      <c r="C193" s="118"/>
      <c r="D193" s="119"/>
      <c r="E193" s="119"/>
      <c r="F193" s="120"/>
      <c r="G193" s="44"/>
      <c r="H193" s="44"/>
      <c r="I193" s="44"/>
      <c r="J193" s="44"/>
      <c r="K193" s="44"/>
      <c r="L193" s="44"/>
      <c r="M193" s="44"/>
      <c r="N193" s="44"/>
      <c r="O193" s="44"/>
      <c r="P193" s="44"/>
      <c r="Q193" s="44"/>
      <c r="R193" s="44"/>
      <c r="S193" s="44"/>
      <c r="T193" s="44"/>
      <c r="U193" s="44"/>
      <c r="V193" s="44"/>
      <c r="W193" s="44"/>
      <c r="X193" s="44"/>
      <c r="Y193" s="44"/>
    </row>
    <row r="194" spans="1:25" ht="18" customHeight="1">
      <c r="A194" s="94"/>
      <c r="B194" s="44"/>
      <c r="C194" s="118"/>
      <c r="D194" s="119"/>
      <c r="E194" s="119"/>
      <c r="F194" s="120"/>
      <c r="G194" s="44"/>
      <c r="H194" s="44"/>
      <c r="I194" s="44"/>
      <c r="J194" s="44"/>
      <c r="K194" s="44"/>
      <c r="L194" s="44"/>
      <c r="M194" s="44"/>
      <c r="N194" s="44"/>
      <c r="O194" s="44"/>
      <c r="P194" s="44"/>
      <c r="Q194" s="44"/>
      <c r="R194" s="44"/>
      <c r="S194" s="44"/>
      <c r="T194" s="44"/>
      <c r="U194" s="44"/>
      <c r="V194" s="44"/>
      <c r="W194" s="44"/>
      <c r="X194" s="44"/>
      <c r="Y194" s="44"/>
    </row>
    <row r="195" spans="1:25" ht="18" customHeight="1">
      <c r="A195" s="94"/>
      <c r="B195" s="44"/>
      <c r="C195" s="118"/>
      <c r="D195" s="119"/>
      <c r="E195" s="119"/>
      <c r="F195" s="120"/>
      <c r="G195" s="44"/>
      <c r="H195" s="44"/>
      <c r="I195" s="44"/>
      <c r="J195" s="44"/>
      <c r="K195" s="44"/>
      <c r="L195" s="44"/>
      <c r="M195" s="44"/>
      <c r="N195" s="44"/>
      <c r="O195" s="44"/>
      <c r="P195" s="44"/>
      <c r="Q195" s="44"/>
      <c r="R195" s="44"/>
      <c r="S195" s="44"/>
      <c r="T195" s="44"/>
      <c r="U195" s="44"/>
      <c r="V195" s="44"/>
      <c r="W195" s="44"/>
      <c r="X195" s="44"/>
      <c r="Y195" s="44"/>
    </row>
    <row r="196" spans="1:25" ht="18" customHeight="1">
      <c r="A196" s="94"/>
      <c r="B196" s="44"/>
      <c r="C196" s="118"/>
      <c r="D196" s="119"/>
      <c r="E196" s="119"/>
      <c r="F196" s="120"/>
      <c r="G196" s="44"/>
      <c r="H196" s="44"/>
      <c r="I196" s="44"/>
      <c r="J196" s="44"/>
      <c r="K196" s="44"/>
      <c r="L196" s="44"/>
      <c r="M196" s="44"/>
      <c r="N196" s="44"/>
      <c r="O196" s="44"/>
      <c r="P196" s="44"/>
      <c r="Q196" s="44"/>
      <c r="R196" s="44"/>
      <c r="S196" s="44"/>
      <c r="T196" s="44"/>
      <c r="U196" s="44"/>
      <c r="V196" s="44"/>
      <c r="W196" s="44"/>
      <c r="X196" s="44"/>
      <c r="Y196" s="44"/>
    </row>
    <row r="197" spans="1:25" ht="18" customHeight="1">
      <c r="A197" s="94"/>
      <c r="B197" s="44"/>
      <c r="C197" s="118"/>
      <c r="D197" s="119"/>
      <c r="E197" s="119"/>
      <c r="F197" s="120"/>
      <c r="G197" s="44"/>
      <c r="H197" s="44"/>
      <c r="I197" s="44"/>
      <c r="J197" s="44"/>
      <c r="K197" s="44"/>
      <c r="L197" s="44"/>
      <c r="M197" s="44"/>
      <c r="N197" s="44"/>
      <c r="O197" s="44"/>
      <c r="P197" s="44"/>
      <c r="Q197" s="44"/>
      <c r="R197" s="44"/>
      <c r="S197" s="44"/>
      <c r="T197" s="44"/>
      <c r="U197" s="44"/>
      <c r="V197" s="44"/>
      <c r="W197" s="44"/>
      <c r="X197" s="44"/>
      <c r="Y197" s="44"/>
    </row>
    <row r="198" spans="1:25" ht="18" customHeight="1">
      <c r="A198" s="94"/>
      <c r="B198" s="44"/>
      <c r="C198" s="118"/>
      <c r="D198" s="119"/>
      <c r="E198" s="119"/>
      <c r="F198" s="120"/>
      <c r="G198" s="44"/>
      <c r="H198" s="44"/>
      <c r="I198" s="44"/>
      <c r="J198" s="44"/>
      <c r="K198" s="44"/>
      <c r="L198" s="44"/>
      <c r="M198" s="44"/>
      <c r="N198" s="44"/>
      <c r="O198" s="44"/>
      <c r="P198" s="44"/>
      <c r="Q198" s="44"/>
      <c r="R198" s="44"/>
      <c r="S198" s="44"/>
      <c r="T198" s="44"/>
      <c r="U198" s="44"/>
      <c r="V198" s="44"/>
      <c r="W198" s="44"/>
      <c r="X198" s="44"/>
      <c r="Y198" s="44"/>
    </row>
    <row r="199" spans="1:25" ht="18" customHeight="1">
      <c r="A199" s="94"/>
      <c r="B199" s="44"/>
      <c r="C199" s="118"/>
      <c r="D199" s="119"/>
      <c r="E199" s="119"/>
      <c r="F199" s="120"/>
      <c r="G199" s="44"/>
      <c r="H199" s="44"/>
      <c r="I199" s="44"/>
      <c r="J199" s="44"/>
      <c r="K199" s="44"/>
      <c r="L199" s="44"/>
      <c r="M199" s="44"/>
      <c r="N199" s="44"/>
      <c r="O199" s="44"/>
      <c r="P199" s="44"/>
      <c r="Q199" s="44"/>
      <c r="R199" s="44"/>
      <c r="S199" s="44"/>
      <c r="T199" s="44"/>
      <c r="U199" s="44"/>
      <c r="V199" s="44"/>
      <c r="W199" s="44"/>
      <c r="X199" s="44"/>
      <c r="Y199" s="44"/>
    </row>
    <row r="200" spans="1:25" ht="18" customHeight="1">
      <c r="A200" s="94"/>
      <c r="B200" s="44"/>
      <c r="C200" s="118"/>
      <c r="D200" s="119"/>
      <c r="E200" s="119"/>
      <c r="F200" s="120"/>
      <c r="G200" s="44"/>
      <c r="H200" s="44"/>
      <c r="I200" s="44"/>
      <c r="J200" s="44"/>
      <c r="K200" s="44"/>
      <c r="L200" s="44"/>
      <c r="M200" s="44"/>
      <c r="N200" s="44"/>
      <c r="O200" s="44"/>
      <c r="P200" s="44"/>
      <c r="Q200" s="44"/>
      <c r="R200" s="44"/>
      <c r="S200" s="44"/>
      <c r="T200" s="44"/>
      <c r="U200" s="44"/>
      <c r="V200" s="44"/>
      <c r="W200" s="44"/>
      <c r="X200" s="44"/>
      <c r="Y200" s="44"/>
    </row>
    <row r="201" spans="1:25" ht="18" customHeight="1">
      <c r="A201" s="94"/>
      <c r="B201" s="44"/>
      <c r="C201" s="118"/>
      <c r="D201" s="119"/>
      <c r="E201" s="119"/>
      <c r="F201" s="120"/>
      <c r="G201" s="44"/>
      <c r="H201" s="44"/>
      <c r="I201" s="44"/>
      <c r="J201" s="44"/>
      <c r="K201" s="44"/>
      <c r="L201" s="44"/>
      <c r="M201" s="44"/>
      <c r="N201" s="44"/>
      <c r="O201" s="44"/>
      <c r="P201" s="44"/>
      <c r="Q201" s="44"/>
      <c r="R201" s="44"/>
      <c r="S201" s="44"/>
      <c r="T201" s="44"/>
      <c r="U201" s="44"/>
      <c r="V201" s="44"/>
      <c r="W201" s="44"/>
      <c r="X201" s="44"/>
      <c r="Y201" s="44"/>
    </row>
    <row r="202" spans="1:25" ht="18" customHeight="1">
      <c r="A202" s="94"/>
      <c r="B202" s="44"/>
      <c r="C202" s="118"/>
      <c r="D202" s="119"/>
      <c r="E202" s="119"/>
      <c r="F202" s="120"/>
      <c r="G202" s="44"/>
      <c r="H202" s="44"/>
      <c r="I202" s="44"/>
      <c r="J202" s="44"/>
      <c r="K202" s="44"/>
      <c r="L202" s="44"/>
      <c r="M202" s="44"/>
      <c r="N202" s="44"/>
      <c r="O202" s="44"/>
      <c r="P202" s="44"/>
      <c r="Q202" s="44"/>
      <c r="R202" s="44"/>
      <c r="S202" s="44"/>
      <c r="T202" s="44"/>
      <c r="U202" s="44"/>
      <c r="V202" s="44"/>
      <c r="W202" s="44"/>
      <c r="X202" s="44"/>
      <c r="Y202" s="44"/>
    </row>
    <row r="203" spans="1:25" ht="18" customHeight="1">
      <c r="A203" s="94"/>
      <c r="B203" s="44"/>
      <c r="C203" s="118"/>
      <c r="D203" s="119"/>
      <c r="E203" s="119"/>
      <c r="F203" s="120"/>
      <c r="G203" s="44"/>
      <c r="H203" s="44"/>
      <c r="I203" s="44"/>
      <c r="J203" s="44"/>
      <c r="K203" s="44"/>
      <c r="L203" s="44"/>
      <c r="M203" s="44"/>
      <c r="N203" s="44"/>
      <c r="O203" s="44"/>
      <c r="P203" s="44"/>
      <c r="Q203" s="44"/>
      <c r="R203" s="44"/>
      <c r="S203" s="44"/>
      <c r="T203" s="44"/>
      <c r="U203" s="44"/>
      <c r="V203" s="44"/>
      <c r="W203" s="44"/>
      <c r="X203" s="44"/>
      <c r="Y203" s="44"/>
    </row>
    <row r="204" spans="1:25" ht="18" customHeight="1">
      <c r="A204" s="94"/>
      <c r="B204" s="44"/>
      <c r="C204" s="118"/>
      <c r="D204" s="119"/>
      <c r="E204" s="119"/>
      <c r="F204" s="120"/>
      <c r="G204" s="44"/>
      <c r="H204" s="44"/>
      <c r="I204" s="44"/>
      <c r="J204" s="44"/>
      <c r="K204" s="44"/>
      <c r="L204" s="44"/>
      <c r="M204" s="44"/>
      <c r="N204" s="44"/>
      <c r="O204" s="44"/>
      <c r="P204" s="44"/>
      <c r="Q204" s="44"/>
      <c r="R204" s="44"/>
      <c r="S204" s="44"/>
      <c r="T204" s="44"/>
      <c r="U204" s="44"/>
      <c r="V204" s="44"/>
      <c r="W204" s="44"/>
      <c r="X204" s="44"/>
      <c r="Y204" s="44"/>
    </row>
    <row r="205" spans="1:25" ht="18" customHeight="1">
      <c r="A205" s="94"/>
      <c r="B205" s="44"/>
      <c r="C205" s="118"/>
      <c r="D205" s="119"/>
      <c r="E205" s="119"/>
      <c r="F205" s="120"/>
      <c r="G205" s="44"/>
      <c r="H205" s="44"/>
      <c r="I205" s="44"/>
      <c r="J205" s="44"/>
      <c r="K205" s="44"/>
      <c r="L205" s="44"/>
      <c r="M205" s="44"/>
      <c r="N205" s="44"/>
      <c r="O205" s="44"/>
      <c r="P205" s="44"/>
      <c r="Q205" s="44"/>
      <c r="R205" s="44"/>
      <c r="S205" s="44"/>
      <c r="T205" s="44"/>
      <c r="U205" s="44"/>
      <c r="V205" s="44"/>
      <c r="W205" s="44"/>
      <c r="X205" s="44"/>
      <c r="Y205" s="44"/>
    </row>
    <row r="206" spans="1:25" ht="18" customHeight="1">
      <c r="A206" s="94"/>
      <c r="B206" s="44"/>
      <c r="C206" s="118"/>
      <c r="D206" s="119"/>
      <c r="E206" s="119"/>
      <c r="F206" s="120"/>
      <c r="G206" s="44"/>
      <c r="H206" s="44"/>
      <c r="I206" s="44"/>
      <c r="J206" s="44"/>
      <c r="K206" s="44"/>
      <c r="L206" s="44"/>
      <c r="M206" s="44"/>
      <c r="N206" s="44"/>
      <c r="O206" s="44"/>
      <c r="P206" s="44"/>
      <c r="Q206" s="44"/>
      <c r="R206" s="44"/>
      <c r="S206" s="44"/>
      <c r="T206" s="44"/>
      <c r="U206" s="44"/>
      <c r="V206" s="44"/>
      <c r="W206" s="44"/>
      <c r="X206" s="44"/>
      <c r="Y206" s="44"/>
    </row>
    <row r="207" spans="1:25" ht="18" customHeight="1">
      <c r="A207" s="94"/>
      <c r="B207" s="44"/>
      <c r="C207" s="118"/>
      <c r="D207" s="119"/>
      <c r="E207" s="119"/>
      <c r="F207" s="120"/>
      <c r="G207" s="44"/>
      <c r="H207" s="44"/>
      <c r="I207" s="44"/>
      <c r="J207" s="44"/>
      <c r="K207" s="44"/>
      <c r="L207" s="44"/>
      <c r="M207" s="44"/>
      <c r="N207" s="44"/>
      <c r="O207" s="44"/>
      <c r="P207" s="44"/>
      <c r="Q207" s="44"/>
      <c r="R207" s="44"/>
      <c r="S207" s="44"/>
      <c r="T207" s="44"/>
      <c r="U207" s="44"/>
      <c r="V207" s="44"/>
      <c r="W207" s="44"/>
      <c r="X207" s="44"/>
      <c r="Y207" s="44"/>
    </row>
    <row r="208" spans="1:25" ht="18" customHeight="1">
      <c r="A208" s="94"/>
      <c r="B208" s="44"/>
      <c r="C208" s="118"/>
      <c r="D208" s="119"/>
      <c r="E208" s="119"/>
      <c r="F208" s="120"/>
      <c r="G208" s="44"/>
      <c r="H208" s="44"/>
      <c r="I208" s="44"/>
      <c r="J208" s="44"/>
      <c r="K208" s="44"/>
      <c r="L208" s="44"/>
      <c r="M208" s="44"/>
      <c r="N208" s="44"/>
      <c r="O208" s="44"/>
      <c r="P208" s="44"/>
      <c r="Q208" s="44"/>
      <c r="R208" s="44"/>
      <c r="S208" s="44"/>
      <c r="T208" s="44"/>
      <c r="U208" s="44"/>
      <c r="V208" s="44"/>
      <c r="W208" s="44"/>
      <c r="X208" s="44"/>
      <c r="Y208" s="44"/>
    </row>
    <row r="209" spans="1:25" ht="18" customHeight="1">
      <c r="A209" s="94"/>
      <c r="B209" s="44"/>
      <c r="C209" s="118"/>
      <c r="D209" s="119"/>
      <c r="E209" s="119"/>
      <c r="F209" s="120"/>
      <c r="G209" s="44"/>
      <c r="H209" s="44"/>
      <c r="I209" s="44"/>
      <c r="J209" s="44"/>
      <c r="K209" s="44"/>
      <c r="L209" s="44"/>
      <c r="M209" s="44"/>
      <c r="N209" s="44"/>
      <c r="O209" s="44"/>
      <c r="P209" s="44"/>
      <c r="Q209" s="44"/>
      <c r="R209" s="44"/>
      <c r="S209" s="44"/>
      <c r="T209" s="44"/>
      <c r="U209" s="44"/>
      <c r="V209" s="44"/>
      <c r="W209" s="44"/>
      <c r="X209" s="44"/>
      <c r="Y209" s="44"/>
    </row>
    <row r="210" spans="1:25" ht="18" customHeight="1">
      <c r="A210" s="94"/>
      <c r="B210" s="44"/>
      <c r="C210" s="118"/>
      <c r="D210" s="119"/>
      <c r="E210" s="119"/>
      <c r="F210" s="120"/>
      <c r="G210" s="44"/>
      <c r="H210" s="44"/>
      <c r="I210" s="44"/>
      <c r="J210" s="44"/>
      <c r="K210" s="44"/>
      <c r="L210" s="44"/>
      <c r="M210" s="44"/>
      <c r="N210" s="44"/>
      <c r="O210" s="44"/>
      <c r="P210" s="44"/>
      <c r="Q210" s="44"/>
      <c r="R210" s="44"/>
      <c r="S210" s="44"/>
      <c r="T210" s="44"/>
      <c r="U210" s="44"/>
      <c r="V210" s="44"/>
      <c r="W210" s="44"/>
      <c r="X210" s="44"/>
      <c r="Y210" s="44"/>
    </row>
    <row r="211" spans="1:25" ht="18" customHeight="1">
      <c r="A211" s="94"/>
      <c r="B211" s="44"/>
      <c r="C211" s="118"/>
      <c r="D211" s="119"/>
      <c r="E211" s="119"/>
      <c r="F211" s="120"/>
      <c r="G211" s="44"/>
      <c r="H211" s="44"/>
      <c r="I211" s="44"/>
      <c r="J211" s="44"/>
      <c r="K211" s="44"/>
      <c r="L211" s="44"/>
      <c r="M211" s="44"/>
      <c r="N211" s="44"/>
      <c r="O211" s="44"/>
      <c r="P211" s="44"/>
      <c r="Q211" s="44"/>
      <c r="R211" s="44"/>
      <c r="S211" s="44"/>
      <c r="T211" s="44"/>
      <c r="U211" s="44"/>
      <c r="V211" s="44"/>
      <c r="W211" s="44"/>
      <c r="X211" s="44"/>
      <c r="Y211" s="44"/>
    </row>
    <row r="212" spans="1:25" ht="18" customHeight="1">
      <c r="A212" s="94"/>
      <c r="B212" s="44"/>
      <c r="C212" s="118"/>
      <c r="D212" s="119"/>
      <c r="E212" s="119"/>
      <c r="F212" s="120"/>
      <c r="G212" s="44"/>
      <c r="H212" s="44"/>
      <c r="I212" s="44"/>
      <c r="J212" s="44"/>
      <c r="K212" s="44"/>
      <c r="L212" s="44"/>
      <c r="M212" s="44"/>
      <c r="N212" s="44"/>
      <c r="O212" s="44"/>
      <c r="P212" s="44"/>
      <c r="Q212" s="44"/>
      <c r="R212" s="44"/>
      <c r="S212" s="44"/>
      <c r="T212" s="44"/>
      <c r="U212" s="44"/>
      <c r="V212" s="44"/>
      <c r="W212" s="44"/>
      <c r="X212" s="44"/>
      <c r="Y212" s="44"/>
    </row>
    <row r="213" spans="1:25" ht="18" customHeight="1">
      <c r="A213" s="94"/>
      <c r="B213" s="44"/>
      <c r="C213" s="118"/>
      <c r="D213" s="119"/>
      <c r="E213" s="119"/>
      <c r="F213" s="120"/>
      <c r="G213" s="44"/>
      <c r="H213" s="44"/>
      <c r="I213" s="44"/>
      <c r="J213" s="44"/>
      <c r="K213" s="44"/>
      <c r="L213" s="44"/>
      <c r="M213" s="44"/>
      <c r="N213" s="44"/>
      <c r="O213" s="44"/>
      <c r="P213" s="44"/>
      <c r="Q213" s="44"/>
      <c r="R213" s="44"/>
      <c r="S213" s="44"/>
      <c r="T213" s="44"/>
      <c r="U213" s="44"/>
      <c r="V213" s="44"/>
      <c r="W213" s="44"/>
      <c r="X213" s="44"/>
      <c r="Y213" s="44"/>
    </row>
    <row r="214" spans="1:25" ht="18" customHeight="1">
      <c r="A214" s="94"/>
      <c r="B214" s="44"/>
      <c r="C214" s="118"/>
      <c r="D214" s="119"/>
      <c r="E214" s="119"/>
      <c r="F214" s="120"/>
      <c r="G214" s="44"/>
      <c r="H214" s="44"/>
      <c r="I214" s="44"/>
      <c r="J214" s="44"/>
      <c r="K214" s="44"/>
      <c r="L214" s="44"/>
      <c r="M214" s="44"/>
      <c r="N214" s="44"/>
      <c r="O214" s="44"/>
      <c r="P214" s="44"/>
      <c r="Q214" s="44"/>
      <c r="R214" s="44"/>
      <c r="S214" s="44"/>
      <c r="T214" s="44"/>
      <c r="U214" s="44"/>
      <c r="V214" s="44"/>
      <c r="W214" s="44"/>
      <c r="X214" s="44"/>
      <c r="Y214" s="44"/>
    </row>
    <row r="215" spans="1:25" ht="18" customHeight="1">
      <c r="A215" s="94"/>
      <c r="B215" s="44"/>
      <c r="C215" s="118"/>
      <c r="D215" s="119"/>
      <c r="E215" s="119"/>
      <c r="F215" s="120"/>
      <c r="G215" s="44"/>
      <c r="H215" s="44"/>
      <c r="I215" s="44"/>
      <c r="J215" s="44"/>
      <c r="K215" s="44"/>
      <c r="L215" s="44"/>
      <c r="M215" s="44"/>
      <c r="N215" s="44"/>
      <c r="O215" s="44"/>
      <c r="P215" s="44"/>
      <c r="Q215" s="44"/>
      <c r="R215" s="44"/>
      <c r="S215" s="44"/>
      <c r="T215" s="44"/>
      <c r="U215" s="44"/>
      <c r="V215" s="44"/>
      <c r="W215" s="44"/>
      <c r="X215" s="44"/>
      <c r="Y215" s="44"/>
    </row>
    <row r="216" spans="1:25" ht="18" customHeight="1">
      <c r="A216" s="94"/>
      <c r="B216" s="44"/>
      <c r="C216" s="118"/>
      <c r="D216" s="119"/>
      <c r="E216" s="119"/>
      <c r="F216" s="120"/>
      <c r="G216" s="44"/>
      <c r="H216" s="44"/>
      <c r="I216" s="44"/>
      <c r="J216" s="44"/>
      <c r="K216" s="44"/>
      <c r="L216" s="44"/>
      <c r="M216" s="44"/>
      <c r="N216" s="44"/>
      <c r="O216" s="44"/>
      <c r="P216" s="44"/>
      <c r="Q216" s="44"/>
      <c r="R216" s="44"/>
      <c r="S216" s="44"/>
      <c r="T216" s="44"/>
      <c r="U216" s="44"/>
      <c r="V216" s="44"/>
      <c r="W216" s="44"/>
      <c r="X216" s="44"/>
      <c r="Y216" s="44"/>
    </row>
    <row r="217" spans="1:25" ht="18" customHeight="1">
      <c r="A217" s="94"/>
      <c r="B217" s="44"/>
      <c r="C217" s="118"/>
      <c r="D217" s="119"/>
      <c r="E217" s="119"/>
      <c r="F217" s="120"/>
      <c r="G217" s="44"/>
      <c r="H217" s="44"/>
      <c r="I217" s="44"/>
      <c r="J217" s="44"/>
      <c r="K217" s="44"/>
      <c r="L217" s="44"/>
      <c r="M217" s="44"/>
      <c r="N217" s="44"/>
      <c r="O217" s="44"/>
      <c r="P217" s="44"/>
      <c r="Q217" s="44"/>
      <c r="R217" s="44"/>
      <c r="S217" s="44"/>
      <c r="T217" s="44"/>
      <c r="U217" s="44"/>
      <c r="V217" s="44"/>
      <c r="W217" s="44"/>
      <c r="X217" s="44"/>
      <c r="Y217" s="44"/>
    </row>
    <row r="218" spans="1:25" ht="18" customHeight="1">
      <c r="A218" s="94"/>
      <c r="B218" s="44"/>
      <c r="C218" s="118"/>
      <c r="D218" s="119"/>
      <c r="E218" s="119"/>
      <c r="F218" s="120"/>
      <c r="G218" s="44"/>
      <c r="H218" s="44"/>
      <c r="I218" s="44"/>
      <c r="J218" s="44"/>
      <c r="K218" s="44"/>
      <c r="L218" s="44"/>
      <c r="M218" s="44"/>
      <c r="N218" s="44"/>
      <c r="O218" s="44"/>
      <c r="P218" s="44"/>
      <c r="Q218" s="44"/>
      <c r="R218" s="44"/>
      <c r="S218" s="44"/>
      <c r="T218" s="44"/>
      <c r="U218" s="44"/>
      <c r="V218" s="44"/>
      <c r="W218" s="44"/>
      <c r="X218" s="44"/>
      <c r="Y218" s="44"/>
    </row>
    <row r="219" spans="1:25" ht="18" customHeight="1">
      <c r="A219" s="94"/>
      <c r="B219" s="44"/>
      <c r="C219" s="118"/>
      <c r="D219" s="119"/>
      <c r="E219" s="119"/>
      <c r="F219" s="120"/>
      <c r="G219" s="44"/>
      <c r="H219" s="44"/>
      <c r="I219" s="44"/>
      <c r="J219" s="44"/>
      <c r="K219" s="44"/>
      <c r="L219" s="44"/>
      <c r="M219" s="44"/>
      <c r="N219" s="44"/>
      <c r="O219" s="44"/>
      <c r="P219" s="44"/>
      <c r="Q219" s="44"/>
      <c r="R219" s="44"/>
      <c r="S219" s="44"/>
      <c r="T219" s="44"/>
      <c r="U219" s="44"/>
      <c r="V219" s="44"/>
      <c r="W219" s="44"/>
      <c r="X219" s="44"/>
      <c r="Y219" s="44"/>
    </row>
    <row r="220" spans="1:25" ht="18" customHeight="1">
      <c r="A220" s="94"/>
      <c r="B220" s="44"/>
      <c r="C220" s="118"/>
      <c r="D220" s="119"/>
      <c r="E220" s="119"/>
      <c r="F220" s="120"/>
      <c r="G220" s="44"/>
      <c r="H220" s="44"/>
      <c r="I220" s="44"/>
      <c r="J220" s="44"/>
      <c r="K220" s="44"/>
      <c r="L220" s="44"/>
      <c r="M220" s="44"/>
      <c r="N220" s="44"/>
      <c r="O220" s="44"/>
      <c r="P220" s="44"/>
      <c r="Q220" s="44"/>
      <c r="R220" s="44"/>
      <c r="S220" s="44"/>
      <c r="T220" s="44"/>
      <c r="U220" s="44"/>
      <c r="V220" s="44"/>
      <c r="W220" s="44"/>
      <c r="X220" s="44"/>
      <c r="Y220" s="44"/>
    </row>
    <row r="221" spans="1:25" ht="18" customHeight="1">
      <c r="A221" s="94"/>
      <c r="B221" s="44"/>
      <c r="C221" s="118"/>
      <c r="D221" s="119"/>
      <c r="E221" s="119"/>
      <c r="F221" s="120"/>
      <c r="G221" s="44"/>
      <c r="H221" s="44"/>
      <c r="I221" s="44"/>
      <c r="J221" s="44"/>
      <c r="K221" s="44"/>
      <c r="L221" s="44"/>
      <c r="M221" s="44"/>
      <c r="N221" s="44"/>
      <c r="O221" s="44"/>
      <c r="P221" s="44"/>
      <c r="Q221" s="44"/>
      <c r="R221" s="44"/>
      <c r="S221" s="44"/>
      <c r="T221" s="44"/>
      <c r="U221" s="44"/>
      <c r="V221" s="44"/>
      <c r="W221" s="44"/>
      <c r="X221" s="44"/>
      <c r="Y221" s="44"/>
    </row>
    <row r="222" spans="1:25" ht="18" customHeight="1">
      <c r="A222" s="94"/>
      <c r="B222" s="44"/>
      <c r="C222" s="118"/>
      <c r="D222" s="119"/>
      <c r="E222" s="119"/>
      <c r="F222" s="120"/>
      <c r="G222" s="44"/>
      <c r="H222" s="44"/>
      <c r="I222" s="44"/>
      <c r="J222" s="44"/>
      <c r="K222" s="44"/>
      <c r="L222" s="44"/>
      <c r="M222" s="44"/>
      <c r="N222" s="44"/>
      <c r="O222" s="44"/>
      <c r="P222" s="44"/>
      <c r="Q222" s="44"/>
      <c r="R222" s="44"/>
      <c r="S222" s="44"/>
      <c r="T222" s="44"/>
      <c r="U222" s="44"/>
      <c r="V222" s="44"/>
      <c r="W222" s="44"/>
      <c r="X222" s="44"/>
      <c r="Y222" s="44"/>
    </row>
    <row r="223" spans="1:25" ht="18" customHeight="1">
      <c r="A223" s="94"/>
      <c r="B223" s="44"/>
      <c r="C223" s="118"/>
      <c r="D223" s="119"/>
      <c r="E223" s="119"/>
      <c r="F223" s="120"/>
      <c r="G223" s="44"/>
      <c r="H223" s="44"/>
      <c r="I223" s="44"/>
      <c r="J223" s="44"/>
      <c r="K223" s="44"/>
      <c r="L223" s="44"/>
      <c r="M223" s="44"/>
      <c r="N223" s="44"/>
      <c r="O223" s="44"/>
      <c r="P223" s="44"/>
      <c r="Q223" s="44"/>
      <c r="R223" s="44"/>
      <c r="S223" s="44"/>
      <c r="T223" s="44"/>
      <c r="U223" s="44"/>
      <c r="V223" s="44"/>
      <c r="W223" s="44"/>
      <c r="X223" s="44"/>
      <c r="Y223" s="44"/>
    </row>
    <row r="224" spans="1:25" ht="18" customHeight="1">
      <c r="A224" s="94"/>
      <c r="B224" s="44"/>
      <c r="C224" s="118"/>
      <c r="D224" s="119"/>
      <c r="E224" s="119"/>
      <c r="F224" s="120"/>
      <c r="G224" s="44"/>
      <c r="H224" s="44"/>
      <c r="I224" s="44"/>
      <c r="J224" s="44"/>
      <c r="K224" s="44"/>
      <c r="L224" s="44"/>
      <c r="M224" s="44"/>
      <c r="N224" s="44"/>
      <c r="O224" s="44"/>
      <c r="P224" s="44"/>
      <c r="Q224" s="44"/>
      <c r="R224" s="44"/>
      <c r="S224" s="44"/>
      <c r="T224" s="44"/>
      <c r="U224" s="44"/>
      <c r="V224" s="44"/>
      <c r="W224" s="44"/>
      <c r="X224" s="44"/>
      <c r="Y224" s="44"/>
    </row>
    <row r="225" spans="1:25" ht="18" customHeight="1">
      <c r="A225" s="94"/>
      <c r="B225" s="44"/>
      <c r="C225" s="118"/>
      <c r="D225" s="119"/>
      <c r="E225" s="119"/>
      <c r="F225" s="120"/>
      <c r="G225" s="44"/>
      <c r="H225" s="44"/>
      <c r="I225" s="44"/>
      <c r="J225" s="44"/>
      <c r="K225" s="44"/>
      <c r="L225" s="44"/>
      <c r="M225" s="44"/>
      <c r="N225" s="44"/>
      <c r="O225" s="44"/>
      <c r="P225" s="44"/>
      <c r="Q225" s="44"/>
      <c r="R225" s="44"/>
      <c r="S225" s="44"/>
      <c r="T225" s="44"/>
      <c r="U225" s="44"/>
      <c r="V225" s="44"/>
      <c r="W225" s="44"/>
      <c r="X225" s="44"/>
      <c r="Y225" s="44"/>
    </row>
    <row r="226" spans="1:25" ht="18" customHeight="1">
      <c r="A226" s="94"/>
      <c r="B226" s="44"/>
      <c r="C226" s="118"/>
      <c r="D226" s="119"/>
      <c r="E226" s="119"/>
      <c r="F226" s="120"/>
      <c r="G226" s="44"/>
      <c r="H226" s="44"/>
      <c r="I226" s="44"/>
      <c r="J226" s="44"/>
      <c r="K226" s="44"/>
      <c r="L226" s="44"/>
      <c r="M226" s="44"/>
      <c r="N226" s="44"/>
      <c r="O226" s="44"/>
      <c r="P226" s="44"/>
      <c r="Q226" s="44"/>
      <c r="R226" s="44"/>
      <c r="S226" s="44"/>
      <c r="T226" s="44"/>
      <c r="U226" s="44"/>
      <c r="V226" s="44"/>
      <c r="W226" s="44"/>
      <c r="X226" s="44"/>
      <c r="Y226" s="44"/>
    </row>
    <row r="227" spans="1:25" ht="18" customHeight="1">
      <c r="A227" s="94"/>
      <c r="B227" s="44"/>
      <c r="C227" s="118"/>
      <c r="D227" s="119"/>
      <c r="E227" s="119"/>
      <c r="F227" s="120"/>
      <c r="G227" s="44"/>
      <c r="H227" s="44"/>
      <c r="I227" s="44"/>
      <c r="J227" s="44"/>
      <c r="K227" s="44"/>
      <c r="L227" s="44"/>
      <c r="M227" s="44"/>
      <c r="N227" s="44"/>
      <c r="O227" s="44"/>
      <c r="P227" s="44"/>
      <c r="Q227" s="44"/>
      <c r="R227" s="44"/>
      <c r="S227" s="44"/>
      <c r="T227" s="44"/>
      <c r="U227" s="44"/>
      <c r="V227" s="44"/>
      <c r="W227" s="44"/>
      <c r="X227" s="44"/>
      <c r="Y227" s="44"/>
    </row>
    <row r="228" spans="1:25" ht="18" customHeight="1">
      <c r="A228" s="94"/>
      <c r="B228" s="44"/>
      <c r="C228" s="118"/>
      <c r="D228" s="119"/>
      <c r="E228" s="119"/>
      <c r="F228" s="120"/>
      <c r="G228" s="44"/>
      <c r="H228" s="44"/>
      <c r="I228" s="44"/>
      <c r="J228" s="44"/>
      <c r="K228" s="44"/>
      <c r="L228" s="44"/>
      <c r="M228" s="44"/>
      <c r="N228" s="44"/>
      <c r="O228" s="44"/>
      <c r="P228" s="44"/>
      <c r="Q228" s="44"/>
      <c r="R228" s="44"/>
      <c r="S228" s="44"/>
      <c r="T228" s="44"/>
      <c r="U228" s="44"/>
      <c r="V228" s="44"/>
      <c r="W228" s="44"/>
      <c r="X228" s="44"/>
      <c r="Y228" s="44"/>
    </row>
    <row r="229" spans="1:25" ht="18" customHeight="1">
      <c r="A229" s="94"/>
      <c r="B229" s="44"/>
      <c r="C229" s="118"/>
      <c r="D229" s="119"/>
      <c r="E229" s="119"/>
      <c r="F229" s="120"/>
      <c r="G229" s="44"/>
      <c r="H229" s="44"/>
      <c r="I229" s="44"/>
      <c r="J229" s="44"/>
      <c r="K229" s="44"/>
      <c r="L229" s="44"/>
      <c r="M229" s="44"/>
      <c r="N229" s="44"/>
      <c r="O229" s="44"/>
      <c r="P229" s="44"/>
      <c r="Q229" s="44"/>
      <c r="R229" s="44"/>
      <c r="S229" s="44"/>
      <c r="T229" s="44"/>
      <c r="U229" s="44"/>
      <c r="V229" s="44"/>
      <c r="W229" s="44"/>
      <c r="X229" s="44"/>
      <c r="Y229" s="44"/>
    </row>
    <row r="230" spans="1:25" ht="18" customHeight="1">
      <c r="A230" s="94"/>
      <c r="B230" s="44"/>
      <c r="C230" s="118"/>
      <c r="D230" s="119"/>
      <c r="E230" s="119"/>
      <c r="F230" s="120"/>
      <c r="G230" s="44"/>
      <c r="H230" s="44"/>
      <c r="I230" s="44"/>
      <c r="J230" s="44"/>
      <c r="K230" s="44"/>
      <c r="L230" s="44"/>
      <c r="M230" s="44"/>
      <c r="N230" s="44"/>
      <c r="O230" s="44"/>
      <c r="P230" s="44"/>
      <c r="Q230" s="44"/>
      <c r="R230" s="44"/>
      <c r="S230" s="44"/>
      <c r="T230" s="44"/>
      <c r="U230" s="44"/>
      <c r="V230" s="44"/>
      <c r="W230" s="44"/>
      <c r="X230" s="44"/>
      <c r="Y230" s="44"/>
    </row>
    <row r="231" spans="1:25" ht="18" customHeight="1">
      <c r="A231" s="94"/>
      <c r="B231" s="44"/>
      <c r="C231" s="118"/>
      <c r="D231" s="119"/>
      <c r="E231" s="119"/>
      <c r="F231" s="120"/>
      <c r="G231" s="44"/>
      <c r="H231" s="44"/>
      <c r="I231" s="44"/>
      <c r="J231" s="44"/>
      <c r="K231" s="44"/>
      <c r="L231" s="44"/>
      <c r="M231" s="44"/>
      <c r="N231" s="44"/>
      <c r="O231" s="44"/>
      <c r="P231" s="44"/>
      <c r="Q231" s="44"/>
      <c r="R231" s="44"/>
      <c r="S231" s="44"/>
      <c r="T231" s="44"/>
      <c r="U231" s="44"/>
      <c r="V231" s="44"/>
      <c r="W231" s="44"/>
      <c r="X231" s="44"/>
      <c r="Y231" s="44"/>
    </row>
    <row r="232" spans="1:25" ht="18" customHeight="1">
      <c r="A232" s="94"/>
      <c r="B232" s="44"/>
      <c r="C232" s="118"/>
      <c r="D232" s="119"/>
      <c r="E232" s="119"/>
      <c r="F232" s="120"/>
      <c r="G232" s="44"/>
      <c r="H232" s="44"/>
      <c r="I232" s="44"/>
      <c r="J232" s="44"/>
      <c r="K232" s="44"/>
      <c r="L232" s="44"/>
      <c r="M232" s="44"/>
      <c r="N232" s="44"/>
      <c r="O232" s="44"/>
      <c r="P232" s="44"/>
      <c r="Q232" s="44"/>
      <c r="R232" s="44"/>
      <c r="S232" s="44"/>
      <c r="T232" s="44"/>
      <c r="U232" s="44"/>
      <c r="V232" s="44"/>
      <c r="W232" s="44"/>
      <c r="X232" s="44"/>
      <c r="Y232" s="44"/>
    </row>
    <row r="233" spans="1:25" ht="18" customHeight="1">
      <c r="A233" s="94"/>
      <c r="B233" s="44"/>
      <c r="C233" s="118"/>
      <c r="D233" s="119"/>
      <c r="E233" s="119"/>
      <c r="F233" s="120"/>
      <c r="G233" s="44"/>
      <c r="H233" s="44"/>
      <c r="I233" s="44"/>
      <c r="J233" s="44"/>
      <c r="K233" s="44"/>
      <c r="L233" s="44"/>
      <c r="M233" s="44"/>
      <c r="N233" s="44"/>
      <c r="O233" s="44"/>
      <c r="P233" s="44"/>
      <c r="Q233" s="44"/>
      <c r="R233" s="44"/>
      <c r="S233" s="44"/>
      <c r="T233" s="44"/>
      <c r="U233" s="44"/>
      <c r="V233" s="44"/>
      <c r="W233" s="44"/>
      <c r="X233" s="44"/>
      <c r="Y233" s="44"/>
    </row>
    <row r="234" spans="1:25" ht="18" customHeight="1">
      <c r="A234" s="94"/>
      <c r="B234" s="44"/>
      <c r="C234" s="118"/>
      <c r="D234" s="119"/>
      <c r="E234" s="119"/>
      <c r="F234" s="120"/>
      <c r="G234" s="44"/>
      <c r="H234" s="44"/>
      <c r="I234" s="44"/>
      <c r="J234" s="44"/>
      <c r="K234" s="44"/>
      <c r="L234" s="44"/>
      <c r="M234" s="44"/>
      <c r="N234" s="44"/>
      <c r="O234" s="44"/>
      <c r="P234" s="44"/>
      <c r="Q234" s="44"/>
      <c r="R234" s="44"/>
      <c r="S234" s="44"/>
      <c r="T234" s="44"/>
      <c r="U234" s="44"/>
      <c r="V234" s="44"/>
      <c r="W234" s="44"/>
      <c r="X234" s="44"/>
      <c r="Y234" s="44"/>
    </row>
    <row r="235" spans="1:25" ht="18" customHeight="1">
      <c r="A235" s="94"/>
      <c r="B235" s="44"/>
      <c r="C235" s="118"/>
      <c r="D235" s="119"/>
      <c r="E235" s="119"/>
      <c r="F235" s="120"/>
      <c r="G235" s="44"/>
      <c r="H235" s="44"/>
      <c r="I235" s="44"/>
      <c r="J235" s="44"/>
      <c r="K235" s="44"/>
      <c r="L235" s="44"/>
      <c r="M235" s="44"/>
      <c r="N235" s="44"/>
      <c r="O235" s="44"/>
      <c r="P235" s="44"/>
      <c r="Q235" s="44"/>
      <c r="R235" s="44"/>
      <c r="S235" s="44"/>
      <c r="T235" s="44"/>
      <c r="U235" s="44"/>
      <c r="V235" s="44"/>
      <c r="W235" s="44"/>
      <c r="X235" s="44"/>
      <c r="Y235" s="44"/>
    </row>
    <row r="236" spans="1:25" ht="18" customHeight="1">
      <c r="A236" s="94"/>
      <c r="B236" s="44"/>
      <c r="C236" s="118"/>
      <c r="D236" s="119"/>
      <c r="E236" s="119"/>
      <c r="F236" s="120"/>
      <c r="G236" s="44"/>
      <c r="H236" s="44"/>
      <c r="I236" s="44"/>
      <c r="J236" s="44"/>
      <c r="K236" s="44"/>
      <c r="L236" s="44"/>
      <c r="M236" s="44"/>
      <c r="N236" s="44"/>
      <c r="O236" s="44"/>
      <c r="P236" s="44"/>
      <c r="Q236" s="44"/>
      <c r="R236" s="44"/>
      <c r="S236" s="44"/>
      <c r="T236" s="44"/>
      <c r="U236" s="44"/>
      <c r="V236" s="44"/>
      <c r="W236" s="44"/>
      <c r="X236" s="44"/>
      <c r="Y236" s="44"/>
    </row>
    <row r="237" spans="1:25" ht="18" customHeight="1">
      <c r="A237" s="94"/>
      <c r="B237" s="44"/>
      <c r="C237" s="118"/>
      <c r="D237" s="119"/>
      <c r="E237" s="119"/>
      <c r="F237" s="120"/>
      <c r="G237" s="44"/>
      <c r="H237" s="44"/>
      <c r="I237" s="44"/>
      <c r="J237" s="44"/>
      <c r="K237" s="44"/>
      <c r="L237" s="44"/>
      <c r="M237" s="44"/>
      <c r="N237" s="44"/>
      <c r="O237" s="44"/>
      <c r="P237" s="44"/>
      <c r="Q237" s="44"/>
      <c r="R237" s="44"/>
      <c r="S237" s="44"/>
      <c r="T237" s="44"/>
      <c r="U237" s="44"/>
      <c r="V237" s="44"/>
      <c r="W237" s="44"/>
      <c r="X237" s="44"/>
      <c r="Y237" s="44"/>
    </row>
    <row r="238" spans="1:25" ht="18" customHeight="1">
      <c r="A238" s="94"/>
      <c r="B238" s="44"/>
      <c r="C238" s="118"/>
      <c r="D238" s="119"/>
      <c r="E238" s="119"/>
      <c r="F238" s="120"/>
      <c r="G238" s="44"/>
      <c r="H238" s="44"/>
      <c r="I238" s="44"/>
      <c r="J238" s="44"/>
      <c r="K238" s="44"/>
      <c r="L238" s="44"/>
      <c r="M238" s="44"/>
      <c r="N238" s="44"/>
      <c r="O238" s="44"/>
      <c r="P238" s="44"/>
      <c r="Q238" s="44"/>
      <c r="R238" s="44"/>
      <c r="S238" s="44"/>
      <c r="T238" s="44"/>
      <c r="U238" s="44"/>
      <c r="V238" s="44"/>
      <c r="W238" s="44"/>
      <c r="X238" s="44"/>
      <c r="Y238" s="44"/>
    </row>
    <row r="239" spans="1:25" ht="18" customHeight="1">
      <c r="A239" s="94"/>
      <c r="B239" s="44"/>
      <c r="C239" s="118"/>
      <c r="D239" s="119"/>
      <c r="E239" s="119"/>
      <c r="F239" s="120"/>
      <c r="G239" s="44"/>
      <c r="H239" s="44"/>
      <c r="I239" s="44"/>
      <c r="J239" s="44"/>
      <c r="K239" s="44"/>
      <c r="L239" s="44"/>
      <c r="M239" s="44"/>
      <c r="N239" s="44"/>
      <c r="O239" s="44"/>
      <c r="P239" s="44"/>
      <c r="Q239" s="44"/>
      <c r="R239" s="44"/>
      <c r="S239" s="44"/>
      <c r="T239" s="44"/>
      <c r="U239" s="44"/>
      <c r="V239" s="44"/>
      <c r="W239" s="44"/>
      <c r="X239" s="44"/>
      <c r="Y239" s="44"/>
    </row>
    <row r="240" spans="1:25" ht="18" customHeight="1">
      <c r="A240" s="94"/>
      <c r="B240" s="44"/>
      <c r="C240" s="118"/>
      <c r="D240" s="119"/>
      <c r="E240" s="119"/>
      <c r="F240" s="120"/>
      <c r="G240" s="44"/>
      <c r="H240" s="44"/>
      <c r="I240" s="44"/>
      <c r="J240" s="44"/>
      <c r="K240" s="44"/>
      <c r="L240" s="44"/>
      <c r="M240" s="44"/>
      <c r="N240" s="44"/>
      <c r="O240" s="44"/>
      <c r="P240" s="44"/>
      <c r="Q240" s="44"/>
      <c r="R240" s="44"/>
      <c r="S240" s="44"/>
      <c r="T240" s="44"/>
      <c r="U240" s="44"/>
      <c r="V240" s="44"/>
      <c r="W240" s="44"/>
      <c r="X240" s="44"/>
      <c r="Y240" s="44"/>
    </row>
    <row r="241" spans="1:25" ht="18" customHeight="1">
      <c r="A241" s="94"/>
      <c r="B241" s="44"/>
      <c r="C241" s="118"/>
      <c r="D241" s="119"/>
      <c r="E241" s="119"/>
      <c r="F241" s="120"/>
      <c r="G241" s="44"/>
      <c r="H241" s="44"/>
      <c r="I241" s="44"/>
      <c r="J241" s="44"/>
      <c r="K241" s="44"/>
      <c r="L241" s="44"/>
      <c r="M241" s="44"/>
      <c r="N241" s="44"/>
      <c r="O241" s="44"/>
      <c r="P241" s="44"/>
      <c r="Q241" s="44"/>
      <c r="R241" s="44"/>
      <c r="S241" s="44"/>
      <c r="T241" s="44"/>
      <c r="U241" s="44"/>
      <c r="V241" s="44"/>
      <c r="W241" s="44"/>
      <c r="X241" s="44"/>
      <c r="Y241" s="44"/>
    </row>
    <row r="242" spans="1:25" ht="18" customHeight="1">
      <c r="A242" s="94"/>
      <c r="B242" s="44"/>
      <c r="C242" s="118"/>
      <c r="D242" s="119"/>
      <c r="E242" s="119"/>
      <c r="F242" s="120"/>
      <c r="G242" s="44"/>
      <c r="H242" s="44"/>
      <c r="I242" s="44"/>
      <c r="J242" s="44"/>
      <c r="K242" s="44"/>
      <c r="L242" s="44"/>
      <c r="M242" s="44"/>
      <c r="N242" s="44"/>
      <c r="O242" s="44"/>
      <c r="P242" s="44"/>
      <c r="Q242" s="44"/>
      <c r="R242" s="44"/>
      <c r="S242" s="44"/>
      <c r="T242" s="44"/>
      <c r="U242" s="44"/>
      <c r="V242" s="44"/>
      <c r="W242" s="44"/>
      <c r="X242" s="44"/>
      <c r="Y242" s="44"/>
    </row>
    <row r="243" spans="1:25" ht="18" customHeight="1">
      <c r="A243" s="94"/>
      <c r="B243" s="44"/>
      <c r="C243" s="118"/>
      <c r="D243" s="119"/>
      <c r="E243" s="119"/>
      <c r="F243" s="120"/>
      <c r="G243" s="44"/>
      <c r="H243" s="44"/>
      <c r="I243" s="44"/>
      <c r="J243" s="44"/>
      <c r="K243" s="44"/>
      <c r="L243" s="44"/>
      <c r="M243" s="44"/>
      <c r="N243" s="44"/>
      <c r="O243" s="44"/>
      <c r="P243" s="44"/>
      <c r="Q243" s="44"/>
      <c r="R243" s="44"/>
      <c r="S243" s="44"/>
      <c r="T243" s="44"/>
      <c r="U243" s="44"/>
      <c r="V243" s="44"/>
      <c r="W243" s="44"/>
      <c r="X243" s="44"/>
      <c r="Y243" s="44"/>
    </row>
    <row r="244" spans="1:25" ht="18" customHeight="1">
      <c r="A244" s="94"/>
      <c r="B244" s="44"/>
      <c r="C244" s="118"/>
      <c r="D244" s="119"/>
      <c r="E244" s="119"/>
      <c r="F244" s="120"/>
      <c r="G244" s="44"/>
      <c r="H244" s="44"/>
      <c r="I244" s="44"/>
      <c r="J244" s="44"/>
      <c r="K244" s="44"/>
      <c r="L244" s="44"/>
      <c r="M244" s="44"/>
      <c r="N244" s="44"/>
      <c r="O244" s="44"/>
      <c r="P244" s="44"/>
      <c r="Q244" s="44"/>
      <c r="R244" s="44"/>
      <c r="S244" s="44"/>
      <c r="T244" s="44"/>
      <c r="U244" s="44"/>
      <c r="V244" s="44"/>
      <c r="W244" s="44"/>
      <c r="X244" s="44"/>
      <c r="Y244" s="44"/>
    </row>
    <row r="245" spans="1:25" ht="18" customHeight="1">
      <c r="A245" s="94"/>
      <c r="B245" s="44"/>
      <c r="C245" s="118"/>
      <c r="D245" s="119"/>
      <c r="E245" s="119"/>
      <c r="F245" s="120"/>
      <c r="G245" s="44"/>
      <c r="H245" s="44"/>
      <c r="I245" s="44"/>
      <c r="J245" s="44"/>
      <c r="K245" s="44"/>
      <c r="L245" s="44"/>
      <c r="M245" s="44"/>
      <c r="N245" s="44"/>
      <c r="O245" s="44"/>
      <c r="P245" s="44"/>
      <c r="Q245" s="44"/>
      <c r="R245" s="44"/>
      <c r="S245" s="44"/>
      <c r="T245" s="44"/>
      <c r="U245" s="44"/>
      <c r="V245" s="44"/>
      <c r="W245" s="44"/>
      <c r="X245" s="44"/>
      <c r="Y245" s="44"/>
    </row>
    <row r="246" spans="1:25" ht="18" customHeight="1">
      <c r="A246" s="94"/>
      <c r="B246" s="44"/>
      <c r="C246" s="118"/>
      <c r="D246" s="119"/>
      <c r="E246" s="119"/>
      <c r="F246" s="120"/>
      <c r="G246" s="44"/>
      <c r="H246" s="44"/>
      <c r="I246" s="44"/>
      <c r="J246" s="44"/>
      <c r="K246" s="44"/>
      <c r="L246" s="44"/>
      <c r="M246" s="44"/>
      <c r="N246" s="44"/>
      <c r="O246" s="44"/>
      <c r="P246" s="44"/>
      <c r="Q246" s="44"/>
      <c r="R246" s="44"/>
      <c r="S246" s="44"/>
      <c r="T246" s="44"/>
      <c r="U246" s="44"/>
      <c r="V246" s="44"/>
      <c r="W246" s="44"/>
      <c r="X246" s="44"/>
      <c r="Y246" s="44"/>
    </row>
    <row r="247" spans="1:25" ht="18" customHeight="1">
      <c r="A247" s="94"/>
      <c r="B247" s="44"/>
      <c r="C247" s="118"/>
      <c r="D247" s="119"/>
      <c r="E247" s="119"/>
      <c r="F247" s="120"/>
      <c r="G247" s="44"/>
      <c r="H247" s="44"/>
      <c r="I247" s="44"/>
      <c r="J247" s="44"/>
      <c r="K247" s="44"/>
      <c r="L247" s="44"/>
      <c r="M247" s="44"/>
      <c r="N247" s="44"/>
      <c r="O247" s="44"/>
      <c r="P247" s="44"/>
      <c r="Q247" s="44"/>
      <c r="R247" s="44"/>
      <c r="S247" s="44"/>
      <c r="T247" s="44"/>
      <c r="U247" s="44"/>
      <c r="V247" s="44"/>
      <c r="W247" s="44"/>
      <c r="X247" s="44"/>
      <c r="Y247" s="44"/>
    </row>
    <row r="248" spans="1:25" ht="18" customHeight="1">
      <c r="A248" s="94"/>
      <c r="B248" s="44"/>
      <c r="C248" s="118"/>
      <c r="D248" s="119"/>
      <c r="E248" s="119"/>
      <c r="F248" s="120"/>
      <c r="G248" s="44"/>
      <c r="H248" s="44"/>
      <c r="I248" s="44"/>
      <c r="J248" s="44"/>
      <c r="K248" s="44"/>
      <c r="L248" s="44"/>
      <c r="M248" s="44"/>
      <c r="N248" s="44"/>
      <c r="O248" s="44"/>
      <c r="P248" s="44"/>
      <c r="Q248" s="44"/>
      <c r="R248" s="44"/>
      <c r="S248" s="44"/>
      <c r="T248" s="44"/>
      <c r="U248" s="44"/>
      <c r="V248" s="44"/>
      <c r="W248" s="44"/>
      <c r="X248" s="44"/>
      <c r="Y248" s="44"/>
    </row>
    <row r="249" spans="1:25" ht="18" customHeight="1">
      <c r="A249" s="94"/>
      <c r="B249" s="44"/>
      <c r="C249" s="118"/>
      <c r="D249" s="119"/>
      <c r="E249" s="119"/>
      <c r="F249" s="120"/>
      <c r="G249" s="44"/>
      <c r="H249" s="44"/>
      <c r="I249" s="44"/>
      <c r="J249" s="44"/>
      <c r="K249" s="44"/>
      <c r="L249" s="44"/>
      <c r="M249" s="44"/>
      <c r="N249" s="44"/>
      <c r="O249" s="44"/>
      <c r="P249" s="44"/>
      <c r="Q249" s="44"/>
      <c r="R249" s="44"/>
      <c r="S249" s="44"/>
      <c r="T249" s="44"/>
      <c r="U249" s="44"/>
      <c r="V249" s="44"/>
      <c r="W249" s="44"/>
      <c r="X249" s="44"/>
      <c r="Y249" s="44"/>
    </row>
    <row r="250" spans="1:25" ht="18" customHeight="1">
      <c r="A250" s="94"/>
      <c r="B250" s="44"/>
      <c r="C250" s="118"/>
      <c r="D250" s="119"/>
      <c r="E250" s="119"/>
      <c r="F250" s="120"/>
      <c r="G250" s="44"/>
      <c r="H250" s="44"/>
      <c r="I250" s="44"/>
      <c r="J250" s="44"/>
      <c r="K250" s="44"/>
      <c r="L250" s="44"/>
      <c r="M250" s="44"/>
      <c r="N250" s="44"/>
      <c r="O250" s="44"/>
      <c r="P250" s="44"/>
      <c r="Q250" s="44"/>
      <c r="R250" s="44"/>
      <c r="S250" s="44"/>
      <c r="T250" s="44"/>
      <c r="U250" s="44"/>
      <c r="V250" s="44"/>
      <c r="W250" s="44"/>
      <c r="X250" s="44"/>
      <c r="Y250" s="44"/>
    </row>
    <row r="251" spans="1:25" ht="18" customHeight="1">
      <c r="A251" s="94"/>
      <c r="B251" s="44"/>
      <c r="C251" s="118"/>
      <c r="D251" s="119"/>
      <c r="E251" s="119"/>
      <c r="F251" s="120"/>
      <c r="G251" s="44"/>
      <c r="H251" s="44"/>
      <c r="I251" s="44"/>
      <c r="J251" s="44"/>
      <c r="K251" s="44"/>
      <c r="L251" s="44"/>
      <c r="M251" s="44"/>
      <c r="N251" s="44"/>
      <c r="O251" s="44"/>
      <c r="P251" s="44"/>
      <c r="Q251" s="44"/>
      <c r="R251" s="44"/>
      <c r="S251" s="44"/>
      <c r="T251" s="44"/>
      <c r="U251" s="44"/>
      <c r="V251" s="44"/>
      <c r="W251" s="44"/>
      <c r="X251" s="44"/>
      <c r="Y251" s="44"/>
    </row>
    <row r="252" spans="1:25" ht="18" customHeight="1">
      <c r="A252" s="94"/>
      <c r="B252" s="44"/>
      <c r="C252" s="118"/>
      <c r="D252" s="119"/>
      <c r="E252" s="119"/>
      <c r="F252" s="120"/>
      <c r="G252" s="44"/>
      <c r="H252" s="44"/>
      <c r="I252" s="44"/>
      <c r="J252" s="44"/>
      <c r="K252" s="44"/>
      <c r="L252" s="44"/>
      <c r="M252" s="44"/>
      <c r="N252" s="44"/>
      <c r="O252" s="44"/>
      <c r="P252" s="44"/>
      <c r="Q252" s="44"/>
      <c r="R252" s="44"/>
      <c r="S252" s="44"/>
      <c r="T252" s="44"/>
      <c r="U252" s="44"/>
      <c r="V252" s="44"/>
      <c r="W252" s="44"/>
      <c r="X252" s="44"/>
      <c r="Y252" s="44"/>
    </row>
    <row r="253" spans="1:25" ht="18" customHeight="1">
      <c r="A253" s="94"/>
      <c r="B253" s="44"/>
      <c r="C253" s="118"/>
      <c r="D253" s="119"/>
      <c r="E253" s="119"/>
      <c r="F253" s="120"/>
      <c r="G253" s="44"/>
      <c r="H253" s="44"/>
      <c r="I253" s="44"/>
      <c r="J253" s="44"/>
      <c r="K253" s="44"/>
      <c r="L253" s="44"/>
      <c r="M253" s="44"/>
      <c r="N253" s="44"/>
      <c r="O253" s="44"/>
      <c r="P253" s="44"/>
      <c r="Q253" s="44"/>
      <c r="R253" s="44"/>
      <c r="S253" s="44"/>
      <c r="T253" s="44"/>
      <c r="U253" s="44"/>
      <c r="V253" s="44"/>
      <c r="W253" s="44"/>
      <c r="X253" s="44"/>
      <c r="Y253" s="44"/>
    </row>
    <row r="254" spans="1:25" ht="18" customHeight="1">
      <c r="A254" s="94"/>
      <c r="B254" s="44"/>
      <c r="C254" s="118"/>
      <c r="D254" s="119"/>
      <c r="E254" s="119"/>
      <c r="F254" s="120"/>
      <c r="G254" s="44"/>
      <c r="H254" s="44"/>
      <c r="I254" s="44"/>
      <c r="J254" s="44"/>
      <c r="K254" s="44"/>
      <c r="L254" s="44"/>
      <c r="M254" s="44"/>
      <c r="N254" s="44"/>
      <c r="O254" s="44"/>
      <c r="P254" s="44"/>
      <c r="Q254" s="44"/>
      <c r="R254" s="44"/>
      <c r="S254" s="44"/>
      <c r="T254" s="44"/>
      <c r="U254" s="44"/>
      <c r="V254" s="44"/>
      <c r="W254" s="44"/>
      <c r="X254" s="44"/>
      <c r="Y254" s="44"/>
    </row>
    <row r="255" spans="1:25" ht="18" customHeight="1">
      <c r="A255" s="94"/>
      <c r="B255" s="44"/>
      <c r="C255" s="118"/>
      <c r="D255" s="119"/>
      <c r="E255" s="119"/>
      <c r="F255" s="120"/>
      <c r="G255" s="44"/>
      <c r="H255" s="44"/>
      <c r="I255" s="44"/>
      <c r="J255" s="44"/>
      <c r="K255" s="44"/>
      <c r="L255" s="44"/>
      <c r="M255" s="44"/>
      <c r="N255" s="44"/>
      <c r="O255" s="44"/>
      <c r="P255" s="44"/>
      <c r="Q255" s="44"/>
      <c r="R255" s="44"/>
      <c r="S255" s="44"/>
      <c r="T255" s="44"/>
      <c r="U255" s="44"/>
      <c r="V255" s="44"/>
      <c r="W255" s="44"/>
      <c r="X255" s="44"/>
      <c r="Y255" s="44"/>
    </row>
    <row r="256" spans="1:25" ht="18" customHeight="1">
      <c r="A256" s="94"/>
      <c r="B256" s="44"/>
      <c r="C256" s="118"/>
      <c r="D256" s="119"/>
      <c r="E256" s="119"/>
      <c r="F256" s="120"/>
      <c r="G256" s="44"/>
      <c r="H256" s="44"/>
      <c r="I256" s="44"/>
      <c r="J256" s="44"/>
      <c r="K256" s="44"/>
      <c r="L256" s="44"/>
      <c r="M256" s="44"/>
      <c r="N256" s="44"/>
      <c r="O256" s="44"/>
      <c r="P256" s="44"/>
      <c r="Q256" s="44"/>
      <c r="R256" s="44"/>
      <c r="S256" s="44"/>
      <c r="T256" s="44"/>
      <c r="U256" s="44"/>
      <c r="V256" s="44"/>
      <c r="W256" s="44"/>
      <c r="X256" s="44"/>
      <c r="Y256" s="44"/>
    </row>
    <row r="257" spans="1:25" ht="18" customHeight="1">
      <c r="A257" s="94"/>
      <c r="B257" s="44"/>
      <c r="C257" s="118"/>
      <c r="D257" s="119"/>
      <c r="E257" s="119"/>
      <c r="F257" s="120"/>
      <c r="G257" s="44"/>
      <c r="H257" s="44"/>
      <c r="I257" s="44"/>
      <c r="J257" s="44"/>
      <c r="K257" s="44"/>
      <c r="L257" s="44"/>
      <c r="M257" s="44"/>
      <c r="N257" s="44"/>
      <c r="O257" s="44"/>
      <c r="P257" s="44"/>
      <c r="Q257" s="44"/>
      <c r="R257" s="44"/>
      <c r="S257" s="44"/>
      <c r="T257" s="44"/>
      <c r="U257" s="44"/>
      <c r="V257" s="44"/>
      <c r="W257" s="44"/>
      <c r="X257" s="44"/>
      <c r="Y257" s="44"/>
    </row>
    <row r="258" spans="1:25" ht="18" customHeight="1">
      <c r="A258" s="94"/>
      <c r="B258" s="44"/>
      <c r="C258" s="118"/>
      <c r="D258" s="119"/>
      <c r="E258" s="119"/>
      <c r="F258" s="120"/>
      <c r="G258" s="44"/>
      <c r="H258" s="44"/>
      <c r="I258" s="44"/>
      <c r="J258" s="44"/>
      <c r="K258" s="44"/>
      <c r="L258" s="44"/>
      <c r="M258" s="44"/>
      <c r="N258" s="44"/>
      <c r="O258" s="44"/>
      <c r="P258" s="44"/>
      <c r="Q258" s="44"/>
      <c r="R258" s="44"/>
      <c r="S258" s="44"/>
      <c r="T258" s="44"/>
      <c r="U258" s="44"/>
      <c r="V258" s="44"/>
      <c r="W258" s="44"/>
      <c r="X258" s="44"/>
      <c r="Y258" s="44"/>
    </row>
    <row r="259" spans="1:25" ht="18" customHeight="1">
      <c r="A259" s="94"/>
      <c r="B259" s="44"/>
      <c r="C259" s="118"/>
      <c r="D259" s="119"/>
      <c r="E259" s="119"/>
      <c r="F259" s="120"/>
      <c r="G259" s="44"/>
      <c r="H259" s="44"/>
      <c r="I259" s="44"/>
      <c r="J259" s="44"/>
      <c r="K259" s="44"/>
      <c r="L259" s="44"/>
      <c r="M259" s="44"/>
      <c r="N259" s="44"/>
      <c r="O259" s="44"/>
      <c r="P259" s="44"/>
      <c r="Q259" s="44"/>
      <c r="R259" s="44"/>
      <c r="S259" s="44"/>
      <c r="T259" s="44"/>
      <c r="U259" s="44"/>
      <c r="V259" s="44"/>
      <c r="W259" s="44"/>
      <c r="X259" s="44"/>
      <c r="Y259" s="44"/>
    </row>
    <row r="260" spans="1:25" ht="18" customHeight="1">
      <c r="A260" s="94"/>
      <c r="B260" s="44"/>
      <c r="C260" s="118"/>
      <c r="D260" s="119"/>
      <c r="E260" s="119"/>
      <c r="F260" s="120"/>
      <c r="G260" s="44"/>
      <c r="H260" s="44"/>
      <c r="I260" s="44"/>
      <c r="J260" s="44"/>
      <c r="K260" s="44"/>
      <c r="L260" s="44"/>
      <c r="M260" s="44"/>
      <c r="N260" s="44"/>
      <c r="O260" s="44"/>
      <c r="P260" s="44"/>
      <c r="Q260" s="44"/>
      <c r="R260" s="44"/>
      <c r="S260" s="44"/>
      <c r="T260" s="44"/>
      <c r="U260" s="44"/>
      <c r="V260" s="44"/>
      <c r="W260" s="44"/>
      <c r="X260" s="44"/>
      <c r="Y260" s="44"/>
    </row>
    <row r="261" spans="1:25" ht="18" customHeight="1">
      <c r="A261" s="94"/>
      <c r="B261" s="44"/>
      <c r="C261" s="118"/>
      <c r="D261" s="119"/>
      <c r="E261" s="119"/>
      <c r="F261" s="120"/>
      <c r="G261" s="44"/>
      <c r="H261" s="44"/>
      <c r="I261" s="44"/>
      <c r="J261" s="44"/>
      <c r="K261" s="44"/>
      <c r="L261" s="44"/>
      <c r="M261" s="44"/>
      <c r="N261" s="44"/>
      <c r="O261" s="44"/>
      <c r="P261" s="44"/>
      <c r="Q261" s="44"/>
      <c r="R261" s="44"/>
      <c r="S261" s="44"/>
      <c r="T261" s="44"/>
      <c r="U261" s="44"/>
      <c r="V261" s="44"/>
      <c r="W261" s="44"/>
      <c r="X261" s="44"/>
      <c r="Y261" s="44"/>
    </row>
    <row r="262" spans="1:25" ht="18" customHeight="1">
      <c r="A262" s="94"/>
      <c r="B262" s="44"/>
      <c r="C262" s="118"/>
      <c r="D262" s="119"/>
      <c r="E262" s="119"/>
      <c r="F262" s="120"/>
      <c r="G262" s="44"/>
      <c r="H262" s="44"/>
      <c r="I262" s="44"/>
      <c r="J262" s="44"/>
      <c r="K262" s="44"/>
      <c r="L262" s="44"/>
      <c r="M262" s="44"/>
      <c r="N262" s="44"/>
      <c r="O262" s="44"/>
      <c r="P262" s="44"/>
      <c r="Q262" s="44"/>
      <c r="R262" s="44"/>
      <c r="S262" s="44"/>
      <c r="T262" s="44"/>
      <c r="U262" s="44"/>
      <c r="V262" s="44"/>
      <c r="W262" s="44"/>
      <c r="X262" s="44"/>
      <c r="Y262" s="44"/>
    </row>
    <row r="263" spans="1:25" ht="18" customHeight="1">
      <c r="A263" s="94"/>
      <c r="B263" s="44"/>
      <c r="C263" s="118"/>
      <c r="D263" s="119"/>
      <c r="E263" s="119"/>
      <c r="F263" s="120"/>
      <c r="G263" s="44"/>
      <c r="H263" s="44"/>
      <c r="I263" s="44"/>
      <c r="J263" s="44"/>
      <c r="K263" s="44"/>
      <c r="L263" s="44"/>
      <c r="M263" s="44"/>
      <c r="N263" s="44"/>
      <c r="O263" s="44"/>
      <c r="P263" s="44"/>
      <c r="Q263" s="44"/>
      <c r="R263" s="44"/>
      <c r="S263" s="44"/>
      <c r="T263" s="44"/>
      <c r="U263" s="44"/>
      <c r="V263" s="44"/>
      <c r="W263" s="44"/>
      <c r="X263" s="44"/>
      <c r="Y263" s="44"/>
    </row>
    <row r="264" spans="1:25" ht="18" customHeight="1">
      <c r="A264" s="94"/>
      <c r="B264" s="44"/>
      <c r="C264" s="118"/>
      <c r="D264" s="119"/>
      <c r="E264" s="119"/>
      <c r="F264" s="120"/>
      <c r="G264" s="44"/>
      <c r="H264" s="44"/>
      <c r="I264" s="44"/>
      <c r="J264" s="44"/>
      <c r="K264" s="44"/>
      <c r="L264" s="44"/>
      <c r="M264" s="44"/>
      <c r="N264" s="44"/>
      <c r="O264" s="44"/>
      <c r="P264" s="44"/>
      <c r="Q264" s="44"/>
      <c r="R264" s="44"/>
      <c r="S264" s="44"/>
      <c r="T264" s="44"/>
      <c r="U264" s="44"/>
      <c r="V264" s="44"/>
      <c r="W264" s="44"/>
      <c r="X264" s="44"/>
      <c r="Y264" s="44"/>
    </row>
    <row r="265" spans="1:25" ht="18" customHeight="1">
      <c r="A265" s="94"/>
      <c r="B265" s="44"/>
      <c r="C265" s="118"/>
      <c r="D265" s="119"/>
      <c r="E265" s="119"/>
      <c r="F265" s="120"/>
      <c r="G265" s="44"/>
      <c r="H265" s="44"/>
      <c r="I265" s="44"/>
      <c r="J265" s="44"/>
      <c r="K265" s="44"/>
      <c r="L265" s="44"/>
      <c r="M265" s="44"/>
      <c r="N265" s="44"/>
      <c r="O265" s="44"/>
      <c r="P265" s="44"/>
      <c r="Q265" s="44"/>
      <c r="R265" s="44"/>
      <c r="S265" s="44"/>
      <c r="T265" s="44"/>
      <c r="U265" s="44"/>
      <c r="V265" s="44"/>
      <c r="W265" s="44"/>
      <c r="X265" s="44"/>
      <c r="Y265" s="44"/>
    </row>
    <row r="266" spans="1:25" ht="18" customHeight="1">
      <c r="A266" s="94"/>
      <c r="B266" s="44"/>
      <c r="C266" s="118"/>
      <c r="D266" s="119"/>
      <c r="E266" s="119"/>
      <c r="F266" s="120"/>
      <c r="G266" s="44"/>
      <c r="H266" s="44"/>
      <c r="I266" s="44"/>
      <c r="J266" s="44"/>
      <c r="K266" s="44"/>
      <c r="L266" s="44"/>
      <c r="M266" s="44"/>
      <c r="N266" s="44"/>
      <c r="O266" s="44"/>
      <c r="P266" s="44"/>
      <c r="Q266" s="44"/>
      <c r="R266" s="44"/>
      <c r="S266" s="44"/>
      <c r="T266" s="44"/>
      <c r="U266" s="44"/>
      <c r="V266" s="44"/>
      <c r="W266" s="44"/>
      <c r="X266" s="44"/>
      <c r="Y266" s="44"/>
    </row>
    <row r="267" spans="1:25" ht="18" customHeight="1">
      <c r="A267" s="94"/>
      <c r="B267" s="44"/>
      <c r="C267" s="118"/>
      <c r="D267" s="119"/>
      <c r="E267" s="119"/>
      <c r="F267" s="120"/>
      <c r="G267" s="44"/>
      <c r="H267" s="44"/>
      <c r="I267" s="44"/>
      <c r="J267" s="44"/>
      <c r="K267" s="44"/>
      <c r="L267" s="44"/>
      <c r="M267" s="44"/>
      <c r="N267" s="44"/>
      <c r="O267" s="44"/>
      <c r="P267" s="44"/>
      <c r="Q267" s="44"/>
      <c r="R267" s="44"/>
      <c r="S267" s="44"/>
      <c r="T267" s="44"/>
      <c r="U267" s="44"/>
      <c r="V267" s="44"/>
      <c r="W267" s="44"/>
      <c r="X267" s="44"/>
      <c r="Y267" s="44"/>
    </row>
    <row r="268" spans="1:25" ht="18" customHeight="1">
      <c r="A268" s="94"/>
      <c r="B268" s="44"/>
      <c r="C268" s="118"/>
      <c r="D268" s="119"/>
      <c r="E268" s="119"/>
      <c r="F268" s="120"/>
      <c r="G268" s="44"/>
      <c r="H268" s="44"/>
      <c r="I268" s="44"/>
      <c r="J268" s="44"/>
      <c r="K268" s="44"/>
      <c r="L268" s="44"/>
      <c r="M268" s="44"/>
      <c r="N268" s="44"/>
      <c r="O268" s="44"/>
      <c r="P268" s="44"/>
      <c r="Q268" s="44"/>
      <c r="R268" s="44"/>
      <c r="S268" s="44"/>
      <c r="T268" s="44"/>
      <c r="U268" s="44"/>
      <c r="V268" s="44"/>
      <c r="W268" s="44"/>
      <c r="X268" s="44"/>
      <c r="Y268" s="44"/>
    </row>
    <row r="269" spans="1:25" ht="18" customHeight="1">
      <c r="A269" s="94"/>
      <c r="B269" s="44"/>
      <c r="C269" s="118"/>
      <c r="D269" s="119"/>
      <c r="E269" s="119"/>
      <c r="F269" s="120"/>
      <c r="G269" s="44"/>
      <c r="H269" s="44"/>
      <c r="I269" s="44"/>
      <c r="J269" s="44"/>
      <c r="K269" s="44"/>
      <c r="L269" s="44"/>
      <c r="M269" s="44"/>
      <c r="N269" s="44"/>
      <c r="O269" s="44"/>
      <c r="P269" s="44"/>
      <c r="Q269" s="44"/>
      <c r="R269" s="44"/>
      <c r="S269" s="44"/>
      <c r="T269" s="44"/>
      <c r="U269" s="44"/>
      <c r="V269" s="44"/>
      <c r="W269" s="44"/>
      <c r="X269" s="44"/>
      <c r="Y269" s="44"/>
    </row>
    <row r="270" spans="1:25" ht="18" customHeight="1">
      <c r="A270" s="94"/>
      <c r="B270" s="44"/>
      <c r="C270" s="118"/>
      <c r="D270" s="119"/>
      <c r="E270" s="119"/>
      <c r="F270" s="120"/>
      <c r="G270" s="44"/>
      <c r="H270" s="44"/>
      <c r="I270" s="44"/>
      <c r="J270" s="44"/>
      <c r="K270" s="44"/>
      <c r="L270" s="44"/>
      <c r="M270" s="44"/>
      <c r="N270" s="44"/>
      <c r="O270" s="44"/>
      <c r="P270" s="44"/>
      <c r="Q270" s="44"/>
      <c r="R270" s="44"/>
      <c r="S270" s="44"/>
      <c r="T270" s="44"/>
      <c r="U270" s="44"/>
      <c r="V270" s="44"/>
      <c r="W270" s="44"/>
      <c r="X270" s="44"/>
      <c r="Y270" s="44"/>
    </row>
    <row r="271" spans="1:25" ht="18" customHeight="1">
      <c r="A271" s="94"/>
      <c r="B271" s="44"/>
      <c r="C271" s="118"/>
      <c r="D271" s="119"/>
      <c r="E271" s="119"/>
      <c r="F271" s="120"/>
      <c r="G271" s="44"/>
      <c r="H271" s="44"/>
      <c r="I271" s="44"/>
      <c r="J271" s="44"/>
      <c r="K271" s="44"/>
      <c r="L271" s="44"/>
      <c r="M271" s="44"/>
      <c r="N271" s="44"/>
      <c r="O271" s="44"/>
      <c r="P271" s="44"/>
      <c r="Q271" s="44"/>
      <c r="R271" s="44"/>
      <c r="S271" s="44"/>
      <c r="T271" s="44"/>
      <c r="U271" s="44"/>
      <c r="V271" s="44"/>
      <c r="W271" s="44"/>
      <c r="X271" s="44"/>
      <c r="Y271" s="44"/>
    </row>
    <row r="272" spans="1:25" ht="18" customHeight="1">
      <c r="A272" s="94"/>
      <c r="B272" s="44"/>
      <c r="C272" s="118"/>
      <c r="D272" s="119"/>
      <c r="E272" s="119"/>
      <c r="F272" s="120"/>
      <c r="G272" s="44"/>
      <c r="H272" s="44"/>
      <c r="I272" s="44"/>
      <c r="J272" s="44"/>
      <c r="K272" s="44"/>
      <c r="L272" s="44"/>
      <c r="M272" s="44"/>
      <c r="N272" s="44"/>
      <c r="O272" s="44"/>
      <c r="P272" s="44"/>
      <c r="Q272" s="44"/>
      <c r="R272" s="44"/>
      <c r="S272" s="44"/>
      <c r="T272" s="44"/>
      <c r="U272" s="44"/>
      <c r="V272" s="44"/>
      <c r="W272" s="44"/>
      <c r="X272" s="44"/>
      <c r="Y272" s="44"/>
    </row>
    <row r="273" spans="1:25" ht="18" customHeight="1">
      <c r="A273" s="94"/>
      <c r="B273" s="44"/>
      <c r="C273" s="118"/>
      <c r="D273" s="119"/>
      <c r="E273" s="119"/>
      <c r="F273" s="120"/>
      <c r="G273" s="44"/>
      <c r="H273" s="44"/>
      <c r="I273" s="44"/>
      <c r="J273" s="44"/>
      <c r="K273" s="44"/>
      <c r="L273" s="44"/>
      <c r="M273" s="44"/>
      <c r="N273" s="44"/>
      <c r="O273" s="44"/>
      <c r="P273" s="44"/>
      <c r="Q273" s="44"/>
      <c r="R273" s="44"/>
      <c r="S273" s="44"/>
      <c r="T273" s="44"/>
      <c r="U273" s="44"/>
      <c r="V273" s="44"/>
      <c r="W273" s="44"/>
      <c r="X273" s="44"/>
      <c r="Y273" s="44"/>
    </row>
    <row r="274" spans="1:25" ht="18" customHeight="1">
      <c r="A274" s="94"/>
      <c r="B274" s="44"/>
      <c r="C274" s="118"/>
      <c r="D274" s="119"/>
      <c r="E274" s="119"/>
      <c r="F274" s="120"/>
      <c r="G274" s="44"/>
      <c r="H274" s="44"/>
      <c r="I274" s="44"/>
      <c r="J274" s="44"/>
      <c r="K274" s="44"/>
      <c r="L274" s="44"/>
      <c r="M274" s="44"/>
      <c r="N274" s="44"/>
      <c r="O274" s="44"/>
      <c r="P274" s="44"/>
      <c r="Q274" s="44"/>
      <c r="R274" s="44"/>
      <c r="S274" s="44"/>
      <c r="T274" s="44"/>
      <c r="U274" s="44"/>
      <c r="V274" s="44"/>
      <c r="W274" s="44"/>
      <c r="X274" s="44"/>
      <c r="Y274" s="44"/>
    </row>
    <row r="275" spans="1:25" ht="18" customHeight="1">
      <c r="A275" s="94"/>
      <c r="B275" s="44"/>
      <c r="C275" s="118"/>
      <c r="D275" s="119"/>
      <c r="E275" s="119"/>
      <c r="F275" s="120"/>
      <c r="G275" s="44"/>
      <c r="H275" s="44"/>
      <c r="I275" s="44"/>
      <c r="J275" s="44"/>
      <c r="K275" s="44"/>
      <c r="L275" s="44"/>
      <c r="M275" s="44"/>
      <c r="N275" s="44"/>
      <c r="O275" s="44"/>
      <c r="P275" s="44"/>
      <c r="Q275" s="44"/>
      <c r="R275" s="44"/>
      <c r="S275" s="44"/>
      <c r="T275" s="44"/>
      <c r="U275" s="44"/>
      <c r="V275" s="44"/>
      <c r="W275" s="44"/>
      <c r="X275" s="44"/>
      <c r="Y275" s="44"/>
    </row>
    <row r="276" spans="1:25" ht="18" customHeight="1">
      <c r="A276" s="94"/>
      <c r="B276" s="44"/>
      <c r="C276" s="118"/>
      <c r="D276" s="119"/>
      <c r="E276" s="119"/>
      <c r="F276" s="120"/>
      <c r="G276" s="44"/>
      <c r="H276" s="44"/>
      <c r="I276" s="44"/>
      <c r="J276" s="44"/>
      <c r="K276" s="44"/>
      <c r="L276" s="44"/>
      <c r="M276" s="44"/>
      <c r="N276" s="44"/>
      <c r="O276" s="44"/>
      <c r="P276" s="44"/>
      <c r="Q276" s="44"/>
      <c r="R276" s="44"/>
      <c r="S276" s="44"/>
      <c r="T276" s="44"/>
      <c r="U276" s="44"/>
      <c r="V276" s="44"/>
      <c r="W276" s="44"/>
      <c r="X276" s="44"/>
      <c r="Y276" s="44"/>
    </row>
    <row r="277" spans="1:25" ht="18" customHeight="1">
      <c r="A277" s="94"/>
      <c r="B277" s="44"/>
      <c r="C277" s="118"/>
      <c r="D277" s="119"/>
      <c r="E277" s="119"/>
      <c r="F277" s="120"/>
      <c r="G277" s="44"/>
      <c r="H277" s="44"/>
      <c r="I277" s="44"/>
      <c r="J277" s="44"/>
      <c r="K277" s="44"/>
      <c r="L277" s="44"/>
      <c r="M277" s="44"/>
      <c r="N277" s="44"/>
      <c r="O277" s="44"/>
      <c r="P277" s="44"/>
      <c r="Q277" s="44"/>
      <c r="R277" s="44"/>
      <c r="S277" s="44"/>
      <c r="T277" s="44"/>
      <c r="U277" s="44"/>
      <c r="V277" s="44"/>
      <c r="W277" s="44"/>
      <c r="X277" s="44"/>
      <c r="Y277" s="44"/>
    </row>
    <row r="278" spans="1:25" ht="18" customHeight="1">
      <c r="A278" s="94"/>
      <c r="B278" s="44"/>
      <c r="C278" s="118"/>
      <c r="D278" s="119"/>
      <c r="E278" s="119"/>
      <c r="F278" s="120"/>
      <c r="G278" s="44"/>
      <c r="H278" s="44"/>
      <c r="I278" s="44"/>
      <c r="J278" s="44"/>
      <c r="K278" s="44"/>
      <c r="L278" s="44"/>
      <c r="M278" s="44"/>
      <c r="N278" s="44"/>
      <c r="O278" s="44"/>
      <c r="P278" s="44"/>
      <c r="Q278" s="44"/>
      <c r="R278" s="44"/>
      <c r="S278" s="44"/>
      <c r="T278" s="44"/>
      <c r="U278" s="44"/>
      <c r="V278" s="44"/>
      <c r="W278" s="44"/>
      <c r="X278" s="44"/>
      <c r="Y278" s="44"/>
    </row>
    <row r="279" spans="1:25" ht="18" customHeight="1">
      <c r="A279" s="94"/>
      <c r="B279" s="44"/>
      <c r="C279" s="118"/>
      <c r="D279" s="119"/>
      <c r="E279" s="119"/>
      <c r="F279" s="120"/>
      <c r="G279" s="44"/>
      <c r="H279" s="44"/>
      <c r="I279" s="44"/>
      <c r="J279" s="44"/>
      <c r="K279" s="44"/>
      <c r="L279" s="44"/>
      <c r="M279" s="44"/>
      <c r="N279" s="44"/>
      <c r="O279" s="44"/>
      <c r="P279" s="44"/>
      <c r="Q279" s="44"/>
      <c r="R279" s="44"/>
      <c r="S279" s="44"/>
      <c r="T279" s="44"/>
      <c r="U279" s="44"/>
      <c r="V279" s="44"/>
      <c r="W279" s="44"/>
      <c r="X279" s="44"/>
      <c r="Y279" s="44"/>
    </row>
    <row r="280" spans="1:25" ht="18" customHeight="1">
      <c r="A280" s="94"/>
      <c r="B280" s="44"/>
      <c r="C280" s="118"/>
      <c r="D280" s="119"/>
      <c r="E280" s="119"/>
      <c r="F280" s="120"/>
      <c r="G280" s="44"/>
      <c r="H280" s="44"/>
      <c r="I280" s="44"/>
      <c r="J280" s="44"/>
      <c r="K280" s="44"/>
      <c r="L280" s="44"/>
      <c r="M280" s="44"/>
      <c r="N280" s="44"/>
      <c r="O280" s="44"/>
      <c r="P280" s="44"/>
      <c r="Q280" s="44"/>
      <c r="R280" s="44"/>
      <c r="S280" s="44"/>
      <c r="T280" s="44"/>
      <c r="U280" s="44"/>
      <c r="V280" s="44"/>
      <c r="W280" s="44"/>
      <c r="X280" s="44"/>
      <c r="Y280" s="44"/>
    </row>
    <row r="281" spans="1:25" ht="18" customHeight="1">
      <c r="A281" s="94"/>
      <c r="B281" s="44"/>
      <c r="C281" s="118"/>
      <c r="D281" s="119"/>
      <c r="E281" s="119"/>
      <c r="F281" s="120"/>
      <c r="G281" s="44"/>
      <c r="H281" s="44"/>
      <c r="I281" s="44"/>
      <c r="J281" s="44"/>
      <c r="K281" s="44"/>
      <c r="L281" s="44"/>
      <c r="M281" s="44"/>
      <c r="N281" s="44"/>
      <c r="O281" s="44"/>
      <c r="P281" s="44"/>
      <c r="Q281" s="44"/>
      <c r="R281" s="44"/>
      <c r="S281" s="44"/>
      <c r="T281" s="44"/>
      <c r="U281" s="44"/>
      <c r="V281" s="44"/>
      <c r="W281" s="44"/>
      <c r="X281" s="44"/>
      <c r="Y281" s="44"/>
    </row>
    <row r="282" spans="1:25" ht="18" customHeight="1">
      <c r="A282" s="94"/>
      <c r="B282" s="44"/>
      <c r="C282" s="118"/>
      <c r="D282" s="119"/>
      <c r="E282" s="119"/>
      <c r="F282" s="120"/>
      <c r="G282" s="44"/>
      <c r="H282" s="44"/>
      <c r="I282" s="44"/>
      <c r="J282" s="44"/>
      <c r="K282" s="44"/>
      <c r="L282" s="44"/>
      <c r="M282" s="44"/>
      <c r="N282" s="44"/>
      <c r="O282" s="44"/>
      <c r="P282" s="44"/>
      <c r="Q282" s="44"/>
      <c r="R282" s="44"/>
      <c r="S282" s="44"/>
      <c r="T282" s="44"/>
      <c r="U282" s="44"/>
      <c r="V282" s="44"/>
      <c r="W282" s="44"/>
      <c r="X282" s="44"/>
      <c r="Y282" s="44"/>
    </row>
    <row r="283" spans="1:25" ht="18" customHeight="1">
      <c r="A283" s="94"/>
      <c r="B283" s="44"/>
      <c r="C283" s="118"/>
      <c r="D283" s="119"/>
      <c r="E283" s="119"/>
      <c r="F283" s="120"/>
      <c r="G283" s="44"/>
      <c r="H283" s="44"/>
      <c r="I283" s="44"/>
      <c r="J283" s="44"/>
      <c r="K283" s="44"/>
      <c r="L283" s="44"/>
      <c r="M283" s="44"/>
      <c r="N283" s="44"/>
      <c r="O283" s="44"/>
      <c r="P283" s="44"/>
      <c r="Q283" s="44"/>
      <c r="R283" s="44"/>
      <c r="S283" s="44"/>
      <c r="T283" s="44"/>
      <c r="U283" s="44"/>
      <c r="V283" s="44"/>
      <c r="W283" s="44"/>
      <c r="X283" s="44"/>
      <c r="Y283" s="44"/>
    </row>
    <row r="284" spans="1:25" ht="18" customHeight="1">
      <c r="A284" s="94"/>
      <c r="B284" s="44"/>
      <c r="C284" s="118"/>
      <c r="D284" s="119"/>
      <c r="E284" s="119"/>
      <c r="F284" s="120"/>
      <c r="G284" s="44"/>
      <c r="H284" s="44"/>
      <c r="I284" s="44"/>
      <c r="J284" s="44"/>
      <c r="K284" s="44"/>
      <c r="L284" s="44"/>
      <c r="M284" s="44"/>
      <c r="N284" s="44"/>
      <c r="O284" s="44"/>
      <c r="P284" s="44"/>
      <c r="Q284" s="44"/>
      <c r="R284" s="44"/>
      <c r="S284" s="44"/>
      <c r="T284" s="44"/>
      <c r="U284" s="44"/>
      <c r="V284" s="44"/>
      <c r="W284" s="44"/>
      <c r="X284" s="44"/>
      <c r="Y284" s="44"/>
    </row>
    <row r="285" spans="1:25" ht="18" customHeight="1">
      <c r="A285" s="94"/>
      <c r="B285" s="44"/>
      <c r="C285" s="118"/>
      <c r="D285" s="119"/>
      <c r="E285" s="119"/>
      <c r="F285" s="120"/>
      <c r="G285" s="44"/>
      <c r="H285" s="44"/>
      <c r="I285" s="44"/>
      <c r="J285" s="44"/>
      <c r="K285" s="44"/>
      <c r="L285" s="44"/>
      <c r="M285" s="44"/>
      <c r="N285" s="44"/>
      <c r="O285" s="44"/>
      <c r="P285" s="44"/>
      <c r="Q285" s="44"/>
      <c r="R285" s="44"/>
      <c r="S285" s="44"/>
      <c r="T285" s="44"/>
      <c r="U285" s="44"/>
      <c r="V285" s="44"/>
      <c r="W285" s="44"/>
      <c r="X285" s="44"/>
      <c r="Y285" s="44"/>
    </row>
    <row r="286" spans="1:25" ht="18" customHeight="1">
      <c r="A286" s="94"/>
      <c r="B286" s="44"/>
      <c r="C286" s="118"/>
      <c r="D286" s="119"/>
      <c r="E286" s="119"/>
      <c r="F286" s="120"/>
      <c r="G286" s="44"/>
      <c r="H286" s="44"/>
      <c r="I286" s="44"/>
      <c r="J286" s="44"/>
      <c r="K286" s="44"/>
      <c r="L286" s="44"/>
      <c r="M286" s="44"/>
      <c r="N286" s="44"/>
      <c r="O286" s="44"/>
      <c r="P286" s="44"/>
      <c r="Q286" s="44"/>
      <c r="R286" s="44"/>
      <c r="S286" s="44"/>
      <c r="T286" s="44"/>
      <c r="U286" s="44"/>
      <c r="V286" s="44"/>
      <c r="W286" s="44"/>
      <c r="X286" s="44"/>
      <c r="Y286" s="44"/>
    </row>
    <row r="287" spans="1:25" ht="18" customHeight="1">
      <c r="A287" s="94"/>
      <c r="B287" s="44"/>
      <c r="C287" s="118"/>
      <c r="D287" s="119"/>
      <c r="E287" s="119"/>
      <c r="F287" s="120"/>
      <c r="G287" s="44"/>
      <c r="H287" s="44"/>
      <c r="I287" s="44"/>
      <c r="J287" s="44"/>
      <c r="K287" s="44"/>
      <c r="L287" s="44"/>
      <c r="M287" s="44"/>
      <c r="N287" s="44"/>
      <c r="O287" s="44"/>
      <c r="P287" s="44"/>
      <c r="Q287" s="44"/>
      <c r="R287" s="44"/>
      <c r="S287" s="44"/>
      <c r="T287" s="44"/>
      <c r="U287" s="44"/>
      <c r="V287" s="44"/>
      <c r="W287" s="44"/>
      <c r="X287" s="44"/>
      <c r="Y287" s="44"/>
    </row>
    <row r="288" spans="1:25" ht="18" customHeight="1">
      <c r="A288" s="94"/>
      <c r="B288" s="44"/>
      <c r="C288" s="118"/>
      <c r="D288" s="119"/>
      <c r="E288" s="119"/>
      <c r="F288" s="120"/>
      <c r="G288" s="44"/>
      <c r="H288" s="44"/>
      <c r="I288" s="44"/>
      <c r="J288" s="44"/>
      <c r="K288" s="44"/>
      <c r="L288" s="44"/>
      <c r="M288" s="44"/>
      <c r="N288" s="44"/>
      <c r="O288" s="44"/>
      <c r="P288" s="44"/>
      <c r="Q288" s="44"/>
      <c r="R288" s="44"/>
      <c r="S288" s="44"/>
      <c r="T288" s="44"/>
      <c r="U288" s="44"/>
      <c r="V288" s="44"/>
      <c r="W288" s="44"/>
      <c r="X288" s="44"/>
      <c r="Y288" s="44"/>
    </row>
    <row r="289" spans="1:25" ht="18" customHeight="1">
      <c r="A289" s="94"/>
      <c r="B289" s="44"/>
      <c r="C289" s="118"/>
      <c r="D289" s="119"/>
      <c r="E289" s="119"/>
      <c r="F289" s="120"/>
      <c r="G289" s="44"/>
      <c r="H289" s="44"/>
      <c r="I289" s="44"/>
      <c r="J289" s="44"/>
      <c r="K289" s="44"/>
      <c r="L289" s="44"/>
      <c r="M289" s="44"/>
      <c r="N289" s="44"/>
      <c r="O289" s="44"/>
      <c r="P289" s="44"/>
      <c r="Q289" s="44"/>
      <c r="R289" s="44"/>
      <c r="S289" s="44"/>
      <c r="T289" s="44"/>
      <c r="U289" s="44"/>
      <c r="V289" s="44"/>
      <c r="W289" s="44"/>
      <c r="X289" s="44"/>
      <c r="Y289" s="44"/>
    </row>
    <row r="290" spans="1:25" ht="18" customHeight="1">
      <c r="A290" s="94"/>
      <c r="B290" s="44"/>
      <c r="C290" s="118"/>
      <c r="D290" s="119"/>
      <c r="E290" s="119"/>
      <c r="F290" s="120"/>
      <c r="G290" s="44"/>
      <c r="H290" s="44"/>
      <c r="I290" s="44"/>
      <c r="J290" s="44"/>
      <c r="K290" s="44"/>
      <c r="L290" s="44"/>
      <c r="M290" s="44"/>
      <c r="N290" s="44"/>
      <c r="O290" s="44"/>
      <c r="P290" s="44"/>
      <c r="Q290" s="44"/>
      <c r="R290" s="44"/>
      <c r="S290" s="44"/>
      <c r="T290" s="44"/>
      <c r="U290" s="44"/>
      <c r="V290" s="44"/>
      <c r="W290" s="44"/>
      <c r="X290" s="44"/>
      <c r="Y290" s="44"/>
    </row>
    <row r="291" spans="1:25" ht="18" customHeight="1">
      <c r="A291" s="94"/>
      <c r="B291" s="44"/>
      <c r="C291" s="118"/>
      <c r="D291" s="119"/>
      <c r="E291" s="119"/>
      <c r="F291" s="120"/>
      <c r="G291" s="44"/>
      <c r="H291" s="44"/>
      <c r="I291" s="44"/>
      <c r="J291" s="44"/>
      <c r="K291" s="44"/>
      <c r="L291" s="44"/>
      <c r="M291" s="44"/>
      <c r="N291" s="44"/>
      <c r="O291" s="44"/>
      <c r="P291" s="44"/>
      <c r="Q291" s="44"/>
      <c r="R291" s="44"/>
      <c r="S291" s="44"/>
      <c r="T291" s="44"/>
      <c r="U291" s="44"/>
      <c r="V291" s="44"/>
      <c r="W291" s="44"/>
      <c r="X291" s="44"/>
      <c r="Y291" s="44"/>
    </row>
    <row r="292" spans="1:25" ht="18" customHeight="1">
      <c r="A292" s="94"/>
      <c r="B292" s="44"/>
      <c r="C292" s="118"/>
      <c r="D292" s="119"/>
      <c r="E292" s="119"/>
      <c r="F292" s="120"/>
      <c r="G292" s="44"/>
      <c r="H292" s="44"/>
      <c r="I292" s="44"/>
      <c r="J292" s="44"/>
      <c r="K292" s="44"/>
      <c r="L292" s="44"/>
      <c r="M292" s="44"/>
      <c r="N292" s="44"/>
      <c r="O292" s="44"/>
      <c r="P292" s="44"/>
      <c r="Q292" s="44"/>
      <c r="R292" s="44"/>
      <c r="S292" s="44"/>
      <c r="T292" s="44"/>
      <c r="U292" s="44"/>
      <c r="V292" s="44"/>
      <c r="W292" s="44"/>
      <c r="X292" s="44"/>
      <c r="Y292" s="44"/>
    </row>
    <row r="293" spans="1:25" ht="18" customHeight="1">
      <c r="A293" s="94"/>
      <c r="B293" s="44"/>
      <c r="C293" s="118"/>
      <c r="D293" s="119"/>
      <c r="E293" s="119"/>
      <c r="F293" s="120"/>
      <c r="G293" s="44"/>
      <c r="H293" s="44"/>
      <c r="I293" s="44"/>
      <c r="J293" s="44"/>
      <c r="K293" s="44"/>
      <c r="L293" s="44"/>
      <c r="M293" s="44"/>
      <c r="N293" s="44"/>
      <c r="O293" s="44"/>
      <c r="P293" s="44"/>
      <c r="Q293" s="44"/>
      <c r="R293" s="44"/>
      <c r="S293" s="44"/>
      <c r="T293" s="44"/>
      <c r="U293" s="44"/>
      <c r="V293" s="44"/>
      <c r="W293" s="44"/>
      <c r="X293" s="44"/>
      <c r="Y293" s="44"/>
    </row>
    <row r="294" spans="1:25" ht="18" customHeight="1">
      <c r="A294" s="94"/>
      <c r="B294" s="44"/>
      <c r="C294" s="118"/>
      <c r="D294" s="119"/>
      <c r="E294" s="119"/>
      <c r="F294" s="120"/>
      <c r="G294" s="44"/>
      <c r="H294" s="44"/>
      <c r="I294" s="44"/>
      <c r="J294" s="44"/>
      <c r="K294" s="44"/>
      <c r="L294" s="44"/>
      <c r="M294" s="44"/>
      <c r="N294" s="44"/>
      <c r="O294" s="44"/>
      <c r="P294" s="44"/>
      <c r="Q294" s="44"/>
      <c r="R294" s="44"/>
      <c r="S294" s="44"/>
      <c r="T294" s="44"/>
      <c r="U294" s="44"/>
      <c r="V294" s="44"/>
      <c r="W294" s="44"/>
      <c r="X294" s="44"/>
      <c r="Y294" s="44"/>
    </row>
    <row r="295" spans="1:25" ht="18" customHeight="1">
      <c r="A295" s="94"/>
      <c r="B295" s="44"/>
      <c r="C295" s="118"/>
      <c r="D295" s="119"/>
      <c r="E295" s="119"/>
      <c r="F295" s="120"/>
      <c r="G295" s="44"/>
      <c r="H295" s="44"/>
      <c r="I295" s="44"/>
      <c r="J295" s="44"/>
      <c r="K295" s="44"/>
      <c r="L295" s="44"/>
      <c r="M295" s="44"/>
      <c r="N295" s="44"/>
      <c r="O295" s="44"/>
      <c r="P295" s="44"/>
      <c r="Q295" s="44"/>
      <c r="R295" s="44"/>
      <c r="S295" s="44"/>
      <c r="T295" s="44"/>
      <c r="U295" s="44"/>
      <c r="V295" s="44"/>
      <c r="W295" s="44"/>
      <c r="X295" s="44"/>
      <c r="Y295" s="44"/>
    </row>
    <row r="296" spans="1:25" ht="18" customHeight="1">
      <c r="A296" s="94"/>
      <c r="B296" s="44"/>
      <c r="C296" s="118"/>
      <c r="D296" s="119"/>
      <c r="E296" s="119"/>
      <c r="F296" s="120"/>
      <c r="G296" s="44"/>
      <c r="H296" s="44"/>
      <c r="I296" s="44"/>
      <c r="J296" s="44"/>
      <c r="K296" s="44"/>
      <c r="L296" s="44"/>
      <c r="M296" s="44"/>
      <c r="N296" s="44"/>
      <c r="O296" s="44"/>
      <c r="P296" s="44"/>
      <c r="Q296" s="44"/>
      <c r="R296" s="44"/>
      <c r="S296" s="44"/>
      <c r="T296" s="44"/>
      <c r="U296" s="44"/>
      <c r="V296" s="44"/>
      <c r="W296" s="44"/>
      <c r="X296" s="44"/>
      <c r="Y296" s="44"/>
    </row>
    <row r="297" spans="1:25" ht="18" customHeight="1">
      <c r="A297" s="94"/>
      <c r="B297" s="44"/>
      <c r="C297" s="118"/>
      <c r="D297" s="119"/>
      <c r="E297" s="119"/>
      <c r="F297" s="120"/>
      <c r="G297" s="44"/>
      <c r="H297" s="44"/>
      <c r="I297" s="44"/>
      <c r="J297" s="44"/>
      <c r="K297" s="44"/>
      <c r="L297" s="44"/>
      <c r="M297" s="44"/>
      <c r="N297" s="44"/>
      <c r="O297" s="44"/>
      <c r="P297" s="44"/>
      <c r="Q297" s="44"/>
      <c r="R297" s="44"/>
      <c r="S297" s="44"/>
      <c r="T297" s="44"/>
      <c r="U297" s="44"/>
      <c r="V297" s="44"/>
      <c r="W297" s="44"/>
      <c r="X297" s="44"/>
      <c r="Y297" s="44"/>
    </row>
    <row r="298" spans="1:25" ht="18" customHeight="1">
      <c r="A298" s="94"/>
      <c r="B298" s="44"/>
      <c r="C298" s="118"/>
      <c r="D298" s="119"/>
      <c r="E298" s="119"/>
      <c r="F298" s="120"/>
      <c r="G298" s="44"/>
      <c r="H298" s="44"/>
      <c r="I298" s="44"/>
      <c r="J298" s="44"/>
      <c r="K298" s="44"/>
      <c r="L298" s="44"/>
      <c r="M298" s="44"/>
      <c r="N298" s="44"/>
      <c r="O298" s="44"/>
      <c r="P298" s="44"/>
      <c r="Q298" s="44"/>
      <c r="R298" s="44"/>
      <c r="S298" s="44"/>
      <c r="T298" s="44"/>
      <c r="U298" s="44"/>
      <c r="V298" s="44"/>
      <c r="W298" s="44"/>
      <c r="X298" s="44"/>
      <c r="Y298" s="44"/>
    </row>
    <row r="299" spans="1:25" ht="18" customHeight="1">
      <c r="A299" s="94"/>
      <c r="B299" s="44"/>
      <c r="C299" s="118"/>
      <c r="D299" s="119"/>
      <c r="E299" s="119"/>
      <c r="F299" s="120"/>
      <c r="G299" s="44"/>
      <c r="H299" s="44"/>
      <c r="I299" s="44"/>
      <c r="J299" s="44"/>
      <c r="K299" s="44"/>
      <c r="L299" s="44"/>
      <c r="M299" s="44"/>
      <c r="N299" s="44"/>
      <c r="O299" s="44"/>
      <c r="P299" s="44"/>
      <c r="Q299" s="44"/>
      <c r="R299" s="44"/>
      <c r="S299" s="44"/>
      <c r="T299" s="44"/>
      <c r="U299" s="44"/>
      <c r="V299" s="44"/>
      <c r="W299" s="44"/>
      <c r="X299" s="44"/>
      <c r="Y299" s="44"/>
    </row>
    <row r="300" spans="1:25" ht="18" customHeight="1">
      <c r="A300" s="94"/>
      <c r="B300" s="44"/>
      <c r="C300" s="118"/>
      <c r="D300" s="119"/>
      <c r="E300" s="119"/>
      <c r="F300" s="120"/>
      <c r="G300" s="44"/>
      <c r="H300" s="44"/>
      <c r="I300" s="44"/>
      <c r="J300" s="44"/>
      <c r="K300" s="44"/>
      <c r="L300" s="44"/>
      <c r="M300" s="44"/>
      <c r="N300" s="44"/>
      <c r="O300" s="44"/>
      <c r="P300" s="44"/>
      <c r="Q300" s="44"/>
      <c r="R300" s="44"/>
      <c r="S300" s="44"/>
      <c r="T300" s="44"/>
      <c r="U300" s="44"/>
      <c r="V300" s="44"/>
      <c r="W300" s="44"/>
      <c r="X300" s="44"/>
      <c r="Y300" s="44"/>
    </row>
    <row r="301" spans="1:25" ht="18" customHeight="1">
      <c r="A301" s="94"/>
      <c r="B301" s="44"/>
      <c r="C301" s="118"/>
      <c r="D301" s="119"/>
      <c r="E301" s="119"/>
      <c r="F301" s="120"/>
      <c r="G301" s="44"/>
      <c r="H301" s="44"/>
      <c r="I301" s="44"/>
      <c r="J301" s="44"/>
      <c r="K301" s="44"/>
      <c r="L301" s="44"/>
      <c r="M301" s="44"/>
      <c r="N301" s="44"/>
      <c r="O301" s="44"/>
      <c r="P301" s="44"/>
      <c r="Q301" s="44"/>
      <c r="R301" s="44"/>
      <c r="S301" s="44"/>
      <c r="T301" s="44"/>
      <c r="U301" s="44"/>
      <c r="V301" s="44"/>
      <c r="W301" s="44"/>
      <c r="X301" s="44"/>
      <c r="Y301" s="44"/>
    </row>
    <row r="302" spans="1:25" ht="18" customHeight="1">
      <c r="A302" s="94"/>
      <c r="B302" s="44"/>
      <c r="C302" s="118"/>
      <c r="D302" s="119"/>
      <c r="E302" s="119"/>
      <c r="F302" s="120"/>
      <c r="G302" s="44"/>
      <c r="H302" s="44"/>
      <c r="I302" s="44"/>
      <c r="J302" s="44"/>
      <c r="K302" s="44"/>
      <c r="L302" s="44"/>
      <c r="M302" s="44"/>
      <c r="N302" s="44"/>
      <c r="O302" s="44"/>
      <c r="P302" s="44"/>
      <c r="Q302" s="44"/>
      <c r="R302" s="44"/>
      <c r="S302" s="44"/>
      <c r="T302" s="44"/>
      <c r="U302" s="44"/>
      <c r="V302" s="44"/>
      <c r="W302" s="44"/>
      <c r="X302" s="44"/>
      <c r="Y302" s="44"/>
    </row>
    <row r="303" spans="1:25" ht="18" customHeight="1">
      <c r="A303" s="94"/>
      <c r="B303" s="44"/>
      <c r="C303" s="118"/>
      <c r="D303" s="119"/>
      <c r="E303" s="119"/>
      <c r="F303" s="120"/>
      <c r="G303" s="44"/>
      <c r="H303" s="44"/>
      <c r="I303" s="44"/>
      <c r="J303" s="44"/>
      <c r="K303" s="44"/>
      <c r="L303" s="44"/>
      <c r="M303" s="44"/>
      <c r="N303" s="44"/>
      <c r="O303" s="44"/>
      <c r="P303" s="44"/>
      <c r="Q303" s="44"/>
      <c r="R303" s="44"/>
      <c r="S303" s="44"/>
      <c r="T303" s="44"/>
      <c r="U303" s="44"/>
      <c r="V303" s="44"/>
      <c r="W303" s="44"/>
      <c r="X303" s="44"/>
      <c r="Y303" s="44"/>
    </row>
    <row r="304" spans="1:25" ht="18" customHeight="1">
      <c r="A304" s="94"/>
      <c r="B304" s="44"/>
      <c r="C304" s="118"/>
      <c r="D304" s="119"/>
      <c r="E304" s="119"/>
      <c r="F304" s="120"/>
      <c r="G304" s="44"/>
      <c r="H304" s="44"/>
      <c r="I304" s="44"/>
      <c r="J304" s="44"/>
      <c r="K304" s="44"/>
      <c r="L304" s="44"/>
      <c r="M304" s="44"/>
      <c r="N304" s="44"/>
      <c r="O304" s="44"/>
      <c r="P304" s="44"/>
      <c r="Q304" s="44"/>
      <c r="R304" s="44"/>
      <c r="S304" s="44"/>
      <c r="T304" s="44"/>
      <c r="U304" s="44"/>
      <c r="V304" s="44"/>
      <c r="W304" s="44"/>
      <c r="X304" s="44"/>
      <c r="Y304" s="44"/>
    </row>
    <row r="305" spans="1:25" ht="18" customHeight="1">
      <c r="A305" s="94"/>
      <c r="B305" s="44"/>
      <c r="C305" s="118"/>
      <c r="D305" s="119"/>
      <c r="E305" s="119"/>
      <c r="F305" s="120"/>
      <c r="G305" s="44"/>
      <c r="H305" s="44"/>
      <c r="I305" s="44"/>
      <c r="J305" s="44"/>
      <c r="K305" s="44"/>
      <c r="L305" s="44"/>
      <c r="M305" s="44"/>
      <c r="N305" s="44"/>
      <c r="O305" s="44"/>
      <c r="P305" s="44"/>
      <c r="Q305" s="44"/>
      <c r="R305" s="44"/>
      <c r="S305" s="44"/>
      <c r="T305" s="44"/>
      <c r="U305" s="44"/>
      <c r="V305" s="44"/>
      <c r="W305" s="44"/>
      <c r="X305" s="44"/>
      <c r="Y305" s="44"/>
    </row>
    <row r="306" spans="1:25" ht="18" customHeight="1">
      <c r="A306" s="94"/>
      <c r="B306" s="44"/>
      <c r="C306" s="118"/>
      <c r="D306" s="119"/>
      <c r="E306" s="119"/>
      <c r="F306" s="120"/>
      <c r="G306" s="44"/>
      <c r="H306" s="44"/>
      <c r="I306" s="44"/>
      <c r="J306" s="44"/>
      <c r="K306" s="44"/>
      <c r="L306" s="44"/>
      <c r="M306" s="44"/>
      <c r="N306" s="44"/>
      <c r="O306" s="44"/>
      <c r="P306" s="44"/>
      <c r="Q306" s="44"/>
      <c r="R306" s="44"/>
      <c r="S306" s="44"/>
      <c r="T306" s="44"/>
      <c r="U306" s="44"/>
      <c r="V306" s="44"/>
      <c r="W306" s="44"/>
      <c r="X306" s="44"/>
      <c r="Y306" s="44"/>
    </row>
    <row r="307" spans="1:25" ht="18" customHeight="1">
      <c r="A307" s="94"/>
      <c r="B307" s="44"/>
      <c r="C307" s="118"/>
      <c r="D307" s="119"/>
      <c r="E307" s="119"/>
      <c r="F307" s="120"/>
      <c r="G307" s="44"/>
      <c r="H307" s="44"/>
      <c r="I307" s="44"/>
      <c r="J307" s="44"/>
      <c r="K307" s="44"/>
      <c r="L307" s="44"/>
      <c r="M307" s="44"/>
      <c r="N307" s="44"/>
      <c r="O307" s="44"/>
      <c r="P307" s="44"/>
      <c r="Q307" s="44"/>
      <c r="R307" s="44"/>
      <c r="S307" s="44"/>
      <c r="T307" s="44"/>
      <c r="U307" s="44"/>
      <c r="V307" s="44"/>
      <c r="W307" s="44"/>
      <c r="X307" s="44"/>
      <c r="Y307" s="44"/>
    </row>
    <row r="308" spans="1:25" ht="18" customHeight="1">
      <c r="A308" s="94"/>
      <c r="B308" s="44"/>
      <c r="C308" s="118"/>
      <c r="D308" s="119"/>
      <c r="E308" s="119"/>
      <c r="F308" s="120"/>
      <c r="G308" s="44"/>
      <c r="H308" s="44"/>
      <c r="I308" s="44"/>
      <c r="J308" s="44"/>
      <c r="K308" s="44"/>
      <c r="L308" s="44"/>
      <c r="M308" s="44"/>
      <c r="N308" s="44"/>
      <c r="O308" s="44"/>
      <c r="P308" s="44"/>
      <c r="Q308" s="44"/>
      <c r="R308" s="44"/>
      <c r="S308" s="44"/>
      <c r="T308" s="44"/>
      <c r="U308" s="44"/>
      <c r="V308" s="44"/>
      <c r="W308" s="44"/>
      <c r="X308" s="44"/>
      <c r="Y308" s="44"/>
    </row>
    <row r="309" spans="1:25" ht="18" customHeight="1">
      <c r="A309" s="94"/>
      <c r="B309" s="44"/>
      <c r="C309" s="118"/>
      <c r="D309" s="119"/>
      <c r="E309" s="119"/>
      <c r="F309" s="120"/>
      <c r="G309" s="44"/>
      <c r="H309" s="44"/>
      <c r="I309" s="44"/>
      <c r="J309" s="44"/>
      <c r="K309" s="44"/>
      <c r="L309" s="44"/>
      <c r="M309" s="44"/>
      <c r="N309" s="44"/>
      <c r="O309" s="44"/>
      <c r="P309" s="44"/>
      <c r="Q309" s="44"/>
      <c r="R309" s="44"/>
      <c r="S309" s="44"/>
      <c r="T309" s="44"/>
      <c r="U309" s="44"/>
      <c r="V309" s="44"/>
      <c r="W309" s="44"/>
      <c r="X309" s="44"/>
      <c r="Y309" s="44"/>
    </row>
    <row r="310" spans="1:25" ht="18" customHeight="1">
      <c r="A310" s="94"/>
      <c r="B310" s="44"/>
      <c r="C310" s="118"/>
      <c r="D310" s="119"/>
      <c r="E310" s="119"/>
      <c r="F310" s="120"/>
      <c r="G310" s="44"/>
      <c r="H310" s="44"/>
      <c r="I310" s="44"/>
      <c r="J310" s="44"/>
      <c r="K310" s="44"/>
      <c r="L310" s="44"/>
      <c r="M310" s="44"/>
      <c r="N310" s="44"/>
      <c r="O310" s="44"/>
      <c r="P310" s="44"/>
      <c r="Q310" s="44"/>
      <c r="R310" s="44"/>
      <c r="S310" s="44"/>
      <c r="T310" s="44"/>
      <c r="U310" s="44"/>
      <c r="V310" s="44"/>
      <c r="W310" s="44"/>
      <c r="X310" s="44"/>
      <c r="Y310" s="44"/>
    </row>
    <row r="311" spans="1:25" ht="18" customHeight="1">
      <c r="A311" s="94"/>
      <c r="B311" s="44"/>
      <c r="C311" s="118"/>
      <c r="D311" s="119"/>
      <c r="E311" s="119"/>
      <c r="F311" s="120"/>
      <c r="G311" s="44"/>
      <c r="H311" s="44"/>
      <c r="I311" s="44"/>
      <c r="J311" s="44"/>
      <c r="K311" s="44"/>
      <c r="L311" s="44"/>
      <c r="M311" s="44"/>
      <c r="N311" s="44"/>
      <c r="O311" s="44"/>
      <c r="P311" s="44"/>
      <c r="Q311" s="44"/>
      <c r="R311" s="44"/>
      <c r="S311" s="44"/>
      <c r="T311" s="44"/>
      <c r="U311" s="44"/>
      <c r="V311" s="44"/>
      <c r="W311" s="44"/>
      <c r="X311" s="44"/>
      <c r="Y311" s="44"/>
    </row>
    <row r="312" spans="1:25" ht="18" customHeight="1">
      <c r="A312" s="94"/>
      <c r="B312" s="44"/>
      <c r="C312" s="118"/>
      <c r="D312" s="119"/>
      <c r="E312" s="119"/>
      <c r="F312" s="120"/>
      <c r="G312" s="44"/>
      <c r="H312" s="44"/>
      <c r="I312" s="44"/>
      <c r="J312" s="44"/>
      <c r="K312" s="44"/>
      <c r="L312" s="44"/>
      <c r="M312" s="44"/>
      <c r="N312" s="44"/>
      <c r="O312" s="44"/>
      <c r="P312" s="44"/>
      <c r="Q312" s="44"/>
      <c r="R312" s="44"/>
      <c r="S312" s="44"/>
      <c r="T312" s="44"/>
      <c r="U312" s="44"/>
      <c r="V312" s="44"/>
      <c r="W312" s="44"/>
      <c r="X312" s="44"/>
      <c r="Y312" s="44"/>
    </row>
    <row r="313" spans="1:25" ht="18" customHeight="1">
      <c r="A313" s="94"/>
      <c r="B313" s="44"/>
      <c r="C313" s="118"/>
      <c r="D313" s="119"/>
      <c r="E313" s="119"/>
      <c r="F313" s="120"/>
      <c r="G313" s="44"/>
      <c r="H313" s="44"/>
      <c r="I313" s="44"/>
      <c r="J313" s="44"/>
      <c r="K313" s="44"/>
      <c r="L313" s="44"/>
      <c r="M313" s="44"/>
      <c r="N313" s="44"/>
      <c r="O313" s="44"/>
      <c r="P313" s="44"/>
      <c r="Q313" s="44"/>
      <c r="R313" s="44"/>
      <c r="S313" s="44"/>
      <c r="T313" s="44"/>
      <c r="U313" s="44"/>
      <c r="V313" s="44"/>
      <c r="W313" s="44"/>
      <c r="X313" s="44"/>
      <c r="Y313" s="44"/>
    </row>
    <row r="314" spans="1:25" ht="18" customHeight="1">
      <c r="A314" s="94"/>
      <c r="B314" s="44"/>
      <c r="C314" s="118"/>
      <c r="D314" s="119"/>
      <c r="E314" s="119"/>
      <c r="F314" s="120"/>
      <c r="G314" s="44"/>
      <c r="H314" s="44"/>
      <c r="I314" s="44"/>
      <c r="J314" s="44"/>
      <c r="K314" s="44"/>
      <c r="L314" s="44"/>
      <c r="M314" s="44"/>
      <c r="N314" s="44"/>
      <c r="O314" s="44"/>
      <c r="P314" s="44"/>
      <c r="Q314" s="44"/>
      <c r="R314" s="44"/>
      <c r="S314" s="44"/>
      <c r="T314" s="44"/>
      <c r="U314" s="44"/>
      <c r="V314" s="44"/>
      <c r="W314" s="44"/>
      <c r="X314" s="44"/>
      <c r="Y314" s="44"/>
    </row>
    <row r="315" spans="1:25" ht="18" customHeight="1">
      <c r="A315" s="94"/>
      <c r="B315" s="44"/>
      <c r="C315" s="118"/>
      <c r="D315" s="119"/>
      <c r="E315" s="119"/>
      <c r="F315" s="120"/>
      <c r="G315" s="44"/>
      <c r="H315" s="44"/>
      <c r="I315" s="44"/>
      <c r="J315" s="44"/>
      <c r="K315" s="44"/>
      <c r="L315" s="44"/>
      <c r="M315" s="44"/>
      <c r="N315" s="44"/>
      <c r="O315" s="44"/>
      <c r="P315" s="44"/>
      <c r="Q315" s="44"/>
      <c r="R315" s="44"/>
      <c r="S315" s="44"/>
      <c r="T315" s="44"/>
      <c r="U315" s="44"/>
      <c r="V315" s="44"/>
      <c r="W315" s="44"/>
      <c r="X315" s="44"/>
      <c r="Y315" s="44"/>
    </row>
    <row r="316" spans="1:25" ht="18" customHeight="1">
      <c r="A316" s="94"/>
      <c r="B316" s="44"/>
      <c r="C316" s="118"/>
      <c r="D316" s="119"/>
      <c r="E316" s="119"/>
      <c r="F316" s="120"/>
      <c r="G316" s="44"/>
      <c r="H316" s="44"/>
      <c r="I316" s="44"/>
      <c r="J316" s="44"/>
      <c r="K316" s="44"/>
      <c r="L316" s="44"/>
      <c r="M316" s="44"/>
      <c r="N316" s="44"/>
      <c r="O316" s="44"/>
      <c r="P316" s="44"/>
      <c r="Q316" s="44"/>
      <c r="R316" s="44"/>
      <c r="S316" s="44"/>
      <c r="T316" s="44"/>
      <c r="U316" s="44"/>
      <c r="V316" s="44"/>
      <c r="W316" s="44"/>
      <c r="X316" s="44"/>
      <c r="Y316" s="44"/>
    </row>
    <row r="317" spans="1:25" ht="18" customHeight="1">
      <c r="A317" s="94"/>
      <c r="B317" s="44"/>
      <c r="C317" s="118"/>
      <c r="D317" s="119"/>
      <c r="E317" s="119"/>
      <c r="F317" s="120"/>
      <c r="G317" s="44"/>
      <c r="H317" s="44"/>
      <c r="I317" s="44"/>
      <c r="J317" s="44"/>
      <c r="K317" s="44"/>
      <c r="L317" s="44"/>
      <c r="M317" s="44"/>
      <c r="N317" s="44"/>
      <c r="O317" s="44"/>
      <c r="P317" s="44"/>
      <c r="Q317" s="44"/>
      <c r="R317" s="44"/>
      <c r="S317" s="44"/>
      <c r="T317" s="44"/>
      <c r="U317" s="44"/>
      <c r="V317" s="44"/>
      <c r="W317" s="44"/>
      <c r="X317" s="44"/>
      <c r="Y317" s="44"/>
    </row>
    <row r="318" spans="1:25" ht="18" customHeight="1">
      <c r="A318" s="94"/>
      <c r="B318" s="44"/>
      <c r="C318" s="118"/>
      <c r="D318" s="119"/>
      <c r="E318" s="119"/>
      <c r="F318" s="120"/>
      <c r="G318" s="44"/>
      <c r="H318" s="44"/>
      <c r="I318" s="44"/>
      <c r="J318" s="44"/>
      <c r="K318" s="44"/>
      <c r="L318" s="44"/>
      <c r="M318" s="44"/>
      <c r="N318" s="44"/>
      <c r="O318" s="44"/>
      <c r="P318" s="44"/>
      <c r="Q318" s="44"/>
      <c r="R318" s="44"/>
      <c r="S318" s="44"/>
      <c r="T318" s="44"/>
      <c r="U318" s="44"/>
      <c r="V318" s="44"/>
      <c r="W318" s="44"/>
      <c r="X318" s="44"/>
      <c r="Y318" s="44"/>
    </row>
    <row r="319" spans="1:25" ht="18" customHeight="1">
      <c r="A319" s="94"/>
      <c r="B319" s="44"/>
      <c r="C319" s="118"/>
      <c r="D319" s="119"/>
      <c r="E319" s="119"/>
      <c r="F319" s="120"/>
      <c r="G319" s="44"/>
      <c r="H319" s="44"/>
      <c r="I319" s="44"/>
      <c r="J319" s="44"/>
      <c r="K319" s="44"/>
      <c r="L319" s="44"/>
      <c r="M319" s="44"/>
      <c r="N319" s="44"/>
      <c r="O319" s="44"/>
      <c r="P319" s="44"/>
      <c r="Q319" s="44"/>
      <c r="R319" s="44"/>
      <c r="S319" s="44"/>
      <c r="T319" s="44"/>
      <c r="U319" s="44"/>
      <c r="V319" s="44"/>
      <c r="W319" s="44"/>
      <c r="X319" s="44"/>
      <c r="Y319" s="44"/>
    </row>
    <row r="320" spans="1:25" ht="18" customHeight="1">
      <c r="A320" s="94"/>
      <c r="B320" s="44"/>
      <c r="C320" s="118"/>
      <c r="D320" s="119"/>
      <c r="E320" s="119"/>
      <c r="F320" s="120"/>
      <c r="G320" s="44"/>
      <c r="H320" s="44"/>
      <c r="I320" s="44"/>
      <c r="J320" s="44"/>
      <c r="K320" s="44"/>
      <c r="L320" s="44"/>
      <c r="M320" s="44"/>
      <c r="N320" s="44"/>
      <c r="O320" s="44"/>
      <c r="P320" s="44"/>
      <c r="Q320" s="44"/>
      <c r="R320" s="44"/>
      <c r="S320" s="44"/>
      <c r="T320" s="44"/>
      <c r="U320" s="44"/>
      <c r="V320" s="44"/>
      <c r="W320" s="44"/>
      <c r="X320" s="44"/>
      <c r="Y320" s="44"/>
    </row>
    <row r="321" spans="1:25" ht="18" customHeight="1">
      <c r="A321" s="94"/>
      <c r="B321" s="44"/>
      <c r="C321" s="118"/>
      <c r="D321" s="119"/>
      <c r="E321" s="119"/>
      <c r="F321" s="120"/>
      <c r="G321" s="44"/>
      <c r="H321" s="44"/>
      <c r="I321" s="44"/>
      <c r="J321" s="44"/>
      <c r="K321" s="44"/>
      <c r="L321" s="44"/>
      <c r="M321" s="44"/>
      <c r="N321" s="44"/>
      <c r="O321" s="44"/>
      <c r="P321" s="44"/>
      <c r="Q321" s="44"/>
      <c r="R321" s="44"/>
      <c r="S321" s="44"/>
      <c r="T321" s="44"/>
      <c r="U321" s="44"/>
      <c r="V321" s="44"/>
      <c r="W321" s="44"/>
      <c r="X321" s="44"/>
      <c r="Y321" s="44"/>
    </row>
    <row r="322" spans="1:25" ht="18" customHeight="1">
      <c r="A322" s="94"/>
      <c r="B322" s="44"/>
      <c r="C322" s="118"/>
      <c r="D322" s="119"/>
      <c r="E322" s="119"/>
      <c r="F322" s="120"/>
      <c r="G322" s="44"/>
      <c r="H322" s="44"/>
      <c r="I322" s="44"/>
      <c r="J322" s="44"/>
      <c r="K322" s="44"/>
      <c r="L322" s="44"/>
      <c r="M322" s="44"/>
      <c r="N322" s="44"/>
      <c r="O322" s="44"/>
      <c r="P322" s="44"/>
      <c r="Q322" s="44"/>
      <c r="R322" s="44"/>
      <c r="S322" s="44"/>
      <c r="T322" s="44"/>
      <c r="U322" s="44"/>
      <c r="V322" s="44"/>
      <c r="W322" s="44"/>
      <c r="X322" s="44"/>
      <c r="Y322" s="44"/>
    </row>
    <row r="323" spans="1:25" ht="18" customHeight="1">
      <c r="A323" s="94"/>
      <c r="B323" s="44"/>
      <c r="C323" s="118"/>
      <c r="D323" s="119"/>
      <c r="E323" s="119"/>
      <c r="F323" s="120"/>
      <c r="G323" s="44"/>
      <c r="H323" s="44"/>
      <c r="I323" s="44"/>
      <c r="J323" s="44"/>
      <c r="K323" s="44"/>
      <c r="L323" s="44"/>
      <c r="M323" s="44"/>
      <c r="N323" s="44"/>
      <c r="O323" s="44"/>
      <c r="P323" s="44"/>
      <c r="Q323" s="44"/>
      <c r="R323" s="44"/>
      <c r="S323" s="44"/>
      <c r="T323" s="44"/>
      <c r="U323" s="44"/>
      <c r="V323" s="44"/>
      <c r="W323" s="44"/>
      <c r="X323" s="44"/>
      <c r="Y323" s="44"/>
    </row>
    <row r="324" spans="1:25" ht="18" customHeight="1">
      <c r="A324" s="94"/>
      <c r="B324" s="44"/>
      <c r="C324" s="118"/>
      <c r="D324" s="119"/>
      <c r="E324" s="119"/>
      <c r="F324" s="120"/>
      <c r="G324" s="44"/>
      <c r="H324" s="44"/>
      <c r="I324" s="44"/>
      <c r="J324" s="44"/>
      <c r="K324" s="44"/>
      <c r="L324" s="44"/>
      <c r="M324" s="44"/>
      <c r="N324" s="44"/>
      <c r="O324" s="44"/>
      <c r="P324" s="44"/>
      <c r="Q324" s="44"/>
      <c r="R324" s="44"/>
      <c r="S324" s="44"/>
      <c r="T324" s="44"/>
      <c r="U324" s="44"/>
      <c r="V324" s="44"/>
      <c r="W324" s="44"/>
      <c r="X324" s="44"/>
      <c r="Y324" s="44"/>
    </row>
    <row r="325" spans="1:25" ht="18" customHeight="1">
      <c r="A325" s="94"/>
      <c r="B325" s="44"/>
      <c r="C325" s="118"/>
      <c r="D325" s="119"/>
      <c r="E325" s="119"/>
      <c r="F325" s="120"/>
      <c r="G325" s="44"/>
      <c r="H325" s="44"/>
      <c r="I325" s="44"/>
      <c r="J325" s="44"/>
      <c r="K325" s="44"/>
      <c r="L325" s="44"/>
      <c r="M325" s="44"/>
      <c r="N325" s="44"/>
      <c r="O325" s="44"/>
      <c r="P325" s="44"/>
      <c r="Q325" s="44"/>
      <c r="R325" s="44"/>
      <c r="S325" s="44"/>
      <c r="T325" s="44"/>
      <c r="U325" s="44"/>
      <c r="V325" s="44"/>
      <c r="W325" s="44"/>
      <c r="X325" s="44"/>
      <c r="Y325" s="44"/>
    </row>
    <row r="326" spans="1:25" ht="18" customHeight="1">
      <c r="A326" s="94"/>
      <c r="B326" s="44"/>
      <c r="C326" s="118"/>
      <c r="D326" s="119"/>
      <c r="E326" s="119"/>
      <c r="F326" s="120"/>
      <c r="G326" s="44"/>
      <c r="H326" s="44"/>
      <c r="I326" s="44"/>
      <c r="J326" s="44"/>
      <c r="K326" s="44"/>
      <c r="L326" s="44"/>
      <c r="M326" s="44"/>
      <c r="N326" s="44"/>
      <c r="O326" s="44"/>
      <c r="P326" s="44"/>
      <c r="Q326" s="44"/>
      <c r="R326" s="44"/>
      <c r="S326" s="44"/>
      <c r="T326" s="44"/>
      <c r="U326" s="44"/>
      <c r="V326" s="44"/>
      <c r="W326" s="44"/>
      <c r="X326" s="44"/>
      <c r="Y326" s="44"/>
    </row>
    <row r="327" spans="1:25" ht="18" customHeight="1">
      <c r="A327" s="94"/>
      <c r="B327" s="44"/>
      <c r="C327" s="118"/>
      <c r="D327" s="119"/>
      <c r="E327" s="119"/>
      <c r="F327" s="120"/>
      <c r="G327" s="44"/>
      <c r="H327" s="44"/>
      <c r="I327" s="44"/>
      <c r="J327" s="44"/>
      <c r="K327" s="44"/>
      <c r="L327" s="44"/>
      <c r="M327" s="44"/>
      <c r="N327" s="44"/>
      <c r="O327" s="44"/>
      <c r="P327" s="44"/>
      <c r="Q327" s="44"/>
      <c r="R327" s="44"/>
      <c r="S327" s="44"/>
      <c r="T327" s="44"/>
      <c r="U327" s="44"/>
      <c r="V327" s="44"/>
      <c r="W327" s="44"/>
      <c r="X327" s="44"/>
      <c r="Y327" s="44"/>
    </row>
    <row r="328" spans="1:25" ht="18" customHeight="1">
      <c r="A328" s="94"/>
      <c r="B328" s="44"/>
      <c r="C328" s="118"/>
      <c r="D328" s="119"/>
      <c r="E328" s="119"/>
      <c r="F328" s="120"/>
      <c r="G328" s="44"/>
      <c r="H328" s="44"/>
      <c r="I328" s="44"/>
      <c r="J328" s="44"/>
      <c r="K328" s="44"/>
      <c r="L328" s="44"/>
      <c r="M328" s="44"/>
      <c r="N328" s="44"/>
      <c r="O328" s="44"/>
      <c r="P328" s="44"/>
      <c r="Q328" s="44"/>
      <c r="R328" s="44"/>
      <c r="S328" s="44"/>
      <c r="T328" s="44"/>
      <c r="U328" s="44"/>
      <c r="V328" s="44"/>
      <c r="W328" s="44"/>
      <c r="X328" s="44"/>
      <c r="Y328" s="44"/>
    </row>
    <row r="329" spans="1:25" ht="18" customHeight="1">
      <c r="A329" s="94"/>
      <c r="B329" s="44"/>
      <c r="C329" s="118"/>
      <c r="D329" s="119"/>
      <c r="E329" s="119"/>
      <c r="F329" s="120"/>
      <c r="G329" s="44"/>
      <c r="H329" s="44"/>
      <c r="I329" s="44"/>
      <c r="J329" s="44"/>
      <c r="K329" s="44"/>
      <c r="L329" s="44"/>
      <c r="M329" s="44"/>
      <c r="N329" s="44"/>
      <c r="O329" s="44"/>
      <c r="P329" s="44"/>
      <c r="Q329" s="44"/>
      <c r="R329" s="44"/>
      <c r="S329" s="44"/>
      <c r="T329" s="44"/>
      <c r="U329" s="44"/>
      <c r="V329" s="44"/>
      <c r="W329" s="44"/>
      <c r="X329" s="44"/>
      <c r="Y329" s="44"/>
    </row>
    <row r="330" spans="1:25" ht="18" customHeight="1">
      <c r="A330" s="94"/>
      <c r="B330" s="44"/>
      <c r="C330" s="118"/>
      <c r="D330" s="119"/>
      <c r="E330" s="119"/>
      <c r="F330" s="120"/>
      <c r="G330" s="44"/>
      <c r="H330" s="44"/>
      <c r="I330" s="44"/>
      <c r="J330" s="44"/>
      <c r="K330" s="44"/>
      <c r="L330" s="44"/>
      <c r="M330" s="44"/>
      <c r="N330" s="44"/>
      <c r="O330" s="44"/>
      <c r="P330" s="44"/>
      <c r="Q330" s="44"/>
      <c r="R330" s="44"/>
      <c r="S330" s="44"/>
      <c r="T330" s="44"/>
      <c r="U330" s="44"/>
      <c r="V330" s="44"/>
      <c r="W330" s="44"/>
      <c r="X330" s="44"/>
      <c r="Y330" s="44"/>
    </row>
    <row r="331" spans="1:25" ht="18" customHeight="1">
      <c r="A331" s="94"/>
      <c r="B331" s="44"/>
      <c r="C331" s="118"/>
      <c r="D331" s="119"/>
      <c r="E331" s="119"/>
      <c r="F331" s="120"/>
      <c r="G331" s="44"/>
      <c r="H331" s="44"/>
      <c r="I331" s="44"/>
      <c r="J331" s="44"/>
      <c r="K331" s="44"/>
      <c r="L331" s="44"/>
      <c r="M331" s="44"/>
      <c r="N331" s="44"/>
      <c r="O331" s="44"/>
      <c r="P331" s="44"/>
      <c r="Q331" s="44"/>
      <c r="R331" s="44"/>
      <c r="S331" s="44"/>
      <c r="T331" s="44"/>
      <c r="U331" s="44"/>
      <c r="V331" s="44"/>
      <c r="W331" s="44"/>
      <c r="X331" s="44"/>
      <c r="Y331" s="44"/>
    </row>
    <row r="332" spans="1:25" ht="18" customHeight="1">
      <c r="A332" s="94"/>
      <c r="B332" s="44"/>
      <c r="C332" s="118"/>
      <c r="D332" s="119"/>
      <c r="E332" s="119"/>
      <c r="F332" s="120"/>
      <c r="G332" s="44"/>
      <c r="H332" s="44"/>
      <c r="I332" s="44"/>
      <c r="J332" s="44"/>
      <c r="K332" s="44"/>
      <c r="L332" s="44"/>
      <c r="M332" s="44"/>
      <c r="N332" s="44"/>
      <c r="O332" s="44"/>
      <c r="P332" s="44"/>
      <c r="Q332" s="44"/>
      <c r="R332" s="44"/>
      <c r="S332" s="44"/>
      <c r="T332" s="44"/>
      <c r="U332" s="44"/>
      <c r="V332" s="44"/>
      <c r="W332" s="44"/>
      <c r="X332" s="44"/>
      <c r="Y332" s="44"/>
    </row>
    <row r="333" spans="1:25" ht="18" customHeight="1">
      <c r="A333" s="94"/>
      <c r="B333" s="44"/>
      <c r="C333" s="118"/>
      <c r="D333" s="119"/>
      <c r="E333" s="119"/>
      <c r="F333" s="120"/>
      <c r="G333" s="44"/>
      <c r="H333" s="44"/>
      <c r="I333" s="44"/>
      <c r="J333" s="44"/>
      <c r="K333" s="44"/>
      <c r="L333" s="44"/>
      <c r="M333" s="44"/>
      <c r="N333" s="44"/>
      <c r="O333" s="44"/>
      <c r="P333" s="44"/>
      <c r="Q333" s="44"/>
      <c r="R333" s="44"/>
      <c r="S333" s="44"/>
      <c r="T333" s="44"/>
      <c r="U333" s="44"/>
      <c r="V333" s="44"/>
      <c r="W333" s="44"/>
      <c r="X333" s="44"/>
      <c r="Y333" s="44"/>
    </row>
    <row r="334" spans="1:25" ht="18" customHeight="1">
      <c r="A334" s="94"/>
      <c r="B334" s="44"/>
      <c r="C334" s="118"/>
      <c r="D334" s="119"/>
      <c r="E334" s="119"/>
      <c r="F334" s="120"/>
      <c r="G334" s="44"/>
      <c r="H334" s="44"/>
      <c r="I334" s="44"/>
      <c r="J334" s="44"/>
      <c r="K334" s="44"/>
      <c r="L334" s="44"/>
      <c r="M334" s="44"/>
      <c r="N334" s="44"/>
      <c r="O334" s="44"/>
      <c r="P334" s="44"/>
      <c r="Q334" s="44"/>
      <c r="R334" s="44"/>
      <c r="S334" s="44"/>
      <c r="T334" s="44"/>
      <c r="U334" s="44"/>
      <c r="V334" s="44"/>
      <c r="W334" s="44"/>
      <c r="X334" s="44"/>
      <c r="Y334" s="44"/>
    </row>
    <row r="335" spans="1:25" ht="18" customHeight="1">
      <c r="A335" s="94"/>
      <c r="B335" s="44"/>
      <c r="C335" s="118"/>
      <c r="D335" s="119"/>
      <c r="E335" s="119"/>
      <c r="F335" s="120"/>
      <c r="G335" s="44"/>
      <c r="H335" s="44"/>
      <c r="I335" s="44"/>
      <c r="J335" s="44"/>
      <c r="K335" s="44"/>
      <c r="L335" s="44"/>
      <c r="M335" s="44"/>
      <c r="N335" s="44"/>
      <c r="O335" s="44"/>
      <c r="P335" s="44"/>
      <c r="Q335" s="44"/>
      <c r="R335" s="44"/>
      <c r="S335" s="44"/>
      <c r="T335" s="44"/>
      <c r="U335" s="44"/>
      <c r="V335" s="44"/>
      <c r="W335" s="44"/>
      <c r="X335" s="44"/>
      <c r="Y335" s="44"/>
    </row>
    <row r="336" spans="1:25" ht="18" customHeight="1">
      <c r="A336" s="94"/>
      <c r="B336" s="44"/>
      <c r="C336" s="118"/>
      <c r="D336" s="119"/>
      <c r="E336" s="119"/>
      <c r="F336" s="120"/>
      <c r="G336" s="44"/>
      <c r="H336" s="44"/>
      <c r="I336" s="44"/>
      <c r="J336" s="44"/>
      <c r="K336" s="44"/>
      <c r="L336" s="44"/>
      <c r="M336" s="44"/>
      <c r="N336" s="44"/>
      <c r="O336" s="44"/>
      <c r="P336" s="44"/>
      <c r="Q336" s="44"/>
      <c r="R336" s="44"/>
      <c r="S336" s="44"/>
      <c r="T336" s="44"/>
      <c r="U336" s="44"/>
      <c r="V336" s="44"/>
      <c r="W336" s="44"/>
      <c r="X336" s="44"/>
      <c r="Y336" s="44"/>
    </row>
    <row r="337" spans="1:25" ht="18" customHeight="1">
      <c r="A337" s="94"/>
      <c r="B337" s="44"/>
      <c r="C337" s="118"/>
      <c r="D337" s="119"/>
      <c r="E337" s="119"/>
      <c r="F337" s="120"/>
      <c r="G337" s="44"/>
      <c r="H337" s="44"/>
      <c r="I337" s="44"/>
      <c r="J337" s="44"/>
      <c r="K337" s="44"/>
      <c r="L337" s="44"/>
      <c r="M337" s="44"/>
      <c r="N337" s="44"/>
      <c r="O337" s="44"/>
      <c r="P337" s="44"/>
      <c r="Q337" s="44"/>
      <c r="R337" s="44"/>
      <c r="S337" s="44"/>
      <c r="T337" s="44"/>
      <c r="U337" s="44"/>
      <c r="V337" s="44"/>
      <c r="W337" s="44"/>
      <c r="X337" s="44"/>
      <c r="Y337" s="44"/>
    </row>
    <row r="338" spans="1:25" ht="18" customHeight="1">
      <c r="A338" s="94"/>
      <c r="B338" s="44"/>
      <c r="C338" s="118"/>
      <c r="D338" s="119"/>
      <c r="E338" s="119"/>
      <c r="F338" s="120"/>
      <c r="G338" s="44"/>
      <c r="H338" s="44"/>
      <c r="I338" s="44"/>
      <c r="J338" s="44"/>
      <c r="K338" s="44"/>
      <c r="L338" s="44"/>
      <c r="M338" s="44"/>
      <c r="N338" s="44"/>
      <c r="O338" s="44"/>
      <c r="P338" s="44"/>
      <c r="Q338" s="44"/>
      <c r="R338" s="44"/>
      <c r="S338" s="44"/>
      <c r="T338" s="44"/>
      <c r="U338" s="44"/>
      <c r="V338" s="44"/>
      <c r="W338" s="44"/>
      <c r="X338" s="44"/>
      <c r="Y338" s="44"/>
    </row>
    <row r="339" spans="1:25" ht="18" customHeight="1">
      <c r="A339" s="94"/>
      <c r="B339" s="44"/>
      <c r="C339" s="118"/>
      <c r="D339" s="119"/>
      <c r="E339" s="119"/>
      <c r="F339" s="120"/>
      <c r="G339" s="44"/>
      <c r="H339" s="44"/>
      <c r="I339" s="44"/>
      <c r="J339" s="44"/>
      <c r="K339" s="44"/>
      <c r="L339" s="44"/>
      <c r="M339" s="44"/>
      <c r="N339" s="44"/>
      <c r="O339" s="44"/>
      <c r="P339" s="44"/>
      <c r="Q339" s="44"/>
      <c r="R339" s="44"/>
      <c r="S339" s="44"/>
      <c r="T339" s="44"/>
      <c r="U339" s="44"/>
      <c r="V339" s="44"/>
      <c r="W339" s="44"/>
      <c r="X339" s="44"/>
      <c r="Y339" s="44"/>
    </row>
    <row r="340" spans="1:25" ht="18" customHeight="1">
      <c r="A340" s="94"/>
      <c r="B340" s="44"/>
      <c r="C340" s="118"/>
      <c r="D340" s="119"/>
      <c r="E340" s="119"/>
      <c r="F340" s="120"/>
      <c r="G340" s="44"/>
      <c r="H340" s="44"/>
      <c r="I340" s="44"/>
      <c r="J340" s="44"/>
      <c r="K340" s="44"/>
      <c r="L340" s="44"/>
      <c r="M340" s="44"/>
      <c r="N340" s="44"/>
      <c r="O340" s="44"/>
      <c r="P340" s="44"/>
      <c r="Q340" s="44"/>
      <c r="R340" s="44"/>
      <c r="S340" s="44"/>
      <c r="T340" s="44"/>
      <c r="U340" s="44"/>
      <c r="V340" s="44"/>
      <c r="W340" s="44"/>
      <c r="X340" s="44"/>
      <c r="Y340" s="44"/>
    </row>
    <row r="341" spans="1:25" ht="18" customHeight="1">
      <c r="A341" s="94"/>
      <c r="B341" s="44"/>
      <c r="C341" s="118"/>
      <c r="D341" s="119"/>
      <c r="E341" s="119"/>
      <c r="F341" s="120"/>
      <c r="G341" s="44"/>
      <c r="H341" s="44"/>
      <c r="I341" s="44"/>
      <c r="J341" s="44"/>
      <c r="K341" s="44"/>
      <c r="L341" s="44"/>
      <c r="M341" s="44"/>
      <c r="N341" s="44"/>
      <c r="O341" s="44"/>
      <c r="P341" s="44"/>
      <c r="Q341" s="44"/>
      <c r="R341" s="44"/>
      <c r="S341" s="44"/>
      <c r="T341" s="44"/>
      <c r="U341" s="44"/>
      <c r="V341" s="44"/>
      <c r="W341" s="44"/>
      <c r="X341" s="44"/>
      <c r="Y341" s="44"/>
    </row>
    <row r="342" spans="1:25" ht="18" customHeight="1">
      <c r="A342" s="94"/>
      <c r="B342" s="44"/>
      <c r="C342" s="118"/>
      <c r="D342" s="119"/>
      <c r="E342" s="119"/>
      <c r="F342" s="120"/>
      <c r="G342" s="44"/>
      <c r="H342" s="44"/>
      <c r="I342" s="44"/>
      <c r="J342" s="44"/>
      <c r="K342" s="44"/>
      <c r="L342" s="44"/>
      <c r="M342" s="44"/>
      <c r="N342" s="44"/>
      <c r="O342" s="44"/>
      <c r="P342" s="44"/>
      <c r="Q342" s="44"/>
      <c r="R342" s="44"/>
      <c r="S342" s="44"/>
      <c r="T342" s="44"/>
      <c r="U342" s="44"/>
      <c r="V342" s="44"/>
      <c r="W342" s="44"/>
      <c r="X342" s="44"/>
      <c r="Y342" s="44"/>
    </row>
    <row r="343" spans="1:25" ht="18" customHeight="1">
      <c r="A343" s="94"/>
      <c r="B343" s="44"/>
      <c r="C343" s="118"/>
      <c r="D343" s="119"/>
      <c r="E343" s="119"/>
      <c r="F343" s="120"/>
      <c r="G343" s="44"/>
      <c r="H343" s="44"/>
      <c r="I343" s="44"/>
      <c r="J343" s="44"/>
      <c r="K343" s="44"/>
      <c r="L343" s="44"/>
      <c r="M343" s="44"/>
      <c r="N343" s="44"/>
      <c r="O343" s="44"/>
      <c r="P343" s="44"/>
      <c r="Q343" s="44"/>
      <c r="R343" s="44"/>
      <c r="S343" s="44"/>
      <c r="T343" s="44"/>
      <c r="U343" s="44"/>
      <c r="V343" s="44"/>
      <c r="W343" s="44"/>
      <c r="X343" s="44"/>
      <c r="Y343" s="44"/>
    </row>
    <row r="344" spans="1:25" ht="18" customHeight="1">
      <c r="A344" s="94"/>
      <c r="B344" s="44"/>
      <c r="C344" s="118"/>
      <c r="D344" s="119"/>
      <c r="E344" s="119"/>
      <c r="F344" s="120"/>
      <c r="G344" s="44"/>
      <c r="H344" s="44"/>
      <c r="I344" s="44"/>
      <c r="J344" s="44"/>
      <c r="K344" s="44"/>
      <c r="L344" s="44"/>
      <c r="M344" s="44"/>
      <c r="N344" s="44"/>
      <c r="O344" s="44"/>
      <c r="P344" s="44"/>
      <c r="Q344" s="44"/>
      <c r="R344" s="44"/>
      <c r="S344" s="44"/>
      <c r="T344" s="44"/>
      <c r="U344" s="44"/>
      <c r="V344" s="44"/>
      <c r="W344" s="44"/>
      <c r="X344" s="44"/>
      <c r="Y344" s="44"/>
    </row>
    <row r="345" spans="1:25" ht="18" customHeight="1">
      <c r="A345" s="94"/>
      <c r="B345" s="44"/>
      <c r="C345" s="118"/>
      <c r="D345" s="119"/>
      <c r="E345" s="119"/>
      <c r="F345" s="120"/>
      <c r="G345" s="44"/>
      <c r="H345" s="44"/>
      <c r="I345" s="44"/>
      <c r="J345" s="44"/>
      <c r="K345" s="44"/>
      <c r="L345" s="44"/>
      <c r="M345" s="44"/>
      <c r="N345" s="44"/>
      <c r="O345" s="44"/>
      <c r="P345" s="44"/>
      <c r="Q345" s="44"/>
      <c r="R345" s="44"/>
      <c r="S345" s="44"/>
      <c r="T345" s="44"/>
      <c r="U345" s="44"/>
      <c r="V345" s="44"/>
      <c r="W345" s="44"/>
      <c r="X345" s="44"/>
      <c r="Y345" s="44"/>
    </row>
    <row r="346" spans="1:25" ht="18" customHeight="1">
      <c r="A346" s="94"/>
      <c r="B346" s="44"/>
      <c r="C346" s="118"/>
      <c r="D346" s="119"/>
      <c r="E346" s="119"/>
      <c r="F346" s="120"/>
      <c r="G346" s="44"/>
      <c r="H346" s="44"/>
      <c r="I346" s="44"/>
      <c r="J346" s="44"/>
      <c r="K346" s="44"/>
      <c r="L346" s="44"/>
      <c r="M346" s="44"/>
      <c r="N346" s="44"/>
      <c r="O346" s="44"/>
      <c r="P346" s="44"/>
      <c r="Q346" s="44"/>
      <c r="R346" s="44"/>
      <c r="S346" s="44"/>
      <c r="T346" s="44"/>
      <c r="U346" s="44"/>
      <c r="V346" s="44"/>
      <c r="W346" s="44"/>
      <c r="X346" s="44"/>
      <c r="Y346" s="44"/>
    </row>
    <row r="347" spans="1:25" ht="18" customHeight="1">
      <c r="A347" s="94"/>
      <c r="B347" s="44"/>
      <c r="C347" s="118"/>
      <c r="D347" s="119"/>
      <c r="E347" s="119"/>
      <c r="F347" s="120"/>
      <c r="G347" s="44"/>
      <c r="H347" s="44"/>
      <c r="I347" s="44"/>
      <c r="J347" s="44"/>
      <c r="K347" s="44"/>
      <c r="L347" s="44"/>
      <c r="M347" s="44"/>
      <c r="N347" s="44"/>
      <c r="O347" s="44"/>
      <c r="P347" s="44"/>
      <c r="Q347" s="44"/>
      <c r="R347" s="44"/>
      <c r="S347" s="44"/>
      <c r="T347" s="44"/>
      <c r="U347" s="44"/>
      <c r="V347" s="44"/>
      <c r="W347" s="44"/>
      <c r="X347" s="44"/>
      <c r="Y347" s="44"/>
    </row>
    <row r="348" spans="1:25" ht="18" customHeight="1">
      <c r="A348" s="94"/>
      <c r="B348" s="44"/>
      <c r="C348" s="118"/>
      <c r="D348" s="119"/>
      <c r="E348" s="119"/>
      <c r="F348" s="120"/>
      <c r="G348" s="44"/>
      <c r="H348" s="44"/>
      <c r="I348" s="44"/>
      <c r="J348" s="44"/>
      <c r="K348" s="44"/>
      <c r="L348" s="44"/>
      <c r="M348" s="44"/>
      <c r="N348" s="44"/>
      <c r="O348" s="44"/>
      <c r="P348" s="44"/>
      <c r="Q348" s="44"/>
      <c r="R348" s="44"/>
      <c r="S348" s="44"/>
      <c r="T348" s="44"/>
      <c r="U348" s="44"/>
      <c r="V348" s="44"/>
      <c r="W348" s="44"/>
      <c r="X348" s="44"/>
      <c r="Y348" s="44"/>
    </row>
    <row r="349" spans="1:25" ht="18" customHeight="1">
      <c r="A349" s="94"/>
      <c r="B349" s="44"/>
      <c r="C349" s="118"/>
      <c r="D349" s="119"/>
      <c r="E349" s="119"/>
      <c r="F349" s="120"/>
      <c r="G349" s="44"/>
      <c r="H349" s="44"/>
      <c r="I349" s="44"/>
      <c r="J349" s="44"/>
      <c r="K349" s="44"/>
      <c r="L349" s="44"/>
      <c r="M349" s="44"/>
      <c r="N349" s="44"/>
      <c r="O349" s="44"/>
      <c r="P349" s="44"/>
      <c r="Q349" s="44"/>
      <c r="R349" s="44"/>
      <c r="S349" s="44"/>
      <c r="T349" s="44"/>
      <c r="U349" s="44"/>
      <c r="V349" s="44"/>
      <c r="W349" s="44"/>
      <c r="X349" s="44"/>
      <c r="Y349" s="44"/>
    </row>
    <row r="350" spans="1:25" ht="18" customHeight="1">
      <c r="A350" s="94"/>
      <c r="B350" s="44"/>
      <c r="C350" s="118"/>
      <c r="D350" s="119"/>
      <c r="E350" s="119"/>
      <c r="F350" s="120"/>
      <c r="G350" s="44"/>
      <c r="H350" s="44"/>
      <c r="I350" s="44"/>
      <c r="J350" s="44"/>
      <c r="K350" s="44"/>
      <c r="L350" s="44"/>
      <c r="M350" s="44"/>
      <c r="N350" s="44"/>
      <c r="O350" s="44"/>
      <c r="P350" s="44"/>
      <c r="Q350" s="44"/>
      <c r="R350" s="44"/>
      <c r="S350" s="44"/>
      <c r="T350" s="44"/>
      <c r="U350" s="44"/>
      <c r="V350" s="44"/>
      <c r="W350" s="44"/>
      <c r="X350" s="44"/>
      <c r="Y350" s="44"/>
    </row>
    <row r="351" spans="1:25" ht="18" customHeight="1">
      <c r="A351" s="94"/>
      <c r="B351" s="44"/>
      <c r="C351" s="118"/>
      <c r="D351" s="119"/>
      <c r="E351" s="119"/>
      <c r="F351" s="120"/>
      <c r="G351" s="44"/>
      <c r="H351" s="44"/>
      <c r="I351" s="44"/>
      <c r="J351" s="44"/>
      <c r="K351" s="44"/>
      <c r="L351" s="44"/>
      <c r="M351" s="44"/>
      <c r="N351" s="44"/>
      <c r="O351" s="44"/>
      <c r="P351" s="44"/>
      <c r="Q351" s="44"/>
      <c r="R351" s="44"/>
      <c r="S351" s="44"/>
      <c r="T351" s="44"/>
      <c r="U351" s="44"/>
      <c r="V351" s="44"/>
      <c r="W351" s="44"/>
      <c r="X351" s="44"/>
      <c r="Y351" s="44"/>
    </row>
    <row r="352" spans="1:25" ht="18" customHeight="1">
      <c r="A352" s="94"/>
      <c r="B352" s="44"/>
      <c r="C352" s="118"/>
      <c r="D352" s="119"/>
      <c r="E352" s="119"/>
      <c r="F352" s="120"/>
      <c r="G352" s="44"/>
      <c r="H352" s="44"/>
      <c r="I352" s="44"/>
      <c r="J352" s="44"/>
      <c r="K352" s="44"/>
      <c r="L352" s="44"/>
      <c r="M352" s="44"/>
      <c r="N352" s="44"/>
      <c r="O352" s="44"/>
      <c r="P352" s="44"/>
      <c r="Q352" s="44"/>
      <c r="R352" s="44"/>
      <c r="S352" s="44"/>
      <c r="T352" s="44"/>
      <c r="U352" s="44"/>
      <c r="V352" s="44"/>
      <c r="W352" s="44"/>
      <c r="X352" s="44"/>
      <c r="Y352" s="44"/>
    </row>
    <row r="353" spans="1:25" ht="18" customHeight="1">
      <c r="A353" s="94"/>
      <c r="B353" s="44"/>
      <c r="C353" s="118"/>
      <c r="D353" s="119"/>
      <c r="E353" s="119"/>
      <c r="F353" s="120"/>
      <c r="G353" s="44"/>
      <c r="H353" s="44"/>
      <c r="I353" s="44"/>
      <c r="J353" s="44"/>
      <c r="K353" s="44"/>
      <c r="L353" s="44"/>
      <c r="M353" s="44"/>
      <c r="N353" s="44"/>
      <c r="O353" s="44"/>
      <c r="P353" s="44"/>
      <c r="Q353" s="44"/>
      <c r="R353" s="44"/>
      <c r="S353" s="44"/>
      <c r="T353" s="44"/>
      <c r="U353" s="44"/>
      <c r="V353" s="44"/>
      <c r="W353" s="44"/>
      <c r="X353" s="44"/>
      <c r="Y353" s="44"/>
    </row>
    <row r="354" spans="1:25" ht="18" customHeight="1">
      <c r="A354" s="94"/>
      <c r="B354" s="44"/>
      <c r="C354" s="118"/>
      <c r="D354" s="119"/>
      <c r="E354" s="119"/>
      <c r="F354" s="120"/>
      <c r="G354" s="44"/>
      <c r="H354" s="44"/>
      <c r="I354" s="44"/>
      <c r="J354" s="44"/>
      <c r="K354" s="44"/>
      <c r="L354" s="44"/>
      <c r="M354" s="44"/>
      <c r="N354" s="44"/>
      <c r="O354" s="44"/>
      <c r="P354" s="44"/>
      <c r="Q354" s="44"/>
      <c r="R354" s="44"/>
      <c r="S354" s="44"/>
      <c r="T354" s="44"/>
      <c r="U354" s="44"/>
      <c r="V354" s="44"/>
      <c r="W354" s="44"/>
      <c r="X354" s="44"/>
      <c r="Y354" s="44"/>
    </row>
    <row r="355" spans="1:25" ht="18" customHeight="1">
      <c r="A355" s="94"/>
      <c r="B355" s="44"/>
      <c r="C355" s="118"/>
      <c r="D355" s="119"/>
      <c r="E355" s="119"/>
      <c r="F355" s="120"/>
      <c r="G355" s="44"/>
      <c r="H355" s="44"/>
      <c r="I355" s="44"/>
      <c r="J355" s="44"/>
      <c r="K355" s="44"/>
      <c r="L355" s="44"/>
      <c r="M355" s="44"/>
      <c r="N355" s="44"/>
      <c r="O355" s="44"/>
      <c r="P355" s="44"/>
      <c r="Q355" s="44"/>
      <c r="R355" s="44"/>
      <c r="S355" s="44"/>
      <c r="T355" s="44"/>
      <c r="U355" s="44"/>
      <c r="V355" s="44"/>
      <c r="W355" s="44"/>
      <c r="X355" s="44"/>
      <c r="Y355" s="44"/>
    </row>
    <row r="356" spans="1:25" ht="18" customHeight="1">
      <c r="A356" s="94"/>
      <c r="B356" s="44"/>
      <c r="C356" s="118"/>
      <c r="D356" s="119"/>
      <c r="E356" s="119"/>
      <c r="F356" s="120"/>
      <c r="G356" s="44"/>
      <c r="H356" s="44"/>
      <c r="I356" s="44"/>
      <c r="J356" s="44"/>
      <c r="K356" s="44"/>
      <c r="L356" s="44"/>
      <c r="M356" s="44"/>
      <c r="N356" s="44"/>
      <c r="O356" s="44"/>
      <c r="P356" s="44"/>
      <c r="Q356" s="44"/>
      <c r="R356" s="44"/>
      <c r="S356" s="44"/>
      <c r="T356" s="44"/>
      <c r="U356" s="44"/>
      <c r="V356" s="44"/>
      <c r="W356" s="44"/>
      <c r="X356" s="44"/>
      <c r="Y356" s="44"/>
    </row>
    <row r="357" spans="1:25" ht="18" customHeight="1">
      <c r="A357" s="94"/>
      <c r="B357" s="44"/>
      <c r="C357" s="118"/>
      <c r="D357" s="119"/>
      <c r="E357" s="119"/>
      <c r="F357" s="120"/>
      <c r="G357" s="44"/>
      <c r="H357" s="44"/>
      <c r="I357" s="44"/>
      <c r="J357" s="44"/>
      <c r="K357" s="44"/>
      <c r="L357" s="44"/>
      <c r="M357" s="44"/>
      <c r="N357" s="44"/>
      <c r="O357" s="44"/>
      <c r="P357" s="44"/>
      <c r="Q357" s="44"/>
      <c r="R357" s="44"/>
      <c r="S357" s="44"/>
      <c r="T357" s="44"/>
      <c r="U357" s="44"/>
      <c r="V357" s="44"/>
      <c r="W357" s="44"/>
      <c r="X357" s="44"/>
      <c r="Y357" s="44"/>
    </row>
    <row r="358" spans="1:25" ht="18" customHeight="1">
      <c r="A358" s="94"/>
      <c r="B358" s="44"/>
      <c r="C358" s="118"/>
      <c r="D358" s="119"/>
      <c r="E358" s="119"/>
      <c r="F358" s="120"/>
      <c r="G358" s="44"/>
      <c r="H358" s="44"/>
      <c r="I358" s="44"/>
      <c r="J358" s="44"/>
      <c r="K358" s="44"/>
      <c r="L358" s="44"/>
      <c r="M358" s="44"/>
      <c r="N358" s="44"/>
      <c r="O358" s="44"/>
      <c r="P358" s="44"/>
      <c r="Q358" s="44"/>
      <c r="R358" s="44"/>
      <c r="S358" s="44"/>
      <c r="T358" s="44"/>
      <c r="U358" s="44"/>
      <c r="V358" s="44"/>
      <c r="W358" s="44"/>
      <c r="X358" s="44"/>
      <c r="Y358" s="44"/>
    </row>
    <row r="359" spans="1:25" ht="18" customHeight="1">
      <c r="A359" s="94"/>
      <c r="B359" s="44"/>
      <c r="C359" s="118"/>
      <c r="D359" s="119"/>
      <c r="E359" s="119"/>
      <c r="F359" s="120"/>
      <c r="G359" s="44"/>
      <c r="H359" s="44"/>
      <c r="I359" s="44"/>
      <c r="J359" s="44"/>
      <c r="K359" s="44"/>
      <c r="L359" s="44"/>
      <c r="M359" s="44"/>
      <c r="N359" s="44"/>
      <c r="O359" s="44"/>
      <c r="P359" s="44"/>
      <c r="Q359" s="44"/>
      <c r="R359" s="44"/>
      <c r="S359" s="44"/>
      <c r="T359" s="44"/>
      <c r="U359" s="44"/>
      <c r="V359" s="44"/>
      <c r="W359" s="44"/>
      <c r="X359" s="44"/>
      <c r="Y359" s="44"/>
    </row>
    <row r="360" spans="1:25" ht="18" customHeight="1">
      <c r="A360" s="94"/>
      <c r="B360" s="44"/>
      <c r="C360" s="118"/>
      <c r="D360" s="119"/>
      <c r="E360" s="119"/>
      <c r="F360" s="120"/>
      <c r="G360" s="44"/>
      <c r="H360" s="44"/>
      <c r="I360" s="44"/>
      <c r="J360" s="44"/>
      <c r="K360" s="44"/>
      <c r="L360" s="44"/>
      <c r="M360" s="44"/>
      <c r="N360" s="44"/>
      <c r="O360" s="44"/>
      <c r="P360" s="44"/>
      <c r="Q360" s="44"/>
      <c r="R360" s="44"/>
      <c r="S360" s="44"/>
      <c r="T360" s="44"/>
      <c r="U360" s="44"/>
      <c r="V360" s="44"/>
      <c r="W360" s="44"/>
      <c r="X360" s="44"/>
      <c r="Y360" s="44"/>
    </row>
    <row r="361" spans="1:25" ht="18" customHeight="1">
      <c r="A361" s="94"/>
      <c r="B361" s="44"/>
      <c r="C361" s="118"/>
      <c r="D361" s="119"/>
      <c r="E361" s="119"/>
      <c r="F361" s="120"/>
      <c r="G361" s="44"/>
      <c r="H361" s="44"/>
      <c r="I361" s="44"/>
      <c r="J361" s="44"/>
      <c r="K361" s="44"/>
      <c r="L361" s="44"/>
      <c r="M361" s="44"/>
      <c r="N361" s="44"/>
      <c r="O361" s="44"/>
      <c r="P361" s="44"/>
      <c r="Q361" s="44"/>
      <c r="R361" s="44"/>
      <c r="S361" s="44"/>
      <c r="T361" s="44"/>
      <c r="U361" s="44"/>
      <c r="V361" s="44"/>
      <c r="W361" s="44"/>
      <c r="X361" s="44"/>
      <c r="Y361" s="44"/>
    </row>
    <row r="362" spans="1:25" ht="18" customHeight="1">
      <c r="A362" s="94"/>
      <c r="B362" s="44"/>
      <c r="C362" s="118"/>
      <c r="D362" s="119"/>
      <c r="E362" s="119"/>
      <c r="F362" s="120"/>
      <c r="G362" s="44"/>
      <c r="H362" s="44"/>
      <c r="I362" s="44"/>
      <c r="J362" s="44"/>
      <c r="K362" s="44"/>
      <c r="L362" s="44"/>
      <c r="M362" s="44"/>
      <c r="N362" s="44"/>
      <c r="O362" s="44"/>
      <c r="P362" s="44"/>
      <c r="Q362" s="44"/>
      <c r="R362" s="44"/>
      <c r="S362" s="44"/>
      <c r="T362" s="44"/>
      <c r="U362" s="44"/>
      <c r="V362" s="44"/>
      <c r="W362" s="44"/>
      <c r="X362" s="44"/>
      <c r="Y362" s="44"/>
    </row>
    <row r="363" spans="1:25" ht="18" customHeight="1">
      <c r="A363" s="94"/>
      <c r="B363" s="44"/>
      <c r="C363" s="118"/>
      <c r="D363" s="119"/>
      <c r="E363" s="119"/>
      <c r="F363" s="120"/>
      <c r="G363" s="44"/>
      <c r="H363" s="44"/>
      <c r="I363" s="44"/>
      <c r="J363" s="44"/>
      <c r="K363" s="44"/>
      <c r="L363" s="44"/>
      <c r="M363" s="44"/>
      <c r="N363" s="44"/>
      <c r="O363" s="44"/>
      <c r="P363" s="44"/>
      <c r="Q363" s="44"/>
      <c r="R363" s="44"/>
      <c r="S363" s="44"/>
      <c r="T363" s="44"/>
      <c r="U363" s="44"/>
      <c r="V363" s="44"/>
      <c r="W363" s="44"/>
      <c r="X363" s="44"/>
      <c r="Y363" s="44"/>
    </row>
    <row r="364" spans="1:25" ht="18" customHeight="1">
      <c r="A364" s="94"/>
      <c r="B364" s="44"/>
      <c r="C364" s="118"/>
      <c r="D364" s="119"/>
      <c r="E364" s="119"/>
      <c r="F364" s="120"/>
      <c r="G364" s="44"/>
      <c r="H364" s="44"/>
      <c r="I364" s="44"/>
      <c r="J364" s="44"/>
      <c r="K364" s="44"/>
      <c r="L364" s="44"/>
      <c r="M364" s="44"/>
      <c r="N364" s="44"/>
      <c r="O364" s="44"/>
      <c r="P364" s="44"/>
      <c r="Q364" s="44"/>
      <c r="R364" s="44"/>
      <c r="S364" s="44"/>
      <c r="T364" s="44"/>
      <c r="U364" s="44"/>
      <c r="V364" s="44"/>
      <c r="W364" s="44"/>
      <c r="X364" s="44"/>
      <c r="Y364" s="44"/>
    </row>
    <row r="365" spans="1:25" ht="18" customHeight="1">
      <c r="A365" s="94"/>
      <c r="B365" s="44"/>
      <c r="C365" s="118"/>
      <c r="D365" s="119"/>
      <c r="E365" s="119"/>
      <c r="F365" s="120"/>
      <c r="G365" s="44"/>
      <c r="H365" s="44"/>
      <c r="I365" s="44"/>
      <c r="J365" s="44"/>
      <c r="K365" s="44"/>
      <c r="L365" s="44"/>
      <c r="M365" s="44"/>
      <c r="N365" s="44"/>
      <c r="O365" s="44"/>
      <c r="P365" s="44"/>
      <c r="Q365" s="44"/>
      <c r="R365" s="44"/>
      <c r="S365" s="44"/>
      <c r="T365" s="44"/>
      <c r="U365" s="44"/>
      <c r="V365" s="44"/>
      <c r="W365" s="44"/>
      <c r="X365" s="44"/>
      <c r="Y365" s="44"/>
    </row>
    <row r="366" spans="1:25" ht="18" customHeight="1">
      <c r="A366" s="94"/>
      <c r="B366" s="44"/>
      <c r="C366" s="118"/>
      <c r="D366" s="119"/>
      <c r="E366" s="119"/>
      <c r="F366" s="120"/>
      <c r="G366" s="44"/>
      <c r="H366" s="44"/>
      <c r="I366" s="44"/>
      <c r="J366" s="44"/>
      <c r="K366" s="44"/>
      <c r="L366" s="44"/>
      <c r="M366" s="44"/>
      <c r="N366" s="44"/>
      <c r="O366" s="44"/>
      <c r="P366" s="44"/>
      <c r="Q366" s="44"/>
      <c r="R366" s="44"/>
      <c r="S366" s="44"/>
      <c r="T366" s="44"/>
      <c r="U366" s="44"/>
      <c r="V366" s="44"/>
      <c r="W366" s="44"/>
      <c r="X366" s="44"/>
      <c r="Y366" s="44"/>
    </row>
    <row r="367" spans="1:25" ht="18" customHeight="1">
      <c r="A367" s="94"/>
      <c r="B367" s="44"/>
      <c r="C367" s="118"/>
      <c r="D367" s="119"/>
      <c r="E367" s="119"/>
      <c r="F367" s="120"/>
      <c r="G367" s="44"/>
      <c r="H367" s="44"/>
      <c r="I367" s="44"/>
      <c r="J367" s="44"/>
      <c r="K367" s="44"/>
      <c r="L367" s="44"/>
      <c r="M367" s="44"/>
      <c r="N367" s="44"/>
      <c r="O367" s="44"/>
      <c r="P367" s="44"/>
      <c r="Q367" s="44"/>
      <c r="R367" s="44"/>
      <c r="S367" s="44"/>
      <c r="T367" s="44"/>
      <c r="U367" s="44"/>
      <c r="V367" s="44"/>
      <c r="W367" s="44"/>
      <c r="X367" s="44"/>
      <c r="Y367" s="44"/>
    </row>
    <row r="368" spans="1:25" ht="18" customHeight="1">
      <c r="A368" s="94"/>
      <c r="B368" s="44"/>
      <c r="C368" s="118"/>
      <c r="D368" s="119"/>
      <c r="E368" s="119"/>
      <c r="F368" s="120"/>
      <c r="G368" s="44"/>
      <c r="H368" s="44"/>
      <c r="I368" s="44"/>
      <c r="J368" s="44"/>
      <c r="K368" s="44"/>
      <c r="L368" s="44"/>
      <c r="M368" s="44"/>
      <c r="N368" s="44"/>
      <c r="O368" s="44"/>
      <c r="P368" s="44"/>
      <c r="Q368" s="44"/>
      <c r="R368" s="44"/>
      <c r="S368" s="44"/>
      <c r="T368" s="44"/>
      <c r="U368" s="44"/>
      <c r="V368" s="44"/>
      <c r="W368" s="44"/>
      <c r="X368" s="44"/>
      <c r="Y368" s="44"/>
    </row>
    <row r="369" spans="1:25" ht="18" customHeight="1">
      <c r="A369" s="94"/>
      <c r="B369" s="44"/>
      <c r="C369" s="118"/>
      <c r="D369" s="119"/>
      <c r="E369" s="119"/>
      <c r="F369" s="120"/>
      <c r="G369" s="44"/>
      <c r="H369" s="44"/>
      <c r="I369" s="44"/>
      <c r="J369" s="44"/>
      <c r="K369" s="44"/>
      <c r="L369" s="44"/>
      <c r="M369" s="44"/>
      <c r="N369" s="44"/>
      <c r="O369" s="44"/>
      <c r="P369" s="44"/>
      <c r="Q369" s="44"/>
      <c r="R369" s="44"/>
      <c r="S369" s="44"/>
      <c r="T369" s="44"/>
      <c r="U369" s="44"/>
      <c r="V369" s="44"/>
      <c r="W369" s="44"/>
      <c r="X369" s="44"/>
      <c r="Y369" s="44"/>
    </row>
    <row r="370" spans="1:25" ht="18" customHeight="1">
      <c r="A370" s="94"/>
      <c r="B370" s="44"/>
      <c r="C370" s="118"/>
      <c r="D370" s="119"/>
      <c r="E370" s="119"/>
      <c r="F370" s="120"/>
      <c r="G370" s="44"/>
      <c r="H370" s="44"/>
      <c r="I370" s="44"/>
      <c r="J370" s="44"/>
      <c r="K370" s="44"/>
      <c r="L370" s="44"/>
      <c r="M370" s="44"/>
      <c r="N370" s="44"/>
      <c r="O370" s="44"/>
      <c r="P370" s="44"/>
      <c r="Q370" s="44"/>
      <c r="R370" s="44"/>
      <c r="S370" s="44"/>
      <c r="T370" s="44"/>
      <c r="U370" s="44"/>
      <c r="V370" s="44"/>
      <c r="W370" s="44"/>
      <c r="X370" s="44"/>
      <c r="Y370" s="44"/>
    </row>
    <row r="371" spans="1:25" ht="18" customHeight="1">
      <c r="A371" s="94"/>
      <c r="B371" s="44"/>
      <c r="C371" s="118"/>
      <c r="D371" s="119"/>
      <c r="E371" s="119"/>
      <c r="F371" s="120"/>
      <c r="G371" s="44"/>
      <c r="H371" s="44"/>
      <c r="I371" s="44"/>
      <c r="J371" s="44"/>
      <c r="K371" s="44"/>
      <c r="L371" s="44"/>
      <c r="M371" s="44"/>
      <c r="N371" s="44"/>
      <c r="O371" s="44"/>
      <c r="P371" s="44"/>
      <c r="Q371" s="44"/>
      <c r="R371" s="44"/>
      <c r="S371" s="44"/>
      <c r="T371" s="44"/>
      <c r="U371" s="44"/>
      <c r="V371" s="44"/>
      <c r="W371" s="44"/>
      <c r="X371" s="44"/>
      <c r="Y371" s="44"/>
    </row>
    <row r="372" spans="1:25" ht="18" customHeight="1">
      <c r="A372" s="94"/>
      <c r="B372" s="44"/>
      <c r="C372" s="118"/>
      <c r="D372" s="119"/>
      <c r="E372" s="119"/>
      <c r="F372" s="120"/>
      <c r="G372" s="44"/>
      <c r="H372" s="44"/>
      <c r="I372" s="44"/>
      <c r="J372" s="44"/>
      <c r="K372" s="44"/>
      <c r="L372" s="44"/>
      <c r="M372" s="44"/>
      <c r="N372" s="44"/>
      <c r="O372" s="44"/>
      <c r="P372" s="44"/>
      <c r="Q372" s="44"/>
      <c r="R372" s="44"/>
      <c r="S372" s="44"/>
      <c r="T372" s="44"/>
      <c r="U372" s="44"/>
      <c r="V372" s="44"/>
      <c r="W372" s="44"/>
      <c r="X372" s="44"/>
      <c r="Y372" s="44"/>
    </row>
    <row r="373" spans="1:25" ht="18" customHeight="1">
      <c r="A373" s="94"/>
      <c r="B373" s="44"/>
      <c r="C373" s="118"/>
      <c r="D373" s="119"/>
      <c r="E373" s="119"/>
      <c r="F373" s="120"/>
      <c r="G373" s="44"/>
      <c r="H373" s="44"/>
      <c r="I373" s="44"/>
      <c r="J373" s="44"/>
      <c r="K373" s="44"/>
      <c r="L373" s="44"/>
      <c r="M373" s="44"/>
      <c r="N373" s="44"/>
      <c r="O373" s="44"/>
      <c r="P373" s="44"/>
      <c r="Q373" s="44"/>
      <c r="R373" s="44"/>
      <c r="S373" s="44"/>
      <c r="T373" s="44"/>
      <c r="U373" s="44"/>
      <c r="V373" s="44"/>
      <c r="W373" s="44"/>
      <c r="X373" s="44"/>
      <c r="Y373" s="44"/>
    </row>
    <row r="374" spans="1:25" ht="18" customHeight="1">
      <c r="A374" s="94"/>
      <c r="B374" s="44"/>
      <c r="C374" s="118"/>
      <c r="D374" s="119"/>
      <c r="E374" s="119"/>
      <c r="F374" s="120"/>
      <c r="G374" s="44"/>
      <c r="H374" s="44"/>
      <c r="I374" s="44"/>
      <c r="J374" s="44"/>
      <c r="K374" s="44"/>
      <c r="L374" s="44"/>
      <c r="M374" s="44"/>
      <c r="N374" s="44"/>
      <c r="O374" s="44"/>
      <c r="P374" s="44"/>
      <c r="Q374" s="44"/>
      <c r="R374" s="44"/>
      <c r="S374" s="44"/>
      <c r="T374" s="44"/>
      <c r="U374" s="44"/>
      <c r="V374" s="44"/>
      <c r="W374" s="44"/>
      <c r="X374" s="44"/>
      <c r="Y374" s="44"/>
    </row>
    <row r="375" spans="1:25" ht="18" customHeight="1">
      <c r="A375" s="94"/>
      <c r="B375" s="44"/>
      <c r="C375" s="118"/>
      <c r="D375" s="119"/>
      <c r="E375" s="119"/>
      <c r="F375" s="120"/>
      <c r="G375" s="44"/>
      <c r="H375" s="44"/>
      <c r="I375" s="44"/>
      <c r="J375" s="44"/>
      <c r="K375" s="44"/>
      <c r="L375" s="44"/>
      <c r="M375" s="44"/>
      <c r="N375" s="44"/>
      <c r="O375" s="44"/>
      <c r="P375" s="44"/>
      <c r="Q375" s="44"/>
      <c r="R375" s="44"/>
      <c r="S375" s="44"/>
      <c r="T375" s="44"/>
      <c r="U375" s="44"/>
      <c r="V375" s="44"/>
      <c r="W375" s="44"/>
      <c r="X375" s="44"/>
      <c r="Y375" s="44"/>
    </row>
    <row r="376" spans="1:25" ht="18" customHeight="1">
      <c r="A376" s="94"/>
      <c r="B376" s="44"/>
      <c r="C376" s="118"/>
      <c r="D376" s="119"/>
      <c r="E376" s="119"/>
      <c r="F376" s="120"/>
      <c r="G376" s="44"/>
      <c r="H376" s="44"/>
      <c r="I376" s="44"/>
      <c r="J376" s="44"/>
      <c r="K376" s="44"/>
      <c r="L376" s="44"/>
      <c r="M376" s="44"/>
      <c r="N376" s="44"/>
      <c r="O376" s="44"/>
      <c r="P376" s="44"/>
      <c r="Q376" s="44"/>
      <c r="R376" s="44"/>
      <c r="S376" s="44"/>
      <c r="T376" s="44"/>
      <c r="U376" s="44"/>
      <c r="V376" s="44"/>
      <c r="W376" s="44"/>
      <c r="X376" s="44"/>
      <c r="Y376" s="44"/>
    </row>
    <row r="377" spans="1:25" ht="18" customHeight="1">
      <c r="A377" s="94"/>
      <c r="B377" s="44"/>
      <c r="C377" s="118"/>
      <c r="D377" s="119"/>
      <c r="E377" s="119"/>
      <c r="F377" s="120"/>
      <c r="G377" s="44"/>
      <c r="H377" s="44"/>
      <c r="I377" s="44"/>
      <c r="J377" s="44"/>
      <c r="K377" s="44"/>
      <c r="L377" s="44"/>
      <c r="M377" s="44"/>
      <c r="N377" s="44"/>
      <c r="O377" s="44"/>
      <c r="P377" s="44"/>
      <c r="Q377" s="44"/>
      <c r="R377" s="44"/>
      <c r="S377" s="44"/>
      <c r="T377" s="44"/>
      <c r="U377" s="44"/>
      <c r="V377" s="44"/>
      <c r="W377" s="44"/>
      <c r="X377" s="44"/>
      <c r="Y377" s="44"/>
    </row>
    <row r="378" spans="1:25" ht="18" customHeight="1">
      <c r="A378" s="94"/>
      <c r="B378" s="44"/>
      <c r="C378" s="118"/>
      <c r="D378" s="119"/>
      <c r="E378" s="119"/>
      <c r="F378" s="120"/>
      <c r="G378" s="44"/>
      <c r="H378" s="44"/>
      <c r="I378" s="44"/>
      <c r="J378" s="44"/>
      <c r="K378" s="44"/>
      <c r="L378" s="44"/>
      <c r="M378" s="44"/>
      <c r="N378" s="44"/>
      <c r="O378" s="44"/>
      <c r="P378" s="44"/>
      <c r="Q378" s="44"/>
      <c r="R378" s="44"/>
      <c r="S378" s="44"/>
      <c r="T378" s="44"/>
      <c r="U378" s="44"/>
      <c r="V378" s="44"/>
      <c r="W378" s="44"/>
      <c r="X378" s="44"/>
      <c r="Y378" s="44"/>
    </row>
    <row r="379" spans="1:25" ht="18" customHeight="1">
      <c r="A379" s="94"/>
      <c r="B379" s="44"/>
      <c r="C379" s="118"/>
      <c r="D379" s="119"/>
      <c r="E379" s="119"/>
      <c r="F379" s="120"/>
      <c r="G379" s="44"/>
      <c r="H379" s="44"/>
      <c r="I379" s="44"/>
      <c r="J379" s="44"/>
      <c r="K379" s="44"/>
      <c r="L379" s="44"/>
      <c r="M379" s="44"/>
      <c r="N379" s="44"/>
      <c r="O379" s="44"/>
      <c r="P379" s="44"/>
      <c r="Q379" s="44"/>
      <c r="R379" s="44"/>
      <c r="S379" s="44"/>
      <c r="T379" s="44"/>
      <c r="U379" s="44"/>
      <c r="V379" s="44"/>
      <c r="W379" s="44"/>
      <c r="X379" s="44"/>
      <c r="Y379" s="44"/>
    </row>
    <row r="380" spans="1:25" ht="18" customHeight="1">
      <c r="A380" s="94"/>
      <c r="B380" s="44"/>
      <c r="C380" s="118"/>
      <c r="D380" s="119"/>
      <c r="E380" s="119"/>
      <c r="F380" s="120"/>
      <c r="G380" s="44"/>
      <c r="H380" s="44"/>
      <c r="I380" s="44"/>
      <c r="J380" s="44"/>
      <c r="K380" s="44"/>
      <c r="L380" s="44"/>
      <c r="M380" s="44"/>
      <c r="N380" s="44"/>
      <c r="O380" s="44"/>
      <c r="P380" s="44"/>
      <c r="Q380" s="44"/>
      <c r="R380" s="44"/>
      <c r="S380" s="44"/>
      <c r="T380" s="44"/>
      <c r="U380" s="44"/>
      <c r="V380" s="44"/>
      <c r="W380" s="44"/>
      <c r="X380" s="44"/>
      <c r="Y380" s="44"/>
    </row>
    <row r="381" spans="1:25" ht="18" customHeight="1">
      <c r="A381" s="94"/>
      <c r="B381" s="44"/>
      <c r="C381" s="118"/>
      <c r="D381" s="119"/>
      <c r="E381" s="119"/>
      <c r="F381" s="120"/>
      <c r="G381" s="44"/>
      <c r="H381" s="44"/>
      <c r="I381" s="44"/>
      <c r="J381" s="44"/>
      <c r="K381" s="44"/>
      <c r="L381" s="44"/>
      <c r="M381" s="44"/>
      <c r="N381" s="44"/>
      <c r="O381" s="44"/>
      <c r="P381" s="44"/>
      <c r="Q381" s="44"/>
      <c r="R381" s="44"/>
      <c r="S381" s="44"/>
      <c r="T381" s="44"/>
      <c r="U381" s="44"/>
      <c r="V381" s="44"/>
      <c r="W381" s="44"/>
      <c r="X381" s="44"/>
      <c r="Y381" s="44"/>
    </row>
    <row r="382" spans="1:25" ht="18" customHeight="1">
      <c r="A382" s="94"/>
      <c r="B382" s="44"/>
      <c r="C382" s="118"/>
      <c r="D382" s="119"/>
      <c r="E382" s="119"/>
      <c r="F382" s="120"/>
      <c r="G382" s="44"/>
      <c r="H382" s="44"/>
      <c r="I382" s="44"/>
      <c r="J382" s="44"/>
      <c r="K382" s="44"/>
      <c r="L382" s="44"/>
      <c r="M382" s="44"/>
      <c r="N382" s="44"/>
      <c r="O382" s="44"/>
      <c r="P382" s="44"/>
      <c r="Q382" s="44"/>
      <c r="R382" s="44"/>
      <c r="S382" s="44"/>
      <c r="T382" s="44"/>
      <c r="U382" s="44"/>
      <c r="V382" s="44"/>
      <c r="W382" s="44"/>
      <c r="X382" s="44"/>
      <c r="Y382" s="44"/>
    </row>
    <row r="383" spans="1:25" ht="18" customHeight="1">
      <c r="A383" s="94"/>
      <c r="B383" s="44"/>
      <c r="C383" s="118"/>
      <c r="D383" s="119"/>
      <c r="E383" s="119"/>
      <c r="F383" s="120"/>
      <c r="G383" s="44"/>
      <c r="H383" s="44"/>
      <c r="I383" s="44"/>
      <c r="J383" s="44"/>
      <c r="K383" s="44"/>
      <c r="L383" s="44"/>
      <c r="M383" s="44"/>
      <c r="N383" s="44"/>
      <c r="O383" s="44"/>
      <c r="P383" s="44"/>
      <c r="Q383" s="44"/>
      <c r="R383" s="44"/>
      <c r="S383" s="44"/>
      <c r="T383" s="44"/>
      <c r="U383" s="44"/>
      <c r="V383" s="44"/>
      <c r="W383" s="44"/>
      <c r="X383" s="44"/>
      <c r="Y383" s="44"/>
    </row>
    <row r="384" spans="1:25" ht="18" customHeight="1">
      <c r="A384" s="94"/>
      <c r="B384" s="44"/>
      <c r="C384" s="118"/>
      <c r="D384" s="119"/>
      <c r="E384" s="119"/>
      <c r="F384" s="120"/>
      <c r="G384" s="44"/>
      <c r="H384" s="44"/>
      <c r="I384" s="44"/>
      <c r="J384" s="44"/>
      <c r="K384" s="44"/>
      <c r="L384" s="44"/>
      <c r="M384" s="44"/>
      <c r="N384" s="44"/>
      <c r="O384" s="44"/>
      <c r="P384" s="44"/>
      <c r="Q384" s="44"/>
      <c r="R384" s="44"/>
      <c r="S384" s="44"/>
      <c r="T384" s="44"/>
      <c r="U384" s="44"/>
      <c r="V384" s="44"/>
      <c r="W384" s="44"/>
      <c r="X384" s="44"/>
      <c r="Y384" s="44"/>
    </row>
    <row r="385" spans="1:25" ht="18" customHeight="1">
      <c r="A385" s="94"/>
      <c r="B385" s="44"/>
      <c r="C385" s="118"/>
      <c r="D385" s="119"/>
      <c r="E385" s="119"/>
      <c r="F385" s="120"/>
      <c r="G385" s="44"/>
      <c r="H385" s="44"/>
      <c r="I385" s="44"/>
      <c r="J385" s="44"/>
      <c r="K385" s="44"/>
      <c r="L385" s="44"/>
      <c r="M385" s="44"/>
      <c r="N385" s="44"/>
      <c r="O385" s="44"/>
      <c r="P385" s="44"/>
      <c r="Q385" s="44"/>
      <c r="R385" s="44"/>
      <c r="S385" s="44"/>
      <c r="T385" s="44"/>
      <c r="U385" s="44"/>
      <c r="V385" s="44"/>
      <c r="W385" s="44"/>
      <c r="X385" s="44"/>
      <c r="Y385" s="44"/>
    </row>
    <row r="386" spans="1:25" ht="18" customHeight="1">
      <c r="A386" s="94"/>
      <c r="B386" s="44"/>
      <c r="C386" s="118"/>
      <c r="D386" s="119"/>
      <c r="E386" s="119"/>
      <c r="F386" s="120"/>
      <c r="G386" s="44"/>
      <c r="H386" s="44"/>
      <c r="I386" s="44"/>
      <c r="J386" s="44"/>
      <c r="K386" s="44"/>
      <c r="L386" s="44"/>
      <c r="M386" s="44"/>
      <c r="N386" s="44"/>
      <c r="O386" s="44"/>
      <c r="P386" s="44"/>
      <c r="Q386" s="44"/>
      <c r="R386" s="44"/>
      <c r="S386" s="44"/>
      <c r="T386" s="44"/>
      <c r="U386" s="44"/>
      <c r="V386" s="44"/>
      <c r="W386" s="44"/>
      <c r="X386" s="44"/>
      <c r="Y386" s="44"/>
    </row>
    <row r="387" spans="1:25" ht="18" customHeight="1">
      <c r="A387" s="94"/>
      <c r="B387" s="44"/>
      <c r="C387" s="118"/>
      <c r="D387" s="119"/>
      <c r="E387" s="119"/>
      <c r="F387" s="120"/>
      <c r="G387" s="44"/>
      <c r="H387" s="44"/>
      <c r="I387" s="44"/>
      <c r="J387" s="44"/>
      <c r="K387" s="44"/>
      <c r="L387" s="44"/>
      <c r="M387" s="44"/>
      <c r="N387" s="44"/>
      <c r="O387" s="44"/>
      <c r="P387" s="44"/>
      <c r="Q387" s="44"/>
      <c r="R387" s="44"/>
      <c r="S387" s="44"/>
      <c r="T387" s="44"/>
      <c r="U387" s="44"/>
      <c r="V387" s="44"/>
      <c r="W387" s="44"/>
      <c r="X387" s="44"/>
      <c r="Y387" s="44"/>
    </row>
    <row r="388" spans="1:25" ht="18" customHeight="1">
      <c r="A388" s="94"/>
      <c r="B388" s="44"/>
      <c r="C388" s="118"/>
      <c r="D388" s="119"/>
      <c r="E388" s="119"/>
      <c r="F388" s="120"/>
      <c r="G388" s="44"/>
      <c r="H388" s="44"/>
      <c r="I388" s="44"/>
      <c r="J388" s="44"/>
      <c r="K388" s="44"/>
      <c r="L388" s="44"/>
      <c r="M388" s="44"/>
      <c r="N388" s="44"/>
      <c r="O388" s="44"/>
      <c r="P388" s="44"/>
      <c r="Q388" s="44"/>
      <c r="R388" s="44"/>
      <c r="S388" s="44"/>
      <c r="T388" s="44"/>
      <c r="U388" s="44"/>
      <c r="V388" s="44"/>
      <c r="W388" s="44"/>
      <c r="X388" s="44"/>
      <c r="Y388" s="44"/>
    </row>
    <row r="389" spans="1:25" ht="18" customHeight="1">
      <c r="A389" s="94"/>
      <c r="B389" s="44"/>
      <c r="C389" s="118"/>
      <c r="D389" s="119"/>
      <c r="E389" s="119"/>
      <c r="F389" s="120"/>
      <c r="G389" s="44"/>
      <c r="H389" s="44"/>
      <c r="I389" s="44"/>
      <c r="J389" s="44"/>
      <c r="K389" s="44"/>
      <c r="L389" s="44"/>
      <c r="M389" s="44"/>
      <c r="N389" s="44"/>
      <c r="O389" s="44"/>
      <c r="P389" s="44"/>
      <c r="Q389" s="44"/>
      <c r="R389" s="44"/>
      <c r="S389" s="44"/>
      <c r="T389" s="44"/>
      <c r="U389" s="44"/>
      <c r="V389" s="44"/>
      <c r="W389" s="44"/>
      <c r="X389" s="44"/>
      <c r="Y389" s="44"/>
    </row>
    <row r="390" spans="1:25" ht="18" customHeight="1">
      <c r="A390" s="94"/>
      <c r="B390" s="44"/>
      <c r="C390" s="118"/>
      <c r="D390" s="119"/>
      <c r="E390" s="119"/>
      <c r="F390" s="120"/>
      <c r="G390" s="44"/>
      <c r="H390" s="44"/>
      <c r="I390" s="44"/>
      <c r="J390" s="44"/>
      <c r="K390" s="44"/>
      <c r="L390" s="44"/>
      <c r="M390" s="44"/>
      <c r="N390" s="44"/>
      <c r="O390" s="44"/>
      <c r="P390" s="44"/>
      <c r="Q390" s="44"/>
      <c r="R390" s="44"/>
      <c r="S390" s="44"/>
      <c r="T390" s="44"/>
      <c r="U390" s="44"/>
      <c r="V390" s="44"/>
      <c r="W390" s="44"/>
      <c r="X390" s="44"/>
      <c r="Y390" s="44"/>
    </row>
    <row r="391" spans="1:25" ht="18" customHeight="1">
      <c r="A391" s="94"/>
      <c r="B391" s="44"/>
      <c r="C391" s="118"/>
      <c r="D391" s="119"/>
      <c r="E391" s="119"/>
      <c r="F391" s="120"/>
      <c r="G391" s="44"/>
      <c r="H391" s="44"/>
      <c r="I391" s="44"/>
      <c r="J391" s="44"/>
      <c r="K391" s="44"/>
      <c r="L391" s="44"/>
      <c r="M391" s="44"/>
      <c r="N391" s="44"/>
      <c r="O391" s="44"/>
      <c r="P391" s="44"/>
      <c r="Q391" s="44"/>
      <c r="R391" s="44"/>
      <c r="S391" s="44"/>
      <c r="T391" s="44"/>
      <c r="U391" s="44"/>
      <c r="V391" s="44"/>
      <c r="W391" s="44"/>
      <c r="X391" s="44"/>
      <c r="Y391" s="44"/>
    </row>
    <row r="392" spans="1:25" ht="18" customHeight="1">
      <c r="A392" s="94"/>
      <c r="B392" s="44"/>
      <c r="C392" s="118"/>
      <c r="D392" s="119"/>
      <c r="E392" s="119"/>
      <c r="F392" s="120"/>
      <c r="G392" s="44"/>
      <c r="H392" s="44"/>
      <c r="I392" s="44"/>
      <c r="J392" s="44"/>
      <c r="K392" s="44"/>
      <c r="L392" s="44"/>
      <c r="M392" s="44"/>
      <c r="N392" s="44"/>
      <c r="O392" s="44"/>
      <c r="P392" s="44"/>
      <c r="Q392" s="44"/>
      <c r="R392" s="44"/>
      <c r="S392" s="44"/>
      <c r="T392" s="44"/>
      <c r="U392" s="44"/>
      <c r="V392" s="44"/>
      <c r="W392" s="44"/>
      <c r="X392" s="44"/>
      <c r="Y392" s="44"/>
    </row>
    <row r="393" spans="1:25" ht="18" customHeight="1">
      <c r="A393" s="94"/>
      <c r="B393" s="44"/>
      <c r="C393" s="118"/>
      <c r="D393" s="119"/>
      <c r="E393" s="119"/>
      <c r="F393" s="120"/>
      <c r="G393" s="44"/>
      <c r="H393" s="44"/>
      <c r="I393" s="44"/>
      <c r="J393" s="44"/>
      <c r="K393" s="44"/>
      <c r="L393" s="44"/>
      <c r="M393" s="44"/>
      <c r="N393" s="44"/>
      <c r="O393" s="44"/>
      <c r="P393" s="44"/>
      <c r="Q393" s="44"/>
      <c r="R393" s="44"/>
      <c r="S393" s="44"/>
      <c r="T393" s="44"/>
      <c r="U393" s="44"/>
      <c r="V393" s="44"/>
      <c r="W393" s="44"/>
      <c r="X393" s="44"/>
      <c r="Y393" s="44"/>
    </row>
    <row r="394" spans="1:25" ht="18" customHeight="1">
      <c r="A394" s="94"/>
      <c r="B394" s="44"/>
      <c r="C394" s="118"/>
      <c r="D394" s="119"/>
      <c r="E394" s="119"/>
      <c r="F394" s="120"/>
      <c r="G394" s="44"/>
      <c r="H394" s="44"/>
      <c r="I394" s="44"/>
      <c r="J394" s="44"/>
      <c r="K394" s="44"/>
      <c r="L394" s="44"/>
      <c r="M394" s="44"/>
      <c r="N394" s="44"/>
      <c r="O394" s="44"/>
      <c r="P394" s="44"/>
      <c r="Q394" s="44"/>
      <c r="R394" s="44"/>
      <c r="S394" s="44"/>
      <c r="T394" s="44"/>
      <c r="U394" s="44"/>
      <c r="V394" s="44"/>
      <c r="W394" s="44"/>
      <c r="X394" s="44"/>
      <c r="Y394" s="44"/>
    </row>
    <row r="395" spans="1:25" ht="18" customHeight="1">
      <c r="A395" s="94"/>
      <c r="B395" s="44"/>
      <c r="C395" s="118"/>
      <c r="D395" s="119"/>
      <c r="E395" s="119"/>
      <c r="F395" s="120"/>
      <c r="G395" s="44"/>
      <c r="H395" s="44"/>
      <c r="I395" s="44"/>
      <c r="J395" s="44"/>
      <c r="K395" s="44"/>
      <c r="L395" s="44"/>
      <c r="M395" s="44"/>
      <c r="N395" s="44"/>
      <c r="O395" s="44"/>
      <c r="P395" s="44"/>
      <c r="Q395" s="44"/>
      <c r="R395" s="44"/>
      <c r="S395" s="44"/>
      <c r="T395" s="44"/>
      <c r="U395" s="44"/>
      <c r="V395" s="44"/>
      <c r="W395" s="44"/>
      <c r="X395" s="44"/>
      <c r="Y395" s="44"/>
    </row>
    <row r="396" spans="1:25" ht="18" customHeight="1">
      <c r="A396" s="94"/>
      <c r="B396" s="44"/>
      <c r="C396" s="118"/>
      <c r="D396" s="119"/>
      <c r="E396" s="119"/>
      <c r="F396" s="120"/>
      <c r="G396" s="44"/>
      <c r="H396" s="44"/>
      <c r="I396" s="44"/>
      <c r="J396" s="44"/>
      <c r="K396" s="44"/>
      <c r="L396" s="44"/>
      <c r="M396" s="44"/>
      <c r="N396" s="44"/>
      <c r="O396" s="44"/>
      <c r="P396" s="44"/>
      <c r="Q396" s="44"/>
      <c r="R396" s="44"/>
      <c r="S396" s="44"/>
      <c r="T396" s="44"/>
      <c r="U396" s="44"/>
      <c r="V396" s="44"/>
      <c r="W396" s="44"/>
      <c r="X396" s="44"/>
      <c r="Y396" s="44"/>
    </row>
    <row r="397" spans="1:25" ht="18" customHeight="1">
      <c r="A397" s="94"/>
      <c r="B397" s="44"/>
      <c r="C397" s="118"/>
      <c r="D397" s="119"/>
      <c r="E397" s="119"/>
      <c r="F397" s="120"/>
      <c r="G397" s="44"/>
      <c r="H397" s="44"/>
      <c r="I397" s="44"/>
      <c r="J397" s="44"/>
      <c r="K397" s="44"/>
      <c r="L397" s="44"/>
      <c r="M397" s="44"/>
      <c r="N397" s="44"/>
      <c r="O397" s="44"/>
      <c r="P397" s="44"/>
      <c r="Q397" s="44"/>
      <c r="R397" s="44"/>
      <c r="S397" s="44"/>
      <c r="T397" s="44"/>
      <c r="U397" s="44"/>
      <c r="V397" s="44"/>
      <c r="W397" s="44"/>
      <c r="X397" s="44"/>
      <c r="Y397" s="44"/>
    </row>
    <row r="398" spans="1:25" ht="18" customHeight="1">
      <c r="A398" s="94"/>
      <c r="B398" s="44"/>
      <c r="C398" s="118"/>
      <c r="D398" s="119"/>
      <c r="E398" s="119"/>
      <c r="F398" s="120"/>
      <c r="G398" s="44"/>
      <c r="H398" s="44"/>
      <c r="I398" s="44"/>
      <c r="J398" s="44"/>
      <c r="K398" s="44"/>
      <c r="L398" s="44"/>
      <c r="M398" s="44"/>
      <c r="N398" s="44"/>
      <c r="O398" s="44"/>
      <c r="P398" s="44"/>
      <c r="Q398" s="44"/>
      <c r="R398" s="44"/>
      <c r="S398" s="44"/>
      <c r="T398" s="44"/>
      <c r="U398" s="44"/>
      <c r="V398" s="44"/>
      <c r="W398" s="44"/>
      <c r="X398" s="44"/>
      <c r="Y398" s="44"/>
    </row>
    <row r="399" spans="1:25" ht="18" customHeight="1">
      <c r="A399" s="94"/>
      <c r="B399" s="44"/>
      <c r="C399" s="118"/>
      <c r="D399" s="119"/>
      <c r="E399" s="119"/>
      <c r="F399" s="120"/>
      <c r="G399" s="44"/>
      <c r="H399" s="44"/>
      <c r="I399" s="44"/>
      <c r="J399" s="44"/>
      <c r="K399" s="44"/>
      <c r="L399" s="44"/>
      <c r="M399" s="44"/>
      <c r="N399" s="44"/>
      <c r="O399" s="44"/>
      <c r="P399" s="44"/>
      <c r="Q399" s="44"/>
      <c r="R399" s="44"/>
      <c r="S399" s="44"/>
      <c r="T399" s="44"/>
      <c r="U399" s="44"/>
      <c r="V399" s="44"/>
      <c r="W399" s="44"/>
      <c r="X399" s="44"/>
      <c r="Y399" s="44"/>
    </row>
    <row r="400" spans="1:25" ht="18" customHeight="1">
      <c r="A400" s="94"/>
      <c r="B400" s="44"/>
      <c r="C400" s="118"/>
      <c r="D400" s="119"/>
      <c r="E400" s="119"/>
      <c r="F400" s="120"/>
      <c r="G400" s="44"/>
      <c r="H400" s="44"/>
      <c r="I400" s="44"/>
      <c r="J400" s="44"/>
      <c r="K400" s="44"/>
      <c r="L400" s="44"/>
      <c r="M400" s="44"/>
      <c r="N400" s="44"/>
      <c r="O400" s="44"/>
      <c r="P400" s="44"/>
      <c r="Q400" s="44"/>
      <c r="R400" s="44"/>
      <c r="S400" s="44"/>
      <c r="T400" s="44"/>
      <c r="U400" s="44"/>
      <c r="V400" s="44"/>
      <c r="W400" s="44"/>
      <c r="X400" s="44"/>
      <c r="Y400" s="44"/>
    </row>
    <row r="401" spans="1:25" ht="18" customHeight="1">
      <c r="A401" s="94"/>
      <c r="B401" s="44"/>
      <c r="C401" s="118"/>
      <c r="D401" s="119"/>
      <c r="E401" s="119"/>
      <c r="F401" s="120"/>
      <c r="G401" s="44"/>
      <c r="H401" s="44"/>
      <c r="I401" s="44"/>
      <c r="J401" s="44"/>
      <c r="K401" s="44"/>
      <c r="L401" s="44"/>
      <c r="M401" s="44"/>
      <c r="N401" s="44"/>
      <c r="O401" s="44"/>
      <c r="P401" s="44"/>
      <c r="Q401" s="44"/>
      <c r="R401" s="44"/>
      <c r="S401" s="44"/>
      <c r="T401" s="44"/>
      <c r="U401" s="44"/>
      <c r="V401" s="44"/>
      <c r="W401" s="44"/>
      <c r="X401" s="44"/>
      <c r="Y401" s="44"/>
    </row>
    <row r="402" spans="1:25" ht="18" customHeight="1">
      <c r="A402" s="94"/>
      <c r="B402" s="44"/>
      <c r="C402" s="118"/>
      <c r="D402" s="119"/>
      <c r="E402" s="119"/>
      <c r="F402" s="120"/>
      <c r="G402" s="44"/>
      <c r="H402" s="44"/>
      <c r="I402" s="44"/>
      <c r="J402" s="44"/>
      <c r="K402" s="44"/>
      <c r="L402" s="44"/>
      <c r="M402" s="44"/>
      <c r="N402" s="44"/>
      <c r="O402" s="44"/>
      <c r="P402" s="44"/>
      <c r="Q402" s="44"/>
      <c r="R402" s="44"/>
      <c r="S402" s="44"/>
      <c r="T402" s="44"/>
      <c r="U402" s="44"/>
      <c r="V402" s="44"/>
      <c r="W402" s="44"/>
      <c r="X402" s="44"/>
      <c r="Y402" s="44"/>
    </row>
    <row r="403" spans="1:25" ht="18" customHeight="1">
      <c r="A403" s="94"/>
      <c r="B403" s="44"/>
      <c r="C403" s="118"/>
      <c r="D403" s="119"/>
      <c r="E403" s="119"/>
      <c r="F403" s="120"/>
      <c r="G403" s="44"/>
      <c r="H403" s="44"/>
      <c r="I403" s="44"/>
      <c r="J403" s="44"/>
      <c r="K403" s="44"/>
      <c r="L403" s="44"/>
      <c r="M403" s="44"/>
      <c r="N403" s="44"/>
      <c r="O403" s="44"/>
      <c r="P403" s="44"/>
      <c r="Q403" s="44"/>
      <c r="R403" s="44"/>
      <c r="S403" s="44"/>
      <c r="T403" s="44"/>
      <c r="U403" s="44"/>
      <c r="V403" s="44"/>
      <c r="W403" s="44"/>
      <c r="X403" s="44"/>
      <c r="Y403" s="44"/>
    </row>
    <row r="404" spans="1:25" ht="18" customHeight="1">
      <c r="A404" s="94"/>
      <c r="B404" s="44"/>
      <c r="C404" s="118"/>
      <c r="D404" s="119"/>
      <c r="E404" s="119"/>
      <c r="F404" s="120"/>
      <c r="G404" s="44"/>
      <c r="H404" s="44"/>
      <c r="I404" s="44"/>
      <c r="J404" s="44"/>
      <c r="K404" s="44"/>
      <c r="L404" s="44"/>
      <c r="M404" s="44"/>
      <c r="N404" s="44"/>
      <c r="O404" s="44"/>
      <c r="P404" s="44"/>
      <c r="Q404" s="44"/>
      <c r="R404" s="44"/>
      <c r="S404" s="44"/>
      <c r="T404" s="44"/>
      <c r="U404" s="44"/>
      <c r="V404" s="44"/>
      <c r="W404" s="44"/>
      <c r="X404" s="44"/>
      <c r="Y404" s="44"/>
    </row>
    <row r="405" spans="1:25" ht="18" customHeight="1">
      <c r="A405" s="94"/>
      <c r="B405" s="44"/>
      <c r="C405" s="118"/>
      <c r="D405" s="119"/>
      <c r="E405" s="119"/>
      <c r="F405" s="120"/>
      <c r="G405" s="44"/>
      <c r="H405" s="44"/>
      <c r="I405" s="44"/>
      <c r="J405" s="44"/>
      <c r="K405" s="44"/>
      <c r="L405" s="44"/>
      <c r="M405" s="44"/>
      <c r="N405" s="44"/>
      <c r="O405" s="44"/>
      <c r="P405" s="44"/>
      <c r="Q405" s="44"/>
      <c r="R405" s="44"/>
      <c r="S405" s="44"/>
      <c r="T405" s="44"/>
      <c r="U405" s="44"/>
      <c r="V405" s="44"/>
      <c r="W405" s="44"/>
      <c r="X405" s="44"/>
      <c r="Y405" s="44"/>
    </row>
    <row r="406" spans="1:25" ht="18" customHeight="1">
      <c r="A406" s="94"/>
      <c r="B406" s="44"/>
      <c r="C406" s="118"/>
      <c r="D406" s="119"/>
      <c r="E406" s="119"/>
      <c r="F406" s="120"/>
      <c r="G406" s="44"/>
      <c r="H406" s="44"/>
      <c r="I406" s="44"/>
      <c r="J406" s="44"/>
      <c r="K406" s="44"/>
      <c r="L406" s="44"/>
      <c r="M406" s="44"/>
      <c r="N406" s="44"/>
      <c r="O406" s="44"/>
      <c r="P406" s="44"/>
      <c r="Q406" s="44"/>
      <c r="R406" s="44"/>
      <c r="S406" s="44"/>
      <c r="T406" s="44"/>
      <c r="U406" s="44"/>
      <c r="V406" s="44"/>
      <c r="W406" s="44"/>
      <c r="X406" s="44"/>
      <c r="Y406" s="44"/>
    </row>
    <row r="407" spans="1:25" ht="18" customHeight="1">
      <c r="A407" s="94"/>
      <c r="B407" s="44"/>
      <c r="C407" s="118"/>
      <c r="D407" s="119"/>
      <c r="E407" s="119"/>
      <c r="F407" s="120"/>
      <c r="G407" s="44"/>
      <c r="H407" s="44"/>
      <c r="I407" s="44"/>
      <c r="J407" s="44"/>
      <c r="K407" s="44"/>
      <c r="L407" s="44"/>
      <c r="M407" s="44"/>
      <c r="N407" s="44"/>
      <c r="O407" s="44"/>
      <c r="P407" s="44"/>
      <c r="Q407" s="44"/>
      <c r="R407" s="44"/>
      <c r="S407" s="44"/>
      <c r="T407" s="44"/>
      <c r="U407" s="44"/>
      <c r="V407" s="44"/>
      <c r="W407" s="44"/>
      <c r="X407" s="44"/>
      <c r="Y407" s="44"/>
    </row>
    <row r="408" spans="1:25" ht="18" customHeight="1">
      <c r="A408" s="94"/>
      <c r="B408" s="44"/>
      <c r="C408" s="118"/>
      <c r="D408" s="119"/>
      <c r="E408" s="119"/>
      <c r="F408" s="120"/>
      <c r="G408" s="44"/>
      <c r="H408" s="44"/>
      <c r="I408" s="44"/>
      <c r="J408" s="44"/>
      <c r="K408" s="44"/>
      <c r="L408" s="44"/>
      <c r="M408" s="44"/>
      <c r="N408" s="44"/>
      <c r="O408" s="44"/>
      <c r="P408" s="44"/>
      <c r="Q408" s="44"/>
      <c r="R408" s="44"/>
      <c r="S408" s="44"/>
      <c r="T408" s="44"/>
      <c r="U408" s="44"/>
      <c r="V408" s="44"/>
      <c r="W408" s="44"/>
      <c r="X408" s="44"/>
      <c r="Y408" s="44"/>
    </row>
    <row r="409" spans="1:25" ht="18" customHeight="1">
      <c r="A409" s="94"/>
      <c r="B409" s="44"/>
      <c r="C409" s="118"/>
      <c r="D409" s="119"/>
      <c r="E409" s="119"/>
      <c r="F409" s="120"/>
      <c r="G409" s="44"/>
      <c r="H409" s="44"/>
      <c r="I409" s="44"/>
      <c r="J409" s="44"/>
      <c r="K409" s="44"/>
      <c r="L409" s="44"/>
      <c r="M409" s="44"/>
      <c r="N409" s="44"/>
      <c r="O409" s="44"/>
      <c r="P409" s="44"/>
      <c r="Q409" s="44"/>
      <c r="R409" s="44"/>
      <c r="S409" s="44"/>
      <c r="T409" s="44"/>
      <c r="U409" s="44"/>
      <c r="V409" s="44"/>
      <c r="W409" s="44"/>
      <c r="X409" s="44"/>
      <c r="Y409" s="44"/>
    </row>
    <row r="410" spans="1:25" ht="18" customHeight="1">
      <c r="A410" s="94"/>
      <c r="B410" s="44"/>
      <c r="C410" s="118"/>
      <c r="D410" s="119"/>
      <c r="E410" s="119"/>
      <c r="F410" s="120"/>
      <c r="G410" s="44"/>
      <c r="H410" s="44"/>
      <c r="I410" s="44"/>
      <c r="J410" s="44"/>
      <c r="K410" s="44"/>
      <c r="L410" s="44"/>
      <c r="M410" s="44"/>
      <c r="N410" s="44"/>
      <c r="O410" s="44"/>
      <c r="P410" s="44"/>
      <c r="Q410" s="44"/>
      <c r="R410" s="44"/>
      <c r="S410" s="44"/>
      <c r="T410" s="44"/>
      <c r="U410" s="44"/>
      <c r="V410" s="44"/>
      <c r="W410" s="44"/>
      <c r="X410" s="44"/>
      <c r="Y410" s="44"/>
    </row>
    <row r="411" spans="1:25" ht="18" customHeight="1">
      <c r="A411" s="94"/>
      <c r="B411" s="44"/>
      <c r="C411" s="118"/>
      <c r="D411" s="119"/>
      <c r="E411" s="119"/>
      <c r="F411" s="120"/>
      <c r="G411" s="44"/>
      <c r="H411" s="44"/>
      <c r="I411" s="44"/>
      <c r="J411" s="44"/>
      <c r="K411" s="44"/>
      <c r="L411" s="44"/>
      <c r="M411" s="44"/>
      <c r="N411" s="44"/>
      <c r="O411" s="44"/>
      <c r="P411" s="44"/>
      <c r="Q411" s="44"/>
      <c r="R411" s="44"/>
      <c r="S411" s="44"/>
      <c r="T411" s="44"/>
      <c r="U411" s="44"/>
      <c r="V411" s="44"/>
      <c r="W411" s="44"/>
      <c r="X411" s="44"/>
      <c r="Y411" s="44"/>
    </row>
    <row r="412" spans="1:25" ht="18" customHeight="1">
      <c r="A412" s="94"/>
      <c r="B412" s="44"/>
      <c r="C412" s="118"/>
      <c r="D412" s="119"/>
      <c r="E412" s="119"/>
      <c r="F412" s="120"/>
      <c r="G412" s="44"/>
      <c r="H412" s="44"/>
      <c r="I412" s="44"/>
      <c r="J412" s="44"/>
      <c r="K412" s="44"/>
      <c r="L412" s="44"/>
      <c r="M412" s="44"/>
      <c r="N412" s="44"/>
      <c r="O412" s="44"/>
      <c r="P412" s="44"/>
      <c r="Q412" s="44"/>
      <c r="R412" s="44"/>
      <c r="S412" s="44"/>
      <c r="T412" s="44"/>
      <c r="U412" s="44"/>
      <c r="V412" s="44"/>
      <c r="W412" s="44"/>
      <c r="X412" s="44"/>
      <c r="Y412" s="44"/>
    </row>
    <row r="413" spans="1:25" ht="18" customHeight="1">
      <c r="A413" s="94"/>
      <c r="B413" s="44"/>
      <c r="C413" s="118"/>
      <c r="D413" s="119"/>
      <c r="E413" s="119"/>
      <c r="F413" s="120"/>
      <c r="G413" s="44"/>
      <c r="H413" s="44"/>
      <c r="I413" s="44"/>
      <c r="J413" s="44"/>
      <c r="K413" s="44"/>
      <c r="L413" s="44"/>
      <c r="M413" s="44"/>
      <c r="N413" s="44"/>
      <c r="O413" s="44"/>
      <c r="P413" s="44"/>
      <c r="Q413" s="44"/>
      <c r="R413" s="44"/>
      <c r="S413" s="44"/>
      <c r="T413" s="44"/>
      <c r="U413" s="44"/>
      <c r="V413" s="44"/>
      <c r="W413" s="44"/>
      <c r="X413" s="44"/>
      <c r="Y413" s="44"/>
    </row>
    <row r="414" spans="1:25" ht="18" customHeight="1">
      <c r="A414" s="94"/>
      <c r="B414" s="44"/>
      <c r="C414" s="118"/>
      <c r="D414" s="119"/>
      <c r="E414" s="119"/>
      <c r="F414" s="120"/>
      <c r="G414" s="44"/>
      <c r="H414" s="44"/>
      <c r="I414" s="44"/>
      <c r="J414" s="44"/>
      <c r="K414" s="44"/>
      <c r="L414" s="44"/>
      <c r="M414" s="44"/>
      <c r="N414" s="44"/>
      <c r="O414" s="44"/>
      <c r="P414" s="44"/>
      <c r="Q414" s="44"/>
      <c r="R414" s="44"/>
      <c r="S414" s="44"/>
      <c r="T414" s="44"/>
      <c r="U414" s="44"/>
      <c r="V414" s="44"/>
      <c r="W414" s="44"/>
      <c r="X414" s="44"/>
      <c r="Y414" s="44"/>
    </row>
    <row r="415" spans="1:25" ht="18" customHeight="1">
      <c r="A415" s="94"/>
      <c r="B415" s="44"/>
      <c r="C415" s="118"/>
      <c r="D415" s="119"/>
      <c r="E415" s="119"/>
      <c r="F415" s="120"/>
      <c r="G415" s="44"/>
      <c r="H415" s="44"/>
      <c r="I415" s="44"/>
      <c r="J415" s="44"/>
      <c r="K415" s="44"/>
      <c r="L415" s="44"/>
      <c r="M415" s="44"/>
      <c r="N415" s="44"/>
      <c r="O415" s="44"/>
      <c r="P415" s="44"/>
      <c r="Q415" s="44"/>
      <c r="R415" s="44"/>
      <c r="S415" s="44"/>
      <c r="T415" s="44"/>
      <c r="U415" s="44"/>
      <c r="V415" s="44"/>
      <c r="W415" s="44"/>
      <c r="X415" s="44"/>
      <c r="Y415" s="44"/>
    </row>
    <row r="416" spans="1:25" ht="18" customHeight="1">
      <c r="A416" s="94"/>
      <c r="B416" s="44"/>
      <c r="C416" s="118"/>
      <c r="D416" s="119"/>
      <c r="E416" s="119"/>
      <c r="F416" s="120"/>
      <c r="G416" s="44"/>
      <c r="H416" s="44"/>
      <c r="I416" s="44"/>
      <c r="J416" s="44"/>
      <c r="K416" s="44"/>
      <c r="L416" s="44"/>
      <c r="M416" s="44"/>
      <c r="N416" s="44"/>
      <c r="O416" s="44"/>
      <c r="P416" s="44"/>
      <c r="Q416" s="44"/>
      <c r="R416" s="44"/>
      <c r="S416" s="44"/>
      <c r="T416" s="44"/>
      <c r="U416" s="44"/>
      <c r="V416" s="44"/>
      <c r="W416" s="44"/>
      <c r="X416" s="44"/>
      <c r="Y416" s="44"/>
    </row>
    <row r="417" spans="1:25" ht="18" customHeight="1">
      <c r="A417" s="94"/>
      <c r="B417" s="44"/>
      <c r="C417" s="118"/>
      <c r="D417" s="119"/>
      <c r="E417" s="119"/>
      <c r="F417" s="120"/>
      <c r="G417" s="44"/>
      <c r="H417" s="44"/>
      <c r="I417" s="44"/>
      <c r="J417" s="44"/>
      <c r="K417" s="44"/>
      <c r="L417" s="44"/>
      <c r="M417" s="44"/>
      <c r="N417" s="44"/>
      <c r="O417" s="44"/>
      <c r="P417" s="44"/>
      <c r="Q417" s="44"/>
      <c r="R417" s="44"/>
      <c r="S417" s="44"/>
      <c r="T417" s="44"/>
      <c r="U417" s="44"/>
      <c r="V417" s="44"/>
      <c r="W417" s="44"/>
      <c r="X417" s="44"/>
      <c r="Y417" s="44"/>
    </row>
    <row r="418" spans="1:25" ht="18" customHeight="1">
      <c r="A418" s="94"/>
      <c r="B418" s="44"/>
      <c r="C418" s="118"/>
      <c r="D418" s="119"/>
      <c r="E418" s="119"/>
      <c r="F418" s="120"/>
      <c r="G418" s="44"/>
      <c r="H418" s="44"/>
      <c r="I418" s="44"/>
      <c r="J418" s="44"/>
      <c r="K418" s="44"/>
      <c r="L418" s="44"/>
      <c r="M418" s="44"/>
      <c r="N418" s="44"/>
      <c r="O418" s="44"/>
      <c r="P418" s="44"/>
      <c r="Q418" s="44"/>
      <c r="R418" s="44"/>
      <c r="S418" s="44"/>
      <c r="T418" s="44"/>
      <c r="U418" s="44"/>
      <c r="V418" s="44"/>
      <c r="W418" s="44"/>
      <c r="X418" s="44"/>
      <c r="Y418" s="44"/>
    </row>
    <row r="419" spans="1:25" ht="18" customHeight="1">
      <c r="A419" s="94"/>
      <c r="B419" s="44"/>
      <c r="C419" s="118"/>
      <c r="D419" s="119"/>
      <c r="E419" s="119"/>
      <c r="F419" s="120"/>
      <c r="G419" s="44"/>
      <c r="H419" s="44"/>
      <c r="I419" s="44"/>
      <c r="J419" s="44"/>
      <c r="K419" s="44"/>
      <c r="L419" s="44"/>
      <c r="M419" s="44"/>
      <c r="N419" s="44"/>
      <c r="O419" s="44"/>
      <c r="P419" s="44"/>
      <c r="Q419" s="44"/>
      <c r="R419" s="44"/>
      <c r="S419" s="44"/>
      <c r="T419" s="44"/>
      <c r="U419" s="44"/>
      <c r="V419" s="44"/>
      <c r="W419" s="44"/>
      <c r="X419" s="44"/>
      <c r="Y419" s="44"/>
    </row>
    <row r="420" spans="1:25" ht="18" customHeight="1">
      <c r="A420" s="94"/>
      <c r="B420" s="44"/>
      <c r="C420" s="118"/>
      <c r="D420" s="119"/>
      <c r="E420" s="119"/>
      <c r="F420" s="120"/>
      <c r="G420" s="44"/>
      <c r="H420" s="44"/>
      <c r="I420" s="44"/>
      <c r="J420" s="44"/>
      <c r="K420" s="44"/>
      <c r="L420" s="44"/>
      <c r="M420" s="44"/>
      <c r="N420" s="44"/>
      <c r="O420" s="44"/>
      <c r="P420" s="44"/>
      <c r="Q420" s="44"/>
      <c r="R420" s="44"/>
      <c r="S420" s="44"/>
      <c r="T420" s="44"/>
      <c r="U420" s="44"/>
      <c r="V420" s="44"/>
      <c r="W420" s="44"/>
      <c r="X420" s="44"/>
      <c r="Y420" s="44"/>
    </row>
    <row r="421" spans="1:25" ht="18" customHeight="1">
      <c r="A421" s="94"/>
      <c r="B421" s="44"/>
      <c r="C421" s="118"/>
      <c r="D421" s="119"/>
      <c r="E421" s="119"/>
      <c r="F421" s="120"/>
      <c r="G421" s="44"/>
      <c r="H421" s="44"/>
      <c r="I421" s="44"/>
      <c r="J421" s="44"/>
      <c r="K421" s="44"/>
      <c r="L421" s="44"/>
      <c r="M421" s="44"/>
      <c r="N421" s="44"/>
      <c r="O421" s="44"/>
      <c r="P421" s="44"/>
      <c r="Q421" s="44"/>
      <c r="R421" s="44"/>
      <c r="S421" s="44"/>
      <c r="T421" s="44"/>
      <c r="U421" s="44"/>
      <c r="V421" s="44"/>
      <c r="W421" s="44"/>
      <c r="X421" s="44"/>
      <c r="Y421" s="44"/>
    </row>
    <row r="422" spans="1:25" ht="18" customHeight="1">
      <c r="A422" s="94"/>
      <c r="B422" s="44"/>
      <c r="C422" s="118"/>
      <c r="D422" s="119"/>
      <c r="E422" s="119"/>
      <c r="F422" s="120"/>
      <c r="G422" s="44"/>
      <c r="H422" s="44"/>
      <c r="I422" s="44"/>
      <c r="J422" s="44"/>
      <c r="K422" s="44"/>
      <c r="L422" s="44"/>
      <c r="M422" s="44"/>
      <c r="N422" s="44"/>
      <c r="O422" s="44"/>
      <c r="P422" s="44"/>
      <c r="Q422" s="44"/>
      <c r="R422" s="44"/>
      <c r="S422" s="44"/>
      <c r="T422" s="44"/>
      <c r="U422" s="44"/>
      <c r="V422" s="44"/>
      <c r="W422" s="44"/>
      <c r="X422" s="44"/>
      <c r="Y422" s="44"/>
    </row>
    <row r="423" spans="1:25" ht="18" customHeight="1">
      <c r="A423" s="94"/>
      <c r="B423" s="44"/>
      <c r="C423" s="118"/>
      <c r="D423" s="119"/>
      <c r="E423" s="119"/>
      <c r="F423" s="120"/>
      <c r="G423" s="44"/>
      <c r="H423" s="44"/>
      <c r="I423" s="44"/>
      <c r="J423" s="44"/>
      <c r="K423" s="44"/>
      <c r="L423" s="44"/>
      <c r="M423" s="44"/>
      <c r="N423" s="44"/>
      <c r="O423" s="44"/>
      <c r="P423" s="44"/>
      <c r="Q423" s="44"/>
      <c r="R423" s="44"/>
      <c r="S423" s="44"/>
      <c r="T423" s="44"/>
      <c r="U423" s="44"/>
      <c r="V423" s="44"/>
      <c r="W423" s="44"/>
      <c r="X423" s="44"/>
      <c r="Y423" s="44"/>
    </row>
    <row r="424" spans="1:25" ht="18" customHeight="1">
      <c r="A424" s="94"/>
      <c r="B424" s="44"/>
      <c r="C424" s="118"/>
      <c r="D424" s="119"/>
      <c r="E424" s="119"/>
      <c r="F424" s="120"/>
      <c r="G424" s="44"/>
      <c r="H424" s="44"/>
      <c r="I424" s="44"/>
      <c r="J424" s="44"/>
      <c r="K424" s="44"/>
      <c r="L424" s="44"/>
      <c r="M424" s="44"/>
      <c r="N424" s="44"/>
      <c r="O424" s="44"/>
      <c r="P424" s="44"/>
      <c r="Q424" s="44"/>
      <c r="R424" s="44"/>
      <c r="S424" s="44"/>
      <c r="T424" s="44"/>
      <c r="U424" s="44"/>
      <c r="V424" s="44"/>
      <c r="W424" s="44"/>
      <c r="X424" s="44"/>
      <c r="Y424" s="44"/>
    </row>
    <row r="425" spans="1:25" ht="18" customHeight="1">
      <c r="A425" s="94"/>
      <c r="B425" s="44"/>
      <c r="C425" s="118"/>
      <c r="D425" s="119"/>
      <c r="E425" s="119"/>
      <c r="F425" s="120"/>
      <c r="G425" s="44"/>
      <c r="H425" s="44"/>
      <c r="I425" s="44"/>
      <c r="J425" s="44"/>
      <c r="K425" s="44"/>
      <c r="L425" s="44"/>
      <c r="M425" s="44"/>
      <c r="N425" s="44"/>
      <c r="O425" s="44"/>
      <c r="P425" s="44"/>
      <c r="Q425" s="44"/>
      <c r="R425" s="44"/>
      <c r="S425" s="44"/>
      <c r="T425" s="44"/>
      <c r="U425" s="44"/>
      <c r="V425" s="44"/>
      <c r="W425" s="44"/>
      <c r="X425" s="44"/>
      <c r="Y425" s="44"/>
    </row>
    <row r="426" spans="1:25" ht="18" customHeight="1">
      <c r="A426" s="94"/>
      <c r="B426" s="44"/>
      <c r="C426" s="118"/>
      <c r="D426" s="119"/>
      <c r="E426" s="119"/>
      <c r="F426" s="120"/>
      <c r="G426" s="44"/>
      <c r="H426" s="44"/>
      <c r="I426" s="44"/>
      <c r="J426" s="44"/>
      <c r="K426" s="44"/>
      <c r="L426" s="44"/>
      <c r="M426" s="44"/>
      <c r="N426" s="44"/>
      <c r="O426" s="44"/>
      <c r="P426" s="44"/>
      <c r="Q426" s="44"/>
      <c r="R426" s="44"/>
      <c r="S426" s="44"/>
      <c r="T426" s="44"/>
      <c r="U426" s="44"/>
      <c r="V426" s="44"/>
      <c r="W426" s="44"/>
      <c r="X426" s="44"/>
      <c r="Y426" s="44"/>
    </row>
    <row r="427" spans="1:25" ht="18" customHeight="1">
      <c r="A427" s="94"/>
      <c r="B427" s="44"/>
      <c r="C427" s="118"/>
      <c r="D427" s="119"/>
      <c r="E427" s="119"/>
      <c r="F427" s="120"/>
      <c r="G427" s="44"/>
      <c r="H427" s="44"/>
      <c r="I427" s="44"/>
      <c r="J427" s="44"/>
      <c r="K427" s="44"/>
      <c r="L427" s="44"/>
      <c r="M427" s="44"/>
      <c r="N427" s="44"/>
      <c r="O427" s="44"/>
      <c r="P427" s="44"/>
      <c r="Q427" s="44"/>
      <c r="R427" s="44"/>
      <c r="S427" s="44"/>
      <c r="T427" s="44"/>
      <c r="U427" s="44"/>
      <c r="V427" s="44"/>
      <c r="W427" s="44"/>
      <c r="X427" s="44"/>
      <c r="Y427" s="44"/>
    </row>
    <row r="428" spans="1:25" ht="18" customHeight="1">
      <c r="A428" s="94"/>
      <c r="B428" s="44"/>
      <c r="C428" s="118"/>
      <c r="D428" s="119"/>
      <c r="E428" s="119"/>
      <c r="F428" s="120"/>
      <c r="G428" s="44"/>
      <c r="H428" s="44"/>
      <c r="I428" s="44"/>
      <c r="J428" s="44"/>
      <c r="K428" s="44"/>
      <c r="L428" s="44"/>
      <c r="M428" s="44"/>
      <c r="N428" s="44"/>
      <c r="O428" s="44"/>
      <c r="P428" s="44"/>
      <c r="Q428" s="44"/>
      <c r="R428" s="44"/>
      <c r="S428" s="44"/>
      <c r="T428" s="44"/>
      <c r="U428" s="44"/>
      <c r="V428" s="44"/>
      <c r="W428" s="44"/>
      <c r="X428" s="44"/>
      <c r="Y428" s="44"/>
    </row>
    <row r="429" spans="1:25" ht="18" customHeight="1">
      <c r="A429" s="94"/>
      <c r="B429" s="44"/>
      <c r="C429" s="118"/>
      <c r="D429" s="119"/>
      <c r="E429" s="119"/>
      <c r="F429" s="120"/>
      <c r="G429" s="44"/>
      <c r="H429" s="44"/>
      <c r="I429" s="44"/>
      <c r="J429" s="44"/>
      <c r="K429" s="44"/>
      <c r="L429" s="44"/>
      <c r="M429" s="44"/>
      <c r="N429" s="44"/>
      <c r="O429" s="44"/>
      <c r="P429" s="44"/>
      <c r="Q429" s="44"/>
      <c r="R429" s="44"/>
      <c r="S429" s="44"/>
      <c r="T429" s="44"/>
      <c r="U429" s="44"/>
      <c r="V429" s="44"/>
      <c r="W429" s="44"/>
      <c r="X429" s="44"/>
      <c r="Y429" s="44"/>
    </row>
    <row r="430" spans="1:25" ht="18" customHeight="1">
      <c r="A430" s="94"/>
      <c r="B430" s="44"/>
      <c r="C430" s="118"/>
      <c r="D430" s="119"/>
      <c r="E430" s="119"/>
      <c r="F430" s="120"/>
      <c r="G430" s="44"/>
      <c r="H430" s="44"/>
      <c r="I430" s="44"/>
      <c r="J430" s="44"/>
      <c r="K430" s="44"/>
      <c r="L430" s="44"/>
      <c r="M430" s="44"/>
      <c r="N430" s="44"/>
      <c r="O430" s="44"/>
      <c r="P430" s="44"/>
      <c r="Q430" s="44"/>
      <c r="R430" s="44"/>
      <c r="S430" s="44"/>
      <c r="T430" s="44"/>
      <c r="U430" s="44"/>
      <c r="V430" s="44"/>
      <c r="W430" s="44"/>
      <c r="X430" s="44"/>
      <c r="Y430" s="44"/>
    </row>
    <row r="431" spans="1:25" ht="18" customHeight="1">
      <c r="A431" s="94"/>
      <c r="B431" s="44"/>
      <c r="C431" s="118"/>
      <c r="D431" s="119"/>
      <c r="E431" s="119"/>
      <c r="F431" s="120"/>
      <c r="G431" s="44"/>
      <c r="H431" s="44"/>
      <c r="I431" s="44"/>
      <c r="J431" s="44"/>
      <c r="K431" s="44"/>
      <c r="L431" s="44"/>
      <c r="M431" s="44"/>
      <c r="N431" s="44"/>
      <c r="O431" s="44"/>
      <c r="P431" s="44"/>
      <c r="Q431" s="44"/>
      <c r="R431" s="44"/>
      <c r="S431" s="44"/>
      <c r="T431" s="44"/>
      <c r="U431" s="44"/>
      <c r="V431" s="44"/>
      <c r="W431" s="44"/>
      <c r="X431" s="44"/>
      <c r="Y431" s="44"/>
    </row>
    <row r="432" spans="1:25" ht="18" customHeight="1">
      <c r="A432" s="94"/>
      <c r="B432" s="44"/>
      <c r="C432" s="118"/>
      <c r="D432" s="119"/>
      <c r="E432" s="119"/>
      <c r="F432" s="120"/>
      <c r="G432" s="44"/>
      <c r="H432" s="44"/>
      <c r="I432" s="44"/>
      <c r="J432" s="44"/>
      <c r="K432" s="44"/>
      <c r="L432" s="44"/>
      <c r="M432" s="44"/>
      <c r="N432" s="44"/>
      <c r="O432" s="44"/>
      <c r="P432" s="44"/>
      <c r="Q432" s="44"/>
      <c r="R432" s="44"/>
      <c r="S432" s="44"/>
      <c r="T432" s="44"/>
      <c r="U432" s="44"/>
      <c r="V432" s="44"/>
      <c r="W432" s="44"/>
      <c r="X432" s="44"/>
      <c r="Y432" s="44"/>
    </row>
    <row r="433" spans="1:25" ht="18" customHeight="1">
      <c r="A433" s="94"/>
      <c r="B433" s="44"/>
      <c r="C433" s="118"/>
      <c r="D433" s="119"/>
      <c r="E433" s="119"/>
      <c r="F433" s="120"/>
      <c r="G433" s="44"/>
      <c r="H433" s="44"/>
      <c r="I433" s="44"/>
      <c r="J433" s="44"/>
      <c r="K433" s="44"/>
      <c r="L433" s="44"/>
      <c r="M433" s="44"/>
      <c r="N433" s="44"/>
      <c r="O433" s="44"/>
      <c r="P433" s="44"/>
      <c r="Q433" s="44"/>
      <c r="R433" s="44"/>
      <c r="S433" s="44"/>
      <c r="T433" s="44"/>
      <c r="U433" s="44"/>
      <c r="V433" s="44"/>
      <c r="W433" s="44"/>
      <c r="X433" s="44"/>
      <c r="Y433" s="44"/>
    </row>
    <row r="434" spans="1:25" ht="18" customHeight="1">
      <c r="A434" s="94"/>
      <c r="B434" s="44"/>
      <c r="C434" s="118"/>
      <c r="D434" s="119"/>
      <c r="E434" s="119"/>
      <c r="F434" s="120"/>
      <c r="G434" s="44"/>
      <c r="H434" s="44"/>
      <c r="I434" s="44"/>
      <c r="J434" s="44"/>
      <c r="K434" s="44"/>
      <c r="L434" s="44"/>
      <c r="M434" s="44"/>
      <c r="N434" s="44"/>
      <c r="O434" s="44"/>
      <c r="P434" s="44"/>
      <c r="Q434" s="44"/>
      <c r="R434" s="44"/>
      <c r="S434" s="44"/>
      <c r="T434" s="44"/>
      <c r="U434" s="44"/>
      <c r="V434" s="44"/>
      <c r="W434" s="44"/>
      <c r="X434" s="44"/>
      <c r="Y434" s="44"/>
    </row>
    <row r="435" spans="1:25" ht="18" customHeight="1">
      <c r="A435" s="94"/>
      <c r="B435" s="44"/>
      <c r="C435" s="118"/>
      <c r="D435" s="119"/>
      <c r="E435" s="119"/>
      <c r="F435" s="120"/>
      <c r="G435" s="44"/>
      <c r="H435" s="44"/>
      <c r="I435" s="44"/>
      <c r="J435" s="44"/>
      <c r="K435" s="44"/>
      <c r="L435" s="44"/>
      <c r="M435" s="44"/>
      <c r="N435" s="44"/>
      <c r="O435" s="44"/>
      <c r="P435" s="44"/>
      <c r="Q435" s="44"/>
      <c r="R435" s="44"/>
      <c r="S435" s="44"/>
      <c r="T435" s="44"/>
      <c r="U435" s="44"/>
      <c r="V435" s="44"/>
      <c r="W435" s="44"/>
      <c r="X435" s="44"/>
      <c r="Y435" s="44"/>
    </row>
    <row r="436" spans="1:25" ht="18" customHeight="1">
      <c r="A436" s="94"/>
      <c r="B436" s="44"/>
      <c r="C436" s="118"/>
      <c r="D436" s="119"/>
      <c r="E436" s="119"/>
      <c r="F436" s="120"/>
      <c r="G436" s="44"/>
      <c r="H436" s="44"/>
      <c r="I436" s="44"/>
      <c r="J436" s="44"/>
      <c r="K436" s="44"/>
      <c r="L436" s="44"/>
      <c r="M436" s="44"/>
      <c r="N436" s="44"/>
      <c r="O436" s="44"/>
      <c r="P436" s="44"/>
      <c r="Q436" s="44"/>
      <c r="R436" s="44"/>
      <c r="S436" s="44"/>
      <c r="T436" s="44"/>
      <c r="U436" s="44"/>
      <c r="V436" s="44"/>
      <c r="W436" s="44"/>
      <c r="X436" s="44"/>
      <c r="Y436" s="44"/>
    </row>
    <row r="437" spans="1:25" ht="18" customHeight="1">
      <c r="A437" s="94"/>
      <c r="B437" s="44"/>
      <c r="C437" s="118"/>
      <c r="D437" s="119"/>
      <c r="E437" s="119"/>
      <c r="F437" s="120"/>
      <c r="G437" s="44"/>
      <c r="H437" s="44"/>
      <c r="I437" s="44"/>
      <c r="J437" s="44"/>
      <c r="K437" s="44"/>
      <c r="L437" s="44"/>
      <c r="M437" s="44"/>
      <c r="N437" s="44"/>
      <c r="O437" s="44"/>
      <c r="P437" s="44"/>
      <c r="Q437" s="44"/>
      <c r="R437" s="44"/>
      <c r="S437" s="44"/>
      <c r="T437" s="44"/>
      <c r="U437" s="44"/>
      <c r="V437" s="44"/>
      <c r="W437" s="44"/>
      <c r="X437" s="44"/>
      <c r="Y437" s="44"/>
    </row>
    <row r="438" spans="1:25" ht="18" customHeight="1">
      <c r="A438" s="94"/>
      <c r="B438" s="44"/>
      <c r="C438" s="118"/>
      <c r="D438" s="119"/>
      <c r="E438" s="119"/>
      <c r="F438" s="120"/>
      <c r="G438" s="44"/>
      <c r="H438" s="44"/>
      <c r="I438" s="44"/>
      <c r="J438" s="44"/>
      <c r="K438" s="44"/>
      <c r="L438" s="44"/>
      <c r="M438" s="44"/>
      <c r="N438" s="44"/>
      <c r="O438" s="44"/>
      <c r="P438" s="44"/>
      <c r="Q438" s="44"/>
      <c r="R438" s="44"/>
      <c r="S438" s="44"/>
      <c r="T438" s="44"/>
      <c r="U438" s="44"/>
      <c r="V438" s="44"/>
      <c r="W438" s="44"/>
      <c r="X438" s="44"/>
      <c r="Y438" s="44"/>
    </row>
    <row r="439" spans="1:25" ht="18" customHeight="1">
      <c r="A439" s="94"/>
      <c r="B439" s="44"/>
      <c r="C439" s="118"/>
      <c r="D439" s="119"/>
      <c r="E439" s="119"/>
      <c r="F439" s="120"/>
      <c r="G439" s="44"/>
      <c r="H439" s="44"/>
      <c r="I439" s="44"/>
      <c r="J439" s="44"/>
      <c r="K439" s="44"/>
      <c r="L439" s="44"/>
      <c r="M439" s="44"/>
      <c r="N439" s="44"/>
      <c r="O439" s="44"/>
      <c r="P439" s="44"/>
      <c r="Q439" s="44"/>
      <c r="R439" s="44"/>
      <c r="S439" s="44"/>
      <c r="T439" s="44"/>
      <c r="U439" s="44"/>
      <c r="V439" s="44"/>
      <c r="W439" s="44"/>
      <c r="X439" s="44"/>
      <c r="Y439" s="44"/>
    </row>
    <row r="440" spans="1:25" ht="18" customHeight="1">
      <c r="A440" s="94"/>
      <c r="B440" s="44"/>
      <c r="C440" s="118"/>
      <c r="D440" s="119"/>
      <c r="E440" s="119"/>
      <c r="F440" s="120"/>
      <c r="G440" s="44"/>
      <c r="H440" s="44"/>
      <c r="I440" s="44"/>
      <c r="J440" s="44"/>
      <c r="K440" s="44"/>
      <c r="L440" s="44"/>
      <c r="M440" s="44"/>
      <c r="N440" s="44"/>
      <c r="O440" s="44"/>
      <c r="P440" s="44"/>
      <c r="Q440" s="44"/>
      <c r="R440" s="44"/>
      <c r="S440" s="44"/>
      <c r="T440" s="44"/>
      <c r="U440" s="44"/>
      <c r="V440" s="44"/>
      <c r="W440" s="44"/>
      <c r="X440" s="44"/>
      <c r="Y440" s="44"/>
    </row>
    <row r="441" spans="1:25" ht="18" customHeight="1">
      <c r="A441" s="94"/>
      <c r="B441" s="44"/>
      <c r="C441" s="118"/>
      <c r="D441" s="119"/>
      <c r="E441" s="119"/>
      <c r="F441" s="120"/>
      <c r="G441" s="44"/>
      <c r="H441" s="44"/>
      <c r="I441" s="44"/>
      <c r="J441" s="44"/>
      <c r="K441" s="44"/>
      <c r="L441" s="44"/>
      <c r="M441" s="44"/>
      <c r="N441" s="44"/>
      <c r="O441" s="44"/>
      <c r="P441" s="44"/>
      <c r="Q441" s="44"/>
      <c r="R441" s="44"/>
      <c r="S441" s="44"/>
      <c r="T441" s="44"/>
      <c r="U441" s="44"/>
      <c r="V441" s="44"/>
      <c r="W441" s="44"/>
      <c r="X441" s="44"/>
      <c r="Y441" s="44"/>
    </row>
    <row r="442" spans="1:25" ht="18" customHeight="1">
      <c r="A442" s="94"/>
      <c r="B442" s="44"/>
      <c r="C442" s="118"/>
      <c r="D442" s="119"/>
      <c r="E442" s="119"/>
      <c r="F442" s="120"/>
      <c r="G442" s="44"/>
      <c r="H442" s="44"/>
      <c r="I442" s="44"/>
      <c r="J442" s="44"/>
      <c r="K442" s="44"/>
      <c r="L442" s="44"/>
      <c r="M442" s="44"/>
      <c r="N442" s="44"/>
      <c r="O442" s="44"/>
      <c r="P442" s="44"/>
      <c r="Q442" s="44"/>
      <c r="R442" s="44"/>
      <c r="S442" s="44"/>
      <c r="T442" s="44"/>
      <c r="U442" s="44"/>
      <c r="V442" s="44"/>
      <c r="W442" s="44"/>
      <c r="X442" s="44"/>
      <c r="Y442" s="44"/>
    </row>
    <row r="443" spans="1:25" ht="18" customHeight="1">
      <c r="A443" s="94"/>
      <c r="B443" s="44"/>
      <c r="C443" s="118"/>
      <c r="D443" s="119"/>
      <c r="E443" s="119"/>
      <c r="F443" s="120"/>
      <c r="G443" s="44"/>
      <c r="H443" s="44"/>
      <c r="I443" s="44"/>
      <c r="J443" s="44"/>
      <c r="K443" s="44"/>
      <c r="L443" s="44"/>
      <c r="M443" s="44"/>
      <c r="N443" s="44"/>
      <c r="O443" s="44"/>
      <c r="P443" s="44"/>
      <c r="Q443" s="44"/>
      <c r="R443" s="44"/>
      <c r="S443" s="44"/>
      <c r="T443" s="44"/>
      <c r="U443" s="44"/>
      <c r="V443" s="44"/>
      <c r="W443" s="44"/>
      <c r="X443" s="44"/>
      <c r="Y443" s="44"/>
    </row>
    <row r="444" spans="1:25" ht="18" customHeight="1">
      <c r="A444" s="94"/>
      <c r="B444" s="44"/>
      <c r="C444" s="118"/>
      <c r="D444" s="119"/>
      <c r="E444" s="119"/>
      <c r="F444" s="120"/>
      <c r="G444" s="44"/>
      <c r="H444" s="44"/>
      <c r="I444" s="44"/>
      <c r="J444" s="44"/>
      <c r="K444" s="44"/>
      <c r="L444" s="44"/>
      <c r="M444" s="44"/>
      <c r="N444" s="44"/>
      <c r="O444" s="44"/>
      <c r="P444" s="44"/>
      <c r="Q444" s="44"/>
      <c r="R444" s="44"/>
      <c r="S444" s="44"/>
      <c r="T444" s="44"/>
      <c r="U444" s="44"/>
      <c r="V444" s="44"/>
      <c r="W444" s="44"/>
      <c r="X444" s="44"/>
      <c r="Y444" s="44"/>
    </row>
    <row r="445" spans="1:25" ht="18" customHeight="1">
      <c r="A445" s="94"/>
      <c r="B445" s="44"/>
      <c r="C445" s="118"/>
      <c r="D445" s="119"/>
      <c r="E445" s="119"/>
      <c r="F445" s="120"/>
      <c r="G445" s="44"/>
      <c r="H445" s="44"/>
      <c r="I445" s="44"/>
      <c r="J445" s="44"/>
      <c r="K445" s="44"/>
      <c r="L445" s="44"/>
      <c r="M445" s="44"/>
      <c r="N445" s="44"/>
      <c r="O445" s="44"/>
      <c r="P445" s="44"/>
      <c r="Q445" s="44"/>
      <c r="R445" s="44"/>
      <c r="S445" s="44"/>
      <c r="T445" s="44"/>
      <c r="U445" s="44"/>
      <c r="V445" s="44"/>
      <c r="W445" s="44"/>
      <c r="X445" s="44"/>
      <c r="Y445" s="44"/>
    </row>
    <row r="446" spans="1:25" ht="18" customHeight="1">
      <c r="A446" s="94"/>
      <c r="B446" s="44"/>
      <c r="C446" s="118"/>
      <c r="D446" s="119"/>
      <c r="E446" s="119"/>
      <c r="F446" s="120"/>
      <c r="G446" s="44"/>
      <c r="H446" s="44"/>
      <c r="I446" s="44"/>
      <c r="J446" s="44"/>
      <c r="K446" s="44"/>
      <c r="L446" s="44"/>
      <c r="M446" s="44"/>
      <c r="N446" s="44"/>
      <c r="O446" s="44"/>
      <c r="P446" s="44"/>
      <c r="Q446" s="44"/>
      <c r="R446" s="44"/>
      <c r="S446" s="44"/>
      <c r="T446" s="44"/>
      <c r="U446" s="44"/>
      <c r="V446" s="44"/>
      <c r="W446" s="44"/>
      <c r="X446" s="44"/>
      <c r="Y446" s="44"/>
    </row>
    <row r="447" spans="1:25" ht="18" customHeight="1">
      <c r="A447" s="94"/>
      <c r="B447" s="44"/>
      <c r="C447" s="118"/>
      <c r="D447" s="119"/>
      <c r="E447" s="119"/>
      <c r="F447" s="120"/>
      <c r="G447" s="44"/>
      <c r="H447" s="44"/>
      <c r="I447" s="44"/>
      <c r="J447" s="44"/>
      <c r="K447" s="44"/>
      <c r="L447" s="44"/>
      <c r="M447" s="44"/>
      <c r="N447" s="44"/>
      <c r="O447" s="44"/>
      <c r="P447" s="44"/>
      <c r="Q447" s="44"/>
      <c r="R447" s="44"/>
      <c r="S447" s="44"/>
      <c r="T447" s="44"/>
      <c r="U447" s="44"/>
      <c r="V447" s="44"/>
      <c r="W447" s="44"/>
      <c r="X447" s="44"/>
      <c r="Y447" s="44"/>
    </row>
    <row r="448" spans="1:25" ht="18" customHeight="1">
      <c r="A448" s="94"/>
      <c r="B448" s="44"/>
      <c r="C448" s="118"/>
      <c r="D448" s="119"/>
      <c r="E448" s="119"/>
      <c r="F448" s="120"/>
      <c r="G448" s="44"/>
      <c r="H448" s="44"/>
      <c r="I448" s="44"/>
      <c r="J448" s="44"/>
      <c r="K448" s="44"/>
      <c r="L448" s="44"/>
      <c r="M448" s="44"/>
      <c r="N448" s="44"/>
      <c r="O448" s="44"/>
      <c r="P448" s="44"/>
      <c r="Q448" s="44"/>
      <c r="R448" s="44"/>
      <c r="S448" s="44"/>
      <c r="T448" s="44"/>
      <c r="U448" s="44"/>
      <c r="V448" s="44"/>
      <c r="W448" s="44"/>
      <c r="X448" s="44"/>
      <c r="Y448" s="44"/>
    </row>
    <row r="449" spans="1:25" ht="18" customHeight="1">
      <c r="A449" s="94"/>
      <c r="B449" s="44"/>
      <c r="C449" s="118"/>
      <c r="D449" s="119"/>
      <c r="E449" s="119"/>
      <c r="F449" s="120"/>
      <c r="G449" s="44"/>
      <c r="H449" s="44"/>
      <c r="I449" s="44"/>
      <c r="J449" s="44"/>
      <c r="K449" s="44"/>
      <c r="L449" s="44"/>
      <c r="M449" s="44"/>
      <c r="N449" s="44"/>
      <c r="O449" s="44"/>
      <c r="P449" s="44"/>
      <c r="Q449" s="44"/>
      <c r="R449" s="44"/>
      <c r="S449" s="44"/>
      <c r="T449" s="44"/>
      <c r="U449" s="44"/>
      <c r="V449" s="44"/>
      <c r="W449" s="44"/>
      <c r="X449" s="44"/>
      <c r="Y449" s="44"/>
    </row>
    <row r="450" spans="1:25" ht="18" customHeight="1">
      <c r="A450" s="94"/>
      <c r="B450" s="44"/>
      <c r="C450" s="118"/>
      <c r="D450" s="119"/>
      <c r="E450" s="119"/>
      <c r="F450" s="120"/>
      <c r="G450" s="44"/>
      <c r="H450" s="44"/>
      <c r="I450" s="44"/>
      <c r="J450" s="44"/>
      <c r="K450" s="44"/>
      <c r="L450" s="44"/>
      <c r="M450" s="44"/>
      <c r="N450" s="44"/>
      <c r="O450" s="44"/>
      <c r="P450" s="44"/>
      <c r="Q450" s="44"/>
      <c r="R450" s="44"/>
      <c r="S450" s="44"/>
      <c r="T450" s="44"/>
      <c r="U450" s="44"/>
      <c r="V450" s="44"/>
      <c r="W450" s="44"/>
      <c r="X450" s="44"/>
      <c r="Y450" s="44"/>
    </row>
    <row r="451" spans="1:25" ht="18" customHeight="1">
      <c r="A451" s="94"/>
      <c r="B451" s="44"/>
      <c r="C451" s="118"/>
      <c r="D451" s="119"/>
      <c r="E451" s="119"/>
      <c r="F451" s="120"/>
      <c r="G451" s="44"/>
      <c r="H451" s="44"/>
      <c r="I451" s="44"/>
      <c r="J451" s="44"/>
      <c r="K451" s="44"/>
      <c r="L451" s="44"/>
      <c r="M451" s="44"/>
      <c r="N451" s="44"/>
      <c r="O451" s="44"/>
      <c r="P451" s="44"/>
      <c r="Q451" s="44"/>
      <c r="R451" s="44"/>
      <c r="S451" s="44"/>
      <c r="T451" s="44"/>
      <c r="U451" s="44"/>
      <c r="V451" s="44"/>
      <c r="W451" s="44"/>
      <c r="X451" s="44"/>
      <c r="Y451" s="44"/>
    </row>
    <row r="452" spans="1:25" ht="18" customHeight="1">
      <c r="A452" s="94"/>
      <c r="B452" s="44"/>
      <c r="C452" s="118"/>
      <c r="D452" s="119"/>
      <c r="E452" s="119"/>
      <c r="F452" s="120"/>
      <c r="G452" s="44"/>
      <c r="H452" s="44"/>
      <c r="I452" s="44"/>
      <c r="J452" s="44"/>
      <c r="K452" s="44"/>
      <c r="L452" s="44"/>
      <c r="M452" s="44"/>
      <c r="N452" s="44"/>
      <c r="O452" s="44"/>
      <c r="P452" s="44"/>
      <c r="Q452" s="44"/>
      <c r="R452" s="44"/>
      <c r="S452" s="44"/>
      <c r="T452" s="44"/>
      <c r="U452" s="44"/>
      <c r="V452" s="44"/>
      <c r="W452" s="44"/>
      <c r="X452" s="44"/>
      <c r="Y452" s="44"/>
    </row>
    <row r="453" spans="1:25" ht="18" customHeight="1">
      <c r="A453" s="94"/>
      <c r="B453" s="44"/>
      <c r="C453" s="118"/>
      <c r="D453" s="119"/>
      <c r="E453" s="119"/>
      <c r="F453" s="120"/>
      <c r="G453" s="44"/>
      <c r="H453" s="44"/>
      <c r="I453" s="44"/>
      <c r="J453" s="44"/>
      <c r="K453" s="44"/>
      <c r="L453" s="44"/>
      <c r="M453" s="44"/>
      <c r="N453" s="44"/>
      <c r="O453" s="44"/>
      <c r="P453" s="44"/>
      <c r="Q453" s="44"/>
      <c r="R453" s="44"/>
      <c r="S453" s="44"/>
      <c r="T453" s="44"/>
      <c r="U453" s="44"/>
      <c r="V453" s="44"/>
      <c r="W453" s="44"/>
      <c r="X453" s="44"/>
      <c r="Y453" s="44"/>
    </row>
    <row r="454" spans="1:25" ht="18" customHeight="1">
      <c r="A454" s="94"/>
      <c r="B454" s="44"/>
      <c r="C454" s="118"/>
      <c r="D454" s="119"/>
      <c r="E454" s="119"/>
      <c r="F454" s="120"/>
      <c r="G454" s="44"/>
      <c r="H454" s="44"/>
      <c r="I454" s="44"/>
      <c r="J454" s="44"/>
      <c r="K454" s="44"/>
      <c r="L454" s="44"/>
      <c r="M454" s="44"/>
      <c r="N454" s="44"/>
      <c r="O454" s="44"/>
      <c r="P454" s="44"/>
      <c r="Q454" s="44"/>
      <c r="R454" s="44"/>
      <c r="S454" s="44"/>
      <c r="T454" s="44"/>
      <c r="U454" s="44"/>
      <c r="V454" s="44"/>
      <c r="W454" s="44"/>
      <c r="X454" s="44"/>
      <c r="Y454" s="44"/>
    </row>
    <row r="455" spans="1:25" ht="18" customHeight="1">
      <c r="A455" s="94"/>
      <c r="B455" s="44"/>
      <c r="C455" s="118"/>
      <c r="D455" s="119"/>
      <c r="E455" s="119"/>
      <c r="F455" s="120"/>
      <c r="G455" s="44"/>
      <c r="H455" s="44"/>
      <c r="I455" s="44"/>
      <c r="J455" s="44"/>
      <c r="K455" s="44"/>
      <c r="L455" s="44"/>
      <c r="M455" s="44"/>
      <c r="N455" s="44"/>
      <c r="O455" s="44"/>
      <c r="P455" s="44"/>
      <c r="Q455" s="44"/>
      <c r="R455" s="44"/>
      <c r="S455" s="44"/>
      <c r="T455" s="44"/>
      <c r="U455" s="44"/>
      <c r="V455" s="44"/>
      <c r="W455" s="44"/>
      <c r="X455" s="44"/>
      <c r="Y455" s="44"/>
    </row>
    <row r="456" spans="1:25" ht="18" customHeight="1">
      <c r="A456" s="94"/>
      <c r="B456" s="44"/>
      <c r="C456" s="118"/>
      <c r="D456" s="119"/>
      <c r="E456" s="119"/>
      <c r="F456" s="120"/>
      <c r="G456" s="44"/>
      <c r="H456" s="44"/>
      <c r="I456" s="44"/>
      <c r="J456" s="44"/>
      <c r="K456" s="44"/>
      <c r="L456" s="44"/>
      <c r="M456" s="44"/>
      <c r="N456" s="44"/>
      <c r="O456" s="44"/>
      <c r="P456" s="44"/>
      <c r="Q456" s="44"/>
      <c r="R456" s="44"/>
      <c r="S456" s="44"/>
      <c r="T456" s="44"/>
      <c r="U456" s="44"/>
      <c r="V456" s="44"/>
      <c r="W456" s="44"/>
      <c r="X456" s="44"/>
      <c r="Y456" s="44"/>
    </row>
    <row r="457" spans="1:25" ht="18" customHeight="1">
      <c r="A457" s="94"/>
      <c r="B457" s="44"/>
      <c r="C457" s="118"/>
      <c r="D457" s="119"/>
      <c r="E457" s="119"/>
      <c r="F457" s="120"/>
      <c r="G457" s="44"/>
      <c r="H457" s="44"/>
      <c r="I457" s="44"/>
      <c r="J457" s="44"/>
      <c r="K457" s="44"/>
      <c r="L457" s="44"/>
      <c r="M457" s="44"/>
      <c r="N457" s="44"/>
      <c r="O457" s="44"/>
      <c r="P457" s="44"/>
      <c r="Q457" s="44"/>
      <c r="R457" s="44"/>
      <c r="S457" s="44"/>
      <c r="T457" s="44"/>
      <c r="U457" s="44"/>
      <c r="V457" s="44"/>
      <c r="W457" s="44"/>
      <c r="X457" s="44"/>
      <c r="Y457" s="44"/>
    </row>
    <row r="458" spans="1:25" ht="18" customHeight="1">
      <c r="A458" s="94"/>
      <c r="B458" s="44"/>
      <c r="C458" s="118"/>
      <c r="D458" s="119"/>
      <c r="E458" s="119"/>
      <c r="F458" s="120"/>
      <c r="G458" s="44"/>
      <c r="H458" s="44"/>
      <c r="I458" s="44"/>
      <c r="J458" s="44"/>
      <c r="K458" s="44"/>
      <c r="L458" s="44"/>
      <c r="M458" s="44"/>
      <c r="N458" s="44"/>
      <c r="O458" s="44"/>
      <c r="P458" s="44"/>
      <c r="Q458" s="44"/>
      <c r="R458" s="44"/>
      <c r="S458" s="44"/>
      <c r="T458" s="44"/>
      <c r="U458" s="44"/>
      <c r="V458" s="44"/>
      <c r="W458" s="44"/>
      <c r="X458" s="44"/>
      <c r="Y458" s="44"/>
    </row>
    <row r="459" spans="1:25" ht="18" customHeight="1">
      <c r="A459" s="94"/>
      <c r="B459" s="44"/>
      <c r="C459" s="118"/>
      <c r="D459" s="119"/>
      <c r="E459" s="119"/>
      <c r="F459" s="120"/>
      <c r="G459" s="44"/>
      <c r="H459" s="44"/>
      <c r="I459" s="44"/>
      <c r="J459" s="44"/>
      <c r="K459" s="44"/>
      <c r="L459" s="44"/>
      <c r="M459" s="44"/>
      <c r="N459" s="44"/>
      <c r="O459" s="44"/>
      <c r="P459" s="44"/>
      <c r="Q459" s="44"/>
      <c r="R459" s="44"/>
      <c r="S459" s="44"/>
      <c r="T459" s="44"/>
      <c r="U459" s="44"/>
      <c r="V459" s="44"/>
      <c r="W459" s="44"/>
      <c r="X459" s="44"/>
      <c r="Y459" s="44"/>
    </row>
    <row r="460" spans="1:25" ht="18" customHeight="1">
      <c r="A460" s="94"/>
      <c r="B460" s="44"/>
      <c r="C460" s="118"/>
      <c r="D460" s="119"/>
      <c r="E460" s="119"/>
      <c r="F460" s="120"/>
      <c r="G460" s="44"/>
      <c r="H460" s="44"/>
      <c r="I460" s="44"/>
      <c r="J460" s="44"/>
      <c r="K460" s="44"/>
      <c r="L460" s="44"/>
      <c r="M460" s="44"/>
      <c r="N460" s="44"/>
      <c r="O460" s="44"/>
      <c r="P460" s="44"/>
      <c r="Q460" s="44"/>
      <c r="R460" s="44"/>
      <c r="S460" s="44"/>
      <c r="T460" s="44"/>
      <c r="U460" s="44"/>
      <c r="V460" s="44"/>
      <c r="W460" s="44"/>
      <c r="X460" s="44"/>
      <c r="Y460" s="44"/>
    </row>
    <row r="461" spans="1:25" ht="18" customHeight="1">
      <c r="A461" s="94"/>
      <c r="B461" s="44"/>
      <c r="C461" s="118"/>
      <c r="D461" s="119"/>
      <c r="E461" s="119"/>
      <c r="F461" s="120"/>
      <c r="G461" s="44"/>
      <c r="H461" s="44"/>
      <c r="I461" s="44"/>
      <c r="J461" s="44"/>
      <c r="K461" s="44"/>
      <c r="L461" s="44"/>
      <c r="M461" s="44"/>
      <c r="N461" s="44"/>
      <c r="O461" s="44"/>
      <c r="P461" s="44"/>
      <c r="Q461" s="44"/>
      <c r="R461" s="44"/>
      <c r="S461" s="44"/>
      <c r="T461" s="44"/>
      <c r="U461" s="44"/>
      <c r="V461" s="44"/>
      <c r="W461" s="44"/>
      <c r="X461" s="44"/>
      <c r="Y461" s="44"/>
    </row>
    <row r="462" spans="1:25" ht="18" customHeight="1">
      <c r="A462" s="94"/>
      <c r="B462" s="44"/>
      <c r="C462" s="118"/>
      <c r="D462" s="119"/>
      <c r="E462" s="119"/>
      <c r="F462" s="120"/>
      <c r="G462" s="44"/>
      <c r="H462" s="44"/>
      <c r="I462" s="44"/>
      <c r="J462" s="44"/>
      <c r="K462" s="44"/>
      <c r="L462" s="44"/>
      <c r="M462" s="44"/>
      <c r="N462" s="44"/>
      <c r="O462" s="44"/>
      <c r="P462" s="44"/>
      <c r="Q462" s="44"/>
      <c r="R462" s="44"/>
      <c r="S462" s="44"/>
      <c r="T462" s="44"/>
      <c r="U462" s="44"/>
      <c r="V462" s="44"/>
      <c r="W462" s="44"/>
      <c r="X462" s="44"/>
      <c r="Y462" s="44"/>
    </row>
    <row r="463" spans="1:25" ht="18" customHeight="1">
      <c r="A463" s="94"/>
      <c r="B463" s="44"/>
      <c r="C463" s="118"/>
      <c r="D463" s="119"/>
      <c r="E463" s="119"/>
      <c r="F463" s="120"/>
      <c r="G463" s="44"/>
      <c r="H463" s="44"/>
      <c r="I463" s="44"/>
      <c r="J463" s="44"/>
      <c r="K463" s="44"/>
      <c r="L463" s="44"/>
      <c r="M463" s="44"/>
      <c r="N463" s="44"/>
      <c r="O463" s="44"/>
      <c r="P463" s="44"/>
      <c r="Q463" s="44"/>
      <c r="R463" s="44"/>
      <c r="S463" s="44"/>
      <c r="T463" s="44"/>
      <c r="U463" s="44"/>
      <c r="V463" s="44"/>
      <c r="W463" s="44"/>
      <c r="X463" s="44"/>
      <c r="Y463" s="44"/>
    </row>
    <row r="464" spans="1:25" ht="18" customHeight="1">
      <c r="A464" s="94"/>
      <c r="B464" s="44"/>
      <c r="C464" s="118"/>
      <c r="D464" s="119"/>
      <c r="E464" s="119"/>
      <c r="F464" s="120"/>
      <c r="G464" s="44"/>
      <c r="H464" s="44"/>
      <c r="I464" s="44"/>
      <c r="J464" s="44"/>
      <c r="K464" s="44"/>
      <c r="L464" s="44"/>
      <c r="M464" s="44"/>
      <c r="N464" s="44"/>
      <c r="O464" s="44"/>
      <c r="P464" s="44"/>
      <c r="Q464" s="44"/>
      <c r="R464" s="44"/>
      <c r="S464" s="44"/>
      <c r="T464" s="44"/>
      <c r="U464" s="44"/>
      <c r="V464" s="44"/>
      <c r="W464" s="44"/>
      <c r="X464" s="44"/>
      <c r="Y464" s="44"/>
    </row>
    <row r="465" spans="1:25" ht="18" customHeight="1">
      <c r="A465" s="94"/>
      <c r="B465" s="44"/>
      <c r="C465" s="118"/>
      <c r="D465" s="119"/>
      <c r="E465" s="119"/>
      <c r="F465" s="120"/>
      <c r="G465" s="44"/>
      <c r="H465" s="44"/>
      <c r="I465" s="44"/>
      <c r="J465" s="44"/>
      <c r="K465" s="44"/>
      <c r="L465" s="44"/>
      <c r="M465" s="44"/>
      <c r="N465" s="44"/>
      <c r="O465" s="44"/>
      <c r="P465" s="44"/>
      <c r="Q465" s="44"/>
      <c r="R465" s="44"/>
      <c r="S465" s="44"/>
      <c r="T465" s="44"/>
      <c r="U465" s="44"/>
      <c r="V465" s="44"/>
      <c r="W465" s="44"/>
      <c r="X465" s="44"/>
      <c r="Y465" s="44"/>
    </row>
    <row r="466" spans="1:25" ht="18" customHeight="1">
      <c r="A466" s="94"/>
      <c r="B466" s="44"/>
      <c r="C466" s="118"/>
      <c r="D466" s="119"/>
      <c r="E466" s="119"/>
      <c r="F466" s="120"/>
      <c r="G466" s="44"/>
      <c r="H466" s="44"/>
      <c r="I466" s="44"/>
      <c r="J466" s="44"/>
      <c r="K466" s="44"/>
      <c r="L466" s="44"/>
      <c r="M466" s="44"/>
      <c r="N466" s="44"/>
      <c r="O466" s="44"/>
      <c r="P466" s="44"/>
      <c r="Q466" s="44"/>
      <c r="R466" s="44"/>
      <c r="S466" s="44"/>
      <c r="T466" s="44"/>
      <c r="U466" s="44"/>
      <c r="V466" s="44"/>
      <c r="W466" s="44"/>
      <c r="X466" s="44"/>
      <c r="Y466" s="44"/>
    </row>
    <row r="467" spans="1:25" ht="18" customHeight="1">
      <c r="A467" s="94"/>
      <c r="B467" s="44"/>
      <c r="C467" s="118"/>
      <c r="D467" s="119"/>
      <c r="E467" s="119"/>
      <c r="F467" s="120"/>
      <c r="G467" s="44"/>
      <c r="H467" s="44"/>
      <c r="I467" s="44"/>
      <c r="J467" s="44"/>
      <c r="K467" s="44"/>
      <c r="L467" s="44"/>
      <c r="M467" s="44"/>
      <c r="N467" s="44"/>
      <c r="O467" s="44"/>
      <c r="P467" s="44"/>
      <c r="Q467" s="44"/>
      <c r="R467" s="44"/>
      <c r="S467" s="44"/>
      <c r="T467" s="44"/>
      <c r="U467" s="44"/>
      <c r="V467" s="44"/>
      <c r="W467" s="44"/>
      <c r="X467" s="44"/>
      <c r="Y467" s="44"/>
    </row>
    <row r="468" spans="1:25" ht="18" customHeight="1">
      <c r="A468" s="94"/>
      <c r="B468" s="44"/>
      <c r="C468" s="118"/>
      <c r="D468" s="119"/>
      <c r="E468" s="119"/>
      <c r="F468" s="120"/>
      <c r="G468" s="44"/>
      <c r="H468" s="44"/>
      <c r="I468" s="44"/>
      <c r="J468" s="44"/>
      <c r="K468" s="44"/>
      <c r="L468" s="44"/>
      <c r="M468" s="44"/>
      <c r="N468" s="44"/>
      <c r="O468" s="44"/>
      <c r="P468" s="44"/>
      <c r="Q468" s="44"/>
      <c r="R468" s="44"/>
      <c r="S468" s="44"/>
      <c r="T468" s="44"/>
      <c r="U468" s="44"/>
      <c r="V468" s="44"/>
      <c r="W468" s="44"/>
      <c r="X468" s="44"/>
      <c r="Y468" s="44"/>
    </row>
    <row r="469" spans="1:25" ht="18" customHeight="1">
      <c r="A469" s="94"/>
      <c r="B469" s="44"/>
      <c r="C469" s="118"/>
      <c r="D469" s="119"/>
      <c r="E469" s="119"/>
      <c r="F469" s="120"/>
      <c r="G469" s="44"/>
      <c r="H469" s="44"/>
      <c r="I469" s="44"/>
      <c r="J469" s="44"/>
      <c r="K469" s="44"/>
      <c r="L469" s="44"/>
      <c r="M469" s="44"/>
      <c r="N469" s="44"/>
      <c r="O469" s="44"/>
      <c r="P469" s="44"/>
      <c r="Q469" s="44"/>
      <c r="R469" s="44"/>
      <c r="S469" s="44"/>
      <c r="T469" s="44"/>
      <c r="U469" s="44"/>
      <c r="V469" s="44"/>
      <c r="W469" s="44"/>
      <c r="X469" s="44"/>
      <c r="Y469" s="44"/>
    </row>
    <row r="470" spans="1:25" ht="18" customHeight="1">
      <c r="A470" s="94"/>
      <c r="B470" s="44"/>
      <c r="C470" s="118"/>
      <c r="D470" s="119"/>
      <c r="E470" s="119"/>
      <c r="F470" s="120"/>
      <c r="G470" s="44"/>
      <c r="H470" s="44"/>
      <c r="I470" s="44"/>
      <c r="J470" s="44"/>
      <c r="K470" s="44"/>
      <c r="L470" s="44"/>
      <c r="M470" s="44"/>
      <c r="N470" s="44"/>
      <c r="O470" s="44"/>
      <c r="P470" s="44"/>
      <c r="Q470" s="44"/>
      <c r="R470" s="44"/>
      <c r="S470" s="44"/>
      <c r="T470" s="44"/>
      <c r="U470" s="44"/>
      <c r="V470" s="44"/>
      <c r="W470" s="44"/>
      <c r="X470" s="44"/>
      <c r="Y470" s="44"/>
    </row>
    <row r="471" spans="1:25" ht="18" customHeight="1">
      <c r="A471" s="94"/>
      <c r="B471" s="44"/>
      <c r="C471" s="118"/>
      <c r="D471" s="119"/>
      <c r="E471" s="119"/>
      <c r="F471" s="120"/>
      <c r="G471" s="44"/>
      <c r="H471" s="44"/>
      <c r="I471" s="44"/>
      <c r="J471" s="44"/>
      <c r="K471" s="44"/>
      <c r="L471" s="44"/>
      <c r="M471" s="44"/>
      <c r="N471" s="44"/>
      <c r="O471" s="44"/>
      <c r="P471" s="44"/>
      <c r="Q471" s="44"/>
      <c r="R471" s="44"/>
      <c r="S471" s="44"/>
      <c r="T471" s="44"/>
      <c r="U471" s="44"/>
      <c r="V471" s="44"/>
      <c r="W471" s="44"/>
      <c r="X471" s="44"/>
      <c r="Y471" s="44"/>
    </row>
    <row r="472" spans="1:25" ht="18" customHeight="1">
      <c r="A472" s="94"/>
      <c r="B472" s="44"/>
      <c r="C472" s="118"/>
      <c r="D472" s="119"/>
      <c r="E472" s="119"/>
      <c r="F472" s="120"/>
      <c r="G472" s="44"/>
      <c r="H472" s="44"/>
      <c r="I472" s="44"/>
      <c r="J472" s="44"/>
      <c r="K472" s="44"/>
      <c r="L472" s="44"/>
      <c r="M472" s="44"/>
      <c r="N472" s="44"/>
      <c r="O472" s="44"/>
      <c r="P472" s="44"/>
      <c r="Q472" s="44"/>
      <c r="R472" s="44"/>
      <c r="S472" s="44"/>
      <c r="T472" s="44"/>
      <c r="U472" s="44"/>
      <c r="V472" s="44"/>
      <c r="W472" s="44"/>
      <c r="X472" s="44"/>
      <c r="Y472" s="44"/>
    </row>
    <row r="473" spans="1:25" ht="18" customHeight="1">
      <c r="A473" s="94"/>
      <c r="B473" s="44"/>
      <c r="C473" s="118"/>
      <c r="D473" s="119"/>
      <c r="E473" s="119"/>
      <c r="F473" s="120"/>
      <c r="G473" s="44"/>
      <c r="H473" s="44"/>
      <c r="I473" s="44"/>
      <c r="J473" s="44"/>
      <c r="K473" s="44"/>
      <c r="L473" s="44"/>
      <c r="M473" s="44"/>
      <c r="N473" s="44"/>
      <c r="O473" s="44"/>
      <c r="P473" s="44"/>
      <c r="Q473" s="44"/>
      <c r="R473" s="44"/>
      <c r="S473" s="44"/>
      <c r="T473" s="44"/>
      <c r="U473" s="44"/>
      <c r="V473" s="44"/>
      <c r="W473" s="44"/>
      <c r="X473" s="44"/>
      <c r="Y473" s="44"/>
    </row>
    <row r="474" spans="1:25" ht="18" customHeight="1">
      <c r="A474" s="94"/>
      <c r="B474" s="44"/>
      <c r="C474" s="118"/>
      <c r="D474" s="119"/>
      <c r="E474" s="119"/>
      <c r="F474" s="120"/>
      <c r="G474" s="44"/>
      <c r="H474" s="44"/>
      <c r="I474" s="44"/>
      <c r="J474" s="44"/>
      <c r="K474" s="44"/>
      <c r="L474" s="44"/>
      <c r="M474" s="44"/>
      <c r="N474" s="44"/>
      <c r="O474" s="44"/>
      <c r="P474" s="44"/>
      <c r="Q474" s="44"/>
      <c r="R474" s="44"/>
      <c r="S474" s="44"/>
      <c r="T474" s="44"/>
      <c r="U474" s="44"/>
      <c r="V474" s="44"/>
      <c r="W474" s="44"/>
      <c r="X474" s="44"/>
      <c r="Y474" s="44"/>
    </row>
    <row r="475" spans="1:25" ht="18" customHeight="1">
      <c r="A475" s="94"/>
      <c r="B475" s="44"/>
      <c r="C475" s="118"/>
      <c r="D475" s="119"/>
      <c r="E475" s="119"/>
      <c r="F475" s="120"/>
      <c r="G475" s="44"/>
      <c r="H475" s="44"/>
      <c r="I475" s="44"/>
      <c r="J475" s="44"/>
      <c r="K475" s="44"/>
      <c r="L475" s="44"/>
      <c r="M475" s="44"/>
      <c r="N475" s="44"/>
      <c r="O475" s="44"/>
      <c r="P475" s="44"/>
      <c r="Q475" s="44"/>
      <c r="R475" s="44"/>
      <c r="S475" s="44"/>
      <c r="T475" s="44"/>
      <c r="U475" s="44"/>
      <c r="V475" s="44"/>
      <c r="W475" s="44"/>
      <c r="X475" s="44"/>
      <c r="Y475" s="44"/>
    </row>
    <row r="476" spans="1:25" ht="18" customHeight="1">
      <c r="A476" s="94"/>
      <c r="B476" s="44"/>
      <c r="C476" s="118"/>
      <c r="D476" s="119"/>
      <c r="E476" s="119"/>
      <c r="F476" s="120"/>
      <c r="G476" s="44"/>
      <c r="H476" s="44"/>
      <c r="I476" s="44"/>
      <c r="J476" s="44"/>
      <c r="K476" s="44"/>
      <c r="L476" s="44"/>
      <c r="M476" s="44"/>
      <c r="N476" s="44"/>
      <c r="O476" s="44"/>
      <c r="P476" s="44"/>
      <c r="Q476" s="44"/>
      <c r="R476" s="44"/>
      <c r="S476" s="44"/>
      <c r="T476" s="44"/>
      <c r="U476" s="44"/>
      <c r="V476" s="44"/>
      <c r="W476" s="44"/>
      <c r="X476" s="44"/>
      <c r="Y476" s="44"/>
    </row>
    <row r="477" spans="1:25" ht="18" customHeight="1">
      <c r="A477" s="94"/>
      <c r="B477" s="44"/>
      <c r="C477" s="118"/>
      <c r="D477" s="119"/>
      <c r="E477" s="119"/>
      <c r="F477" s="120"/>
      <c r="G477" s="44"/>
      <c r="H477" s="44"/>
      <c r="I477" s="44"/>
      <c r="J477" s="44"/>
      <c r="K477" s="44"/>
      <c r="L477" s="44"/>
      <c r="M477" s="44"/>
      <c r="N477" s="44"/>
      <c r="O477" s="44"/>
      <c r="P477" s="44"/>
      <c r="Q477" s="44"/>
      <c r="R477" s="44"/>
      <c r="S477" s="44"/>
      <c r="T477" s="44"/>
      <c r="U477" s="44"/>
      <c r="V477" s="44"/>
      <c r="W477" s="44"/>
      <c r="X477" s="44"/>
      <c r="Y477" s="44"/>
    </row>
    <row r="478" spans="1:25" ht="18" customHeight="1">
      <c r="A478" s="94"/>
      <c r="B478" s="44"/>
      <c r="C478" s="118"/>
      <c r="D478" s="119"/>
      <c r="E478" s="119"/>
      <c r="F478" s="120"/>
      <c r="G478" s="44"/>
      <c r="H478" s="44"/>
      <c r="I478" s="44"/>
      <c r="J478" s="44"/>
      <c r="K478" s="44"/>
      <c r="L478" s="44"/>
      <c r="M478" s="44"/>
      <c r="N478" s="44"/>
      <c r="O478" s="44"/>
      <c r="P478" s="44"/>
      <c r="Q478" s="44"/>
      <c r="R478" s="44"/>
      <c r="S478" s="44"/>
      <c r="T478" s="44"/>
      <c r="U478" s="44"/>
      <c r="V478" s="44"/>
      <c r="W478" s="44"/>
      <c r="X478" s="44"/>
      <c r="Y478" s="44"/>
    </row>
    <row r="479" spans="1:25" ht="18" customHeight="1">
      <c r="A479" s="94"/>
      <c r="B479" s="44"/>
      <c r="C479" s="118"/>
      <c r="D479" s="119"/>
      <c r="E479" s="119"/>
      <c r="F479" s="120"/>
      <c r="G479" s="44"/>
      <c r="H479" s="44"/>
      <c r="I479" s="44"/>
      <c r="J479" s="44"/>
      <c r="K479" s="44"/>
      <c r="L479" s="44"/>
      <c r="M479" s="44"/>
      <c r="N479" s="44"/>
      <c r="O479" s="44"/>
      <c r="P479" s="44"/>
      <c r="Q479" s="44"/>
      <c r="R479" s="44"/>
      <c r="S479" s="44"/>
      <c r="T479" s="44"/>
      <c r="U479" s="44"/>
      <c r="V479" s="44"/>
      <c r="W479" s="44"/>
      <c r="X479" s="44"/>
      <c r="Y479" s="44"/>
    </row>
    <row r="480" spans="1:25" ht="18" customHeight="1">
      <c r="A480" s="94"/>
      <c r="B480" s="44"/>
      <c r="C480" s="118"/>
      <c r="D480" s="119"/>
      <c r="E480" s="119"/>
      <c r="F480" s="120"/>
      <c r="G480" s="44"/>
      <c r="H480" s="44"/>
      <c r="I480" s="44"/>
      <c r="J480" s="44"/>
      <c r="K480" s="44"/>
      <c r="L480" s="44"/>
      <c r="M480" s="44"/>
      <c r="N480" s="44"/>
      <c r="O480" s="44"/>
      <c r="P480" s="44"/>
      <c r="Q480" s="44"/>
      <c r="R480" s="44"/>
      <c r="S480" s="44"/>
      <c r="T480" s="44"/>
      <c r="U480" s="44"/>
      <c r="V480" s="44"/>
      <c r="W480" s="44"/>
      <c r="X480" s="44"/>
      <c r="Y480" s="44"/>
    </row>
    <row r="481" spans="1:25" ht="18" customHeight="1">
      <c r="A481" s="94"/>
      <c r="B481" s="44"/>
      <c r="C481" s="118"/>
      <c r="D481" s="119"/>
      <c r="E481" s="119"/>
      <c r="F481" s="120"/>
      <c r="G481" s="44"/>
      <c r="H481" s="44"/>
      <c r="I481" s="44"/>
      <c r="J481" s="44"/>
      <c r="K481" s="44"/>
      <c r="L481" s="44"/>
      <c r="M481" s="44"/>
      <c r="N481" s="44"/>
      <c r="O481" s="44"/>
      <c r="P481" s="44"/>
      <c r="Q481" s="44"/>
      <c r="R481" s="44"/>
      <c r="S481" s="44"/>
      <c r="T481" s="44"/>
      <c r="U481" s="44"/>
      <c r="V481" s="44"/>
      <c r="W481" s="44"/>
      <c r="X481" s="44"/>
      <c r="Y481" s="44"/>
    </row>
    <row r="482" spans="1:25" ht="18" customHeight="1">
      <c r="A482" s="94"/>
      <c r="B482" s="44"/>
      <c r="C482" s="118"/>
      <c r="D482" s="119"/>
      <c r="E482" s="119"/>
      <c r="F482" s="120"/>
      <c r="G482" s="44"/>
      <c r="H482" s="44"/>
      <c r="I482" s="44"/>
      <c r="J482" s="44"/>
      <c r="K482" s="44"/>
      <c r="L482" s="44"/>
      <c r="M482" s="44"/>
      <c r="N482" s="44"/>
      <c r="O482" s="44"/>
      <c r="P482" s="44"/>
      <c r="Q482" s="44"/>
      <c r="R482" s="44"/>
      <c r="S482" s="44"/>
      <c r="T482" s="44"/>
      <c r="U482" s="44"/>
      <c r="V482" s="44"/>
      <c r="W482" s="44"/>
      <c r="X482" s="44"/>
      <c r="Y482" s="44"/>
    </row>
    <row r="483" spans="1:25" ht="18" customHeight="1">
      <c r="A483" s="94"/>
      <c r="B483" s="44"/>
      <c r="C483" s="118"/>
      <c r="D483" s="119"/>
      <c r="E483" s="119"/>
      <c r="F483" s="120"/>
      <c r="G483" s="44"/>
      <c r="H483" s="44"/>
      <c r="I483" s="44"/>
      <c r="J483" s="44"/>
      <c r="K483" s="44"/>
      <c r="L483" s="44"/>
      <c r="M483" s="44"/>
      <c r="N483" s="44"/>
      <c r="O483" s="44"/>
      <c r="P483" s="44"/>
      <c r="Q483" s="44"/>
      <c r="R483" s="44"/>
      <c r="S483" s="44"/>
      <c r="T483" s="44"/>
      <c r="U483" s="44"/>
      <c r="V483" s="44"/>
      <c r="W483" s="44"/>
      <c r="X483" s="44"/>
      <c r="Y483" s="44"/>
    </row>
    <row r="484" spans="1:25" ht="18" customHeight="1">
      <c r="A484" s="94"/>
      <c r="B484" s="44"/>
      <c r="C484" s="118"/>
      <c r="D484" s="119"/>
      <c r="E484" s="119"/>
      <c r="F484" s="120"/>
      <c r="G484" s="44"/>
      <c r="H484" s="44"/>
      <c r="I484" s="44"/>
      <c r="J484" s="44"/>
      <c r="K484" s="44"/>
      <c r="L484" s="44"/>
      <c r="M484" s="44"/>
      <c r="N484" s="44"/>
      <c r="O484" s="44"/>
      <c r="P484" s="44"/>
      <c r="Q484" s="44"/>
      <c r="R484" s="44"/>
      <c r="S484" s="44"/>
      <c r="T484" s="44"/>
      <c r="U484" s="44"/>
      <c r="V484" s="44"/>
      <c r="W484" s="44"/>
      <c r="X484" s="44"/>
      <c r="Y484" s="44"/>
    </row>
    <row r="485" spans="1:25" ht="18" customHeight="1">
      <c r="A485" s="94"/>
      <c r="B485" s="44"/>
      <c r="C485" s="118"/>
      <c r="D485" s="119"/>
      <c r="E485" s="119"/>
      <c r="F485" s="120"/>
      <c r="G485" s="44"/>
      <c r="H485" s="44"/>
      <c r="I485" s="44"/>
      <c r="J485" s="44"/>
      <c r="K485" s="44"/>
      <c r="L485" s="44"/>
      <c r="M485" s="44"/>
      <c r="N485" s="44"/>
      <c r="O485" s="44"/>
      <c r="P485" s="44"/>
      <c r="Q485" s="44"/>
      <c r="R485" s="44"/>
      <c r="S485" s="44"/>
      <c r="T485" s="44"/>
      <c r="U485" s="44"/>
      <c r="V485" s="44"/>
      <c r="W485" s="44"/>
      <c r="X485" s="44"/>
      <c r="Y485" s="44"/>
    </row>
    <row r="486" spans="1:25" ht="18" customHeight="1">
      <c r="A486" s="94"/>
      <c r="B486" s="44"/>
      <c r="C486" s="118"/>
      <c r="D486" s="119"/>
      <c r="E486" s="119"/>
      <c r="F486" s="120"/>
      <c r="G486" s="44"/>
      <c r="H486" s="44"/>
      <c r="I486" s="44"/>
      <c r="J486" s="44"/>
      <c r="K486" s="44"/>
      <c r="L486" s="44"/>
      <c r="M486" s="44"/>
      <c r="N486" s="44"/>
      <c r="O486" s="44"/>
      <c r="P486" s="44"/>
      <c r="Q486" s="44"/>
      <c r="R486" s="44"/>
      <c r="S486" s="44"/>
      <c r="T486" s="44"/>
      <c r="U486" s="44"/>
      <c r="V486" s="44"/>
      <c r="W486" s="44"/>
      <c r="X486" s="44"/>
      <c r="Y486" s="44"/>
    </row>
    <row r="487" spans="1:25" ht="18" customHeight="1">
      <c r="A487" s="94"/>
      <c r="B487" s="44"/>
      <c r="C487" s="118"/>
      <c r="D487" s="119"/>
      <c r="E487" s="119"/>
      <c r="F487" s="120"/>
      <c r="G487" s="44"/>
      <c r="H487" s="44"/>
      <c r="I487" s="44"/>
      <c r="J487" s="44"/>
      <c r="K487" s="44"/>
      <c r="L487" s="44"/>
      <c r="M487" s="44"/>
      <c r="N487" s="44"/>
      <c r="O487" s="44"/>
      <c r="P487" s="44"/>
      <c r="Q487" s="44"/>
      <c r="R487" s="44"/>
      <c r="S487" s="44"/>
      <c r="T487" s="44"/>
      <c r="U487" s="44"/>
      <c r="V487" s="44"/>
      <c r="W487" s="44"/>
      <c r="X487" s="44"/>
      <c r="Y487" s="44"/>
    </row>
    <row r="488" spans="1:25" ht="18" customHeight="1">
      <c r="A488" s="94"/>
      <c r="B488" s="44"/>
      <c r="C488" s="118"/>
      <c r="D488" s="119"/>
      <c r="E488" s="119"/>
      <c r="F488" s="120"/>
      <c r="G488" s="44"/>
      <c r="H488" s="44"/>
      <c r="I488" s="44"/>
      <c r="J488" s="44"/>
      <c r="K488" s="44"/>
      <c r="L488" s="44"/>
      <c r="M488" s="44"/>
      <c r="N488" s="44"/>
      <c r="O488" s="44"/>
      <c r="P488" s="44"/>
      <c r="Q488" s="44"/>
      <c r="R488" s="44"/>
      <c r="S488" s="44"/>
      <c r="T488" s="44"/>
      <c r="U488" s="44"/>
      <c r="V488" s="44"/>
      <c r="W488" s="44"/>
      <c r="X488" s="44"/>
      <c r="Y488" s="44"/>
    </row>
    <row r="489" spans="1:25" ht="18" customHeight="1">
      <c r="A489" s="94"/>
      <c r="B489" s="44"/>
      <c r="C489" s="118"/>
      <c r="D489" s="119"/>
      <c r="E489" s="119"/>
      <c r="F489" s="120"/>
      <c r="G489" s="44"/>
      <c r="H489" s="44"/>
      <c r="I489" s="44"/>
      <c r="J489" s="44"/>
      <c r="K489" s="44"/>
      <c r="L489" s="44"/>
      <c r="M489" s="44"/>
      <c r="N489" s="44"/>
      <c r="O489" s="44"/>
      <c r="P489" s="44"/>
      <c r="Q489" s="44"/>
      <c r="R489" s="44"/>
      <c r="S489" s="44"/>
      <c r="T489" s="44"/>
      <c r="U489" s="44"/>
      <c r="V489" s="44"/>
      <c r="W489" s="44"/>
      <c r="X489" s="44"/>
      <c r="Y489" s="44"/>
    </row>
    <row r="490" spans="1:25" ht="18" customHeight="1">
      <c r="A490" s="94"/>
      <c r="B490" s="44"/>
      <c r="C490" s="118"/>
      <c r="D490" s="119"/>
      <c r="E490" s="119"/>
      <c r="F490" s="120"/>
      <c r="G490" s="44"/>
      <c r="H490" s="44"/>
      <c r="I490" s="44"/>
      <c r="J490" s="44"/>
      <c r="K490" s="44"/>
      <c r="L490" s="44"/>
      <c r="M490" s="44"/>
      <c r="N490" s="44"/>
      <c r="O490" s="44"/>
      <c r="P490" s="44"/>
      <c r="Q490" s="44"/>
      <c r="R490" s="44"/>
      <c r="S490" s="44"/>
      <c r="T490" s="44"/>
      <c r="U490" s="44"/>
      <c r="V490" s="44"/>
      <c r="W490" s="44"/>
      <c r="X490" s="44"/>
      <c r="Y490" s="44"/>
    </row>
    <row r="491" spans="1:25" ht="18" customHeight="1">
      <c r="A491" s="94"/>
      <c r="B491" s="44"/>
      <c r="C491" s="118"/>
      <c r="D491" s="119"/>
      <c r="E491" s="119"/>
      <c r="F491" s="120"/>
      <c r="G491" s="44"/>
      <c r="H491" s="44"/>
      <c r="I491" s="44"/>
      <c r="J491" s="44"/>
      <c r="K491" s="44"/>
      <c r="L491" s="44"/>
      <c r="M491" s="44"/>
      <c r="N491" s="44"/>
      <c r="O491" s="44"/>
      <c r="P491" s="44"/>
      <c r="Q491" s="44"/>
      <c r="R491" s="44"/>
      <c r="S491" s="44"/>
      <c r="T491" s="44"/>
      <c r="U491" s="44"/>
      <c r="V491" s="44"/>
      <c r="W491" s="44"/>
      <c r="X491" s="44"/>
      <c r="Y491" s="44"/>
    </row>
    <row r="492" spans="1:25" ht="18" customHeight="1">
      <c r="A492" s="94"/>
      <c r="B492" s="44"/>
      <c r="C492" s="118"/>
      <c r="D492" s="119"/>
      <c r="E492" s="119"/>
      <c r="F492" s="120"/>
      <c r="G492" s="44"/>
      <c r="H492" s="44"/>
      <c r="I492" s="44"/>
      <c r="J492" s="44"/>
      <c r="K492" s="44"/>
      <c r="L492" s="44"/>
      <c r="M492" s="44"/>
      <c r="N492" s="44"/>
      <c r="O492" s="44"/>
      <c r="P492" s="44"/>
      <c r="Q492" s="44"/>
      <c r="R492" s="44"/>
      <c r="S492" s="44"/>
      <c r="T492" s="44"/>
      <c r="U492" s="44"/>
      <c r="V492" s="44"/>
      <c r="W492" s="44"/>
      <c r="X492" s="44"/>
      <c r="Y492" s="44"/>
    </row>
    <row r="493" spans="1:25" ht="18" customHeight="1">
      <c r="A493" s="94"/>
      <c r="B493" s="44"/>
      <c r="C493" s="118"/>
      <c r="D493" s="119"/>
      <c r="E493" s="119"/>
      <c r="F493" s="120"/>
      <c r="G493" s="44"/>
      <c r="H493" s="44"/>
      <c r="I493" s="44"/>
      <c r="J493" s="44"/>
      <c r="K493" s="44"/>
      <c r="L493" s="44"/>
      <c r="M493" s="44"/>
      <c r="N493" s="44"/>
      <c r="O493" s="44"/>
      <c r="P493" s="44"/>
      <c r="Q493" s="44"/>
      <c r="R493" s="44"/>
      <c r="S493" s="44"/>
      <c r="T493" s="44"/>
      <c r="U493" s="44"/>
      <c r="V493" s="44"/>
      <c r="W493" s="44"/>
      <c r="X493" s="44"/>
      <c r="Y493" s="44"/>
    </row>
    <row r="494" spans="1:25" ht="18" customHeight="1">
      <c r="A494" s="94"/>
      <c r="B494" s="44"/>
      <c r="C494" s="118"/>
      <c r="D494" s="119"/>
      <c r="E494" s="119"/>
      <c r="F494" s="120"/>
      <c r="G494" s="44"/>
      <c r="H494" s="44"/>
      <c r="I494" s="44"/>
      <c r="J494" s="44"/>
      <c r="K494" s="44"/>
      <c r="L494" s="44"/>
      <c r="M494" s="44"/>
      <c r="N494" s="44"/>
      <c r="O494" s="44"/>
      <c r="P494" s="44"/>
      <c r="Q494" s="44"/>
      <c r="R494" s="44"/>
      <c r="S494" s="44"/>
      <c r="T494" s="44"/>
      <c r="U494" s="44"/>
      <c r="V494" s="44"/>
      <c r="W494" s="44"/>
      <c r="X494" s="44"/>
      <c r="Y494" s="44"/>
    </row>
    <row r="495" spans="1:25" ht="18" customHeight="1">
      <c r="A495" s="94"/>
      <c r="B495" s="44"/>
      <c r="C495" s="118"/>
      <c r="D495" s="119"/>
      <c r="E495" s="119"/>
      <c r="F495" s="120"/>
      <c r="G495" s="44"/>
      <c r="H495" s="44"/>
      <c r="I495" s="44"/>
      <c r="J495" s="44"/>
      <c r="K495" s="44"/>
      <c r="L495" s="44"/>
      <c r="M495" s="44"/>
      <c r="N495" s="44"/>
      <c r="O495" s="44"/>
      <c r="P495" s="44"/>
      <c r="Q495" s="44"/>
      <c r="R495" s="44"/>
      <c r="S495" s="44"/>
      <c r="T495" s="44"/>
      <c r="U495" s="44"/>
      <c r="V495" s="44"/>
      <c r="W495" s="44"/>
      <c r="X495" s="44"/>
      <c r="Y495" s="44"/>
    </row>
    <row r="496" spans="1:25" ht="18" customHeight="1">
      <c r="A496" s="94"/>
      <c r="B496" s="44"/>
      <c r="C496" s="118"/>
      <c r="D496" s="119"/>
      <c r="E496" s="119"/>
      <c r="F496" s="120"/>
      <c r="G496" s="44"/>
      <c r="H496" s="44"/>
      <c r="I496" s="44"/>
      <c r="J496" s="44"/>
      <c r="K496" s="44"/>
      <c r="L496" s="44"/>
      <c r="M496" s="44"/>
      <c r="N496" s="44"/>
      <c r="O496" s="44"/>
      <c r="P496" s="44"/>
      <c r="Q496" s="44"/>
      <c r="R496" s="44"/>
      <c r="S496" s="44"/>
      <c r="T496" s="44"/>
      <c r="U496" s="44"/>
      <c r="V496" s="44"/>
      <c r="W496" s="44"/>
      <c r="X496" s="44"/>
      <c r="Y496" s="44"/>
    </row>
    <row r="497" spans="1:25" ht="18" customHeight="1">
      <c r="A497" s="94"/>
      <c r="B497" s="44"/>
      <c r="C497" s="118"/>
      <c r="D497" s="119"/>
      <c r="E497" s="119"/>
      <c r="F497" s="120"/>
      <c r="G497" s="44"/>
      <c r="H497" s="44"/>
      <c r="I497" s="44"/>
      <c r="J497" s="44"/>
      <c r="K497" s="44"/>
      <c r="L497" s="44"/>
      <c r="M497" s="44"/>
      <c r="N497" s="44"/>
      <c r="O497" s="44"/>
      <c r="P497" s="44"/>
      <c r="Q497" s="44"/>
      <c r="R497" s="44"/>
      <c r="S497" s="44"/>
      <c r="T497" s="44"/>
      <c r="U497" s="44"/>
      <c r="V497" s="44"/>
      <c r="W497" s="44"/>
      <c r="X497" s="44"/>
      <c r="Y497" s="44"/>
    </row>
    <row r="498" spans="1:25" ht="18" customHeight="1">
      <c r="A498" s="94"/>
      <c r="B498" s="44"/>
      <c r="C498" s="118"/>
      <c r="D498" s="119"/>
      <c r="E498" s="119"/>
      <c r="F498" s="120"/>
      <c r="G498" s="44"/>
      <c r="H498" s="44"/>
      <c r="I498" s="44"/>
      <c r="J498" s="44"/>
      <c r="K498" s="44"/>
      <c r="L498" s="44"/>
      <c r="M498" s="44"/>
      <c r="N498" s="44"/>
      <c r="O498" s="44"/>
      <c r="P498" s="44"/>
      <c r="Q498" s="44"/>
      <c r="R498" s="44"/>
      <c r="S498" s="44"/>
      <c r="T498" s="44"/>
      <c r="U498" s="44"/>
      <c r="V498" s="44"/>
      <c r="W498" s="44"/>
      <c r="X498" s="44"/>
      <c r="Y498" s="44"/>
    </row>
    <row r="499" spans="1:25" ht="18" customHeight="1">
      <c r="A499" s="94"/>
      <c r="B499" s="44"/>
      <c r="C499" s="118"/>
      <c r="D499" s="119"/>
      <c r="E499" s="119"/>
      <c r="F499" s="120"/>
      <c r="G499" s="44"/>
      <c r="H499" s="44"/>
      <c r="I499" s="44"/>
      <c r="J499" s="44"/>
      <c r="K499" s="44"/>
      <c r="L499" s="44"/>
      <c r="M499" s="44"/>
      <c r="N499" s="44"/>
      <c r="O499" s="44"/>
      <c r="P499" s="44"/>
      <c r="Q499" s="44"/>
      <c r="R499" s="44"/>
      <c r="S499" s="44"/>
      <c r="T499" s="44"/>
      <c r="U499" s="44"/>
      <c r="V499" s="44"/>
      <c r="W499" s="44"/>
      <c r="X499" s="44"/>
      <c r="Y499" s="44"/>
    </row>
    <row r="500" spans="1:25" ht="18" customHeight="1">
      <c r="A500" s="94"/>
      <c r="B500" s="44"/>
      <c r="C500" s="118"/>
      <c r="D500" s="119"/>
      <c r="E500" s="119"/>
      <c r="F500" s="120"/>
      <c r="G500" s="44"/>
      <c r="H500" s="44"/>
      <c r="I500" s="44"/>
      <c r="J500" s="44"/>
      <c r="K500" s="44"/>
      <c r="L500" s="44"/>
      <c r="M500" s="44"/>
      <c r="N500" s="44"/>
      <c r="O500" s="44"/>
      <c r="P500" s="44"/>
      <c r="Q500" s="44"/>
      <c r="R500" s="44"/>
      <c r="S500" s="44"/>
      <c r="T500" s="44"/>
      <c r="U500" s="44"/>
      <c r="V500" s="44"/>
      <c r="W500" s="44"/>
      <c r="X500" s="44"/>
      <c r="Y500" s="44"/>
    </row>
    <row r="501" spans="1:25" ht="18" customHeight="1">
      <c r="A501" s="94"/>
      <c r="B501" s="44"/>
      <c r="C501" s="118"/>
      <c r="D501" s="119"/>
      <c r="E501" s="119"/>
      <c r="F501" s="120"/>
      <c r="G501" s="44"/>
      <c r="H501" s="44"/>
      <c r="I501" s="44"/>
      <c r="J501" s="44"/>
      <c r="K501" s="44"/>
      <c r="L501" s="44"/>
      <c r="M501" s="44"/>
      <c r="N501" s="44"/>
      <c r="O501" s="44"/>
      <c r="P501" s="44"/>
      <c r="Q501" s="44"/>
      <c r="R501" s="44"/>
      <c r="S501" s="44"/>
      <c r="T501" s="44"/>
      <c r="U501" s="44"/>
      <c r="V501" s="44"/>
      <c r="W501" s="44"/>
      <c r="X501" s="44"/>
      <c r="Y501" s="44"/>
    </row>
    <row r="502" spans="1:25" ht="18" customHeight="1">
      <c r="A502" s="94"/>
      <c r="B502" s="44"/>
      <c r="C502" s="118"/>
      <c r="D502" s="119"/>
      <c r="E502" s="119"/>
      <c r="F502" s="120"/>
      <c r="G502" s="44"/>
      <c r="H502" s="44"/>
      <c r="I502" s="44"/>
      <c r="J502" s="44"/>
      <c r="K502" s="44"/>
      <c r="L502" s="44"/>
      <c r="M502" s="44"/>
      <c r="N502" s="44"/>
      <c r="O502" s="44"/>
      <c r="P502" s="44"/>
      <c r="Q502" s="44"/>
      <c r="R502" s="44"/>
      <c r="S502" s="44"/>
      <c r="T502" s="44"/>
      <c r="U502" s="44"/>
      <c r="V502" s="44"/>
      <c r="W502" s="44"/>
      <c r="X502" s="44"/>
      <c r="Y502" s="44"/>
    </row>
    <row r="503" spans="1:25" ht="18" customHeight="1">
      <c r="A503" s="94"/>
      <c r="B503" s="44"/>
      <c r="C503" s="118"/>
      <c r="D503" s="119"/>
      <c r="E503" s="119"/>
      <c r="F503" s="120"/>
      <c r="G503" s="44"/>
      <c r="H503" s="44"/>
      <c r="I503" s="44"/>
      <c r="J503" s="44"/>
      <c r="K503" s="44"/>
      <c r="L503" s="44"/>
      <c r="M503" s="44"/>
      <c r="N503" s="44"/>
      <c r="O503" s="44"/>
      <c r="P503" s="44"/>
      <c r="Q503" s="44"/>
      <c r="R503" s="44"/>
      <c r="S503" s="44"/>
      <c r="T503" s="44"/>
      <c r="U503" s="44"/>
      <c r="V503" s="44"/>
      <c r="W503" s="44"/>
      <c r="X503" s="44"/>
      <c r="Y503" s="44"/>
    </row>
    <row r="504" spans="1:25" ht="18" customHeight="1">
      <c r="A504" s="94"/>
      <c r="B504" s="44"/>
      <c r="C504" s="118"/>
      <c r="D504" s="119"/>
      <c r="E504" s="119"/>
      <c r="F504" s="120"/>
      <c r="G504" s="44"/>
      <c r="H504" s="44"/>
      <c r="I504" s="44"/>
      <c r="J504" s="44"/>
      <c r="K504" s="44"/>
      <c r="L504" s="44"/>
      <c r="M504" s="44"/>
      <c r="N504" s="44"/>
      <c r="O504" s="44"/>
      <c r="P504" s="44"/>
      <c r="Q504" s="44"/>
      <c r="R504" s="44"/>
      <c r="S504" s="44"/>
      <c r="T504" s="44"/>
      <c r="U504" s="44"/>
      <c r="V504" s="44"/>
      <c r="W504" s="44"/>
      <c r="X504" s="44"/>
      <c r="Y504" s="44"/>
    </row>
    <row r="505" spans="1:25" ht="18" customHeight="1">
      <c r="A505" s="94"/>
      <c r="B505" s="44"/>
      <c r="C505" s="118"/>
      <c r="D505" s="119"/>
      <c r="E505" s="119"/>
      <c r="F505" s="120"/>
      <c r="G505" s="44"/>
      <c r="H505" s="44"/>
      <c r="I505" s="44"/>
      <c r="J505" s="44"/>
      <c r="K505" s="44"/>
      <c r="L505" s="44"/>
      <c r="M505" s="44"/>
      <c r="N505" s="44"/>
      <c r="O505" s="44"/>
      <c r="P505" s="44"/>
      <c r="Q505" s="44"/>
      <c r="R505" s="44"/>
      <c r="S505" s="44"/>
      <c r="T505" s="44"/>
      <c r="U505" s="44"/>
      <c r="V505" s="44"/>
      <c r="W505" s="44"/>
      <c r="X505" s="44"/>
      <c r="Y505" s="44"/>
    </row>
    <row r="506" spans="1:25" ht="18" customHeight="1">
      <c r="A506" s="94"/>
      <c r="B506" s="44"/>
      <c r="C506" s="118"/>
      <c r="D506" s="119"/>
      <c r="E506" s="119"/>
      <c r="F506" s="120"/>
      <c r="G506" s="44"/>
      <c r="H506" s="44"/>
      <c r="I506" s="44"/>
      <c r="J506" s="44"/>
      <c r="K506" s="44"/>
      <c r="L506" s="44"/>
      <c r="M506" s="44"/>
      <c r="N506" s="44"/>
      <c r="O506" s="44"/>
      <c r="P506" s="44"/>
      <c r="Q506" s="44"/>
      <c r="R506" s="44"/>
      <c r="S506" s="44"/>
      <c r="T506" s="44"/>
      <c r="U506" s="44"/>
      <c r="V506" s="44"/>
      <c r="W506" s="44"/>
      <c r="X506" s="44"/>
      <c r="Y506" s="44"/>
    </row>
    <row r="507" spans="1:25" ht="18" customHeight="1">
      <c r="A507" s="94"/>
      <c r="B507" s="44"/>
      <c r="C507" s="118"/>
      <c r="D507" s="119"/>
      <c r="E507" s="119"/>
      <c r="F507" s="120"/>
      <c r="G507" s="44"/>
      <c r="H507" s="44"/>
      <c r="I507" s="44"/>
      <c r="J507" s="44"/>
      <c r="K507" s="44"/>
      <c r="L507" s="44"/>
      <c r="M507" s="44"/>
      <c r="N507" s="44"/>
      <c r="O507" s="44"/>
      <c r="P507" s="44"/>
      <c r="Q507" s="44"/>
      <c r="R507" s="44"/>
      <c r="S507" s="44"/>
      <c r="T507" s="44"/>
      <c r="U507" s="44"/>
      <c r="V507" s="44"/>
      <c r="W507" s="44"/>
      <c r="X507" s="44"/>
      <c r="Y507" s="44"/>
    </row>
    <row r="508" spans="1:25" ht="18" customHeight="1">
      <c r="A508" s="94"/>
      <c r="B508" s="44"/>
      <c r="C508" s="118"/>
      <c r="D508" s="119"/>
      <c r="E508" s="119"/>
      <c r="F508" s="120"/>
      <c r="G508" s="44"/>
      <c r="H508" s="44"/>
      <c r="I508" s="44"/>
      <c r="J508" s="44"/>
      <c r="K508" s="44"/>
      <c r="L508" s="44"/>
      <c r="M508" s="44"/>
      <c r="N508" s="44"/>
      <c r="O508" s="44"/>
      <c r="P508" s="44"/>
      <c r="Q508" s="44"/>
      <c r="R508" s="44"/>
      <c r="S508" s="44"/>
      <c r="T508" s="44"/>
      <c r="U508" s="44"/>
      <c r="V508" s="44"/>
      <c r="W508" s="44"/>
      <c r="X508" s="44"/>
      <c r="Y508" s="44"/>
    </row>
    <row r="509" spans="1:25" ht="18" customHeight="1">
      <c r="A509" s="94"/>
      <c r="B509" s="44"/>
      <c r="C509" s="118"/>
      <c r="D509" s="119"/>
      <c r="E509" s="119"/>
      <c r="F509" s="120"/>
      <c r="G509" s="44"/>
      <c r="H509" s="44"/>
      <c r="I509" s="44"/>
      <c r="J509" s="44"/>
      <c r="K509" s="44"/>
      <c r="L509" s="44"/>
      <c r="M509" s="44"/>
      <c r="N509" s="44"/>
      <c r="O509" s="44"/>
      <c r="P509" s="44"/>
      <c r="Q509" s="44"/>
      <c r="R509" s="44"/>
      <c r="S509" s="44"/>
      <c r="T509" s="44"/>
      <c r="U509" s="44"/>
      <c r="V509" s="44"/>
      <c r="W509" s="44"/>
      <c r="X509" s="44"/>
      <c r="Y509" s="44"/>
    </row>
    <row r="510" spans="1:25" ht="18" customHeight="1">
      <c r="A510" s="94"/>
      <c r="B510" s="44"/>
      <c r="C510" s="118"/>
      <c r="D510" s="119"/>
      <c r="E510" s="119"/>
      <c r="F510" s="120"/>
      <c r="G510" s="44"/>
      <c r="H510" s="44"/>
      <c r="I510" s="44"/>
      <c r="J510" s="44"/>
      <c r="K510" s="44"/>
      <c r="L510" s="44"/>
      <c r="M510" s="44"/>
      <c r="N510" s="44"/>
      <c r="O510" s="44"/>
      <c r="P510" s="44"/>
      <c r="Q510" s="44"/>
      <c r="R510" s="44"/>
      <c r="S510" s="44"/>
      <c r="T510" s="44"/>
      <c r="U510" s="44"/>
      <c r="V510" s="44"/>
      <c r="W510" s="44"/>
      <c r="X510" s="44"/>
      <c r="Y510" s="44"/>
    </row>
    <row r="511" spans="1:25" ht="18" customHeight="1">
      <c r="A511" s="94"/>
      <c r="B511" s="44"/>
      <c r="C511" s="118"/>
      <c r="D511" s="119"/>
      <c r="E511" s="119"/>
      <c r="F511" s="120"/>
      <c r="G511" s="44"/>
      <c r="H511" s="44"/>
      <c r="I511" s="44"/>
      <c r="J511" s="44"/>
      <c r="K511" s="44"/>
      <c r="L511" s="44"/>
      <c r="M511" s="44"/>
      <c r="N511" s="44"/>
      <c r="O511" s="44"/>
      <c r="P511" s="44"/>
      <c r="Q511" s="44"/>
      <c r="R511" s="44"/>
      <c r="S511" s="44"/>
      <c r="T511" s="44"/>
      <c r="U511" s="44"/>
      <c r="V511" s="44"/>
      <c r="W511" s="44"/>
      <c r="X511" s="44"/>
      <c r="Y511" s="44"/>
    </row>
    <row r="512" spans="1:25" ht="18" customHeight="1">
      <c r="A512" s="94"/>
      <c r="B512" s="44"/>
      <c r="C512" s="118"/>
      <c r="D512" s="119"/>
      <c r="E512" s="119"/>
      <c r="F512" s="120"/>
      <c r="G512" s="44"/>
      <c r="H512" s="44"/>
      <c r="I512" s="44"/>
      <c r="J512" s="44"/>
      <c r="K512" s="44"/>
      <c r="L512" s="44"/>
      <c r="M512" s="44"/>
      <c r="N512" s="44"/>
      <c r="O512" s="44"/>
      <c r="P512" s="44"/>
      <c r="Q512" s="44"/>
      <c r="R512" s="44"/>
      <c r="S512" s="44"/>
      <c r="T512" s="44"/>
      <c r="U512" s="44"/>
      <c r="V512" s="44"/>
      <c r="W512" s="44"/>
      <c r="X512" s="44"/>
      <c r="Y512" s="44"/>
    </row>
    <row r="513" spans="1:25" ht="18" customHeight="1">
      <c r="A513" s="94"/>
      <c r="B513" s="44"/>
      <c r="C513" s="118"/>
      <c r="D513" s="119"/>
      <c r="E513" s="119"/>
      <c r="F513" s="120"/>
      <c r="G513" s="44"/>
      <c r="H513" s="44"/>
      <c r="I513" s="44"/>
      <c r="J513" s="44"/>
      <c r="K513" s="44"/>
      <c r="L513" s="44"/>
      <c r="M513" s="44"/>
      <c r="N513" s="44"/>
      <c r="O513" s="44"/>
      <c r="P513" s="44"/>
      <c r="Q513" s="44"/>
      <c r="R513" s="44"/>
      <c r="S513" s="44"/>
      <c r="T513" s="44"/>
      <c r="U513" s="44"/>
      <c r="V513" s="44"/>
      <c r="W513" s="44"/>
      <c r="X513" s="44"/>
      <c r="Y513" s="44"/>
    </row>
    <row r="514" spans="1:25" ht="18" customHeight="1">
      <c r="A514" s="94"/>
      <c r="B514" s="44"/>
      <c r="C514" s="118"/>
      <c r="D514" s="119"/>
      <c r="E514" s="119"/>
      <c r="F514" s="120"/>
      <c r="G514" s="44"/>
      <c r="H514" s="44"/>
      <c r="I514" s="44"/>
      <c r="J514" s="44"/>
      <c r="K514" s="44"/>
      <c r="L514" s="44"/>
      <c r="M514" s="44"/>
      <c r="N514" s="44"/>
      <c r="O514" s="44"/>
      <c r="P514" s="44"/>
      <c r="Q514" s="44"/>
      <c r="R514" s="44"/>
      <c r="S514" s="44"/>
      <c r="T514" s="44"/>
      <c r="U514" s="44"/>
      <c r="V514" s="44"/>
      <c r="W514" s="44"/>
      <c r="X514" s="44"/>
      <c r="Y514" s="44"/>
    </row>
    <row r="515" spans="1:25" ht="18" customHeight="1">
      <c r="A515" s="94"/>
      <c r="B515" s="44"/>
      <c r="C515" s="118"/>
      <c r="D515" s="119"/>
      <c r="E515" s="119"/>
      <c r="F515" s="120"/>
      <c r="G515" s="44"/>
      <c r="H515" s="44"/>
      <c r="I515" s="44"/>
      <c r="J515" s="44"/>
      <c r="K515" s="44"/>
      <c r="L515" s="44"/>
      <c r="M515" s="44"/>
      <c r="N515" s="44"/>
      <c r="O515" s="44"/>
      <c r="P515" s="44"/>
      <c r="Q515" s="44"/>
      <c r="R515" s="44"/>
      <c r="S515" s="44"/>
      <c r="T515" s="44"/>
      <c r="U515" s="44"/>
      <c r="V515" s="44"/>
      <c r="W515" s="44"/>
      <c r="X515" s="44"/>
      <c r="Y515" s="44"/>
    </row>
    <row r="516" spans="1:25" ht="18" customHeight="1">
      <c r="A516" s="94"/>
      <c r="B516" s="44"/>
      <c r="C516" s="118"/>
      <c r="D516" s="119"/>
      <c r="E516" s="119"/>
      <c r="F516" s="120"/>
      <c r="G516" s="44"/>
      <c r="H516" s="44"/>
      <c r="I516" s="44"/>
      <c r="J516" s="44"/>
      <c r="K516" s="44"/>
      <c r="L516" s="44"/>
      <c r="M516" s="44"/>
      <c r="N516" s="44"/>
      <c r="O516" s="44"/>
      <c r="P516" s="44"/>
      <c r="Q516" s="44"/>
      <c r="R516" s="44"/>
      <c r="S516" s="44"/>
      <c r="T516" s="44"/>
      <c r="U516" s="44"/>
      <c r="V516" s="44"/>
      <c r="W516" s="44"/>
      <c r="X516" s="44"/>
      <c r="Y516" s="44"/>
    </row>
    <row r="517" spans="1:25" ht="18" customHeight="1">
      <c r="A517" s="94"/>
      <c r="B517" s="44"/>
      <c r="C517" s="118"/>
      <c r="D517" s="119"/>
      <c r="E517" s="119"/>
      <c r="F517" s="120"/>
      <c r="G517" s="44"/>
      <c r="H517" s="44"/>
      <c r="I517" s="44"/>
      <c r="J517" s="44"/>
      <c r="K517" s="44"/>
      <c r="L517" s="44"/>
      <c r="M517" s="44"/>
      <c r="N517" s="44"/>
      <c r="O517" s="44"/>
      <c r="P517" s="44"/>
      <c r="Q517" s="44"/>
      <c r="R517" s="44"/>
      <c r="S517" s="44"/>
      <c r="T517" s="44"/>
      <c r="U517" s="44"/>
      <c r="V517" s="44"/>
      <c r="W517" s="44"/>
      <c r="X517" s="44"/>
      <c r="Y517" s="44"/>
    </row>
    <row r="518" spans="1:25" ht="18" customHeight="1">
      <c r="A518" s="94"/>
      <c r="B518" s="44"/>
      <c r="C518" s="118"/>
      <c r="D518" s="119"/>
      <c r="E518" s="119"/>
      <c r="F518" s="120"/>
      <c r="G518" s="44"/>
      <c r="H518" s="44"/>
      <c r="I518" s="44"/>
      <c r="J518" s="44"/>
      <c r="K518" s="44"/>
      <c r="L518" s="44"/>
      <c r="M518" s="44"/>
      <c r="N518" s="44"/>
      <c r="O518" s="44"/>
      <c r="P518" s="44"/>
      <c r="Q518" s="44"/>
      <c r="R518" s="44"/>
      <c r="S518" s="44"/>
      <c r="T518" s="44"/>
      <c r="U518" s="44"/>
      <c r="V518" s="44"/>
      <c r="W518" s="44"/>
      <c r="X518" s="44"/>
      <c r="Y518" s="44"/>
    </row>
    <row r="519" spans="1:25" ht="18" customHeight="1">
      <c r="A519" s="94"/>
      <c r="B519" s="44"/>
      <c r="C519" s="118"/>
      <c r="D519" s="119"/>
      <c r="E519" s="119"/>
      <c r="F519" s="120"/>
      <c r="G519" s="44"/>
      <c r="H519" s="44"/>
      <c r="I519" s="44"/>
      <c r="J519" s="44"/>
      <c r="K519" s="44"/>
      <c r="L519" s="44"/>
      <c r="M519" s="44"/>
      <c r="N519" s="44"/>
      <c r="O519" s="44"/>
      <c r="P519" s="44"/>
      <c r="Q519" s="44"/>
      <c r="R519" s="44"/>
      <c r="S519" s="44"/>
      <c r="T519" s="44"/>
      <c r="U519" s="44"/>
      <c r="V519" s="44"/>
      <c r="W519" s="44"/>
      <c r="X519" s="44"/>
      <c r="Y519" s="44"/>
    </row>
    <row r="520" spans="1:25" ht="18" customHeight="1">
      <c r="A520" s="94"/>
      <c r="B520" s="44"/>
      <c r="C520" s="118"/>
      <c r="D520" s="119"/>
      <c r="E520" s="119"/>
      <c r="F520" s="120"/>
      <c r="G520" s="44"/>
      <c r="H520" s="44"/>
      <c r="I520" s="44"/>
      <c r="J520" s="44"/>
      <c r="K520" s="44"/>
      <c r="L520" s="44"/>
      <c r="M520" s="44"/>
      <c r="N520" s="44"/>
      <c r="O520" s="44"/>
      <c r="P520" s="44"/>
      <c r="Q520" s="44"/>
      <c r="R520" s="44"/>
      <c r="S520" s="44"/>
      <c r="T520" s="44"/>
      <c r="U520" s="44"/>
      <c r="V520" s="44"/>
      <c r="W520" s="44"/>
      <c r="X520" s="44"/>
      <c r="Y520" s="44"/>
    </row>
    <row r="521" spans="1:25" ht="18" customHeight="1">
      <c r="A521" s="94"/>
      <c r="B521" s="44"/>
      <c r="C521" s="118"/>
      <c r="D521" s="119"/>
      <c r="E521" s="119"/>
      <c r="F521" s="120"/>
      <c r="G521" s="44"/>
      <c r="H521" s="44"/>
      <c r="I521" s="44"/>
      <c r="J521" s="44"/>
      <c r="K521" s="44"/>
      <c r="L521" s="44"/>
      <c r="M521" s="44"/>
      <c r="N521" s="44"/>
      <c r="O521" s="44"/>
      <c r="P521" s="44"/>
      <c r="Q521" s="44"/>
      <c r="R521" s="44"/>
      <c r="S521" s="44"/>
      <c r="T521" s="44"/>
      <c r="U521" s="44"/>
      <c r="V521" s="44"/>
      <c r="W521" s="44"/>
      <c r="X521" s="44"/>
      <c r="Y521" s="44"/>
    </row>
    <row r="522" spans="1:25" ht="18" customHeight="1">
      <c r="A522" s="94"/>
      <c r="B522" s="44"/>
      <c r="C522" s="118"/>
      <c r="D522" s="119"/>
      <c r="E522" s="119"/>
      <c r="F522" s="120"/>
      <c r="G522" s="44"/>
      <c r="H522" s="44"/>
      <c r="I522" s="44"/>
      <c r="J522" s="44"/>
      <c r="K522" s="44"/>
      <c r="L522" s="44"/>
      <c r="M522" s="44"/>
      <c r="N522" s="44"/>
      <c r="O522" s="44"/>
      <c r="P522" s="44"/>
      <c r="Q522" s="44"/>
      <c r="R522" s="44"/>
      <c r="S522" s="44"/>
      <c r="T522" s="44"/>
      <c r="U522" s="44"/>
      <c r="V522" s="44"/>
      <c r="W522" s="44"/>
      <c r="X522" s="44"/>
      <c r="Y522" s="44"/>
    </row>
    <row r="523" spans="1:25" ht="18" customHeight="1">
      <c r="A523" s="94"/>
      <c r="B523" s="44"/>
      <c r="C523" s="118"/>
      <c r="D523" s="119"/>
      <c r="E523" s="119"/>
      <c r="F523" s="120"/>
      <c r="G523" s="44"/>
      <c r="H523" s="44"/>
      <c r="I523" s="44"/>
      <c r="J523" s="44"/>
      <c r="K523" s="44"/>
      <c r="L523" s="44"/>
      <c r="M523" s="44"/>
      <c r="N523" s="44"/>
      <c r="O523" s="44"/>
      <c r="P523" s="44"/>
      <c r="Q523" s="44"/>
      <c r="R523" s="44"/>
      <c r="S523" s="44"/>
      <c r="T523" s="44"/>
      <c r="U523" s="44"/>
      <c r="V523" s="44"/>
      <c r="W523" s="44"/>
      <c r="X523" s="44"/>
      <c r="Y523" s="44"/>
    </row>
    <row r="524" spans="1:25" ht="18" customHeight="1">
      <c r="A524" s="94"/>
      <c r="B524" s="44"/>
      <c r="C524" s="118"/>
      <c r="D524" s="119"/>
      <c r="E524" s="119"/>
      <c r="F524" s="120"/>
      <c r="G524" s="44"/>
      <c r="H524" s="44"/>
      <c r="I524" s="44"/>
      <c r="J524" s="44"/>
      <c r="K524" s="44"/>
      <c r="L524" s="44"/>
      <c r="M524" s="44"/>
      <c r="N524" s="44"/>
      <c r="O524" s="44"/>
      <c r="P524" s="44"/>
      <c r="Q524" s="44"/>
      <c r="R524" s="44"/>
      <c r="S524" s="44"/>
      <c r="T524" s="44"/>
      <c r="U524" s="44"/>
      <c r="V524" s="44"/>
      <c r="W524" s="44"/>
      <c r="X524" s="44"/>
      <c r="Y524" s="44"/>
    </row>
    <row r="525" spans="1:25" ht="18" customHeight="1">
      <c r="A525" s="94"/>
      <c r="B525" s="44"/>
      <c r="C525" s="118"/>
      <c r="D525" s="119"/>
      <c r="E525" s="119"/>
      <c r="F525" s="120"/>
      <c r="G525" s="44"/>
      <c r="H525" s="44"/>
      <c r="I525" s="44"/>
      <c r="J525" s="44"/>
      <c r="K525" s="44"/>
      <c r="L525" s="44"/>
      <c r="M525" s="44"/>
      <c r="N525" s="44"/>
      <c r="O525" s="44"/>
      <c r="P525" s="44"/>
      <c r="Q525" s="44"/>
      <c r="R525" s="44"/>
      <c r="S525" s="44"/>
      <c r="T525" s="44"/>
      <c r="U525" s="44"/>
      <c r="V525" s="44"/>
      <c r="W525" s="44"/>
      <c r="X525" s="44"/>
      <c r="Y525" s="44"/>
    </row>
    <row r="526" spans="1:25" ht="18" customHeight="1">
      <c r="A526" s="94"/>
      <c r="B526" s="44"/>
      <c r="C526" s="118"/>
      <c r="D526" s="119"/>
      <c r="E526" s="119"/>
      <c r="F526" s="120"/>
      <c r="G526" s="44"/>
      <c r="H526" s="44"/>
      <c r="I526" s="44"/>
      <c r="J526" s="44"/>
      <c r="K526" s="44"/>
      <c r="L526" s="44"/>
      <c r="M526" s="44"/>
      <c r="N526" s="44"/>
      <c r="O526" s="44"/>
      <c r="P526" s="44"/>
      <c r="Q526" s="44"/>
      <c r="R526" s="44"/>
      <c r="S526" s="44"/>
      <c r="T526" s="44"/>
      <c r="U526" s="44"/>
      <c r="V526" s="44"/>
      <c r="W526" s="44"/>
      <c r="X526" s="44"/>
      <c r="Y526" s="44"/>
    </row>
    <row r="527" spans="1:25" ht="18" customHeight="1">
      <c r="A527" s="94"/>
      <c r="B527" s="44"/>
      <c r="C527" s="118"/>
      <c r="D527" s="119"/>
      <c r="E527" s="119"/>
      <c r="F527" s="120"/>
      <c r="G527" s="44"/>
      <c r="H527" s="44"/>
      <c r="I527" s="44"/>
      <c r="J527" s="44"/>
      <c r="K527" s="44"/>
      <c r="L527" s="44"/>
      <c r="M527" s="44"/>
      <c r="N527" s="44"/>
      <c r="O527" s="44"/>
      <c r="P527" s="44"/>
      <c r="Q527" s="44"/>
      <c r="R527" s="44"/>
      <c r="S527" s="44"/>
      <c r="T527" s="44"/>
      <c r="U527" s="44"/>
      <c r="V527" s="44"/>
      <c r="W527" s="44"/>
      <c r="X527" s="44"/>
      <c r="Y527" s="44"/>
    </row>
    <row r="528" spans="1:25" ht="18" customHeight="1">
      <c r="A528" s="94"/>
      <c r="B528" s="44"/>
      <c r="C528" s="118"/>
      <c r="D528" s="119"/>
      <c r="E528" s="119"/>
      <c r="F528" s="120"/>
      <c r="G528" s="44"/>
      <c r="H528" s="44"/>
      <c r="I528" s="44"/>
      <c r="J528" s="44"/>
      <c r="K528" s="44"/>
      <c r="L528" s="44"/>
      <c r="M528" s="44"/>
      <c r="N528" s="44"/>
      <c r="O528" s="44"/>
      <c r="P528" s="44"/>
      <c r="Q528" s="44"/>
      <c r="R528" s="44"/>
      <c r="S528" s="44"/>
      <c r="T528" s="44"/>
      <c r="U528" s="44"/>
      <c r="V528" s="44"/>
      <c r="W528" s="44"/>
      <c r="X528" s="44"/>
      <c r="Y528" s="44"/>
    </row>
    <row r="529" spans="1:25" ht="18" customHeight="1">
      <c r="A529" s="94"/>
      <c r="B529" s="44"/>
      <c r="C529" s="118"/>
      <c r="D529" s="119"/>
      <c r="E529" s="119"/>
      <c r="F529" s="120"/>
      <c r="G529" s="44"/>
      <c r="H529" s="44"/>
      <c r="I529" s="44"/>
      <c r="J529" s="44"/>
      <c r="K529" s="44"/>
      <c r="L529" s="44"/>
      <c r="M529" s="44"/>
      <c r="N529" s="44"/>
      <c r="O529" s="44"/>
      <c r="P529" s="44"/>
      <c r="Q529" s="44"/>
      <c r="R529" s="44"/>
      <c r="S529" s="44"/>
      <c r="T529" s="44"/>
      <c r="U529" s="44"/>
      <c r="V529" s="44"/>
      <c r="W529" s="44"/>
      <c r="X529" s="44"/>
      <c r="Y529" s="44"/>
    </row>
    <row r="530" spans="1:25" ht="18" customHeight="1">
      <c r="A530" s="94"/>
      <c r="B530" s="44"/>
      <c r="C530" s="118"/>
      <c r="D530" s="119"/>
      <c r="E530" s="119"/>
      <c r="F530" s="120"/>
      <c r="G530" s="44"/>
      <c r="H530" s="44"/>
      <c r="I530" s="44"/>
      <c r="J530" s="44"/>
      <c r="K530" s="44"/>
      <c r="L530" s="44"/>
      <c r="M530" s="44"/>
      <c r="N530" s="44"/>
      <c r="O530" s="44"/>
      <c r="P530" s="44"/>
      <c r="Q530" s="44"/>
      <c r="R530" s="44"/>
      <c r="S530" s="44"/>
      <c r="T530" s="44"/>
      <c r="U530" s="44"/>
      <c r="V530" s="44"/>
      <c r="W530" s="44"/>
      <c r="X530" s="44"/>
      <c r="Y530" s="44"/>
    </row>
    <row r="531" spans="1:25" ht="18" customHeight="1">
      <c r="A531" s="94"/>
      <c r="B531" s="44"/>
      <c r="C531" s="118"/>
      <c r="D531" s="119"/>
      <c r="E531" s="119"/>
      <c r="F531" s="120"/>
      <c r="G531" s="44"/>
      <c r="H531" s="44"/>
      <c r="I531" s="44"/>
      <c r="J531" s="44"/>
      <c r="K531" s="44"/>
      <c r="L531" s="44"/>
      <c r="M531" s="44"/>
      <c r="N531" s="44"/>
      <c r="O531" s="44"/>
      <c r="P531" s="44"/>
      <c r="Q531" s="44"/>
      <c r="R531" s="44"/>
      <c r="S531" s="44"/>
      <c r="T531" s="44"/>
      <c r="U531" s="44"/>
      <c r="V531" s="44"/>
      <c r="W531" s="44"/>
      <c r="X531" s="44"/>
      <c r="Y531" s="44"/>
    </row>
    <row r="532" spans="1:25" ht="18" customHeight="1">
      <c r="A532" s="94"/>
      <c r="B532" s="44"/>
      <c r="C532" s="118"/>
      <c r="D532" s="119"/>
      <c r="E532" s="119"/>
      <c r="F532" s="120"/>
      <c r="G532" s="44"/>
      <c r="H532" s="44"/>
      <c r="I532" s="44"/>
      <c r="J532" s="44"/>
      <c r="K532" s="44"/>
      <c r="L532" s="44"/>
      <c r="M532" s="44"/>
      <c r="N532" s="44"/>
      <c r="O532" s="44"/>
      <c r="P532" s="44"/>
      <c r="Q532" s="44"/>
      <c r="R532" s="44"/>
      <c r="S532" s="44"/>
      <c r="T532" s="44"/>
      <c r="U532" s="44"/>
      <c r="V532" s="44"/>
      <c r="W532" s="44"/>
      <c r="X532" s="44"/>
      <c r="Y532" s="44"/>
    </row>
    <row r="533" spans="1:25" ht="18" customHeight="1">
      <c r="A533" s="94"/>
      <c r="B533" s="44"/>
      <c r="C533" s="118"/>
      <c r="D533" s="119"/>
      <c r="E533" s="119"/>
      <c r="F533" s="120"/>
      <c r="G533" s="44"/>
      <c r="H533" s="44"/>
      <c r="I533" s="44"/>
      <c r="J533" s="44"/>
      <c r="K533" s="44"/>
      <c r="L533" s="44"/>
      <c r="M533" s="44"/>
      <c r="N533" s="44"/>
      <c r="O533" s="44"/>
      <c r="P533" s="44"/>
      <c r="Q533" s="44"/>
      <c r="R533" s="44"/>
      <c r="S533" s="44"/>
      <c r="T533" s="44"/>
      <c r="U533" s="44"/>
      <c r="V533" s="44"/>
      <c r="W533" s="44"/>
      <c r="X533" s="44"/>
      <c r="Y533" s="44"/>
    </row>
    <row r="534" spans="1:25" ht="18" customHeight="1">
      <c r="A534" s="94"/>
      <c r="B534" s="44"/>
      <c r="C534" s="118"/>
      <c r="D534" s="119"/>
      <c r="E534" s="119"/>
      <c r="F534" s="120"/>
      <c r="G534" s="44"/>
      <c r="H534" s="44"/>
      <c r="I534" s="44"/>
      <c r="J534" s="44"/>
      <c r="K534" s="44"/>
      <c r="L534" s="44"/>
      <c r="M534" s="44"/>
      <c r="N534" s="44"/>
      <c r="O534" s="44"/>
      <c r="P534" s="44"/>
      <c r="Q534" s="44"/>
      <c r="R534" s="44"/>
      <c r="S534" s="44"/>
      <c r="T534" s="44"/>
      <c r="U534" s="44"/>
      <c r="V534" s="44"/>
      <c r="W534" s="44"/>
      <c r="X534" s="44"/>
      <c r="Y534" s="44"/>
    </row>
    <row r="535" spans="1:25" ht="18" customHeight="1">
      <c r="A535" s="94"/>
      <c r="B535" s="44"/>
      <c r="C535" s="118"/>
      <c r="D535" s="119"/>
      <c r="E535" s="119"/>
      <c r="F535" s="120"/>
      <c r="G535" s="44"/>
      <c r="H535" s="44"/>
      <c r="I535" s="44"/>
      <c r="J535" s="44"/>
      <c r="K535" s="44"/>
      <c r="L535" s="44"/>
      <c r="M535" s="44"/>
      <c r="N535" s="44"/>
      <c r="O535" s="44"/>
      <c r="P535" s="44"/>
      <c r="Q535" s="44"/>
      <c r="R535" s="44"/>
      <c r="S535" s="44"/>
      <c r="T535" s="44"/>
      <c r="U535" s="44"/>
      <c r="V535" s="44"/>
      <c r="W535" s="44"/>
      <c r="X535" s="44"/>
      <c r="Y535" s="44"/>
    </row>
    <row r="536" spans="1:25" ht="18" customHeight="1">
      <c r="A536" s="94"/>
      <c r="B536" s="44"/>
      <c r="C536" s="118"/>
      <c r="D536" s="119"/>
      <c r="E536" s="119"/>
      <c r="F536" s="120"/>
      <c r="G536" s="44"/>
      <c r="H536" s="44"/>
      <c r="I536" s="44"/>
      <c r="J536" s="44"/>
      <c r="K536" s="44"/>
      <c r="L536" s="44"/>
      <c r="M536" s="44"/>
      <c r="N536" s="44"/>
      <c r="O536" s="44"/>
      <c r="P536" s="44"/>
      <c r="Q536" s="44"/>
      <c r="R536" s="44"/>
      <c r="S536" s="44"/>
      <c r="T536" s="44"/>
      <c r="U536" s="44"/>
      <c r="V536" s="44"/>
      <c r="W536" s="44"/>
      <c r="X536" s="44"/>
      <c r="Y536" s="44"/>
    </row>
    <row r="537" spans="1:25" ht="18" customHeight="1">
      <c r="A537" s="94"/>
      <c r="B537" s="44"/>
      <c r="C537" s="118"/>
      <c r="D537" s="119"/>
      <c r="E537" s="119"/>
      <c r="F537" s="120"/>
      <c r="G537" s="44"/>
      <c r="H537" s="44"/>
      <c r="I537" s="44"/>
      <c r="J537" s="44"/>
      <c r="K537" s="44"/>
      <c r="L537" s="44"/>
      <c r="M537" s="44"/>
      <c r="N537" s="44"/>
      <c r="O537" s="44"/>
      <c r="P537" s="44"/>
      <c r="Q537" s="44"/>
      <c r="R537" s="44"/>
      <c r="S537" s="44"/>
      <c r="T537" s="44"/>
      <c r="U537" s="44"/>
      <c r="V537" s="44"/>
      <c r="W537" s="44"/>
      <c r="X537" s="44"/>
      <c r="Y537" s="44"/>
    </row>
    <row r="538" spans="1:25" ht="18" customHeight="1">
      <c r="A538" s="94"/>
      <c r="B538" s="44"/>
      <c r="C538" s="118"/>
      <c r="D538" s="119"/>
      <c r="E538" s="119"/>
      <c r="F538" s="120"/>
      <c r="G538" s="44"/>
      <c r="H538" s="44"/>
      <c r="I538" s="44"/>
      <c r="J538" s="44"/>
      <c r="K538" s="44"/>
      <c r="L538" s="44"/>
      <c r="M538" s="44"/>
      <c r="N538" s="44"/>
      <c r="O538" s="44"/>
      <c r="P538" s="44"/>
      <c r="Q538" s="44"/>
      <c r="R538" s="44"/>
      <c r="S538" s="44"/>
      <c r="T538" s="44"/>
      <c r="U538" s="44"/>
      <c r="V538" s="44"/>
      <c r="W538" s="44"/>
      <c r="X538" s="44"/>
      <c r="Y538" s="44"/>
    </row>
    <row r="539" spans="1:25" ht="18" customHeight="1">
      <c r="A539" s="94"/>
      <c r="B539" s="44"/>
      <c r="C539" s="118"/>
      <c r="D539" s="119"/>
      <c r="E539" s="119"/>
      <c r="F539" s="120"/>
      <c r="G539" s="44"/>
      <c r="H539" s="44"/>
      <c r="I539" s="44"/>
      <c r="J539" s="44"/>
      <c r="K539" s="44"/>
      <c r="L539" s="44"/>
      <c r="M539" s="44"/>
      <c r="N539" s="44"/>
      <c r="O539" s="44"/>
      <c r="P539" s="44"/>
      <c r="Q539" s="44"/>
      <c r="R539" s="44"/>
      <c r="S539" s="44"/>
      <c r="T539" s="44"/>
      <c r="U539" s="44"/>
      <c r="V539" s="44"/>
      <c r="W539" s="44"/>
      <c r="X539" s="44"/>
      <c r="Y539" s="44"/>
    </row>
    <row r="540" spans="1:25" ht="18" customHeight="1">
      <c r="A540" s="94"/>
      <c r="B540" s="44"/>
      <c r="C540" s="118"/>
      <c r="D540" s="119"/>
      <c r="E540" s="119"/>
      <c r="F540" s="120"/>
      <c r="G540" s="44"/>
      <c r="H540" s="44"/>
      <c r="I540" s="44"/>
      <c r="J540" s="44"/>
      <c r="K540" s="44"/>
      <c r="L540" s="44"/>
      <c r="M540" s="44"/>
      <c r="N540" s="44"/>
      <c r="O540" s="44"/>
      <c r="P540" s="44"/>
      <c r="Q540" s="44"/>
      <c r="R540" s="44"/>
      <c r="S540" s="44"/>
      <c r="T540" s="44"/>
      <c r="U540" s="44"/>
      <c r="V540" s="44"/>
      <c r="W540" s="44"/>
      <c r="X540" s="44"/>
      <c r="Y540" s="44"/>
    </row>
    <row r="541" spans="1:25" ht="18" customHeight="1">
      <c r="A541" s="94"/>
      <c r="B541" s="44"/>
      <c r="C541" s="118"/>
      <c r="D541" s="119"/>
      <c r="E541" s="119"/>
      <c r="F541" s="120"/>
      <c r="G541" s="44"/>
      <c r="H541" s="44"/>
      <c r="I541" s="44"/>
      <c r="J541" s="44"/>
      <c r="K541" s="44"/>
      <c r="L541" s="44"/>
      <c r="M541" s="44"/>
      <c r="N541" s="44"/>
      <c r="O541" s="44"/>
      <c r="P541" s="44"/>
      <c r="Q541" s="44"/>
      <c r="R541" s="44"/>
      <c r="S541" s="44"/>
      <c r="T541" s="44"/>
      <c r="U541" s="44"/>
      <c r="V541" s="44"/>
      <c r="W541" s="44"/>
      <c r="X541" s="44"/>
      <c r="Y541" s="44"/>
    </row>
    <row r="542" spans="1:25" ht="18" customHeight="1">
      <c r="A542" s="94"/>
      <c r="B542" s="44"/>
      <c r="C542" s="118"/>
      <c r="D542" s="119"/>
      <c r="E542" s="119"/>
      <c r="F542" s="120"/>
      <c r="G542" s="44"/>
      <c r="H542" s="44"/>
      <c r="I542" s="44"/>
      <c r="J542" s="44"/>
      <c r="K542" s="44"/>
      <c r="L542" s="44"/>
      <c r="M542" s="44"/>
      <c r="N542" s="44"/>
      <c r="O542" s="44"/>
      <c r="P542" s="44"/>
      <c r="Q542" s="44"/>
      <c r="R542" s="44"/>
      <c r="S542" s="44"/>
      <c r="T542" s="44"/>
      <c r="U542" s="44"/>
      <c r="V542" s="44"/>
      <c r="W542" s="44"/>
      <c r="X542" s="44"/>
      <c r="Y542" s="44"/>
    </row>
    <row r="543" spans="1:25" ht="18" customHeight="1">
      <c r="A543" s="94"/>
      <c r="B543" s="44"/>
      <c r="C543" s="118"/>
      <c r="D543" s="119"/>
      <c r="E543" s="119"/>
      <c r="F543" s="120"/>
      <c r="G543" s="44"/>
      <c r="H543" s="44"/>
      <c r="I543" s="44"/>
      <c r="J543" s="44"/>
      <c r="K543" s="44"/>
      <c r="L543" s="44"/>
      <c r="M543" s="44"/>
      <c r="N543" s="44"/>
      <c r="O543" s="44"/>
      <c r="P543" s="44"/>
      <c r="Q543" s="44"/>
      <c r="R543" s="44"/>
      <c r="S543" s="44"/>
      <c r="T543" s="44"/>
      <c r="U543" s="44"/>
      <c r="V543" s="44"/>
      <c r="W543" s="44"/>
      <c r="X543" s="44"/>
      <c r="Y543" s="44"/>
    </row>
    <row r="544" spans="1:25" ht="18" customHeight="1">
      <c r="A544" s="94"/>
      <c r="B544" s="44"/>
      <c r="C544" s="118"/>
      <c r="D544" s="119"/>
      <c r="E544" s="119"/>
      <c r="F544" s="120"/>
      <c r="G544" s="44"/>
      <c r="H544" s="44"/>
      <c r="I544" s="44"/>
      <c r="J544" s="44"/>
      <c r="K544" s="44"/>
      <c r="L544" s="44"/>
      <c r="M544" s="44"/>
      <c r="N544" s="44"/>
      <c r="O544" s="44"/>
      <c r="P544" s="44"/>
      <c r="Q544" s="44"/>
      <c r="R544" s="44"/>
      <c r="S544" s="44"/>
      <c r="T544" s="44"/>
      <c r="U544" s="44"/>
      <c r="V544" s="44"/>
      <c r="W544" s="44"/>
      <c r="X544" s="44"/>
      <c r="Y544" s="44"/>
    </row>
    <row r="545" spans="1:25" ht="18" customHeight="1">
      <c r="A545" s="94"/>
      <c r="B545" s="44"/>
      <c r="C545" s="118"/>
      <c r="D545" s="119"/>
      <c r="E545" s="119"/>
      <c r="F545" s="120"/>
      <c r="G545" s="44"/>
      <c r="H545" s="44"/>
      <c r="I545" s="44"/>
      <c r="J545" s="44"/>
      <c r="K545" s="44"/>
      <c r="L545" s="44"/>
      <c r="M545" s="44"/>
      <c r="N545" s="44"/>
      <c r="O545" s="44"/>
      <c r="P545" s="44"/>
      <c r="Q545" s="44"/>
      <c r="R545" s="44"/>
      <c r="S545" s="44"/>
      <c r="T545" s="44"/>
      <c r="U545" s="44"/>
      <c r="V545" s="44"/>
      <c r="W545" s="44"/>
      <c r="X545" s="44"/>
      <c r="Y545" s="44"/>
    </row>
    <row r="546" spans="1:25" ht="18" customHeight="1">
      <c r="A546" s="94"/>
      <c r="B546" s="44"/>
      <c r="C546" s="118"/>
      <c r="D546" s="119"/>
      <c r="E546" s="119"/>
      <c r="F546" s="120"/>
      <c r="G546" s="44"/>
      <c r="H546" s="44"/>
      <c r="I546" s="44"/>
      <c r="J546" s="44"/>
      <c r="K546" s="44"/>
      <c r="L546" s="44"/>
      <c r="M546" s="44"/>
      <c r="N546" s="44"/>
      <c r="O546" s="44"/>
      <c r="P546" s="44"/>
      <c r="Q546" s="44"/>
      <c r="R546" s="44"/>
      <c r="S546" s="44"/>
      <c r="T546" s="44"/>
      <c r="U546" s="44"/>
      <c r="V546" s="44"/>
      <c r="W546" s="44"/>
      <c r="X546" s="44"/>
      <c r="Y546" s="44"/>
    </row>
    <row r="547" spans="1:25" ht="18" customHeight="1">
      <c r="A547" s="94"/>
      <c r="B547" s="44"/>
      <c r="C547" s="118"/>
      <c r="D547" s="119"/>
      <c r="E547" s="119"/>
      <c r="F547" s="120"/>
      <c r="G547" s="44"/>
      <c r="H547" s="44"/>
      <c r="I547" s="44"/>
      <c r="J547" s="44"/>
      <c r="K547" s="44"/>
      <c r="L547" s="44"/>
      <c r="M547" s="44"/>
      <c r="N547" s="44"/>
      <c r="O547" s="44"/>
      <c r="P547" s="44"/>
      <c r="Q547" s="44"/>
      <c r="R547" s="44"/>
      <c r="S547" s="44"/>
      <c r="T547" s="44"/>
      <c r="U547" s="44"/>
      <c r="V547" s="44"/>
      <c r="W547" s="44"/>
      <c r="X547" s="44"/>
      <c r="Y547" s="44"/>
    </row>
    <row r="548" spans="1:25" ht="18" customHeight="1">
      <c r="A548" s="94"/>
      <c r="B548" s="44"/>
      <c r="C548" s="118"/>
      <c r="D548" s="119"/>
      <c r="E548" s="119"/>
      <c r="F548" s="120"/>
      <c r="G548" s="44"/>
      <c r="H548" s="44"/>
      <c r="I548" s="44"/>
      <c r="J548" s="44"/>
      <c r="K548" s="44"/>
      <c r="L548" s="44"/>
      <c r="M548" s="44"/>
      <c r="N548" s="44"/>
      <c r="O548" s="44"/>
      <c r="P548" s="44"/>
      <c r="Q548" s="44"/>
      <c r="R548" s="44"/>
      <c r="S548" s="44"/>
      <c r="T548" s="44"/>
      <c r="U548" s="44"/>
      <c r="V548" s="44"/>
      <c r="W548" s="44"/>
      <c r="X548" s="44"/>
      <c r="Y548" s="44"/>
    </row>
    <row r="549" spans="1:25" ht="18" customHeight="1">
      <c r="A549" s="94"/>
      <c r="B549" s="44"/>
      <c r="C549" s="118"/>
      <c r="D549" s="119"/>
      <c r="E549" s="119"/>
      <c r="F549" s="120"/>
      <c r="G549" s="44"/>
      <c r="H549" s="44"/>
      <c r="I549" s="44"/>
      <c r="J549" s="44"/>
      <c r="K549" s="44"/>
      <c r="L549" s="44"/>
      <c r="M549" s="44"/>
      <c r="N549" s="44"/>
      <c r="O549" s="44"/>
      <c r="P549" s="44"/>
      <c r="Q549" s="44"/>
      <c r="R549" s="44"/>
      <c r="S549" s="44"/>
      <c r="T549" s="44"/>
      <c r="U549" s="44"/>
      <c r="V549" s="44"/>
      <c r="W549" s="44"/>
      <c r="X549" s="44"/>
      <c r="Y549" s="44"/>
    </row>
    <row r="550" spans="1:25" ht="18" customHeight="1">
      <c r="A550" s="94"/>
      <c r="B550" s="44"/>
      <c r="C550" s="118"/>
      <c r="D550" s="119"/>
      <c r="E550" s="119"/>
      <c r="F550" s="120"/>
      <c r="G550" s="44"/>
      <c r="H550" s="44"/>
      <c r="I550" s="44"/>
      <c r="J550" s="44"/>
      <c r="K550" s="44"/>
      <c r="L550" s="44"/>
      <c r="M550" s="44"/>
      <c r="N550" s="44"/>
      <c r="O550" s="44"/>
      <c r="P550" s="44"/>
      <c r="Q550" s="44"/>
      <c r="R550" s="44"/>
      <c r="S550" s="44"/>
      <c r="T550" s="44"/>
      <c r="U550" s="44"/>
      <c r="V550" s="44"/>
      <c r="W550" s="44"/>
      <c r="X550" s="44"/>
      <c r="Y550" s="44"/>
    </row>
    <row r="551" spans="1:25" ht="18" customHeight="1">
      <c r="A551" s="94"/>
      <c r="B551" s="44"/>
      <c r="C551" s="118"/>
      <c r="D551" s="119"/>
      <c r="E551" s="119"/>
      <c r="F551" s="120"/>
      <c r="G551" s="44"/>
      <c r="H551" s="44"/>
      <c r="I551" s="44"/>
      <c r="J551" s="44"/>
      <c r="K551" s="44"/>
      <c r="L551" s="44"/>
      <c r="M551" s="44"/>
      <c r="N551" s="44"/>
      <c r="O551" s="44"/>
      <c r="P551" s="44"/>
      <c r="Q551" s="44"/>
      <c r="R551" s="44"/>
      <c r="S551" s="44"/>
      <c r="T551" s="44"/>
      <c r="U551" s="44"/>
      <c r="V551" s="44"/>
      <c r="W551" s="44"/>
      <c r="X551" s="44"/>
      <c r="Y551" s="44"/>
    </row>
    <row r="552" spans="1:25" ht="18" customHeight="1">
      <c r="A552" s="94"/>
      <c r="B552" s="44"/>
      <c r="C552" s="118"/>
      <c r="D552" s="119"/>
      <c r="E552" s="119"/>
      <c r="F552" s="120"/>
      <c r="G552" s="44"/>
      <c r="H552" s="44"/>
      <c r="I552" s="44"/>
      <c r="J552" s="44"/>
      <c r="K552" s="44"/>
      <c r="L552" s="44"/>
      <c r="M552" s="44"/>
      <c r="N552" s="44"/>
      <c r="O552" s="44"/>
      <c r="P552" s="44"/>
      <c r="Q552" s="44"/>
      <c r="R552" s="44"/>
      <c r="S552" s="44"/>
      <c r="T552" s="44"/>
      <c r="U552" s="44"/>
      <c r="V552" s="44"/>
      <c r="W552" s="44"/>
      <c r="X552" s="44"/>
      <c r="Y552" s="44"/>
    </row>
    <row r="553" spans="1:25" ht="18" customHeight="1">
      <c r="A553" s="94"/>
      <c r="B553" s="44"/>
      <c r="C553" s="118"/>
      <c r="D553" s="119"/>
      <c r="E553" s="119"/>
      <c r="F553" s="120"/>
      <c r="G553" s="44"/>
      <c r="H553" s="44"/>
      <c r="I553" s="44"/>
      <c r="J553" s="44"/>
      <c r="K553" s="44"/>
      <c r="L553" s="44"/>
      <c r="M553" s="44"/>
      <c r="N553" s="44"/>
      <c r="O553" s="44"/>
      <c r="P553" s="44"/>
      <c r="Q553" s="44"/>
      <c r="R553" s="44"/>
      <c r="S553" s="44"/>
      <c r="T553" s="44"/>
      <c r="U553" s="44"/>
      <c r="V553" s="44"/>
      <c r="W553" s="44"/>
      <c r="X553" s="44"/>
      <c r="Y553" s="44"/>
    </row>
    <row r="554" spans="1:25" ht="18" customHeight="1">
      <c r="A554" s="94"/>
      <c r="B554" s="44"/>
      <c r="C554" s="118"/>
      <c r="D554" s="119"/>
      <c r="E554" s="119"/>
      <c r="F554" s="120"/>
      <c r="G554" s="44"/>
      <c r="H554" s="44"/>
      <c r="I554" s="44"/>
      <c r="J554" s="44"/>
      <c r="K554" s="44"/>
      <c r="L554" s="44"/>
      <c r="M554" s="44"/>
      <c r="N554" s="44"/>
      <c r="O554" s="44"/>
      <c r="P554" s="44"/>
      <c r="Q554" s="44"/>
      <c r="R554" s="44"/>
      <c r="S554" s="44"/>
      <c r="T554" s="44"/>
      <c r="U554" s="44"/>
      <c r="V554" s="44"/>
      <c r="W554" s="44"/>
      <c r="X554" s="44"/>
      <c r="Y554" s="44"/>
    </row>
    <row r="555" spans="1:25" ht="18" customHeight="1">
      <c r="A555" s="94"/>
      <c r="B555" s="44"/>
      <c r="C555" s="118"/>
      <c r="D555" s="119"/>
      <c r="E555" s="119"/>
      <c r="F555" s="120"/>
      <c r="G555" s="44"/>
      <c r="H555" s="44"/>
      <c r="I555" s="44"/>
      <c r="J555" s="44"/>
      <c r="K555" s="44"/>
      <c r="L555" s="44"/>
      <c r="M555" s="44"/>
      <c r="N555" s="44"/>
      <c r="O555" s="44"/>
      <c r="P555" s="44"/>
      <c r="Q555" s="44"/>
      <c r="R555" s="44"/>
      <c r="S555" s="44"/>
      <c r="T555" s="44"/>
      <c r="U555" s="44"/>
      <c r="V555" s="44"/>
      <c r="W555" s="44"/>
      <c r="X555" s="44"/>
      <c r="Y555" s="44"/>
    </row>
    <row r="556" spans="1:25" ht="18" customHeight="1">
      <c r="A556" s="94"/>
      <c r="B556" s="44"/>
      <c r="C556" s="118"/>
      <c r="D556" s="119"/>
      <c r="E556" s="119"/>
      <c r="F556" s="120"/>
      <c r="G556" s="44"/>
      <c r="H556" s="44"/>
      <c r="I556" s="44"/>
      <c r="J556" s="44"/>
      <c r="K556" s="44"/>
      <c r="L556" s="44"/>
      <c r="M556" s="44"/>
      <c r="N556" s="44"/>
      <c r="O556" s="44"/>
      <c r="P556" s="44"/>
      <c r="Q556" s="44"/>
      <c r="R556" s="44"/>
      <c r="S556" s="44"/>
      <c r="T556" s="44"/>
      <c r="U556" s="44"/>
      <c r="V556" s="44"/>
      <c r="W556" s="44"/>
      <c r="X556" s="44"/>
      <c r="Y556" s="44"/>
    </row>
    <row r="557" spans="1:25" ht="18" customHeight="1">
      <c r="A557" s="94"/>
      <c r="B557" s="44"/>
      <c r="C557" s="118"/>
      <c r="D557" s="119"/>
      <c r="E557" s="119"/>
      <c r="F557" s="120"/>
      <c r="G557" s="44"/>
      <c r="H557" s="44"/>
      <c r="I557" s="44"/>
      <c r="J557" s="44"/>
      <c r="K557" s="44"/>
      <c r="L557" s="44"/>
      <c r="M557" s="44"/>
      <c r="N557" s="44"/>
      <c r="O557" s="44"/>
      <c r="P557" s="44"/>
      <c r="Q557" s="44"/>
      <c r="R557" s="44"/>
      <c r="S557" s="44"/>
      <c r="T557" s="44"/>
      <c r="U557" s="44"/>
      <c r="V557" s="44"/>
      <c r="W557" s="44"/>
      <c r="X557" s="44"/>
      <c r="Y557" s="44"/>
    </row>
    <row r="558" spans="1:25" ht="18" customHeight="1">
      <c r="A558" s="94"/>
      <c r="B558" s="44"/>
      <c r="C558" s="118"/>
      <c r="D558" s="119"/>
      <c r="E558" s="119"/>
      <c r="F558" s="120"/>
      <c r="G558" s="44"/>
      <c r="H558" s="44"/>
      <c r="I558" s="44"/>
      <c r="J558" s="44"/>
      <c r="K558" s="44"/>
      <c r="L558" s="44"/>
      <c r="M558" s="44"/>
      <c r="N558" s="44"/>
      <c r="O558" s="44"/>
      <c r="P558" s="44"/>
      <c r="Q558" s="44"/>
      <c r="R558" s="44"/>
      <c r="S558" s="44"/>
      <c r="T558" s="44"/>
      <c r="U558" s="44"/>
      <c r="V558" s="44"/>
      <c r="W558" s="44"/>
      <c r="X558" s="44"/>
      <c r="Y558" s="44"/>
    </row>
    <row r="559" spans="1:25" ht="18" customHeight="1">
      <c r="A559" s="94"/>
      <c r="B559" s="44"/>
      <c r="C559" s="118"/>
      <c r="D559" s="119"/>
      <c r="E559" s="119"/>
      <c r="F559" s="120"/>
      <c r="G559" s="44"/>
      <c r="H559" s="44"/>
      <c r="I559" s="44"/>
      <c r="J559" s="44"/>
      <c r="K559" s="44"/>
      <c r="L559" s="44"/>
      <c r="M559" s="44"/>
      <c r="N559" s="44"/>
      <c r="O559" s="44"/>
      <c r="P559" s="44"/>
      <c r="Q559" s="44"/>
      <c r="R559" s="44"/>
      <c r="S559" s="44"/>
      <c r="T559" s="44"/>
      <c r="U559" s="44"/>
      <c r="V559" s="44"/>
      <c r="W559" s="44"/>
      <c r="X559" s="44"/>
      <c r="Y559" s="44"/>
    </row>
    <row r="560" spans="1:25" ht="18" customHeight="1">
      <c r="A560" s="94"/>
      <c r="B560" s="44"/>
      <c r="C560" s="118"/>
      <c r="D560" s="119"/>
      <c r="E560" s="119"/>
      <c r="F560" s="120"/>
      <c r="G560" s="44"/>
      <c r="H560" s="44"/>
      <c r="I560" s="44"/>
      <c r="J560" s="44"/>
      <c r="K560" s="44"/>
      <c r="L560" s="44"/>
      <c r="M560" s="44"/>
      <c r="N560" s="44"/>
      <c r="O560" s="44"/>
      <c r="P560" s="44"/>
      <c r="Q560" s="44"/>
      <c r="R560" s="44"/>
      <c r="S560" s="44"/>
      <c r="T560" s="44"/>
      <c r="U560" s="44"/>
      <c r="V560" s="44"/>
      <c r="W560" s="44"/>
      <c r="X560" s="44"/>
      <c r="Y560" s="44"/>
    </row>
    <row r="561" spans="1:25" ht="18" customHeight="1">
      <c r="A561" s="94"/>
      <c r="B561" s="44"/>
      <c r="C561" s="118"/>
      <c r="D561" s="119"/>
      <c r="E561" s="119"/>
      <c r="F561" s="120"/>
      <c r="G561" s="44"/>
      <c r="H561" s="44"/>
      <c r="I561" s="44"/>
      <c r="J561" s="44"/>
      <c r="K561" s="44"/>
      <c r="L561" s="44"/>
      <c r="M561" s="44"/>
      <c r="N561" s="44"/>
      <c r="O561" s="44"/>
      <c r="P561" s="44"/>
      <c r="Q561" s="44"/>
      <c r="R561" s="44"/>
      <c r="S561" s="44"/>
      <c r="T561" s="44"/>
      <c r="U561" s="44"/>
      <c r="V561" s="44"/>
      <c r="W561" s="44"/>
      <c r="X561" s="44"/>
      <c r="Y561" s="44"/>
    </row>
    <row r="562" spans="1:25" ht="18" customHeight="1">
      <c r="A562" s="94"/>
      <c r="B562" s="44"/>
      <c r="C562" s="118"/>
      <c r="D562" s="119"/>
      <c r="E562" s="119"/>
      <c r="F562" s="120"/>
      <c r="G562" s="44"/>
      <c r="H562" s="44"/>
      <c r="I562" s="44"/>
      <c r="J562" s="44"/>
      <c r="K562" s="44"/>
      <c r="L562" s="44"/>
      <c r="M562" s="44"/>
      <c r="N562" s="44"/>
      <c r="O562" s="44"/>
      <c r="P562" s="44"/>
      <c r="Q562" s="44"/>
      <c r="R562" s="44"/>
      <c r="S562" s="44"/>
      <c r="T562" s="44"/>
      <c r="U562" s="44"/>
      <c r="V562" s="44"/>
      <c r="W562" s="44"/>
      <c r="X562" s="44"/>
      <c r="Y562" s="44"/>
    </row>
    <row r="563" spans="1:25" ht="18" customHeight="1">
      <c r="A563" s="94"/>
      <c r="B563" s="44"/>
      <c r="C563" s="118"/>
      <c r="D563" s="119"/>
      <c r="E563" s="119"/>
      <c r="F563" s="120"/>
      <c r="G563" s="44"/>
      <c r="H563" s="44"/>
      <c r="I563" s="44"/>
      <c r="J563" s="44"/>
      <c r="K563" s="44"/>
      <c r="L563" s="44"/>
      <c r="M563" s="44"/>
      <c r="N563" s="44"/>
      <c r="O563" s="44"/>
      <c r="P563" s="44"/>
      <c r="Q563" s="44"/>
      <c r="R563" s="44"/>
      <c r="S563" s="44"/>
      <c r="T563" s="44"/>
      <c r="U563" s="44"/>
      <c r="V563" s="44"/>
      <c r="W563" s="44"/>
      <c r="X563" s="44"/>
      <c r="Y563" s="44"/>
    </row>
    <row r="564" spans="1:25" ht="18" customHeight="1">
      <c r="A564" s="94"/>
      <c r="B564" s="44"/>
      <c r="C564" s="118"/>
      <c r="D564" s="119"/>
      <c r="E564" s="119"/>
      <c r="F564" s="120"/>
      <c r="G564" s="44"/>
      <c r="H564" s="44"/>
      <c r="I564" s="44"/>
      <c r="J564" s="44"/>
      <c r="K564" s="44"/>
      <c r="L564" s="44"/>
      <c r="M564" s="44"/>
      <c r="N564" s="44"/>
      <c r="O564" s="44"/>
      <c r="P564" s="44"/>
      <c r="Q564" s="44"/>
      <c r="R564" s="44"/>
      <c r="S564" s="44"/>
      <c r="T564" s="44"/>
      <c r="U564" s="44"/>
      <c r="V564" s="44"/>
      <c r="W564" s="44"/>
      <c r="X564" s="44"/>
      <c r="Y564" s="44"/>
    </row>
    <row r="565" spans="1:25" ht="18" customHeight="1">
      <c r="A565" s="94"/>
      <c r="B565" s="44"/>
      <c r="C565" s="118"/>
      <c r="D565" s="119"/>
      <c r="E565" s="119"/>
      <c r="F565" s="120"/>
      <c r="G565" s="44"/>
      <c r="H565" s="44"/>
      <c r="I565" s="44"/>
      <c r="J565" s="44"/>
      <c r="K565" s="44"/>
      <c r="L565" s="44"/>
      <c r="M565" s="44"/>
      <c r="N565" s="44"/>
      <c r="O565" s="44"/>
      <c r="P565" s="44"/>
      <c r="Q565" s="44"/>
      <c r="R565" s="44"/>
      <c r="S565" s="44"/>
      <c r="T565" s="44"/>
      <c r="U565" s="44"/>
      <c r="V565" s="44"/>
      <c r="W565" s="44"/>
      <c r="X565" s="44"/>
      <c r="Y565" s="44"/>
    </row>
    <row r="566" spans="1:25" ht="18" customHeight="1">
      <c r="A566" s="94"/>
      <c r="B566" s="44"/>
      <c r="C566" s="118"/>
      <c r="D566" s="119"/>
      <c r="E566" s="119"/>
      <c r="F566" s="120"/>
      <c r="G566" s="44"/>
      <c r="H566" s="44"/>
      <c r="I566" s="44"/>
      <c r="J566" s="44"/>
      <c r="K566" s="44"/>
      <c r="L566" s="44"/>
      <c r="M566" s="44"/>
      <c r="N566" s="44"/>
      <c r="O566" s="44"/>
      <c r="P566" s="44"/>
      <c r="Q566" s="44"/>
      <c r="R566" s="44"/>
      <c r="S566" s="44"/>
      <c r="T566" s="44"/>
      <c r="U566" s="44"/>
      <c r="V566" s="44"/>
      <c r="W566" s="44"/>
      <c r="X566" s="44"/>
      <c r="Y566" s="44"/>
    </row>
    <row r="567" spans="1:25" ht="18" customHeight="1">
      <c r="A567" s="94"/>
      <c r="B567" s="44"/>
      <c r="C567" s="118"/>
      <c r="D567" s="119"/>
      <c r="E567" s="119"/>
      <c r="F567" s="120"/>
      <c r="G567" s="44"/>
      <c r="H567" s="44"/>
      <c r="I567" s="44"/>
      <c r="J567" s="44"/>
      <c r="K567" s="44"/>
      <c r="L567" s="44"/>
      <c r="M567" s="44"/>
      <c r="N567" s="44"/>
      <c r="O567" s="44"/>
      <c r="P567" s="44"/>
      <c r="Q567" s="44"/>
      <c r="R567" s="44"/>
      <c r="S567" s="44"/>
      <c r="T567" s="44"/>
      <c r="U567" s="44"/>
      <c r="V567" s="44"/>
      <c r="W567" s="44"/>
      <c r="X567" s="44"/>
      <c r="Y567" s="44"/>
    </row>
    <row r="568" spans="1:25" ht="18" customHeight="1">
      <c r="A568" s="94"/>
      <c r="B568" s="44"/>
      <c r="C568" s="118"/>
      <c r="D568" s="119"/>
      <c r="E568" s="119"/>
      <c r="F568" s="120"/>
      <c r="G568" s="44"/>
      <c r="H568" s="44"/>
      <c r="I568" s="44"/>
      <c r="J568" s="44"/>
      <c r="K568" s="44"/>
      <c r="L568" s="44"/>
      <c r="M568" s="44"/>
      <c r="N568" s="44"/>
      <c r="O568" s="44"/>
      <c r="P568" s="44"/>
      <c r="Q568" s="44"/>
      <c r="R568" s="44"/>
      <c r="S568" s="44"/>
      <c r="T568" s="44"/>
      <c r="U568" s="44"/>
      <c r="V568" s="44"/>
      <c r="W568" s="44"/>
      <c r="X568" s="44"/>
      <c r="Y568" s="44"/>
    </row>
    <row r="569" spans="1:25" ht="18" customHeight="1">
      <c r="A569" s="94"/>
      <c r="B569" s="44"/>
      <c r="C569" s="118"/>
      <c r="D569" s="119"/>
      <c r="E569" s="119"/>
      <c r="F569" s="120"/>
      <c r="G569" s="44"/>
      <c r="H569" s="44"/>
      <c r="I569" s="44"/>
      <c r="J569" s="44"/>
      <c r="K569" s="44"/>
      <c r="L569" s="44"/>
      <c r="M569" s="44"/>
      <c r="N569" s="44"/>
      <c r="O569" s="44"/>
      <c r="P569" s="44"/>
      <c r="Q569" s="44"/>
      <c r="R569" s="44"/>
      <c r="S569" s="44"/>
      <c r="T569" s="44"/>
      <c r="U569" s="44"/>
      <c r="V569" s="44"/>
      <c r="W569" s="44"/>
      <c r="X569" s="44"/>
      <c r="Y569" s="44"/>
    </row>
    <row r="570" spans="1:25" ht="18" customHeight="1">
      <c r="A570" s="94"/>
      <c r="B570" s="44"/>
      <c r="C570" s="118"/>
      <c r="D570" s="119"/>
      <c r="E570" s="119"/>
      <c r="F570" s="120"/>
      <c r="G570" s="44"/>
      <c r="H570" s="44"/>
      <c r="I570" s="44"/>
      <c r="J570" s="44"/>
      <c r="K570" s="44"/>
      <c r="L570" s="44"/>
      <c r="M570" s="44"/>
      <c r="N570" s="44"/>
      <c r="O570" s="44"/>
      <c r="P570" s="44"/>
      <c r="Q570" s="44"/>
      <c r="R570" s="44"/>
      <c r="S570" s="44"/>
      <c r="T570" s="44"/>
      <c r="U570" s="44"/>
      <c r="V570" s="44"/>
      <c r="W570" s="44"/>
      <c r="X570" s="44"/>
      <c r="Y570" s="44"/>
    </row>
    <row r="571" spans="1:25" ht="18" customHeight="1">
      <c r="A571" s="94"/>
      <c r="B571" s="44"/>
      <c r="C571" s="118"/>
      <c r="D571" s="119"/>
      <c r="E571" s="119"/>
      <c r="F571" s="120"/>
      <c r="G571" s="44"/>
      <c r="H571" s="44"/>
      <c r="I571" s="44"/>
      <c r="J571" s="44"/>
      <c r="K571" s="44"/>
      <c r="L571" s="44"/>
      <c r="M571" s="44"/>
      <c r="N571" s="44"/>
      <c r="O571" s="44"/>
      <c r="P571" s="44"/>
      <c r="Q571" s="44"/>
      <c r="R571" s="44"/>
      <c r="S571" s="44"/>
      <c r="T571" s="44"/>
      <c r="U571" s="44"/>
      <c r="V571" s="44"/>
      <c r="W571" s="44"/>
      <c r="X571" s="44"/>
      <c r="Y571" s="44"/>
    </row>
    <row r="572" spans="1:25" ht="18" customHeight="1">
      <c r="A572" s="94"/>
      <c r="B572" s="44"/>
      <c r="C572" s="118"/>
      <c r="D572" s="119"/>
      <c r="E572" s="119"/>
      <c r="F572" s="120"/>
      <c r="G572" s="44"/>
      <c r="H572" s="44"/>
      <c r="I572" s="44"/>
      <c r="J572" s="44"/>
      <c r="K572" s="44"/>
      <c r="L572" s="44"/>
      <c r="M572" s="44"/>
      <c r="N572" s="44"/>
      <c r="O572" s="44"/>
      <c r="P572" s="44"/>
      <c r="Q572" s="44"/>
      <c r="R572" s="44"/>
      <c r="S572" s="44"/>
      <c r="T572" s="44"/>
      <c r="U572" s="44"/>
      <c r="V572" s="44"/>
      <c r="W572" s="44"/>
      <c r="X572" s="44"/>
      <c r="Y572" s="44"/>
    </row>
    <row r="573" spans="1:25" ht="18" customHeight="1">
      <c r="A573" s="94"/>
      <c r="B573" s="44"/>
      <c r="C573" s="118"/>
      <c r="D573" s="119"/>
      <c r="E573" s="119"/>
      <c r="F573" s="120"/>
      <c r="G573" s="44"/>
      <c r="H573" s="44"/>
      <c r="I573" s="44"/>
      <c r="J573" s="44"/>
      <c r="K573" s="44"/>
      <c r="L573" s="44"/>
      <c r="M573" s="44"/>
      <c r="N573" s="44"/>
      <c r="O573" s="44"/>
      <c r="P573" s="44"/>
      <c r="Q573" s="44"/>
      <c r="R573" s="44"/>
      <c r="S573" s="44"/>
      <c r="T573" s="44"/>
      <c r="U573" s="44"/>
      <c r="V573" s="44"/>
      <c r="W573" s="44"/>
      <c r="X573" s="44"/>
      <c r="Y573" s="44"/>
    </row>
    <row r="574" spans="1:25" ht="18" customHeight="1">
      <c r="A574" s="94"/>
      <c r="B574" s="44"/>
      <c r="C574" s="118"/>
      <c r="D574" s="119"/>
      <c r="E574" s="119"/>
      <c r="F574" s="120"/>
      <c r="G574" s="44"/>
      <c r="H574" s="44"/>
      <c r="I574" s="44"/>
      <c r="J574" s="44"/>
      <c r="K574" s="44"/>
      <c r="L574" s="44"/>
      <c r="M574" s="44"/>
      <c r="N574" s="44"/>
      <c r="O574" s="44"/>
      <c r="P574" s="44"/>
      <c r="Q574" s="44"/>
      <c r="R574" s="44"/>
      <c r="S574" s="44"/>
      <c r="T574" s="44"/>
      <c r="U574" s="44"/>
      <c r="V574" s="44"/>
      <c r="W574" s="44"/>
      <c r="X574" s="44"/>
      <c r="Y574" s="44"/>
    </row>
    <row r="575" spans="1:25" ht="18" customHeight="1">
      <c r="A575" s="94"/>
      <c r="B575" s="44"/>
      <c r="C575" s="118"/>
      <c r="D575" s="119"/>
      <c r="E575" s="119"/>
      <c r="F575" s="120"/>
      <c r="G575" s="44"/>
      <c r="H575" s="44"/>
      <c r="I575" s="44"/>
      <c r="J575" s="44"/>
      <c r="K575" s="44"/>
      <c r="L575" s="44"/>
      <c r="M575" s="44"/>
      <c r="N575" s="44"/>
      <c r="O575" s="44"/>
      <c r="P575" s="44"/>
      <c r="Q575" s="44"/>
      <c r="R575" s="44"/>
      <c r="S575" s="44"/>
      <c r="T575" s="44"/>
      <c r="U575" s="44"/>
      <c r="V575" s="44"/>
      <c r="W575" s="44"/>
      <c r="X575" s="44"/>
      <c r="Y575" s="44"/>
    </row>
    <row r="576" spans="1:25" ht="18" customHeight="1">
      <c r="A576" s="94"/>
      <c r="B576" s="44"/>
      <c r="C576" s="118"/>
      <c r="D576" s="119"/>
      <c r="E576" s="119"/>
      <c r="F576" s="120"/>
      <c r="G576" s="44"/>
      <c r="H576" s="44"/>
      <c r="I576" s="44"/>
      <c r="J576" s="44"/>
      <c r="K576" s="44"/>
      <c r="L576" s="44"/>
      <c r="M576" s="44"/>
      <c r="N576" s="44"/>
      <c r="O576" s="44"/>
      <c r="P576" s="44"/>
      <c r="Q576" s="44"/>
      <c r="R576" s="44"/>
      <c r="S576" s="44"/>
      <c r="T576" s="44"/>
      <c r="U576" s="44"/>
      <c r="V576" s="44"/>
      <c r="W576" s="44"/>
      <c r="X576" s="44"/>
      <c r="Y576" s="44"/>
    </row>
    <row r="577" spans="1:25" ht="18" customHeight="1">
      <c r="A577" s="94"/>
      <c r="B577" s="44"/>
      <c r="C577" s="118"/>
      <c r="D577" s="119"/>
      <c r="E577" s="119"/>
      <c r="F577" s="120"/>
      <c r="G577" s="44"/>
      <c r="H577" s="44"/>
      <c r="I577" s="44"/>
      <c r="J577" s="44"/>
      <c r="K577" s="44"/>
      <c r="L577" s="44"/>
      <c r="M577" s="44"/>
      <c r="N577" s="44"/>
      <c r="O577" s="44"/>
      <c r="P577" s="44"/>
      <c r="Q577" s="44"/>
      <c r="R577" s="44"/>
      <c r="S577" s="44"/>
      <c r="T577" s="44"/>
      <c r="U577" s="44"/>
      <c r="V577" s="44"/>
      <c r="W577" s="44"/>
      <c r="X577" s="44"/>
      <c r="Y577" s="44"/>
    </row>
    <row r="578" spans="1:25" ht="18" customHeight="1">
      <c r="A578" s="94"/>
      <c r="B578" s="44"/>
      <c r="C578" s="118"/>
      <c r="D578" s="119"/>
      <c r="E578" s="119"/>
      <c r="F578" s="120"/>
      <c r="G578" s="44"/>
      <c r="H578" s="44"/>
      <c r="I578" s="44"/>
      <c r="J578" s="44"/>
      <c r="K578" s="44"/>
      <c r="L578" s="44"/>
      <c r="M578" s="44"/>
      <c r="N578" s="44"/>
      <c r="O578" s="44"/>
      <c r="P578" s="44"/>
      <c r="Q578" s="44"/>
      <c r="R578" s="44"/>
      <c r="S578" s="44"/>
      <c r="T578" s="44"/>
      <c r="U578" s="44"/>
      <c r="V578" s="44"/>
      <c r="W578" s="44"/>
      <c r="X578" s="44"/>
      <c r="Y578" s="44"/>
    </row>
    <row r="579" spans="1:25" ht="18" customHeight="1">
      <c r="A579" s="94"/>
      <c r="B579" s="44"/>
      <c r="C579" s="118"/>
      <c r="D579" s="119"/>
      <c r="E579" s="119"/>
      <c r="F579" s="120"/>
      <c r="G579" s="44"/>
      <c r="H579" s="44"/>
      <c r="I579" s="44"/>
      <c r="J579" s="44"/>
      <c r="K579" s="44"/>
      <c r="L579" s="44"/>
      <c r="M579" s="44"/>
      <c r="N579" s="44"/>
      <c r="O579" s="44"/>
      <c r="P579" s="44"/>
      <c r="Q579" s="44"/>
      <c r="R579" s="44"/>
      <c r="S579" s="44"/>
      <c r="T579" s="44"/>
      <c r="U579" s="44"/>
      <c r="V579" s="44"/>
      <c r="W579" s="44"/>
      <c r="X579" s="44"/>
      <c r="Y579" s="44"/>
    </row>
    <row r="580" spans="1:25" ht="18" customHeight="1">
      <c r="A580" s="94"/>
      <c r="B580" s="44"/>
      <c r="C580" s="118"/>
      <c r="D580" s="119"/>
      <c r="E580" s="119"/>
      <c r="F580" s="120"/>
      <c r="G580" s="44"/>
      <c r="H580" s="44"/>
      <c r="I580" s="44"/>
      <c r="J580" s="44"/>
      <c r="K580" s="44"/>
      <c r="L580" s="44"/>
      <c r="M580" s="44"/>
      <c r="N580" s="44"/>
      <c r="O580" s="44"/>
      <c r="P580" s="44"/>
      <c r="Q580" s="44"/>
      <c r="R580" s="44"/>
      <c r="S580" s="44"/>
      <c r="T580" s="44"/>
      <c r="U580" s="44"/>
      <c r="V580" s="44"/>
      <c r="W580" s="44"/>
      <c r="X580" s="44"/>
      <c r="Y580" s="44"/>
    </row>
    <row r="581" spans="1:25" ht="18" customHeight="1">
      <c r="A581" s="94"/>
      <c r="B581" s="44"/>
      <c r="C581" s="118"/>
      <c r="D581" s="119"/>
      <c r="E581" s="119"/>
      <c r="F581" s="120"/>
      <c r="G581" s="44"/>
      <c r="H581" s="44"/>
      <c r="I581" s="44"/>
      <c r="J581" s="44"/>
      <c r="K581" s="44"/>
      <c r="L581" s="44"/>
      <c r="M581" s="44"/>
      <c r="N581" s="44"/>
      <c r="O581" s="44"/>
      <c r="P581" s="44"/>
      <c r="Q581" s="44"/>
      <c r="R581" s="44"/>
      <c r="S581" s="44"/>
      <c r="T581" s="44"/>
      <c r="U581" s="44"/>
      <c r="V581" s="44"/>
      <c r="W581" s="44"/>
      <c r="X581" s="44"/>
      <c r="Y581" s="44"/>
    </row>
    <row r="582" spans="1:25" ht="18" customHeight="1">
      <c r="A582" s="94"/>
      <c r="B582" s="44"/>
      <c r="C582" s="118"/>
      <c r="D582" s="119"/>
      <c r="E582" s="119"/>
      <c r="F582" s="120"/>
      <c r="G582" s="44"/>
      <c r="H582" s="44"/>
      <c r="I582" s="44"/>
      <c r="J582" s="44"/>
      <c r="K582" s="44"/>
      <c r="L582" s="44"/>
      <c r="M582" s="44"/>
      <c r="N582" s="44"/>
      <c r="O582" s="44"/>
      <c r="P582" s="44"/>
      <c r="Q582" s="44"/>
      <c r="R582" s="44"/>
      <c r="S582" s="44"/>
      <c r="T582" s="44"/>
      <c r="U582" s="44"/>
      <c r="V582" s="44"/>
      <c r="W582" s="44"/>
      <c r="X582" s="44"/>
      <c r="Y582" s="44"/>
    </row>
    <row r="583" spans="1:25" ht="18" customHeight="1">
      <c r="A583" s="94"/>
      <c r="B583" s="44"/>
      <c r="C583" s="118"/>
      <c r="D583" s="119"/>
      <c r="E583" s="119"/>
      <c r="F583" s="120"/>
      <c r="G583" s="44"/>
      <c r="H583" s="44"/>
      <c r="I583" s="44"/>
      <c r="J583" s="44"/>
      <c r="K583" s="44"/>
      <c r="L583" s="44"/>
      <c r="M583" s="44"/>
      <c r="N583" s="44"/>
      <c r="O583" s="44"/>
      <c r="P583" s="44"/>
      <c r="Q583" s="44"/>
      <c r="R583" s="44"/>
      <c r="S583" s="44"/>
      <c r="T583" s="44"/>
      <c r="U583" s="44"/>
      <c r="V583" s="44"/>
      <c r="W583" s="44"/>
      <c r="X583" s="44"/>
      <c r="Y583" s="44"/>
    </row>
    <row r="584" spans="1:25" ht="18" customHeight="1">
      <c r="A584" s="94"/>
      <c r="B584" s="44"/>
      <c r="C584" s="118"/>
      <c r="D584" s="119"/>
      <c r="E584" s="119"/>
      <c r="F584" s="120"/>
      <c r="G584" s="44"/>
      <c r="H584" s="44"/>
      <c r="I584" s="44"/>
      <c r="J584" s="44"/>
      <c r="K584" s="44"/>
      <c r="L584" s="44"/>
      <c r="M584" s="44"/>
      <c r="N584" s="44"/>
      <c r="O584" s="44"/>
      <c r="P584" s="44"/>
      <c r="Q584" s="44"/>
      <c r="R584" s="44"/>
      <c r="S584" s="44"/>
      <c r="T584" s="44"/>
      <c r="U584" s="44"/>
      <c r="V584" s="44"/>
      <c r="W584" s="44"/>
      <c r="X584" s="44"/>
      <c r="Y584" s="44"/>
    </row>
    <row r="585" spans="1:25" ht="18" customHeight="1">
      <c r="A585" s="94"/>
      <c r="B585" s="44"/>
      <c r="C585" s="118"/>
      <c r="D585" s="119"/>
      <c r="E585" s="119"/>
      <c r="F585" s="120"/>
      <c r="G585" s="44"/>
      <c r="H585" s="44"/>
      <c r="I585" s="44"/>
      <c r="J585" s="44"/>
      <c r="K585" s="44"/>
      <c r="L585" s="44"/>
      <c r="M585" s="44"/>
      <c r="N585" s="44"/>
      <c r="O585" s="44"/>
      <c r="P585" s="44"/>
      <c r="Q585" s="44"/>
      <c r="R585" s="44"/>
      <c r="S585" s="44"/>
      <c r="T585" s="44"/>
      <c r="U585" s="44"/>
      <c r="V585" s="44"/>
      <c r="W585" s="44"/>
      <c r="X585" s="44"/>
      <c r="Y585" s="44"/>
    </row>
    <row r="586" spans="1:25" ht="18" customHeight="1">
      <c r="A586" s="94"/>
      <c r="B586" s="44"/>
      <c r="C586" s="118"/>
      <c r="D586" s="119"/>
      <c r="E586" s="119"/>
      <c r="F586" s="120"/>
      <c r="G586" s="44"/>
      <c r="H586" s="44"/>
      <c r="I586" s="44"/>
      <c r="J586" s="44"/>
      <c r="K586" s="44"/>
      <c r="L586" s="44"/>
      <c r="M586" s="44"/>
      <c r="N586" s="44"/>
      <c r="O586" s="44"/>
      <c r="P586" s="44"/>
      <c r="Q586" s="44"/>
      <c r="R586" s="44"/>
      <c r="S586" s="44"/>
      <c r="T586" s="44"/>
      <c r="U586" s="44"/>
      <c r="V586" s="44"/>
      <c r="W586" s="44"/>
      <c r="X586" s="44"/>
      <c r="Y586" s="44"/>
    </row>
    <row r="587" spans="1:25" ht="18" customHeight="1">
      <c r="A587" s="94"/>
      <c r="B587" s="44"/>
      <c r="C587" s="118"/>
      <c r="D587" s="119"/>
      <c r="E587" s="119"/>
      <c r="F587" s="120"/>
      <c r="G587" s="44"/>
      <c r="H587" s="44"/>
      <c r="I587" s="44"/>
      <c r="J587" s="44"/>
      <c r="K587" s="44"/>
      <c r="L587" s="44"/>
      <c r="M587" s="44"/>
      <c r="N587" s="44"/>
      <c r="O587" s="44"/>
      <c r="P587" s="44"/>
      <c r="Q587" s="44"/>
      <c r="R587" s="44"/>
      <c r="S587" s="44"/>
      <c r="T587" s="44"/>
      <c r="U587" s="44"/>
      <c r="V587" s="44"/>
      <c r="W587" s="44"/>
      <c r="X587" s="44"/>
      <c r="Y587" s="44"/>
    </row>
    <row r="588" spans="1:25" ht="18" customHeight="1">
      <c r="A588" s="94"/>
      <c r="B588" s="44"/>
      <c r="C588" s="118"/>
      <c r="D588" s="119"/>
      <c r="E588" s="119"/>
      <c r="F588" s="120"/>
      <c r="G588" s="44"/>
      <c r="H588" s="44"/>
      <c r="I588" s="44"/>
      <c r="J588" s="44"/>
      <c r="K588" s="44"/>
      <c r="L588" s="44"/>
      <c r="M588" s="44"/>
      <c r="N588" s="44"/>
      <c r="O588" s="44"/>
      <c r="P588" s="44"/>
      <c r="Q588" s="44"/>
      <c r="R588" s="44"/>
      <c r="S588" s="44"/>
      <c r="T588" s="44"/>
      <c r="U588" s="44"/>
      <c r="V588" s="44"/>
      <c r="W588" s="44"/>
      <c r="X588" s="44"/>
      <c r="Y588" s="44"/>
    </row>
    <row r="589" spans="1:25" ht="18" customHeight="1">
      <c r="A589" s="94"/>
      <c r="B589" s="44"/>
      <c r="C589" s="118"/>
      <c r="D589" s="119"/>
      <c r="E589" s="119"/>
      <c r="F589" s="120"/>
      <c r="G589" s="44"/>
      <c r="H589" s="44"/>
      <c r="I589" s="44"/>
      <c r="J589" s="44"/>
      <c r="K589" s="44"/>
      <c r="L589" s="44"/>
      <c r="M589" s="44"/>
      <c r="N589" s="44"/>
      <c r="O589" s="44"/>
      <c r="P589" s="44"/>
      <c r="Q589" s="44"/>
      <c r="R589" s="44"/>
      <c r="S589" s="44"/>
      <c r="T589" s="44"/>
      <c r="U589" s="44"/>
      <c r="V589" s="44"/>
      <c r="W589" s="44"/>
      <c r="X589" s="44"/>
      <c r="Y589" s="44"/>
    </row>
    <row r="590" spans="1:25" ht="18" customHeight="1">
      <c r="A590" s="94"/>
      <c r="B590" s="44"/>
      <c r="C590" s="118"/>
      <c r="D590" s="119"/>
      <c r="E590" s="119"/>
      <c r="F590" s="120"/>
      <c r="G590" s="44"/>
      <c r="H590" s="44"/>
      <c r="I590" s="44"/>
      <c r="J590" s="44"/>
      <c r="K590" s="44"/>
      <c r="L590" s="44"/>
      <c r="M590" s="44"/>
      <c r="N590" s="44"/>
      <c r="O590" s="44"/>
      <c r="P590" s="44"/>
      <c r="Q590" s="44"/>
      <c r="R590" s="44"/>
      <c r="S590" s="44"/>
      <c r="T590" s="44"/>
      <c r="U590" s="44"/>
      <c r="V590" s="44"/>
      <c r="W590" s="44"/>
      <c r="X590" s="44"/>
      <c r="Y590" s="44"/>
    </row>
    <row r="591" spans="1:25" ht="18" customHeight="1">
      <c r="A591" s="94"/>
      <c r="B591" s="44"/>
      <c r="C591" s="118"/>
      <c r="D591" s="119"/>
      <c r="E591" s="119"/>
      <c r="F591" s="120"/>
      <c r="G591" s="44"/>
      <c r="H591" s="44"/>
      <c r="I591" s="44"/>
      <c r="J591" s="44"/>
      <c r="K591" s="44"/>
      <c r="L591" s="44"/>
      <c r="M591" s="44"/>
      <c r="N591" s="44"/>
      <c r="O591" s="44"/>
      <c r="P591" s="44"/>
      <c r="Q591" s="44"/>
      <c r="R591" s="44"/>
      <c r="S591" s="44"/>
      <c r="T591" s="44"/>
      <c r="U591" s="44"/>
      <c r="V591" s="44"/>
      <c r="W591" s="44"/>
      <c r="X591" s="44"/>
      <c r="Y591" s="44"/>
    </row>
    <row r="592" spans="1:25" ht="18" customHeight="1">
      <c r="A592" s="94"/>
      <c r="B592" s="44"/>
      <c r="C592" s="118"/>
      <c r="D592" s="119"/>
      <c r="E592" s="119"/>
      <c r="F592" s="120"/>
      <c r="G592" s="44"/>
      <c r="H592" s="44"/>
      <c r="I592" s="44"/>
      <c r="J592" s="44"/>
      <c r="K592" s="44"/>
      <c r="L592" s="44"/>
      <c r="M592" s="44"/>
      <c r="N592" s="44"/>
      <c r="O592" s="44"/>
      <c r="P592" s="44"/>
      <c r="Q592" s="44"/>
      <c r="R592" s="44"/>
      <c r="S592" s="44"/>
      <c r="T592" s="44"/>
      <c r="U592" s="44"/>
      <c r="V592" s="44"/>
      <c r="W592" s="44"/>
      <c r="X592" s="44"/>
      <c r="Y592" s="44"/>
    </row>
    <row r="593" spans="1:25" ht="18" customHeight="1">
      <c r="A593" s="94"/>
      <c r="B593" s="44"/>
      <c r="C593" s="118"/>
      <c r="D593" s="119"/>
      <c r="E593" s="119"/>
      <c r="F593" s="120"/>
      <c r="G593" s="44"/>
      <c r="H593" s="44"/>
      <c r="I593" s="44"/>
      <c r="J593" s="44"/>
      <c r="K593" s="44"/>
      <c r="L593" s="44"/>
      <c r="M593" s="44"/>
      <c r="N593" s="44"/>
      <c r="O593" s="44"/>
      <c r="P593" s="44"/>
      <c r="Q593" s="44"/>
      <c r="R593" s="44"/>
      <c r="S593" s="44"/>
      <c r="T593" s="44"/>
      <c r="U593" s="44"/>
      <c r="V593" s="44"/>
      <c r="W593" s="44"/>
      <c r="X593" s="44"/>
      <c r="Y593" s="44"/>
    </row>
    <row r="594" spans="1:25" ht="18" customHeight="1">
      <c r="A594" s="94"/>
      <c r="B594" s="44"/>
      <c r="C594" s="118"/>
      <c r="D594" s="119"/>
      <c r="E594" s="119"/>
      <c r="F594" s="120"/>
      <c r="G594" s="44"/>
      <c r="H594" s="44"/>
      <c r="I594" s="44"/>
      <c r="J594" s="44"/>
      <c r="K594" s="44"/>
      <c r="L594" s="44"/>
      <c r="M594" s="44"/>
      <c r="N594" s="44"/>
      <c r="O594" s="44"/>
      <c r="P594" s="44"/>
      <c r="Q594" s="44"/>
      <c r="R594" s="44"/>
      <c r="S594" s="44"/>
      <c r="T594" s="44"/>
      <c r="U594" s="44"/>
      <c r="V594" s="44"/>
      <c r="W594" s="44"/>
      <c r="X594" s="44"/>
      <c r="Y594" s="44"/>
    </row>
    <row r="595" spans="1:25" ht="18" customHeight="1">
      <c r="A595" s="94"/>
      <c r="B595" s="44"/>
      <c r="C595" s="118"/>
      <c r="D595" s="119"/>
      <c r="E595" s="119"/>
      <c r="F595" s="120"/>
      <c r="G595" s="44"/>
      <c r="H595" s="44"/>
      <c r="I595" s="44"/>
      <c r="J595" s="44"/>
      <c r="K595" s="44"/>
      <c r="L595" s="44"/>
      <c r="M595" s="44"/>
      <c r="N595" s="44"/>
      <c r="O595" s="44"/>
      <c r="P595" s="44"/>
      <c r="Q595" s="44"/>
      <c r="R595" s="44"/>
      <c r="S595" s="44"/>
      <c r="T595" s="44"/>
      <c r="U595" s="44"/>
      <c r="V595" s="44"/>
      <c r="W595" s="44"/>
      <c r="X595" s="44"/>
      <c r="Y595" s="44"/>
    </row>
    <row r="596" spans="1:25" ht="18" customHeight="1">
      <c r="A596" s="94"/>
      <c r="B596" s="44"/>
      <c r="C596" s="118"/>
      <c r="D596" s="119"/>
      <c r="E596" s="119"/>
      <c r="F596" s="120"/>
      <c r="G596" s="44"/>
      <c r="H596" s="44"/>
      <c r="I596" s="44"/>
      <c r="J596" s="44"/>
      <c r="K596" s="44"/>
      <c r="L596" s="44"/>
      <c r="M596" s="44"/>
      <c r="N596" s="44"/>
      <c r="O596" s="44"/>
      <c r="P596" s="44"/>
      <c r="Q596" s="44"/>
      <c r="R596" s="44"/>
      <c r="S596" s="44"/>
      <c r="T596" s="44"/>
      <c r="U596" s="44"/>
      <c r="V596" s="44"/>
      <c r="W596" s="44"/>
      <c r="X596" s="44"/>
      <c r="Y596" s="44"/>
    </row>
    <row r="597" spans="1:25" ht="18" customHeight="1">
      <c r="A597" s="94"/>
      <c r="B597" s="44"/>
      <c r="C597" s="118"/>
      <c r="D597" s="119"/>
      <c r="E597" s="119"/>
      <c r="F597" s="120"/>
      <c r="G597" s="44"/>
      <c r="H597" s="44"/>
      <c r="I597" s="44"/>
      <c r="J597" s="44"/>
      <c r="K597" s="44"/>
      <c r="L597" s="44"/>
      <c r="M597" s="44"/>
      <c r="N597" s="44"/>
      <c r="O597" s="44"/>
      <c r="P597" s="44"/>
      <c r="Q597" s="44"/>
      <c r="R597" s="44"/>
      <c r="S597" s="44"/>
      <c r="T597" s="44"/>
      <c r="U597" s="44"/>
      <c r="V597" s="44"/>
      <c r="W597" s="44"/>
      <c r="X597" s="44"/>
      <c r="Y597" s="44"/>
    </row>
    <row r="598" spans="1:25" ht="18" customHeight="1">
      <c r="A598" s="94"/>
      <c r="B598" s="44"/>
      <c r="C598" s="118"/>
      <c r="D598" s="119"/>
      <c r="E598" s="119"/>
      <c r="F598" s="120"/>
      <c r="G598" s="44"/>
      <c r="H598" s="44"/>
      <c r="I598" s="44"/>
      <c r="J598" s="44"/>
      <c r="K598" s="44"/>
      <c r="L598" s="44"/>
      <c r="M598" s="44"/>
      <c r="N598" s="44"/>
      <c r="O598" s="44"/>
      <c r="P598" s="44"/>
      <c r="Q598" s="44"/>
      <c r="R598" s="44"/>
      <c r="S598" s="44"/>
      <c r="T598" s="44"/>
      <c r="U598" s="44"/>
      <c r="V598" s="44"/>
      <c r="W598" s="44"/>
      <c r="X598" s="44"/>
      <c r="Y598" s="44"/>
    </row>
    <row r="599" spans="1:25" ht="18" customHeight="1">
      <c r="A599" s="94"/>
      <c r="B599" s="44"/>
      <c r="C599" s="118"/>
      <c r="D599" s="119"/>
      <c r="E599" s="119"/>
      <c r="F599" s="120"/>
      <c r="G599" s="44"/>
      <c r="H599" s="44"/>
      <c r="I599" s="44"/>
      <c r="J599" s="44"/>
      <c r="K599" s="44"/>
      <c r="L599" s="44"/>
      <c r="M599" s="44"/>
      <c r="N599" s="44"/>
      <c r="O599" s="44"/>
      <c r="P599" s="44"/>
      <c r="Q599" s="44"/>
      <c r="R599" s="44"/>
      <c r="S599" s="44"/>
      <c r="T599" s="44"/>
      <c r="U599" s="44"/>
      <c r="V599" s="44"/>
      <c r="W599" s="44"/>
      <c r="X599" s="44"/>
      <c r="Y599" s="44"/>
    </row>
    <row r="600" spans="1:25" ht="18" customHeight="1">
      <c r="A600" s="94"/>
      <c r="B600" s="44"/>
      <c r="C600" s="118"/>
      <c r="D600" s="119"/>
      <c r="E600" s="119"/>
      <c r="F600" s="120"/>
      <c r="G600" s="44"/>
      <c r="H600" s="44"/>
      <c r="I600" s="44"/>
      <c r="J600" s="44"/>
      <c r="K600" s="44"/>
      <c r="L600" s="44"/>
      <c r="M600" s="44"/>
      <c r="N600" s="44"/>
      <c r="O600" s="44"/>
      <c r="P600" s="44"/>
      <c r="Q600" s="44"/>
      <c r="R600" s="44"/>
      <c r="S600" s="44"/>
      <c r="T600" s="44"/>
      <c r="U600" s="44"/>
      <c r="V600" s="44"/>
      <c r="W600" s="44"/>
      <c r="X600" s="44"/>
      <c r="Y600" s="44"/>
    </row>
    <row r="601" spans="1:25" ht="18" customHeight="1">
      <c r="A601" s="94"/>
      <c r="B601" s="44"/>
      <c r="C601" s="118"/>
      <c r="D601" s="119"/>
      <c r="E601" s="119"/>
      <c r="F601" s="120"/>
      <c r="G601" s="44"/>
      <c r="H601" s="44"/>
      <c r="I601" s="44"/>
      <c r="J601" s="44"/>
      <c r="K601" s="44"/>
      <c r="L601" s="44"/>
      <c r="M601" s="44"/>
      <c r="N601" s="44"/>
      <c r="O601" s="44"/>
      <c r="P601" s="44"/>
      <c r="Q601" s="44"/>
      <c r="R601" s="44"/>
      <c r="S601" s="44"/>
      <c r="T601" s="44"/>
      <c r="U601" s="44"/>
      <c r="V601" s="44"/>
      <c r="W601" s="44"/>
      <c r="X601" s="44"/>
      <c r="Y601" s="44"/>
    </row>
    <row r="602" spans="1:25" ht="18" customHeight="1">
      <c r="A602" s="94"/>
      <c r="B602" s="44"/>
      <c r="C602" s="118"/>
      <c r="D602" s="119"/>
      <c r="E602" s="119"/>
      <c r="F602" s="120"/>
      <c r="G602" s="44"/>
      <c r="H602" s="44"/>
      <c r="I602" s="44"/>
      <c r="J602" s="44"/>
      <c r="K602" s="44"/>
      <c r="L602" s="44"/>
      <c r="M602" s="44"/>
      <c r="N602" s="44"/>
      <c r="O602" s="44"/>
      <c r="P602" s="44"/>
      <c r="Q602" s="44"/>
      <c r="R602" s="44"/>
      <c r="S602" s="44"/>
      <c r="T602" s="44"/>
      <c r="U602" s="44"/>
      <c r="V602" s="44"/>
      <c r="W602" s="44"/>
      <c r="X602" s="44"/>
      <c r="Y602" s="44"/>
    </row>
    <row r="603" spans="1:25" ht="18" customHeight="1">
      <c r="A603" s="94"/>
      <c r="B603" s="44"/>
      <c r="C603" s="118"/>
      <c r="D603" s="119"/>
      <c r="E603" s="119"/>
      <c r="F603" s="120"/>
      <c r="G603" s="44"/>
      <c r="H603" s="44"/>
      <c r="I603" s="44"/>
      <c r="J603" s="44"/>
      <c r="K603" s="44"/>
      <c r="L603" s="44"/>
      <c r="M603" s="44"/>
      <c r="N603" s="44"/>
      <c r="O603" s="44"/>
      <c r="P603" s="44"/>
      <c r="Q603" s="44"/>
      <c r="R603" s="44"/>
      <c r="S603" s="44"/>
      <c r="T603" s="44"/>
      <c r="U603" s="44"/>
      <c r="V603" s="44"/>
      <c r="W603" s="44"/>
      <c r="X603" s="44"/>
      <c r="Y603" s="44"/>
    </row>
    <row r="604" spans="1:25" ht="18" customHeight="1">
      <c r="A604" s="94"/>
      <c r="B604" s="44"/>
      <c r="C604" s="118"/>
      <c r="D604" s="119"/>
      <c r="E604" s="119"/>
      <c r="F604" s="120"/>
      <c r="G604" s="44"/>
      <c r="H604" s="44"/>
      <c r="I604" s="44"/>
      <c r="J604" s="44"/>
      <c r="K604" s="44"/>
      <c r="L604" s="44"/>
      <c r="M604" s="44"/>
      <c r="N604" s="44"/>
      <c r="O604" s="44"/>
      <c r="P604" s="44"/>
      <c r="Q604" s="44"/>
      <c r="R604" s="44"/>
      <c r="S604" s="44"/>
      <c r="T604" s="44"/>
      <c r="U604" s="44"/>
      <c r="V604" s="44"/>
      <c r="W604" s="44"/>
      <c r="X604" s="44"/>
      <c r="Y604" s="44"/>
    </row>
    <row r="605" spans="1:25" ht="18" customHeight="1">
      <c r="A605" s="94"/>
      <c r="B605" s="44"/>
      <c r="C605" s="118"/>
      <c r="D605" s="119"/>
      <c r="E605" s="119"/>
      <c r="F605" s="120"/>
      <c r="G605" s="44"/>
      <c r="H605" s="44"/>
      <c r="I605" s="44"/>
      <c r="J605" s="44"/>
      <c r="K605" s="44"/>
      <c r="L605" s="44"/>
      <c r="M605" s="44"/>
      <c r="N605" s="44"/>
      <c r="O605" s="44"/>
      <c r="P605" s="44"/>
      <c r="Q605" s="44"/>
      <c r="R605" s="44"/>
      <c r="S605" s="44"/>
      <c r="T605" s="44"/>
      <c r="U605" s="44"/>
      <c r="V605" s="44"/>
      <c r="W605" s="44"/>
      <c r="X605" s="44"/>
      <c r="Y605" s="44"/>
    </row>
    <row r="606" spans="1:25" ht="18" customHeight="1">
      <c r="A606" s="94"/>
      <c r="B606" s="44"/>
      <c r="C606" s="118"/>
      <c r="D606" s="119"/>
      <c r="E606" s="119"/>
      <c r="F606" s="120"/>
      <c r="G606" s="44"/>
      <c r="H606" s="44"/>
      <c r="I606" s="44"/>
      <c r="J606" s="44"/>
      <c r="K606" s="44"/>
      <c r="L606" s="44"/>
      <c r="M606" s="44"/>
      <c r="N606" s="44"/>
      <c r="O606" s="44"/>
      <c r="P606" s="44"/>
      <c r="Q606" s="44"/>
      <c r="R606" s="44"/>
      <c r="S606" s="44"/>
      <c r="T606" s="44"/>
      <c r="U606" s="44"/>
      <c r="V606" s="44"/>
      <c r="W606" s="44"/>
      <c r="X606" s="44"/>
      <c r="Y606" s="44"/>
    </row>
    <row r="607" spans="1:25" ht="18" customHeight="1">
      <c r="A607" s="94"/>
      <c r="B607" s="44"/>
      <c r="C607" s="118"/>
      <c r="D607" s="119"/>
      <c r="E607" s="119"/>
      <c r="F607" s="120"/>
      <c r="G607" s="44"/>
      <c r="H607" s="44"/>
      <c r="I607" s="44"/>
      <c r="J607" s="44"/>
      <c r="K607" s="44"/>
      <c r="L607" s="44"/>
      <c r="M607" s="44"/>
      <c r="N607" s="44"/>
      <c r="O607" s="44"/>
      <c r="P607" s="44"/>
      <c r="Q607" s="44"/>
      <c r="R607" s="44"/>
      <c r="S607" s="44"/>
      <c r="T607" s="44"/>
      <c r="U607" s="44"/>
      <c r="V607" s="44"/>
      <c r="W607" s="44"/>
      <c r="X607" s="44"/>
      <c r="Y607" s="44"/>
    </row>
    <row r="608" spans="1:25" ht="18" customHeight="1">
      <c r="A608" s="94"/>
      <c r="B608" s="44"/>
      <c r="C608" s="118"/>
      <c r="D608" s="119"/>
      <c r="E608" s="119"/>
      <c r="F608" s="120"/>
      <c r="G608" s="44"/>
      <c r="H608" s="44"/>
      <c r="I608" s="44"/>
      <c r="J608" s="44"/>
      <c r="K608" s="44"/>
      <c r="L608" s="44"/>
      <c r="M608" s="44"/>
      <c r="N608" s="44"/>
      <c r="O608" s="44"/>
      <c r="P608" s="44"/>
      <c r="Q608" s="44"/>
      <c r="R608" s="44"/>
      <c r="S608" s="44"/>
      <c r="T608" s="44"/>
      <c r="U608" s="44"/>
      <c r="V608" s="44"/>
      <c r="W608" s="44"/>
      <c r="X608" s="44"/>
      <c r="Y608" s="44"/>
    </row>
    <row r="609" spans="1:25" ht="18" customHeight="1">
      <c r="A609" s="94"/>
      <c r="B609" s="44"/>
      <c r="C609" s="118"/>
      <c r="D609" s="119"/>
      <c r="E609" s="119"/>
      <c r="F609" s="120"/>
      <c r="G609" s="44"/>
      <c r="H609" s="44"/>
      <c r="I609" s="44"/>
      <c r="J609" s="44"/>
      <c r="K609" s="44"/>
      <c r="L609" s="44"/>
      <c r="M609" s="44"/>
      <c r="N609" s="44"/>
      <c r="O609" s="44"/>
      <c r="P609" s="44"/>
      <c r="Q609" s="44"/>
      <c r="R609" s="44"/>
      <c r="S609" s="44"/>
      <c r="T609" s="44"/>
      <c r="U609" s="44"/>
      <c r="V609" s="44"/>
      <c r="W609" s="44"/>
      <c r="X609" s="44"/>
      <c r="Y609" s="44"/>
    </row>
    <row r="610" spans="1:25" ht="18" customHeight="1">
      <c r="A610" s="94"/>
      <c r="B610" s="44"/>
      <c r="C610" s="118"/>
      <c r="D610" s="119"/>
      <c r="E610" s="119"/>
      <c r="F610" s="120"/>
      <c r="G610" s="44"/>
      <c r="H610" s="44"/>
      <c r="I610" s="44"/>
      <c r="J610" s="44"/>
      <c r="K610" s="44"/>
      <c r="L610" s="44"/>
      <c r="M610" s="44"/>
      <c r="N610" s="44"/>
      <c r="O610" s="44"/>
      <c r="P610" s="44"/>
      <c r="Q610" s="44"/>
      <c r="R610" s="44"/>
      <c r="S610" s="44"/>
      <c r="T610" s="44"/>
      <c r="U610" s="44"/>
      <c r="V610" s="44"/>
      <c r="W610" s="44"/>
      <c r="X610" s="44"/>
      <c r="Y610" s="44"/>
    </row>
    <row r="611" spans="1:25" ht="18" customHeight="1">
      <c r="A611" s="94"/>
      <c r="B611" s="44"/>
      <c r="C611" s="118"/>
      <c r="D611" s="119"/>
      <c r="E611" s="119"/>
      <c r="F611" s="120"/>
      <c r="G611" s="44"/>
      <c r="H611" s="44"/>
      <c r="I611" s="44"/>
      <c r="J611" s="44"/>
      <c r="K611" s="44"/>
      <c r="L611" s="44"/>
      <c r="M611" s="44"/>
      <c r="N611" s="44"/>
      <c r="O611" s="44"/>
      <c r="P611" s="44"/>
      <c r="Q611" s="44"/>
      <c r="R611" s="44"/>
      <c r="S611" s="44"/>
      <c r="T611" s="44"/>
      <c r="U611" s="44"/>
      <c r="V611" s="44"/>
      <c r="W611" s="44"/>
      <c r="X611" s="44"/>
      <c r="Y611" s="44"/>
    </row>
    <row r="612" spans="1:25" ht="18" customHeight="1">
      <c r="A612" s="94"/>
      <c r="B612" s="44"/>
      <c r="C612" s="118"/>
      <c r="D612" s="119"/>
      <c r="E612" s="119"/>
      <c r="F612" s="120"/>
      <c r="G612" s="44"/>
      <c r="H612" s="44"/>
      <c r="I612" s="44"/>
      <c r="J612" s="44"/>
      <c r="K612" s="44"/>
      <c r="L612" s="44"/>
      <c r="M612" s="44"/>
      <c r="N612" s="44"/>
      <c r="O612" s="44"/>
      <c r="P612" s="44"/>
      <c r="Q612" s="44"/>
      <c r="R612" s="44"/>
      <c r="S612" s="44"/>
      <c r="T612" s="44"/>
      <c r="U612" s="44"/>
      <c r="V612" s="44"/>
      <c r="W612" s="44"/>
      <c r="X612" s="44"/>
      <c r="Y612" s="44"/>
    </row>
    <row r="613" spans="1:25" ht="18" customHeight="1">
      <c r="A613" s="94"/>
      <c r="B613" s="44"/>
      <c r="C613" s="118"/>
      <c r="D613" s="119"/>
      <c r="E613" s="119"/>
      <c r="F613" s="120"/>
      <c r="G613" s="44"/>
      <c r="H613" s="44"/>
      <c r="I613" s="44"/>
      <c r="J613" s="44"/>
      <c r="K613" s="44"/>
      <c r="L613" s="44"/>
      <c r="M613" s="44"/>
      <c r="N613" s="44"/>
      <c r="O613" s="44"/>
      <c r="P613" s="44"/>
      <c r="Q613" s="44"/>
      <c r="R613" s="44"/>
      <c r="S613" s="44"/>
      <c r="T613" s="44"/>
      <c r="U613" s="44"/>
      <c r="V613" s="44"/>
      <c r="W613" s="44"/>
      <c r="X613" s="44"/>
      <c r="Y613" s="44"/>
    </row>
    <row r="614" spans="1:25" ht="18" customHeight="1">
      <c r="A614" s="94"/>
      <c r="B614" s="44"/>
      <c r="C614" s="118"/>
      <c r="D614" s="119"/>
      <c r="E614" s="119"/>
      <c r="F614" s="120"/>
      <c r="G614" s="44"/>
      <c r="H614" s="44"/>
      <c r="I614" s="44"/>
      <c r="J614" s="44"/>
      <c r="K614" s="44"/>
      <c r="L614" s="44"/>
      <c r="M614" s="44"/>
      <c r="N614" s="44"/>
      <c r="O614" s="44"/>
      <c r="P614" s="44"/>
      <c r="Q614" s="44"/>
      <c r="R614" s="44"/>
      <c r="S614" s="44"/>
      <c r="T614" s="44"/>
      <c r="U614" s="44"/>
      <c r="V614" s="44"/>
      <c r="W614" s="44"/>
      <c r="X614" s="44"/>
      <c r="Y614" s="44"/>
    </row>
    <row r="615" spans="1:25" ht="18" customHeight="1">
      <c r="A615" s="94"/>
      <c r="B615" s="44"/>
      <c r="C615" s="118"/>
      <c r="D615" s="119"/>
      <c r="E615" s="119"/>
      <c r="F615" s="120"/>
      <c r="G615" s="44"/>
      <c r="H615" s="44"/>
      <c r="I615" s="44"/>
      <c r="J615" s="44"/>
      <c r="K615" s="44"/>
      <c r="L615" s="44"/>
      <c r="M615" s="44"/>
      <c r="N615" s="44"/>
      <c r="O615" s="44"/>
      <c r="P615" s="44"/>
      <c r="Q615" s="44"/>
      <c r="R615" s="44"/>
      <c r="S615" s="44"/>
      <c r="T615" s="44"/>
      <c r="U615" s="44"/>
      <c r="V615" s="44"/>
      <c r="W615" s="44"/>
      <c r="X615" s="44"/>
      <c r="Y615" s="44"/>
    </row>
    <row r="616" spans="1:25" ht="18" customHeight="1">
      <c r="A616" s="94"/>
      <c r="B616" s="44"/>
      <c r="C616" s="118"/>
      <c r="D616" s="119"/>
      <c r="E616" s="119"/>
      <c r="F616" s="120"/>
      <c r="G616" s="44"/>
      <c r="H616" s="44"/>
      <c r="I616" s="44"/>
      <c r="J616" s="44"/>
      <c r="K616" s="44"/>
      <c r="L616" s="44"/>
      <c r="M616" s="44"/>
      <c r="N616" s="44"/>
      <c r="O616" s="44"/>
      <c r="P616" s="44"/>
      <c r="Q616" s="44"/>
      <c r="R616" s="44"/>
      <c r="S616" s="44"/>
      <c r="T616" s="44"/>
      <c r="U616" s="44"/>
      <c r="V616" s="44"/>
      <c r="W616" s="44"/>
      <c r="X616" s="44"/>
      <c r="Y616" s="44"/>
    </row>
    <row r="617" spans="1:25" ht="18" customHeight="1">
      <c r="A617" s="94"/>
      <c r="B617" s="44"/>
      <c r="C617" s="118"/>
      <c r="D617" s="119"/>
      <c r="E617" s="119"/>
      <c r="F617" s="120"/>
      <c r="G617" s="44"/>
      <c r="H617" s="44"/>
      <c r="I617" s="44"/>
      <c r="J617" s="44"/>
      <c r="K617" s="44"/>
      <c r="L617" s="44"/>
      <c r="M617" s="44"/>
      <c r="N617" s="44"/>
      <c r="O617" s="44"/>
      <c r="P617" s="44"/>
      <c r="Q617" s="44"/>
      <c r="R617" s="44"/>
      <c r="S617" s="44"/>
      <c r="T617" s="44"/>
      <c r="U617" s="44"/>
      <c r="V617" s="44"/>
      <c r="W617" s="44"/>
      <c r="X617" s="44"/>
      <c r="Y617" s="44"/>
    </row>
    <row r="618" spans="1:25" ht="18" customHeight="1">
      <c r="A618" s="94"/>
      <c r="B618" s="44"/>
      <c r="C618" s="118"/>
      <c r="D618" s="119"/>
      <c r="E618" s="119"/>
      <c r="F618" s="120"/>
      <c r="G618" s="44"/>
      <c r="H618" s="44"/>
      <c r="I618" s="44"/>
      <c r="J618" s="44"/>
      <c r="K618" s="44"/>
      <c r="L618" s="44"/>
      <c r="M618" s="44"/>
      <c r="N618" s="44"/>
      <c r="O618" s="44"/>
      <c r="P618" s="44"/>
      <c r="Q618" s="44"/>
      <c r="R618" s="44"/>
      <c r="S618" s="44"/>
      <c r="T618" s="44"/>
      <c r="U618" s="44"/>
      <c r="V618" s="44"/>
      <c r="W618" s="44"/>
      <c r="X618" s="44"/>
      <c r="Y618" s="44"/>
    </row>
    <row r="619" spans="1:25" ht="18" customHeight="1">
      <c r="A619" s="94"/>
      <c r="B619" s="44"/>
      <c r="C619" s="118"/>
      <c r="D619" s="119"/>
      <c r="E619" s="119"/>
      <c r="F619" s="120"/>
      <c r="G619" s="44"/>
      <c r="H619" s="44"/>
      <c r="I619" s="44"/>
      <c r="J619" s="44"/>
      <c r="K619" s="44"/>
      <c r="L619" s="44"/>
      <c r="M619" s="44"/>
      <c r="N619" s="44"/>
      <c r="O619" s="44"/>
      <c r="P619" s="44"/>
      <c r="Q619" s="44"/>
      <c r="R619" s="44"/>
      <c r="S619" s="44"/>
      <c r="T619" s="44"/>
      <c r="U619" s="44"/>
      <c r="V619" s="44"/>
      <c r="W619" s="44"/>
      <c r="X619" s="44"/>
      <c r="Y619" s="44"/>
    </row>
    <row r="620" spans="1:25" ht="18" customHeight="1">
      <c r="A620" s="94"/>
      <c r="B620" s="44"/>
      <c r="C620" s="118"/>
      <c r="D620" s="119"/>
      <c r="E620" s="119"/>
      <c r="F620" s="120"/>
      <c r="G620" s="44"/>
      <c r="H620" s="44"/>
      <c r="I620" s="44"/>
      <c r="J620" s="44"/>
      <c r="K620" s="44"/>
      <c r="L620" s="44"/>
      <c r="M620" s="44"/>
      <c r="N620" s="44"/>
      <c r="O620" s="44"/>
      <c r="P620" s="44"/>
      <c r="Q620" s="44"/>
      <c r="R620" s="44"/>
      <c r="S620" s="44"/>
      <c r="T620" s="44"/>
      <c r="U620" s="44"/>
      <c r="V620" s="44"/>
      <c r="W620" s="44"/>
      <c r="X620" s="44"/>
      <c r="Y620" s="44"/>
    </row>
    <row r="621" spans="1:25" ht="18" customHeight="1">
      <c r="A621" s="94"/>
      <c r="B621" s="44"/>
      <c r="C621" s="118"/>
      <c r="D621" s="119"/>
      <c r="E621" s="119"/>
      <c r="F621" s="120"/>
      <c r="G621" s="44"/>
      <c r="H621" s="44"/>
      <c r="I621" s="44"/>
      <c r="J621" s="44"/>
      <c r="K621" s="44"/>
      <c r="L621" s="44"/>
      <c r="M621" s="44"/>
      <c r="N621" s="44"/>
      <c r="O621" s="44"/>
      <c r="P621" s="44"/>
      <c r="Q621" s="44"/>
      <c r="R621" s="44"/>
      <c r="S621" s="44"/>
      <c r="T621" s="44"/>
      <c r="U621" s="44"/>
      <c r="V621" s="44"/>
      <c r="W621" s="44"/>
      <c r="X621" s="44"/>
      <c r="Y621" s="44"/>
    </row>
    <row r="622" spans="1:25" ht="18" customHeight="1">
      <c r="A622" s="94"/>
      <c r="B622" s="44"/>
      <c r="C622" s="118"/>
      <c r="D622" s="119"/>
      <c r="E622" s="119"/>
      <c r="F622" s="120"/>
      <c r="G622" s="44"/>
      <c r="H622" s="44"/>
      <c r="I622" s="44"/>
      <c r="J622" s="44"/>
      <c r="K622" s="44"/>
      <c r="L622" s="44"/>
      <c r="M622" s="44"/>
      <c r="N622" s="44"/>
      <c r="O622" s="44"/>
      <c r="P622" s="44"/>
      <c r="Q622" s="44"/>
      <c r="R622" s="44"/>
      <c r="S622" s="44"/>
      <c r="T622" s="44"/>
      <c r="U622" s="44"/>
      <c r="V622" s="44"/>
      <c r="W622" s="44"/>
      <c r="X622" s="44"/>
      <c r="Y622" s="44"/>
    </row>
    <row r="623" spans="1:25" ht="18" customHeight="1">
      <c r="A623" s="94"/>
      <c r="B623" s="44"/>
      <c r="C623" s="118"/>
      <c r="D623" s="119"/>
      <c r="E623" s="119"/>
      <c r="F623" s="120"/>
      <c r="G623" s="44"/>
      <c r="H623" s="44"/>
      <c r="I623" s="44"/>
      <c r="J623" s="44"/>
      <c r="K623" s="44"/>
      <c r="L623" s="44"/>
      <c r="M623" s="44"/>
      <c r="N623" s="44"/>
      <c r="O623" s="44"/>
      <c r="P623" s="44"/>
      <c r="Q623" s="44"/>
      <c r="R623" s="44"/>
      <c r="S623" s="44"/>
      <c r="T623" s="44"/>
      <c r="U623" s="44"/>
      <c r="V623" s="44"/>
      <c r="W623" s="44"/>
      <c r="X623" s="44"/>
      <c r="Y623" s="44"/>
    </row>
    <row r="624" spans="1:25" ht="18" customHeight="1">
      <c r="A624" s="94"/>
      <c r="B624" s="44"/>
      <c r="C624" s="118"/>
      <c r="D624" s="119"/>
      <c r="E624" s="119"/>
      <c r="F624" s="120"/>
      <c r="G624" s="44"/>
      <c r="H624" s="44"/>
      <c r="I624" s="44"/>
      <c r="J624" s="44"/>
      <c r="K624" s="44"/>
      <c r="L624" s="44"/>
      <c r="M624" s="44"/>
      <c r="N624" s="44"/>
      <c r="O624" s="44"/>
      <c r="P624" s="44"/>
      <c r="Q624" s="44"/>
      <c r="R624" s="44"/>
      <c r="S624" s="44"/>
      <c r="T624" s="44"/>
      <c r="U624" s="44"/>
      <c r="V624" s="44"/>
      <c r="W624" s="44"/>
      <c r="X624" s="44"/>
      <c r="Y624" s="44"/>
    </row>
    <row r="625" spans="1:25" ht="18" customHeight="1">
      <c r="A625" s="94"/>
      <c r="B625" s="44"/>
      <c r="C625" s="118"/>
      <c r="D625" s="119"/>
      <c r="E625" s="119"/>
      <c r="F625" s="120"/>
      <c r="G625" s="44"/>
      <c r="H625" s="44"/>
      <c r="I625" s="44"/>
      <c r="J625" s="44"/>
      <c r="K625" s="44"/>
      <c r="L625" s="44"/>
      <c r="M625" s="44"/>
      <c r="N625" s="44"/>
      <c r="O625" s="44"/>
      <c r="P625" s="44"/>
      <c r="Q625" s="44"/>
      <c r="R625" s="44"/>
      <c r="S625" s="44"/>
      <c r="T625" s="44"/>
      <c r="U625" s="44"/>
      <c r="V625" s="44"/>
      <c r="W625" s="44"/>
      <c r="X625" s="44"/>
      <c r="Y625" s="44"/>
    </row>
    <row r="626" spans="1:25" ht="18" customHeight="1">
      <c r="A626" s="94"/>
      <c r="B626" s="44"/>
      <c r="C626" s="118"/>
      <c r="D626" s="119"/>
      <c r="E626" s="119"/>
      <c r="F626" s="120"/>
      <c r="G626" s="44"/>
      <c r="H626" s="44"/>
      <c r="I626" s="44"/>
      <c r="J626" s="44"/>
      <c r="K626" s="44"/>
      <c r="L626" s="44"/>
      <c r="M626" s="44"/>
      <c r="N626" s="44"/>
      <c r="O626" s="44"/>
      <c r="P626" s="44"/>
      <c r="Q626" s="44"/>
      <c r="R626" s="44"/>
      <c r="S626" s="44"/>
      <c r="T626" s="44"/>
      <c r="U626" s="44"/>
      <c r="V626" s="44"/>
      <c r="W626" s="44"/>
      <c r="X626" s="44"/>
      <c r="Y626" s="44"/>
    </row>
    <row r="627" spans="1:25" ht="18" customHeight="1">
      <c r="A627" s="94"/>
      <c r="B627" s="44"/>
      <c r="C627" s="118"/>
      <c r="D627" s="119"/>
      <c r="E627" s="119"/>
      <c r="F627" s="120"/>
      <c r="G627" s="44"/>
      <c r="H627" s="44"/>
      <c r="I627" s="44"/>
      <c r="J627" s="44"/>
      <c r="K627" s="44"/>
      <c r="L627" s="44"/>
      <c r="M627" s="44"/>
      <c r="N627" s="44"/>
      <c r="O627" s="44"/>
      <c r="P627" s="44"/>
      <c r="Q627" s="44"/>
      <c r="R627" s="44"/>
      <c r="S627" s="44"/>
      <c r="T627" s="44"/>
      <c r="U627" s="44"/>
      <c r="V627" s="44"/>
      <c r="W627" s="44"/>
      <c r="X627" s="44"/>
      <c r="Y627" s="44"/>
    </row>
    <row r="628" spans="1:25" ht="18" customHeight="1">
      <c r="A628" s="94"/>
      <c r="B628" s="44"/>
      <c r="C628" s="118"/>
      <c r="D628" s="119"/>
      <c r="E628" s="119"/>
      <c r="F628" s="120"/>
      <c r="G628" s="44"/>
      <c r="H628" s="44"/>
      <c r="I628" s="44"/>
      <c r="J628" s="44"/>
      <c r="K628" s="44"/>
      <c r="L628" s="44"/>
      <c r="M628" s="44"/>
      <c r="N628" s="44"/>
      <c r="O628" s="44"/>
      <c r="P628" s="44"/>
      <c r="Q628" s="44"/>
      <c r="R628" s="44"/>
      <c r="S628" s="44"/>
      <c r="T628" s="44"/>
      <c r="U628" s="44"/>
      <c r="V628" s="44"/>
      <c r="W628" s="44"/>
      <c r="X628" s="44"/>
      <c r="Y628" s="44"/>
    </row>
    <row r="629" spans="1:25" ht="18" customHeight="1">
      <c r="A629" s="94"/>
      <c r="B629" s="44"/>
      <c r="C629" s="118"/>
      <c r="D629" s="119"/>
      <c r="E629" s="119"/>
      <c r="F629" s="120"/>
      <c r="G629" s="44"/>
      <c r="H629" s="44"/>
      <c r="I629" s="44"/>
      <c r="J629" s="44"/>
      <c r="K629" s="44"/>
      <c r="L629" s="44"/>
      <c r="M629" s="44"/>
      <c r="N629" s="44"/>
      <c r="O629" s="44"/>
      <c r="P629" s="44"/>
      <c r="Q629" s="44"/>
      <c r="R629" s="44"/>
      <c r="S629" s="44"/>
      <c r="T629" s="44"/>
      <c r="U629" s="44"/>
      <c r="V629" s="44"/>
      <c r="W629" s="44"/>
      <c r="X629" s="44"/>
      <c r="Y629" s="44"/>
    </row>
    <row r="630" spans="1:25" ht="18" customHeight="1">
      <c r="A630" s="94"/>
      <c r="B630" s="44"/>
      <c r="C630" s="118"/>
      <c r="D630" s="119"/>
      <c r="E630" s="119"/>
      <c r="F630" s="120"/>
      <c r="G630" s="44"/>
      <c r="H630" s="44"/>
      <c r="I630" s="44"/>
      <c r="J630" s="44"/>
      <c r="K630" s="44"/>
      <c r="L630" s="44"/>
      <c r="M630" s="44"/>
      <c r="N630" s="44"/>
      <c r="O630" s="44"/>
      <c r="P630" s="44"/>
      <c r="Q630" s="44"/>
      <c r="R630" s="44"/>
      <c r="S630" s="44"/>
      <c r="T630" s="44"/>
      <c r="U630" s="44"/>
      <c r="V630" s="44"/>
      <c r="W630" s="44"/>
      <c r="X630" s="44"/>
      <c r="Y630" s="44"/>
    </row>
    <row r="631" spans="1:25" ht="18" customHeight="1">
      <c r="A631" s="94"/>
      <c r="B631" s="44"/>
      <c r="C631" s="118"/>
      <c r="D631" s="119"/>
      <c r="E631" s="119"/>
      <c r="F631" s="120"/>
      <c r="G631" s="44"/>
      <c r="H631" s="44"/>
      <c r="I631" s="44"/>
      <c r="J631" s="44"/>
      <c r="K631" s="44"/>
      <c r="L631" s="44"/>
      <c r="M631" s="44"/>
      <c r="N631" s="44"/>
      <c r="O631" s="44"/>
      <c r="P631" s="44"/>
      <c r="Q631" s="44"/>
      <c r="R631" s="44"/>
      <c r="S631" s="44"/>
      <c r="T631" s="44"/>
      <c r="U631" s="44"/>
      <c r="V631" s="44"/>
      <c r="W631" s="44"/>
      <c r="X631" s="44"/>
      <c r="Y631" s="44"/>
    </row>
    <row r="632" spans="1:25" ht="18" customHeight="1">
      <c r="A632" s="94"/>
      <c r="B632" s="44"/>
      <c r="C632" s="118"/>
      <c r="D632" s="119"/>
      <c r="E632" s="119"/>
      <c r="F632" s="120"/>
      <c r="G632" s="44"/>
      <c r="H632" s="44"/>
      <c r="I632" s="44"/>
      <c r="J632" s="44"/>
      <c r="K632" s="44"/>
      <c r="L632" s="44"/>
      <c r="M632" s="44"/>
      <c r="N632" s="44"/>
      <c r="O632" s="44"/>
      <c r="P632" s="44"/>
      <c r="Q632" s="44"/>
      <c r="R632" s="44"/>
      <c r="S632" s="44"/>
      <c r="T632" s="44"/>
      <c r="U632" s="44"/>
      <c r="V632" s="44"/>
      <c r="W632" s="44"/>
      <c r="X632" s="44"/>
      <c r="Y632" s="44"/>
    </row>
    <row r="633" spans="1:25" ht="18" customHeight="1">
      <c r="A633" s="94"/>
      <c r="B633" s="44"/>
      <c r="C633" s="118"/>
      <c r="D633" s="119"/>
      <c r="E633" s="119"/>
      <c r="F633" s="120"/>
      <c r="G633" s="44"/>
      <c r="H633" s="44"/>
      <c r="I633" s="44"/>
      <c r="J633" s="44"/>
      <c r="K633" s="44"/>
      <c r="L633" s="44"/>
      <c r="M633" s="44"/>
      <c r="N633" s="44"/>
      <c r="O633" s="44"/>
      <c r="P633" s="44"/>
      <c r="Q633" s="44"/>
      <c r="R633" s="44"/>
      <c r="S633" s="44"/>
      <c r="T633" s="44"/>
      <c r="U633" s="44"/>
      <c r="V633" s="44"/>
      <c r="W633" s="44"/>
      <c r="X633" s="44"/>
      <c r="Y633" s="44"/>
    </row>
    <row r="634" spans="1:25" ht="18" customHeight="1">
      <c r="A634" s="94"/>
      <c r="B634" s="44"/>
      <c r="C634" s="118"/>
      <c r="D634" s="119"/>
      <c r="E634" s="119"/>
      <c r="F634" s="120"/>
      <c r="G634" s="44"/>
      <c r="H634" s="44"/>
      <c r="I634" s="44"/>
      <c r="J634" s="44"/>
      <c r="K634" s="44"/>
      <c r="L634" s="44"/>
      <c r="M634" s="44"/>
      <c r="N634" s="44"/>
      <c r="O634" s="44"/>
      <c r="P634" s="44"/>
      <c r="Q634" s="44"/>
      <c r="R634" s="44"/>
      <c r="S634" s="44"/>
      <c r="T634" s="44"/>
      <c r="U634" s="44"/>
      <c r="V634" s="44"/>
      <c r="W634" s="44"/>
      <c r="X634" s="44"/>
      <c r="Y634" s="44"/>
    </row>
    <row r="635" spans="1:25" ht="18" customHeight="1">
      <c r="A635" s="94"/>
      <c r="B635" s="44"/>
      <c r="C635" s="118"/>
      <c r="D635" s="119"/>
      <c r="E635" s="119"/>
      <c r="F635" s="120"/>
      <c r="G635" s="44"/>
      <c r="H635" s="44"/>
      <c r="I635" s="44"/>
      <c r="J635" s="44"/>
      <c r="K635" s="44"/>
      <c r="L635" s="44"/>
      <c r="M635" s="44"/>
      <c r="N635" s="44"/>
      <c r="O635" s="44"/>
      <c r="P635" s="44"/>
      <c r="Q635" s="44"/>
      <c r="R635" s="44"/>
      <c r="S635" s="44"/>
      <c r="T635" s="44"/>
      <c r="U635" s="44"/>
      <c r="V635" s="44"/>
      <c r="W635" s="44"/>
      <c r="X635" s="44"/>
      <c r="Y635" s="44"/>
    </row>
    <row r="636" spans="1:25" ht="18" customHeight="1">
      <c r="A636" s="94"/>
      <c r="B636" s="44"/>
      <c r="C636" s="118"/>
      <c r="D636" s="119"/>
      <c r="E636" s="119"/>
      <c r="F636" s="120"/>
      <c r="G636" s="44"/>
      <c r="H636" s="44"/>
      <c r="I636" s="44"/>
      <c r="J636" s="44"/>
      <c r="K636" s="44"/>
      <c r="L636" s="44"/>
      <c r="M636" s="44"/>
      <c r="N636" s="44"/>
      <c r="O636" s="44"/>
      <c r="P636" s="44"/>
      <c r="Q636" s="44"/>
      <c r="R636" s="44"/>
      <c r="S636" s="44"/>
      <c r="T636" s="44"/>
      <c r="U636" s="44"/>
      <c r="V636" s="44"/>
      <c r="W636" s="44"/>
      <c r="X636" s="44"/>
      <c r="Y636" s="44"/>
    </row>
    <row r="637" spans="1:25" ht="18" customHeight="1">
      <c r="A637" s="94"/>
      <c r="B637" s="44"/>
      <c r="C637" s="118"/>
      <c r="D637" s="119"/>
      <c r="E637" s="119"/>
      <c r="F637" s="120"/>
      <c r="G637" s="44"/>
      <c r="H637" s="44"/>
      <c r="I637" s="44"/>
      <c r="J637" s="44"/>
      <c r="K637" s="44"/>
      <c r="L637" s="44"/>
      <c r="M637" s="44"/>
      <c r="N637" s="44"/>
      <c r="O637" s="44"/>
      <c r="P637" s="44"/>
      <c r="Q637" s="44"/>
      <c r="R637" s="44"/>
      <c r="S637" s="44"/>
      <c r="T637" s="44"/>
      <c r="U637" s="44"/>
      <c r="V637" s="44"/>
      <c r="W637" s="44"/>
      <c r="X637" s="44"/>
      <c r="Y637" s="44"/>
    </row>
    <row r="638" spans="1:25" ht="18" customHeight="1">
      <c r="A638" s="94"/>
      <c r="B638" s="44"/>
      <c r="C638" s="118"/>
      <c r="D638" s="119"/>
      <c r="E638" s="119"/>
      <c r="F638" s="120"/>
      <c r="G638" s="44"/>
      <c r="H638" s="44"/>
      <c r="I638" s="44"/>
      <c r="J638" s="44"/>
      <c r="K638" s="44"/>
      <c r="L638" s="44"/>
      <c r="M638" s="44"/>
      <c r="N638" s="44"/>
      <c r="O638" s="44"/>
      <c r="P638" s="44"/>
      <c r="Q638" s="44"/>
      <c r="R638" s="44"/>
      <c r="S638" s="44"/>
      <c r="T638" s="44"/>
      <c r="U638" s="44"/>
      <c r="V638" s="44"/>
      <c r="W638" s="44"/>
      <c r="X638" s="44"/>
      <c r="Y638" s="44"/>
    </row>
    <row r="639" spans="1:25" ht="18" customHeight="1">
      <c r="A639" s="94"/>
      <c r="B639" s="44"/>
      <c r="C639" s="118"/>
      <c r="D639" s="119"/>
      <c r="E639" s="119"/>
      <c r="F639" s="120"/>
      <c r="G639" s="44"/>
      <c r="H639" s="44"/>
      <c r="I639" s="44"/>
      <c r="J639" s="44"/>
      <c r="K639" s="44"/>
      <c r="L639" s="44"/>
      <c r="M639" s="44"/>
      <c r="N639" s="44"/>
      <c r="O639" s="44"/>
      <c r="P639" s="44"/>
      <c r="Q639" s="44"/>
      <c r="R639" s="44"/>
      <c r="S639" s="44"/>
      <c r="T639" s="44"/>
      <c r="U639" s="44"/>
      <c r="V639" s="44"/>
      <c r="W639" s="44"/>
      <c r="X639" s="44"/>
      <c r="Y639" s="44"/>
    </row>
    <row r="640" spans="1:25" ht="18" customHeight="1">
      <c r="A640" s="94"/>
      <c r="B640" s="44"/>
      <c r="C640" s="118"/>
      <c r="D640" s="119"/>
      <c r="E640" s="119"/>
      <c r="F640" s="120"/>
      <c r="G640" s="44"/>
      <c r="H640" s="44"/>
      <c r="I640" s="44"/>
      <c r="J640" s="44"/>
      <c r="K640" s="44"/>
      <c r="L640" s="44"/>
      <c r="M640" s="44"/>
      <c r="N640" s="44"/>
      <c r="O640" s="44"/>
      <c r="P640" s="44"/>
      <c r="Q640" s="44"/>
      <c r="R640" s="44"/>
      <c r="S640" s="44"/>
      <c r="T640" s="44"/>
      <c r="U640" s="44"/>
      <c r="V640" s="44"/>
      <c r="W640" s="44"/>
      <c r="X640" s="44"/>
      <c r="Y640" s="44"/>
    </row>
    <row r="641" spans="1:25" ht="18" customHeight="1">
      <c r="A641" s="94"/>
      <c r="B641" s="44"/>
      <c r="C641" s="118"/>
      <c r="D641" s="119"/>
      <c r="E641" s="119"/>
      <c r="F641" s="120"/>
      <c r="G641" s="44"/>
      <c r="H641" s="44"/>
      <c r="I641" s="44"/>
      <c r="J641" s="44"/>
      <c r="K641" s="44"/>
      <c r="L641" s="44"/>
      <c r="M641" s="44"/>
      <c r="N641" s="44"/>
      <c r="O641" s="44"/>
      <c r="P641" s="44"/>
      <c r="Q641" s="44"/>
      <c r="R641" s="44"/>
      <c r="S641" s="44"/>
      <c r="T641" s="44"/>
      <c r="U641" s="44"/>
      <c r="V641" s="44"/>
      <c r="W641" s="44"/>
      <c r="X641" s="44"/>
      <c r="Y641" s="44"/>
    </row>
    <row r="642" spans="1:25" ht="18" customHeight="1">
      <c r="A642" s="94"/>
      <c r="B642" s="44"/>
      <c r="C642" s="118"/>
      <c r="D642" s="119"/>
      <c r="E642" s="119"/>
      <c r="F642" s="120"/>
      <c r="G642" s="44"/>
      <c r="H642" s="44"/>
      <c r="I642" s="44"/>
      <c r="J642" s="44"/>
      <c r="K642" s="44"/>
      <c r="L642" s="44"/>
      <c r="M642" s="44"/>
      <c r="N642" s="44"/>
      <c r="O642" s="44"/>
      <c r="P642" s="44"/>
      <c r="Q642" s="44"/>
      <c r="R642" s="44"/>
      <c r="S642" s="44"/>
      <c r="T642" s="44"/>
      <c r="U642" s="44"/>
      <c r="V642" s="44"/>
      <c r="W642" s="44"/>
      <c r="X642" s="44"/>
      <c r="Y642" s="44"/>
    </row>
    <row r="643" spans="1:25" ht="18" customHeight="1">
      <c r="A643" s="94"/>
      <c r="B643" s="44"/>
      <c r="C643" s="118"/>
      <c r="D643" s="119"/>
      <c r="E643" s="119"/>
      <c r="F643" s="120"/>
      <c r="G643" s="44"/>
      <c r="H643" s="44"/>
      <c r="I643" s="44"/>
      <c r="J643" s="44"/>
      <c r="K643" s="44"/>
      <c r="L643" s="44"/>
      <c r="M643" s="44"/>
      <c r="N643" s="44"/>
      <c r="O643" s="44"/>
      <c r="P643" s="44"/>
      <c r="Q643" s="44"/>
      <c r="R643" s="44"/>
      <c r="S643" s="44"/>
      <c r="T643" s="44"/>
      <c r="U643" s="44"/>
      <c r="V643" s="44"/>
      <c r="W643" s="44"/>
      <c r="X643" s="44"/>
      <c r="Y643" s="44"/>
    </row>
    <row r="644" spans="1:25" ht="18" customHeight="1">
      <c r="A644" s="94"/>
      <c r="B644" s="44"/>
      <c r="C644" s="118"/>
      <c r="D644" s="119"/>
      <c r="E644" s="119"/>
      <c r="F644" s="120"/>
      <c r="G644" s="44"/>
      <c r="H644" s="44"/>
      <c r="I644" s="44"/>
      <c r="J644" s="44"/>
      <c r="K644" s="44"/>
      <c r="L644" s="44"/>
      <c r="M644" s="44"/>
      <c r="N644" s="44"/>
      <c r="O644" s="44"/>
      <c r="P644" s="44"/>
      <c r="Q644" s="44"/>
      <c r="R644" s="44"/>
      <c r="S644" s="44"/>
      <c r="T644" s="44"/>
      <c r="U644" s="44"/>
      <c r="V644" s="44"/>
      <c r="W644" s="44"/>
      <c r="X644" s="44"/>
      <c r="Y644" s="44"/>
    </row>
    <row r="645" spans="1:25" ht="18" customHeight="1">
      <c r="A645" s="94"/>
      <c r="B645" s="44"/>
      <c r="C645" s="118"/>
      <c r="D645" s="119"/>
      <c r="E645" s="119"/>
      <c r="F645" s="120"/>
      <c r="G645" s="44"/>
      <c r="H645" s="44"/>
      <c r="I645" s="44"/>
      <c r="J645" s="44"/>
      <c r="K645" s="44"/>
      <c r="L645" s="44"/>
      <c r="M645" s="44"/>
      <c r="N645" s="44"/>
      <c r="O645" s="44"/>
      <c r="P645" s="44"/>
      <c r="Q645" s="44"/>
      <c r="R645" s="44"/>
      <c r="S645" s="44"/>
      <c r="T645" s="44"/>
      <c r="U645" s="44"/>
      <c r="V645" s="44"/>
      <c r="W645" s="44"/>
      <c r="X645" s="44"/>
      <c r="Y645" s="44"/>
    </row>
    <row r="646" spans="1:25" ht="18" customHeight="1">
      <c r="A646" s="94"/>
      <c r="B646" s="44"/>
      <c r="C646" s="118"/>
      <c r="D646" s="119"/>
      <c r="E646" s="119"/>
      <c r="F646" s="120"/>
      <c r="G646" s="44"/>
      <c r="H646" s="44"/>
      <c r="I646" s="44"/>
      <c r="J646" s="44"/>
      <c r="K646" s="44"/>
      <c r="L646" s="44"/>
      <c r="M646" s="44"/>
      <c r="N646" s="44"/>
      <c r="O646" s="44"/>
      <c r="P646" s="44"/>
      <c r="Q646" s="44"/>
      <c r="R646" s="44"/>
      <c r="S646" s="44"/>
      <c r="T646" s="44"/>
      <c r="U646" s="44"/>
      <c r="V646" s="44"/>
      <c r="W646" s="44"/>
      <c r="X646" s="44"/>
      <c r="Y646" s="44"/>
    </row>
    <row r="647" spans="1:25" ht="18" customHeight="1">
      <c r="A647" s="94"/>
      <c r="B647" s="44"/>
      <c r="C647" s="118"/>
      <c r="D647" s="119"/>
      <c r="E647" s="119"/>
      <c r="F647" s="120"/>
      <c r="G647" s="44"/>
      <c r="H647" s="44"/>
      <c r="I647" s="44"/>
      <c r="J647" s="44"/>
      <c r="K647" s="44"/>
      <c r="L647" s="44"/>
      <c r="M647" s="44"/>
      <c r="N647" s="44"/>
      <c r="O647" s="44"/>
      <c r="P647" s="44"/>
      <c r="Q647" s="44"/>
      <c r="R647" s="44"/>
      <c r="S647" s="44"/>
      <c r="T647" s="44"/>
      <c r="U647" s="44"/>
      <c r="V647" s="44"/>
      <c r="W647" s="44"/>
      <c r="X647" s="44"/>
      <c r="Y647" s="44"/>
    </row>
    <row r="648" spans="1:25" ht="18" customHeight="1">
      <c r="A648" s="94"/>
      <c r="B648" s="44"/>
      <c r="C648" s="118"/>
      <c r="D648" s="119"/>
      <c r="E648" s="119"/>
      <c r="F648" s="120"/>
      <c r="G648" s="44"/>
      <c r="H648" s="44"/>
      <c r="I648" s="44"/>
      <c r="J648" s="44"/>
      <c r="K648" s="44"/>
      <c r="L648" s="44"/>
      <c r="M648" s="44"/>
      <c r="N648" s="44"/>
      <c r="O648" s="44"/>
      <c r="P648" s="44"/>
      <c r="Q648" s="44"/>
      <c r="R648" s="44"/>
      <c r="S648" s="44"/>
      <c r="T648" s="44"/>
      <c r="U648" s="44"/>
      <c r="V648" s="44"/>
      <c r="W648" s="44"/>
      <c r="X648" s="44"/>
      <c r="Y648" s="44"/>
    </row>
    <row r="649" spans="1:25" ht="18" customHeight="1">
      <c r="A649" s="94"/>
      <c r="B649" s="44"/>
      <c r="C649" s="118"/>
      <c r="D649" s="119"/>
      <c r="E649" s="119"/>
      <c r="F649" s="120"/>
      <c r="G649" s="44"/>
      <c r="H649" s="44"/>
      <c r="I649" s="44"/>
      <c r="J649" s="44"/>
      <c r="K649" s="44"/>
      <c r="L649" s="44"/>
      <c r="M649" s="44"/>
      <c r="N649" s="44"/>
      <c r="O649" s="44"/>
      <c r="P649" s="44"/>
      <c r="Q649" s="44"/>
      <c r="R649" s="44"/>
      <c r="S649" s="44"/>
      <c r="T649" s="44"/>
      <c r="U649" s="44"/>
      <c r="V649" s="44"/>
      <c r="W649" s="44"/>
      <c r="X649" s="44"/>
      <c r="Y649" s="44"/>
    </row>
    <row r="650" spans="1:25" ht="18" customHeight="1">
      <c r="A650" s="94"/>
      <c r="B650" s="44"/>
      <c r="C650" s="118"/>
      <c r="D650" s="119"/>
      <c r="E650" s="119"/>
      <c r="F650" s="120"/>
      <c r="G650" s="44"/>
      <c r="H650" s="44"/>
      <c r="I650" s="44"/>
      <c r="J650" s="44"/>
      <c r="K650" s="44"/>
      <c r="L650" s="44"/>
      <c r="M650" s="44"/>
      <c r="N650" s="44"/>
      <c r="O650" s="44"/>
      <c r="P650" s="44"/>
      <c r="Q650" s="44"/>
      <c r="R650" s="44"/>
      <c r="S650" s="44"/>
      <c r="T650" s="44"/>
      <c r="U650" s="44"/>
      <c r="V650" s="44"/>
      <c r="W650" s="44"/>
      <c r="X650" s="44"/>
      <c r="Y650" s="44"/>
    </row>
    <row r="651" spans="1:25" ht="18" customHeight="1">
      <c r="A651" s="94"/>
      <c r="B651" s="44"/>
      <c r="C651" s="118"/>
      <c r="D651" s="119"/>
      <c r="E651" s="119"/>
      <c r="F651" s="120"/>
      <c r="G651" s="44"/>
      <c r="H651" s="44"/>
      <c r="I651" s="44"/>
      <c r="J651" s="44"/>
      <c r="K651" s="44"/>
      <c r="L651" s="44"/>
      <c r="M651" s="44"/>
      <c r="N651" s="44"/>
      <c r="O651" s="44"/>
      <c r="P651" s="44"/>
      <c r="Q651" s="44"/>
      <c r="R651" s="44"/>
      <c r="S651" s="44"/>
      <c r="T651" s="44"/>
      <c r="U651" s="44"/>
      <c r="V651" s="44"/>
      <c r="W651" s="44"/>
      <c r="X651" s="44"/>
      <c r="Y651" s="44"/>
    </row>
    <row r="652" spans="1:25" ht="18" customHeight="1">
      <c r="A652" s="94"/>
      <c r="B652" s="44"/>
      <c r="C652" s="118"/>
      <c r="D652" s="119"/>
      <c r="E652" s="119"/>
      <c r="F652" s="120"/>
      <c r="G652" s="44"/>
      <c r="H652" s="44"/>
      <c r="I652" s="44"/>
      <c r="J652" s="44"/>
      <c r="K652" s="44"/>
      <c r="L652" s="44"/>
      <c r="M652" s="44"/>
      <c r="N652" s="44"/>
      <c r="O652" s="44"/>
      <c r="P652" s="44"/>
      <c r="Q652" s="44"/>
      <c r="R652" s="44"/>
      <c r="S652" s="44"/>
      <c r="T652" s="44"/>
      <c r="U652" s="44"/>
      <c r="V652" s="44"/>
      <c r="W652" s="44"/>
      <c r="X652" s="44"/>
      <c r="Y652" s="44"/>
    </row>
    <row r="653" spans="1:25" ht="18" customHeight="1">
      <c r="A653" s="94"/>
      <c r="B653" s="44"/>
      <c r="C653" s="118"/>
      <c r="D653" s="119"/>
      <c r="E653" s="119"/>
      <c r="F653" s="120"/>
      <c r="G653" s="44"/>
      <c r="H653" s="44"/>
      <c r="I653" s="44"/>
      <c r="J653" s="44"/>
      <c r="K653" s="44"/>
      <c r="L653" s="44"/>
      <c r="M653" s="44"/>
      <c r="N653" s="44"/>
      <c r="O653" s="44"/>
      <c r="P653" s="44"/>
      <c r="Q653" s="44"/>
      <c r="R653" s="44"/>
      <c r="S653" s="44"/>
      <c r="T653" s="44"/>
      <c r="U653" s="44"/>
      <c r="V653" s="44"/>
      <c r="W653" s="44"/>
      <c r="X653" s="44"/>
      <c r="Y653" s="44"/>
    </row>
    <row r="654" spans="1:25" ht="18" customHeight="1">
      <c r="A654" s="94"/>
      <c r="B654" s="44"/>
      <c r="C654" s="118"/>
      <c r="D654" s="119"/>
      <c r="E654" s="119"/>
      <c r="F654" s="120"/>
      <c r="G654" s="44"/>
      <c r="H654" s="44"/>
      <c r="I654" s="44"/>
      <c r="J654" s="44"/>
      <c r="K654" s="44"/>
      <c r="L654" s="44"/>
      <c r="M654" s="44"/>
      <c r="N654" s="44"/>
      <c r="O654" s="44"/>
      <c r="P654" s="44"/>
      <c r="Q654" s="44"/>
      <c r="R654" s="44"/>
      <c r="S654" s="44"/>
      <c r="T654" s="44"/>
      <c r="U654" s="44"/>
      <c r="V654" s="44"/>
      <c r="W654" s="44"/>
      <c r="X654" s="44"/>
      <c r="Y654" s="44"/>
    </row>
    <row r="655" spans="1:25" ht="18" customHeight="1">
      <c r="A655" s="94"/>
      <c r="B655" s="44"/>
      <c r="C655" s="118"/>
      <c r="D655" s="119"/>
      <c r="E655" s="119"/>
      <c r="F655" s="120"/>
      <c r="G655" s="44"/>
      <c r="H655" s="44"/>
      <c r="I655" s="44"/>
      <c r="J655" s="44"/>
      <c r="K655" s="44"/>
      <c r="L655" s="44"/>
      <c r="M655" s="44"/>
      <c r="N655" s="44"/>
      <c r="O655" s="44"/>
      <c r="P655" s="44"/>
      <c r="Q655" s="44"/>
      <c r="R655" s="44"/>
      <c r="S655" s="44"/>
      <c r="T655" s="44"/>
      <c r="U655" s="44"/>
      <c r="V655" s="44"/>
      <c r="W655" s="44"/>
      <c r="X655" s="44"/>
      <c r="Y655" s="44"/>
    </row>
    <row r="656" spans="1:25" ht="18" customHeight="1">
      <c r="A656" s="94"/>
      <c r="B656" s="44"/>
      <c r="C656" s="118"/>
      <c r="D656" s="119"/>
      <c r="E656" s="119"/>
      <c r="F656" s="120"/>
      <c r="G656" s="44"/>
      <c r="H656" s="44"/>
      <c r="I656" s="44"/>
      <c r="J656" s="44"/>
      <c r="K656" s="44"/>
      <c r="L656" s="44"/>
      <c r="M656" s="44"/>
      <c r="N656" s="44"/>
      <c r="O656" s="44"/>
      <c r="P656" s="44"/>
      <c r="Q656" s="44"/>
      <c r="R656" s="44"/>
      <c r="S656" s="44"/>
      <c r="T656" s="44"/>
      <c r="U656" s="44"/>
      <c r="V656" s="44"/>
      <c r="W656" s="44"/>
      <c r="X656" s="44"/>
      <c r="Y656" s="44"/>
    </row>
    <row r="657" spans="1:25" ht="18" customHeight="1">
      <c r="A657" s="94"/>
      <c r="B657" s="44"/>
      <c r="C657" s="118"/>
      <c r="D657" s="119"/>
      <c r="E657" s="119"/>
      <c r="F657" s="120"/>
      <c r="G657" s="44"/>
      <c r="H657" s="44"/>
      <c r="I657" s="44"/>
      <c r="J657" s="44"/>
      <c r="K657" s="44"/>
      <c r="L657" s="44"/>
      <c r="M657" s="44"/>
      <c r="N657" s="44"/>
      <c r="O657" s="44"/>
      <c r="P657" s="44"/>
      <c r="Q657" s="44"/>
      <c r="R657" s="44"/>
      <c r="S657" s="44"/>
      <c r="T657" s="44"/>
      <c r="U657" s="44"/>
      <c r="V657" s="44"/>
      <c r="W657" s="44"/>
      <c r="X657" s="44"/>
      <c r="Y657" s="44"/>
    </row>
    <row r="658" spans="1:25" ht="18" customHeight="1">
      <c r="A658" s="94"/>
      <c r="B658" s="44"/>
      <c r="C658" s="118"/>
      <c r="D658" s="119"/>
      <c r="E658" s="119"/>
      <c r="F658" s="120"/>
      <c r="G658" s="44"/>
      <c r="H658" s="44"/>
      <c r="I658" s="44"/>
      <c r="J658" s="44"/>
      <c r="K658" s="44"/>
      <c r="L658" s="44"/>
      <c r="M658" s="44"/>
      <c r="N658" s="44"/>
      <c r="O658" s="44"/>
      <c r="P658" s="44"/>
      <c r="Q658" s="44"/>
      <c r="R658" s="44"/>
      <c r="S658" s="44"/>
      <c r="T658" s="44"/>
      <c r="U658" s="44"/>
      <c r="V658" s="44"/>
      <c r="W658" s="44"/>
      <c r="X658" s="44"/>
      <c r="Y658" s="44"/>
    </row>
    <row r="659" spans="1:25" ht="18" customHeight="1">
      <c r="A659" s="94"/>
      <c r="B659" s="44"/>
      <c r="C659" s="118"/>
      <c r="D659" s="119"/>
      <c r="E659" s="119"/>
      <c r="F659" s="120"/>
      <c r="G659" s="44"/>
      <c r="H659" s="44"/>
      <c r="I659" s="44"/>
      <c r="J659" s="44"/>
      <c r="K659" s="44"/>
      <c r="L659" s="44"/>
      <c r="M659" s="44"/>
      <c r="N659" s="44"/>
      <c r="O659" s="44"/>
      <c r="P659" s="44"/>
      <c r="Q659" s="44"/>
      <c r="R659" s="44"/>
      <c r="S659" s="44"/>
      <c r="T659" s="44"/>
      <c r="U659" s="44"/>
      <c r="V659" s="44"/>
      <c r="W659" s="44"/>
      <c r="X659" s="44"/>
      <c r="Y659" s="44"/>
    </row>
    <row r="660" spans="1:25" ht="18" customHeight="1">
      <c r="A660" s="94"/>
      <c r="B660" s="44"/>
      <c r="C660" s="118"/>
      <c r="D660" s="119"/>
      <c r="E660" s="119"/>
      <c r="F660" s="120"/>
      <c r="G660" s="44"/>
      <c r="H660" s="44"/>
      <c r="I660" s="44"/>
      <c r="J660" s="44"/>
      <c r="K660" s="44"/>
      <c r="L660" s="44"/>
      <c r="M660" s="44"/>
      <c r="N660" s="44"/>
      <c r="O660" s="44"/>
      <c r="P660" s="44"/>
      <c r="Q660" s="44"/>
      <c r="R660" s="44"/>
      <c r="S660" s="44"/>
      <c r="T660" s="44"/>
      <c r="U660" s="44"/>
      <c r="V660" s="44"/>
      <c r="W660" s="44"/>
      <c r="X660" s="44"/>
      <c r="Y660" s="44"/>
    </row>
    <row r="661" spans="1:25" ht="18" customHeight="1">
      <c r="A661" s="94"/>
      <c r="B661" s="44"/>
      <c r="C661" s="118"/>
      <c r="D661" s="119"/>
      <c r="E661" s="119"/>
      <c r="F661" s="120"/>
      <c r="G661" s="44"/>
      <c r="H661" s="44"/>
      <c r="I661" s="44"/>
      <c r="J661" s="44"/>
      <c r="K661" s="44"/>
      <c r="L661" s="44"/>
      <c r="M661" s="44"/>
      <c r="N661" s="44"/>
      <c r="O661" s="44"/>
      <c r="P661" s="44"/>
      <c r="Q661" s="44"/>
      <c r="R661" s="44"/>
      <c r="S661" s="44"/>
      <c r="T661" s="44"/>
      <c r="U661" s="44"/>
      <c r="V661" s="44"/>
      <c r="W661" s="44"/>
      <c r="X661" s="44"/>
      <c r="Y661" s="44"/>
    </row>
    <row r="662" spans="1:25" ht="18" customHeight="1">
      <c r="A662" s="94"/>
      <c r="B662" s="44"/>
      <c r="C662" s="118"/>
      <c r="D662" s="119"/>
      <c r="E662" s="119"/>
      <c r="F662" s="120"/>
      <c r="G662" s="44"/>
      <c r="H662" s="44"/>
      <c r="I662" s="44"/>
      <c r="J662" s="44"/>
      <c r="K662" s="44"/>
      <c r="L662" s="44"/>
      <c r="M662" s="44"/>
      <c r="N662" s="44"/>
      <c r="O662" s="44"/>
      <c r="P662" s="44"/>
      <c r="Q662" s="44"/>
      <c r="R662" s="44"/>
      <c r="S662" s="44"/>
      <c r="T662" s="44"/>
      <c r="U662" s="44"/>
      <c r="V662" s="44"/>
      <c r="W662" s="44"/>
      <c r="X662" s="44"/>
      <c r="Y662" s="44"/>
    </row>
    <row r="663" spans="1:25" ht="18" customHeight="1">
      <c r="A663" s="94"/>
      <c r="B663" s="44"/>
      <c r="C663" s="118"/>
      <c r="D663" s="119"/>
      <c r="E663" s="119"/>
      <c r="F663" s="120"/>
      <c r="G663" s="44"/>
      <c r="H663" s="44"/>
      <c r="I663" s="44"/>
      <c r="J663" s="44"/>
      <c r="K663" s="44"/>
      <c r="L663" s="44"/>
      <c r="M663" s="44"/>
      <c r="N663" s="44"/>
      <c r="O663" s="44"/>
      <c r="P663" s="44"/>
      <c r="Q663" s="44"/>
      <c r="R663" s="44"/>
      <c r="S663" s="44"/>
      <c r="T663" s="44"/>
      <c r="U663" s="44"/>
      <c r="V663" s="44"/>
      <c r="W663" s="44"/>
      <c r="X663" s="44"/>
      <c r="Y663" s="44"/>
    </row>
    <row r="664" spans="1:25" ht="18" customHeight="1">
      <c r="A664" s="94"/>
      <c r="B664" s="44"/>
      <c r="C664" s="118"/>
      <c r="D664" s="119"/>
      <c r="E664" s="119"/>
      <c r="F664" s="120"/>
      <c r="G664" s="44"/>
      <c r="H664" s="44"/>
      <c r="I664" s="44"/>
      <c r="J664" s="44"/>
      <c r="K664" s="44"/>
      <c r="L664" s="44"/>
      <c r="M664" s="44"/>
      <c r="N664" s="44"/>
      <c r="O664" s="44"/>
      <c r="P664" s="44"/>
      <c r="Q664" s="44"/>
      <c r="R664" s="44"/>
      <c r="S664" s="44"/>
      <c r="T664" s="44"/>
      <c r="U664" s="44"/>
      <c r="V664" s="44"/>
      <c r="W664" s="44"/>
      <c r="X664" s="44"/>
      <c r="Y664" s="44"/>
    </row>
    <row r="665" spans="1:25" ht="18" customHeight="1">
      <c r="A665" s="94"/>
      <c r="B665" s="44"/>
      <c r="C665" s="118"/>
      <c r="D665" s="119"/>
      <c r="E665" s="119"/>
      <c r="F665" s="120"/>
      <c r="G665" s="44"/>
      <c r="H665" s="44"/>
      <c r="I665" s="44"/>
      <c r="J665" s="44"/>
      <c r="K665" s="44"/>
      <c r="L665" s="44"/>
      <c r="M665" s="44"/>
      <c r="N665" s="44"/>
      <c r="O665" s="44"/>
      <c r="P665" s="44"/>
      <c r="Q665" s="44"/>
      <c r="R665" s="44"/>
      <c r="S665" s="44"/>
      <c r="T665" s="44"/>
      <c r="U665" s="44"/>
      <c r="V665" s="44"/>
      <c r="W665" s="44"/>
      <c r="X665" s="44"/>
      <c r="Y665" s="44"/>
    </row>
    <row r="666" spans="1:25" ht="18" customHeight="1">
      <c r="A666" s="94"/>
      <c r="B666" s="44"/>
      <c r="C666" s="118"/>
      <c r="D666" s="119"/>
      <c r="E666" s="119"/>
      <c r="F666" s="120"/>
      <c r="G666" s="44"/>
      <c r="H666" s="44"/>
      <c r="I666" s="44"/>
      <c r="J666" s="44"/>
      <c r="K666" s="44"/>
      <c r="L666" s="44"/>
      <c r="M666" s="44"/>
      <c r="N666" s="44"/>
      <c r="O666" s="44"/>
      <c r="P666" s="44"/>
      <c r="Q666" s="44"/>
      <c r="R666" s="44"/>
      <c r="S666" s="44"/>
      <c r="T666" s="44"/>
      <c r="U666" s="44"/>
      <c r="V666" s="44"/>
      <c r="W666" s="44"/>
      <c r="X666" s="44"/>
      <c r="Y666" s="44"/>
    </row>
    <row r="667" spans="1:25" ht="18" customHeight="1">
      <c r="A667" s="94"/>
      <c r="B667" s="44"/>
      <c r="C667" s="118"/>
      <c r="D667" s="119"/>
      <c r="E667" s="119"/>
      <c r="F667" s="120"/>
      <c r="G667" s="44"/>
      <c r="H667" s="44"/>
      <c r="I667" s="44"/>
      <c r="J667" s="44"/>
      <c r="K667" s="44"/>
      <c r="L667" s="44"/>
      <c r="M667" s="44"/>
      <c r="N667" s="44"/>
      <c r="O667" s="44"/>
      <c r="P667" s="44"/>
      <c r="Q667" s="44"/>
      <c r="R667" s="44"/>
      <c r="S667" s="44"/>
      <c r="T667" s="44"/>
      <c r="U667" s="44"/>
      <c r="V667" s="44"/>
      <c r="W667" s="44"/>
      <c r="X667" s="44"/>
      <c r="Y667" s="44"/>
    </row>
    <row r="668" spans="1:25" ht="18" customHeight="1">
      <c r="A668" s="94"/>
      <c r="B668" s="44"/>
      <c r="C668" s="118"/>
      <c r="D668" s="119"/>
      <c r="E668" s="119"/>
      <c r="F668" s="120"/>
      <c r="G668" s="44"/>
      <c r="H668" s="44"/>
      <c r="I668" s="44"/>
      <c r="J668" s="44"/>
      <c r="K668" s="44"/>
      <c r="L668" s="44"/>
      <c r="M668" s="44"/>
      <c r="N668" s="44"/>
      <c r="O668" s="44"/>
      <c r="P668" s="44"/>
      <c r="Q668" s="44"/>
      <c r="R668" s="44"/>
      <c r="S668" s="44"/>
      <c r="T668" s="44"/>
      <c r="U668" s="44"/>
      <c r="V668" s="44"/>
      <c r="W668" s="44"/>
      <c r="X668" s="44"/>
      <c r="Y668" s="44"/>
    </row>
    <row r="669" spans="1:25" ht="18" customHeight="1">
      <c r="A669" s="94"/>
      <c r="B669" s="44"/>
      <c r="C669" s="118"/>
      <c r="D669" s="119"/>
      <c r="E669" s="119"/>
      <c r="F669" s="120"/>
      <c r="G669" s="44"/>
      <c r="H669" s="44"/>
      <c r="I669" s="44"/>
      <c r="J669" s="44"/>
      <c r="K669" s="44"/>
      <c r="L669" s="44"/>
      <c r="M669" s="44"/>
      <c r="N669" s="44"/>
      <c r="O669" s="44"/>
      <c r="P669" s="44"/>
      <c r="Q669" s="44"/>
      <c r="R669" s="44"/>
      <c r="S669" s="44"/>
      <c r="T669" s="44"/>
      <c r="U669" s="44"/>
      <c r="V669" s="44"/>
      <c r="W669" s="44"/>
      <c r="X669" s="44"/>
      <c r="Y669" s="44"/>
    </row>
    <row r="670" spans="1:25" ht="18" customHeight="1">
      <c r="A670" s="94"/>
      <c r="B670" s="44"/>
      <c r="C670" s="118"/>
      <c r="D670" s="119"/>
      <c r="E670" s="119"/>
      <c r="F670" s="120"/>
      <c r="G670" s="44"/>
      <c r="H670" s="44"/>
      <c r="I670" s="44"/>
      <c r="J670" s="44"/>
      <c r="K670" s="44"/>
      <c r="L670" s="44"/>
      <c r="M670" s="44"/>
      <c r="N670" s="44"/>
      <c r="O670" s="44"/>
      <c r="P670" s="44"/>
      <c r="Q670" s="44"/>
      <c r="R670" s="44"/>
      <c r="S670" s="44"/>
      <c r="T670" s="44"/>
      <c r="U670" s="44"/>
      <c r="V670" s="44"/>
      <c r="W670" s="44"/>
      <c r="X670" s="44"/>
      <c r="Y670" s="44"/>
    </row>
    <row r="671" spans="1:25" ht="18" customHeight="1">
      <c r="A671" s="94"/>
      <c r="B671" s="44"/>
      <c r="C671" s="118"/>
      <c r="D671" s="119"/>
      <c r="E671" s="119"/>
      <c r="F671" s="120"/>
      <c r="G671" s="44"/>
      <c r="H671" s="44"/>
      <c r="I671" s="44"/>
      <c r="J671" s="44"/>
      <c r="K671" s="44"/>
      <c r="L671" s="44"/>
      <c r="M671" s="44"/>
      <c r="N671" s="44"/>
      <c r="O671" s="44"/>
      <c r="P671" s="44"/>
      <c r="Q671" s="44"/>
      <c r="R671" s="44"/>
      <c r="S671" s="44"/>
      <c r="T671" s="44"/>
      <c r="U671" s="44"/>
      <c r="V671" s="44"/>
      <c r="W671" s="44"/>
      <c r="X671" s="44"/>
      <c r="Y671" s="44"/>
    </row>
    <row r="672" spans="1:25" ht="18" customHeight="1">
      <c r="A672" s="94"/>
      <c r="B672" s="44"/>
      <c r="C672" s="118"/>
      <c r="D672" s="119"/>
      <c r="E672" s="119"/>
      <c r="F672" s="120"/>
      <c r="G672" s="44"/>
      <c r="H672" s="44"/>
      <c r="I672" s="44"/>
      <c r="J672" s="44"/>
      <c r="K672" s="44"/>
      <c r="L672" s="44"/>
      <c r="M672" s="44"/>
      <c r="N672" s="44"/>
      <c r="O672" s="44"/>
      <c r="P672" s="44"/>
      <c r="Q672" s="44"/>
      <c r="R672" s="44"/>
      <c r="S672" s="44"/>
      <c r="T672" s="44"/>
      <c r="U672" s="44"/>
      <c r="V672" s="44"/>
      <c r="W672" s="44"/>
      <c r="X672" s="44"/>
      <c r="Y672" s="44"/>
    </row>
    <row r="673" spans="1:25" ht="18" customHeight="1">
      <c r="A673" s="94"/>
      <c r="B673" s="44"/>
      <c r="C673" s="118"/>
      <c r="D673" s="119"/>
      <c r="E673" s="119"/>
      <c r="F673" s="120"/>
      <c r="G673" s="44"/>
      <c r="H673" s="44"/>
      <c r="I673" s="44"/>
      <c r="J673" s="44"/>
      <c r="K673" s="44"/>
      <c r="L673" s="44"/>
      <c r="M673" s="44"/>
      <c r="N673" s="44"/>
      <c r="O673" s="44"/>
      <c r="P673" s="44"/>
      <c r="Q673" s="44"/>
      <c r="R673" s="44"/>
      <c r="S673" s="44"/>
      <c r="T673" s="44"/>
      <c r="U673" s="44"/>
      <c r="V673" s="44"/>
      <c r="W673" s="44"/>
      <c r="X673" s="44"/>
      <c r="Y673" s="44"/>
    </row>
    <row r="674" spans="1:25" ht="18" customHeight="1">
      <c r="A674" s="94"/>
      <c r="B674" s="44"/>
      <c r="C674" s="118"/>
      <c r="D674" s="119"/>
      <c r="E674" s="119"/>
      <c r="F674" s="120"/>
      <c r="G674" s="44"/>
      <c r="H674" s="44"/>
      <c r="I674" s="44"/>
      <c r="J674" s="44"/>
      <c r="K674" s="44"/>
      <c r="L674" s="44"/>
      <c r="M674" s="44"/>
      <c r="N674" s="44"/>
      <c r="O674" s="44"/>
      <c r="P674" s="44"/>
      <c r="Q674" s="44"/>
      <c r="R674" s="44"/>
      <c r="S674" s="44"/>
      <c r="T674" s="44"/>
      <c r="U674" s="44"/>
      <c r="V674" s="44"/>
      <c r="W674" s="44"/>
      <c r="X674" s="44"/>
      <c r="Y674" s="44"/>
    </row>
    <row r="675" spans="1:25" ht="18" customHeight="1">
      <c r="A675" s="94"/>
      <c r="B675" s="44"/>
      <c r="C675" s="118"/>
      <c r="D675" s="119"/>
      <c r="E675" s="119"/>
      <c r="F675" s="120"/>
      <c r="G675" s="44"/>
      <c r="H675" s="44"/>
      <c r="I675" s="44"/>
      <c r="J675" s="44"/>
      <c r="K675" s="44"/>
      <c r="L675" s="44"/>
      <c r="M675" s="44"/>
      <c r="N675" s="44"/>
      <c r="O675" s="44"/>
      <c r="P675" s="44"/>
      <c r="Q675" s="44"/>
      <c r="R675" s="44"/>
      <c r="S675" s="44"/>
      <c r="T675" s="44"/>
      <c r="U675" s="44"/>
      <c r="V675" s="44"/>
      <c r="W675" s="44"/>
      <c r="X675" s="44"/>
      <c r="Y675" s="44"/>
    </row>
    <row r="676" spans="1:25" ht="18" customHeight="1">
      <c r="A676" s="94"/>
      <c r="B676" s="44"/>
      <c r="C676" s="118"/>
      <c r="D676" s="119"/>
      <c r="E676" s="119"/>
      <c r="F676" s="120"/>
      <c r="G676" s="44"/>
      <c r="H676" s="44"/>
      <c r="I676" s="44"/>
      <c r="J676" s="44"/>
      <c r="K676" s="44"/>
      <c r="L676" s="44"/>
      <c r="M676" s="44"/>
      <c r="N676" s="44"/>
      <c r="O676" s="44"/>
      <c r="P676" s="44"/>
      <c r="Q676" s="44"/>
      <c r="R676" s="44"/>
      <c r="S676" s="44"/>
      <c r="T676" s="44"/>
      <c r="U676" s="44"/>
      <c r="V676" s="44"/>
      <c r="W676" s="44"/>
      <c r="X676" s="44"/>
      <c r="Y676" s="44"/>
    </row>
    <row r="677" spans="1:25" ht="18" customHeight="1">
      <c r="A677" s="94"/>
      <c r="B677" s="44"/>
      <c r="C677" s="118"/>
      <c r="D677" s="119"/>
      <c r="E677" s="119"/>
      <c r="F677" s="120"/>
      <c r="G677" s="44"/>
      <c r="H677" s="44"/>
      <c r="I677" s="44"/>
      <c r="J677" s="44"/>
      <c r="K677" s="44"/>
      <c r="L677" s="44"/>
      <c r="M677" s="44"/>
      <c r="N677" s="44"/>
      <c r="O677" s="44"/>
      <c r="P677" s="44"/>
      <c r="Q677" s="44"/>
      <c r="R677" s="44"/>
      <c r="S677" s="44"/>
      <c r="T677" s="44"/>
      <c r="U677" s="44"/>
      <c r="V677" s="44"/>
      <c r="W677" s="44"/>
      <c r="X677" s="44"/>
      <c r="Y677" s="44"/>
    </row>
    <row r="678" spans="1:25" ht="18" customHeight="1">
      <c r="A678" s="94"/>
      <c r="B678" s="44"/>
      <c r="C678" s="118"/>
      <c r="D678" s="119"/>
      <c r="E678" s="119"/>
      <c r="F678" s="120"/>
      <c r="G678" s="44"/>
      <c r="H678" s="44"/>
      <c r="I678" s="44"/>
      <c r="J678" s="44"/>
      <c r="K678" s="44"/>
      <c r="L678" s="44"/>
      <c r="M678" s="44"/>
      <c r="N678" s="44"/>
      <c r="O678" s="44"/>
      <c r="P678" s="44"/>
      <c r="Q678" s="44"/>
      <c r="R678" s="44"/>
      <c r="S678" s="44"/>
      <c r="T678" s="44"/>
      <c r="U678" s="44"/>
      <c r="V678" s="44"/>
      <c r="W678" s="44"/>
      <c r="X678" s="44"/>
      <c r="Y678" s="44"/>
    </row>
    <row r="679" spans="1:25" ht="18" customHeight="1">
      <c r="A679" s="94"/>
      <c r="B679" s="44"/>
      <c r="C679" s="118"/>
      <c r="D679" s="119"/>
      <c r="E679" s="119"/>
      <c r="F679" s="120"/>
      <c r="G679" s="44"/>
      <c r="H679" s="44"/>
      <c r="I679" s="44"/>
      <c r="J679" s="44"/>
      <c r="K679" s="44"/>
      <c r="L679" s="44"/>
      <c r="M679" s="44"/>
      <c r="N679" s="44"/>
      <c r="O679" s="44"/>
      <c r="P679" s="44"/>
      <c r="Q679" s="44"/>
      <c r="R679" s="44"/>
      <c r="S679" s="44"/>
      <c r="T679" s="44"/>
      <c r="U679" s="44"/>
      <c r="V679" s="44"/>
      <c r="W679" s="44"/>
      <c r="X679" s="44"/>
      <c r="Y679" s="44"/>
    </row>
    <row r="680" spans="1:25" ht="18" customHeight="1">
      <c r="A680" s="94"/>
      <c r="B680" s="44"/>
      <c r="C680" s="118"/>
      <c r="D680" s="119"/>
      <c r="E680" s="119"/>
      <c r="F680" s="120"/>
      <c r="G680" s="44"/>
      <c r="H680" s="44"/>
      <c r="I680" s="44"/>
      <c r="J680" s="44"/>
      <c r="K680" s="44"/>
      <c r="L680" s="44"/>
      <c r="M680" s="44"/>
      <c r="N680" s="44"/>
      <c r="O680" s="44"/>
      <c r="P680" s="44"/>
      <c r="Q680" s="44"/>
      <c r="R680" s="44"/>
      <c r="S680" s="44"/>
      <c r="T680" s="44"/>
      <c r="U680" s="44"/>
      <c r="V680" s="44"/>
      <c r="W680" s="44"/>
      <c r="X680" s="44"/>
      <c r="Y680" s="44"/>
    </row>
    <row r="681" spans="1:25" ht="18" customHeight="1">
      <c r="A681" s="94"/>
      <c r="B681" s="44"/>
      <c r="C681" s="118"/>
      <c r="D681" s="119"/>
      <c r="E681" s="119"/>
      <c r="F681" s="120"/>
      <c r="G681" s="44"/>
      <c r="H681" s="44"/>
      <c r="I681" s="44"/>
      <c r="J681" s="44"/>
      <c r="K681" s="44"/>
      <c r="L681" s="44"/>
      <c r="M681" s="44"/>
      <c r="N681" s="44"/>
      <c r="O681" s="44"/>
      <c r="P681" s="44"/>
      <c r="Q681" s="44"/>
      <c r="R681" s="44"/>
      <c r="S681" s="44"/>
      <c r="T681" s="44"/>
      <c r="U681" s="44"/>
      <c r="V681" s="44"/>
      <c r="W681" s="44"/>
      <c r="X681" s="44"/>
      <c r="Y681" s="44"/>
    </row>
    <row r="682" spans="1:25" ht="18" customHeight="1">
      <c r="A682" s="94"/>
      <c r="B682" s="44"/>
      <c r="C682" s="118"/>
      <c r="D682" s="119"/>
      <c r="E682" s="119"/>
      <c r="F682" s="120"/>
      <c r="G682" s="44"/>
      <c r="H682" s="44"/>
      <c r="I682" s="44"/>
      <c r="J682" s="44"/>
      <c r="K682" s="44"/>
      <c r="L682" s="44"/>
      <c r="M682" s="44"/>
      <c r="N682" s="44"/>
      <c r="O682" s="44"/>
      <c r="P682" s="44"/>
      <c r="Q682" s="44"/>
      <c r="R682" s="44"/>
      <c r="S682" s="44"/>
      <c r="T682" s="44"/>
      <c r="U682" s="44"/>
      <c r="V682" s="44"/>
      <c r="W682" s="44"/>
      <c r="X682" s="44"/>
      <c r="Y682" s="44"/>
    </row>
    <row r="683" spans="1:25" ht="18" customHeight="1">
      <c r="A683" s="94"/>
      <c r="B683" s="44"/>
      <c r="C683" s="118"/>
      <c r="D683" s="119"/>
      <c r="E683" s="119"/>
      <c r="F683" s="120"/>
      <c r="G683" s="44"/>
      <c r="H683" s="44"/>
      <c r="I683" s="44"/>
      <c r="J683" s="44"/>
      <c r="K683" s="44"/>
      <c r="L683" s="44"/>
      <c r="M683" s="44"/>
      <c r="N683" s="44"/>
      <c r="O683" s="44"/>
      <c r="P683" s="44"/>
      <c r="Q683" s="44"/>
      <c r="R683" s="44"/>
      <c r="S683" s="44"/>
      <c r="T683" s="44"/>
      <c r="U683" s="44"/>
      <c r="V683" s="44"/>
      <c r="W683" s="44"/>
      <c r="X683" s="44"/>
      <c r="Y683" s="44"/>
    </row>
    <row r="684" spans="1:25" ht="18" customHeight="1">
      <c r="A684" s="94"/>
      <c r="B684" s="44"/>
      <c r="C684" s="118"/>
      <c r="D684" s="119"/>
      <c r="E684" s="119"/>
      <c r="F684" s="120"/>
      <c r="G684" s="44"/>
      <c r="H684" s="44"/>
      <c r="I684" s="44"/>
      <c r="J684" s="44"/>
      <c r="K684" s="44"/>
      <c r="L684" s="44"/>
      <c r="M684" s="44"/>
      <c r="N684" s="44"/>
      <c r="O684" s="44"/>
      <c r="P684" s="44"/>
      <c r="Q684" s="44"/>
      <c r="R684" s="44"/>
      <c r="S684" s="44"/>
      <c r="T684" s="44"/>
      <c r="U684" s="44"/>
      <c r="V684" s="44"/>
      <c r="W684" s="44"/>
      <c r="X684" s="44"/>
      <c r="Y684" s="44"/>
    </row>
    <row r="685" spans="1:25" ht="18" customHeight="1">
      <c r="A685" s="94"/>
      <c r="B685" s="44"/>
      <c r="C685" s="118"/>
      <c r="D685" s="119"/>
      <c r="E685" s="119"/>
      <c r="F685" s="120"/>
      <c r="G685" s="44"/>
      <c r="H685" s="44"/>
      <c r="I685" s="44"/>
      <c r="J685" s="44"/>
      <c r="K685" s="44"/>
      <c r="L685" s="44"/>
      <c r="M685" s="44"/>
      <c r="N685" s="44"/>
      <c r="O685" s="44"/>
      <c r="P685" s="44"/>
      <c r="Q685" s="44"/>
      <c r="R685" s="44"/>
      <c r="S685" s="44"/>
      <c r="T685" s="44"/>
      <c r="U685" s="44"/>
      <c r="V685" s="44"/>
      <c r="W685" s="44"/>
      <c r="X685" s="44"/>
      <c r="Y685" s="44"/>
    </row>
    <row r="686" spans="1:25" ht="18" customHeight="1">
      <c r="A686" s="94"/>
      <c r="B686" s="44"/>
      <c r="C686" s="118"/>
      <c r="D686" s="119"/>
      <c r="E686" s="119"/>
      <c r="F686" s="120"/>
      <c r="G686" s="44"/>
      <c r="H686" s="44"/>
      <c r="I686" s="44"/>
      <c r="J686" s="44"/>
      <c r="K686" s="44"/>
      <c r="L686" s="44"/>
      <c r="M686" s="44"/>
      <c r="N686" s="44"/>
      <c r="O686" s="44"/>
      <c r="P686" s="44"/>
      <c r="Q686" s="44"/>
      <c r="R686" s="44"/>
      <c r="S686" s="44"/>
      <c r="T686" s="44"/>
      <c r="U686" s="44"/>
      <c r="V686" s="44"/>
      <c r="W686" s="44"/>
      <c r="X686" s="44"/>
      <c r="Y686" s="44"/>
    </row>
    <row r="687" spans="1:25" ht="18" customHeight="1">
      <c r="A687" s="94"/>
      <c r="B687" s="44"/>
      <c r="C687" s="118"/>
      <c r="D687" s="119"/>
      <c r="E687" s="119"/>
      <c r="F687" s="120"/>
      <c r="G687" s="44"/>
      <c r="H687" s="44"/>
      <c r="I687" s="44"/>
      <c r="J687" s="44"/>
      <c r="K687" s="44"/>
      <c r="L687" s="44"/>
      <c r="M687" s="44"/>
      <c r="N687" s="44"/>
      <c r="O687" s="44"/>
      <c r="P687" s="44"/>
      <c r="Q687" s="44"/>
      <c r="R687" s="44"/>
      <c r="S687" s="44"/>
      <c r="T687" s="44"/>
      <c r="U687" s="44"/>
      <c r="V687" s="44"/>
      <c r="W687" s="44"/>
      <c r="X687" s="44"/>
      <c r="Y687" s="44"/>
    </row>
    <row r="688" spans="1:25" ht="18" customHeight="1">
      <c r="A688" s="94"/>
      <c r="B688" s="44"/>
      <c r="C688" s="118"/>
      <c r="D688" s="119"/>
      <c r="E688" s="119"/>
      <c r="F688" s="120"/>
      <c r="G688" s="44"/>
      <c r="H688" s="44"/>
      <c r="I688" s="44"/>
      <c r="J688" s="44"/>
      <c r="K688" s="44"/>
      <c r="L688" s="44"/>
      <c r="M688" s="44"/>
      <c r="N688" s="44"/>
      <c r="O688" s="44"/>
      <c r="P688" s="44"/>
      <c r="Q688" s="44"/>
      <c r="R688" s="44"/>
      <c r="S688" s="44"/>
      <c r="T688" s="44"/>
      <c r="U688" s="44"/>
      <c r="V688" s="44"/>
      <c r="W688" s="44"/>
      <c r="X688" s="44"/>
      <c r="Y688" s="44"/>
    </row>
    <row r="689" spans="1:25" ht="18" customHeight="1">
      <c r="A689" s="94"/>
      <c r="B689" s="44"/>
      <c r="C689" s="118"/>
      <c r="D689" s="119"/>
      <c r="E689" s="119"/>
      <c r="F689" s="120"/>
      <c r="G689" s="44"/>
      <c r="H689" s="44"/>
      <c r="I689" s="44"/>
      <c r="J689" s="44"/>
      <c r="K689" s="44"/>
      <c r="L689" s="44"/>
      <c r="M689" s="44"/>
      <c r="N689" s="44"/>
      <c r="O689" s="44"/>
      <c r="P689" s="44"/>
      <c r="Q689" s="44"/>
      <c r="R689" s="44"/>
      <c r="S689" s="44"/>
      <c r="T689" s="44"/>
      <c r="U689" s="44"/>
      <c r="V689" s="44"/>
      <c r="W689" s="44"/>
      <c r="X689" s="44"/>
      <c r="Y689" s="44"/>
    </row>
    <row r="690" spans="1:25" ht="18" customHeight="1">
      <c r="A690" s="94"/>
      <c r="B690" s="44"/>
      <c r="C690" s="118"/>
      <c r="D690" s="119"/>
      <c r="E690" s="119"/>
      <c r="F690" s="120"/>
      <c r="G690" s="44"/>
      <c r="H690" s="44"/>
      <c r="I690" s="44"/>
      <c r="J690" s="44"/>
      <c r="K690" s="44"/>
      <c r="L690" s="44"/>
      <c r="M690" s="44"/>
      <c r="N690" s="44"/>
      <c r="O690" s="44"/>
      <c r="P690" s="44"/>
      <c r="Q690" s="44"/>
      <c r="R690" s="44"/>
      <c r="S690" s="44"/>
      <c r="T690" s="44"/>
      <c r="U690" s="44"/>
      <c r="V690" s="44"/>
      <c r="W690" s="44"/>
      <c r="X690" s="44"/>
      <c r="Y690" s="44"/>
    </row>
    <row r="691" spans="1:25" ht="18" customHeight="1">
      <c r="A691" s="94"/>
      <c r="B691" s="44"/>
      <c r="C691" s="118"/>
      <c r="D691" s="119"/>
      <c r="E691" s="119"/>
      <c r="F691" s="120"/>
      <c r="G691" s="44"/>
      <c r="H691" s="44"/>
      <c r="I691" s="44"/>
      <c r="J691" s="44"/>
      <c r="K691" s="44"/>
      <c r="L691" s="44"/>
      <c r="M691" s="44"/>
      <c r="N691" s="44"/>
      <c r="O691" s="44"/>
      <c r="P691" s="44"/>
      <c r="Q691" s="44"/>
      <c r="R691" s="44"/>
      <c r="S691" s="44"/>
      <c r="T691" s="44"/>
      <c r="U691" s="44"/>
      <c r="V691" s="44"/>
      <c r="W691" s="44"/>
      <c r="X691" s="44"/>
      <c r="Y691" s="44"/>
    </row>
    <row r="692" spans="1:25" ht="18" customHeight="1">
      <c r="A692" s="94"/>
      <c r="B692" s="44"/>
      <c r="C692" s="118"/>
      <c r="D692" s="119"/>
      <c r="E692" s="119"/>
      <c r="F692" s="120"/>
      <c r="G692" s="44"/>
      <c r="H692" s="44"/>
      <c r="I692" s="44"/>
      <c r="J692" s="44"/>
      <c r="K692" s="44"/>
      <c r="L692" s="44"/>
      <c r="M692" s="44"/>
      <c r="N692" s="44"/>
      <c r="O692" s="44"/>
      <c r="P692" s="44"/>
      <c r="Q692" s="44"/>
      <c r="R692" s="44"/>
      <c r="S692" s="44"/>
      <c r="T692" s="44"/>
      <c r="U692" s="44"/>
      <c r="V692" s="44"/>
      <c r="W692" s="44"/>
      <c r="X692" s="44"/>
      <c r="Y692" s="44"/>
    </row>
    <row r="693" spans="1:25" ht="18" customHeight="1">
      <c r="A693" s="94"/>
      <c r="B693" s="44"/>
      <c r="C693" s="118"/>
      <c r="D693" s="119"/>
      <c r="E693" s="119"/>
      <c r="F693" s="120"/>
      <c r="G693" s="44"/>
      <c r="H693" s="44"/>
      <c r="I693" s="44"/>
      <c r="J693" s="44"/>
      <c r="K693" s="44"/>
      <c r="L693" s="44"/>
      <c r="M693" s="44"/>
      <c r="N693" s="44"/>
      <c r="O693" s="44"/>
      <c r="P693" s="44"/>
      <c r="Q693" s="44"/>
      <c r="R693" s="44"/>
      <c r="S693" s="44"/>
      <c r="T693" s="44"/>
      <c r="U693" s="44"/>
      <c r="V693" s="44"/>
      <c r="W693" s="44"/>
      <c r="X693" s="44"/>
      <c r="Y693" s="44"/>
    </row>
    <row r="694" spans="1:25" ht="18" customHeight="1">
      <c r="A694" s="94"/>
      <c r="B694" s="44"/>
      <c r="C694" s="118"/>
      <c r="D694" s="119"/>
      <c r="E694" s="119"/>
      <c r="F694" s="120"/>
      <c r="G694" s="44"/>
      <c r="H694" s="44"/>
      <c r="I694" s="44"/>
      <c r="J694" s="44"/>
      <c r="K694" s="44"/>
      <c r="L694" s="44"/>
      <c r="M694" s="44"/>
      <c r="N694" s="44"/>
      <c r="O694" s="44"/>
      <c r="P694" s="44"/>
      <c r="Q694" s="44"/>
      <c r="R694" s="44"/>
      <c r="S694" s="44"/>
      <c r="T694" s="44"/>
      <c r="U694" s="44"/>
      <c r="V694" s="44"/>
      <c r="W694" s="44"/>
      <c r="X694" s="44"/>
      <c r="Y694" s="44"/>
    </row>
    <row r="695" spans="1:25" ht="18" customHeight="1">
      <c r="A695" s="94"/>
      <c r="B695" s="44"/>
      <c r="C695" s="118"/>
      <c r="D695" s="119"/>
      <c r="E695" s="119"/>
      <c r="F695" s="120"/>
      <c r="G695" s="44"/>
      <c r="H695" s="44"/>
      <c r="I695" s="44"/>
      <c r="J695" s="44"/>
      <c r="K695" s="44"/>
      <c r="L695" s="44"/>
      <c r="M695" s="44"/>
      <c r="N695" s="44"/>
      <c r="O695" s="44"/>
      <c r="P695" s="44"/>
      <c r="Q695" s="44"/>
      <c r="R695" s="44"/>
      <c r="S695" s="44"/>
      <c r="T695" s="44"/>
      <c r="U695" s="44"/>
      <c r="V695" s="44"/>
      <c r="W695" s="44"/>
      <c r="X695" s="44"/>
      <c r="Y695" s="44"/>
    </row>
    <row r="696" spans="1:25" ht="18" customHeight="1">
      <c r="A696" s="94"/>
      <c r="B696" s="44"/>
      <c r="C696" s="118"/>
      <c r="D696" s="119"/>
      <c r="E696" s="119"/>
      <c r="F696" s="120"/>
      <c r="G696" s="44"/>
      <c r="H696" s="44"/>
      <c r="I696" s="44"/>
      <c r="J696" s="44"/>
      <c r="K696" s="44"/>
      <c r="L696" s="44"/>
      <c r="M696" s="44"/>
      <c r="N696" s="44"/>
      <c r="O696" s="44"/>
      <c r="P696" s="44"/>
      <c r="Q696" s="44"/>
      <c r="R696" s="44"/>
      <c r="S696" s="44"/>
      <c r="T696" s="44"/>
      <c r="U696" s="44"/>
      <c r="V696" s="44"/>
      <c r="W696" s="44"/>
      <c r="X696" s="44"/>
      <c r="Y696" s="44"/>
    </row>
    <row r="697" spans="1:25" ht="18" customHeight="1">
      <c r="A697" s="94"/>
      <c r="B697" s="44"/>
      <c r="C697" s="118"/>
      <c r="D697" s="119"/>
      <c r="E697" s="119"/>
      <c r="F697" s="120"/>
      <c r="G697" s="44"/>
      <c r="H697" s="44"/>
      <c r="I697" s="44"/>
      <c r="J697" s="44"/>
      <c r="K697" s="44"/>
      <c r="L697" s="44"/>
      <c r="M697" s="44"/>
      <c r="N697" s="44"/>
      <c r="O697" s="44"/>
      <c r="P697" s="44"/>
      <c r="Q697" s="44"/>
      <c r="R697" s="44"/>
      <c r="S697" s="44"/>
      <c r="T697" s="44"/>
      <c r="U697" s="44"/>
      <c r="V697" s="44"/>
      <c r="W697" s="44"/>
      <c r="X697" s="44"/>
      <c r="Y697" s="44"/>
    </row>
    <row r="698" spans="1:25" ht="18" customHeight="1">
      <c r="A698" s="94"/>
      <c r="B698" s="44"/>
      <c r="C698" s="118"/>
      <c r="D698" s="119"/>
      <c r="E698" s="119"/>
      <c r="F698" s="120"/>
      <c r="G698" s="44"/>
      <c r="H698" s="44"/>
      <c r="I698" s="44"/>
      <c r="J698" s="44"/>
      <c r="K698" s="44"/>
      <c r="L698" s="44"/>
      <c r="M698" s="44"/>
      <c r="N698" s="44"/>
      <c r="O698" s="44"/>
      <c r="P698" s="44"/>
      <c r="Q698" s="44"/>
      <c r="R698" s="44"/>
      <c r="S698" s="44"/>
      <c r="T698" s="44"/>
      <c r="U698" s="44"/>
      <c r="V698" s="44"/>
      <c r="W698" s="44"/>
      <c r="X698" s="44"/>
      <c r="Y698" s="44"/>
    </row>
    <row r="699" spans="1:25" ht="18" customHeight="1">
      <c r="A699" s="94"/>
      <c r="B699" s="44"/>
      <c r="C699" s="118"/>
      <c r="D699" s="119"/>
      <c r="E699" s="119"/>
      <c r="F699" s="120"/>
      <c r="G699" s="44"/>
      <c r="H699" s="44"/>
      <c r="I699" s="44"/>
      <c r="J699" s="44"/>
      <c r="K699" s="44"/>
      <c r="L699" s="44"/>
      <c r="M699" s="44"/>
      <c r="N699" s="44"/>
      <c r="O699" s="44"/>
      <c r="P699" s="44"/>
      <c r="Q699" s="44"/>
      <c r="R699" s="44"/>
      <c r="S699" s="44"/>
      <c r="T699" s="44"/>
      <c r="U699" s="44"/>
      <c r="V699" s="44"/>
      <c r="W699" s="44"/>
      <c r="X699" s="44"/>
      <c r="Y699" s="44"/>
    </row>
    <row r="700" spans="1:25" ht="18" customHeight="1">
      <c r="A700" s="94"/>
      <c r="B700" s="44"/>
      <c r="C700" s="118"/>
      <c r="D700" s="119"/>
      <c r="E700" s="119"/>
      <c r="F700" s="120"/>
      <c r="G700" s="44"/>
      <c r="H700" s="44"/>
      <c r="I700" s="44"/>
      <c r="J700" s="44"/>
      <c r="K700" s="44"/>
      <c r="L700" s="44"/>
      <c r="M700" s="44"/>
      <c r="N700" s="44"/>
      <c r="O700" s="44"/>
      <c r="P700" s="44"/>
      <c r="Q700" s="44"/>
      <c r="R700" s="44"/>
      <c r="S700" s="44"/>
      <c r="T700" s="44"/>
      <c r="U700" s="44"/>
      <c r="V700" s="44"/>
      <c r="W700" s="44"/>
      <c r="X700" s="44"/>
      <c r="Y700" s="44"/>
    </row>
    <row r="701" spans="1:25" ht="18" customHeight="1">
      <c r="A701" s="94"/>
      <c r="B701" s="44"/>
      <c r="C701" s="118"/>
      <c r="D701" s="119"/>
      <c r="E701" s="119"/>
      <c r="F701" s="120"/>
      <c r="G701" s="44"/>
      <c r="H701" s="44"/>
      <c r="I701" s="44"/>
      <c r="J701" s="44"/>
      <c r="K701" s="44"/>
      <c r="L701" s="44"/>
      <c r="M701" s="44"/>
      <c r="N701" s="44"/>
      <c r="O701" s="44"/>
      <c r="P701" s="44"/>
      <c r="Q701" s="44"/>
      <c r="R701" s="44"/>
      <c r="S701" s="44"/>
      <c r="T701" s="44"/>
      <c r="U701" s="44"/>
      <c r="V701" s="44"/>
      <c r="W701" s="44"/>
      <c r="X701" s="44"/>
      <c r="Y701" s="44"/>
    </row>
    <row r="702" spans="1:25" ht="18" customHeight="1">
      <c r="A702" s="94"/>
      <c r="B702" s="44"/>
      <c r="C702" s="118"/>
      <c r="D702" s="119"/>
      <c r="E702" s="119"/>
      <c r="F702" s="120"/>
      <c r="G702" s="44"/>
      <c r="H702" s="44"/>
      <c r="I702" s="44"/>
      <c r="J702" s="44"/>
      <c r="K702" s="44"/>
      <c r="L702" s="44"/>
      <c r="M702" s="44"/>
      <c r="N702" s="44"/>
      <c r="O702" s="44"/>
      <c r="P702" s="44"/>
      <c r="Q702" s="44"/>
      <c r="R702" s="44"/>
      <c r="S702" s="44"/>
      <c r="T702" s="44"/>
      <c r="U702" s="44"/>
      <c r="V702" s="44"/>
      <c r="W702" s="44"/>
      <c r="X702" s="44"/>
      <c r="Y702" s="44"/>
    </row>
    <row r="703" spans="1:25" ht="18" customHeight="1">
      <c r="A703" s="94"/>
      <c r="B703" s="44"/>
      <c r="C703" s="118"/>
      <c r="D703" s="119"/>
      <c r="E703" s="119"/>
      <c r="F703" s="120"/>
      <c r="G703" s="44"/>
      <c r="H703" s="44"/>
      <c r="I703" s="44"/>
      <c r="J703" s="44"/>
      <c r="K703" s="44"/>
      <c r="L703" s="44"/>
      <c r="M703" s="44"/>
      <c r="N703" s="44"/>
      <c r="O703" s="44"/>
      <c r="P703" s="44"/>
      <c r="Q703" s="44"/>
      <c r="R703" s="44"/>
      <c r="S703" s="44"/>
      <c r="T703" s="44"/>
      <c r="U703" s="44"/>
      <c r="V703" s="44"/>
      <c r="W703" s="44"/>
      <c r="X703" s="44"/>
      <c r="Y703" s="44"/>
    </row>
    <row r="704" spans="1:25" ht="18" customHeight="1">
      <c r="A704" s="94"/>
      <c r="B704" s="44"/>
      <c r="C704" s="118"/>
      <c r="D704" s="119"/>
      <c r="E704" s="119"/>
      <c r="F704" s="120"/>
      <c r="G704" s="44"/>
      <c r="H704" s="44"/>
      <c r="I704" s="44"/>
      <c r="J704" s="44"/>
      <c r="K704" s="44"/>
      <c r="L704" s="44"/>
      <c r="M704" s="44"/>
      <c r="N704" s="44"/>
      <c r="O704" s="44"/>
      <c r="P704" s="44"/>
      <c r="Q704" s="44"/>
      <c r="R704" s="44"/>
      <c r="S704" s="44"/>
      <c r="T704" s="44"/>
      <c r="U704" s="44"/>
      <c r="V704" s="44"/>
      <c r="W704" s="44"/>
      <c r="X704" s="44"/>
      <c r="Y704" s="44"/>
    </row>
    <row r="705" spans="1:25" ht="18" customHeight="1">
      <c r="A705" s="94"/>
      <c r="B705" s="44"/>
      <c r="C705" s="118"/>
      <c r="D705" s="119"/>
      <c r="E705" s="119"/>
      <c r="F705" s="120"/>
      <c r="G705" s="44"/>
      <c r="H705" s="44"/>
      <c r="I705" s="44"/>
      <c r="J705" s="44"/>
      <c r="K705" s="44"/>
      <c r="L705" s="44"/>
      <c r="M705" s="44"/>
      <c r="N705" s="44"/>
      <c r="O705" s="44"/>
      <c r="P705" s="44"/>
      <c r="Q705" s="44"/>
      <c r="R705" s="44"/>
      <c r="S705" s="44"/>
      <c r="T705" s="44"/>
      <c r="U705" s="44"/>
      <c r="V705" s="44"/>
      <c r="W705" s="44"/>
      <c r="X705" s="44"/>
      <c r="Y705" s="44"/>
    </row>
    <row r="706" spans="1:25" ht="18" customHeight="1">
      <c r="A706" s="94"/>
      <c r="B706" s="44"/>
      <c r="C706" s="118"/>
      <c r="D706" s="119"/>
      <c r="E706" s="119"/>
      <c r="F706" s="120"/>
      <c r="G706" s="44"/>
      <c r="H706" s="44"/>
      <c r="I706" s="44"/>
      <c r="J706" s="44"/>
      <c r="K706" s="44"/>
      <c r="L706" s="44"/>
      <c r="M706" s="44"/>
      <c r="N706" s="44"/>
      <c r="O706" s="44"/>
      <c r="P706" s="44"/>
      <c r="Q706" s="44"/>
      <c r="R706" s="44"/>
      <c r="S706" s="44"/>
      <c r="T706" s="44"/>
      <c r="U706" s="44"/>
      <c r="V706" s="44"/>
      <c r="W706" s="44"/>
      <c r="X706" s="44"/>
      <c r="Y706" s="44"/>
    </row>
    <row r="707" spans="1:25" ht="18" customHeight="1">
      <c r="A707" s="94"/>
      <c r="B707" s="44"/>
      <c r="C707" s="118"/>
      <c r="D707" s="119"/>
      <c r="E707" s="119"/>
      <c r="F707" s="120"/>
      <c r="G707" s="44"/>
      <c r="H707" s="44"/>
      <c r="I707" s="44"/>
      <c r="J707" s="44"/>
      <c r="K707" s="44"/>
      <c r="L707" s="44"/>
      <c r="M707" s="44"/>
      <c r="N707" s="44"/>
      <c r="O707" s="44"/>
      <c r="P707" s="44"/>
      <c r="Q707" s="44"/>
      <c r="R707" s="44"/>
      <c r="S707" s="44"/>
      <c r="T707" s="44"/>
      <c r="U707" s="44"/>
      <c r="V707" s="44"/>
      <c r="W707" s="44"/>
      <c r="X707" s="44"/>
      <c r="Y707" s="44"/>
    </row>
    <row r="708" spans="1:25" ht="18" customHeight="1">
      <c r="A708" s="94"/>
      <c r="B708" s="44"/>
      <c r="C708" s="118"/>
      <c r="D708" s="119"/>
      <c r="E708" s="119"/>
      <c r="F708" s="120"/>
      <c r="G708" s="44"/>
      <c r="H708" s="44"/>
      <c r="I708" s="44"/>
      <c r="J708" s="44"/>
      <c r="K708" s="44"/>
      <c r="L708" s="44"/>
      <c r="M708" s="44"/>
      <c r="N708" s="44"/>
      <c r="O708" s="44"/>
      <c r="P708" s="44"/>
      <c r="Q708" s="44"/>
      <c r="R708" s="44"/>
      <c r="S708" s="44"/>
      <c r="T708" s="44"/>
      <c r="U708" s="44"/>
      <c r="V708" s="44"/>
      <c r="W708" s="44"/>
      <c r="X708" s="44"/>
      <c r="Y708" s="44"/>
    </row>
    <row r="709" spans="1:25" ht="18" customHeight="1">
      <c r="A709" s="94"/>
      <c r="B709" s="44"/>
      <c r="C709" s="118"/>
      <c r="D709" s="119"/>
      <c r="E709" s="119"/>
      <c r="F709" s="120"/>
      <c r="G709" s="44"/>
      <c r="H709" s="44"/>
      <c r="I709" s="44"/>
      <c r="J709" s="44"/>
      <c r="K709" s="44"/>
      <c r="L709" s="44"/>
      <c r="M709" s="44"/>
      <c r="N709" s="44"/>
      <c r="O709" s="44"/>
      <c r="P709" s="44"/>
      <c r="Q709" s="44"/>
      <c r="R709" s="44"/>
      <c r="S709" s="44"/>
      <c r="T709" s="44"/>
      <c r="U709" s="44"/>
      <c r="V709" s="44"/>
      <c r="W709" s="44"/>
      <c r="X709" s="44"/>
      <c r="Y709" s="44"/>
    </row>
    <row r="710" spans="1:25" ht="18" customHeight="1">
      <c r="A710" s="94"/>
      <c r="B710" s="44"/>
      <c r="C710" s="118"/>
      <c r="D710" s="119"/>
      <c r="E710" s="119"/>
      <c r="F710" s="120"/>
      <c r="G710" s="44"/>
      <c r="H710" s="44"/>
      <c r="I710" s="44"/>
      <c r="J710" s="44"/>
      <c r="K710" s="44"/>
      <c r="L710" s="44"/>
      <c r="M710" s="44"/>
      <c r="N710" s="44"/>
      <c r="O710" s="44"/>
      <c r="P710" s="44"/>
      <c r="Q710" s="44"/>
      <c r="R710" s="44"/>
      <c r="S710" s="44"/>
      <c r="T710" s="44"/>
      <c r="U710" s="44"/>
      <c r="V710" s="44"/>
      <c r="W710" s="44"/>
      <c r="X710" s="44"/>
      <c r="Y710" s="44"/>
    </row>
    <row r="711" spans="1:25" ht="18" customHeight="1">
      <c r="A711" s="94"/>
      <c r="B711" s="44"/>
      <c r="C711" s="118"/>
      <c r="D711" s="119"/>
      <c r="E711" s="119"/>
      <c r="F711" s="120"/>
      <c r="G711" s="44"/>
      <c r="H711" s="44"/>
      <c r="I711" s="44"/>
      <c r="J711" s="44"/>
      <c r="K711" s="44"/>
      <c r="L711" s="44"/>
      <c r="M711" s="44"/>
      <c r="N711" s="44"/>
      <c r="O711" s="44"/>
      <c r="P711" s="44"/>
      <c r="Q711" s="44"/>
      <c r="R711" s="44"/>
      <c r="S711" s="44"/>
      <c r="T711" s="44"/>
      <c r="U711" s="44"/>
      <c r="V711" s="44"/>
      <c r="W711" s="44"/>
      <c r="X711" s="44"/>
      <c r="Y711" s="44"/>
    </row>
    <row r="712" spans="1:25" ht="18" customHeight="1">
      <c r="A712" s="94"/>
      <c r="B712" s="44"/>
      <c r="C712" s="118"/>
      <c r="D712" s="119"/>
      <c r="E712" s="119"/>
      <c r="F712" s="120"/>
      <c r="G712" s="44"/>
      <c r="H712" s="44"/>
      <c r="I712" s="44"/>
      <c r="J712" s="44"/>
      <c r="K712" s="44"/>
      <c r="L712" s="44"/>
      <c r="M712" s="44"/>
      <c r="N712" s="44"/>
      <c r="O712" s="44"/>
      <c r="P712" s="44"/>
      <c r="Q712" s="44"/>
      <c r="R712" s="44"/>
      <c r="S712" s="44"/>
      <c r="T712" s="44"/>
      <c r="U712" s="44"/>
      <c r="V712" s="44"/>
      <c r="W712" s="44"/>
      <c r="X712" s="44"/>
      <c r="Y712" s="44"/>
    </row>
    <row r="713" spans="1:25" ht="18" customHeight="1">
      <c r="A713" s="94"/>
      <c r="B713" s="44"/>
      <c r="C713" s="118"/>
      <c r="D713" s="119"/>
      <c r="E713" s="119"/>
      <c r="F713" s="120"/>
      <c r="G713" s="44"/>
      <c r="H713" s="44"/>
      <c r="I713" s="44"/>
      <c r="J713" s="44"/>
      <c r="K713" s="44"/>
      <c r="L713" s="44"/>
      <c r="M713" s="44"/>
      <c r="N713" s="44"/>
      <c r="O713" s="44"/>
      <c r="P713" s="44"/>
      <c r="Q713" s="44"/>
      <c r="R713" s="44"/>
      <c r="S713" s="44"/>
      <c r="T713" s="44"/>
      <c r="U713" s="44"/>
      <c r="V713" s="44"/>
      <c r="W713" s="44"/>
      <c r="X713" s="44"/>
      <c r="Y713" s="44"/>
    </row>
    <row r="714" spans="1:25" ht="18" customHeight="1">
      <c r="A714" s="94"/>
      <c r="B714" s="44"/>
      <c r="C714" s="118"/>
      <c r="D714" s="119"/>
      <c r="E714" s="119"/>
      <c r="F714" s="120"/>
      <c r="G714" s="44"/>
      <c r="H714" s="44"/>
      <c r="I714" s="44"/>
      <c r="J714" s="44"/>
      <c r="K714" s="44"/>
      <c r="L714" s="44"/>
      <c r="M714" s="44"/>
      <c r="N714" s="44"/>
      <c r="O714" s="44"/>
      <c r="P714" s="44"/>
      <c r="Q714" s="44"/>
      <c r="R714" s="44"/>
      <c r="S714" s="44"/>
      <c r="T714" s="44"/>
      <c r="U714" s="44"/>
      <c r="V714" s="44"/>
      <c r="W714" s="44"/>
      <c r="X714" s="44"/>
      <c r="Y714" s="44"/>
    </row>
    <row r="715" spans="1:25" ht="18" customHeight="1">
      <c r="A715" s="94"/>
      <c r="B715" s="44"/>
      <c r="C715" s="118"/>
      <c r="D715" s="119"/>
      <c r="E715" s="119"/>
      <c r="F715" s="120"/>
      <c r="G715" s="44"/>
      <c r="H715" s="44"/>
      <c r="I715" s="44"/>
      <c r="J715" s="44"/>
      <c r="K715" s="44"/>
      <c r="L715" s="44"/>
      <c r="M715" s="44"/>
      <c r="N715" s="44"/>
      <c r="O715" s="44"/>
      <c r="P715" s="44"/>
      <c r="Q715" s="44"/>
      <c r="R715" s="44"/>
      <c r="S715" s="44"/>
      <c r="T715" s="44"/>
      <c r="U715" s="44"/>
      <c r="V715" s="44"/>
      <c r="W715" s="44"/>
      <c r="X715" s="44"/>
      <c r="Y715" s="44"/>
    </row>
    <row r="716" spans="1:25" ht="18" customHeight="1">
      <c r="A716" s="94"/>
      <c r="B716" s="44"/>
      <c r="C716" s="118"/>
      <c r="D716" s="119"/>
      <c r="E716" s="119"/>
      <c r="F716" s="120"/>
      <c r="G716" s="44"/>
      <c r="H716" s="44"/>
      <c r="I716" s="44"/>
      <c r="J716" s="44"/>
      <c r="K716" s="44"/>
      <c r="L716" s="44"/>
      <c r="M716" s="44"/>
      <c r="N716" s="44"/>
      <c r="O716" s="44"/>
      <c r="P716" s="44"/>
      <c r="Q716" s="44"/>
      <c r="R716" s="44"/>
      <c r="S716" s="44"/>
      <c r="T716" s="44"/>
      <c r="U716" s="44"/>
      <c r="V716" s="44"/>
      <c r="W716" s="44"/>
      <c r="X716" s="44"/>
      <c r="Y716" s="44"/>
    </row>
    <row r="717" spans="1:25" ht="18" customHeight="1">
      <c r="A717" s="94"/>
      <c r="B717" s="44"/>
      <c r="C717" s="118"/>
      <c r="D717" s="119"/>
      <c r="E717" s="119"/>
      <c r="F717" s="120"/>
      <c r="G717" s="44"/>
      <c r="H717" s="44"/>
      <c r="I717" s="44"/>
      <c r="J717" s="44"/>
      <c r="K717" s="44"/>
      <c r="L717" s="44"/>
      <c r="M717" s="44"/>
      <c r="N717" s="44"/>
      <c r="O717" s="44"/>
      <c r="P717" s="44"/>
      <c r="Q717" s="44"/>
      <c r="R717" s="44"/>
      <c r="S717" s="44"/>
      <c r="T717" s="44"/>
      <c r="U717" s="44"/>
      <c r="V717" s="44"/>
      <c r="W717" s="44"/>
      <c r="X717" s="44"/>
      <c r="Y717" s="44"/>
    </row>
    <row r="718" spans="1:25" ht="18" customHeight="1">
      <c r="A718" s="94"/>
      <c r="B718" s="44"/>
      <c r="C718" s="118"/>
      <c r="D718" s="119"/>
      <c r="E718" s="119"/>
      <c r="F718" s="120"/>
      <c r="G718" s="44"/>
      <c r="H718" s="44"/>
      <c r="I718" s="44"/>
      <c r="J718" s="44"/>
      <c r="K718" s="44"/>
      <c r="L718" s="44"/>
      <c r="M718" s="44"/>
      <c r="N718" s="44"/>
      <c r="O718" s="44"/>
      <c r="P718" s="44"/>
      <c r="Q718" s="44"/>
      <c r="R718" s="44"/>
      <c r="S718" s="44"/>
      <c r="T718" s="44"/>
      <c r="U718" s="44"/>
      <c r="V718" s="44"/>
      <c r="W718" s="44"/>
      <c r="X718" s="44"/>
      <c r="Y718" s="44"/>
    </row>
    <row r="719" spans="1:25" ht="18" customHeight="1">
      <c r="A719" s="94"/>
      <c r="B719" s="44"/>
      <c r="C719" s="118"/>
      <c r="D719" s="119"/>
      <c r="E719" s="119"/>
      <c r="F719" s="120"/>
      <c r="G719" s="44"/>
      <c r="H719" s="44"/>
      <c r="I719" s="44"/>
      <c r="J719" s="44"/>
      <c r="K719" s="44"/>
      <c r="L719" s="44"/>
      <c r="M719" s="44"/>
      <c r="N719" s="44"/>
      <c r="O719" s="44"/>
      <c r="P719" s="44"/>
      <c r="Q719" s="44"/>
      <c r="R719" s="44"/>
      <c r="S719" s="44"/>
      <c r="T719" s="44"/>
      <c r="U719" s="44"/>
      <c r="V719" s="44"/>
      <c r="W719" s="44"/>
      <c r="X719" s="44"/>
      <c r="Y719" s="44"/>
    </row>
    <row r="720" spans="1:25" ht="18" customHeight="1">
      <c r="A720" s="94"/>
      <c r="B720" s="44"/>
      <c r="C720" s="118"/>
      <c r="D720" s="119"/>
      <c r="E720" s="119"/>
      <c r="F720" s="120"/>
      <c r="G720" s="44"/>
      <c r="H720" s="44"/>
      <c r="I720" s="44"/>
      <c r="J720" s="44"/>
      <c r="K720" s="44"/>
      <c r="L720" s="44"/>
      <c r="M720" s="44"/>
      <c r="N720" s="44"/>
      <c r="O720" s="44"/>
      <c r="P720" s="44"/>
      <c r="Q720" s="44"/>
      <c r="R720" s="44"/>
      <c r="S720" s="44"/>
      <c r="T720" s="44"/>
      <c r="U720" s="44"/>
      <c r="V720" s="44"/>
      <c r="W720" s="44"/>
      <c r="X720" s="44"/>
      <c r="Y720" s="44"/>
    </row>
    <row r="721" spans="1:25" ht="18" customHeight="1">
      <c r="A721" s="94"/>
      <c r="B721" s="44"/>
      <c r="C721" s="118"/>
      <c r="D721" s="119"/>
      <c r="E721" s="119"/>
      <c r="F721" s="120"/>
      <c r="G721" s="44"/>
      <c r="H721" s="44"/>
      <c r="I721" s="44"/>
      <c r="J721" s="44"/>
      <c r="K721" s="44"/>
      <c r="L721" s="44"/>
      <c r="M721" s="44"/>
      <c r="N721" s="44"/>
      <c r="O721" s="44"/>
      <c r="P721" s="44"/>
      <c r="Q721" s="44"/>
      <c r="R721" s="44"/>
      <c r="S721" s="44"/>
      <c r="T721" s="44"/>
      <c r="U721" s="44"/>
      <c r="V721" s="44"/>
      <c r="W721" s="44"/>
      <c r="X721" s="44"/>
      <c r="Y721" s="44"/>
    </row>
    <row r="722" spans="1:25" ht="18" customHeight="1">
      <c r="A722" s="94"/>
      <c r="B722" s="44"/>
      <c r="C722" s="118"/>
      <c r="D722" s="119"/>
      <c r="E722" s="119"/>
      <c r="F722" s="120"/>
      <c r="G722" s="44"/>
      <c r="H722" s="44"/>
      <c r="I722" s="44"/>
      <c r="J722" s="44"/>
      <c r="K722" s="44"/>
      <c r="L722" s="44"/>
      <c r="M722" s="44"/>
      <c r="N722" s="44"/>
      <c r="O722" s="44"/>
      <c r="P722" s="44"/>
      <c r="Q722" s="44"/>
      <c r="R722" s="44"/>
      <c r="S722" s="44"/>
      <c r="T722" s="44"/>
      <c r="U722" s="44"/>
      <c r="V722" s="44"/>
      <c r="W722" s="44"/>
      <c r="X722" s="44"/>
      <c r="Y722" s="44"/>
    </row>
    <row r="723" spans="1:25" ht="18" customHeight="1">
      <c r="A723" s="94"/>
      <c r="B723" s="44"/>
      <c r="C723" s="118"/>
      <c r="D723" s="119"/>
      <c r="E723" s="119"/>
      <c r="F723" s="120"/>
      <c r="G723" s="44"/>
      <c r="H723" s="44"/>
      <c r="I723" s="44"/>
      <c r="J723" s="44"/>
      <c r="K723" s="44"/>
      <c r="L723" s="44"/>
      <c r="M723" s="44"/>
      <c r="N723" s="44"/>
      <c r="O723" s="44"/>
      <c r="P723" s="44"/>
      <c r="Q723" s="44"/>
      <c r="R723" s="44"/>
      <c r="S723" s="44"/>
      <c r="T723" s="44"/>
      <c r="U723" s="44"/>
      <c r="V723" s="44"/>
      <c r="W723" s="44"/>
      <c r="X723" s="44"/>
      <c r="Y723" s="44"/>
    </row>
    <row r="724" spans="1:25" ht="18" customHeight="1">
      <c r="A724" s="94"/>
      <c r="B724" s="44"/>
      <c r="C724" s="118"/>
      <c r="D724" s="119"/>
      <c r="E724" s="119"/>
      <c r="F724" s="120"/>
      <c r="G724" s="44"/>
      <c r="H724" s="44"/>
      <c r="I724" s="44"/>
      <c r="J724" s="44"/>
      <c r="K724" s="44"/>
      <c r="L724" s="44"/>
      <c r="M724" s="44"/>
      <c r="N724" s="44"/>
      <c r="O724" s="44"/>
      <c r="P724" s="44"/>
      <c r="Q724" s="44"/>
      <c r="R724" s="44"/>
      <c r="S724" s="44"/>
      <c r="T724" s="44"/>
      <c r="U724" s="44"/>
      <c r="V724" s="44"/>
      <c r="W724" s="44"/>
      <c r="X724" s="44"/>
      <c r="Y724" s="44"/>
    </row>
    <row r="725" spans="1:25" ht="18" customHeight="1">
      <c r="A725" s="94"/>
      <c r="B725" s="44"/>
      <c r="C725" s="118"/>
      <c r="D725" s="119"/>
      <c r="E725" s="119"/>
      <c r="F725" s="120"/>
      <c r="G725" s="44"/>
      <c r="H725" s="44"/>
      <c r="I725" s="44"/>
      <c r="J725" s="44"/>
      <c r="K725" s="44"/>
      <c r="L725" s="44"/>
      <c r="M725" s="44"/>
      <c r="N725" s="44"/>
      <c r="O725" s="44"/>
      <c r="P725" s="44"/>
      <c r="Q725" s="44"/>
      <c r="R725" s="44"/>
      <c r="S725" s="44"/>
      <c r="T725" s="44"/>
      <c r="U725" s="44"/>
      <c r="V725" s="44"/>
      <c r="W725" s="44"/>
      <c r="X725" s="44"/>
      <c r="Y725" s="44"/>
    </row>
    <row r="726" spans="1:25" ht="18" customHeight="1">
      <c r="A726" s="94"/>
      <c r="B726" s="44"/>
      <c r="C726" s="118"/>
      <c r="D726" s="119"/>
      <c r="E726" s="119"/>
      <c r="F726" s="120"/>
      <c r="G726" s="44"/>
      <c r="H726" s="44"/>
      <c r="I726" s="44"/>
      <c r="J726" s="44"/>
      <c r="K726" s="44"/>
      <c r="L726" s="44"/>
      <c r="M726" s="44"/>
      <c r="N726" s="44"/>
      <c r="O726" s="44"/>
      <c r="P726" s="44"/>
      <c r="Q726" s="44"/>
      <c r="R726" s="44"/>
      <c r="S726" s="44"/>
      <c r="T726" s="44"/>
      <c r="U726" s="44"/>
      <c r="V726" s="44"/>
      <c r="W726" s="44"/>
      <c r="X726" s="44"/>
      <c r="Y726" s="44"/>
    </row>
    <row r="727" spans="1:25" ht="18" customHeight="1">
      <c r="A727" s="94"/>
      <c r="B727" s="44"/>
      <c r="C727" s="118"/>
      <c r="D727" s="119"/>
      <c r="E727" s="119"/>
      <c r="F727" s="120"/>
      <c r="G727" s="44"/>
      <c r="H727" s="44"/>
      <c r="I727" s="44"/>
      <c r="J727" s="44"/>
      <c r="K727" s="44"/>
      <c r="L727" s="44"/>
      <c r="M727" s="44"/>
      <c r="N727" s="44"/>
      <c r="O727" s="44"/>
      <c r="P727" s="44"/>
      <c r="Q727" s="44"/>
      <c r="R727" s="44"/>
      <c r="S727" s="44"/>
      <c r="T727" s="44"/>
      <c r="U727" s="44"/>
      <c r="V727" s="44"/>
      <c r="W727" s="44"/>
      <c r="X727" s="44"/>
      <c r="Y727" s="44"/>
    </row>
    <row r="728" spans="1:25" ht="18" customHeight="1">
      <c r="A728" s="94"/>
      <c r="B728" s="44"/>
      <c r="C728" s="118"/>
      <c r="D728" s="119"/>
      <c r="E728" s="119"/>
      <c r="F728" s="120"/>
      <c r="G728" s="44"/>
      <c r="H728" s="44"/>
      <c r="I728" s="44"/>
      <c r="J728" s="44"/>
      <c r="K728" s="44"/>
      <c r="L728" s="44"/>
      <c r="M728" s="44"/>
      <c r="N728" s="44"/>
      <c r="O728" s="44"/>
      <c r="P728" s="44"/>
      <c r="Q728" s="44"/>
      <c r="R728" s="44"/>
      <c r="S728" s="44"/>
      <c r="T728" s="44"/>
      <c r="U728" s="44"/>
      <c r="V728" s="44"/>
      <c r="W728" s="44"/>
      <c r="X728" s="44"/>
      <c r="Y728" s="44"/>
    </row>
    <row r="729" spans="1:25" ht="18" customHeight="1">
      <c r="A729" s="94"/>
      <c r="B729" s="44"/>
      <c r="C729" s="118"/>
      <c r="D729" s="119"/>
      <c r="E729" s="119"/>
      <c r="F729" s="120"/>
      <c r="G729" s="44"/>
      <c r="H729" s="44"/>
      <c r="I729" s="44"/>
      <c r="J729" s="44"/>
      <c r="K729" s="44"/>
      <c r="L729" s="44"/>
      <c r="M729" s="44"/>
      <c r="N729" s="44"/>
      <c r="O729" s="44"/>
      <c r="P729" s="44"/>
      <c r="Q729" s="44"/>
      <c r="R729" s="44"/>
      <c r="S729" s="44"/>
      <c r="T729" s="44"/>
      <c r="U729" s="44"/>
      <c r="V729" s="44"/>
      <c r="W729" s="44"/>
      <c r="X729" s="44"/>
      <c r="Y729" s="44"/>
    </row>
    <row r="730" spans="1:25" ht="18" customHeight="1">
      <c r="A730" s="94"/>
      <c r="B730" s="44"/>
      <c r="C730" s="118"/>
      <c r="D730" s="119"/>
      <c r="E730" s="119"/>
      <c r="F730" s="120"/>
      <c r="G730" s="44"/>
      <c r="H730" s="44"/>
      <c r="I730" s="44"/>
      <c r="J730" s="44"/>
      <c r="K730" s="44"/>
      <c r="L730" s="44"/>
      <c r="M730" s="44"/>
      <c r="N730" s="44"/>
      <c r="O730" s="44"/>
      <c r="P730" s="44"/>
      <c r="Q730" s="44"/>
      <c r="R730" s="44"/>
      <c r="S730" s="44"/>
      <c r="T730" s="44"/>
      <c r="U730" s="44"/>
      <c r="V730" s="44"/>
      <c r="W730" s="44"/>
      <c r="X730" s="44"/>
      <c r="Y730" s="44"/>
    </row>
    <row r="731" spans="1:25" ht="18" customHeight="1">
      <c r="A731" s="94"/>
      <c r="B731" s="44"/>
      <c r="C731" s="118"/>
      <c r="D731" s="119"/>
      <c r="E731" s="119"/>
      <c r="F731" s="120"/>
      <c r="G731" s="44"/>
      <c r="H731" s="44"/>
      <c r="I731" s="44"/>
      <c r="J731" s="44"/>
      <c r="K731" s="44"/>
      <c r="L731" s="44"/>
      <c r="M731" s="44"/>
      <c r="N731" s="44"/>
      <c r="O731" s="44"/>
      <c r="P731" s="44"/>
      <c r="Q731" s="44"/>
      <c r="R731" s="44"/>
      <c r="S731" s="44"/>
      <c r="T731" s="44"/>
      <c r="U731" s="44"/>
      <c r="V731" s="44"/>
      <c r="W731" s="44"/>
      <c r="X731" s="44"/>
      <c r="Y731" s="44"/>
    </row>
    <row r="732" spans="1:25" ht="18" customHeight="1">
      <c r="A732" s="94"/>
      <c r="B732" s="44"/>
      <c r="C732" s="118"/>
      <c r="D732" s="119"/>
      <c r="E732" s="119"/>
      <c r="F732" s="120"/>
      <c r="G732" s="44"/>
      <c r="H732" s="44"/>
      <c r="I732" s="44"/>
      <c r="J732" s="44"/>
      <c r="K732" s="44"/>
      <c r="L732" s="44"/>
      <c r="M732" s="44"/>
      <c r="N732" s="44"/>
      <c r="O732" s="44"/>
      <c r="P732" s="44"/>
      <c r="Q732" s="44"/>
      <c r="R732" s="44"/>
      <c r="S732" s="44"/>
      <c r="T732" s="44"/>
      <c r="U732" s="44"/>
      <c r="V732" s="44"/>
      <c r="W732" s="44"/>
      <c r="X732" s="44"/>
      <c r="Y732" s="44"/>
    </row>
    <row r="733" spans="1:25" ht="18" customHeight="1">
      <c r="A733" s="94"/>
      <c r="B733" s="44"/>
      <c r="C733" s="118"/>
      <c r="D733" s="119"/>
      <c r="E733" s="119"/>
      <c r="F733" s="120"/>
      <c r="G733" s="44"/>
      <c r="H733" s="44"/>
      <c r="I733" s="44"/>
      <c r="J733" s="44"/>
      <c r="K733" s="44"/>
      <c r="L733" s="44"/>
      <c r="M733" s="44"/>
      <c r="N733" s="44"/>
      <c r="O733" s="44"/>
      <c r="P733" s="44"/>
      <c r="Q733" s="44"/>
      <c r="R733" s="44"/>
      <c r="S733" s="44"/>
      <c r="T733" s="44"/>
      <c r="U733" s="44"/>
      <c r="V733" s="44"/>
      <c r="W733" s="44"/>
      <c r="X733" s="44"/>
      <c r="Y733" s="44"/>
    </row>
    <row r="734" spans="1:25" ht="18" customHeight="1">
      <c r="A734" s="94"/>
      <c r="B734" s="44"/>
      <c r="C734" s="118"/>
      <c r="D734" s="119"/>
      <c r="E734" s="119"/>
      <c r="F734" s="120"/>
      <c r="G734" s="44"/>
      <c r="H734" s="44"/>
      <c r="I734" s="44"/>
      <c r="J734" s="44"/>
      <c r="K734" s="44"/>
      <c r="L734" s="44"/>
      <c r="M734" s="44"/>
      <c r="N734" s="44"/>
      <c r="O734" s="44"/>
      <c r="P734" s="44"/>
      <c r="Q734" s="44"/>
      <c r="R734" s="44"/>
      <c r="S734" s="44"/>
      <c r="T734" s="44"/>
      <c r="U734" s="44"/>
      <c r="V734" s="44"/>
      <c r="W734" s="44"/>
      <c r="X734" s="44"/>
      <c r="Y734" s="44"/>
    </row>
    <row r="735" spans="1:25" ht="18" customHeight="1">
      <c r="A735" s="94"/>
      <c r="B735" s="44"/>
      <c r="C735" s="118"/>
      <c r="D735" s="119"/>
      <c r="E735" s="119"/>
      <c r="F735" s="120"/>
      <c r="G735" s="44"/>
      <c r="H735" s="44"/>
      <c r="I735" s="44"/>
      <c r="J735" s="44"/>
      <c r="K735" s="44"/>
      <c r="L735" s="44"/>
      <c r="M735" s="44"/>
      <c r="N735" s="44"/>
      <c r="O735" s="44"/>
      <c r="P735" s="44"/>
      <c r="Q735" s="44"/>
      <c r="R735" s="44"/>
      <c r="S735" s="44"/>
      <c r="T735" s="44"/>
      <c r="U735" s="44"/>
      <c r="V735" s="44"/>
      <c r="W735" s="44"/>
      <c r="X735" s="44"/>
      <c r="Y735" s="44"/>
    </row>
    <row r="736" spans="1:25" ht="18" customHeight="1">
      <c r="A736" s="94"/>
      <c r="B736" s="44"/>
      <c r="C736" s="118"/>
      <c r="D736" s="119"/>
      <c r="E736" s="119"/>
      <c r="F736" s="120"/>
      <c r="G736" s="44"/>
      <c r="H736" s="44"/>
      <c r="I736" s="44"/>
      <c r="J736" s="44"/>
      <c r="K736" s="44"/>
      <c r="L736" s="44"/>
      <c r="M736" s="44"/>
      <c r="N736" s="44"/>
      <c r="O736" s="44"/>
      <c r="P736" s="44"/>
      <c r="Q736" s="44"/>
      <c r="R736" s="44"/>
      <c r="S736" s="44"/>
      <c r="T736" s="44"/>
      <c r="U736" s="44"/>
      <c r="V736" s="44"/>
      <c r="W736" s="44"/>
      <c r="X736" s="44"/>
      <c r="Y736" s="44"/>
    </row>
    <row r="737" spans="1:25" ht="18" customHeight="1">
      <c r="A737" s="94"/>
      <c r="B737" s="44"/>
      <c r="C737" s="118"/>
      <c r="D737" s="119"/>
      <c r="E737" s="119"/>
      <c r="F737" s="120"/>
      <c r="G737" s="44"/>
      <c r="H737" s="44"/>
      <c r="I737" s="44"/>
      <c r="J737" s="44"/>
      <c r="K737" s="44"/>
      <c r="L737" s="44"/>
      <c r="M737" s="44"/>
      <c r="N737" s="44"/>
      <c r="O737" s="44"/>
      <c r="P737" s="44"/>
      <c r="Q737" s="44"/>
      <c r="R737" s="44"/>
      <c r="S737" s="44"/>
      <c r="T737" s="44"/>
      <c r="U737" s="44"/>
      <c r="V737" s="44"/>
      <c r="W737" s="44"/>
      <c r="X737" s="44"/>
      <c r="Y737" s="44"/>
    </row>
    <row r="738" spans="1:25" ht="18" customHeight="1">
      <c r="A738" s="94"/>
      <c r="B738" s="44"/>
      <c r="C738" s="118"/>
      <c r="D738" s="119"/>
      <c r="E738" s="119"/>
      <c r="F738" s="120"/>
      <c r="G738" s="44"/>
      <c r="H738" s="44"/>
      <c r="I738" s="44"/>
      <c r="J738" s="44"/>
      <c r="K738" s="44"/>
      <c r="L738" s="44"/>
      <c r="M738" s="44"/>
      <c r="N738" s="44"/>
      <c r="O738" s="44"/>
      <c r="P738" s="44"/>
      <c r="Q738" s="44"/>
      <c r="R738" s="44"/>
      <c r="S738" s="44"/>
      <c r="T738" s="44"/>
      <c r="U738" s="44"/>
      <c r="V738" s="44"/>
      <c r="W738" s="44"/>
      <c r="X738" s="44"/>
      <c r="Y738" s="44"/>
    </row>
    <row r="739" spans="1:25" ht="18" customHeight="1">
      <c r="A739" s="94"/>
      <c r="B739" s="44"/>
      <c r="C739" s="118"/>
      <c r="D739" s="119"/>
      <c r="E739" s="119"/>
      <c r="F739" s="120"/>
      <c r="G739" s="44"/>
      <c r="H739" s="44"/>
      <c r="I739" s="44"/>
      <c r="J739" s="44"/>
      <c r="K739" s="44"/>
      <c r="L739" s="44"/>
      <c r="M739" s="44"/>
      <c r="N739" s="44"/>
      <c r="O739" s="44"/>
      <c r="P739" s="44"/>
      <c r="Q739" s="44"/>
      <c r="R739" s="44"/>
      <c r="S739" s="44"/>
      <c r="T739" s="44"/>
      <c r="U739" s="44"/>
      <c r="V739" s="44"/>
      <c r="W739" s="44"/>
      <c r="X739" s="44"/>
      <c r="Y739" s="44"/>
    </row>
    <row r="740" spans="1:25" ht="18" customHeight="1">
      <c r="A740" s="94"/>
      <c r="B740" s="44"/>
      <c r="C740" s="118"/>
      <c r="D740" s="119"/>
      <c r="E740" s="119"/>
      <c r="F740" s="120"/>
      <c r="G740" s="44"/>
      <c r="H740" s="44"/>
      <c r="I740" s="44"/>
      <c r="J740" s="44"/>
      <c r="K740" s="44"/>
      <c r="L740" s="44"/>
      <c r="M740" s="44"/>
      <c r="N740" s="44"/>
      <c r="O740" s="44"/>
      <c r="P740" s="44"/>
      <c r="Q740" s="44"/>
      <c r="R740" s="44"/>
      <c r="S740" s="44"/>
      <c r="T740" s="44"/>
      <c r="U740" s="44"/>
      <c r="V740" s="44"/>
      <c r="W740" s="44"/>
      <c r="X740" s="44"/>
      <c r="Y740" s="44"/>
    </row>
    <row r="741" spans="1:25" ht="18" customHeight="1">
      <c r="A741" s="94"/>
      <c r="B741" s="44"/>
      <c r="C741" s="118"/>
      <c r="D741" s="119"/>
      <c r="E741" s="119"/>
      <c r="F741" s="120"/>
      <c r="G741" s="44"/>
      <c r="H741" s="44"/>
      <c r="I741" s="44"/>
      <c r="J741" s="44"/>
      <c r="K741" s="44"/>
      <c r="L741" s="44"/>
      <c r="M741" s="44"/>
      <c r="N741" s="44"/>
      <c r="O741" s="44"/>
      <c r="P741" s="44"/>
      <c r="Q741" s="44"/>
      <c r="R741" s="44"/>
      <c r="S741" s="44"/>
      <c r="T741" s="44"/>
      <c r="U741" s="44"/>
      <c r="V741" s="44"/>
      <c r="W741" s="44"/>
      <c r="X741" s="44"/>
      <c r="Y741" s="44"/>
    </row>
    <row r="742" spans="1:25" ht="18" customHeight="1">
      <c r="A742" s="94"/>
      <c r="B742" s="44"/>
      <c r="C742" s="118"/>
      <c r="D742" s="119"/>
      <c r="E742" s="119"/>
      <c r="F742" s="120"/>
      <c r="G742" s="44"/>
      <c r="H742" s="44"/>
      <c r="I742" s="44"/>
      <c r="J742" s="44"/>
      <c r="K742" s="44"/>
      <c r="L742" s="44"/>
      <c r="M742" s="44"/>
      <c r="N742" s="44"/>
      <c r="O742" s="44"/>
      <c r="P742" s="44"/>
      <c r="Q742" s="44"/>
      <c r="R742" s="44"/>
      <c r="S742" s="44"/>
      <c r="T742" s="44"/>
      <c r="U742" s="44"/>
      <c r="V742" s="44"/>
      <c r="W742" s="44"/>
      <c r="X742" s="44"/>
      <c r="Y742" s="44"/>
    </row>
    <row r="743" spans="1:25" ht="18" customHeight="1">
      <c r="A743" s="94"/>
      <c r="B743" s="44"/>
      <c r="C743" s="118"/>
      <c r="D743" s="119"/>
      <c r="E743" s="119"/>
      <c r="F743" s="120"/>
      <c r="G743" s="44"/>
      <c r="H743" s="44"/>
      <c r="I743" s="44"/>
      <c r="J743" s="44"/>
      <c r="K743" s="44"/>
      <c r="L743" s="44"/>
      <c r="M743" s="44"/>
      <c r="N743" s="44"/>
      <c r="O743" s="44"/>
      <c r="P743" s="44"/>
      <c r="Q743" s="44"/>
      <c r="R743" s="44"/>
      <c r="S743" s="44"/>
      <c r="T743" s="44"/>
      <c r="U743" s="44"/>
      <c r="V743" s="44"/>
      <c r="W743" s="44"/>
      <c r="X743" s="44"/>
      <c r="Y743" s="44"/>
    </row>
    <row r="744" spans="1:25" ht="18" customHeight="1">
      <c r="A744" s="94"/>
      <c r="B744" s="44"/>
      <c r="C744" s="118"/>
      <c r="D744" s="119"/>
      <c r="E744" s="119"/>
      <c r="F744" s="120"/>
      <c r="G744" s="44"/>
      <c r="H744" s="44"/>
      <c r="I744" s="44"/>
      <c r="J744" s="44"/>
      <c r="K744" s="44"/>
      <c r="L744" s="44"/>
      <c r="M744" s="44"/>
      <c r="N744" s="44"/>
      <c r="O744" s="44"/>
      <c r="P744" s="44"/>
      <c r="Q744" s="44"/>
      <c r="R744" s="44"/>
      <c r="S744" s="44"/>
      <c r="T744" s="44"/>
      <c r="U744" s="44"/>
      <c r="V744" s="44"/>
      <c r="W744" s="44"/>
      <c r="X744" s="44"/>
      <c r="Y744" s="44"/>
    </row>
    <row r="745" spans="1:25" ht="18" customHeight="1">
      <c r="A745" s="94"/>
      <c r="B745" s="44"/>
      <c r="C745" s="118"/>
      <c r="D745" s="119"/>
      <c r="E745" s="119"/>
      <c r="F745" s="120"/>
      <c r="G745" s="44"/>
      <c r="H745" s="44"/>
      <c r="I745" s="44"/>
      <c r="J745" s="44"/>
      <c r="K745" s="44"/>
      <c r="L745" s="44"/>
      <c r="M745" s="44"/>
      <c r="N745" s="44"/>
      <c r="O745" s="44"/>
      <c r="P745" s="44"/>
      <c r="Q745" s="44"/>
      <c r="R745" s="44"/>
      <c r="S745" s="44"/>
      <c r="T745" s="44"/>
      <c r="U745" s="44"/>
      <c r="V745" s="44"/>
      <c r="W745" s="44"/>
      <c r="X745" s="44"/>
      <c r="Y745" s="44"/>
    </row>
    <row r="746" spans="1:25" ht="18" customHeight="1">
      <c r="A746" s="94"/>
      <c r="B746" s="44"/>
      <c r="C746" s="118"/>
      <c r="D746" s="119"/>
      <c r="E746" s="119"/>
      <c r="F746" s="120"/>
      <c r="G746" s="44"/>
      <c r="H746" s="44"/>
      <c r="I746" s="44"/>
      <c r="J746" s="44"/>
      <c r="K746" s="44"/>
      <c r="L746" s="44"/>
      <c r="M746" s="44"/>
      <c r="N746" s="44"/>
      <c r="O746" s="44"/>
      <c r="P746" s="44"/>
      <c r="Q746" s="44"/>
      <c r="R746" s="44"/>
      <c r="S746" s="44"/>
      <c r="T746" s="44"/>
      <c r="U746" s="44"/>
      <c r="V746" s="44"/>
      <c r="W746" s="44"/>
      <c r="X746" s="44"/>
      <c r="Y746" s="44"/>
    </row>
    <row r="747" spans="1:25" ht="18" customHeight="1">
      <c r="A747" s="94"/>
      <c r="B747" s="44"/>
      <c r="C747" s="118"/>
      <c r="D747" s="119"/>
      <c r="E747" s="119"/>
      <c r="F747" s="120"/>
      <c r="G747" s="44"/>
      <c r="H747" s="44"/>
      <c r="I747" s="44"/>
      <c r="J747" s="44"/>
      <c r="K747" s="44"/>
      <c r="L747" s="44"/>
      <c r="M747" s="44"/>
      <c r="N747" s="44"/>
      <c r="O747" s="44"/>
      <c r="P747" s="44"/>
      <c r="Q747" s="44"/>
      <c r="R747" s="44"/>
      <c r="S747" s="44"/>
      <c r="T747" s="44"/>
      <c r="U747" s="44"/>
      <c r="V747" s="44"/>
      <c r="W747" s="44"/>
      <c r="X747" s="44"/>
      <c r="Y747" s="44"/>
    </row>
    <row r="748" spans="1:25" ht="18" customHeight="1">
      <c r="A748" s="94"/>
      <c r="B748" s="44"/>
      <c r="C748" s="118"/>
      <c r="D748" s="119"/>
      <c r="E748" s="119"/>
      <c r="F748" s="120"/>
      <c r="G748" s="44"/>
      <c r="H748" s="44"/>
      <c r="I748" s="44"/>
      <c r="J748" s="44"/>
      <c r="K748" s="44"/>
      <c r="L748" s="44"/>
      <c r="M748" s="44"/>
      <c r="N748" s="44"/>
      <c r="O748" s="44"/>
      <c r="P748" s="44"/>
      <c r="Q748" s="44"/>
      <c r="R748" s="44"/>
      <c r="S748" s="44"/>
      <c r="T748" s="44"/>
      <c r="U748" s="44"/>
      <c r="V748" s="44"/>
      <c r="W748" s="44"/>
      <c r="X748" s="44"/>
      <c r="Y748" s="44"/>
    </row>
    <row r="749" spans="1:25" ht="18" customHeight="1">
      <c r="A749" s="94"/>
      <c r="B749" s="44"/>
      <c r="C749" s="118"/>
      <c r="D749" s="119"/>
      <c r="E749" s="119"/>
      <c r="F749" s="120"/>
      <c r="G749" s="44"/>
      <c r="H749" s="44"/>
      <c r="I749" s="44"/>
      <c r="J749" s="44"/>
      <c r="K749" s="44"/>
      <c r="L749" s="44"/>
      <c r="M749" s="44"/>
      <c r="N749" s="44"/>
      <c r="O749" s="44"/>
      <c r="P749" s="44"/>
      <c r="Q749" s="44"/>
      <c r="R749" s="44"/>
      <c r="S749" s="44"/>
      <c r="T749" s="44"/>
      <c r="U749" s="44"/>
      <c r="V749" s="44"/>
      <c r="W749" s="44"/>
      <c r="X749" s="44"/>
      <c r="Y749" s="44"/>
    </row>
    <row r="750" spans="1:25" ht="18" customHeight="1">
      <c r="A750" s="94"/>
      <c r="B750" s="44"/>
      <c r="C750" s="118"/>
      <c r="D750" s="119"/>
      <c r="E750" s="119"/>
      <c r="F750" s="120"/>
      <c r="G750" s="44"/>
      <c r="H750" s="44"/>
      <c r="I750" s="44"/>
      <c r="J750" s="44"/>
      <c r="K750" s="44"/>
      <c r="L750" s="44"/>
      <c r="M750" s="44"/>
      <c r="N750" s="44"/>
      <c r="O750" s="44"/>
      <c r="P750" s="44"/>
      <c r="Q750" s="44"/>
      <c r="R750" s="44"/>
      <c r="S750" s="44"/>
      <c r="T750" s="44"/>
      <c r="U750" s="44"/>
      <c r="V750" s="44"/>
      <c r="W750" s="44"/>
      <c r="X750" s="44"/>
      <c r="Y750" s="44"/>
    </row>
    <row r="751" spans="1:25" ht="18" customHeight="1">
      <c r="A751" s="94"/>
      <c r="B751" s="44"/>
      <c r="C751" s="118"/>
      <c r="D751" s="119"/>
      <c r="E751" s="119"/>
      <c r="F751" s="120"/>
      <c r="G751" s="44"/>
      <c r="H751" s="44"/>
      <c r="I751" s="44"/>
      <c r="J751" s="44"/>
      <c r="K751" s="44"/>
      <c r="L751" s="44"/>
      <c r="M751" s="44"/>
      <c r="N751" s="44"/>
      <c r="O751" s="44"/>
      <c r="P751" s="44"/>
      <c r="Q751" s="44"/>
      <c r="R751" s="44"/>
      <c r="S751" s="44"/>
      <c r="T751" s="44"/>
      <c r="U751" s="44"/>
      <c r="V751" s="44"/>
      <c r="W751" s="44"/>
      <c r="X751" s="44"/>
      <c r="Y751" s="44"/>
    </row>
    <row r="752" spans="1:25" ht="18" customHeight="1">
      <c r="A752" s="94"/>
      <c r="B752" s="44"/>
      <c r="C752" s="118"/>
      <c r="D752" s="119"/>
      <c r="E752" s="119"/>
      <c r="F752" s="120"/>
      <c r="G752" s="44"/>
      <c r="H752" s="44"/>
      <c r="I752" s="44"/>
      <c r="J752" s="44"/>
      <c r="K752" s="44"/>
      <c r="L752" s="44"/>
      <c r="M752" s="44"/>
      <c r="N752" s="44"/>
      <c r="O752" s="44"/>
      <c r="P752" s="44"/>
      <c r="Q752" s="44"/>
      <c r="R752" s="44"/>
      <c r="S752" s="44"/>
      <c r="T752" s="44"/>
      <c r="U752" s="44"/>
      <c r="V752" s="44"/>
      <c r="W752" s="44"/>
      <c r="X752" s="44"/>
      <c r="Y752" s="44"/>
    </row>
    <row r="753" spans="1:25" ht="18" customHeight="1">
      <c r="A753" s="94"/>
      <c r="B753" s="44"/>
      <c r="C753" s="118"/>
      <c r="D753" s="119"/>
      <c r="E753" s="119"/>
      <c r="F753" s="120"/>
      <c r="G753" s="44"/>
      <c r="H753" s="44"/>
      <c r="I753" s="44"/>
      <c r="J753" s="44"/>
      <c r="K753" s="44"/>
      <c r="L753" s="44"/>
      <c r="M753" s="44"/>
      <c r="N753" s="44"/>
      <c r="O753" s="44"/>
      <c r="P753" s="44"/>
      <c r="Q753" s="44"/>
      <c r="R753" s="44"/>
      <c r="S753" s="44"/>
      <c r="T753" s="44"/>
      <c r="U753" s="44"/>
      <c r="V753" s="44"/>
      <c r="W753" s="44"/>
      <c r="X753" s="44"/>
      <c r="Y753" s="44"/>
    </row>
    <row r="754" spans="1:25" ht="18" customHeight="1">
      <c r="A754" s="94"/>
      <c r="B754" s="44"/>
      <c r="C754" s="118"/>
      <c r="D754" s="119"/>
      <c r="E754" s="119"/>
      <c r="F754" s="120"/>
      <c r="G754" s="44"/>
      <c r="H754" s="44"/>
      <c r="I754" s="44"/>
      <c r="J754" s="44"/>
      <c r="K754" s="44"/>
      <c r="L754" s="44"/>
      <c r="M754" s="44"/>
      <c r="N754" s="44"/>
      <c r="O754" s="44"/>
      <c r="P754" s="44"/>
      <c r="Q754" s="44"/>
      <c r="R754" s="44"/>
      <c r="S754" s="44"/>
      <c r="T754" s="44"/>
      <c r="U754" s="44"/>
      <c r="V754" s="44"/>
      <c r="W754" s="44"/>
      <c r="X754" s="44"/>
      <c r="Y754" s="44"/>
    </row>
    <row r="755" spans="1:25" ht="18" customHeight="1">
      <c r="A755" s="94"/>
      <c r="B755" s="44"/>
      <c r="C755" s="118"/>
      <c r="D755" s="119"/>
      <c r="E755" s="119"/>
      <c r="F755" s="120"/>
      <c r="G755" s="44"/>
      <c r="H755" s="44"/>
      <c r="I755" s="44"/>
      <c r="J755" s="44"/>
      <c r="K755" s="44"/>
      <c r="L755" s="44"/>
      <c r="M755" s="44"/>
      <c r="N755" s="44"/>
      <c r="O755" s="44"/>
      <c r="P755" s="44"/>
      <c r="Q755" s="44"/>
      <c r="R755" s="44"/>
      <c r="S755" s="44"/>
      <c r="T755" s="44"/>
      <c r="U755" s="44"/>
      <c r="V755" s="44"/>
      <c r="W755" s="44"/>
      <c r="X755" s="44"/>
      <c r="Y755" s="44"/>
    </row>
    <row r="756" spans="1:25" ht="18" customHeight="1">
      <c r="A756" s="94"/>
      <c r="B756" s="44"/>
      <c r="C756" s="118"/>
      <c r="D756" s="119"/>
      <c r="E756" s="119"/>
      <c r="F756" s="120"/>
      <c r="G756" s="44"/>
      <c r="H756" s="44"/>
      <c r="I756" s="44"/>
      <c r="J756" s="44"/>
      <c r="K756" s="44"/>
      <c r="L756" s="44"/>
      <c r="M756" s="44"/>
      <c r="N756" s="44"/>
      <c r="O756" s="44"/>
      <c r="P756" s="44"/>
      <c r="Q756" s="44"/>
      <c r="R756" s="44"/>
      <c r="S756" s="44"/>
      <c r="T756" s="44"/>
      <c r="U756" s="44"/>
      <c r="V756" s="44"/>
      <c r="W756" s="44"/>
      <c r="X756" s="44"/>
      <c r="Y756" s="44"/>
    </row>
    <row r="757" spans="1:25" ht="18" customHeight="1">
      <c r="A757" s="94"/>
      <c r="B757" s="44"/>
      <c r="C757" s="118"/>
      <c r="D757" s="119"/>
      <c r="E757" s="119"/>
      <c r="F757" s="120"/>
      <c r="G757" s="44"/>
      <c r="H757" s="44"/>
      <c r="I757" s="44"/>
      <c r="J757" s="44"/>
      <c r="K757" s="44"/>
      <c r="L757" s="44"/>
      <c r="M757" s="44"/>
      <c r="N757" s="44"/>
      <c r="O757" s="44"/>
      <c r="P757" s="44"/>
      <c r="Q757" s="44"/>
      <c r="R757" s="44"/>
      <c r="S757" s="44"/>
      <c r="T757" s="44"/>
      <c r="U757" s="44"/>
      <c r="V757" s="44"/>
      <c r="W757" s="44"/>
      <c r="X757" s="44"/>
      <c r="Y757" s="44"/>
    </row>
    <row r="758" spans="1:25" ht="18" customHeight="1">
      <c r="A758" s="94"/>
      <c r="B758" s="44"/>
      <c r="C758" s="118"/>
      <c r="D758" s="119"/>
      <c r="E758" s="119"/>
      <c r="F758" s="120"/>
      <c r="G758" s="44"/>
      <c r="H758" s="44"/>
      <c r="I758" s="44"/>
      <c r="J758" s="44"/>
      <c r="K758" s="44"/>
      <c r="L758" s="44"/>
      <c r="M758" s="44"/>
      <c r="N758" s="44"/>
      <c r="O758" s="44"/>
      <c r="P758" s="44"/>
      <c r="Q758" s="44"/>
      <c r="R758" s="44"/>
      <c r="S758" s="44"/>
      <c r="T758" s="44"/>
      <c r="U758" s="44"/>
      <c r="V758" s="44"/>
      <c r="W758" s="44"/>
      <c r="X758" s="44"/>
      <c r="Y758" s="44"/>
    </row>
    <row r="759" spans="1:25" ht="18" customHeight="1">
      <c r="A759" s="94"/>
      <c r="B759" s="44"/>
      <c r="C759" s="118"/>
      <c r="D759" s="119"/>
      <c r="E759" s="119"/>
      <c r="F759" s="120"/>
      <c r="G759" s="44"/>
      <c r="H759" s="44"/>
      <c r="I759" s="44"/>
      <c r="J759" s="44"/>
      <c r="K759" s="44"/>
      <c r="L759" s="44"/>
      <c r="M759" s="44"/>
      <c r="N759" s="44"/>
      <c r="O759" s="44"/>
      <c r="P759" s="44"/>
      <c r="Q759" s="44"/>
      <c r="R759" s="44"/>
      <c r="S759" s="44"/>
      <c r="T759" s="44"/>
      <c r="U759" s="44"/>
      <c r="V759" s="44"/>
      <c r="W759" s="44"/>
      <c r="X759" s="44"/>
      <c r="Y759" s="44"/>
    </row>
    <row r="760" spans="1:25" ht="18" customHeight="1">
      <c r="A760" s="94"/>
      <c r="B760" s="44"/>
      <c r="C760" s="118"/>
      <c r="D760" s="119"/>
      <c r="E760" s="119"/>
      <c r="F760" s="120"/>
      <c r="G760" s="44"/>
      <c r="H760" s="44"/>
      <c r="I760" s="44"/>
      <c r="J760" s="44"/>
      <c r="K760" s="44"/>
      <c r="L760" s="44"/>
      <c r="M760" s="44"/>
      <c r="N760" s="44"/>
      <c r="O760" s="44"/>
      <c r="P760" s="44"/>
      <c r="Q760" s="44"/>
      <c r="R760" s="44"/>
      <c r="S760" s="44"/>
      <c r="T760" s="44"/>
      <c r="U760" s="44"/>
      <c r="V760" s="44"/>
      <c r="W760" s="44"/>
      <c r="X760" s="44"/>
      <c r="Y760" s="44"/>
    </row>
    <row r="761" spans="1:25" ht="18" customHeight="1">
      <c r="A761" s="94"/>
      <c r="B761" s="44"/>
      <c r="C761" s="118"/>
      <c r="D761" s="119"/>
      <c r="E761" s="119"/>
      <c r="F761" s="120"/>
      <c r="G761" s="44"/>
      <c r="H761" s="44"/>
      <c r="I761" s="44"/>
      <c r="J761" s="44"/>
      <c r="K761" s="44"/>
      <c r="L761" s="44"/>
      <c r="M761" s="44"/>
      <c r="N761" s="44"/>
      <c r="O761" s="44"/>
      <c r="P761" s="44"/>
      <c r="Q761" s="44"/>
      <c r="R761" s="44"/>
      <c r="S761" s="44"/>
      <c r="T761" s="44"/>
      <c r="U761" s="44"/>
      <c r="V761" s="44"/>
      <c r="W761" s="44"/>
      <c r="X761" s="44"/>
      <c r="Y761" s="44"/>
    </row>
    <row r="762" spans="1:25" ht="18" customHeight="1">
      <c r="A762" s="94"/>
      <c r="B762" s="44"/>
      <c r="C762" s="118"/>
      <c r="D762" s="119"/>
      <c r="E762" s="119"/>
      <c r="F762" s="120"/>
      <c r="G762" s="44"/>
      <c r="H762" s="44"/>
      <c r="I762" s="44"/>
      <c r="J762" s="44"/>
      <c r="K762" s="44"/>
      <c r="L762" s="44"/>
      <c r="M762" s="44"/>
      <c r="N762" s="44"/>
      <c r="O762" s="44"/>
      <c r="P762" s="44"/>
      <c r="Q762" s="44"/>
      <c r="R762" s="44"/>
      <c r="S762" s="44"/>
      <c r="T762" s="44"/>
      <c r="U762" s="44"/>
      <c r="V762" s="44"/>
      <c r="W762" s="44"/>
      <c r="X762" s="44"/>
      <c r="Y762" s="44"/>
    </row>
    <row r="763" spans="1:25" ht="18" customHeight="1">
      <c r="A763" s="94"/>
      <c r="B763" s="44"/>
      <c r="C763" s="118"/>
      <c r="D763" s="119"/>
      <c r="E763" s="119"/>
      <c r="F763" s="120"/>
      <c r="G763" s="44"/>
      <c r="H763" s="44"/>
      <c r="I763" s="44"/>
      <c r="J763" s="44"/>
      <c r="K763" s="44"/>
      <c r="L763" s="44"/>
      <c r="M763" s="44"/>
      <c r="N763" s="44"/>
      <c r="O763" s="44"/>
      <c r="P763" s="44"/>
      <c r="Q763" s="44"/>
      <c r="R763" s="44"/>
      <c r="S763" s="44"/>
      <c r="T763" s="44"/>
      <c r="U763" s="44"/>
      <c r="V763" s="44"/>
      <c r="W763" s="44"/>
      <c r="X763" s="44"/>
      <c r="Y763" s="44"/>
    </row>
    <row r="764" spans="1:25" ht="18" customHeight="1">
      <c r="A764" s="94"/>
      <c r="B764" s="44"/>
      <c r="C764" s="118"/>
      <c r="D764" s="119"/>
      <c r="E764" s="119"/>
      <c r="F764" s="120"/>
      <c r="G764" s="44"/>
      <c r="H764" s="44"/>
      <c r="I764" s="44"/>
      <c r="J764" s="44"/>
      <c r="K764" s="44"/>
      <c r="L764" s="44"/>
      <c r="M764" s="44"/>
      <c r="N764" s="44"/>
      <c r="O764" s="44"/>
      <c r="P764" s="44"/>
      <c r="Q764" s="44"/>
      <c r="R764" s="44"/>
      <c r="S764" s="44"/>
      <c r="T764" s="44"/>
      <c r="U764" s="44"/>
      <c r="V764" s="44"/>
      <c r="W764" s="44"/>
      <c r="X764" s="44"/>
      <c r="Y764" s="44"/>
    </row>
    <row r="765" spans="1:25" ht="18" customHeight="1">
      <c r="A765" s="94"/>
      <c r="B765" s="44"/>
      <c r="C765" s="118"/>
      <c r="D765" s="119"/>
      <c r="E765" s="119"/>
      <c r="F765" s="120"/>
      <c r="G765" s="44"/>
      <c r="H765" s="44"/>
      <c r="I765" s="44"/>
      <c r="J765" s="44"/>
      <c r="K765" s="44"/>
      <c r="L765" s="44"/>
      <c r="M765" s="44"/>
      <c r="N765" s="44"/>
      <c r="O765" s="44"/>
      <c r="P765" s="44"/>
      <c r="Q765" s="44"/>
      <c r="R765" s="44"/>
      <c r="S765" s="44"/>
      <c r="T765" s="44"/>
      <c r="U765" s="44"/>
      <c r="V765" s="44"/>
      <c r="W765" s="44"/>
      <c r="X765" s="44"/>
      <c r="Y765" s="44"/>
    </row>
    <row r="766" spans="1:25" ht="18" customHeight="1">
      <c r="A766" s="94"/>
      <c r="B766" s="44"/>
      <c r="C766" s="118"/>
      <c r="D766" s="119"/>
      <c r="E766" s="119"/>
      <c r="F766" s="120"/>
      <c r="G766" s="44"/>
      <c r="H766" s="44"/>
      <c r="I766" s="44"/>
      <c r="J766" s="44"/>
      <c r="K766" s="44"/>
      <c r="L766" s="44"/>
      <c r="M766" s="44"/>
      <c r="N766" s="44"/>
      <c r="O766" s="44"/>
      <c r="P766" s="44"/>
      <c r="Q766" s="44"/>
      <c r="R766" s="44"/>
      <c r="S766" s="44"/>
      <c r="T766" s="44"/>
      <c r="U766" s="44"/>
      <c r="V766" s="44"/>
      <c r="W766" s="44"/>
      <c r="X766" s="44"/>
      <c r="Y766" s="44"/>
    </row>
    <row r="767" spans="1:25" ht="18" customHeight="1">
      <c r="A767" s="94"/>
      <c r="B767" s="44"/>
      <c r="C767" s="118"/>
      <c r="D767" s="119"/>
      <c r="E767" s="119"/>
      <c r="F767" s="120"/>
      <c r="G767" s="44"/>
      <c r="H767" s="44"/>
      <c r="I767" s="44"/>
      <c r="J767" s="44"/>
      <c r="K767" s="44"/>
      <c r="L767" s="44"/>
      <c r="M767" s="44"/>
      <c r="N767" s="44"/>
      <c r="O767" s="44"/>
      <c r="P767" s="44"/>
      <c r="Q767" s="44"/>
      <c r="R767" s="44"/>
      <c r="S767" s="44"/>
      <c r="T767" s="44"/>
      <c r="U767" s="44"/>
      <c r="V767" s="44"/>
      <c r="W767" s="44"/>
      <c r="X767" s="44"/>
      <c r="Y767" s="44"/>
    </row>
    <row r="768" spans="1:25" ht="18" customHeight="1">
      <c r="A768" s="94"/>
      <c r="B768" s="44"/>
      <c r="C768" s="118"/>
      <c r="D768" s="119"/>
      <c r="E768" s="119"/>
      <c r="F768" s="120"/>
      <c r="G768" s="44"/>
      <c r="H768" s="44"/>
      <c r="I768" s="44"/>
      <c r="J768" s="44"/>
      <c r="K768" s="44"/>
      <c r="L768" s="44"/>
      <c r="M768" s="44"/>
      <c r="N768" s="44"/>
      <c r="O768" s="44"/>
      <c r="P768" s="44"/>
      <c r="Q768" s="44"/>
      <c r="R768" s="44"/>
      <c r="S768" s="44"/>
      <c r="T768" s="44"/>
      <c r="U768" s="44"/>
      <c r="V768" s="44"/>
      <c r="W768" s="44"/>
      <c r="X768" s="44"/>
      <c r="Y768" s="44"/>
    </row>
    <row r="769" spans="1:25" ht="18" customHeight="1">
      <c r="A769" s="94"/>
      <c r="B769" s="44"/>
      <c r="C769" s="118"/>
      <c r="D769" s="119"/>
      <c r="E769" s="119"/>
      <c r="F769" s="120"/>
      <c r="G769" s="44"/>
      <c r="H769" s="44"/>
      <c r="I769" s="44"/>
      <c r="J769" s="44"/>
      <c r="K769" s="44"/>
      <c r="L769" s="44"/>
      <c r="M769" s="44"/>
      <c r="N769" s="44"/>
      <c r="O769" s="44"/>
      <c r="P769" s="44"/>
      <c r="Q769" s="44"/>
      <c r="R769" s="44"/>
      <c r="S769" s="44"/>
      <c r="T769" s="44"/>
      <c r="U769" s="44"/>
      <c r="V769" s="44"/>
      <c r="W769" s="44"/>
      <c r="X769" s="44"/>
      <c r="Y769" s="44"/>
    </row>
    <row r="770" spans="1:25" ht="18" customHeight="1">
      <c r="A770" s="94"/>
      <c r="B770" s="44"/>
      <c r="C770" s="118"/>
      <c r="D770" s="119"/>
      <c r="E770" s="119"/>
      <c r="F770" s="120"/>
      <c r="G770" s="44"/>
      <c r="H770" s="44"/>
      <c r="I770" s="44"/>
      <c r="J770" s="44"/>
      <c r="K770" s="44"/>
      <c r="L770" s="44"/>
      <c r="M770" s="44"/>
      <c r="N770" s="44"/>
      <c r="O770" s="44"/>
      <c r="P770" s="44"/>
      <c r="Q770" s="44"/>
      <c r="R770" s="44"/>
      <c r="S770" s="44"/>
      <c r="T770" s="44"/>
      <c r="U770" s="44"/>
      <c r="V770" s="44"/>
      <c r="W770" s="44"/>
      <c r="X770" s="44"/>
      <c r="Y770" s="44"/>
    </row>
    <row r="771" spans="1:25" ht="18" customHeight="1">
      <c r="A771" s="94"/>
      <c r="B771" s="44"/>
      <c r="C771" s="118"/>
      <c r="D771" s="119"/>
      <c r="E771" s="119"/>
      <c r="F771" s="120"/>
      <c r="G771" s="44"/>
      <c r="H771" s="44"/>
      <c r="I771" s="44"/>
      <c r="J771" s="44"/>
      <c r="K771" s="44"/>
      <c r="L771" s="44"/>
      <c r="M771" s="44"/>
      <c r="N771" s="44"/>
      <c r="O771" s="44"/>
      <c r="P771" s="44"/>
      <c r="Q771" s="44"/>
      <c r="R771" s="44"/>
      <c r="S771" s="44"/>
      <c r="T771" s="44"/>
      <c r="U771" s="44"/>
      <c r="V771" s="44"/>
      <c r="W771" s="44"/>
      <c r="X771" s="44"/>
      <c r="Y771" s="44"/>
    </row>
    <row r="772" spans="1:25" ht="18" customHeight="1">
      <c r="A772" s="94"/>
      <c r="B772" s="44"/>
      <c r="C772" s="118"/>
      <c r="D772" s="119"/>
      <c r="E772" s="119"/>
      <c r="F772" s="120"/>
      <c r="G772" s="44"/>
      <c r="H772" s="44"/>
      <c r="I772" s="44"/>
      <c r="J772" s="44"/>
      <c r="K772" s="44"/>
      <c r="L772" s="44"/>
      <c r="M772" s="44"/>
      <c r="N772" s="44"/>
      <c r="O772" s="44"/>
      <c r="P772" s="44"/>
      <c r="Q772" s="44"/>
      <c r="R772" s="44"/>
      <c r="S772" s="44"/>
      <c r="T772" s="44"/>
      <c r="U772" s="44"/>
      <c r="V772" s="44"/>
      <c r="W772" s="44"/>
      <c r="X772" s="44"/>
      <c r="Y772" s="44"/>
    </row>
    <row r="773" spans="1:25" ht="18" customHeight="1">
      <c r="A773" s="94"/>
      <c r="B773" s="44"/>
      <c r="C773" s="118"/>
      <c r="D773" s="119"/>
      <c r="E773" s="119"/>
      <c r="F773" s="120"/>
      <c r="G773" s="44"/>
      <c r="H773" s="44"/>
      <c r="I773" s="44"/>
      <c r="J773" s="44"/>
      <c r="K773" s="44"/>
      <c r="L773" s="44"/>
      <c r="M773" s="44"/>
      <c r="N773" s="44"/>
      <c r="O773" s="44"/>
      <c r="P773" s="44"/>
      <c r="Q773" s="44"/>
      <c r="R773" s="44"/>
      <c r="S773" s="44"/>
      <c r="T773" s="44"/>
      <c r="U773" s="44"/>
      <c r="V773" s="44"/>
      <c r="W773" s="44"/>
      <c r="X773" s="44"/>
      <c r="Y773" s="44"/>
    </row>
    <row r="774" spans="1:25" ht="18" customHeight="1">
      <c r="A774" s="94"/>
      <c r="B774" s="44"/>
      <c r="C774" s="118"/>
      <c r="D774" s="119"/>
      <c r="E774" s="119"/>
      <c r="F774" s="120"/>
      <c r="G774" s="44"/>
      <c r="H774" s="44"/>
      <c r="I774" s="44"/>
      <c r="J774" s="44"/>
      <c r="K774" s="44"/>
      <c r="L774" s="44"/>
      <c r="M774" s="44"/>
      <c r="N774" s="44"/>
      <c r="O774" s="44"/>
      <c r="P774" s="44"/>
      <c r="Q774" s="44"/>
      <c r="R774" s="44"/>
      <c r="S774" s="44"/>
      <c r="T774" s="44"/>
      <c r="U774" s="44"/>
      <c r="V774" s="44"/>
      <c r="W774" s="44"/>
      <c r="X774" s="44"/>
      <c r="Y774" s="44"/>
    </row>
    <row r="775" spans="1:25" ht="18" customHeight="1">
      <c r="A775" s="94"/>
      <c r="B775" s="44"/>
      <c r="C775" s="118"/>
      <c r="D775" s="119"/>
      <c r="E775" s="119"/>
      <c r="F775" s="120"/>
      <c r="G775" s="44"/>
      <c r="H775" s="44"/>
      <c r="I775" s="44"/>
      <c r="J775" s="44"/>
      <c r="K775" s="44"/>
      <c r="L775" s="44"/>
      <c r="M775" s="44"/>
      <c r="N775" s="44"/>
      <c r="O775" s="44"/>
      <c r="P775" s="44"/>
      <c r="Q775" s="44"/>
      <c r="R775" s="44"/>
      <c r="S775" s="44"/>
      <c r="T775" s="44"/>
      <c r="U775" s="44"/>
      <c r="V775" s="44"/>
      <c r="W775" s="44"/>
      <c r="X775" s="44"/>
      <c r="Y775" s="44"/>
    </row>
    <row r="776" spans="1:25" ht="18" customHeight="1">
      <c r="A776" s="94"/>
      <c r="B776" s="44"/>
      <c r="C776" s="118"/>
      <c r="D776" s="119"/>
      <c r="E776" s="119"/>
      <c r="F776" s="120"/>
      <c r="G776" s="44"/>
      <c r="H776" s="44"/>
      <c r="I776" s="44"/>
      <c r="J776" s="44"/>
      <c r="K776" s="44"/>
      <c r="L776" s="44"/>
      <c r="M776" s="44"/>
      <c r="N776" s="44"/>
      <c r="O776" s="44"/>
      <c r="P776" s="44"/>
      <c r="Q776" s="44"/>
      <c r="R776" s="44"/>
      <c r="S776" s="44"/>
      <c r="T776" s="44"/>
      <c r="U776" s="44"/>
      <c r="V776" s="44"/>
      <c r="W776" s="44"/>
      <c r="X776" s="44"/>
      <c r="Y776" s="44"/>
    </row>
    <row r="777" spans="1:25" ht="18" customHeight="1">
      <c r="A777" s="94"/>
      <c r="B777" s="44"/>
      <c r="C777" s="118"/>
      <c r="D777" s="119"/>
      <c r="E777" s="119"/>
      <c r="F777" s="120"/>
      <c r="G777" s="44"/>
      <c r="H777" s="44"/>
      <c r="I777" s="44"/>
      <c r="J777" s="44"/>
      <c r="K777" s="44"/>
      <c r="L777" s="44"/>
      <c r="M777" s="44"/>
      <c r="N777" s="44"/>
      <c r="O777" s="44"/>
      <c r="P777" s="44"/>
      <c r="Q777" s="44"/>
      <c r="R777" s="44"/>
      <c r="S777" s="44"/>
      <c r="T777" s="44"/>
      <c r="U777" s="44"/>
      <c r="V777" s="44"/>
      <c r="W777" s="44"/>
      <c r="X777" s="44"/>
      <c r="Y777" s="44"/>
    </row>
    <row r="778" spans="1:25" ht="18" customHeight="1">
      <c r="A778" s="94"/>
      <c r="B778" s="44"/>
      <c r="C778" s="118"/>
      <c r="D778" s="119"/>
      <c r="E778" s="119"/>
      <c r="F778" s="120"/>
      <c r="G778" s="44"/>
      <c r="H778" s="44"/>
      <c r="I778" s="44"/>
      <c r="J778" s="44"/>
      <c r="K778" s="44"/>
      <c r="L778" s="44"/>
      <c r="M778" s="44"/>
      <c r="N778" s="44"/>
      <c r="O778" s="44"/>
      <c r="P778" s="44"/>
      <c r="Q778" s="44"/>
      <c r="R778" s="44"/>
      <c r="S778" s="44"/>
      <c r="T778" s="44"/>
      <c r="U778" s="44"/>
      <c r="V778" s="44"/>
      <c r="W778" s="44"/>
      <c r="X778" s="44"/>
      <c r="Y778" s="44"/>
    </row>
    <row r="779" spans="1:25" ht="18" customHeight="1">
      <c r="A779" s="94"/>
      <c r="B779" s="44"/>
      <c r="C779" s="118"/>
      <c r="D779" s="119"/>
      <c r="E779" s="119"/>
      <c r="F779" s="120"/>
      <c r="G779" s="44"/>
      <c r="H779" s="44"/>
      <c r="I779" s="44"/>
      <c r="J779" s="44"/>
      <c r="K779" s="44"/>
      <c r="L779" s="44"/>
      <c r="M779" s="44"/>
      <c r="N779" s="44"/>
      <c r="O779" s="44"/>
      <c r="P779" s="44"/>
      <c r="Q779" s="44"/>
      <c r="R779" s="44"/>
      <c r="S779" s="44"/>
      <c r="T779" s="44"/>
      <c r="U779" s="44"/>
      <c r="V779" s="44"/>
      <c r="W779" s="44"/>
      <c r="X779" s="44"/>
      <c r="Y779" s="44"/>
    </row>
    <row r="780" spans="1:25" ht="18" customHeight="1">
      <c r="A780" s="94"/>
      <c r="B780" s="44"/>
      <c r="C780" s="118"/>
      <c r="D780" s="119"/>
      <c r="E780" s="119"/>
      <c r="F780" s="120"/>
      <c r="G780" s="44"/>
      <c r="H780" s="44"/>
      <c r="I780" s="44"/>
      <c r="J780" s="44"/>
      <c r="K780" s="44"/>
      <c r="L780" s="44"/>
      <c r="M780" s="44"/>
      <c r="N780" s="44"/>
      <c r="O780" s="44"/>
      <c r="P780" s="44"/>
      <c r="Q780" s="44"/>
      <c r="R780" s="44"/>
      <c r="S780" s="44"/>
      <c r="T780" s="44"/>
      <c r="U780" s="44"/>
      <c r="V780" s="44"/>
      <c r="W780" s="44"/>
      <c r="X780" s="44"/>
      <c r="Y780" s="44"/>
    </row>
    <row r="781" spans="1:25" ht="18" customHeight="1">
      <c r="A781" s="94"/>
      <c r="B781" s="44"/>
      <c r="C781" s="118"/>
      <c r="D781" s="119"/>
      <c r="E781" s="119"/>
      <c r="F781" s="120"/>
      <c r="G781" s="44"/>
      <c r="H781" s="44"/>
      <c r="I781" s="44"/>
      <c r="J781" s="44"/>
      <c r="K781" s="44"/>
      <c r="L781" s="44"/>
      <c r="M781" s="44"/>
      <c r="N781" s="44"/>
      <c r="O781" s="44"/>
      <c r="P781" s="44"/>
      <c r="Q781" s="44"/>
      <c r="R781" s="44"/>
      <c r="S781" s="44"/>
      <c r="T781" s="44"/>
      <c r="U781" s="44"/>
      <c r="V781" s="44"/>
      <c r="W781" s="44"/>
      <c r="X781" s="44"/>
      <c r="Y781" s="44"/>
    </row>
    <row r="782" spans="1:25" ht="18" customHeight="1">
      <c r="A782" s="94"/>
      <c r="B782" s="44"/>
      <c r="C782" s="118"/>
      <c r="D782" s="119"/>
      <c r="E782" s="119"/>
      <c r="F782" s="120"/>
      <c r="G782" s="44"/>
      <c r="H782" s="44"/>
      <c r="I782" s="44"/>
      <c r="J782" s="44"/>
      <c r="K782" s="44"/>
      <c r="L782" s="44"/>
      <c r="M782" s="44"/>
      <c r="N782" s="44"/>
      <c r="O782" s="44"/>
      <c r="P782" s="44"/>
      <c r="Q782" s="44"/>
      <c r="R782" s="44"/>
      <c r="S782" s="44"/>
      <c r="T782" s="44"/>
      <c r="U782" s="44"/>
      <c r="V782" s="44"/>
      <c r="W782" s="44"/>
      <c r="X782" s="44"/>
      <c r="Y782" s="44"/>
    </row>
    <row r="783" spans="1:25" ht="18" customHeight="1">
      <c r="A783" s="94"/>
      <c r="B783" s="44"/>
      <c r="C783" s="118"/>
      <c r="D783" s="119"/>
      <c r="E783" s="119"/>
      <c r="F783" s="120"/>
      <c r="G783" s="44"/>
      <c r="H783" s="44"/>
      <c r="I783" s="44"/>
      <c r="J783" s="44"/>
      <c r="K783" s="44"/>
      <c r="L783" s="44"/>
      <c r="M783" s="44"/>
      <c r="N783" s="44"/>
      <c r="O783" s="44"/>
      <c r="P783" s="44"/>
      <c r="Q783" s="44"/>
      <c r="R783" s="44"/>
      <c r="S783" s="44"/>
      <c r="T783" s="44"/>
      <c r="U783" s="44"/>
      <c r="V783" s="44"/>
      <c r="W783" s="44"/>
      <c r="X783" s="44"/>
      <c r="Y783" s="44"/>
    </row>
    <row r="784" spans="1:25" ht="18" customHeight="1">
      <c r="A784" s="94"/>
      <c r="B784" s="44"/>
      <c r="C784" s="118"/>
      <c r="D784" s="119"/>
      <c r="E784" s="119"/>
      <c r="F784" s="120"/>
      <c r="G784" s="44"/>
      <c r="H784" s="44"/>
      <c r="I784" s="44"/>
      <c r="J784" s="44"/>
      <c r="K784" s="44"/>
      <c r="L784" s="44"/>
      <c r="M784" s="44"/>
      <c r="N784" s="44"/>
      <c r="O784" s="44"/>
      <c r="P784" s="44"/>
      <c r="Q784" s="44"/>
      <c r="R784" s="44"/>
      <c r="S784" s="44"/>
      <c r="T784" s="44"/>
      <c r="U784" s="44"/>
      <c r="V784" s="44"/>
      <c r="W784" s="44"/>
      <c r="X784" s="44"/>
      <c r="Y784" s="44"/>
    </row>
    <row r="785" spans="1:25" ht="18" customHeight="1">
      <c r="A785" s="94"/>
      <c r="B785" s="44"/>
      <c r="C785" s="118"/>
      <c r="D785" s="119"/>
      <c r="E785" s="119"/>
      <c r="F785" s="120"/>
      <c r="G785" s="44"/>
      <c r="H785" s="44"/>
      <c r="I785" s="44"/>
      <c r="J785" s="44"/>
      <c r="K785" s="44"/>
      <c r="L785" s="44"/>
      <c r="M785" s="44"/>
      <c r="N785" s="44"/>
      <c r="O785" s="44"/>
      <c r="P785" s="44"/>
      <c r="Q785" s="44"/>
      <c r="R785" s="44"/>
      <c r="S785" s="44"/>
      <c r="T785" s="44"/>
      <c r="U785" s="44"/>
      <c r="V785" s="44"/>
      <c r="W785" s="44"/>
      <c r="X785" s="44"/>
      <c r="Y785" s="44"/>
    </row>
    <row r="786" spans="1:25" ht="18" customHeight="1">
      <c r="A786" s="94"/>
      <c r="B786" s="44"/>
      <c r="C786" s="118"/>
      <c r="D786" s="119"/>
      <c r="E786" s="119"/>
      <c r="F786" s="120"/>
      <c r="G786" s="44"/>
      <c r="H786" s="44"/>
      <c r="I786" s="44"/>
      <c r="J786" s="44"/>
      <c r="K786" s="44"/>
      <c r="L786" s="44"/>
      <c r="M786" s="44"/>
      <c r="N786" s="44"/>
      <c r="O786" s="44"/>
      <c r="P786" s="44"/>
      <c r="Q786" s="44"/>
      <c r="R786" s="44"/>
      <c r="S786" s="44"/>
      <c r="T786" s="44"/>
      <c r="U786" s="44"/>
      <c r="V786" s="44"/>
      <c r="W786" s="44"/>
      <c r="X786" s="44"/>
      <c r="Y786" s="44"/>
    </row>
    <row r="787" spans="1:25" ht="18" customHeight="1">
      <c r="A787" s="94"/>
      <c r="B787" s="44"/>
      <c r="C787" s="118"/>
      <c r="D787" s="119"/>
      <c r="E787" s="119"/>
      <c r="F787" s="120"/>
      <c r="G787" s="44"/>
      <c r="H787" s="44"/>
      <c r="I787" s="44"/>
      <c r="J787" s="44"/>
      <c r="K787" s="44"/>
      <c r="L787" s="44"/>
      <c r="M787" s="44"/>
      <c r="N787" s="44"/>
      <c r="O787" s="44"/>
      <c r="P787" s="44"/>
      <c r="Q787" s="44"/>
      <c r="R787" s="44"/>
      <c r="S787" s="44"/>
      <c r="T787" s="44"/>
      <c r="U787" s="44"/>
      <c r="V787" s="44"/>
      <c r="W787" s="44"/>
      <c r="X787" s="44"/>
      <c r="Y787" s="44"/>
    </row>
    <row r="788" spans="1:25" ht="18" customHeight="1">
      <c r="A788" s="94"/>
      <c r="B788" s="44"/>
      <c r="C788" s="118"/>
      <c r="D788" s="119"/>
      <c r="E788" s="119"/>
      <c r="F788" s="120"/>
      <c r="G788" s="44"/>
      <c r="H788" s="44"/>
      <c r="I788" s="44"/>
      <c r="J788" s="44"/>
      <c r="K788" s="44"/>
      <c r="L788" s="44"/>
      <c r="M788" s="44"/>
      <c r="N788" s="44"/>
      <c r="O788" s="44"/>
      <c r="P788" s="44"/>
      <c r="Q788" s="44"/>
      <c r="R788" s="44"/>
      <c r="S788" s="44"/>
      <c r="T788" s="44"/>
      <c r="U788" s="44"/>
      <c r="V788" s="44"/>
      <c r="W788" s="44"/>
      <c r="X788" s="44"/>
      <c r="Y788" s="44"/>
    </row>
    <row r="789" spans="1:25" ht="18" customHeight="1">
      <c r="A789" s="94"/>
      <c r="B789" s="44"/>
      <c r="C789" s="118"/>
      <c r="D789" s="119"/>
      <c r="E789" s="119"/>
      <c r="F789" s="120"/>
      <c r="G789" s="44"/>
      <c r="H789" s="44"/>
      <c r="I789" s="44"/>
      <c r="J789" s="44"/>
      <c r="K789" s="44"/>
      <c r="L789" s="44"/>
      <c r="M789" s="44"/>
      <c r="N789" s="44"/>
      <c r="O789" s="44"/>
      <c r="P789" s="44"/>
      <c r="Q789" s="44"/>
      <c r="R789" s="44"/>
      <c r="S789" s="44"/>
      <c r="T789" s="44"/>
      <c r="U789" s="44"/>
      <c r="V789" s="44"/>
      <c r="W789" s="44"/>
      <c r="X789" s="44"/>
      <c r="Y789" s="44"/>
    </row>
    <row r="790" spans="1:25" ht="18" customHeight="1">
      <c r="A790" s="94"/>
      <c r="B790" s="44"/>
      <c r="C790" s="118"/>
      <c r="D790" s="119"/>
      <c r="E790" s="119"/>
      <c r="F790" s="120"/>
      <c r="G790" s="44"/>
      <c r="H790" s="44"/>
      <c r="I790" s="44"/>
      <c r="J790" s="44"/>
      <c r="K790" s="44"/>
      <c r="L790" s="44"/>
      <c r="M790" s="44"/>
      <c r="N790" s="44"/>
      <c r="O790" s="44"/>
      <c r="P790" s="44"/>
      <c r="Q790" s="44"/>
      <c r="R790" s="44"/>
      <c r="S790" s="44"/>
      <c r="T790" s="44"/>
      <c r="U790" s="44"/>
      <c r="V790" s="44"/>
      <c r="W790" s="44"/>
      <c r="X790" s="44"/>
      <c r="Y790" s="44"/>
    </row>
    <row r="791" spans="1:25" ht="18" customHeight="1">
      <c r="A791" s="94"/>
      <c r="B791" s="44"/>
      <c r="C791" s="118"/>
      <c r="D791" s="119"/>
      <c r="E791" s="119"/>
      <c r="F791" s="120"/>
      <c r="G791" s="44"/>
      <c r="H791" s="44"/>
      <c r="I791" s="44"/>
      <c r="J791" s="44"/>
      <c r="K791" s="44"/>
      <c r="L791" s="44"/>
      <c r="M791" s="44"/>
      <c r="N791" s="44"/>
      <c r="O791" s="44"/>
      <c r="P791" s="44"/>
      <c r="Q791" s="44"/>
      <c r="R791" s="44"/>
      <c r="S791" s="44"/>
      <c r="T791" s="44"/>
      <c r="U791" s="44"/>
      <c r="V791" s="44"/>
      <c r="W791" s="44"/>
      <c r="X791" s="44"/>
      <c r="Y791" s="44"/>
    </row>
    <row r="792" spans="1:25" ht="18" customHeight="1">
      <c r="A792" s="94"/>
      <c r="B792" s="44"/>
      <c r="C792" s="118"/>
      <c r="D792" s="119"/>
      <c r="E792" s="119"/>
      <c r="F792" s="120"/>
      <c r="G792" s="44"/>
      <c r="H792" s="44"/>
      <c r="I792" s="44"/>
      <c r="J792" s="44"/>
      <c r="K792" s="44"/>
      <c r="L792" s="44"/>
      <c r="M792" s="44"/>
      <c r="N792" s="44"/>
      <c r="O792" s="44"/>
      <c r="P792" s="44"/>
      <c r="Q792" s="44"/>
      <c r="R792" s="44"/>
      <c r="S792" s="44"/>
      <c r="T792" s="44"/>
      <c r="U792" s="44"/>
      <c r="V792" s="44"/>
      <c r="W792" s="44"/>
      <c r="X792" s="44"/>
      <c r="Y792" s="44"/>
    </row>
    <row r="793" spans="1:25" ht="18" customHeight="1">
      <c r="A793" s="94"/>
      <c r="B793" s="44"/>
      <c r="C793" s="118"/>
      <c r="D793" s="119"/>
      <c r="E793" s="119"/>
      <c r="F793" s="120"/>
      <c r="G793" s="44"/>
      <c r="H793" s="44"/>
      <c r="I793" s="44"/>
      <c r="J793" s="44"/>
      <c r="K793" s="44"/>
      <c r="L793" s="44"/>
      <c r="M793" s="44"/>
      <c r="N793" s="44"/>
      <c r="O793" s="44"/>
      <c r="P793" s="44"/>
      <c r="Q793" s="44"/>
      <c r="R793" s="44"/>
      <c r="S793" s="44"/>
      <c r="T793" s="44"/>
      <c r="U793" s="44"/>
      <c r="V793" s="44"/>
      <c r="W793" s="44"/>
      <c r="X793" s="44"/>
      <c r="Y793" s="44"/>
    </row>
    <row r="794" spans="1:25" ht="18" customHeight="1">
      <c r="A794" s="94"/>
      <c r="B794" s="44"/>
      <c r="C794" s="118"/>
      <c r="D794" s="119"/>
      <c r="E794" s="119"/>
      <c r="F794" s="120"/>
      <c r="G794" s="44"/>
      <c r="H794" s="44"/>
      <c r="I794" s="44"/>
      <c r="J794" s="44"/>
      <c r="K794" s="44"/>
      <c r="L794" s="44"/>
      <c r="M794" s="44"/>
      <c r="N794" s="44"/>
      <c r="O794" s="44"/>
      <c r="P794" s="44"/>
      <c r="Q794" s="44"/>
      <c r="R794" s="44"/>
      <c r="S794" s="44"/>
      <c r="T794" s="44"/>
      <c r="U794" s="44"/>
      <c r="V794" s="44"/>
      <c r="W794" s="44"/>
      <c r="X794" s="44"/>
      <c r="Y794" s="44"/>
    </row>
    <row r="795" spans="1:25" ht="18" customHeight="1">
      <c r="A795" s="94"/>
      <c r="B795" s="44"/>
      <c r="C795" s="118"/>
      <c r="D795" s="119"/>
      <c r="E795" s="119"/>
      <c r="F795" s="120"/>
      <c r="G795" s="44"/>
      <c r="H795" s="44"/>
      <c r="I795" s="44"/>
      <c r="J795" s="44"/>
      <c r="K795" s="44"/>
      <c r="L795" s="44"/>
      <c r="M795" s="44"/>
      <c r="N795" s="44"/>
      <c r="O795" s="44"/>
      <c r="P795" s="44"/>
      <c r="Q795" s="44"/>
      <c r="R795" s="44"/>
      <c r="S795" s="44"/>
      <c r="T795" s="44"/>
      <c r="U795" s="44"/>
      <c r="V795" s="44"/>
      <c r="W795" s="44"/>
      <c r="X795" s="44"/>
      <c r="Y795" s="44"/>
    </row>
    <row r="796" spans="1:25" ht="18" customHeight="1">
      <c r="A796" s="94"/>
      <c r="B796" s="44"/>
      <c r="C796" s="118"/>
      <c r="D796" s="119"/>
      <c r="E796" s="119"/>
      <c r="F796" s="120"/>
      <c r="G796" s="44"/>
      <c r="H796" s="44"/>
      <c r="I796" s="44"/>
      <c r="J796" s="44"/>
      <c r="K796" s="44"/>
      <c r="L796" s="44"/>
      <c r="M796" s="44"/>
      <c r="N796" s="44"/>
      <c r="O796" s="44"/>
      <c r="P796" s="44"/>
      <c r="Q796" s="44"/>
      <c r="R796" s="44"/>
      <c r="S796" s="44"/>
      <c r="T796" s="44"/>
      <c r="U796" s="44"/>
      <c r="V796" s="44"/>
      <c r="W796" s="44"/>
      <c r="X796" s="44"/>
      <c r="Y796" s="44"/>
    </row>
    <row r="797" spans="1:25" ht="18" customHeight="1">
      <c r="A797" s="94"/>
      <c r="B797" s="44"/>
      <c r="C797" s="118"/>
      <c r="D797" s="119"/>
      <c r="E797" s="119"/>
      <c r="F797" s="120"/>
      <c r="G797" s="44"/>
      <c r="H797" s="44"/>
      <c r="I797" s="44"/>
      <c r="J797" s="44"/>
      <c r="K797" s="44"/>
      <c r="L797" s="44"/>
      <c r="M797" s="44"/>
      <c r="N797" s="44"/>
      <c r="O797" s="44"/>
      <c r="P797" s="44"/>
      <c r="Q797" s="44"/>
      <c r="R797" s="44"/>
      <c r="S797" s="44"/>
      <c r="T797" s="44"/>
      <c r="U797" s="44"/>
      <c r="V797" s="44"/>
      <c r="W797" s="44"/>
      <c r="X797" s="44"/>
      <c r="Y797" s="44"/>
    </row>
    <row r="798" spans="1:25" ht="18" customHeight="1">
      <c r="A798" s="94"/>
      <c r="B798" s="44"/>
      <c r="C798" s="118"/>
      <c r="D798" s="119"/>
      <c r="E798" s="119"/>
      <c r="F798" s="120"/>
      <c r="G798" s="44"/>
      <c r="H798" s="44"/>
      <c r="I798" s="44"/>
      <c r="J798" s="44"/>
      <c r="K798" s="44"/>
      <c r="L798" s="44"/>
      <c r="M798" s="44"/>
      <c r="N798" s="44"/>
      <c r="O798" s="44"/>
      <c r="P798" s="44"/>
      <c r="Q798" s="44"/>
      <c r="R798" s="44"/>
      <c r="S798" s="44"/>
      <c r="T798" s="44"/>
      <c r="U798" s="44"/>
      <c r="V798" s="44"/>
      <c r="W798" s="44"/>
      <c r="X798" s="44"/>
      <c r="Y798" s="44"/>
    </row>
    <row r="799" spans="1:25" ht="18" customHeight="1">
      <c r="A799" s="94"/>
      <c r="B799" s="44"/>
      <c r="C799" s="118"/>
      <c r="D799" s="119"/>
      <c r="E799" s="119"/>
      <c r="F799" s="120"/>
      <c r="G799" s="44"/>
      <c r="H799" s="44"/>
      <c r="I799" s="44"/>
      <c r="J799" s="44"/>
      <c r="K799" s="44"/>
      <c r="L799" s="44"/>
      <c r="M799" s="44"/>
      <c r="N799" s="44"/>
      <c r="O799" s="44"/>
      <c r="P799" s="44"/>
      <c r="Q799" s="44"/>
      <c r="R799" s="44"/>
      <c r="S799" s="44"/>
      <c r="T799" s="44"/>
      <c r="U799" s="44"/>
      <c r="V799" s="44"/>
      <c r="W799" s="44"/>
      <c r="X799" s="44"/>
      <c r="Y799" s="44"/>
    </row>
    <row r="800" spans="1:25" ht="18" customHeight="1">
      <c r="A800" s="94"/>
      <c r="B800" s="44"/>
      <c r="C800" s="118"/>
      <c r="D800" s="119"/>
      <c r="E800" s="119"/>
      <c r="F800" s="120"/>
      <c r="G800" s="44"/>
      <c r="H800" s="44"/>
      <c r="I800" s="44"/>
      <c r="J800" s="44"/>
      <c r="K800" s="44"/>
      <c r="L800" s="44"/>
      <c r="M800" s="44"/>
      <c r="N800" s="44"/>
      <c r="O800" s="44"/>
      <c r="P800" s="44"/>
      <c r="Q800" s="44"/>
      <c r="R800" s="44"/>
      <c r="S800" s="44"/>
      <c r="T800" s="44"/>
      <c r="U800" s="44"/>
      <c r="V800" s="44"/>
      <c r="W800" s="44"/>
      <c r="X800" s="44"/>
      <c r="Y800" s="44"/>
    </row>
    <row r="801" spans="1:25" ht="18" customHeight="1">
      <c r="A801" s="94"/>
      <c r="B801" s="44"/>
      <c r="C801" s="118"/>
      <c r="D801" s="119"/>
      <c r="E801" s="119"/>
      <c r="F801" s="120"/>
      <c r="G801" s="44"/>
      <c r="H801" s="44"/>
      <c r="I801" s="44"/>
      <c r="J801" s="44"/>
      <c r="K801" s="44"/>
      <c r="L801" s="44"/>
      <c r="M801" s="44"/>
      <c r="N801" s="44"/>
      <c r="O801" s="44"/>
      <c r="P801" s="44"/>
      <c r="Q801" s="44"/>
      <c r="R801" s="44"/>
      <c r="S801" s="44"/>
      <c r="T801" s="44"/>
      <c r="U801" s="44"/>
      <c r="V801" s="44"/>
      <c r="W801" s="44"/>
      <c r="X801" s="44"/>
      <c r="Y801" s="44"/>
    </row>
    <row r="802" spans="1:25" ht="18" customHeight="1">
      <c r="A802" s="94"/>
      <c r="B802" s="44"/>
      <c r="C802" s="118"/>
      <c r="D802" s="119"/>
      <c r="E802" s="119"/>
      <c r="F802" s="120"/>
      <c r="G802" s="44"/>
      <c r="H802" s="44"/>
      <c r="I802" s="44"/>
      <c r="J802" s="44"/>
      <c r="K802" s="44"/>
      <c r="L802" s="44"/>
      <c r="M802" s="44"/>
      <c r="N802" s="44"/>
      <c r="O802" s="44"/>
      <c r="P802" s="44"/>
      <c r="Q802" s="44"/>
      <c r="R802" s="44"/>
      <c r="S802" s="44"/>
      <c r="T802" s="44"/>
      <c r="U802" s="44"/>
      <c r="V802" s="44"/>
      <c r="W802" s="44"/>
      <c r="X802" s="44"/>
      <c r="Y802" s="44"/>
    </row>
    <row r="803" spans="1:25" ht="18" customHeight="1">
      <c r="A803" s="94"/>
      <c r="B803" s="44"/>
      <c r="C803" s="118"/>
      <c r="D803" s="119"/>
      <c r="E803" s="119"/>
      <c r="F803" s="120"/>
      <c r="G803" s="44"/>
      <c r="H803" s="44"/>
      <c r="I803" s="44"/>
      <c r="J803" s="44"/>
      <c r="K803" s="44"/>
      <c r="L803" s="44"/>
      <c r="M803" s="44"/>
      <c r="N803" s="44"/>
      <c r="O803" s="44"/>
      <c r="P803" s="44"/>
      <c r="Q803" s="44"/>
      <c r="R803" s="44"/>
      <c r="S803" s="44"/>
      <c r="T803" s="44"/>
      <c r="U803" s="44"/>
      <c r="V803" s="44"/>
      <c r="W803" s="44"/>
      <c r="X803" s="44"/>
      <c r="Y803" s="44"/>
    </row>
    <row r="804" spans="1:25" ht="18" customHeight="1">
      <c r="A804" s="94"/>
      <c r="B804" s="44"/>
      <c r="C804" s="118"/>
      <c r="D804" s="119"/>
      <c r="E804" s="119"/>
      <c r="F804" s="120"/>
      <c r="G804" s="44"/>
      <c r="H804" s="44"/>
      <c r="I804" s="44"/>
      <c r="J804" s="44"/>
      <c r="K804" s="44"/>
      <c r="L804" s="44"/>
      <c r="M804" s="44"/>
      <c r="N804" s="44"/>
      <c r="O804" s="44"/>
      <c r="P804" s="44"/>
      <c r="Q804" s="44"/>
      <c r="R804" s="44"/>
      <c r="S804" s="44"/>
      <c r="T804" s="44"/>
      <c r="U804" s="44"/>
      <c r="V804" s="44"/>
      <c r="W804" s="44"/>
      <c r="X804" s="44"/>
      <c r="Y804" s="44"/>
    </row>
    <row r="805" spans="1:25" ht="18" customHeight="1">
      <c r="A805" s="94"/>
      <c r="B805" s="44"/>
      <c r="C805" s="118"/>
      <c r="D805" s="119"/>
      <c r="E805" s="119"/>
      <c r="F805" s="120"/>
      <c r="G805" s="44"/>
      <c r="H805" s="44"/>
      <c r="I805" s="44"/>
      <c r="J805" s="44"/>
      <c r="K805" s="44"/>
      <c r="L805" s="44"/>
      <c r="M805" s="44"/>
      <c r="N805" s="44"/>
      <c r="O805" s="44"/>
      <c r="P805" s="44"/>
      <c r="Q805" s="44"/>
      <c r="R805" s="44"/>
      <c r="S805" s="44"/>
      <c r="T805" s="44"/>
      <c r="U805" s="44"/>
      <c r="V805" s="44"/>
      <c r="W805" s="44"/>
      <c r="X805" s="44"/>
      <c r="Y805" s="44"/>
    </row>
    <row r="806" spans="1:25" ht="18" customHeight="1">
      <c r="A806" s="94"/>
      <c r="B806" s="44"/>
      <c r="C806" s="118"/>
      <c r="D806" s="119"/>
      <c r="E806" s="119"/>
      <c r="F806" s="120"/>
      <c r="G806" s="44"/>
      <c r="H806" s="44"/>
      <c r="I806" s="44"/>
      <c r="J806" s="44"/>
      <c r="K806" s="44"/>
      <c r="L806" s="44"/>
      <c r="M806" s="44"/>
      <c r="N806" s="44"/>
      <c r="O806" s="44"/>
      <c r="P806" s="44"/>
      <c r="Q806" s="44"/>
      <c r="R806" s="44"/>
      <c r="S806" s="44"/>
      <c r="T806" s="44"/>
      <c r="U806" s="44"/>
      <c r="V806" s="44"/>
      <c r="W806" s="44"/>
      <c r="X806" s="44"/>
      <c r="Y806" s="44"/>
    </row>
    <row r="807" spans="1:25" ht="18" customHeight="1">
      <c r="A807" s="94"/>
      <c r="B807" s="44"/>
      <c r="C807" s="118"/>
      <c r="D807" s="119"/>
      <c r="E807" s="119"/>
      <c r="F807" s="120"/>
      <c r="G807" s="44"/>
      <c r="H807" s="44"/>
      <c r="I807" s="44"/>
      <c r="J807" s="44"/>
      <c r="K807" s="44"/>
      <c r="L807" s="44"/>
      <c r="M807" s="44"/>
      <c r="N807" s="44"/>
      <c r="O807" s="44"/>
      <c r="P807" s="44"/>
      <c r="Q807" s="44"/>
      <c r="R807" s="44"/>
      <c r="S807" s="44"/>
      <c r="T807" s="44"/>
      <c r="U807" s="44"/>
      <c r="V807" s="44"/>
      <c r="W807" s="44"/>
      <c r="X807" s="44"/>
      <c r="Y807" s="44"/>
    </row>
    <row r="808" spans="1:25" ht="18" customHeight="1">
      <c r="A808" s="94"/>
      <c r="B808" s="44"/>
      <c r="C808" s="118"/>
      <c r="D808" s="119"/>
      <c r="E808" s="119"/>
      <c r="F808" s="120"/>
      <c r="G808" s="44"/>
      <c r="H808" s="44"/>
      <c r="I808" s="44"/>
      <c r="J808" s="44"/>
      <c r="K808" s="44"/>
      <c r="L808" s="44"/>
      <c r="M808" s="44"/>
      <c r="N808" s="44"/>
      <c r="O808" s="44"/>
      <c r="P808" s="44"/>
      <c r="Q808" s="44"/>
      <c r="R808" s="44"/>
      <c r="S808" s="44"/>
      <c r="T808" s="44"/>
      <c r="U808" s="44"/>
      <c r="V808" s="44"/>
      <c r="W808" s="44"/>
      <c r="X808" s="44"/>
      <c r="Y808" s="44"/>
    </row>
    <row r="809" spans="1:25" ht="18" customHeight="1">
      <c r="A809" s="94"/>
      <c r="B809" s="44"/>
      <c r="C809" s="118"/>
      <c r="D809" s="119"/>
      <c r="E809" s="119"/>
      <c r="F809" s="120"/>
      <c r="G809" s="44"/>
      <c r="H809" s="44"/>
      <c r="I809" s="44"/>
      <c r="J809" s="44"/>
      <c r="K809" s="44"/>
      <c r="L809" s="44"/>
      <c r="M809" s="44"/>
      <c r="N809" s="44"/>
      <c r="O809" s="44"/>
      <c r="P809" s="44"/>
      <c r="Q809" s="44"/>
      <c r="R809" s="44"/>
      <c r="S809" s="44"/>
      <c r="T809" s="44"/>
      <c r="U809" s="44"/>
      <c r="V809" s="44"/>
      <c r="W809" s="44"/>
      <c r="X809" s="44"/>
      <c r="Y809" s="44"/>
    </row>
    <row r="810" spans="1:25" ht="18" customHeight="1">
      <c r="A810" s="94"/>
      <c r="B810" s="44"/>
      <c r="C810" s="118"/>
      <c r="D810" s="119"/>
      <c r="E810" s="119"/>
      <c r="F810" s="120"/>
      <c r="G810" s="44"/>
      <c r="H810" s="44"/>
      <c r="I810" s="44"/>
      <c r="J810" s="44"/>
      <c r="K810" s="44"/>
      <c r="L810" s="44"/>
      <c r="M810" s="44"/>
      <c r="N810" s="44"/>
      <c r="O810" s="44"/>
      <c r="P810" s="44"/>
      <c r="Q810" s="44"/>
      <c r="R810" s="44"/>
      <c r="S810" s="44"/>
      <c r="T810" s="44"/>
      <c r="U810" s="44"/>
      <c r="V810" s="44"/>
      <c r="W810" s="44"/>
      <c r="X810" s="44"/>
      <c r="Y810" s="44"/>
    </row>
    <row r="811" spans="1:25" ht="18" customHeight="1">
      <c r="A811" s="94"/>
      <c r="B811" s="44"/>
      <c r="C811" s="118"/>
      <c r="D811" s="119"/>
      <c r="E811" s="119"/>
      <c r="F811" s="120"/>
      <c r="G811" s="44"/>
      <c r="H811" s="44"/>
      <c r="I811" s="44"/>
      <c r="J811" s="44"/>
      <c r="K811" s="44"/>
      <c r="L811" s="44"/>
      <c r="M811" s="44"/>
      <c r="N811" s="44"/>
      <c r="O811" s="44"/>
      <c r="P811" s="44"/>
      <c r="Q811" s="44"/>
      <c r="R811" s="44"/>
      <c r="S811" s="44"/>
      <c r="T811" s="44"/>
      <c r="U811" s="44"/>
      <c r="V811" s="44"/>
      <c r="W811" s="44"/>
      <c r="X811" s="44"/>
      <c r="Y811" s="44"/>
    </row>
    <row r="812" spans="1:25" ht="18" customHeight="1">
      <c r="A812" s="94"/>
      <c r="B812" s="44"/>
      <c r="C812" s="118"/>
      <c r="D812" s="119"/>
      <c r="E812" s="119"/>
      <c r="F812" s="120"/>
      <c r="G812" s="44"/>
      <c r="H812" s="44"/>
      <c r="I812" s="44"/>
      <c r="J812" s="44"/>
      <c r="K812" s="44"/>
      <c r="L812" s="44"/>
      <c r="M812" s="44"/>
      <c r="N812" s="44"/>
      <c r="O812" s="44"/>
      <c r="P812" s="44"/>
      <c r="Q812" s="44"/>
      <c r="R812" s="44"/>
      <c r="S812" s="44"/>
      <c r="T812" s="44"/>
      <c r="U812" s="44"/>
      <c r="V812" s="44"/>
      <c r="W812" s="44"/>
      <c r="X812" s="44"/>
      <c r="Y812" s="44"/>
    </row>
    <row r="813" spans="1:25" ht="18" customHeight="1">
      <c r="A813" s="94"/>
      <c r="B813" s="44"/>
      <c r="C813" s="118"/>
      <c r="D813" s="119"/>
      <c r="E813" s="119"/>
      <c r="F813" s="120"/>
      <c r="G813" s="44"/>
      <c r="H813" s="44"/>
      <c r="I813" s="44"/>
      <c r="J813" s="44"/>
      <c r="K813" s="44"/>
      <c r="L813" s="44"/>
      <c r="M813" s="44"/>
      <c r="N813" s="44"/>
      <c r="O813" s="44"/>
      <c r="P813" s="44"/>
      <c r="Q813" s="44"/>
      <c r="R813" s="44"/>
      <c r="S813" s="44"/>
      <c r="T813" s="44"/>
      <c r="U813" s="44"/>
      <c r="V813" s="44"/>
      <c r="W813" s="44"/>
      <c r="X813" s="44"/>
      <c r="Y813" s="44"/>
    </row>
    <row r="814" spans="1:25" ht="18" customHeight="1">
      <c r="A814" s="94"/>
      <c r="B814" s="44"/>
      <c r="C814" s="118"/>
      <c r="D814" s="119"/>
      <c r="E814" s="119"/>
      <c r="F814" s="120"/>
      <c r="G814" s="44"/>
      <c r="H814" s="44"/>
      <c r="I814" s="44"/>
      <c r="J814" s="44"/>
      <c r="K814" s="44"/>
      <c r="L814" s="44"/>
      <c r="M814" s="44"/>
      <c r="N814" s="44"/>
      <c r="O814" s="44"/>
      <c r="P814" s="44"/>
      <c r="Q814" s="44"/>
      <c r="R814" s="44"/>
      <c r="S814" s="44"/>
      <c r="T814" s="44"/>
      <c r="U814" s="44"/>
      <c r="V814" s="44"/>
      <c r="W814" s="44"/>
      <c r="X814" s="44"/>
      <c r="Y814" s="44"/>
    </row>
    <row r="815" spans="1:25" ht="18" customHeight="1">
      <c r="A815" s="94"/>
      <c r="B815" s="44"/>
      <c r="C815" s="118"/>
      <c r="D815" s="119"/>
      <c r="E815" s="119"/>
      <c r="F815" s="120"/>
      <c r="G815" s="44"/>
      <c r="H815" s="44"/>
      <c r="I815" s="44"/>
      <c r="J815" s="44"/>
      <c r="K815" s="44"/>
      <c r="L815" s="44"/>
      <c r="M815" s="44"/>
      <c r="N815" s="44"/>
      <c r="O815" s="44"/>
      <c r="P815" s="44"/>
      <c r="Q815" s="44"/>
      <c r="R815" s="44"/>
      <c r="S815" s="44"/>
      <c r="T815" s="44"/>
      <c r="U815" s="44"/>
      <c r="V815" s="44"/>
      <c r="W815" s="44"/>
      <c r="X815" s="44"/>
      <c r="Y815" s="44"/>
    </row>
    <row r="816" spans="1:25" ht="18" customHeight="1">
      <c r="A816" s="94"/>
      <c r="B816" s="44"/>
      <c r="C816" s="118"/>
      <c r="D816" s="119"/>
      <c r="E816" s="119"/>
      <c r="F816" s="120"/>
      <c r="G816" s="44"/>
      <c r="H816" s="44"/>
      <c r="I816" s="44"/>
      <c r="J816" s="44"/>
      <c r="K816" s="44"/>
      <c r="L816" s="44"/>
      <c r="M816" s="44"/>
      <c r="N816" s="44"/>
      <c r="O816" s="44"/>
      <c r="P816" s="44"/>
      <c r="Q816" s="44"/>
      <c r="R816" s="44"/>
      <c r="S816" s="44"/>
      <c r="T816" s="44"/>
      <c r="U816" s="44"/>
      <c r="V816" s="44"/>
      <c r="W816" s="44"/>
      <c r="X816" s="44"/>
      <c r="Y816" s="44"/>
    </row>
    <row r="817" spans="1:25" ht="18" customHeight="1">
      <c r="A817" s="94"/>
      <c r="B817" s="44"/>
      <c r="C817" s="118"/>
      <c r="D817" s="119"/>
      <c r="E817" s="119"/>
      <c r="F817" s="120"/>
      <c r="G817" s="44"/>
      <c r="H817" s="44"/>
      <c r="I817" s="44"/>
      <c r="J817" s="44"/>
      <c r="K817" s="44"/>
      <c r="L817" s="44"/>
      <c r="M817" s="44"/>
      <c r="N817" s="44"/>
      <c r="O817" s="44"/>
      <c r="P817" s="44"/>
      <c r="Q817" s="44"/>
      <c r="R817" s="44"/>
      <c r="S817" s="44"/>
      <c r="T817" s="44"/>
      <c r="U817" s="44"/>
      <c r="V817" s="44"/>
      <c r="W817" s="44"/>
      <c r="X817" s="44"/>
      <c r="Y817" s="44"/>
    </row>
    <row r="818" spans="1:25" ht="18" customHeight="1">
      <c r="A818" s="94"/>
      <c r="B818" s="44"/>
      <c r="C818" s="118"/>
      <c r="D818" s="119"/>
      <c r="E818" s="119"/>
      <c r="F818" s="120"/>
      <c r="G818" s="44"/>
      <c r="H818" s="44"/>
      <c r="I818" s="44"/>
      <c r="J818" s="44"/>
      <c r="K818" s="44"/>
      <c r="L818" s="44"/>
      <c r="M818" s="44"/>
      <c r="N818" s="44"/>
      <c r="O818" s="44"/>
      <c r="P818" s="44"/>
      <c r="Q818" s="44"/>
      <c r="R818" s="44"/>
      <c r="S818" s="44"/>
      <c r="T818" s="44"/>
      <c r="U818" s="44"/>
      <c r="V818" s="44"/>
      <c r="W818" s="44"/>
      <c r="X818" s="44"/>
      <c r="Y818" s="44"/>
    </row>
    <row r="819" spans="1:25" ht="18" customHeight="1">
      <c r="A819" s="94"/>
      <c r="B819" s="44"/>
      <c r="C819" s="118"/>
      <c r="D819" s="119"/>
      <c r="E819" s="119"/>
      <c r="F819" s="120"/>
      <c r="G819" s="44"/>
      <c r="H819" s="44"/>
      <c r="I819" s="44"/>
      <c r="J819" s="44"/>
      <c r="K819" s="44"/>
      <c r="L819" s="44"/>
      <c r="M819" s="44"/>
      <c r="N819" s="44"/>
      <c r="O819" s="44"/>
      <c r="P819" s="44"/>
      <c r="Q819" s="44"/>
      <c r="R819" s="44"/>
      <c r="S819" s="44"/>
      <c r="T819" s="44"/>
      <c r="U819" s="44"/>
      <c r="V819" s="44"/>
      <c r="W819" s="44"/>
      <c r="X819" s="44"/>
      <c r="Y819" s="44"/>
    </row>
    <row r="820" spans="1:25" ht="18" customHeight="1">
      <c r="A820" s="94"/>
      <c r="B820" s="44"/>
      <c r="C820" s="118"/>
      <c r="D820" s="119"/>
      <c r="E820" s="119"/>
      <c r="F820" s="120"/>
      <c r="G820" s="44"/>
      <c r="H820" s="44"/>
      <c r="I820" s="44"/>
      <c r="J820" s="44"/>
      <c r="K820" s="44"/>
      <c r="L820" s="44"/>
      <c r="M820" s="44"/>
      <c r="N820" s="44"/>
      <c r="O820" s="44"/>
      <c r="P820" s="44"/>
      <c r="Q820" s="44"/>
      <c r="R820" s="44"/>
      <c r="S820" s="44"/>
      <c r="T820" s="44"/>
      <c r="U820" s="44"/>
      <c r="V820" s="44"/>
      <c r="W820" s="44"/>
      <c r="X820" s="44"/>
      <c r="Y820" s="44"/>
    </row>
    <row r="821" spans="1:25" ht="18" customHeight="1">
      <c r="A821" s="94"/>
      <c r="B821" s="44"/>
      <c r="C821" s="118"/>
      <c r="D821" s="119"/>
      <c r="E821" s="119"/>
      <c r="F821" s="120"/>
      <c r="G821" s="44"/>
      <c r="H821" s="44"/>
      <c r="I821" s="44"/>
      <c r="J821" s="44"/>
      <c r="K821" s="44"/>
      <c r="L821" s="44"/>
      <c r="M821" s="44"/>
      <c r="N821" s="44"/>
      <c r="O821" s="44"/>
      <c r="P821" s="44"/>
      <c r="Q821" s="44"/>
      <c r="R821" s="44"/>
      <c r="S821" s="44"/>
      <c r="T821" s="44"/>
      <c r="U821" s="44"/>
      <c r="V821" s="44"/>
      <c r="W821" s="44"/>
      <c r="X821" s="44"/>
      <c r="Y821" s="44"/>
    </row>
    <row r="822" spans="1:25" ht="18" customHeight="1">
      <c r="A822" s="94"/>
      <c r="B822" s="44"/>
      <c r="C822" s="118"/>
      <c r="D822" s="119"/>
      <c r="E822" s="119"/>
      <c r="F822" s="120"/>
      <c r="G822" s="44"/>
      <c r="H822" s="44"/>
      <c r="I822" s="44"/>
      <c r="J822" s="44"/>
      <c r="K822" s="44"/>
      <c r="L822" s="44"/>
      <c r="M822" s="44"/>
      <c r="N822" s="44"/>
      <c r="O822" s="44"/>
      <c r="P822" s="44"/>
      <c r="Q822" s="44"/>
      <c r="R822" s="44"/>
      <c r="S822" s="44"/>
      <c r="T822" s="44"/>
      <c r="U822" s="44"/>
      <c r="V822" s="44"/>
      <c r="W822" s="44"/>
      <c r="X822" s="44"/>
      <c r="Y822" s="44"/>
    </row>
    <row r="823" spans="1:25" ht="18" customHeight="1">
      <c r="A823" s="94"/>
      <c r="B823" s="44"/>
      <c r="C823" s="118"/>
      <c r="D823" s="119"/>
      <c r="E823" s="119"/>
      <c r="F823" s="120"/>
      <c r="G823" s="44"/>
      <c r="H823" s="44"/>
      <c r="I823" s="44"/>
      <c r="J823" s="44"/>
      <c r="K823" s="44"/>
      <c r="L823" s="44"/>
      <c r="M823" s="44"/>
      <c r="N823" s="44"/>
      <c r="O823" s="44"/>
      <c r="P823" s="44"/>
      <c r="Q823" s="44"/>
      <c r="R823" s="44"/>
      <c r="S823" s="44"/>
      <c r="T823" s="44"/>
      <c r="U823" s="44"/>
      <c r="V823" s="44"/>
      <c r="W823" s="44"/>
      <c r="X823" s="44"/>
      <c r="Y823" s="44"/>
    </row>
    <row r="824" spans="1:25" ht="18" customHeight="1">
      <c r="A824" s="94"/>
      <c r="B824" s="44"/>
      <c r="C824" s="118"/>
      <c r="D824" s="119"/>
      <c r="E824" s="119"/>
      <c r="F824" s="120"/>
      <c r="G824" s="44"/>
      <c r="H824" s="44"/>
      <c r="I824" s="44"/>
      <c r="J824" s="44"/>
      <c r="K824" s="44"/>
      <c r="L824" s="44"/>
      <c r="M824" s="44"/>
      <c r="N824" s="44"/>
      <c r="O824" s="44"/>
      <c r="P824" s="44"/>
      <c r="Q824" s="44"/>
      <c r="R824" s="44"/>
      <c r="S824" s="44"/>
      <c r="T824" s="44"/>
      <c r="U824" s="44"/>
      <c r="V824" s="44"/>
      <c r="W824" s="44"/>
      <c r="X824" s="44"/>
      <c r="Y824" s="44"/>
    </row>
    <row r="825" spans="1:25" ht="18" customHeight="1">
      <c r="A825" s="94"/>
      <c r="B825" s="44"/>
      <c r="C825" s="118"/>
      <c r="D825" s="119"/>
      <c r="E825" s="119"/>
      <c r="F825" s="120"/>
      <c r="G825" s="44"/>
      <c r="H825" s="44"/>
      <c r="I825" s="44"/>
      <c r="J825" s="44"/>
      <c r="K825" s="44"/>
      <c r="L825" s="44"/>
      <c r="M825" s="44"/>
      <c r="N825" s="44"/>
      <c r="O825" s="44"/>
      <c r="P825" s="44"/>
      <c r="Q825" s="44"/>
      <c r="R825" s="44"/>
      <c r="S825" s="44"/>
      <c r="T825" s="44"/>
      <c r="U825" s="44"/>
      <c r="V825" s="44"/>
      <c r="W825" s="44"/>
      <c r="X825" s="44"/>
      <c r="Y825" s="44"/>
    </row>
    <row r="826" spans="1:25" ht="18" customHeight="1">
      <c r="A826" s="94"/>
      <c r="B826" s="44"/>
      <c r="C826" s="118"/>
      <c r="D826" s="119"/>
      <c r="E826" s="119"/>
      <c r="F826" s="120"/>
      <c r="G826" s="44"/>
      <c r="H826" s="44"/>
      <c r="I826" s="44"/>
      <c r="J826" s="44"/>
      <c r="K826" s="44"/>
      <c r="L826" s="44"/>
      <c r="M826" s="44"/>
      <c r="N826" s="44"/>
      <c r="O826" s="44"/>
      <c r="P826" s="44"/>
      <c r="Q826" s="44"/>
      <c r="R826" s="44"/>
      <c r="S826" s="44"/>
      <c r="T826" s="44"/>
      <c r="U826" s="44"/>
      <c r="V826" s="44"/>
      <c r="W826" s="44"/>
      <c r="X826" s="44"/>
      <c r="Y826" s="44"/>
    </row>
    <row r="827" spans="1:25" ht="18" customHeight="1">
      <c r="A827" s="94"/>
      <c r="B827" s="44"/>
      <c r="C827" s="118"/>
      <c r="D827" s="119"/>
      <c r="E827" s="119"/>
      <c r="F827" s="120"/>
      <c r="G827" s="44"/>
      <c r="H827" s="44"/>
      <c r="I827" s="44"/>
      <c r="J827" s="44"/>
      <c r="K827" s="44"/>
      <c r="L827" s="44"/>
      <c r="M827" s="44"/>
      <c r="N827" s="44"/>
      <c r="O827" s="44"/>
      <c r="P827" s="44"/>
      <c r="Q827" s="44"/>
      <c r="R827" s="44"/>
      <c r="S827" s="44"/>
      <c r="T827" s="44"/>
      <c r="U827" s="44"/>
      <c r="V827" s="44"/>
      <c r="W827" s="44"/>
      <c r="X827" s="44"/>
      <c r="Y827" s="44"/>
    </row>
    <row r="828" spans="1:25" ht="18" customHeight="1">
      <c r="A828" s="94"/>
      <c r="B828" s="44"/>
      <c r="C828" s="118"/>
      <c r="D828" s="119"/>
      <c r="E828" s="119"/>
      <c r="F828" s="120"/>
      <c r="G828" s="44"/>
      <c r="H828" s="44"/>
      <c r="I828" s="44"/>
      <c r="J828" s="44"/>
      <c r="K828" s="44"/>
      <c r="L828" s="44"/>
      <c r="M828" s="44"/>
      <c r="N828" s="44"/>
      <c r="O828" s="44"/>
      <c r="P828" s="44"/>
      <c r="Q828" s="44"/>
      <c r="R828" s="44"/>
      <c r="S828" s="44"/>
      <c r="T828" s="44"/>
      <c r="U828" s="44"/>
      <c r="V828" s="44"/>
      <c r="W828" s="44"/>
      <c r="X828" s="44"/>
      <c r="Y828" s="44"/>
    </row>
    <row r="829" spans="1:25" ht="18" customHeight="1">
      <c r="A829" s="94"/>
      <c r="B829" s="44"/>
      <c r="C829" s="118"/>
      <c r="D829" s="119"/>
      <c r="E829" s="119"/>
      <c r="F829" s="120"/>
      <c r="G829" s="44"/>
      <c r="H829" s="44"/>
      <c r="I829" s="44"/>
      <c r="J829" s="44"/>
      <c r="K829" s="44"/>
      <c r="L829" s="44"/>
      <c r="M829" s="44"/>
      <c r="N829" s="44"/>
      <c r="O829" s="44"/>
      <c r="P829" s="44"/>
      <c r="Q829" s="44"/>
      <c r="R829" s="44"/>
      <c r="S829" s="44"/>
      <c r="T829" s="44"/>
      <c r="U829" s="44"/>
      <c r="V829" s="44"/>
      <c r="W829" s="44"/>
      <c r="X829" s="44"/>
      <c r="Y829" s="44"/>
    </row>
    <row r="830" spans="1:25" ht="18" customHeight="1">
      <c r="A830" s="94"/>
      <c r="B830" s="44"/>
      <c r="C830" s="118"/>
      <c r="D830" s="119"/>
      <c r="E830" s="119"/>
      <c r="F830" s="120"/>
      <c r="G830" s="44"/>
      <c r="H830" s="44"/>
      <c r="I830" s="44"/>
      <c r="J830" s="44"/>
      <c r="K830" s="44"/>
      <c r="L830" s="44"/>
      <c r="M830" s="44"/>
      <c r="N830" s="44"/>
      <c r="O830" s="44"/>
      <c r="P830" s="44"/>
      <c r="Q830" s="44"/>
      <c r="R830" s="44"/>
      <c r="S830" s="44"/>
      <c r="T830" s="44"/>
      <c r="U830" s="44"/>
      <c r="V830" s="44"/>
      <c r="W830" s="44"/>
      <c r="X830" s="44"/>
      <c r="Y830" s="44"/>
    </row>
    <row r="831" spans="1:25" ht="18" customHeight="1">
      <c r="A831" s="94"/>
      <c r="B831" s="44"/>
      <c r="C831" s="118"/>
      <c r="D831" s="119"/>
      <c r="E831" s="119"/>
      <c r="F831" s="120"/>
      <c r="G831" s="44"/>
      <c r="H831" s="44"/>
      <c r="I831" s="44"/>
      <c r="J831" s="44"/>
      <c r="K831" s="44"/>
      <c r="L831" s="44"/>
      <c r="M831" s="44"/>
      <c r="N831" s="44"/>
      <c r="O831" s="44"/>
      <c r="P831" s="44"/>
      <c r="Q831" s="44"/>
      <c r="R831" s="44"/>
      <c r="S831" s="44"/>
      <c r="T831" s="44"/>
      <c r="U831" s="44"/>
      <c r="V831" s="44"/>
      <c r="W831" s="44"/>
      <c r="X831" s="44"/>
      <c r="Y831" s="44"/>
    </row>
    <row r="832" spans="1:25" ht="18" customHeight="1">
      <c r="A832" s="94"/>
      <c r="B832" s="44"/>
      <c r="C832" s="118"/>
      <c r="D832" s="119"/>
      <c r="E832" s="119"/>
      <c r="F832" s="120"/>
      <c r="G832" s="44"/>
      <c r="H832" s="44"/>
      <c r="I832" s="44"/>
      <c r="J832" s="44"/>
      <c r="K832" s="44"/>
      <c r="L832" s="44"/>
      <c r="M832" s="44"/>
      <c r="N832" s="44"/>
      <c r="O832" s="44"/>
      <c r="P832" s="44"/>
      <c r="Q832" s="44"/>
      <c r="R832" s="44"/>
      <c r="S832" s="44"/>
      <c r="T832" s="44"/>
      <c r="U832" s="44"/>
      <c r="V832" s="44"/>
      <c r="W832" s="44"/>
      <c r="X832" s="44"/>
      <c r="Y832" s="44"/>
    </row>
    <row r="833" spans="1:25" ht="18" customHeight="1">
      <c r="A833" s="94"/>
      <c r="B833" s="44"/>
      <c r="C833" s="118"/>
      <c r="D833" s="119"/>
      <c r="E833" s="119"/>
      <c r="F833" s="120"/>
      <c r="G833" s="44"/>
      <c r="H833" s="44"/>
      <c r="I833" s="44"/>
      <c r="J833" s="44"/>
      <c r="K833" s="44"/>
      <c r="L833" s="44"/>
      <c r="M833" s="44"/>
      <c r="N833" s="44"/>
      <c r="O833" s="44"/>
      <c r="P833" s="44"/>
      <c r="Q833" s="44"/>
      <c r="R833" s="44"/>
      <c r="S833" s="44"/>
      <c r="T833" s="44"/>
      <c r="U833" s="44"/>
      <c r="V833" s="44"/>
      <c r="W833" s="44"/>
      <c r="X833" s="44"/>
      <c r="Y833" s="44"/>
    </row>
    <row r="834" spans="1:25" ht="18" customHeight="1">
      <c r="A834" s="94"/>
      <c r="B834" s="44"/>
      <c r="C834" s="118"/>
      <c r="D834" s="119"/>
      <c r="E834" s="119"/>
      <c r="F834" s="120"/>
      <c r="G834" s="44"/>
      <c r="H834" s="44"/>
      <c r="I834" s="44"/>
      <c r="J834" s="44"/>
      <c r="K834" s="44"/>
      <c r="L834" s="44"/>
      <c r="M834" s="44"/>
      <c r="N834" s="44"/>
      <c r="O834" s="44"/>
      <c r="P834" s="44"/>
      <c r="Q834" s="44"/>
      <c r="R834" s="44"/>
      <c r="S834" s="44"/>
      <c r="T834" s="44"/>
      <c r="U834" s="44"/>
      <c r="V834" s="44"/>
      <c r="W834" s="44"/>
      <c r="X834" s="44"/>
      <c r="Y834" s="44"/>
    </row>
    <row r="835" spans="1:25" ht="18" customHeight="1">
      <c r="A835" s="94"/>
      <c r="B835" s="44"/>
      <c r="C835" s="118"/>
      <c r="D835" s="119"/>
      <c r="E835" s="119"/>
      <c r="F835" s="120"/>
      <c r="G835" s="44"/>
      <c r="H835" s="44"/>
      <c r="I835" s="44"/>
      <c r="J835" s="44"/>
      <c r="K835" s="44"/>
      <c r="L835" s="44"/>
      <c r="M835" s="44"/>
      <c r="N835" s="44"/>
      <c r="O835" s="44"/>
      <c r="P835" s="44"/>
      <c r="Q835" s="44"/>
      <c r="R835" s="44"/>
      <c r="S835" s="44"/>
      <c r="T835" s="44"/>
      <c r="U835" s="44"/>
      <c r="V835" s="44"/>
      <c r="W835" s="44"/>
      <c r="X835" s="44"/>
      <c r="Y835" s="44"/>
    </row>
    <row r="836" spans="1:25" ht="18" customHeight="1">
      <c r="A836" s="94"/>
      <c r="B836" s="44"/>
      <c r="C836" s="118"/>
      <c r="D836" s="119"/>
      <c r="E836" s="119"/>
      <c r="F836" s="120"/>
      <c r="G836" s="44"/>
      <c r="H836" s="44"/>
      <c r="I836" s="44"/>
      <c r="J836" s="44"/>
      <c r="K836" s="44"/>
      <c r="L836" s="44"/>
      <c r="M836" s="44"/>
      <c r="N836" s="44"/>
      <c r="O836" s="44"/>
      <c r="P836" s="44"/>
      <c r="Q836" s="44"/>
      <c r="R836" s="44"/>
      <c r="S836" s="44"/>
      <c r="T836" s="44"/>
      <c r="U836" s="44"/>
      <c r="V836" s="44"/>
      <c r="W836" s="44"/>
      <c r="X836" s="44"/>
      <c r="Y836" s="44"/>
    </row>
    <row r="837" spans="1:25" ht="18" customHeight="1">
      <c r="A837" s="94"/>
      <c r="B837" s="44"/>
      <c r="C837" s="118"/>
      <c r="D837" s="119"/>
      <c r="E837" s="119"/>
      <c r="F837" s="120"/>
      <c r="G837" s="44"/>
      <c r="H837" s="44"/>
      <c r="I837" s="44"/>
      <c r="J837" s="44"/>
      <c r="K837" s="44"/>
      <c r="L837" s="44"/>
      <c r="M837" s="44"/>
      <c r="N837" s="44"/>
      <c r="O837" s="44"/>
      <c r="P837" s="44"/>
      <c r="Q837" s="44"/>
      <c r="R837" s="44"/>
      <c r="S837" s="44"/>
      <c r="T837" s="44"/>
      <c r="U837" s="44"/>
      <c r="V837" s="44"/>
      <c r="W837" s="44"/>
      <c r="X837" s="44"/>
      <c r="Y837" s="44"/>
    </row>
    <row r="838" spans="1:25" ht="18" customHeight="1">
      <c r="A838" s="94"/>
      <c r="B838" s="44"/>
      <c r="C838" s="118"/>
      <c r="D838" s="119"/>
      <c r="E838" s="119"/>
      <c r="F838" s="120"/>
      <c r="G838" s="44"/>
      <c r="H838" s="44"/>
      <c r="I838" s="44"/>
      <c r="J838" s="44"/>
      <c r="K838" s="44"/>
      <c r="L838" s="44"/>
      <c r="M838" s="44"/>
      <c r="N838" s="44"/>
      <c r="O838" s="44"/>
      <c r="P838" s="44"/>
      <c r="Q838" s="44"/>
      <c r="R838" s="44"/>
      <c r="S838" s="44"/>
      <c r="T838" s="44"/>
      <c r="U838" s="44"/>
      <c r="V838" s="44"/>
      <c r="W838" s="44"/>
      <c r="X838" s="44"/>
      <c r="Y838" s="44"/>
    </row>
    <row r="839" spans="1:25" ht="18" customHeight="1">
      <c r="A839" s="94"/>
      <c r="B839" s="44"/>
      <c r="C839" s="118"/>
      <c r="D839" s="119"/>
      <c r="E839" s="119"/>
      <c r="F839" s="120"/>
      <c r="G839" s="44"/>
      <c r="H839" s="44"/>
      <c r="I839" s="44"/>
      <c r="J839" s="44"/>
      <c r="K839" s="44"/>
      <c r="L839" s="44"/>
      <c r="M839" s="44"/>
      <c r="N839" s="44"/>
      <c r="O839" s="44"/>
      <c r="P839" s="44"/>
      <c r="Q839" s="44"/>
      <c r="R839" s="44"/>
      <c r="S839" s="44"/>
      <c r="T839" s="44"/>
      <c r="U839" s="44"/>
      <c r="V839" s="44"/>
      <c r="W839" s="44"/>
      <c r="X839" s="44"/>
      <c r="Y839" s="44"/>
    </row>
    <row r="840" spans="1:25" ht="18" customHeight="1">
      <c r="A840" s="94"/>
      <c r="B840" s="44"/>
      <c r="C840" s="118"/>
      <c r="D840" s="119"/>
      <c r="E840" s="119"/>
      <c r="F840" s="120"/>
      <c r="G840" s="44"/>
      <c r="H840" s="44"/>
      <c r="I840" s="44"/>
      <c r="J840" s="44"/>
      <c r="K840" s="44"/>
      <c r="L840" s="44"/>
      <c r="M840" s="44"/>
      <c r="N840" s="44"/>
      <c r="O840" s="44"/>
      <c r="P840" s="44"/>
      <c r="Q840" s="44"/>
      <c r="R840" s="44"/>
      <c r="S840" s="44"/>
      <c r="T840" s="44"/>
      <c r="U840" s="44"/>
      <c r="V840" s="44"/>
      <c r="W840" s="44"/>
      <c r="X840" s="44"/>
      <c r="Y840" s="44"/>
    </row>
    <row r="841" spans="1:25" ht="18" customHeight="1">
      <c r="A841" s="94"/>
      <c r="B841" s="44"/>
      <c r="C841" s="118"/>
      <c r="D841" s="119"/>
      <c r="E841" s="119"/>
      <c r="F841" s="120"/>
      <c r="G841" s="44"/>
      <c r="H841" s="44"/>
      <c r="I841" s="44"/>
      <c r="J841" s="44"/>
      <c r="K841" s="44"/>
      <c r="L841" s="44"/>
      <c r="M841" s="44"/>
      <c r="N841" s="44"/>
      <c r="O841" s="44"/>
      <c r="P841" s="44"/>
      <c r="Q841" s="44"/>
      <c r="R841" s="44"/>
      <c r="S841" s="44"/>
      <c r="T841" s="44"/>
      <c r="U841" s="44"/>
      <c r="V841" s="44"/>
      <c r="W841" s="44"/>
      <c r="X841" s="44"/>
      <c r="Y841" s="44"/>
    </row>
    <row r="842" spans="1:25" ht="18" customHeight="1">
      <c r="A842" s="94"/>
      <c r="B842" s="44"/>
      <c r="C842" s="118"/>
      <c r="D842" s="119"/>
      <c r="E842" s="119"/>
      <c r="F842" s="120"/>
      <c r="G842" s="44"/>
      <c r="H842" s="44"/>
      <c r="I842" s="44"/>
      <c r="J842" s="44"/>
      <c r="K842" s="44"/>
      <c r="L842" s="44"/>
      <c r="M842" s="44"/>
      <c r="N842" s="44"/>
      <c r="O842" s="44"/>
      <c r="P842" s="44"/>
      <c r="Q842" s="44"/>
      <c r="R842" s="44"/>
      <c r="S842" s="44"/>
      <c r="T842" s="44"/>
      <c r="U842" s="44"/>
      <c r="V842" s="44"/>
      <c r="W842" s="44"/>
      <c r="X842" s="44"/>
      <c r="Y842" s="44"/>
    </row>
    <row r="843" spans="1:25" ht="18" customHeight="1">
      <c r="A843" s="94"/>
      <c r="B843" s="44"/>
      <c r="C843" s="118"/>
      <c r="D843" s="119"/>
      <c r="E843" s="119"/>
      <c r="F843" s="120"/>
      <c r="G843" s="44"/>
      <c r="H843" s="44"/>
      <c r="I843" s="44"/>
      <c r="J843" s="44"/>
      <c r="K843" s="44"/>
      <c r="L843" s="44"/>
      <c r="M843" s="44"/>
      <c r="N843" s="44"/>
      <c r="O843" s="44"/>
      <c r="P843" s="44"/>
      <c r="Q843" s="44"/>
      <c r="R843" s="44"/>
      <c r="S843" s="44"/>
      <c r="T843" s="44"/>
      <c r="U843" s="44"/>
      <c r="V843" s="44"/>
      <c r="W843" s="44"/>
      <c r="X843" s="44"/>
      <c r="Y843" s="44"/>
    </row>
    <row r="844" spans="1:25" ht="18" customHeight="1">
      <c r="A844" s="94"/>
      <c r="B844" s="44"/>
      <c r="C844" s="118"/>
      <c r="D844" s="119"/>
      <c r="E844" s="119"/>
      <c r="F844" s="120"/>
      <c r="G844" s="44"/>
      <c r="H844" s="44"/>
      <c r="I844" s="44"/>
      <c r="J844" s="44"/>
      <c r="K844" s="44"/>
      <c r="L844" s="44"/>
      <c r="M844" s="44"/>
      <c r="N844" s="44"/>
      <c r="O844" s="44"/>
      <c r="P844" s="44"/>
      <c r="Q844" s="44"/>
      <c r="R844" s="44"/>
      <c r="S844" s="44"/>
      <c r="T844" s="44"/>
      <c r="U844" s="44"/>
      <c r="V844" s="44"/>
      <c r="W844" s="44"/>
      <c r="X844" s="44"/>
      <c r="Y844" s="44"/>
    </row>
    <row r="845" spans="1:25" ht="18" customHeight="1">
      <c r="A845" s="94"/>
      <c r="B845" s="44"/>
      <c r="C845" s="118"/>
      <c r="D845" s="119"/>
      <c r="E845" s="119"/>
      <c r="F845" s="120"/>
      <c r="G845" s="44"/>
      <c r="H845" s="44"/>
      <c r="I845" s="44"/>
      <c r="J845" s="44"/>
      <c r="K845" s="44"/>
      <c r="L845" s="44"/>
      <c r="M845" s="44"/>
      <c r="N845" s="44"/>
      <c r="O845" s="44"/>
      <c r="P845" s="44"/>
      <c r="Q845" s="44"/>
      <c r="R845" s="44"/>
      <c r="S845" s="44"/>
      <c r="T845" s="44"/>
      <c r="U845" s="44"/>
      <c r="V845" s="44"/>
      <c r="W845" s="44"/>
      <c r="X845" s="44"/>
      <c r="Y845" s="44"/>
    </row>
    <row r="846" spans="1:25" ht="18" customHeight="1">
      <c r="A846" s="94"/>
      <c r="B846" s="44"/>
      <c r="C846" s="118"/>
      <c r="D846" s="119"/>
      <c r="E846" s="119"/>
      <c r="F846" s="120"/>
      <c r="G846" s="44"/>
      <c r="H846" s="44"/>
      <c r="I846" s="44"/>
      <c r="J846" s="44"/>
      <c r="K846" s="44"/>
      <c r="L846" s="44"/>
      <c r="M846" s="44"/>
      <c r="N846" s="44"/>
      <c r="O846" s="44"/>
      <c r="P846" s="44"/>
      <c r="Q846" s="44"/>
      <c r="R846" s="44"/>
      <c r="S846" s="44"/>
      <c r="T846" s="44"/>
      <c r="U846" s="44"/>
      <c r="V846" s="44"/>
      <c r="W846" s="44"/>
      <c r="X846" s="44"/>
      <c r="Y846" s="44"/>
    </row>
    <row r="847" spans="1:25" ht="18" customHeight="1">
      <c r="A847" s="94"/>
      <c r="B847" s="44"/>
      <c r="C847" s="118"/>
      <c r="D847" s="119"/>
      <c r="E847" s="119"/>
      <c r="F847" s="120"/>
      <c r="G847" s="44"/>
      <c r="H847" s="44"/>
      <c r="I847" s="44"/>
      <c r="J847" s="44"/>
      <c r="K847" s="44"/>
      <c r="L847" s="44"/>
      <c r="M847" s="44"/>
      <c r="N847" s="44"/>
      <c r="O847" s="44"/>
      <c r="P847" s="44"/>
      <c r="Q847" s="44"/>
      <c r="R847" s="44"/>
      <c r="S847" s="44"/>
      <c r="T847" s="44"/>
      <c r="U847" s="44"/>
      <c r="V847" s="44"/>
      <c r="W847" s="44"/>
      <c r="X847" s="44"/>
      <c r="Y847" s="44"/>
    </row>
    <row r="848" spans="1:25" ht="18" customHeight="1">
      <c r="A848" s="94"/>
      <c r="B848" s="44"/>
      <c r="C848" s="118"/>
      <c r="D848" s="119"/>
      <c r="E848" s="119"/>
      <c r="F848" s="120"/>
      <c r="G848" s="44"/>
      <c r="H848" s="44"/>
      <c r="I848" s="44"/>
      <c r="J848" s="44"/>
      <c r="K848" s="44"/>
      <c r="L848" s="44"/>
      <c r="M848" s="44"/>
      <c r="N848" s="44"/>
      <c r="O848" s="44"/>
      <c r="P848" s="44"/>
      <c r="Q848" s="44"/>
      <c r="R848" s="44"/>
      <c r="S848" s="44"/>
      <c r="T848" s="44"/>
      <c r="U848" s="44"/>
      <c r="V848" s="44"/>
      <c r="W848" s="44"/>
      <c r="X848" s="44"/>
      <c r="Y848" s="44"/>
    </row>
    <row r="849" spans="1:25" ht="18" customHeight="1">
      <c r="A849" s="94"/>
      <c r="B849" s="44"/>
      <c r="C849" s="118"/>
      <c r="D849" s="119"/>
      <c r="E849" s="119"/>
      <c r="F849" s="120"/>
      <c r="G849" s="44"/>
      <c r="H849" s="44"/>
      <c r="I849" s="44"/>
      <c r="J849" s="44"/>
      <c r="K849" s="44"/>
      <c r="L849" s="44"/>
      <c r="M849" s="44"/>
      <c r="N849" s="44"/>
      <c r="O849" s="44"/>
      <c r="P849" s="44"/>
      <c r="Q849" s="44"/>
      <c r="R849" s="44"/>
      <c r="S849" s="44"/>
      <c r="T849" s="44"/>
      <c r="U849" s="44"/>
      <c r="V849" s="44"/>
      <c r="W849" s="44"/>
      <c r="X849" s="44"/>
      <c r="Y849" s="44"/>
    </row>
    <row r="850" spans="1:25" ht="18" customHeight="1">
      <c r="A850" s="94"/>
      <c r="B850" s="44"/>
      <c r="C850" s="118"/>
      <c r="D850" s="119"/>
      <c r="E850" s="119"/>
      <c r="F850" s="120"/>
      <c r="G850" s="44"/>
      <c r="H850" s="44"/>
      <c r="I850" s="44"/>
      <c r="J850" s="44"/>
      <c r="K850" s="44"/>
      <c r="L850" s="44"/>
      <c r="M850" s="44"/>
      <c r="N850" s="44"/>
      <c r="O850" s="44"/>
      <c r="P850" s="44"/>
      <c r="Q850" s="44"/>
      <c r="R850" s="44"/>
      <c r="S850" s="44"/>
      <c r="T850" s="44"/>
      <c r="U850" s="44"/>
      <c r="V850" s="44"/>
      <c r="W850" s="44"/>
      <c r="X850" s="44"/>
      <c r="Y850" s="44"/>
    </row>
    <row r="851" spans="1:25" ht="18" customHeight="1">
      <c r="A851" s="94"/>
      <c r="B851" s="44"/>
      <c r="C851" s="118"/>
      <c r="D851" s="119"/>
      <c r="E851" s="119"/>
      <c r="F851" s="120"/>
      <c r="G851" s="44"/>
      <c r="H851" s="44"/>
      <c r="I851" s="44"/>
      <c r="J851" s="44"/>
      <c r="K851" s="44"/>
      <c r="L851" s="44"/>
      <c r="M851" s="44"/>
      <c r="N851" s="44"/>
      <c r="O851" s="44"/>
      <c r="P851" s="44"/>
      <c r="Q851" s="44"/>
      <c r="R851" s="44"/>
      <c r="S851" s="44"/>
      <c r="T851" s="44"/>
      <c r="U851" s="44"/>
      <c r="V851" s="44"/>
      <c r="W851" s="44"/>
      <c r="X851" s="44"/>
      <c r="Y851" s="44"/>
    </row>
    <row r="852" spans="1:25" ht="18" customHeight="1">
      <c r="A852" s="94"/>
      <c r="B852" s="44"/>
      <c r="C852" s="118"/>
      <c r="D852" s="119"/>
      <c r="E852" s="119"/>
      <c r="F852" s="120"/>
      <c r="G852" s="44"/>
      <c r="H852" s="44"/>
      <c r="I852" s="44"/>
      <c r="J852" s="44"/>
      <c r="K852" s="44"/>
      <c r="L852" s="44"/>
      <c r="M852" s="44"/>
      <c r="N852" s="44"/>
      <c r="O852" s="44"/>
      <c r="P852" s="44"/>
      <c r="Q852" s="44"/>
      <c r="R852" s="44"/>
      <c r="S852" s="44"/>
      <c r="T852" s="44"/>
      <c r="U852" s="44"/>
      <c r="V852" s="44"/>
      <c r="W852" s="44"/>
      <c r="X852" s="44"/>
      <c r="Y852" s="44"/>
    </row>
    <row r="853" spans="1:25" ht="18" customHeight="1">
      <c r="A853" s="94"/>
      <c r="B853" s="44"/>
      <c r="C853" s="118"/>
      <c r="D853" s="119"/>
      <c r="E853" s="119"/>
      <c r="F853" s="120"/>
      <c r="G853" s="44"/>
      <c r="H853" s="44"/>
      <c r="I853" s="44"/>
      <c r="J853" s="44"/>
      <c r="K853" s="44"/>
      <c r="L853" s="44"/>
      <c r="M853" s="44"/>
      <c r="N853" s="44"/>
      <c r="O853" s="44"/>
      <c r="P853" s="44"/>
      <c r="Q853" s="44"/>
      <c r="R853" s="44"/>
      <c r="S853" s="44"/>
      <c r="T853" s="44"/>
      <c r="U853" s="44"/>
      <c r="V853" s="44"/>
      <c r="W853" s="44"/>
      <c r="X853" s="44"/>
      <c r="Y853" s="44"/>
    </row>
    <row r="854" spans="1:25" ht="18" customHeight="1">
      <c r="A854" s="94"/>
      <c r="B854" s="44"/>
      <c r="C854" s="118"/>
      <c r="D854" s="119"/>
      <c r="E854" s="119"/>
      <c r="F854" s="120"/>
      <c r="G854" s="44"/>
      <c r="H854" s="44"/>
      <c r="I854" s="44"/>
      <c r="J854" s="44"/>
      <c r="K854" s="44"/>
      <c r="L854" s="44"/>
      <c r="M854" s="44"/>
      <c r="N854" s="44"/>
      <c r="O854" s="44"/>
      <c r="P854" s="44"/>
      <c r="Q854" s="44"/>
      <c r="R854" s="44"/>
      <c r="S854" s="44"/>
      <c r="T854" s="44"/>
      <c r="U854" s="44"/>
      <c r="V854" s="44"/>
      <c r="W854" s="44"/>
      <c r="X854" s="44"/>
      <c r="Y854" s="44"/>
    </row>
    <row r="855" spans="1:25" ht="18" customHeight="1">
      <c r="A855" s="94"/>
      <c r="B855" s="44"/>
      <c r="C855" s="118"/>
      <c r="D855" s="119"/>
      <c r="E855" s="119"/>
      <c r="F855" s="120"/>
      <c r="G855" s="44"/>
      <c r="H855" s="44"/>
      <c r="I855" s="44"/>
      <c r="J855" s="44"/>
      <c r="K855" s="44"/>
      <c r="L855" s="44"/>
      <c r="M855" s="44"/>
      <c r="N855" s="44"/>
      <c r="O855" s="44"/>
      <c r="P855" s="44"/>
      <c r="Q855" s="44"/>
      <c r="R855" s="44"/>
      <c r="S855" s="44"/>
      <c r="T855" s="44"/>
      <c r="U855" s="44"/>
      <c r="V855" s="44"/>
      <c r="W855" s="44"/>
      <c r="X855" s="44"/>
      <c r="Y855" s="44"/>
    </row>
    <row r="856" spans="1:25" ht="18" customHeight="1">
      <c r="A856" s="94"/>
      <c r="B856" s="44"/>
      <c r="C856" s="118"/>
      <c r="D856" s="119"/>
      <c r="E856" s="119"/>
      <c r="F856" s="120"/>
      <c r="G856" s="44"/>
      <c r="H856" s="44"/>
      <c r="I856" s="44"/>
      <c r="J856" s="44"/>
      <c r="K856" s="44"/>
      <c r="L856" s="44"/>
      <c r="M856" s="44"/>
      <c r="N856" s="44"/>
      <c r="O856" s="44"/>
      <c r="P856" s="44"/>
      <c r="Q856" s="44"/>
      <c r="R856" s="44"/>
      <c r="S856" s="44"/>
      <c r="T856" s="44"/>
      <c r="U856" s="44"/>
      <c r="V856" s="44"/>
      <c r="W856" s="44"/>
      <c r="X856" s="44"/>
      <c r="Y856" s="44"/>
    </row>
    <row r="857" spans="1:25" ht="18" customHeight="1">
      <c r="A857" s="94"/>
      <c r="B857" s="44"/>
      <c r="C857" s="118"/>
      <c r="D857" s="119"/>
      <c r="E857" s="119"/>
      <c r="F857" s="120"/>
      <c r="G857" s="44"/>
      <c r="H857" s="44"/>
      <c r="I857" s="44"/>
      <c r="J857" s="44"/>
      <c r="K857" s="44"/>
      <c r="L857" s="44"/>
      <c r="M857" s="44"/>
      <c r="N857" s="44"/>
      <c r="O857" s="44"/>
      <c r="P857" s="44"/>
      <c r="Q857" s="44"/>
      <c r="R857" s="44"/>
      <c r="S857" s="44"/>
      <c r="T857" s="44"/>
      <c r="U857" s="44"/>
      <c r="V857" s="44"/>
      <c r="W857" s="44"/>
      <c r="X857" s="44"/>
      <c r="Y857" s="44"/>
    </row>
    <row r="858" spans="1:25" ht="18" customHeight="1">
      <c r="A858" s="94"/>
      <c r="B858" s="44"/>
      <c r="C858" s="118"/>
      <c r="D858" s="119"/>
      <c r="E858" s="119"/>
      <c r="F858" s="120"/>
      <c r="G858" s="44"/>
      <c r="H858" s="44"/>
      <c r="I858" s="44"/>
      <c r="J858" s="44"/>
      <c r="K858" s="44"/>
      <c r="L858" s="44"/>
      <c r="M858" s="44"/>
      <c r="N858" s="44"/>
      <c r="O858" s="44"/>
      <c r="P858" s="44"/>
      <c r="Q858" s="44"/>
      <c r="R858" s="44"/>
      <c r="S858" s="44"/>
      <c r="T858" s="44"/>
      <c r="U858" s="44"/>
      <c r="V858" s="44"/>
      <c r="W858" s="44"/>
      <c r="X858" s="44"/>
      <c r="Y858" s="44"/>
    </row>
    <row r="859" spans="1:25" ht="18" customHeight="1">
      <c r="A859" s="94"/>
      <c r="B859" s="44"/>
      <c r="C859" s="118"/>
      <c r="D859" s="119"/>
      <c r="E859" s="119"/>
      <c r="F859" s="120"/>
      <c r="G859" s="44"/>
      <c r="H859" s="44"/>
      <c r="I859" s="44"/>
      <c r="J859" s="44"/>
      <c r="K859" s="44"/>
      <c r="L859" s="44"/>
      <c r="M859" s="44"/>
      <c r="N859" s="44"/>
      <c r="O859" s="44"/>
      <c r="P859" s="44"/>
      <c r="Q859" s="44"/>
      <c r="R859" s="44"/>
      <c r="S859" s="44"/>
      <c r="T859" s="44"/>
      <c r="U859" s="44"/>
      <c r="V859" s="44"/>
      <c r="W859" s="44"/>
      <c r="X859" s="44"/>
      <c r="Y859" s="44"/>
    </row>
    <row r="860" spans="1:25" ht="18" customHeight="1">
      <c r="A860" s="94"/>
      <c r="B860" s="44"/>
      <c r="C860" s="118"/>
      <c r="D860" s="119"/>
      <c r="E860" s="119"/>
      <c r="F860" s="120"/>
      <c r="G860" s="44"/>
      <c r="H860" s="44"/>
      <c r="I860" s="44"/>
      <c r="J860" s="44"/>
      <c r="K860" s="44"/>
      <c r="L860" s="44"/>
      <c r="M860" s="44"/>
      <c r="N860" s="44"/>
      <c r="O860" s="44"/>
      <c r="P860" s="44"/>
      <c r="Q860" s="44"/>
      <c r="R860" s="44"/>
      <c r="S860" s="44"/>
      <c r="T860" s="44"/>
      <c r="U860" s="44"/>
      <c r="V860" s="44"/>
      <c r="W860" s="44"/>
      <c r="X860" s="44"/>
      <c r="Y860" s="44"/>
    </row>
    <row r="861" spans="1:25" ht="18" customHeight="1">
      <c r="A861" s="94"/>
      <c r="B861" s="44"/>
      <c r="C861" s="118"/>
      <c r="D861" s="119"/>
      <c r="E861" s="119"/>
      <c r="F861" s="120"/>
      <c r="G861" s="44"/>
      <c r="H861" s="44"/>
      <c r="I861" s="44"/>
      <c r="J861" s="44"/>
      <c r="K861" s="44"/>
      <c r="L861" s="44"/>
      <c r="M861" s="44"/>
      <c r="N861" s="44"/>
      <c r="O861" s="44"/>
      <c r="P861" s="44"/>
      <c r="Q861" s="44"/>
      <c r="R861" s="44"/>
      <c r="S861" s="44"/>
      <c r="T861" s="44"/>
      <c r="U861" s="44"/>
      <c r="V861" s="44"/>
      <c r="W861" s="44"/>
      <c r="X861" s="44"/>
      <c r="Y861" s="44"/>
    </row>
    <row r="862" spans="1:25" ht="18" customHeight="1">
      <c r="A862" s="94"/>
      <c r="B862" s="44"/>
      <c r="C862" s="118"/>
      <c r="D862" s="119"/>
      <c r="E862" s="119"/>
      <c r="F862" s="120"/>
      <c r="G862" s="44"/>
      <c r="H862" s="44"/>
      <c r="I862" s="44"/>
      <c r="J862" s="44"/>
      <c r="K862" s="44"/>
      <c r="L862" s="44"/>
      <c r="M862" s="44"/>
      <c r="N862" s="44"/>
      <c r="O862" s="44"/>
      <c r="P862" s="44"/>
      <c r="Q862" s="44"/>
      <c r="R862" s="44"/>
      <c r="S862" s="44"/>
      <c r="T862" s="44"/>
      <c r="U862" s="44"/>
      <c r="V862" s="44"/>
      <c r="W862" s="44"/>
      <c r="X862" s="44"/>
      <c r="Y862" s="44"/>
    </row>
    <row r="863" spans="1:25" ht="18" customHeight="1">
      <c r="A863" s="94"/>
      <c r="B863" s="44"/>
      <c r="C863" s="118"/>
      <c r="D863" s="119"/>
      <c r="E863" s="119"/>
      <c r="F863" s="120"/>
      <c r="G863" s="44"/>
      <c r="H863" s="44"/>
      <c r="I863" s="44"/>
      <c r="J863" s="44"/>
      <c r="K863" s="44"/>
      <c r="L863" s="44"/>
      <c r="M863" s="44"/>
      <c r="N863" s="44"/>
      <c r="O863" s="44"/>
      <c r="P863" s="44"/>
      <c r="Q863" s="44"/>
      <c r="R863" s="44"/>
      <c r="S863" s="44"/>
      <c r="T863" s="44"/>
      <c r="U863" s="44"/>
      <c r="V863" s="44"/>
      <c r="W863" s="44"/>
      <c r="X863" s="44"/>
      <c r="Y863" s="44"/>
    </row>
    <row r="864" spans="1:25" ht="18" customHeight="1">
      <c r="A864" s="94"/>
      <c r="B864" s="44"/>
      <c r="C864" s="118"/>
      <c r="D864" s="119"/>
      <c r="E864" s="119"/>
      <c r="F864" s="120"/>
      <c r="G864" s="44"/>
      <c r="H864" s="44"/>
      <c r="I864" s="44"/>
      <c r="J864" s="44"/>
      <c r="K864" s="44"/>
      <c r="L864" s="44"/>
      <c r="M864" s="44"/>
      <c r="N864" s="44"/>
      <c r="O864" s="44"/>
      <c r="P864" s="44"/>
      <c r="Q864" s="44"/>
      <c r="R864" s="44"/>
      <c r="S864" s="44"/>
      <c r="T864" s="44"/>
      <c r="U864" s="44"/>
      <c r="V864" s="44"/>
      <c r="W864" s="44"/>
      <c r="X864" s="44"/>
      <c r="Y864" s="44"/>
    </row>
    <row r="865" spans="1:25" ht="18" customHeight="1">
      <c r="A865" s="94"/>
      <c r="B865" s="44"/>
      <c r="C865" s="118"/>
      <c r="D865" s="119"/>
      <c r="E865" s="119"/>
      <c r="F865" s="120"/>
      <c r="G865" s="44"/>
      <c r="H865" s="44"/>
      <c r="I865" s="44"/>
      <c r="J865" s="44"/>
      <c r="K865" s="44"/>
      <c r="L865" s="44"/>
      <c r="M865" s="44"/>
      <c r="N865" s="44"/>
      <c r="O865" s="44"/>
      <c r="P865" s="44"/>
      <c r="Q865" s="44"/>
      <c r="R865" s="44"/>
      <c r="S865" s="44"/>
      <c r="T865" s="44"/>
      <c r="U865" s="44"/>
      <c r="V865" s="44"/>
      <c r="W865" s="44"/>
      <c r="X865" s="44"/>
      <c r="Y865" s="44"/>
    </row>
    <row r="866" spans="1:25" ht="18" customHeight="1">
      <c r="A866" s="94"/>
      <c r="B866" s="44"/>
      <c r="C866" s="118"/>
      <c r="D866" s="119"/>
      <c r="E866" s="119"/>
      <c r="F866" s="120"/>
      <c r="G866" s="44"/>
      <c r="H866" s="44"/>
      <c r="I866" s="44"/>
      <c r="J866" s="44"/>
      <c r="K866" s="44"/>
      <c r="L866" s="44"/>
      <c r="M866" s="44"/>
      <c r="N866" s="44"/>
      <c r="O866" s="44"/>
      <c r="P866" s="44"/>
      <c r="Q866" s="44"/>
      <c r="R866" s="44"/>
      <c r="S866" s="44"/>
      <c r="T866" s="44"/>
      <c r="U866" s="44"/>
      <c r="V866" s="44"/>
      <c r="W866" s="44"/>
      <c r="X866" s="44"/>
      <c r="Y866" s="44"/>
    </row>
    <row r="867" spans="1:25" ht="18" customHeight="1">
      <c r="A867" s="94"/>
      <c r="B867" s="44"/>
      <c r="C867" s="118"/>
      <c r="D867" s="119"/>
      <c r="E867" s="119"/>
      <c r="F867" s="120"/>
      <c r="G867" s="44"/>
      <c r="H867" s="44"/>
      <c r="I867" s="44"/>
      <c r="J867" s="44"/>
      <c r="K867" s="44"/>
      <c r="L867" s="44"/>
      <c r="M867" s="44"/>
      <c r="N867" s="44"/>
      <c r="O867" s="44"/>
      <c r="P867" s="44"/>
      <c r="Q867" s="44"/>
      <c r="R867" s="44"/>
      <c r="S867" s="44"/>
      <c r="T867" s="44"/>
      <c r="U867" s="44"/>
      <c r="V867" s="44"/>
      <c r="W867" s="44"/>
      <c r="X867" s="44"/>
      <c r="Y867" s="44"/>
    </row>
    <row r="868" spans="1:25" ht="18" customHeight="1">
      <c r="A868" s="94"/>
      <c r="B868" s="44"/>
      <c r="C868" s="118"/>
      <c r="D868" s="119"/>
      <c r="E868" s="119"/>
      <c r="F868" s="120"/>
      <c r="G868" s="44"/>
      <c r="H868" s="44"/>
      <c r="I868" s="44"/>
      <c r="J868" s="44"/>
      <c r="K868" s="44"/>
      <c r="L868" s="44"/>
      <c r="M868" s="44"/>
      <c r="N868" s="44"/>
      <c r="O868" s="44"/>
      <c r="P868" s="44"/>
      <c r="Q868" s="44"/>
      <c r="R868" s="44"/>
      <c r="S868" s="44"/>
      <c r="T868" s="44"/>
      <c r="U868" s="44"/>
      <c r="V868" s="44"/>
      <c r="W868" s="44"/>
      <c r="X868" s="44"/>
      <c r="Y868" s="44"/>
    </row>
    <row r="869" spans="1:25" ht="18" customHeight="1">
      <c r="A869" s="94"/>
      <c r="B869" s="44"/>
      <c r="C869" s="118"/>
      <c r="D869" s="119"/>
      <c r="E869" s="119"/>
      <c r="F869" s="120"/>
      <c r="G869" s="44"/>
      <c r="H869" s="44"/>
      <c r="I869" s="44"/>
      <c r="J869" s="44"/>
      <c r="K869" s="44"/>
      <c r="L869" s="44"/>
      <c r="M869" s="44"/>
      <c r="N869" s="44"/>
      <c r="O869" s="44"/>
      <c r="P869" s="44"/>
      <c r="Q869" s="44"/>
      <c r="R869" s="44"/>
      <c r="S869" s="44"/>
      <c r="T869" s="44"/>
      <c r="U869" s="44"/>
      <c r="V869" s="44"/>
      <c r="W869" s="44"/>
      <c r="X869" s="44"/>
      <c r="Y869" s="44"/>
    </row>
    <row r="870" spans="1:25" ht="18" customHeight="1">
      <c r="A870" s="94"/>
      <c r="B870" s="44"/>
      <c r="C870" s="118"/>
      <c r="D870" s="119"/>
      <c r="E870" s="119"/>
      <c r="F870" s="120"/>
      <c r="G870" s="44"/>
      <c r="H870" s="44"/>
      <c r="I870" s="44"/>
      <c r="J870" s="44"/>
      <c r="K870" s="44"/>
      <c r="L870" s="44"/>
      <c r="M870" s="44"/>
      <c r="N870" s="44"/>
      <c r="O870" s="44"/>
      <c r="P870" s="44"/>
      <c r="Q870" s="44"/>
      <c r="R870" s="44"/>
      <c r="S870" s="44"/>
      <c r="T870" s="44"/>
      <c r="U870" s="44"/>
      <c r="V870" s="44"/>
      <c r="W870" s="44"/>
      <c r="X870" s="44"/>
      <c r="Y870" s="44"/>
    </row>
    <row r="871" spans="1:25" ht="18" customHeight="1">
      <c r="A871" s="94"/>
      <c r="B871" s="44"/>
      <c r="C871" s="118"/>
      <c r="D871" s="119"/>
      <c r="E871" s="119"/>
      <c r="F871" s="120"/>
      <c r="G871" s="44"/>
      <c r="H871" s="44"/>
      <c r="I871" s="44"/>
      <c r="J871" s="44"/>
      <c r="K871" s="44"/>
      <c r="L871" s="44"/>
      <c r="M871" s="44"/>
      <c r="N871" s="44"/>
      <c r="O871" s="44"/>
      <c r="P871" s="44"/>
      <c r="Q871" s="44"/>
      <c r="R871" s="44"/>
      <c r="S871" s="44"/>
      <c r="T871" s="44"/>
      <c r="U871" s="44"/>
      <c r="V871" s="44"/>
      <c r="W871" s="44"/>
      <c r="X871" s="44"/>
      <c r="Y871" s="44"/>
    </row>
    <row r="872" spans="1:25" ht="18" customHeight="1">
      <c r="A872" s="94"/>
      <c r="B872" s="44"/>
      <c r="C872" s="118"/>
      <c r="D872" s="119"/>
      <c r="E872" s="119"/>
      <c r="F872" s="120"/>
      <c r="G872" s="44"/>
      <c r="H872" s="44"/>
      <c r="I872" s="44"/>
      <c r="J872" s="44"/>
      <c r="K872" s="44"/>
      <c r="L872" s="44"/>
      <c r="M872" s="44"/>
      <c r="N872" s="44"/>
      <c r="O872" s="44"/>
      <c r="P872" s="44"/>
      <c r="Q872" s="44"/>
      <c r="R872" s="44"/>
      <c r="S872" s="44"/>
      <c r="T872" s="44"/>
      <c r="U872" s="44"/>
      <c r="V872" s="44"/>
      <c r="W872" s="44"/>
      <c r="X872" s="44"/>
      <c r="Y872" s="44"/>
    </row>
    <row r="873" spans="1:25" ht="18" customHeight="1">
      <c r="A873" s="94"/>
      <c r="B873" s="44"/>
      <c r="C873" s="118"/>
      <c r="D873" s="119"/>
      <c r="E873" s="119"/>
      <c r="F873" s="120"/>
      <c r="G873" s="44"/>
      <c r="H873" s="44"/>
      <c r="I873" s="44"/>
      <c r="J873" s="44"/>
      <c r="K873" s="44"/>
      <c r="L873" s="44"/>
      <c r="M873" s="44"/>
      <c r="N873" s="44"/>
      <c r="O873" s="44"/>
      <c r="P873" s="44"/>
      <c r="Q873" s="44"/>
      <c r="R873" s="44"/>
      <c r="S873" s="44"/>
      <c r="T873" s="44"/>
      <c r="U873" s="44"/>
      <c r="V873" s="44"/>
      <c r="W873" s="44"/>
      <c r="X873" s="44"/>
      <c r="Y873" s="44"/>
    </row>
    <row r="874" spans="1:25" ht="18" customHeight="1">
      <c r="A874" s="94"/>
      <c r="B874" s="44"/>
      <c r="C874" s="118"/>
      <c r="D874" s="119"/>
      <c r="E874" s="119"/>
      <c r="F874" s="120"/>
      <c r="G874" s="44"/>
      <c r="H874" s="44"/>
      <c r="I874" s="44"/>
      <c r="J874" s="44"/>
      <c r="K874" s="44"/>
      <c r="L874" s="44"/>
      <c r="M874" s="44"/>
      <c r="N874" s="44"/>
      <c r="O874" s="44"/>
      <c r="P874" s="44"/>
      <c r="Q874" s="44"/>
      <c r="R874" s="44"/>
      <c r="S874" s="44"/>
      <c r="T874" s="44"/>
      <c r="U874" s="44"/>
      <c r="V874" s="44"/>
      <c r="W874" s="44"/>
      <c r="X874" s="44"/>
      <c r="Y874" s="44"/>
    </row>
    <row r="875" spans="1:25" ht="18" customHeight="1">
      <c r="A875" s="94"/>
      <c r="B875" s="44"/>
      <c r="C875" s="118"/>
      <c r="D875" s="119"/>
      <c r="E875" s="119"/>
      <c r="F875" s="120"/>
      <c r="G875" s="44"/>
      <c r="H875" s="44"/>
      <c r="I875" s="44"/>
      <c r="J875" s="44"/>
      <c r="K875" s="44"/>
      <c r="L875" s="44"/>
      <c r="M875" s="44"/>
      <c r="N875" s="44"/>
      <c r="O875" s="44"/>
      <c r="P875" s="44"/>
      <c r="Q875" s="44"/>
      <c r="R875" s="44"/>
      <c r="S875" s="44"/>
      <c r="T875" s="44"/>
      <c r="U875" s="44"/>
      <c r="V875" s="44"/>
      <c r="W875" s="44"/>
      <c r="X875" s="44"/>
      <c r="Y875" s="44"/>
    </row>
    <row r="876" spans="1:25" ht="18" customHeight="1">
      <c r="A876" s="94"/>
      <c r="B876" s="44"/>
      <c r="C876" s="118"/>
      <c r="D876" s="119"/>
      <c r="E876" s="119"/>
      <c r="F876" s="120"/>
      <c r="G876" s="44"/>
      <c r="H876" s="44"/>
      <c r="I876" s="44"/>
      <c r="J876" s="44"/>
      <c r="K876" s="44"/>
      <c r="L876" s="44"/>
      <c r="M876" s="44"/>
      <c r="N876" s="44"/>
      <c r="O876" s="44"/>
      <c r="P876" s="44"/>
      <c r="Q876" s="44"/>
      <c r="R876" s="44"/>
      <c r="S876" s="44"/>
      <c r="T876" s="44"/>
      <c r="U876" s="44"/>
      <c r="V876" s="44"/>
      <c r="W876" s="44"/>
      <c r="X876" s="44"/>
      <c r="Y876" s="44"/>
    </row>
    <row r="877" spans="1:25" ht="18" customHeight="1">
      <c r="A877" s="94"/>
      <c r="B877" s="44"/>
      <c r="C877" s="118"/>
      <c r="D877" s="119"/>
      <c r="E877" s="119"/>
      <c r="F877" s="120"/>
      <c r="G877" s="44"/>
      <c r="H877" s="44"/>
      <c r="I877" s="44"/>
      <c r="J877" s="44"/>
      <c r="K877" s="44"/>
      <c r="L877" s="44"/>
      <c r="M877" s="44"/>
      <c r="N877" s="44"/>
      <c r="O877" s="44"/>
      <c r="P877" s="44"/>
      <c r="Q877" s="44"/>
      <c r="R877" s="44"/>
      <c r="S877" s="44"/>
      <c r="T877" s="44"/>
      <c r="U877" s="44"/>
      <c r="V877" s="44"/>
      <c r="W877" s="44"/>
      <c r="X877" s="44"/>
      <c r="Y877" s="44"/>
    </row>
    <row r="878" spans="1:25" ht="18" customHeight="1">
      <c r="A878" s="94"/>
      <c r="B878" s="44"/>
      <c r="C878" s="118"/>
      <c r="D878" s="119"/>
      <c r="E878" s="119"/>
      <c r="F878" s="120"/>
      <c r="G878" s="44"/>
      <c r="H878" s="44"/>
      <c r="I878" s="44"/>
      <c r="J878" s="44"/>
      <c r="K878" s="44"/>
      <c r="L878" s="44"/>
      <c r="M878" s="44"/>
      <c r="N878" s="44"/>
      <c r="O878" s="44"/>
      <c r="P878" s="44"/>
      <c r="Q878" s="44"/>
      <c r="R878" s="44"/>
      <c r="S878" s="44"/>
      <c r="T878" s="44"/>
      <c r="U878" s="44"/>
      <c r="V878" s="44"/>
      <c r="W878" s="44"/>
      <c r="X878" s="44"/>
      <c r="Y878" s="44"/>
    </row>
    <row r="879" spans="1:25" ht="18" customHeight="1">
      <c r="A879" s="94"/>
      <c r="B879" s="44"/>
      <c r="C879" s="118"/>
      <c r="D879" s="119"/>
      <c r="E879" s="119"/>
      <c r="F879" s="120"/>
      <c r="G879" s="44"/>
      <c r="H879" s="44"/>
      <c r="I879" s="44"/>
      <c r="J879" s="44"/>
      <c r="K879" s="44"/>
      <c r="L879" s="44"/>
      <c r="M879" s="44"/>
      <c r="N879" s="44"/>
      <c r="O879" s="44"/>
      <c r="P879" s="44"/>
      <c r="Q879" s="44"/>
      <c r="R879" s="44"/>
      <c r="S879" s="44"/>
      <c r="T879" s="44"/>
      <c r="U879" s="44"/>
      <c r="V879" s="44"/>
      <c r="W879" s="44"/>
      <c r="X879" s="44"/>
      <c r="Y879" s="44"/>
    </row>
    <row r="880" spans="1:25" ht="18" customHeight="1">
      <c r="A880" s="94"/>
      <c r="B880" s="44"/>
      <c r="C880" s="118"/>
      <c r="D880" s="119"/>
      <c r="E880" s="119"/>
      <c r="F880" s="120"/>
      <c r="G880" s="44"/>
      <c r="H880" s="44"/>
      <c r="I880" s="44"/>
      <c r="J880" s="44"/>
      <c r="K880" s="44"/>
      <c r="L880" s="44"/>
      <c r="M880" s="44"/>
      <c r="N880" s="44"/>
      <c r="O880" s="44"/>
      <c r="P880" s="44"/>
      <c r="Q880" s="44"/>
      <c r="R880" s="44"/>
      <c r="S880" s="44"/>
      <c r="T880" s="44"/>
      <c r="U880" s="44"/>
      <c r="V880" s="44"/>
      <c r="W880" s="44"/>
      <c r="X880" s="44"/>
      <c r="Y880" s="44"/>
    </row>
    <row r="881" spans="1:25" ht="18" customHeight="1">
      <c r="A881" s="94"/>
      <c r="B881" s="44"/>
      <c r="C881" s="118"/>
      <c r="D881" s="119"/>
      <c r="E881" s="119"/>
      <c r="F881" s="120"/>
      <c r="G881" s="44"/>
      <c r="H881" s="44"/>
      <c r="I881" s="44"/>
      <c r="J881" s="44"/>
      <c r="K881" s="44"/>
      <c r="L881" s="44"/>
      <c r="M881" s="44"/>
      <c r="N881" s="44"/>
      <c r="O881" s="44"/>
      <c r="P881" s="44"/>
      <c r="Q881" s="44"/>
      <c r="R881" s="44"/>
      <c r="S881" s="44"/>
      <c r="T881" s="44"/>
      <c r="U881" s="44"/>
      <c r="V881" s="44"/>
      <c r="W881" s="44"/>
      <c r="X881" s="44"/>
      <c r="Y881" s="44"/>
    </row>
    <row r="882" spans="1:25" ht="18" customHeight="1">
      <c r="A882" s="94"/>
      <c r="B882" s="44"/>
      <c r="C882" s="118"/>
      <c r="D882" s="119"/>
      <c r="E882" s="119"/>
      <c r="F882" s="120"/>
      <c r="G882" s="44"/>
      <c r="H882" s="44"/>
      <c r="I882" s="44"/>
      <c r="J882" s="44"/>
      <c r="K882" s="44"/>
      <c r="L882" s="44"/>
      <c r="M882" s="44"/>
      <c r="N882" s="44"/>
      <c r="O882" s="44"/>
      <c r="P882" s="44"/>
      <c r="Q882" s="44"/>
      <c r="R882" s="44"/>
      <c r="S882" s="44"/>
      <c r="T882" s="44"/>
      <c r="U882" s="44"/>
      <c r="V882" s="44"/>
      <c r="W882" s="44"/>
      <c r="X882" s="44"/>
      <c r="Y882" s="44"/>
    </row>
    <row r="883" spans="1:25" ht="18" customHeight="1">
      <c r="A883" s="94"/>
      <c r="B883" s="44"/>
      <c r="C883" s="118"/>
      <c r="D883" s="119"/>
      <c r="E883" s="119"/>
      <c r="F883" s="120"/>
      <c r="G883" s="44"/>
      <c r="H883" s="44"/>
      <c r="I883" s="44"/>
      <c r="J883" s="44"/>
      <c r="K883" s="44"/>
      <c r="L883" s="44"/>
      <c r="M883" s="44"/>
      <c r="N883" s="44"/>
      <c r="O883" s="44"/>
      <c r="P883" s="44"/>
      <c r="Q883" s="44"/>
      <c r="R883" s="44"/>
      <c r="S883" s="44"/>
      <c r="T883" s="44"/>
      <c r="U883" s="44"/>
      <c r="V883" s="44"/>
      <c r="W883" s="44"/>
      <c r="X883" s="44"/>
      <c r="Y883" s="44"/>
    </row>
    <row r="884" spans="1:25" ht="18" customHeight="1">
      <c r="A884" s="94"/>
      <c r="B884" s="44"/>
      <c r="C884" s="118"/>
      <c r="D884" s="119"/>
      <c r="E884" s="119"/>
      <c r="F884" s="120"/>
      <c r="G884" s="44"/>
      <c r="H884" s="44"/>
      <c r="I884" s="44"/>
      <c r="J884" s="44"/>
      <c r="K884" s="44"/>
      <c r="L884" s="44"/>
      <c r="M884" s="44"/>
      <c r="N884" s="44"/>
      <c r="O884" s="44"/>
      <c r="P884" s="44"/>
      <c r="Q884" s="44"/>
      <c r="R884" s="44"/>
      <c r="S884" s="44"/>
      <c r="T884" s="44"/>
      <c r="U884" s="44"/>
      <c r="V884" s="44"/>
      <c r="W884" s="44"/>
      <c r="X884" s="44"/>
      <c r="Y884" s="44"/>
    </row>
    <row r="885" spans="1:25" ht="18" customHeight="1">
      <c r="A885" s="94"/>
      <c r="B885" s="44"/>
      <c r="C885" s="118"/>
      <c r="D885" s="119"/>
      <c r="E885" s="119"/>
      <c r="F885" s="120"/>
      <c r="G885" s="44"/>
      <c r="H885" s="44"/>
      <c r="I885" s="44"/>
      <c r="J885" s="44"/>
      <c r="K885" s="44"/>
      <c r="L885" s="44"/>
      <c r="M885" s="44"/>
      <c r="N885" s="44"/>
      <c r="O885" s="44"/>
      <c r="P885" s="44"/>
      <c r="Q885" s="44"/>
      <c r="R885" s="44"/>
      <c r="S885" s="44"/>
      <c r="T885" s="44"/>
      <c r="U885" s="44"/>
      <c r="V885" s="44"/>
      <c r="W885" s="44"/>
      <c r="X885" s="44"/>
      <c r="Y885" s="44"/>
    </row>
    <row r="886" spans="1:25" ht="18" customHeight="1">
      <c r="A886" s="94"/>
      <c r="B886" s="44"/>
      <c r="C886" s="118"/>
      <c r="D886" s="119"/>
      <c r="E886" s="119"/>
      <c r="F886" s="120"/>
      <c r="G886" s="44"/>
      <c r="H886" s="44"/>
      <c r="I886" s="44"/>
      <c r="J886" s="44"/>
      <c r="K886" s="44"/>
      <c r="L886" s="44"/>
      <c r="M886" s="44"/>
      <c r="N886" s="44"/>
      <c r="O886" s="44"/>
      <c r="P886" s="44"/>
      <c r="Q886" s="44"/>
      <c r="R886" s="44"/>
      <c r="S886" s="44"/>
      <c r="T886" s="44"/>
      <c r="U886" s="44"/>
      <c r="V886" s="44"/>
      <c r="W886" s="44"/>
      <c r="X886" s="44"/>
      <c r="Y886" s="44"/>
    </row>
    <row r="887" spans="1:25" ht="18" customHeight="1">
      <c r="A887" s="94"/>
      <c r="B887" s="44"/>
      <c r="C887" s="118"/>
      <c r="D887" s="119"/>
      <c r="E887" s="119"/>
      <c r="F887" s="120"/>
      <c r="G887" s="44"/>
      <c r="H887" s="44"/>
      <c r="I887" s="44"/>
      <c r="J887" s="44"/>
      <c r="K887" s="44"/>
      <c r="L887" s="44"/>
      <c r="M887" s="44"/>
      <c r="N887" s="44"/>
      <c r="O887" s="44"/>
      <c r="P887" s="44"/>
      <c r="Q887" s="44"/>
      <c r="R887" s="44"/>
      <c r="S887" s="44"/>
      <c r="T887" s="44"/>
      <c r="U887" s="44"/>
      <c r="V887" s="44"/>
      <c r="W887" s="44"/>
      <c r="X887" s="44"/>
      <c r="Y887" s="44"/>
    </row>
    <row r="888" spans="1:25" ht="18" customHeight="1">
      <c r="A888" s="94"/>
      <c r="B888" s="44"/>
      <c r="C888" s="118"/>
      <c r="D888" s="119"/>
      <c r="E888" s="119"/>
      <c r="F888" s="120"/>
      <c r="G888" s="44"/>
      <c r="H888" s="44"/>
      <c r="I888" s="44"/>
      <c r="J888" s="44"/>
      <c r="K888" s="44"/>
      <c r="L888" s="44"/>
      <c r="M888" s="44"/>
      <c r="N888" s="44"/>
      <c r="O888" s="44"/>
      <c r="P888" s="44"/>
      <c r="Q888" s="44"/>
      <c r="R888" s="44"/>
      <c r="S888" s="44"/>
      <c r="T888" s="44"/>
      <c r="U888" s="44"/>
      <c r="V888" s="44"/>
      <c r="W888" s="44"/>
      <c r="X888" s="44"/>
      <c r="Y888" s="44"/>
    </row>
    <row r="889" spans="1:25" ht="18" customHeight="1">
      <c r="A889" s="94"/>
      <c r="B889" s="44"/>
      <c r="C889" s="118"/>
      <c r="D889" s="119"/>
      <c r="E889" s="119"/>
      <c r="F889" s="120"/>
      <c r="G889" s="44"/>
      <c r="H889" s="44"/>
      <c r="I889" s="44"/>
      <c r="J889" s="44"/>
      <c r="K889" s="44"/>
      <c r="L889" s="44"/>
      <c r="M889" s="44"/>
      <c r="N889" s="44"/>
      <c r="O889" s="44"/>
      <c r="P889" s="44"/>
      <c r="Q889" s="44"/>
      <c r="R889" s="44"/>
      <c r="S889" s="44"/>
      <c r="T889" s="44"/>
      <c r="U889" s="44"/>
      <c r="V889" s="44"/>
      <c r="W889" s="44"/>
      <c r="X889" s="44"/>
      <c r="Y889" s="44"/>
    </row>
    <row r="890" spans="1:25" ht="18" customHeight="1">
      <c r="A890" s="94"/>
      <c r="B890" s="44"/>
      <c r="C890" s="118"/>
      <c r="D890" s="119"/>
      <c r="E890" s="119"/>
      <c r="F890" s="120"/>
      <c r="G890" s="44"/>
      <c r="H890" s="44"/>
      <c r="I890" s="44"/>
      <c r="J890" s="44"/>
      <c r="K890" s="44"/>
      <c r="L890" s="44"/>
      <c r="M890" s="44"/>
      <c r="N890" s="44"/>
      <c r="O890" s="44"/>
      <c r="P890" s="44"/>
      <c r="Q890" s="44"/>
      <c r="R890" s="44"/>
      <c r="S890" s="44"/>
      <c r="T890" s="44"/>
      <c r="U890" s="44"/>
      <c r="V890" s="44"/>
      <c r="W890" s="44"/>
      <c r="X890" s="44"/>
      <c r="Y890" s="44"/>
    </row>
    <row r="891" spans="1:25" ht="18" customHeight="1">
      <c r="A891" s="94"/>
      <c r="B891" s="44"/>
      <c r="C891" s="118"/>
      <c r="D891" s="119"/>
      <c r="E891" s="119"/>
      <c r="F891" s="120"/>
      <c r="G891" s="44"/>
      <c r="H891" s="44"/>
      <c r="I891" s="44"/>
      <c r="J891" s="44"/>
      <c r="K891" s="44"/>
      <c r="L891" s="44"/>
      <c r="M891" s="44"/>
      <c r="N891" s="44"/>
      <c r="O891" s="44"/>
      <c r="P891" s="44"/>
      <c r="Q891" s="44"/>
      <c r="R891" s="44"/>
      <c r="S891" s="44"/>
      <c r="T891" s="44"/>
      <c r="U891" s="44"/>
      <c r="V891" s="44"/>
      <c r="W891" s="44"/>
      <c r="X891" s="44"/>
      <c r="Y891" s="44"/>
    </row>
    <row r="892" spans="1:25" ht="18" customHeight="1">
      <c r="A892" s="94"/>
      <c r="B892" s="44"/>
      <c r="C892" s="118"/>
      <c r="D892" s="119"/>
      <c r="E892" s="119"/>
      <c r="F892" s="120"/>
      <c r="G892" s="44"/>
      <c r="H892" s="44"/>
      <c r="I892" s="44"/>
      <c r="J892" s="44"/>
      <c r="K892" s="44"/>
      <c r="L892" s="44"/>
      <c r="M892" s="44"/>
      <c r="N892" s="44"/>
      <c r="O892" s="44"/>
      <c r="P892" s="44"/>
      <c r="Q892" s="44"/>
      <c r="R892" s="44"/>
      <c r="S892" s="44"/>
      <c r="T892" s="44"/>
      <c r="U892" s="44"/>
      <c r="V892" s="44"/>
      <c r="W892" s="44"/>
      <c r="X892" s="44"/>
      <c r="Y892" s="44"/>
    </row>
    <row r="893" spans="1:25" ht="18" customHeight="1">
      <c r="A893" s="94"/>
      <c r="B893" s="44"/>
      <c r="C893" s="118"/>
      <c r="D893" s="119"/>
      <c r="E893" s="119"/>
      <c r="F893" s="120"/>
      <c r="G893" s="44"/>
      <c r="H893" s="44"/>
      <c r="I893" s="44"/>
      <c r="J893" s="44"/>
      <c r="K893" s="44"/>
      <c r="L893" s="44"/>
      <c r="M893" s="44"/>
      <c r="N893" s="44"/>
      <c r="O893" s="44"/>
      <c r="P893" s="44"/>
      <c r="Q893" s="44"/>
      <c r="R893" s="44"/>
      <c r="S893" s="44"/>
      <c r="T893" s="44"/>
      <c r="U893" s="44"/>
      <c r="V893" s="44"/>
      <c r="W893" s="44"/>
      <c r="X893" s="44"/>
      <c r="Y893" s="44"/>
    </row>
    <row r="894" spans="1:25" ht="18" customHeight="1">
      <c r="A894" s="94"/>
      <c r="B894" s="44"/>
      <c r="C894" s="118"/>
      <c r="D894" s="119"/>
      <c r="E894" s="119"/>
      <c r="F894" s="120"/>
      <c r="G894" s="44"/>
      <c r="H894" s="44"/>
      <c r="I894" s="44"/>
      <c r="J894" s="44"/>
      <c r="K894" s="44"/>
      <c r="L894" s="44"/>
      <c r="M894" s="44"/>
      <c r="N894" s="44"/>
      <c r="O894" s="44"/>
      <c r="P894" s="44"/>
      <c r="Q894" s="44"/>
      <c r="R894" s="44"/>
      <c r="S894" s="44"/>
      <c r="T894" s="44"/>
      <c r="U894" s="44"/>
      <c r="V894" s="44"/>
      <c r="W894" s="44"/>
      <c r="X894" s="44"/>
      <c r="Y894" s="44"/>
    </row>
    <row r="895" spans="1:25" ht="18" customHeight="1">
      <c r="A895" s="94"/>
      <c r="B895" s="44"/>
      <c r="C895" s="118"/>
      <c r="D895" s="119"/>
      <c r="E895" s="119"/>
      <c r="F895" s="120"/>
      <c r="G895" s="44"/>
      <c r="H895" s="44"/>
      <c r="I895" s="44"/>
      <c r="J895" s="44"/>
      <c r="K895" s="44"/>
      <c r="L895" s="44"/>
      <c r="M895" s="44"/>
      <c r="N895" s="44"/>
      <c r="O895" s="44"/>
      <c r="P895" s="44"/>
      <c r="Q895" s="44"/>
      <c r="R895" s="44"/>
      <c r="S895" s="44"/>
      <c r="T895" s="44"/>
      <c r="U895" s="44"/>
      <c r="V895" s="44"/>
      <c r="W895" s="44"/>
      <c r="X895" s="44"/>
      <c r="Y895" s="44"/>
    </row>
    <row r="896" spans="1:25" ht="18" customHeight="1">
      <c r="A896" s="94"/>
      <c r="B896" s="44"/>
      <c r="C896" s="118"/>
      <c r="D896" s="119"/>
      <c r="E896" s="119"/>
      <c r="F896" s="120"/>
      <c r="G896" s="44"/>
      <c r="H896" s="44"/>
      <c r="I896" s="44"/>
      <c r="J896" s="44"/>
      <c r="K896" s="44"/>
      <c r="L896" s="44"/>
      <c r="M896" s="44"/>
      <c r="N896" s="44"/>
      <c r="O896" s="44"/>
      <c r="P896" s="44"/>
      <c r="Q896" s="44"/>
      <c r="R896" s="44"/>
      <c r="S896" s="44"/>
      <c r="T896" s="44"/>
      <c r="U896" s="44"/>
      <c r="V896" s="44"/>
      <c r="W896" s="44"/>
      <c r="X896" s="44"/>
      <c r="Y896" s="44"/>
    </row>
    <row r="897" spans="1:25" ht="18" customHeight="1">
      <c r="A897" s="94"/>
      <c r="B897" s="44"/>
      <c r="C897" s="118"/>
      <c r="D897" s="119"/>
      <c r="E897" s="119"/>
      <c r="F897" s="120"/>
      <c r="G897" s="44"/>
      <c r="H897" s="44"/>
      <c r="I897" s="44"/>
      <c r="J897" s="44"/>
      <c r="K897" s="44"/>
      <c r="L897" s="44"/>
      <c r="M897" s="44"/>
      <c r="N897" s="44"/>
      <c r="O897" s="44"/>
      <c r="P897" s="44"/>
      <c r="Q897" s="44"/>
      <c r="R897" s="44"/>
      <c r="S897" s="44"/>
      <c r="T897" s="44"/>
      <c r="U897" s="44"/>
      <c r="V897" s="44"/>
      <c r="W897" s="44"/>
      <c r="X897" s="44"/>
      <c r="Y897" s="44"/>
    </row>
    <row r="898" spans="1:25" ht="18" customHeight="1">
      <c r="A898" s="94"/>
      <c r="B898" s="44"/>
      <c r="C898" s="118"/>
      <c r="D898" s="119"/>
      <c r="E898" s="119"/>
      <c r="F898" s="120"/>
      <c r="G898" s="44"/>
      <c r="H898" s="44"/>
      <c r="I898" s="44"/>
      <c r="J898" s="44"/>
      <c r="K898" s="44"/>
      <c r="L898" s="44"/>
      <c r="M898" s="44"/>
      <c r="N898" s="44"/>
      <c r="O898" s="44"/>
      <c r="P898" s="44"/>
      <c r="Q898" s="44"/>
      <c r="R898" s="44"/>
      <c r="S898" s="44"/>
      <c r="T898" s="44"/>
      <c r="U898" s="44"/>
      <c r="V898" s="44"/>
      <c r="W898" s="44"/>
      <c r="X898" s="44"/>
      <c r="Y898" s="44"/>
    </row>
    <row r="899" spans="1:25" ht="18" customHeight="1">
      <c r="A899" s="94"/>
      <c r="B899" s="44"/>
      <c r="C899" s="118"/>
      <c r="D899" s="119"/>
      <c r="E899" s="119"/>
      <c r="F899" s="120"/>
      <c r="G899" s="44"/>
      <c r="H899" s="44"/>
      <c r="I899" s="44"/>
      <c r="J899" s="44"/>
      <c r="K899" s="44"/>
      <c r="L899" s="44"/>
      <c r="M899" s="44"/>
      <c r="N899" s="44"/>
      <c r="O899" s="44"/>
      <c r="P899" s="44"/>
      <c r="Q899" s="44"/>
      <c r="R899" s="44"/>
      <c r="S899" s="44"/>
      <c r="T899" s="44"/>
      <c r="U899" s="44"/>
      <c r="V899" s="44"/>
      <c r="W899" s="44"/>
      <c r="X899" s="44"/>
      <c r="Y899" s="44"/>
    </row>
    <row r="900" spans="1:25" ht="18" customHeight="1">
      <c r="A900" s="94"/>
      <c r="B900" s="44"/>
      <c r="C900" s="118"/>
      <c r="D900" s="119"/>
      <c r="E900" s="119"/>
      <c r="F900" s="120"/>
      <c r="G900" s="44"/>
      <c r="H900" s="44"/>
      <c r="I900" s="44"/>
      <c r="J900" s="44"/>
      <c r="K900" s="44"/>
      <c r="L900" s="44"/>
      <c r="M900" s="44"/>
      <c r="N900" s="44"/>
      <c r="O900" s="44"/>
      <c r="P900" s="44"/>
      <c r="Q900" s="44"/>
      <c r="R900" s="44"/>
      <c r="S900" s="44"/>
      <c r="T900" s="44"/>
      <c r="U900" s="44"/>
      <c r="V900" s="44"/>
      <c r="W900" s="44"/>
      <c r="X900" s="44"/>
      <c r="Y900" s="44"/>
    </row>
    <row r="901" spans="1:25" ht="18" customHeight="1">
      <c r="A901" s="94"/>
      <c r="B901" s="44"/>
      <c r="C901" s="118"/>
      <c r="D901" s="119"/>
      <c r="E901" s="119"/>
      <c r="F901" s="120"/>
      <c r="G901" s="44"/>
      <c r="H901" s="44"/>
      <c r="I901" s="44"/>
      <c r="J901" s="44"/>
      <c r="K901" s="44"/>
      <c r="L901" s="44"/>
      <c r="M901" s="44"/>
      <c r="N901" s="44"/>
      <c r="O901" s="44"/>
      <c r="P901" s="44"/>
      <c r="Q901" s="44"/>
      <c r="R901" s="44"/>
      <c r="S901" s="44"/>
      <c r="T901" s="44"/>
      <c r="U901" s="44"/>
      <c r="V901" s="44"/>
      <c r="W901" s="44"/>
      <c r="X901" s="44"/>
      <c r="Y901" s="44"/>
    </row>
    <row r="902" spans="1:25" ht="18" customHeight="1">
      <c r="A902" s="94"/>
      <c r="B902" s="44"/>
      <c r="C902" s="118"/>
      <c r="D902" s="119"/>
      <c r="E902" s="119"/>
      <c r="F902" s="120"/>
      <c r="G902" s="44"/>
      <c r="H902" s="44"/>
      <c r="I902" s="44"/>
      <c r="J902" s="44"/>
      <c r="K902" s="44"/>
      <c r="L902" s="44"/>
      <c r="M902" s="44"/>
      <c r="N902" s="44"/>
      <c r="O902" s="44"/>
      <c r="P902" s="44"/>
      <c r="Q902" s="44"/>
      <c r="R902" s="44"/>
      <c r="S902" s="44"/>
      <c r="T902" s="44"/>
      <c r="U902" s="44"/>
      <c r="V902" s="44"/>
      <c r="W902" s="44"/>
      <c r="X902" s="44"/>
      <c r="Y902" s="44"/>
    </row>
    <row r="903" spans="1:25" ht="18" customHeight="1">
      <c r="A903" s="94"/>
      <c r="B903" s="44"/>
      <c r="C903" s="118"/>
      <c r="D903" s="119"/>
      <c r="E903" s="119"/>
      <c r="F903" s="120"/>
      <c r="G903" s="44"/>
      <c r="H903" s="44"/>
      <c r="I903" s="44"/>
      <c r="J903" s="44"/>
      <c r="K903" s="44"/>
      <c r="L903" s="44"/>
      <c r="M903" s="44"/>
      <c r="N903" s="44"/>
      <c r="O903" s="44"/>
      <c r="P903" s="44"/>
      <c r="Q903" s="44"/>
      <c r="R903" s="44"/>
      <c r="S903" s="44"/>
      <c r="T903" s="44"/>
      <c r="U903" s="44"/>
      <c r="V903" s="44"/>
      <c r="W903" s="44"/>
      <c r="X903" s="44"/>
      <c r="Y903" s="44"/>
    </row>
    <row r="904" spans="1:25" ht="18" customHeight="1">
      <c r="A904" s="94"/>
      <c r="B904" s="44"/>
      <c r="C904" s="118"/>
      <c r="D904" s="119"/>
      <c r="E904" s="119"/>
      <c r="F904" s="120"/>
      <c r="G904" s="44"/>
      <c r="H904" s="44"/>
      <c r="I904" s="44"/>
      <c r="J904" s="44"/>
      <c r="K904" s="44"/>
      <c r="L904" s="44"/>
      <c r="M904" s="44"/>
      <c r="N904" s="44"/>
      <c r="O904" s="44"/>
      <c r="P904" s="44"/>
      <c r="Q904" s="44"/>
      <c r="R904" s="44"/>
      <c r="S904" s="44"/>
      <c r="T904" s="44"/>
      <c r="U904" s="44"/>
      <c r="V904" s="44"/>
      <c r="W904" s="44"/>
      <c r="X904" s="44"/>
      <c r="Y904" s="44"/>
    </row>
    <row r="905" spans="1:25" ht="18" customHeight="1">
      <c r="A905" s="94"/>
      <c r="B905" s="44"/>
      <c r="C905" s="118"/>
      <c r="D905" s="119"/>
      <c r="E905" s="119"/>
      <c r="F905" s="120"/>
      <c r="G905" s="44"/>
      <c r="H905" s="44"/>
      <c r="I905" s="44"/>
      <c r="J905" s="44"/>
      <c r="K905" s="44"/>
      <c r="L905" s="44"/>
      <c r="M905" s="44"/>
      <c r="N905" s="44"/>
      <c r="O905" s="44"/>
      <c r="P905" s="44"/>
      <c r="Q905" s="44"/>
      <c r="R905" s="44"/>
      <c r="S905" s="44"/>
      <c r="T905" s="44"/>
      <c r="U905" s="44"/>
      <c r="V905" s="44"/>
      <c r="W905" s="44"/>
      <c r="X905" s="44"/>
      <c r="Y905" s="44"/>
    </row>
    <row r="906" spans="1:25" ht="18" customHeight="1">
      <c r="A906" s="94"/>
      <c r="B906" s="44"/>
      <c r="C906" s="118"/>
      <c r="D906" s="119"/>
      <c r="E906" s="119"/>
      <c r="F906" s="120"/>
      <c r="G906" s="44"/>
      <c r="H906" s="44"/>
      <c r="I906" s="44"/>
      <c r="J906" s="44"/>
      <c r="K906" s="44"/>
      <c r="L906" s="44"/>
      <c r="M906" s="44"/>
      <c r="N906" s="44"/>
      <c r="O906" s="44"/>
      <c r="P906" s="44"/>
      <c r="Q906" s="44"/>
      <c r="R906" s="44"/>
      <c r="S906" s="44"/>
      <c r="T906" s="44"/>
      <c r="U906" s="44"/>
      <c r="V906" s="44"/>
      <c r="W906" s="44"/>
      <c r="X906" s="44"/>
      <c r="Y906" s="44"/>
    </row>
    <row r="907" spans="1:25" ht="18" customHeight="1">
      <c r="A907" s="94"/>
      <c r="B907" s="44"/>
      <c r="C907" s="118"/>
      <c r="D907" s="119"/>
      <c r="E907" s="119"/>
      <c r="F907" s="120"/>
      <c r="G907" s="44"/>
      <c r="H907" s="44"/>
      <c r="I907" s="44"/>
      <c r="J907" s="44"/>
      <c r="K907" s="44"/>
      <c r="L907" s="44"/>
      <c r="M907" s="44"/>
      <c r="N907" s="44"/>
      <c r="O907" s="44"/>
      <c r="P907" s="44"/>
      <c r="Q907" s="44"/>
      <c r="R907" s="44"/>
      <c r="S907" s="44"/>
      <c r="T907" s="44"/>
      <c r="U907" s="44"/>
      <c r="V907" s="44"/>
      <c r="W907" s="44"/>
      <c r="X907" s="44"/>
      <c r="Y907" s="44"/>
    </row>
    <row r="908" spans="1:25" ht="18" customHeight="1">
      <c r="A908" s="94"/>
      <c r="B908" s="44"/>
      <c r="C908" s="118"/>
      <c r="D908" s="119"/>
      <c r="E908" s="119"/>
      <c r="F908" s="120"/>
      <c r="G908" s="44"/>
      <c r="H908" s="44"/>
      <c r="I908" s="44"/>
      <c r="J908" s="44"/>
      <c r="K908" s="44"/>
      <c r="L908" s="44"/>
      <c r="M908" s="44"/>
      <c r="N908" s="44"/>
      <c r="O908" s="44"/>
      <c r="P908" s="44"/>
      <c r="Q908" s="44"/>
      <c r="R908" s="44"/>
      <c r="S908" s="44"/>
      <c r="T908" s="44"/>
      <c r="U908" s="44"/>
      <c r="V908" s="44"/>
      <c r="W908" s="44"/>
      <c r="X908" s="44"/>
      <c r="Y908" s="44"/>
    </row>
    <row r="909" spans="1:25" ht="18" customHeight="1">
      <c r="A909" s="94"/>
      <c r="B909" s="44"/>
      <c r="C909" s="118"/>
      <c r="D909" s="119"/>
      <c r="E909" s="119"/>
      <c r="F909" s="120"/>
      <c r="G909" s="44"/>
      <c r="H909" s="44"/>
      <c r="I909" s="44"/>
      <c r="J909" s="44"/>
      <c r="K909" s="44"/>
      <c r="L909" s="44"/>
      <c r="M909" s="44"/>
      <c r="N909" s="44"/>
      <c r="O909" s="44"/>
      <c r="P909" s="44"/>
      <c r="Q909" s="44"/>
      <c r="R909" s="44"/>
      <c r="S909" s="44"/>
      <c r="T909" s="44"/>
      <c r="U909" s="44"/>
      <c r="V909" s="44"/>
      <c r="W909" s="44"/>
      <c r="X909" s="44"/>
      <c r="Y909" s="44"/>
    </row>
    <row r="910" spans="1:25" ht="18" customHeight="1">
      <c r="A910" s="94"/>
      <c r="B910" s="44"/>
      <c r="C910" s="118"/>
      <c r="D910" s="119"/>
      <c r="E910" s="119"/>
      <c r="F910" s="120"/>
      <c r="G910" s="44"/>
      <c r="H910" s="44"/>
      <c r="I910" s="44"/>
      <c r="J910" s="44"/>
      <c r="K910" s="44"/>
      <c r="L910" s="44"/>
      <c r="M910" s="44"/>
      <c r="N910" s="44"/>
      <c r="O910" s="44"/>
      <c r="P910" s="44"/>
      <c r="Q910" s="44"/>
      <c r="R910" s="44"/>
      <c r="S910" s="44"/>
      <c r="T910" s="44"/>
      <c r="U910" s="44"/>
      <c r="V910" s="44"/>
      <c r="W910" s="44"/>
      <c r="X910" s="44"/>
      <c r="Y910" s="44"/>
    </row>
    <row r="911" spans="1:25" ht="18" customHeight="1">
      <c r="A911" s="94"/>
      <c r="B911" s="44"/>
      <c r="C911" s="118"/>
      <c r="D911" s="119"/>
      <c r="E911" s="119"/>
      <c r="F911" s="120"/>
      <c r="G911" s="44"/>
      <c r="H911" s="44"/>
      <c r="I911" s="44"/>
      <c r="J911" s="44"/>
      <c r="K911" s="44"/>
      <c r="L911" s="44"/>
      <c r="M911" s="44"/>
      <c r="N911" s="44"/>
      <c r="O911" s="44"/>
      <c r="P911" s="44"/>
      <c r="Q911" s="44"/>
      <c r="R911" s="44"/>
      <c r="S911" s="44"/>
      <c r="T911" s="44"/>
      <c r="U911" s="44"/>
      <c r="V911" s="44"/>
      <c r="W911" s="44"/>
      <c r="X911" s="44"/>
      <c r="Y911" s="44"/>
    </row>
    <row r="912" spans="1:25" ht="18" customHeight="1">
      <c r="A912" s="94"/>
      <c r="B912" s="44"/>
      <c r="C912" s="118"/>
      <c r="D912" s="119"/>
      <c r="E912" s="119"/>
      <c r="F912" s="120"/>
      <c r="G912" s="44"/>
      <c r="H912" s="44"/>
      <c r="I912" s="44"/>
      <c r="J912" s="44"/>
      <c r="K912" s="44"/>
      <c r="L912" s="44"/>
      <c r="M912" s="44"/>
      <c r="N912" s="44"/>
      <c r="O912" s="44"/>
      <c r="P912" s="44"/>
      <c r="Q912" s="44"/>
      <c r="R912" s="44"/>
      <c r="S912" s="44"/>
      <c r="T912" s="44"/>
      <c r="U912" s="44"/>
      <c r="V912" s="44"/>
      <c r="W912" s="44"/>
      <c r="X912" s="44"/>
      <c r="Y912" s="44"/>
    </row>
    <row r="913" spans="1:25" ht="18" customHeight="1">
      <c r="A913" s="94"/>
      <c r="B913" s="44"/>
      <c r="C913" s="118"/>
      <c r="D913" s="119"/>
      <c r="E913" s="119"/>
      <c r="F913" s="120"/>
      <c r="G913" s="44"/>
      <c r="H913" s="44"/>
      <c r="I913" s="44"/>
      <c r="J913" s="44"/>
      <c r="K913" s="44"/>
      <c r="L913" s="44"/>
      <c r="M913" s="44"/>
      <c r="N913" s="44"/>
      <c r="O913" s="44"/>
      <c r="P913" s="44"/>
      <c r="Q913" s="44"/>
      <c r="R913" s="44"/>
      <c r="S913" s="44"/>
      <c r="T913" s="44"/>
      <c r="U913" s="44"/>
      <c r="V913" s="44"/>
      <c r="W913" s="44"/>
      <c r="X913" s="44"/>
      <c r="Y913" s="44"/>
    </row>
    <row r="914" spans="1:25" ht="18" customHeight="1">
      <c r="A914" s="94"/>
      <c r="B914" s="44"/>
      <c r="C914" s="118"/>
      <c r="D914" s="119"/>
      <c r="E914" s="119"/>
      <c r="F914" s="120"/>
      <c r="G914" s="44"/>
      <c r="H914" s="44"/>
      <c r="I914" s="44"/>
      <c r="J914" s="44"/>
      <c r="K914" s="44"/>
      <c r="L914" s="44"/>
      <c r="M914" s="44"/>
      <c r="N914" s="44"/>
      <c r="O914" s="44"/>
      <c r="P914" s="44"/>
      <c r="Q914" s="44"/>
      <c r="R914" s="44"/>
      <c r="S914" s="44"/>
      <c r="T914" s="44"/>
      <c r="U914" s="44"/>
      <c r="V914" s="44"/>
      <c r="W914" s="44"/>
      <c r="X914" s="44"/>
      <c r="Y914" s="44"/>
    </row>
    <row r="915" spans="1:25" ht="18" customHeight="1">
      <c r="A915" s="94"/>
      <c r="B915" s="44"/>
      <c r="C915" s="118"/>
      <c r="D915" s="119"/>
      <c r="E915" s="119"/>
      <c r="F915" s="120"/>
      <c r="G915" s="44"/>
      <c r="H915" s="44"/>
      <c r="I915" s="44"/>
      <c r="J915" s="44"/>
      <c r="K915" s="44"/>
      <c r="L915" s="44"/>
      <c r="M915" s="44"/>
      <c r="N915" s="44"/>
      <c r="O915" s="44"/>
      <c r="P915" s="44"/>
      <c r="Q915" s="44"/>
      <c r="R915" s="44"/>
      <c r="S915" s="44"/>
      <c r="T915" s="44"/>
      <c r="U915" s="44"/>
      <c r="V915" s="44"/>
      <c r="W915" s="44"/>
      <c r="X915" s="44"/>
      <c r="Y915" s="44"/>
    </row>
    <row r="916" spans="1:25" ht="18" customHeight="1">
      <c r="A916" s="94"/>
      <c r="B916" s="44"/>
      <c r="C916" s="118"/>
      <c r="D916" s="119"/>
      <c r="E916" s="119"/>
      <c r="F916" s="120"/>
      <c r="G916" s="44"/>
      <c r="H916" s="44"/>
      <c r="I916" s="44"/>
      <c r="J916" s="44"/>
      <c r="K916" s="44"/>
      <c r="L916" s="44"/>
      <c r="M916" s="44"/>
      <c r="N916" s="44"/>
      <c r="O916" s="44"/>
      <c r="P916" s="44"/>
      <c r="Q916" s="44"/>
      <c r="R916" s="44"/>
      <c r="S916" s="44"/>
      <c r="T916" s="44"/>
      <c r="U916" s="44"/>
      <c r="V916" s="44"/>
      <c r="W916" s="44"/>
      <c r="X916" s="44"/>
      <c r="Y916" s="44"/>
    </row>
    <row r="917" spans="1:25" ht="18" customHeight="1">
      <c r="A917" s="94"/>
      <c r="B917" s="44"/>
      <c r="C917" s="118"/>
      <c r="D917" s="119"/>
      <c r="E917" s="119"/>
      <c r="F917" s="120"/>
      <c r="G917" s="44"/>
      <c r="H917" s="44"/>
      <c r="I917" s="44"/>
      <c r="J917" s="44"/>
      <c r="K917" s="44"/>
      <c r="L917" s="44"/>
      <c r="M917" s="44"/>
      <c r="N917" s="44"/>
      <c r="O917" s="44"/>
      <c r="P917" s="44"/>
      <c r="Q917" s="44"/>
      <c r="R917" s="44"/>
      <c r="S917" s="44"/>
      <c r="T917" s="44"/>
      <c r="U917" s="44"/>
      <c r="V917" s="44"/>
      <c r="W917" s="44"/>
      <c r="X917" s="44"/>
      <c r="Y917" s="44"/>
    </row>
    <row r="918" spans="1:25" ht="18" customHeight="1">
      <c r="A918" s="94"/>
      <c r="B918" s="44"/>
      <c r="C918" s="118"/>
      <c r="D918" s="119"/>
      <c r="E918" s="119"/>
      <c r="F918" s="120"/>
      <c r="G918" s="44"/>
      <c r="H918" s="44"/>
      <c r="I918" s="44"/>
      <c r="J918" s="44"/>
      <c r="K918" s="44"/>
      <c r="L918" s="44"/>
      <c r="M918" s="44"/>
      <c r="N918" s="44"/>
      <c r="O918" s="44"/>
      <c r="P918" s="44"/>
      <c r="Q918" s="44"/>
      <c r="R918" s="44"/>
      <c r="S918" s="44"/>
      <c r="T918" s="44"/>
      <c r="U918" s="44"/>
      <c r="V918" s="44"/>
      <c r="W918" s="44"/>
      <c r="X918" s="44"/>
      <c r="Y918" s="44"/>
    </row>
    <row r="919" spans="1:25" ht="18" customHeight="1">
      <c r="A919" s="94"/>
      <c r="B919" s="44"/>
      <c r="C919" s="118"/>
      <c r="D919" s="119"/>
      <c r="E919" s="119"/>
      <c r="F919" s="120"/>
      <c r="G919" s="44"/>
      <c r="H919" s="44"/>
      <c r="I919" s="44"/>
      <c r="J919" s="44"/>
      <c r="K919" s="44"/>
      <c r="L919" s="44"/>
      <c r="M919" s="44"/>
      <c r="N919" s="44"/>
      <c r="O919" s="44"/>
      <c r="P919" s="44"/>
      <c r="Q919" s="44"/>
      <c r="R919" s="44"/>
      <c r="S919" s="44"/>
      <c r="T919" s="44"/>
      <c r="U919" s="44"/>
      <c r="V919" s="44"/>
      <c r="W919" s="44"/>
      <c r="X919" s="44"/>
      <c r="Y919" s="44"/>
    </row>
    <row r="920" spans="1:25" ht="18" customHeight="1">
      <c r="A920" s="94"/>
      <c r="B920" s="44"/>
      <c r="C920" s="118"/>
      <c r="D920" s="119"/>
      <c r="E920" s="119"/>
      <c r="F920" s="120"/>
      <c r="G920" s="44"/>
      <c r="H920" s="44"/>
      <c r="I920" s="44"/>
      <c r="J920" s="44"/>
      <c r="K920" s="44"/>
      <c r="L920" s="44"/>
      <c r="M920" s="44"/>
      <c r="N920" s="44"/>
      <c r="O920" s="44"/>
      <c r="P920" s="44"/>
      <c r="Q920" s="44"/>
      <c r="R920" s="44"/>
      <c r="S920" s="44"/>
      <c r="T920" s="44"/>
      <c r="U920" s="44"/>
      <c r="V920" s="44"/>
      <c r="W920" s="44"/>
      <c r="X920" s="44"/>
      <c r="Y920" s="44"/>
    </row>
    <row r="921" spans="1:25" ht="18" customHeight="1">
      <c r="A921" s="94"/>
      <c r="B921" s="44"/>
      <c r="C921" s="118"/>
      <c r="D921" s="119"/>
      <c r="E921" s="119"/>
      <c r="F921" s="120"/>
      <c r="G921" s="44"/>
      <c r="H921" s="44"/>
      <c r="I921" s="44"/>
      <c r="J921" s="44"/>
      <c r="K921" s="44"/>
      <c r="L921" s="44"/>
      <c r="M921" s="44"/>
      <c r="N921" s="44"/>
      <c r="O921" s="44"/>
      <c r="P921" s="44"/>
      <c r="Q921" s="44"/>
      <c r="R921" s="44"/>
      <c r="S921" s="44"/>
      <c r="T921" s="44"/>
      <c r="U921" s="44"/>
      <c r="V921" s="44"/>
      <c r="W921" s="44"/>
      <c r="X921" s="44"/>
      <c r="Y921" s="44"/>
    </row>
    <row r="922" spans="1:25" ht="18" customHeight="1">
      <c r="A922" s="94"/>
      <c r="B922" s="44"/>
      <c r="C922" s="118"/>
      <c r="D922" s="119"/>
      <c r="E922" s="119"/>
      <c r="F922" s="120"/>
      <c r="G922" s="44"/>
      <c r="H922" s="44"/>
      <c r="I922" s="44"/>
      <c r="J922" s="44"/>
      <c r="K922" s="44"/>
      <c r="L922" s="44"/>
      <c r="M922" s="44"/>
      <c r="N922" s="44"/>
      <c r="O922" s="44"/>
      <c r="P922" s="44"/>
      <c r="Q922" s="44"/>
      <c r="R922" s="44"/>
      <c r="S922" s="44"/>
      <c r="T922" s="44"/>
      <c r="U922" s="44"/>
      <c r="V922" s="44"/>
      <c r="W922" s="44"/>
      <c r="X922" s="44"/>
      <c r="Y922" s="44"/>
    </row>
    <row r="923" spans="1:25" ht="18" customHeight="1">
      <c r="A923" s="94"/>
      <c r="B923" s="44"/>
      <c r="C923" s="118"/>
      <c r="D923" s="119"/>
      <c r="E923" s="119"/>
      <c r="F923" s="120"/>
      <c r="G923" s="44"/>
      <c r="H923" s="44"/>
      <c r="I923" s="44"/>
      <c r="J923" s="44"/>
      <c r="K923" s="44"/>
      <c r="L923" s="44"/>
      <c r="M923" s="44"/>
      <c r="N923" s="44"/>
      <c r="O923" s="44"/>
      <c r="P923" s="44"/>
      <c r="Q923" s="44"/>
      <c r="R923" s="44"/>
      <c r="S923" s="44"/>
      <c r="T923" s="44"/>
      <c r="U923" s="44"/>
      <c r="V923" s="44"/>
      <c r="W923" s="44"/>
      <c r="X923" s="44"/>
      <c r="Y923" s="44"/>
    </row>
    <row r="924" spans="1:25" ht="18" customHeight="1">
      <c r="A924" s="94"/>
      <c r="B924" s="44"/>
      <c r="C924" s="118"/>
      <c r="D924" s="119"/>
      <c r="E924" s="119"/>
      <c r="F924" s="120"/>
      <c r="G924" s="44"/>
      <c r="H924" s="44"/>
      <c r="I924" s="44"/>
      <c r="J924" s="44"/>
      <c r="K924" s="44"/>
      <c r="L924" s="44"/>
      <c r="M924" s="44"/>
      <c r="N924" s="44"/>
      <c r="O924" s="44"/>
      <c r="P924" s="44"/>
      <c r="Q924" s="44"/>
      <c r="R924" s="44"/>
      <c r="S924" s="44"/>
      <c r="T924" s="44"/>
      <c r="U924" s="44"/>
      <c r="V924" s="44"/>
      <c r="W924" s="44"/>
      <c r="X924" s="44"/>
      <c r="Y924" s="44"/>
    </row>
    <row r="925" spans="1:25" ht="18" customHeight="1">
      <c r="A925" s="94"/>
      <c r="B925" s="44"/>
      <c r="C925" s="118"/>
      <c r="D925" s="119"/>
      <c r="E925" s="119"/>
      <c r="F925" s="120"/>
      <c r="G925" s="44"/>
      <c r="H925" s="44"/>
      <c r="I925" s="44"/>
      <c r="J925" s="44"/>
      <c r="K925" s="44"/>
      <c r="L925" s="44"/>
      <c r="M925" s="44"/>
      <c r="N925" s="44"/>
      <c r="O925" s="44"/>
      <c r="P925" s="44"/>
      <c r="Q925" s="44"/>
      <c r="R925" s="44"/>
      <c r="S925" s="44"/>
      <c r="T925" s="44"/>
      <c r="U925" s="44"/>
      <c r="V925" s="44"/>
      <c r="W925" s="44"/>
      <c r="X925" s="44"/>
      <c r="Y925" s="44"/>
    </row>
    <row r="926" spans="1:25" ht="18" customHeight="1">
      <c r="A926" s="94"/>
      <c r="B926" s="44"/>
      <c r="C926" s="118"/>
      <c r="D926" s="119"/>
      <c r="E926" s="119"/>
      <c r="F926" s="120"/>
      <c r="G926" s="44"/>
      <c r="H926" s="44"/>
      <c r="I926" s="44"/>
      <c r="J926" s="44"/>
      <c r="K926" s="44"/>
      <c r="L926" s="44"/>
      <c r="M926" s="44"/>
      <c r="N926" s="44"/>
      <c r="O926" s="44"/>
      <c r="P926" s="44"/>
      <c r="Q926" s="44"/>
      <c r="R926" s="44"/>
      <c r="S926" s="44"/>
      <c r="T926" s="44"/>
      <c r="U926" s="44"/>
      <c r="V926" s="44"/>
      <c r="W926" s="44"/>
      <c r="X926" s="44"/>
      <c r="Y926" s="44"/>
    </row>
    <row r="927" spans="1:25" ht="18" customHeight="1">
      <c r="A927" s="94"/>
      <c r="B927" s="44"/>
      <c r="C927" s="118"/>
      <c r="D927" s="119"/>
      <c r="E927" s="119"/>
      <c r="F927" s="120"/>
      <c r="G927" s="44"/>
      <c r="H927" s="44"/>
      <c r="I927" s="44"/>
      <c r="J927" s="44"/>
      <c r="K927" s="44"/>
      <c r="L927" s="44"/>
      <c r="M927" s="44"/>
      <c r="N927" s="44"/>
      <c r="O927" s="44"/>
      <c r="P927" s="44"/>
      <c r="Q927" s="44"/>
      <c r="R927" s="44"/>
      <c r="S927" s="44"/>
      <c r="T927" s="44"/>
      <c r="U927" s="44"/>
      <c r="V927" s="44"/>
      <c r="W927" s="44"/>
      <c r="X927" s="44"/>
      <c r="Y927" s="44"/>
    </row>
    <row r="928" spans="1:25" ht="18" customHeight="1">
      <c r="A928" s="94"/>
      <c r="B928" s="44"/>
      <c r="C928" s="118"/>
      <c r="D928" s="119"/>
      <c r="E928" s="119"/>
      <c r="F928" s="120"/>
      <c r="G928" s="44"/>
      <c r="H928" s="44"/>
      <c r="I928" s="44"/>
      <c r="J928" s="44"/>
      <c r="K928" s="44"/>
      <c r="L928" s="44"/>
      <c r="M928" s="44"/>
      <c r="N928" s="44"/>
      <c r="O928" s="44"/>
      <c r="P928" s="44"/>
      <c r="Q928" s="44"/>
      <c r="R928" s="44"/>
      <c r="S928" s="44"/>
      <c r="T928" s="44"/>
      <c r="U928" s="44"/>
      <c r="V928" s="44"/>
      <c r="W928" s="44"/>
      <c r="X928" s="44"/>
      <c r="Y928" s="44"/>
    </row>
    <row r="929" spans="1:25" ht="18" customHeight="1">
      <c r="A929" s="94"/>
      <c r="B929" s="44"/>
      <c r="C929" s="118"/>
      <c r="D929" s="119"/>
      <c r="E929" s="119"/>
      <c r="F929" s="120"/>
      <c r="G929" s="44"/>
      <c r="H929" s="44"/>
      <c r="I929" s="44"/>
      <c r="J929" s="44"/>
      <c r="K929" s="44"/>
      <c r="L929" s="44"/>
      <c r="M929" s="44"/>
      <c r="N929" s="44"/>
      <c r="O929" s="44"/>
      <c r="P929" s="44"/>
      <c r="Q929" s="44"/>
      <c r="R929" s="44"/>
      <c r="S929" s="44"/>
      <c r="T929" s="44"/>
      <c r="U929" s="44"/>
      <c r="V929" s="44"/>
      <c r="W929" s="44"/>
      <c r="X929" s="44"/>
      <c r="Y929" s="44"/>
    </row>
    <row r="930" spans="1:25" ht="18" customHeight="1">
      <c r="A930" s="94"/>
      <c r="B930" s="44"/>
      <c r="C930" s="118"/>
      <c r="D930" s="119"/>
      <c r="E930" s="119"/>
      <c r="F930" s="120"/>
      <c r="G930" s="44"/>
      <c r="H930" s="44"/>
      <c r="I930" s="44"/>
      <c r="J930" s="44"/>
      <c r="K930" s="44"/>
      <c r="L930" s="44"/>
      <c r="M930" s="44"/>
      <c r="N930" s="44"/>
      <c r="O930" s="44"/>
      <c r="P930" s="44"/>
      <c r="Q930" s="44"/>
      <c r="R930" s="44"/>
      <c r="S930" s="44"/>
      <c r="T930" s="44"/>
      <c r="U930" s="44"/>
      <c r="V930" s="44"/>
      <c r="W930" s="44"/>
      <c r="X930" s="44"/>
      <c r="Y930" s="44"/>
    </row>
    <row r="931" spans="1:25" ht="18" customHeight="1">
      <c r="A931" s="94"/>
      <c r="B931" s="44"/>
      <c r="C931" s="118"/>
      <c r="D931" s="119"/>
      <c r="E931" s="119"/>
      <c r="F931" s="120"/>
      <c r="G931" s="44"/>
      <c r="H931" s="44"/>
      <c r="I931" s="44"/>
      <c r="J931" s="44"/>
      <c r="K931" s="44"/>
      <c r="L931" s="44"/>
      <c r="M931" s="44"/>
      <c r="N931" s="44"/>
      <c r="O931" s="44"/>
      <c r="P931" s="44"/>
      <c r="Q931" s="44"/>
      <c r="R931" s="44"/>
      <c r="S931" s="44"/>
      <c r="T931" s="44"/>
      <c r="U931" s="44"/>
      <c r="V931" s="44"/>
      <c r="W931" s="44"/>
      <c r="X931" s="44"/>
      <c r="Y931" s="44"/>
    </row>
    <row r="932" spans="1:25" ht="18" customHeight="1">
      <c r="A932" s="94"/>
      <c r="B932" s="44"/>
      <c r="C932" s="118"/>
      <c r="D932" s="119"/>
      <c r="E932" s="119"/>
      <c r="F932" s="120"/>
      <c r="G932" s="44"/>
      <c r="H932" s="44"/>
      <c r="I932" s="44"/>
      <c r="J932" s="44"/>
      <c r="K932" s="44"/>
      <c r="L932" s="44"/>
      <c r="M932" s="44"/>
      <c r="N932" s="44"/>
      <c r="O932" s="44"/>
      <c r="P932" s="44"/>
      <c r="Q932" s="44"/>
      <c r="R932" s="44"/>
      <c r="S932" s="44"/>
      <c r="T932" s="44"/>
      <c r="U932" s="44"/>
      <c r="V932" s="44"/>
      <c r="W932" s="44"/>
      <c r="X932" s="44"/>
      <c r="Y932" s="44"/>
    </row>
    <row r="933" spans="1:25" ht="18" customHeight="1">
      <c r="A933" s="94"/>
      <c r="B933" s="44"/>
      <c r="C933" s="118"/>
      <c r="D933" s="119"/>
      <c r="E933" s="119"/>
      <c r="F933" s="120"/>
      <c r="G933" s="44"/>
      <c r="H933" s="44"/>
      <c r="I933" s="44"/>
      <c r="J933" s="44"/>
      <c r="K933" s="44"/>
      <c r="L933" s="44"/>
      <c r="M933" s="44"/>
      <c r="N933" s="44"/>
      <c r="O933" s="44"/>
      <c r="P933" s="44"/>
      <c r="Q933" s="44"/>
      <c r="R933" s="44"/>
      <c r="S933" s="44"/>
      <c r="T933" s="44"/>
      <c r="U933" s="44"/>
      <c r="V933" s="44"/>
      <c r="W933" s="44"/>
      <c r="X933" s="44"/>
      <c r="Y933" s="44"/>
    </row>
    <row r="934" spans="1:25" ht="18" customHeight="1">
      <c r="A934" s="94"/>
      <c r="B934" s="44"/>
      <c r="C934" s="118"/>
      <c r="D934" s="119"/>
      <c r="E934" s="119"/>
      <c r="F934" s="120"/>
      <c r="G934" s="44"/>
      <c r="H934" s="44"/>
      <c r="I934" s="44"/>
      <c r="J934" s="44"/>
      <c r="K934" s="44"/>
      <c r="L934" s="44"/>
      <c r="M934" s="44"/>
      <c r="N934" s="44"/>
      <c r="O934" s="44"/>
      <c r="P934" s="44"/>
      <c r="Q934" s="44"/>
      <c r="R934" s="44"/>
      <c r="S934" s="44"/>
      <c r="T934" s="44"/>
      <c r="U934" s="44"/>
      <c r="V934" s="44"/>
      <c r="W934" s="44"/>
      <c r="X934" s="44"/>
      <c r="Y934" s="44"/>
    </row>
    <row r="935" spans="1:25" ht="18" customHeight="1">
      <c r="A935" s="94"/>
      <c r="B935" s="44"/>
      <c r="C935" s="118"/>
      <c r="D935" s="119"/>
      <c r="E935" s="119"/>
      <c r="F935" s="120"/>
      <c r="G935" s="44"/>
      <c r="H935" s="44"/>
      <c r="I935" s="44"/>
      <c r="J935" s="44"/>
      <c r="K935" s="44"/>
      <c r="L935" s="44"/>
      <c r="M935" s="44"/>
      <c r="N935" s="44"/>
      <c r="O935" s="44"/>
      <c r="P935" s="44"/>
      <c r="Q935" s="44"/>
      <c r="R935" s="44"/>
      <c r="S935" s="44"/>
      <c r="T935" s="44"/>
      <c r="U935" s="44"/>
      <c r="V935" s="44"/>
      <c r="W935" s="44"/>
      <c r="X935" s="44"/>
      <c r="Y935" s="44"/>
    </row>
    <row r="936" spans="1:25" ht="18" customHeight="1">
      <c r="A936" s="94"/>
      <c r="B936" s="44"/>
      <c r="C936" s="118"/>
      <c r="D936" s="119"/>
      <c r="E936" s="119"/>
      <c r="F936" s="120"/>
      <c r="G936" s="44"/>
      <c r="H936" s="44"/>
      <c r="I936" s="44"/>
      <c r="J936" s="44"/>
      <c r="K936" s="44"/>
      <c r="L936" s="44"/>
      <c r="M936" s="44"/>
      <c r="N936" s="44"/>
      <c r="O936" s="44"/>
      <c r="P936" s="44"/>
      <c r="Q936" s="44"/>
      <c r="R936" s="44"/>
      <c r="S936" s="44"/>
      <c r="T936" s="44"/>
      <c r="U936" s="44"/>
      <c r="V936" s="44"/>
      <c r="W936" s="44"/>
      <c r="X936" s="44"/>
      <c r="Y936" s="44"/>
    </row>
    <row r="937" spans="1:25" ht="18" customHeight="1">
      <c r="A937" s="94"/>
      <c r="B937" s="44"/>
      <c r="C937" s="118"/>
      <c r="D937" s="119"/>
      <c r="E937" s="119"/>
      <c r="F937" s="120"/>
      <c r="G937" s="44"/>
      <c r="H937" s="44"/>
      <c r="I937" s="44"/>
      <c r="J937" s="44"/>
      <c r="K937" s="44"/>
      <c r="L937" s="44"/>
      <c r="M937" s="44"/>
      <c r="N937" s="44"/>
      <c r="O937" s="44"/>
      <c r="P937" s="44"/>
      <c r="Q937" s="44"/>
      <c r="R937" s="44"/>
      <c r="S937" s="44"/>
      <c r="T937" s="44"/>
      <c r="U937" s="44"/>
      <c r="V937" s="44"/>
      <c r="W937" s="44"/>
      <c r="X937" s="44"/>
      <c r="Y937" s="44"/>
    </row>
    <row r="938" spans="1:25" ht="18" customHeight="1">
      <c r="A938" s="94"/>
      <c r="B938" s="44"/>
      <c r="C938" s="118"/>
      <c r="D938" s="119"/>
      <c r="E938" s="119"/>
      <c r="F938" s="120"/>
      <c r="G938" s="44"/>
      <c r="H938" s="44"/>
      <c r="I938" s="44"/>
      <c r="J938" s="44"/>
      <c r="K938" s="44"/>
      <c r="L938" s="44"/>
      <c r="M938" s="44"/>
      <c r="N938" s="44"/>
      <c r="O938" s="44"/>
      <c r="P938" s="44"/>
      <c r="Q938" s="44"/>
      <c r="R938" s="44"/>
      <c r="S938" s="44"/>
      <c r="T938" s="44"/>
      <c r="U938" s="44"/>
      <c r="V938" s="44"/>
      <c r="W938" s="44"/>
      <c r="X938" s="44"/>
      <c r="Y938" s="44"/>
    </row>
    <row r="939" spans="1:25" ht="18" customHeight="1">
      <c r="A939" s="94"/>
      <c r="B939" s="44"/>
      <c r="C939" s="118"/>
      <c r="D939" s="119"/>
      <c r="E939" s="119"/>
      <c r="F939" s="120"/>
      <c r="G939" s="44"/>
      <c r="H939" s="44"/>
      <c r="I939" s="44"/>
      <c r="J939" s="44"/>
      <c r="K939" s="44"/>
      <c r="L939" s="44"/>
      <c r="M939" s="44"/>
      <c r="N939" s="44"/>
      <c r="O939" s="44"/>
      <c r="P939" s="44"/>
      <c r="Q939" s="44"/>
      <c r="R939" s="44"/>
      <c r="S939" s="44"/>
      <c r="T939" s="44"/>
      <c r="U939" s="44"/>
      <c r="V939" s="44"/>
      <c r="W939" s="44"/>
      <c r="X939" s="44"/>
      <c r="Y939" s="44"/>
    </row>
    <row r="940" spans="1:25" ht="18" customHeight="1">
      <c r="A940" s="94"/>
      <c r="B940" s="44"/>
      <c r="C940" s="118"/>
      <c r="D940" s="119"/>
      <c r="E940" s="119"/>
      <c r="F940" s="120"/>
      <c r="G940" s="44"/>
      <c r="H940" s="44"/>
      <c r="I940" s="44"/>
      <c r="J940" s="44"/>
      <c r="K940" s="44"/>
      <c r="L940" s="44"/>
      <c r="M940" s="44"/>
      <c r="N940" s="44"/>
      <c r="O940" s="44"/>
      <c r="P940" s="44"/>
      <c r="Q940" s="44"/>
      <c r="R940" s="44"/>
      <c r="S940" s="44"/>
      <c r="T940" s="44"/>
      <c r="U940" s="44"/>
      <c r="V940" s="44"/>
      <c r="W940" s="44"/>
      <c r="X940" s="44"/>
      <c r="Y940" s="44"/>
    </row>
    <row r="941" spans="1:25" ht="18" customHeight="1">
      <c r="A941" s="94"/>
      <c r="B941" s="44"/>
      <c r="C941" s="118"/>
      <c r="D941" s="119"/>
      <c r="E941" s="119"/>
      <c r="F941" s="120"/>
      <c r="G941" s="44"/>
      <c r="H941" s="44"/>
      <c r="I941" s="44"/>
      <c r="J941" s="44"/>
      <c r="K941" s="44"/>
      <c r="L941" s="44"/>
      <c r="M941" s="44"/>
      <c r="N941" s="44"/>
      <c r="O941" s="44"/>
      <c r="P941" s="44"/>
      <c r="Q941" s="44"/>
      <c r="R941" s="44"/>
      <c r="S941" s="44"/>
      <c r="T941" s="44"/>
      <c r="U941" s="44"/>
      <c r="V941" s="44"/>
      <c r="W941" s="44"/>
      <c r="X941" s="44"/>
      <c r="Y941" s="44"/>
    </row>
    <row r="942" spans="1:25" ht="18" customHeight="1">
      <c r="A942" s="94"/>
      <c r="B942" s="44"/>
      <c r="C942" s="118"/>
      <c r="D942" s="119"/>
      <c r="E942" s="119"/>
      <c r="F942" s="120"/>
      <c r="G942" s="44"/>
      <c r="H942" s="44"/>
      <c r="I942" s="44"/>
      <c r="J942" s="44"/>
      <c r="K942" s="44"/>
      <c r="L942" s="44"/>
      <c r="M942" s="44"/>
      <c r="N942" s="44"/>
      <c r="O942" s="44"/>
      <c r="P942" s="44"/>
      <c r="Q942" s="44"/>
      <c r="R942" s="44"/>
      <c r="S942" s="44"/>
      <c r="T942" s="44"/>
      <c r="U942" s="44"/>
      <c r="V942" s="44"/>
      <c r="W942" s="44"/>
      <c r="X942" s="44"/>
      <c r="Y942" s="44"/>
    </row>
    <row r="943" spans="1:25" ht="18" customHeight="1">
      <c r="A943" s="94"/>
      <c r="B943" s="44"/>
      <c r="C943" s="118"/>
      <c r="D943" s="119"/>
      <c r="E943" s="119"/>
      <c r="F943" s="120"/>
      <c r="G943" s="44"/>
      <c r="H943" s="44"/>
      <c r="I943" s="44"/>
      <c r="J943" s="44"/>
      <c r="K943" s="44"/>
      <c r="L943" s="44"/>
      <c r="M943" s="44"/>
      <c r="N943" s="44"/>
      <c r="O943" s="44"/>
      <c r="P943" s="44"/>
      <c r="Q943" s="44"/>
      <c r="R943" s="44"/>
      <c r="S943" s="44"/>
      <c r="T943" s="44"/>
      <c r="U943" s="44"/>
      <c r="V943" s="44"/>
      <c r="W943" s="44"/>
      <c r="X943" s="44"/>
      <c r="Y943" s="44"/>
    </row>
    <row r="944" spans="1:25" ht="18" customHeight="1">
      <c r="A944" s="94"/>
      <c r="B944" s="44"/>
      <c r="C944" s="118"/>
      <c r="D944" s="119"/>
      <c r="E944" s="119"/>
      <c r="F944" s="120"/>
      <c r="G944" s="44"/>
      <c r="H944" s="44"/>
      <c r="I944" s="44"/>
      <c r="J944" s="44"/>
      <c r="K944" s="44"/>
      <c r="L944" s="44"/>
      <c r="M944" s="44"/>
      <c r="N944" s="44"/>
      <c r="O944" s="44"/>
      <c r="P944" s="44"/>
      <c r="Q944" s="44"/>
      <c r="R944" s="44"/>
      <c r="S944" s="44"/>
      <c r="T944" s="44"/>
      <c r="U944" s="44"/>
      <c r="V944" s="44"/>
      <c r="W944" s="44"/>
      <c r="X944" s="44"/>
      <c r="Y944" s="44"/>
    </row>
    <row r="945" spans="1:25" ht="18" customHeight="1">
      <c r="A945" s="94"/>
      <c r="B945" s="44"/>
      <c r="C945" s="118"/>
      <c r="D945" s="119"/>
      <c r="E945" s="119"/>
      <c r="F945" s="120"/>
      <c r="G945" s="44"/>
      <c r="H945" s="44"/>
      <c r="I945" s="44"/>
      <c r="J945" s="44"/>
      <c r="K945" s="44"/>
      <c r="L945" s="44"/>
      <c r="M945" s="44"/>
      <c r="N945" s="44"/>
      <c r="O945" s="44"/>
      <c r="P945" s="44"/>
      <c r="Q945" s="44"/>
      <c r="R945" s="44"/>
      <c r="S945" s="44"/>
      <c r="T945" s="44"/>
      <c r="U945" s="44"/>
      <c r="V945" s="44"/>
      <c r="W945" s="44"/>
      <c r="X945" s="44"/>
      <c r="Y945" s="44"/>
    </row>
    <row r="946" spans="1:25" ht="18" customHeight="1">
      <c r="A946" s="94"/>
      <c r="B946" s="44"/>
      <c r="C946" s="118"/>
      <c r="D946" s="119"/>
      <c r="E946" s="119"/>
      <c r="F946" s="120"/>
      <c r="G946" s="44"/>
      <c r="H946" s="44"/>
      <c r="I946" s="44"/>
      <c r="J946" s="44"/>
      <c r="K946" s="44"/>
      <c r="L946" s="44"/>
      <c r="M946" s="44"/>
      <c r="N946" s="44"/>
      <c r="O946" s="44"/>
      <c r="P946" s="44"/>
      <c r="Q946" s="44"/>
      <c r="R946" s="44"/>
      <c r="S946" s="44"/>
      <c r="T946" s="44"/>
      <c r="U946" s="44"/>
      <c r="V946" s="44"/>
      <c r="W946" s="44"/>
      <c r="X946" s="44"/>
      <c r="Y946" s="44"/>
    </row>
    <row r="947" spans="1:25" ht="18" customHeight="1">
      <c r="A947" s="94"/>
      <c r="B947" s="44"/>
      <c r="C947" s="118"/>
      <c r="D947" s="119"/>
      <c r="E947" s="119"/>
      <c r="F947" s="120"/>
      <c r="G947" s="44"/>
      <c r="H947" s="44"/>
      <c r="I947" s="44"/>
      <c r="J947" s="44"/>
      <c r="K947" s="44"/>
      <c r="L947" s="44"/>
      <c r="M947" s="44"/>
      <c r="N947" s="44"/>
      <c r="O947" s="44"/>
      <c r="P947" s="44"/>
      <c r="Q947" s="44"/>
      <c r="R947" s="44"/>
      <c r="S947" s="44"/>
      <c r="T947" s="44"/>
      <c r="U947" s="44"/>
      <c r="V947" s="44"/>
      <c r="W947" s="44"/>
      <c r="X947" s="44"/>
      <c r="Y947" s="44"/>
    </row>
    <row r="948" spans="1:25" ht="18" customHeight="1">
      <c r="A948" s="94"/>
      <c r="B948" s="44"/>
      <c r="C948" s="118"/>
      <c r="D948" s="119"/>
      <c r="E948" s="119"/>
      <c r="F948" s="120"/>
      <c r="G948" s="44"/>
      <c r="H948" s="44"/>
      <c r="I948" s="44"/>
      <c r="J948" s="44"/>
      <c r="K948" s="44"/>
      <c r="L948" s="44"/>
      <c r="M948" s="44"/>
      <c r="N948" s="44"/>
      <c r="O948" s="44"/>
      <c r="P948" s="44"/>
      <c r="Q948" s="44"/>
      <c r="R948" s="44"/>
      <c r="S948" s="44"/>
      <c r="T948" s="44"/>
      <c r="U948" s="44"/>
      <c r="V948" s="44"/>
      <c r="W948" s="44"/>
      <c r="X948" s="44"/>
      <c r="Y948" s="44"/>
    </row>
    <row r="949" spans="1:25" ht="18" customHeight="1">
      <c r="A949" s="94"/>
      <c r="B949" s="44"/>
      <c r="C949" s="118"/>
      <c r="D949" s="119"/>
      <c r="E949" s="119"/>
      <c r="F949" s="120"/>
      <c r="G949" s="44"/>
      <c r="H949" s="44"/>
      <c r="I949" s="44"/>
      <c r="J949" s="44"/>
      <c r="K949" s="44"/>
      <c r="L949" s="44"/>
      <c r="M949" s="44"/>
      <c r="N949" s="44"/>
      <c r="O949" s="44"/>
      <c r="P949" s="44"/>
      <c r="Q949" s="44"/>
      <c r="R949" s="44"/>
      <c r="S949" s="44"/>
      <c r="T949" s="44"/>
      <c r="U949" s="44"/>
      <c r="V949" s="44"/>
      <c r="W949" s="44"/>
      <c r="X949" s="44"/>
      <c r="Y949" s="44"/>
    </row>
    <row r="950" spans="1:25" ht="18" customHeight="1">
      <c r="A950" s="94"/>
      <c r="B950" s="44"/>
      <c r="C950" s="118"/>
      <c r="D950" s="119"/>
      <c r="E950" s="119"/>
      <c r="F950" s="120"/>
      <c r="G950" s="44"/>
      <c r="H950" s="44"/>
      <c r="I950" s="44"/>
      <c r="J950" s="44"/>
      <c r="K950" s="44"/>
      <c r="L950" s="44"/>
      <c r="M950" s="44"/>
      <c r="N950" s="44"/>
      <c r="O950" s="44"/>
      <c r="P950" s="44"/>
      <c r="Q950" s="44"/>
      <c r="R950" s="44"/>
      <c r="S950" s="44"/>
      <c r="T950" s="44"/>
      <c r="U950" s="44"/>
      <c r="V950" s="44"/>
      <c r="W950" s="44"/>
      <c r="X950" s="44"/>
      <c r="Y950" s="44"/>
    </row>
    <row r="951" spans="1:25" ht="18" customHeight="1">
      <c r="A951" s="94"/>
      <c r="B951" s="44"/>
      <c r="C951" s="118"/>
      <c r="D951" s="119"/>
      <c r="E951" s="119"/>
      <c r="F951" s="120"/>
      <c r="G951" s="44"/>
      <c r="H951" s="44"/>
      <c r="I951" s="44"/>
      <c r="J951" s="44"/>
      <c r="K951" s="44"/>
      <c r="L951" s="44"/>
      <c r="M951" s="44"/>
      <c r="N951" s="44"/>
      <c r="O951" s="44"/>
      <c r="P951" s="44"/>
      <c r="Q951" s="44"/>
      <c r="R951" s="44"/>
      <c r="S951" s="44"/>
      <c r="T951" s="44"/>
      <c r="U951" s="44"/>
      <c r="V951" s="44"/>
      <c r="W951" s="44"/>
      <c r="X951" s="44"/>
      <c r="Y951" s="44"/>
    </row>
    <row r="952" spans="1:25" ht="18" customHeight="1">
      <c r="A952" s="94"/>
      <c r="B952" s="44"/>
      <c r="C952" s="118"/>
      <c r="D952" s="119"/>
      <c r="E952" s="119"/>
      <c r="F952" s="120"/>
      <c r="G952" s="44"/>
      <c r="H952" s="44"/>
      <c r="I952" s="44"/>
      <c r="J952" s="44"/>
      <c r="K952" s="44"/>
      <c r="L952" s="44"/>
      <c r="M952" s="44"/>
      <c r="N952" s="44"/>
      <c r="O952" s="44"/>
      <c r="P952" s="44"/>
      <c r="Q952" s="44"/>
      <c r="R952" s="44"/>
      <c r="S952" s="44"/>
      <c r="T952" s="44"/>
      <c r="U952" s="44"/>
      <c r="V952" s="44"/>
      <c r="W952" s="44"/>
      <c r="X952" s="44"/>
      <c r="Y952" s="44"/>
    </row>
    <row r="953" spans="1:25" ht="18" customHeight="1">
      <c r="A953" s="94"/>
      <c r="B953" s="44"/>
      <c r="C953" s="118"/>
      <c r="D953" s="119"/>
      <c r="E953" s="119"/>
      <c r="F953" s="120"/>
      <c r="G953" s="44"/>
      <c r="H953" s="44"/>
      <c r="I953" s="44"/>
      <c r="J953" s="44"/>
      <c r="K953" s="44"/>
      <c r="L953" s="44"/>
      <c r="M953" s="44"/>
      <c r="N953" s="44"/>
      <c r="O953" s="44"/>
      <c r="P953" s="44"/>
      <c r="Q953" s="44"/>
      <c r="R953" s="44"/>
      <c r="S953" s="44"/>
      <c r="T953" s="44"/>
      <c r="U953" s="44"/>
      <c r="V953" s="44"/>
      <c r="W953" s="44"/>
      <c r="X953" s="44"/>
      <c r="Y953" s="44"/>
    </row>
    <row r="954" spans="1:25" ht="18" customHeight="1">
      <c r="A954" s="94"/>
      <c r="B954" s="44"/>
      <c r="C954" s="118"/>
      <c r="D954" s="119"/>
      <c r="E954" s="119"/>
      <c r="F954" s="120"/>
      <c r="G954" s="44"/>
      <c r="H954" s="44"/>
      <c r="I954" s="44"/>
      <c r="J954" s="44"/>
      <c r="K954" s="44"/>
      <c r="L954" s="44"/>
      <c r="M954" s="44"/>
      <c r="N954" s="44"/>
      <c r="O954" s="44"/>
      <c r="P954" s="44"/>
      <c r="Q954" s="44"/>
      <c r="R954" s="44"/>
      <c r="S954" s="44"/>
      <c r="T954" s="44"/>
      <c r="U954" s="44"/>
      <c r="V954" s="44"/>
      <c r="W954" s="44"/>
      <c r="X954" s="44"/>
      <c r="Y954" s="44"/>
    </row>
    <row r="955" spans="1:25" ht="18" customHeight="1">
      <c r="A955" s="94"/>
      <c r="B955" s="44"/>
      <c r="C955" s="118"/>
      <c r="D955" s="119"/>
      <c r="E955" s="119"/>
      <c r="F955" s="120"/>
      <c r="G955" s="44"/>
      <c r="H955" s="44"/>
      <c r="I955" s="44"/>
      <c r="J955" s="44"/>
      <c r="K955" s="44"/>
      <c r="L955" s="44"/>
      <c r="M955" s="44"/>
      <c r="N955" s="44"/>
      <c r="O955" s="44"/>
      <c r="P955" s="44"/>
      <c r="Q955" s="44"/>
      <c r="R955" s="44"/>
      <c r="S955" s="44"/>
      <c r="T955" s="44"/>
      <c r="U955" s="44"/>
      <c r="V955" s="44"/>
      <c r="W955" s="44"/>
      <c r="X955" s="44"/>
      <c r="Y955" s="44"/>
    </row>
    <row r="956" spans="1:25" ht="18" customHeight="1">
      <c r="A956" s="94"/>
      <c r="B956" s="44"/>
      <c r="C956" s="118"/>
      <c r="D956" s="119"/>
      <c r="E956" s="119"/>
      <c r="F956" s="120"/>
      <c r="G956" s="44"/>
      <c r="H956" s="44"/>
      <c r="I956" s="44"/>
      <c r="J956" s="44"/>
      <c r="K956" s="44"/>
      <c r="L956" s="44"/>
      <c r="M956" s="44"/>
      <c r="N956" s="44"/>
      <c r="O956" s="44"/>
      <c r="P956" s="44"/>
      <c r="Q956" s="44"/>
      <c r="R956" s="44"/>
      <c r="S956" s="44"/>
      <c r="T956" s="44"/>
      <c r="U956" s="44"/>
      <c r="V956" s="44"/>
      <c r="W956" s="44"/>
      <c r="X956" s="44"/>
      <c r="Y956" s="44"/>
    </row>
    <row r="957" spans="1:25" ht="18" customHeight="1">
      <c r="A957" s="94"/>
      <c r="B957" s="44"/>
      <c r="C957" s="118"/>
      <c r="D957" s="119"/>
      <c r="E957" s="119"/>
      <c r="F957" s="120"/>
      <c r="G957" s="44"/>
      <c r="H957" s="44"/>
      <c r="I957" s="44"/>
      <c r="J957" s="44"/>
      <c r="K957" s="44"/>
      <c r="L957" s="44"/>
      <c r="M957" s="44"/>
      <c r="N957" s="44"/>
      <c r="O957" s="44"/>
      <c r="P957" s="44"/>
      <c r="Q957" s="44"/>
      <c r="R957" s="44"/>
      <c r="S957" s="44"/>
      <c r="T957" s="44"/>
      <c r="U957" s="44"/>
      <c r="V957" s="44"/>
      <c r="W957" s="44"/>
      <c r="X957" s="44"/>
      <c r="Y957" s="44"/>
    </row>
    <row r="958" spans="1:25" ht="18" customHeight="1">
      <c r="A958" s="94"/>
      <c r="B958" s="44"/>
      <c r="C958" s="118"/>
      <c r="D958" s="119"/>
      <c r="E958" s="119"/>
      <c r="F958" s="120"/>
      <c r="G958" s="44"/>
      <c r="H958" s="44"/>
      <c r="I958" s="44"/>
      <c r="J958" s="44"/>
      <c r="K958" s="44"/>
      <c r="L958" s="44"/>
      <c r="M958" s="44"/>
      <c r="N958" s="44"/>
      <c r="O958" s="44"/>
      <c r="P958" s="44"/>
      <c r="Q958" s="44"/>
      <c r="R958" s="44"/>
      <c r="S958" s="44"/>
      <c r="T958" s="44"/>
      <c r="U958" s="44"/>
      <c r="V958" s="44"/>
      <c r="W958" s="44"/>
      <c r="X958" s="44"/>
      <c r="Y958" s="44"/>
    </row>
    <row r="959" spans="1:25" ht="18" customHeight="1">
      <c r="A959" s="94"/>
      <c r="B959" s="44"/>
      <c r="C959" s="118"/>
      <c r="D959" s="119"/>
      <c r="E959" s="119"/>
      <c r="F959" s="120"/>
      <c r="G959" s="44"/>
      <c r="H959" s="44"/>
      <c r="I959" s="44"/>
      <c r="J959" s="44"/>
      <c r="K959" s="44"/>
      <c r="L959" s="44"/>
      <c r="M959" s="44"/>
      <c r="N959" s="44"/>
      <c r="O959" s="44"/>
      <c r="P959" s="44"/>
      <c r="Q959" s="44"/>
      <c r="R959" s="44"/>
      <c r="S959" s="44"/>
      <c r="T959" s="44"/>
      <c r="U959" s="44"/>
      <c r="V959" s="44"/>
      <c r="W959" s="44"/>
      <c r="X959" s="44"/>
      <c r="Y959" s="44"/>
    </row>
    <row r="960" spans="1:25" ht="18" customHeight="1">
      <c r="A960" s="94"/>
      <c r="B960" s="44"/>
      <c r="C960" s="118"/>
      <c r="D960" s="119"/>
      <c r="E960" s="119"/>
      <c r="F960" s="120"/>
      <c r="G960" s="44"/>
      <c r="H960" s="44"/>
      <c r="I960" s="44"/>
      <c r="J960" s="44"/>
      <c r="K960" s="44"/>
      <c r="L960" s="44"/>
      <c r="M960" s="44"/>
      <c r="N960" s="44"/>
      <c r="O960" s="44"/>
      <c r="P960" s="44"/>
      <c r="Q960" s="44"/>
      <c r="R960" s="44"/>
      <c r="S960" s="44"/>
      <c r="T960" s="44"/>
      <c r="U960" s="44"/>
      <c r="V960" s="44"/>
      <c r="W960" s="44"/>
      <c r="X960" s="44"/>
      <c r="Y960" s="44"/>
    </row>
    <row r="961" spans="1:25" ht="18" customHeight="1">
      <c r="A961" s="94"/>
      <c r="B961" s="44"/>
      <c r="C961" s="118"/>
      <c r="D961" s="119"/>
      <c r="E961" s="119"/>
      <c r="F961" s="120"/>
      <c r="G961" s="44"/>
      <c r="H961" s="44"/>
      <c r="I961" s="44"/>
      <c r="J961" s="44"/>
      <c r="K961" s="44"/>
      <c r="L961" s="44"/>
      <c r="M961" s="44"/>
      <c r="N961" s="44"/>
      <c r="O961" s="44"/>
      <c r="P961" s="44"/>
      <c r="Q961" s="44"/>
      <c r="R961" s="44"/>
      <c r="S961" s="44"/>
      <c r="T961" s="44"/>
      <c r="U961" s="44"/>
      <c r="V961" s="44"/>
      <c r="W961" s="44"/>
      <c r="X961" s="44"/>
      <c r="Y961" s="44"/>
    </row>
    <row r="962" spans="1:25" ht="18" customHeight="1">
      <c r="A962" s="94"/>
      <c r="B962" s="44"/>
      <c r="C962" s="118"/>
      <c r="D962" s="119"/>
      <c r="E962" s="119"/>
      <c r="F962" s="120"/>
      <c r="G962" s="44"/>
      <c r="H962" s="44"/>
      <c r="I962" s="44"/>
      <c r="J962" s="44"/>
      <c r="K962" s="44"/>
      <c r="L962" s="44"/>
      <c r="M962" s="44"/>
      <c r="N962" s="44"/>
      <c r="O962" s="44"/>
      <c r="P962" s="44"/>
      <c r="Q962" s="44"/>
      <c r="R962" s="44"/>
      <c r="S962" s="44"/>
      <c r="T962" s="44"/>
      <c r="U962" s="44"/>
      <c r="V962" s="44"/>
      <c r="W962" s="44"/>
      <c r="X962" s="44"/>
      <c r="Y962" s="44"/>
    </row>
    <row r="963" spans="1:25" ht="18" customHeight="1">
      <c r="A963" s="94"/>
      <c r="B963" s="44"/>
      <c r="C963" s="118"/>
      <c r="D963" s="119"/>
      <c r="E963" s="119"/>
      <c r="F963" s="120"/>
      <c r="G963" s="44"/>
      <c r="H963" s="44"/>
      <c r="I963" s="44"/>
      <c r="J963" s="44"/>
      <c r="K963" s="44"/>
      <c r="L963" s="44"/>
      <c r="M963" s="44"/>
      <c r="N963" s="44"/>
      <c r="O963" s="44"/>
      <c r="P963" s="44"/>
      <c r="Q963" s="44"/>
      <c r="R963" s="44"/>
      <c r="S963" s="44"/>
      <c r="T963" s="44"/>
      <c r="U963" s="44"/>
      <c r="V963" s="44"/>
      <c r="W963" s="44"/>
      <c r="X963" s="44"/>
      <c r="Y963" s="44"/>
    </row>
    <row r="964" spans="1:25" ht="18" customHeight="1">
      <c r="A964" s="94"/>
      <c r="B964" s="44"/>
      <c r="C964" s="118"/>
      <c r="D964" s="119"/>
      <c r="E964" s="119"/>
      <c r="F964" s="120"/>
      <c r="G964" s="44"/>
      <c r="H964" s="44"/>
      <c r="I964" s="44"/>
      <c r="J964" s="44"/>
      <c r="K964" s="44"/>
      <c r="L964" s="44"/>
      <c r="M964" s="44"/>
      <c r="N964" s="44"/>
      <c r="O964" s="44"/>
      <c r="P964" s="44"/>
      <c r="Q964" s="44"/>
      <c r="R964" s="44"/>
      <c r="S964" s="44"/>
      <c r="T964" s="44"/>
      <c r="U964" s="44"/>
      <c r="V964" s="44"/>
      <c r="W964" s="44"/>
      <c r="X964" s="44"/>
      <c r="Y964" s="44"/>
    </row>
    <row r="965" spans="1:25" ht="18" customHeight="1">
      <c r="A965" s="94"/>
      <c r="B965" s="44"/>
      <c r="C965" s="118"/>
      <c r="D965" s="119"/>
      <c r="E965" s="119"/>
      <c r="F965" s="120"/>
      <c r="G965" s="44"/>
      <c r="H965" s="44"/>
      <c r="I965" s="44"/>
      <c r="J965" s="44"/>
      <c r="K965" s="44"/>
      <c r="L965" s="44"/>
      <c r="M965" s="44"/>
      <c r="N965" s="44"/>
      <c r="O965" s="44"/>
      <c r="P965" s="44"/>
      <c r="Q965" s="44"/>
      <c r="R965" s="44"/>
      <c r="S965" s="44"/>
      <c r="T965" s="44"/>
      <c r="U965" s="44"/>
      <c r="V965" s="44"/>
      <c r="W965" s="44"/>
      <c r="X965" s="44"/>
      <c r="Y965" s="44"/>
    </row>
    <row r="966" spans="1:25" ht="18" customHeight="1">
      <c r="A966" s="94"/>
      <c r="B966" s="44"/>
      <c r="C966" s="118"/>
      <c r="D966" s="119"/>
      <c r="E966" s="119"/>
      <c r="F966" s="120"/>
      <c r="G966" s="44"/>
      <c r="H966" s="44"/>
      <c r="I966" s="44"/>
      <c r="J966" s="44"/>
      <c r="K966" s="44"/>
      <c r="L966" s="44"/>
      <c r="M966" s="44"/>
      <c r="N966" s="44"/>
      <c r="O966" s="44"/>
      <c r="P966" s="44"/>
      <c r="Q966" s="44"/>
      <c r="R966" s="44"/>
      <c r="S966" s="44"/>
      <c r="T966" s="44"/>
      <c r="U966" s="44"/>
      <c r="V966" s="44"/>
      <c r="W966" s="44"/>
      <c r="X966" s="44"/>
      <c r="Y966" s="44"/>
    </row>
    <row r="967" spans="1:25" ht="18" customHeight="1">
      <c r="A967" s="94"/>
      <c r="B967" s="44"/>
      <c r="C967" s="118"/>
      <c r="D967" s="119"/>
      <c r="E967" s="119"/>
      <c r="F967" s="120"/>
      <c r="G967" s="44"/>
      <c r="H967" s="44"/>
      <c r="I967" s="44"/>
      <c r="J967" s="44"/>
      <c r="K967" s="44"/>
      <c r="L967" s="44"/>
      <c r="M967" s="44"/>
      <c r="N967" s="44"/>
      <c r="O967" s="44"/>
      <c r="P967" s="44"/>
      <c r="Q967" s="44"/>
      <c r="R967" s="44"/>
      <c r="S967" s="44"/>
      <c r="T967" s="44"/>
      <c r="U967" s="44"/>
      <c r="V967" s="44"/>
      <c r="W967" s="44"/>
      <c r="X967" s="44"/>
      <c r="Y967" s="44"/>
    </row>
    <row r="968" spans="1:25" ht="18" customHeight="1">
      <c r="A968" s="94"/>
      <c r="B968" s="44"/>
      <c r="C968" s="118"/>
      <c r="D968" s="119"/>
      <c r="E968" s="119"/>
      <c r="F968" s="120"/>
      <c r="G968" s="44"/>
      <c r="H968" s="44"/>
      <c r="I968" s="44"/>
      <c r="J968" s="44"/>
      <c r="K968" s="44"/>
      <c r="L968" s="44"/>
      <c r="M968" s="44"/>
      <c r="N968" s="44"/>
      <c r="O968" s="44"/>
      <c r="P968" s="44"/>
      <c r="Q968" s="44"/>
      <c r="R968" s="44"/>
      <c r="S968" s="44"/>
      <c r="T968" s="44"/>
      <c r="U968" s="44"/>
      <c r="V968" s="44"/>
      <c r="W968" s="44"/>
      <c r="X968" s="44"/>
      <c r="Y968" s="44"/>
    </row>
    <row r="969" spans="1:25" ht="18" customHeight="1">
      <c r="A969" s="94"/>
      <c r="B969" s="44"/>
      <c r="C969" s="118"/>
      <c r="D969" s="119"/>
      <c r="E969" s="119"/>
      <c r="F969" s="120"/>
      <c r="G969" s="44"/>
      <c r="H969" s="44"/>
      <c r="I969" s="44"/>
      <c r="J969" s="44"/>
      <c r="K969" s="44"/>
      <c r="L969" s="44"/>
      <c r="M969" s="44"/>
      <c r="N969" s="44"/>
      <c r="O969" s="44"/>
      <c r="P969" s="44"/>
      <c r="Q969" s="44"/>
      <c r="R969" s="44"/>
      <c r="S969" s="44"/>
      <c r="T969" s="44"/>
      <c r="U969" s="44"/>
      <c r="V969" s="44"/>
      <c r="W969" s="44"/>
      <c r="X969" s="44"/>
      <c r="Y969" s="44"/>
    </row>
    <row r="970" spans="1:25" ht="18" customHeight="1">
      <c r="A970" s="94"/>
      <c r="B970" s="44"/>
      <c r="C970" s="118"/>
      <c r="D970" s="119"/>
      <c r="E970" s="119"/>
      <c r="F970" s="120"/>
      <c r="G970" s="44"/>
      <c r="H970" s="44"/>
      <c r="I970" s="44"/>
      <c r="J970" s="44"/>
      <c r="K970" s="44"/>
      <c r="L970" s="44"/>
      <c r="M970" s="44"/>
      <c r="N970" s="44"/>
      <c r="O970" s="44"/>
      <c r="P970" s="44"/>
      <c r="Q970" s="44"/>
      <c r="R970" s="44"/>
      <c r="S970" s="44"/>
      <c r="T970" s="44"/>
      <c r="U970" s="44"/>
      <c r="V970" s="44"/>
      <c r="W970" s="44"/>
      <c r="X970" s="44"/>
      <c r="Y970" s="44"/>
    </row>
    <row r="971" spans="1:25" ht="18" customHeight="1">
      <c r="A971" s="94"/>
      <c r="B971" s="44"/>
      <c r="C971" s="118"/>
      <c r="D971" s="119"/>
      <c r="E971" s="119"/>
      <c r="F971" s="120"/>
      <c r="G971" s="44"/>
      <c r="H971" s="44"/>
      <c r="I971" s="44"/>
      <c r="J971" s="44"/>
      <c r="K971" s="44"/>
      <c r="L971" s="44"/>
      <c r="M971" s="44"/>
      <c r="N971" s="44"/>
      <c r="O971" s="44"/>
      <c r="P971" s="44"/>
      <c r="Q971" s="44"/>
      <c r="R971" s="44"/>
      <c r="S971" s="44"/>
      <c r="T971" s="44"/>
      <c r="U971" s="44"/>
      <c r="V971" s="44"/>
      <c r="W971" s="44"/>
      <c r="X971" s="44"/>
      <c r="Y971" s="44"/>
    </row>
    <row r="972" spans="1:25" ht="18" customHeight="1">
      <c r="A972" s="94"/>
      <c r="B972" s="44"/>
      <c r="C972" s="118"/>
      <c r="D972" s="119"/>
      <c r="E972" s="119"/>
      <c r="F972" s="120"/>
      <c r="G972" s="44"/>
      <c r="H972" s="44"/>
      <c r="I972" s="44"/>
      <c r="J972" s="44"/>
      <c r="K972" s="44"/>
      <c r="L972" s="44"/>
      <c r="M972" s="44"/>
      <c r="N972" s="44"/>
      <c r="O972" s="44"/>
      <c r="P972" s="44"/>
      <c r="Q972" s="44"/>
      <c r="R972" s="44"/>
      <c r="S972" s="44"/>
      <c r="T972" s="44"/>
      <c r="U972" s="44"/>
      <c r="V972" s="44"/>
      <c r="W972" s="44"/>
      <c r="X972" s="44"/>
      <c r="Y972" s="44"/>
    </row>
    <row r="973" spans="1:25" ht="18" customHeight="1">
      <c r="A973" s="94"/>
      <c r="B973" s="44"/>
      <c r="C973" s="118"/>
      <c r="D973" s="119"/>
      <c r="E973" s="119"/>
      <c r="F973" s="120"/>
      <c r="G973" s="44"/>
      <c r="H973" s="44"/>
      <c r="I973" s="44"/>
      <c r="J973" s="44"/>
      <c r="K973" s="44"/>
      <c r="L973" s="44"/>
      <c r="M973" s="44"/>
      <c r="N973" s="44"/>
      <c r="O973" s="44"/>
      <c r="P973" s="44"/>
      <c r="Q973" s="44"/>
      <c r="R973" s="44"/>
      <c r="S973" s="44"/>
      <c r="T973" s="44"/>
      <c r="U973" s="44"/>
      <c r="V973" s="44"/>
      <c r="W973" s="44"/>
      <c r="X973" s="44"/>
      <c r="Y973" s="44"/>
    </row>
    <row r="974" spans="1:25" ht="18" customHeight="1">
      <c r="A974" s="94"/>
      <c r="B974" s="44"/>
      <c r="C974" s="118"/>
      <c r="D974" s="119"/>
      <c r="E974" s="119"/>
      <c r="F974" s="120"/>
      <c r="G974" s="44"/>
      <c r="H974" s="44"/>
      <c r="I974" s="44"/>
      <c r="J974" s="44"/>
      <c r="K974" s="44"/>
      <c r="L974" s="44"/>
      <c r="M974" s="44"/>
      <c r="N974" s="44"/>
      <c r="O974" s="44"/>
      <c r="P974" s="44"/>
      <c r="Q974" s="44"/>
      <c r="R974" s="44"/>
      <c r="S974" s="44"/>
      <c r="T974" s="44"/>
      <c r="U974" s="44"/>
      <c r="V974" s="44"/>
      <c r="W974" s="44"/>
      <c r="X974" s="44"/>
      <c r="Y974" s="44"/>
    </row>
    <row r="975" spans="1:25" ht="18" customHeight="1">
      <c r="A975" s="94"/>
      <c r="B975" s="44"/>
      <c r="C975" s="118"/>
      <c r="D975" s="119"/>
      <c r="E975" s="119"/>
      <c r="F975" s="120"/>
      <c r="G975" s="44"/>
      <c r="H975" s="44"/>
      <c r="I975" s="44"/>
      <c r="J975" s="44"/>
      <c r="K975" s="44"/>
      <c r="L975" s="44"/>
      <c r="M975" s="44"/>
      <c r="N975" s="44"/>
      <c r="O975" s="44"/>
      <c r="P975" s="44"/>
      <c r="Q975" s="44"/>
      <c r="R975" s="44"/>
      <c r="S975" s="44"/>
      <c r="T975" s="44"/>
      <c r="U975" s="44"/>
      <c r="V975" s="44"/>
      <c r="W975" s="44"/>
      <c r="X975" s="44"/>
      <c r="Y975" s="44"/>
    </row>
    <row r="976" spans="1:25" ht="18" customHeight="1">
      <c r="A976" s="94"/>
      <c r="B976" s="44"/>
      <c r="C976" s="118"/>
      <c r="D976" s="119"/>
      <c r="E976" s="119"/>
      <c r="F976" s="120"/>
      <c r="G976" s="44"/>
      <c r="H976" s="44"/>
      <c r="I976" s="44"/>
      <c r="J976" s="44"/>
      <c r="K976" s="44"/>
      <c r="L976" s="44"/>
      <c r="M976" s="44"/>
      <c r="N976" s="44"/>
      <c r="O976" s="44"/>
      <c r="P976" s="44"/>
      <c r="Q976" s="44"/>
      <c r="R976" s="44"/>
      <c r="S976" s="44"/>
      <c r="T976" s="44"/>
      <c r="U976" s="44"/>
      <c r="V976" s="44"/>
      <c r="W976" s="44"/>
      <c r="X976" s="44"/>
      <c r="Y976" s="44"/>
    </row>
    <row r="977" spans="1:25" ht="18" customHeight="1">
      <c r="A977" s="94"/>
      <c r="B977" s="44"/>
      <c r="C977" s="118"/>
      <c r="D977" s="119"/>
      <c r="E977" s="119"/>
      <c r="F977" s="120"/>
      <c r="G977" s="44"/>
      <c r="H977" s="44"/>
      <c r="I977" s="44"/>
      <c r="J977" s="44"/>
      <c r="K977" s="44"/>
      <c r="L977" s="44"/>
      <c r="M977" s="44"/>
      <c r="N977" s="44"/>
      <c r="O977" s="44"/>
      <c r="P977" s="44"/>
      <c r="Q977" s="44"/>
      <c r="R977" s="44"/>
      <c r="S977" s="44"/>
      <c r="T977" s="44"/>
      <c r="U977" s="44"/>
      <c r="V977" s="44"/>
      <c r="W977" s="44"/>
      <c r="X977" s="44"/>
      <c r="Y977" s="44"/>
    </row>
    <row r="978" spans="1:25" ht="18" customHeight="1">
      <c r="A978" s="94"/>
      <c r="B978" s="44"/>
      <c r="C978" s="118"/>
      <c r="D978" s="119"/>
      <c r="E978" s="119"/>
      <c r="F978" s="120"/>
      <c r="G978" s="44"/>
      <c r="H978" s="44"/>
      <c r="I978" s="44"/>
      <c r="J978" s="44"/>
      <c r="K978" s="44"/>
      <c r="L978" s="44"/>
      <c r="M978" s="44"/>
      <c r="N978" s="44"/>
      <c r="O978" s="44"/>
      <c r="P978" s="44"/>
      <c r="Q978" s="44"/>
      <c r="R978" s="44"/>
      <c r="S978" s="44"/>
      <c r="T978" s="44"/>
      <c r="U978" s="44"/>
      <c r="V978" s="44"/>
      <c r="W978" s="44"/>
      <c r="X978" s="44"/>
      <c r="Y978" s="44"/>
    </row>
    <row r="979" spans="1:25" ht="18" customHeight="1">
      <c r="A979" s="94"/>
      <c r="B979" s="44"/>
      <c r="C979" s="118"/>
      <c r="D979" s="119"/>
      <c r="E979" s="119"/>
      <c r="F979" s="120"/>
      <c r="G979" s="44"/>
      <c r="H979" s="44"/>
      <c r="I979" s="44"/>
      <c r="J979" s="44"/>
      <c r="K979" s="44"/>
      <c r="L979" s="44"/>
      <c r="M979" s="44"/>
      <c r="N979" s="44"/>
      <c r="O979" s="44"/>
      <c r="P979" s="44"/>
      <c r="Q979" s="44"/>
      <c r="R979" s="44"/>
      <c r="S979" s="44"/>
      <c r="T979" s="44"/>
      <c r="U979" s="44"/>
      <c r="V979" s="44"/>
      <c r="W979" s="44"/>
      <c r="X979" s="44"/>
      <c r="Y979" s="44"/>
    </row>
    <row r="980" spans="1:25" ht="18" customHeight="1">
      <c r="A980" s="94"/>
      <c r="B980" s="44"/>
      <c r="C980" s="118"/>
      <c r="D980" s="119"/>
      <c r="E980" s="119"/>
      <c r="F980" s="120"/>
      <c r="G980" s="44"/>
      <c r="H980" s="44"/>
      <c r="I980" s="44"/>
      <c r="J980" s="44"/>
      <c r="K980" s="44"/>
      <c r="L980" s="44"/>
      <c r="M980" s="44"/>
      <c r="N980" s="44"/>
      <c r="O980" s="44"/>
      <c r="P980" s="44"/>
      <c r="Q980" s="44"/>
      <c r="R980" s="44"/>
      <c r="S980" s="44"/>
      <c r="T980" s="44"/>
      <c r="U980" s="44"/>
      <c r="V980" s="44"/>
      <c r="W980" s="44"/>
      <c r="X980" s="44"/>
      <c r="Y980" s="44"/>
    </row>
    <row r="981" spans="1:25" ht="18" customHeight="1">
      <c r="A981" s="94"/>
      <c r="B981" s="44"/>
      <c r="C981" s="118"/>
      <c r="D981" s="119"/>
      <c r="E981" s="119"/>
      <c r="F981" s="120"/>
      <c r="G981" s="44"/>
      <c r="H981" s="44"/>
      <c r="I981" s="44"/>
      <c r="J981" s="44"/>
      <c r="K981" s="44"/>
      <c r="L981" s="44"/>
      <c r="M981" s="44"/>
      <c r="N981" s="44"/>
      <c r="O981" s="44"/>
      <c r="P981" s="44"/>
      <c r="Q981" s="44"/>
      <c r="R981" s="44"/>
      <c r="S981" s="44"/>
      <c r="T981" s="44"/>
      <c r="U981" s="44"/>
      <c r="V981" s="44"/>
      <c r="W981" s="44"/>
      <c r="X981" s="44"/>
      <c r="Y981" s="44"/>
    </row>
    <row r="982" spans="1:25" ht="18" customHeight="1">
      <c r="A982" s="94"/>
      <c r="B982" s="44"/>
      <c r="C982" s="118"/>
      <c r="D982" s="119"/>
      <c r="E982" s="119"/>
      <c r="F982" s="120"/>
      <c r="G982" s="44"/>
      <c r="H982" s="44"/>
      <c r="I982" s="44"/>
      <c r="J982" s="44"/>
      <c r="K982" s="44"/>
      <c r="L982" s="44"/>
      <c r="M982" s="44"/>
      <c r="N982" s="44"/>
      <c r="O982" s="44"/>
      <c r="P982" s="44"/>
      <c r="Q982" s="44"/>
      <c r="R982" s="44"/>
      <c r="S982" s="44"/>
      <c r="T982" s="44"/>
      <c r="U982" s="44"/>
      <c r="V982" s="44"/>
      <c r="W982" s="44"/>
      <c r="X982" s="44"/>
      <c r="Y982" s="44"/>
    </row>
    <row r="983" spans="1:25" ht="18" customHeight="1">
      <c r="A983" s="94"/>
      <c r="B983" s="44"/>
      <c r="C983" s="118"/>
      <c r="D983" s="119"/>
      <c r="E983" s="119"/>
      <c r="F983" s="120"/>
      <c r="G983" s="44"/>
      <c r="H983" s="44"/>
      <c r="I983" s="44"/>
      <c r="J983" s="44"/>
      <c r="K983" s="44"/>
      <c r="L983" s="44"/>
      <c r="M983" s="44"/>
      <c r="N983" s="44"/>
      <c r="O983" s="44"/>
      <c r="P983" s="44"/>
      <c r="Q983" s="44"/>
      <c r="R983" s="44"/>
      <c r="S983" s="44"/>
      <c r="T983" s="44"/>
      <c r="U983" s="44"/>
      <c r="V983" s="44"/>
      <c r="W983" s="44"/>
      <c r="X983" s="44"/>
      <c r="Y983" s="44"/>
    </row>
    <row r="984" spans="1:25" ht="18" customHeight="1">
      <c r="A984" s="94"/>
      <c r="B984" s="44"/>
      <c r="C984" s="118"/>
      <c r="D984" s="119"/>
      <c r="E984" s="119"/>
      <c r="F984" s="120"/>
      <c r="G984" s="44"/>
      <c r="H984" s="44"/>
      <c r="I984" s="44"/>
      <c r="J984" s="44"/>
      <c r="K984" s="44"/>
      <c r="L984" s="44"/>
      <c r="M984" s="44"/>
      <c r="N984" s="44"/>
      <c r="O984" s="44"/>
      <c r="P984" s="44"/>
      <c r="Q984" s="44"/>
      <c r="R984" s="44"/>
      <c r="S984" s="44"/>
      <c r="T984" s="44"/>
      <c r="U984" s="44"/>
      <c r="V984" s="44"/>
      <c r="W984" s="44"/>
      <c r="X984" s="44"/>
      <c r="Y984" s="44"/>
    </row>
    <row r="985" spans="1:25" ht="18" customHeight="1">
      <c r="A985" s="94"/>
      <c r="B985" s="44"/>
      <c r="C985" s="118"/>
      <c r="D985" s="119"/>
      <c r="E985" s="119"/>
      <c r="F985" s="120"/>
      <c r="G985" s="44"/>
      <c r="H985" s="44"/>
      <c r="I985" s="44"/>
      <c r="J985" s="44"/>
      <c r="K985" s="44"/>
      <c r="L985" s="44"/>
      <c r="M985" s="44"/>
      <c r="N985" s="44"/>
      <c r="O985" s="44"/>
      <c r="P985" s="44"/>
      <c r="Q985" s="44"/>
      <c r="R985" s="44"/>
      <c r="S985" s="44"/>
      <c r="T985" s="44"/>
      <c r="U985" s="44"/>
      <c r="V985" s="44"/>
      <c r="W985" s="44"/>
      <c r="X985" s="44"/>
      <c r="Y985" s="44"/>
    </row>
    <row r="986" spans="1:25" ht="18" customHeight="1">
      <c r="A986" s="94"/>
      <c r="B986" s="44"/>
      <c r="C986" s="118"/>
      <c r="D986" s="119"/>
      <c r="E986" s="119"/>
      <c r="F986" s="120"/>
      <c r="G986" s="44"/>
      <c r="H986" s="44"/>
      <c r="I986" s="44"/>
      <c r="J986" s="44"/>
      <c r="K986" s="44"/>
      <c r="L986" s="44"/>
      <c r="M986" s="44"/>
      <c r="N986" s="44"/>
      <c r="O986" s="44"/>
      <c r="P986" s="44"/>
      <c r="Q986" s="44"/>
      <c r="R986" s="44"/>
      <c r="S986" s="44"/>
      <c r="T986" s="44"/>
      <c r="U986" s="44"/>
      <c r="V986" s="44"/>
      <c r="W986" s="44"/>
      <c r="X986" s="44"/>
      <c r="Y986" s="44"/>
    </row>
    <row r="987" spans="1:25" ht="18" customHeight="1">
      <c r="A987" s="94"/>
      <c r="B987" s="44"/>
      <c r="C987" s="118"/>
      <c r="D987" s="119"/>
      <c r="E987" s="119"/>
      <c r="F987" s="120"/>
      <c r="G987" s="44"/>
      <c r="H987" s="44"/>
      <c r="I987" s="44"/>
      <c r="J987" s="44"/>
      <c r="K987" s="44"/>
      <c r="L987" s="44"/>
      <c r="M987" s="44"/>
      <c r="N987" s="44"/>
      <c r="O987" s="44"/>
      <c r="P987" s="44"/>
      <c r="Q987" s="44"/>
      <c r="R987" s="44"/>
      <c r="S987" s="44"/>
      <c r="T987" s="44"/>
      <c r="U987" s="44"/>
      <c r="V987" s="44"/>
      <c r="W987" s="44"/>
      <c r="X987" s="44"/>
      <c r="Y987" s="44"/>
    </row>
    <row r="988" spans="1:25" ht="18" customHeight="1">
      <c r="A988" s="94"/>
      <c r="B988" s="44"/>
      <c r="C988" s="118"/>
      <c r="D988" s="119"/>
      <c r="E988" s="119"/>
      <c r="F988" s="120"/>
      <c r="G988" s="44"/>
      <c r="H988" s="44"/>
      <c r="I988" s="44"/>
      <c r="J988" s="44"/>
      <c r="K988" s="44"/>
      <c r="L988" s="44"/>
      <c r="M988" s="44"/>
      <c r="N988" s="44"/>
      <c r="O988" s="44"/>
      <c r="P988" s="44"/>
      <c r="Q988" s="44"/>
      <c r="R988" s="44"/>
      <c r="S988" s="44"/>
      <c r="T988" s="44"/>
      <c r="U988" s="44"/>
      <c r="V988" s="44"/>
      <c r="W988" s="44"/>
      <c r="X988" s="44"/>
      <c r="Y988" s="44"/>
    </row>
    <row r="989" spans="1:25" ht="18" customHeight="1">
      <c r="A989" s="94"/>
      <c r="B989" s="44"/>
      <c r="C989" s="118"/>
      <c r="D989" s="119"/>
      <c r="E989" s="119"/>
      <c r="F989" s="120"/>
      <c r="G989" s="44"/>
      <c r="H989" s="44"/>
      <c r="I989" s="44"/>
      <c r="J989" s="44"/>
      <c r="K989" s="44"/>
      <c r="L989" s="44"/>
      <c r="M989" s="44"/>
      <c r="N989" s="44"/>
      <c r="O989" s="44"/>
      <c r="P989" s="44"/>
      <c r="Q989" s="44"/>
      <c r="R989" s="44"/>
      <c r="S989" s="44"/>
      <c r="T989" s="44"/>
      <c r="U989" s="44"/>
      <c r="V989" s="44"/>
      <c r="W989" s="44"/>
      <c r="X989" s="44"/>
      <c r="Y989" s="44"/>
    </row>
    <row r="990" spans="1:25" ht="18" customHeight="1">
      <c r="A990" s="94"/>
      <c r="B990" s="44"/>
      <c r="C990" s="118"/>
      <c r="D990" s="119"/>
      <c r="E990" s="119"/>
      <c r="F990" s="120"/>
      <c r="G990" s="44"/>
      <c r="H990" s="44"/>
      <c r="I990" s="44"/>
      <c r="J990" s="44"/>
      <c r="K990" s="44"/>
      <c r="L990" s="44"/>
      <c r="M990" s="44"/>
      <c r="N990" s="44"/>
      <c r="O990" s="44"/>
      <c r="P990" s="44"/>
      <c r="Q990" s="44"/>
      <c r="R990" s="44"/>
      <c r="S990" s="44"/>
      <c r="T990" s="44"/>
      <c r="U990" s="44"/>
      <c r="V990" s="44"/>
      <c r="W990" s="44"/>
      <c r="X990" s="44"/>
      <c r="Y990" s="44"/>
    </row>
    <row r="991" spans="1:25" ht="18" customHeight="1">
      <c r="A991" s="94"/>
      <c r="B991" s="44"/>
      <c r="C991" s="118"/>
      <c r="D991" s="119"/>
      <c r="E991" s="119"/>
      <c r="F991" s="120"/>
      <c r="G991" s="44"/>
      <c r="H991" s="44"/>
      <c r="I991" s="44"/>
      <c r="J991" s="44"/>
      <c r="K991" s="44"/>
      <c r="L991" s="44"/>
      <c r="M991" s="44"/>
      <c r="N991" s="44"/>
      <c r="O991" s="44"/>
      <c r="P991" s="44"/>
      <c r="Q991" s="44"/>
      <c r="R991" s="44"/>
      <c r="S991" s="44"/>
      <c r="T991" s="44"/>
      <c r="U991" s="44"/>
      <c r="V991" s="44"/>
      <c r="W991" s="44"/>
      <c r="X991" s="44"/>
      <c r="Y991" s="44"/>
    </row>
    <row r="992" spans="1:25" ht="18" customHeight="1">
      <c r="A992" s="94"/>
      <c r="B992" s="44"/>
      <c r="C992" s="118"/>
      <c r="D992" s="119"/>
      <c r="E992" s="119"/>
      <c r="F992" s="120"/>
      <c r="G992" s="44"/>
      <c r="H992" s="44"/>
      <c r="I992" s="44"/>
      <c r="J992" s="44"/>
      <c r="K992" s="44"/>
      <c r="L992" s="44"/>
      <c r="M992" s="44"/>
      <c r="N992" s="44"/>
      <c r="O992" s="44"/>
      <c r="P992" s="44"/>
      <c r="Q992" s="44"/>
      <c r="R992" s="44"/>
      <c r="S992" s="44"/>
      <c r="T992" s="44"/>
      <c r="U992" s="44"/>
      <c r="V992" s="44"/>
      <c r="W992" s="44"/>
      <c r="X992" s="44"/>
      <c r="Y992" s="44"/>
    </row>
    <row r="993" spans="1:25" ht="18" customHeight="1">
      <c r="A993" s="94"/>
      <c r="B993" s="44"/>
      <c r="C993" s="118"/>
      <c r="D993" s="119"/>
      <c r="E993" s="119"/>
      <c r="F993" s="120"/>
      <c r="G993" s="44"/>
      <c r="H993" s="44"/>
      <c r="I993" s="44"/>
      <c r="J993" s="44"/>
      <c r="K993" s="44"/>
      <c r="L993" s="44"/>
      <c r="M993" s="44"/>
      <c r="N993" s="44"/>
      <c r="O993" s="44"/>
      <c r="P993" s="44"/>
      <c r="Q993" s="44"/>
      <c r="R993" s="44"/>
      <c r="S993" s="44"/>
      <c r="T993" s="44"/>
      <c r="U993" s="44"/>
      <c r="V993" s="44"/>
      <c r="W993" s="44"/>
      <c r="X993" s="44"/>
      <c r="Y993" s="44"/>
    </row>
    <row r="994" spans="1:25" ht="18" customHeight="1">
      <c r="A994" s="94"/>
      <c r="B994" s="44"/>
      <c r="C994" s="118"/>
      <c r="D994" s="119"/>
      <c r="E994" s="119"/>
      <c r="F994" s="120"/>
      <c r="G994" s="44"/>
      <c r="H994" s="44"/>
      <c r="I994" s="44"/>
      <c r="J994" s="44"/>
      <c r="K994" s="44"/>
      <c r="L994" s="44"/>
      <c r="M994" s="44"/>
      <c r="N994" s="44"/>
      <c r="O994" s="44"/>
      <c r="P994" s="44"/>
      <c r="Q994" s="44"/>
      <c r="R994" s="44"/>
      <c r="S994" s="44"/>
      <c r="T994" s="44"/>
      <c r="U994" s="44"/>
      <c r="V994" s="44"/>
      <c r="W994" s="44"/>
      <c r="X994" s="44"/>
      <c r="Y994" s="44"/>
    </row>
    <row r="995" spans="1:25" ht="18" customHeight="1">
      <c r="A995" s="94"/>
      <c r="B995" s="44"/>
      <c r="C995" s="118"/>
      <c r="D995" s="119"/>
      <c r="E995" s="119"/>
      <c r="F995" s="120"/>
      <c r="G995" s="44"/>
      <c r="H995" s="44"/>
      <c r="I995" s="44"/>
      <c r="J995" s="44"/>
      <c r="K995" s="44"/>
      <c r="L995" s="44"/>
      <c r="M995" s="44"/>
      <c r="N995" s="44"/>
      <c r="O995" s="44"/>
      <c r="P995" s="44"/>
      <c r="Q995" s="44"/>
      <c r="R995" s="44"/>
      <c r="S995" s="44"/>
      <c r="T995" s="44"/>
      <c r="U995" s="44"/>
      <c r="V995" s="44"/>
      <c r="W995" s="44"/>
      <c r="X995" s="44"/>
      <c r="Y995" s="44"/>
    </row>
    <row r="996" spans="1:25" ht="18" customHeight="1">
      <c r="A996" s="94"/>
      <c r="B996" s="44"/>
      <c r="C996" s="118"/>
      <c r="D996" s="119"/>
      <c r="E996" s="119"/>
      <c r="F996" s="120"/>
      <c r="G996" s="44"/>
      <c r="H996" s="44"/>
      <c r="I996" s="44"/>
      <c r="J996" s="44"/>
      <c r="K996" s="44"/>
      <c r="L996" s="44"/>
      <c r="M996" s="44"/>
      <c r="N996" s="44"/>
      <c r="O996" s="44"/>
      <c r="P996" s="44"/>
      <c r="Q996" s="44"/>
      <c r="R996" s="44"/>
      <c r="S996" s="44"/>
      <c r="T996" s="44"/>
      <c r="U996" s="44"/>
      <c r="V996" s="44"/>
      <c r="W996" s="44"/>
      <c r="X996" s="44"/>
      <c r="Y996" s="44"/>
    </row>
    <row r="997" spans="1:25" ht="18" customHeight="1">
      <c r="A997" s="94"/>
      <c r="B997" s="44"/>
      <c r="C997" s="118"/>
      <c r="D997" s="119"/>
      <c r="E997" s="119"/>
      <c r="F997" s="120"/>
      <c r="G997" s="44"/>
      <c r="H997" s="44"/>
      <c r="I997" s="44"/>
      <c r="J997" s="44"/>
      <c r="K997" s="44"/>
      <c r="L997" s="44"/>
      <c r="M997" s="44"/>
      <c r="N997" s="44"/>
      <c r="O997" s="44"/>
      <c r="P997" s="44"/>
      <c r="Q997" s="44"/>
      <c r="R997" s="44"/>
      <c r="S997" s="44"/>
      <c r="T997" s="44"/>
      <c r="U997" s="44"/>
      <c r="V997" s="44"/>
      <c r="W997" s="44"/>
      <c r="X997" s="44"/>
      <c r="Y997" s="44"/>
    </row>
  </sheetData>
  <pageMargins left="0.75" right="0.75" top="1" bottom="1" header="0" footer="0"/>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56"/>
  <sheetViews>
    <sheetView topLeftCell="A88" zoomScale="55" zoomScaleNormal="55" zoomScalePageLayoutView="85" workbookViewId="0">
      <selection activeCell="D103" sqref="D103"/>
    </sheetView>
  </sheetViews>
  <sheetFormatPr defaultColWidth="7.5546875" defaultRowHeight="15" customHeight="1"/>
  <cols>
    <col min="1" max="1" width="12.109375" style="755" customWidth="1"/>
    <col min="2" max="2" width="20.109375" style="750" customWidth="1"/>
    <col min="3" max="3" width="14.109375" style="782" customWidth="1"/>
    <col min="4" max="4" width="84.5546875" style="262" customWidth="1"/>
    <col min="5" max="5" width="14.88671875" style="262" customWidth="1"/>
    <col min="6" max="6" width="21.33203125" style="262" customWidth="1"/>
    <col min="7" max="7" width="12.6640625" style="262" customWidth="1"/>
    <col min="8" max="8" width="9.6640625" style="260" customWidth="1"/>
    <col min="9" max="9" width="22.109375" style="767" customWidth="1"/>
    <col min="10" max="10" width="14.6640625" style="767" customWidth="1"/>
    <col min="11" max="11" width="22.44140625" style="767" customWidth="1"/>
    <col min="12" max="12" width="24.109375" style="1669" customWidth="1"/>
    <col min="13" max="13" width="19.33203125" style="767" customWidth="1"/>
    <col min="14" max="16384" width="7.5546875" style="767"/>
  </cols>
  <sheetData>
    <row r="1" spans="1:13" s="249" customFormat="1" ht="90" customHeight="1">
      <c r="B1" s="2120" t="s">
        <v>7751</v>
      </c>
      <c r="C1" s="2121"/>
      <c r="D1" s="2121"/>
      <c r="E1" s="2121"/>
      <c r="F1" s="2122" t="s">
        <v>5673</v>
      </c>
      <c r="G1" s="2122"/>
      <c r="H1" s="2122"/>
      <c r="I1" s="2123" t="s">
        <v>8565</v>
      </c>
      <c r="J1" s="2123"/>
      <c r="K1" s="2123"/>
      <c r="L1" s="1659" t="s">
        <v>8590</v>
      </c>
      <c r="M1" s="1596" t="s">
        <v>8438</v>
      </c>
    </row>
    <row r="2" spans="1:13" s="745" customFormat="1" ht="102.95" customHeight="1">
      <c r="A2" s="746" t="s">
        <v>4219</v>
      </c>
      <c r="B2" s="745" t="s">
        <v>801</v>
      </c>
      <c r="C2" s="778" t="s">
        <v>2418</v>
      </c>
      <c r="D2" s="747" t="s">
        <v>2419</v>
      </c>
      <c r="E2" s="1362" t="s">
        <v>5686</v>
      </c>
      <c r="F2" s="747" t="s">
        <v>2420</v>
      </c>
      <c r="G2" s="747" t="s">
        <v>2421</v>
      </c>
      <c r="H2" s="474" t="s">
        <v>5259</v>
      </c>
      <c r="I2" s="1363" t="s">
        <v>5688</v>
      </c>
      <c r="J2" s="1363" t="s">
        <v>5687</v>
      </c>
      <c r="K2" s="1363" t="s">
        <v>5685</v>
      </c>
      <c r="L2" s="1364" t="s">
        <v>5368</v>
      </c>
    </row>
    <row r="3" spans="1:13" s="766" customFormat="1" ht="30" customHeight="1">
      <c r="A3" s="1365"/>
      <c r="B3" s="1366"/>
      <c r="C3" s="1367"/>
      <c r="D3" s="1368" t="s">
        <v>2422</v>
      </c>
      <c r="E3" s="1369"/>
      <c r="F3" s="1370"/>
      <c r="G3" s="1370"/>
      <c r="H3" s="1371"/>
      <c r="I3" s="1674" t="s">
        <v>8597</v>
      </c>
      <c r="J3" s="1675" t="s">
        <v>8596</v>
      </c>
      <c r="K3" s="1674" t="s">
        <v>11451</v>
      </c>
      <c r="L3" s="1660" t="s">
        <v>8598</v>
      </c>
    </row>
    <row r="4" spans="1:13" s="765" customFormat="1" ht="17.100000000000001" customHeight="1">
      <c r="A4" s="762"/>
      <c r="B4" s="763"/>
      <c r="C4" s="779"/>
      <c r="D4" s="764" t="s">
        <v>5261</v>
      </c>
      <c r="E4" s="763"/>
      <c r="F4" s="763"/>
      <c r="G4" s="763"/>
      <c r="H4" s="763"/>
      <c r="I4" s="1671"/>
      <c r="J4" s="1671"/>
      <c r="K4" s="1671"/>
      <c r="L4" s="1661"/>
    </row>
    <row r="5" spans="1:13" s="765" customFormat="1" ht="17.100000000000001" customHeight="1">
      <c r="A5" s="769" t="s">
        <v>648</v>
      </c>
      <c r="B5" s="765" t="s">
        <v>2439</v>
      </c>
      <c r="C5" s="780" t="s">
        <v>2440</v>
      </c>
      <c r="D5" s="765" t="s">
        <v>2441</v>
      </c>
      <c r="E5" s="765" t="s">
        <v>2442</v>
      </c>
      <c r="F5" s="765" t="s">
        <v>2443</v>
      </c>
      <c r="G5" s="765" t="s">
        <v>2428</v>
      </c>
      <c r="H5" s="765">
        <v>1124</v>
      </c>
      <c r="I5" s="1671">
        <f>IF(K5*0.82&gt;0,K5*0.82," - ")</f>
        <v>4147.5599999999995</v>
      </c>
      <c r="J5" s="1671">
        <f>K5*0.85</f>
        <v>4299.3</v>
      </c>
      <c r="K5" s="1671">
        <f t="shared" ref="K5:K11" si="0">IF(H5&gt;0,H5*5*0.9," - ")</f>
        <v>5058</v>
      </c>
      <c r="L5" s="1661">
        <f>H5*5</f>
        <v>5620</v>
      </c>
    </row>
    <row r="6" spans="1:13" s="765" customFormat="1" ht="17.100000000000001" customHeight="1">
      <c r="A6" s="760" t="s">
        <v>649</v>
      </c>
      <c r="B6" s="761" t="s">
        <v>2444</v>
      </c>
      <c r="C6" s="781" t="s">
        <v>2445</v>
      </c>
      <c r="D6" s="761" t="s">
        <v>2446</v>
      </c>
      <c r="E6" s="761" t="s">
        <v>2447</v>
      </c>
      <c r="F6" s="761" t="s">
        <v>2448</v>
      </c>
      <c r="G6" s="761" t="s">
        <v>2428</v>
      </c>
      <c r="H6" s="761">
        <v>1245</v>
      </c>
      <c r="I6" s="1671">
        <f t="shared" ref="I6:I73" si="1">IF(K6*0.82&gt;0,K6*0.82," - ")</f>
        <v>4594.0499999999993</v>
      </c>
      <c r="J6" s="1671">
        <f t="shared" ref="J6:J39" si="2">K6*0.85</f>
        <v>4762.125</v>
      </c>
      <c r="K6" s="1671">
        <f t="shared" si="0"/>
        <v>5602.5</v>
      </c>
      <c r="L6" s="1661">
        <f>H6*5</f>
        <v>6225</v>
      </c>
    </row>
    <row r="7" spans="1:13" s="765" customFormat="1" ht="17.100000000000001" customHeight="1">
      <c r="A7" s="760" t="s">
        <v>650</v>
      </c>
      <c r="B7" s="761" t="s">
        <v>2449</v>
      </c>
      <c r="C7" s="781" t="s">
        <v>2450</v>
      </c>
      <c r="D7" s="761" t="s">
        <v>2451</v>
      </c>
      <c r="E7" s="761" t="s">
        <v>2452</v>
      </c>
      <c r="F7" s="761" t="s">
        <v>2453</v>
      </c>
      <c r="G7" s="761" t="s">
        <v>2428</v>
      </c>
      <c r="H7" s="761">
        <v>1365</v>
      </c>
      <c r="I7" s="1671">
        <f t="shared" si="1"/>
        <v>5036.8499999999995</v>
      </c>
      <c r="J7" s="1671">
        <f t="shared" si="2"/>
        <v>5221.125</v>
      </c>
      <c r="K7" s="1671">
        <f t="shared" si="0"/>
        <v>6142.5</v>
      </c>
      <c r="L7" s="1662">
        <f>H7*5</f>
        <v>6825</v>
      </c>
    </row>
    <row r="8" spans="1:13" s="765" customFormat="1" ht="17.100000000000001" customHeight="1">
      <c r="A8" s="762"/>
      <c r="B8" s="763"/>
      <c r="C8" s="779"/>
      <c r="D8" s="764" t="s">
        <v>5260</v>
      </c>
      <c r="E8" s="763"/>
      <c r="F8" s="763"/>
      <c r="G8" s="763"/>
      <c r="H8" s="763"/>
      <c r="I8" s="1671"/>
      <c r="J8" s="1671"/>
      <c r="K8" s="1671" t="str">
        <f t="shared" si="0"/>
        <v xml:space="preserve"> - </v>
      </c>
      <c r="L8" s="1661"/>
    </row>
    <row r="9" spans="1:13" s="765" customFormat="1" ht="17.100000000000001" customHeight="1">
      <c r="A9" s="769" t="s">
        <v>645</v>
      </c>
      <c r="B9" s="765" t="s">
        <v>2454</v>
      </c>
      <c r="C9" s="780" t="s">
        <v>2455</v>
      </c>
      <c r="D9" s="765" t="s">
        <v>2456</v>
      </c>
      <c r="E9" s="765" t="s">
        <v>2457</v>
      </c>
      <c r="F9" s="765" t="s">
        <v>2458</v>
      </c>
      <c r="G9" s="765" t="s">
        <v>2428</v>
      </c>
      <c r="H9" s="765">
        <v>1355</v>
      </c>
      <c r="I9" s="1671">
        <f t="shared" si="1"/>
        <v>4999.95</v>
      </c>
      <c r="J9" s="1671">
        <f t="shared" si="2"/>
        <v>5182.875</v>
      </c>
      <c r="K9" s="1671">
        <f t="shared" si="0"/>
        <v>6097.5</v>
      </c>
      <c r="L9" s="1661">
        <f>H9*5</f>
        <v>6775</v>
      </c>
    </row>
    <row r="10" spans="1:13" s="765" customFormat="1" ht="17.100000000000001" customHeight="1">
      <c r="A10" s="760" t="s">
        <v>646</v>
      </c>
      <c r="B10" s="761" t="s">
        <v>2459</v>
      </c>
      <c r="C10" s="781" t="s">
        <v>2460</v>
      </c>
      <c r="D10" s="761" t="s">
        <v>2461</v>
      </c>
      <c r="E10" s="761" t="s">
        <v>2462</v>
      </c>
      <c r="F10" s="761" t="s">
        <v>2463</v>
      </c>
      <c r="G10" s="761" t="s">
        <v>2428</v>
      </c>
      <c r="H10" s="761">
        <v>1475</v>
      </c>
      <c r="I10" s="1671">
        <f t="shared" si="1"/>
        <v>5442.75</v>
      </c>
      <c r="J10" s="1671">
        <f t="shared" si="2"/>
        <v>5641.875</v>
      </c>
      <c r="K10" s="1671">
        <f t="shared" si="0"/>
        <v>6637.5</v>
      </c>
      <c r="L10" s="1661">
        <f>H10*5</f>
        <v>7375</v>
      </c>
    </row>
    <row r="11" spans="1:13" s="765" customFormat="1" ht="17.100000000000001" customHeight="1">
      <c r="A11" s="760" t="s">
        <v>647</v>
      </c>
      <c r="B11" s="761" t="s">
        <v>2464</v>
      </c>
      <c r="C11" s="781" t="s">
        <v>2465</v>
      </c>
      <c r="D11" s="761" t="s">
        <v>2466</v>
      </c>
      <c r="E11" s="761" t="s">
        <v>2467</v>
      </c>
      <c r="F11" s="761" t="s">
        <v>2468</v>
      </c>
      <c r="G11" s="761" t="s">
        <v>2428</v>
      </c>
      <c r="H11" s="761">
        <v>1580</v>
      </c>
      <c r="I11" s="1671">
        <f t="shared" si="1"/>
        <v>5830.2</v>
      </c>
      <c r="J11" s="1671">
        <f t="shared" si="2"/>
        <v>6043.5</v>
      </c>
      <c r="K11" s="1671">
        <f t="shared" si="0"/>
        <v>7110</v>
      </c>
      <c r="L11" s="1661">
        <f>H11*5</f>
        <v>7900</v>
      </c>
    </row>
    <row r="12" spans="1:13" s="765" customFormat="1" ht="17.100000000000001" customHeight="1">
      <c r="A12" s="762"/>
      <c r="B12" s="763"/>
      <c r="C12" s="779"/>
      <c r="D12" s="764" t="s">
        <v>5262</v>
      </c>
      <c r="E12" s="763"/>
      <c r="F12" s="763"/>
      <c r="G12" s="763"/>
      <c r="H12" s="763"/>
      <c r="I12" s="1671"/>
      <c r="J12" s="1671"/>
      <c r="K12" s="1671"/>
      <c r="L12" s="1661"/>
    </row>
    <row r="13" spans="1:13" s="765" customFormat="1" ht="17.100000000000001" customHeight="1">
      <c r="A13" s="748" t="s">
        <v>769</v>
      </c>
      <c r="B13" s="262" t="s">
        <v>2474</v>
      </c>
      <c r="C13" s="782" t="s">
        <v>2475</v>
      </c>
      <c r="D13" s="262" t="s">
        <v>2476</v>
      </c>
      <c r="E13" s="262" t="s">
        <v>2477</v>
      </c>
      <c r="F13" s="262" t="s">
        <v>2478</v>
      </c>
      <c r="G13" s="262" t="s">
        <v>2428</v>
      </c>
      <c r="H13" s="262">
        <v>1523</v>
      </c>
      <c r="I13" s="1671">
        <f t="shared" si="1"/>
        <v>5619.87</v>
      </c>
      <c r="J13" s="1671">
        <f t="shared" si="2"/>
        <v>5825.4749999999995</v>
      </c>
      <c r="K13" s="1671">
        <f>IF(H13&gt;0,H13*5*0.9," - ")</f>
        <v>6853.5</v>
      </c>
      <c r="L13" s="1661">
        <f>H13*5</f>
        <v>7615</v>
      </c>
    </row>
    <row r="14" spans="1:13" s="765" customFormat="1" ht="17.100000000000001" customHeight="1">
      <c r="A14" s="749" t="s">
        <v>776</v>
      </c>
      <c r="B14" s="528" t="s">
        <v>2479</v>
      </c>
      <c r="C14" s="783" t="s">
        <v>2480</v>
      </c>
      <c r="D14" s="528" t="s">
        <v>2481</v>
      </c>
      <c r="E14" s="528" t="s">
        <v>2482</v>
      </c>
      <c r="F14" s="528" t="s">
        <v>2483</v>
      </c>
      <c r="G14" s="528" t="s">
        <v>2428</v>
      </c>
      <c r="H14" s="528">
        <v>1764</v>
      </c>
      <c r="I14" s="1671">
        <f t="shared" si="1"/>
        <v>6509.16</v>
      </c>
      <c r="J14" s="1671">
        <f t="shared" si="2"/>
        <v>6747.3</v>
      </c>
      <c r="K14" s="1671">
        <f>IF(H14&gt;0,H14*5*0.9," - ")</f>
        <v>7938</v>
      </c>
      <c r="L14" s="1661">
        <f>H14*5</f>
        <v>8820</v>
      </c>
    </row>
    <row r="15" spans="1:13" s="765" customFormat="1" ht="17.100000000000001" customHeight="1">
      <c r="A15" s="762"/>
      <c r="B15" s="763"/>
      <c r="C15" s="779"/>
      <c r="D15" s="764" t="s">
        <v>5263</v>
      </c>
      <c r="E15" s="763"/>
      <c r="F15" s="763"/>
      <c r="G15" s="763"/>
      <c r="H15" s="763"/>
      <c r="I15" s="1671"/>
      <c r="J15" s="1671"/>
      <c r="K15" s="1671"/>
      <c r="L15" s="1661"/>
    </row>
    <row r="16" spans="1:13" s="765" customFormat="1" ht="17.100000000000001" customHeight="1">
      <c r="A16" s="769" t="s">
        <v>635</v>
      </c>
      <c r="B16" s="765" t="s">
        <v>2484</v>
      </c>
      <c r="C16" s="780" t="s">
        <v>2485</v>
      </c>
      <c r="D16" s="765" t="s">
        <v>2486</v>
      </c>
      <c r="E16" s="765" t="s">
        <v>2487</v>
      </c>
      <c r="F16" s="765" t="s">
        <v>2488</v>
      </c>
      <c r="G16" s="765" t="s">
        <v>2428</v>
      </c>
      <c r="H16" s="765">
        <v>1649</v>
      </c>
      <c r="I16" s="1671">
        <f t="shared" si="1"/>
        <v>6084.8099999999995</v>
      </c>
      <c r="J16" s="1671">
        <f t="shared" si="2"/>
        <v>6307.4250000000002</v>
      </c>
      <c r="K16" s="1671">
        <f t="shared" ref="K16:K21" si="3">IF(H16&gt;0,H16*5*0.9," - ")</f>
        <v>7420.5</v>
      </c>
      <c r="L16" s="1661">
        <f t="shared" ref="L16:L21" si="4">H16*5</f>
        <v>8245</v>
      </c>
    </row>
    <row r="17" spans="1:13" s="765" customFormat="1" ht="17.100000000000001" customHeight="1">
      <c r="A17" s="749" t="s">
        <v>637</v>
      </c>
      <c r="B17" s="528" t="s">
        <v>2493</v>
      </c>
      <c r="C17" s="783" t="s">
        <v>2494</v>
      </c>
      <c r="D17" s="528" t="s">
        <v>2495</v>
      </c>
      <c r="E17" s="528" t="s">
        <v>2496</v>
      </c>
      <c r="F17" s="528" t="s">
        <v>2497</v>
      </c>
      <c r="G17" s="528" t="s">
        <v>2428</v>
      </c>
      <c r="H17" s="528">
        <v>1880</v>
      </c>
      <c r="I17" s="1671">
        <f t="shared" si="1"/>
        <v>6937.2</v>
      </c>
      <c r="J17" s="1671">
        <f t="shared" si="2"/>
        <v>7191</v>
      </c>
      <c r="K17" s="1671">
        <f t="shared" si="3"/>
        <v>8460</v>
      </c>
      <c r="L17" s="1661">
        <f t="shared" si="4"/>
        <v>9400</v>
      </c>
    </row>
    <row r="18" spans="1:13" s="765" customFormat="1" ht="17.100000000000001" customHeight="1">
      <c r="A18" s="749" t="s">
        <v>639</v>
      </c>
      <c r="B18" s="528" t="s">
        <v>2502</v>
      </c>
      <c r="C18" s="783" t="s">
        <v>2503</v>
      </c>
      <c r="D18" s="528" t="s">
        <v>2504</v>
      </c>
      <c r="E18" s="528" t="s">
        <v>2467</v>
      </c>
      <c r="F18" s="528" t="s">
        <v>2505</v>
      </c>
      <c r="G18" s="528" t="s">
        <v>2428</v>
      </c>
      <c r="H18" s="528">
        <v>2016</v>
      </c>
      <c r="I18" s="1671">
        <f t="shared" si="1"/>
        <v>7439.04</v>
      </c>
      <c r="J18" s="1671">
        <f t="shared" si="2"/>
        <v>7711.2</v>
      </c>
      <c r="K18" s="1671">
        <f t="shared" si="3"/>
        <v>9072</v>
      </c>
      <c r="L18" s="1661">
        <f t="shared" si="4"/>
        <v>10080</v>
      </c>
    </row>
    <row r="19" spans="1:13" s="765" customFormat="1" ht="17.100000000000001" customHeight="1">
      <c r="A19" s="758" t="s">
        <v>636</v>
      </c>
      <c r="B19" s="759" t="s">
        <v>2489</v>
      </c>
      <c r="C19" s="784" t="s">
        <v>2490</v>
      </c>
      <c r="D19" s="759" t="s">
        <v>2491</v>
      </c>
      <c r="E19" s="759" t="s">
        <v>2487</v>
      </c>
      <c r="F19" s="759" t="s">
        <v>2492</v>
      </c>
      <c r="G19" s="759" t="s">
        <v>2428</v>
      </c>
      <c r="H19" s="759">
        <v>1775</v>
      </c>
      <c r="I19" s="1671">
        <f t="shared" si="1"/>
        <v>6549.75</v>
      </c>
      <c r="J19" s="1671">
        <f t="shared" si="2"/>
        <v>6789.375</v>
      </c>
      <c r="K19" s="1671">
        <f t="shared" si="3"/>
        <v>7987.5</v>
      </c>
      <c r="L19" s="1663">
        <f t="shared" si="4"/>
        <v>8875</v>
      </c>
    </row>
    <row r="20" spans="1:13" s="765" customFormat="1" ht="17.100000000000001" customHeight="1">
      <c r="A20" s="758" t="s">
        <v>638</v>
      </c>
      <c r="B20" s="759" t="s">
        <v>2498</v>
      </c>
      <c r="C20" s="784" t="s">
        <v>2499</v>
      </c>
      <c r="D20" s="759" t="s">
        <v>2500</v>
      </c>
      <c r="E20" s="759" t="s">
        <v>2496</v>
      </c>
      <c r="F20" s="759" t="s">
        <v>2501</v>
      </c>
      <c r="G20" s="759" t="s">
        <v>2428</v>
      </c>
      <c r="H20" s="759">
        <v>1964</v>
      </c>
      <c r="I20" s="1671">
        <f t="shared" si="1"/>
        <v>7247.16</v>
      </c>
      <c r="J20" s="1671">
        <f t="shared" si="2"/>
        <v>7512.3</v>
      </c>
      <c r="K20" s="1671">
        <f t="shared" si="3"/>
        <v>8838</v>
      </c>
      <c r="L20" s="1663">
        <f t="shared" si="4"/>
        <v>9820</v>
      </c>
    </row>
    <row r="21" spans="1:13" s="765" customFormat="1" ht="17.100000000000001" customHeight="1">
      <c r="A21" s="758" t="s">
        <v>640</v>
      </c>
      <c r="B21" s="759" t="s">
        <v>2506</v>
      </c>
      <c r="C21" s="784" t="s">
        <v>2507</v>
      </c>
      <c r="D21" s="759" t="s">
        <v>2508</v>
      </c>
      <c r="E21" s="759" t="s">
        <v>2467</v>
      </c>
      <c r="F21" s="759" t="s">
        <v>2509</v>
      </c>
      <c r="G21" s="759" t="s">
        <v>2428</v>
      </c>
      <c r="H21" s="759">
        <v>2100</v>
      </c>
      <c r="I21" s="1671">
        <f t="shared" si="1"/>
        <v>7748.9999999999991</v>
      </c>
      <c r="J21" s="1671">
        <f t="shared" si="2"/>
        <v>8032.5</v>
      </c>
      <c r="K21" s="1671">
        <f t="shared" si="3"/>
        <v>9450</v>
      </c>
      <c r="L21" s="1663">
        <f t="shared" si="4"/>
        <v>10500</v>
      </c>
    </row>
    <row r="22" spans="1:13" s="765" customFormat="1" ht="17.100000000000001" customHeight="1">
      <c r="A22" s="762"/>
      <c r="B22" s="763"/>
      <c r="C22" s="779"/>
      <c r="D22" s="764" t="s">
        <v>5264</v>
      </c>
      <c r="E22" s="763"/>
      <c r="F22" s="763"/>
      <c r="G22" s="763"/>
      <c r="H22" s="763"/>
      <c r="I22" s="1671"/>
      <c r="J22" s="1671"/>
      <c r="K22" s="1671"/>
      <c r="L22" s="1661"/>
    </row>
    <row r="23" spans="1:13" s="765" customFormat="1" ht="17.100000000000001" customHeight="1">
      <c r="A23" s="748" t="s">
        <v>641</v>
      </c>
      <c r="B23" s="262" t="s">
        <v>2510</v>
      </c>
      <c r="C23" s="782" t="s">
        <v>2511</v>
      </c>
      <c r="D23" s="262" t="s">
        <v>2512</v>
      </c>
      <c r="E23" s="262" t="s">
        <v>2513</v>
      </c>
      <c r="F23" s="262" t="s">
        <v>2514</v>
      </c>
      <c r="G23" s="262" t="s">
        <v>2428</v>
      </c>
      <c r="H23" s="262">
        <v>2699</v>
      </c>
      <c r="I23" s="1671">
        <f t="shared" si="1"/>
        <v>9959.31</v>
      </c>
      <c r="J23" s="1671">
        <f t="shared" si="2"/>
        <v>10323.674999999999</v>
      </c>
      <c r="K23" s="1671">
        <f>IF(H23&gt;0,H23*5*0.9," - ")</f>
        <v>12145.5</v>
      </c>
      <c r="L23" s="1661">
        <f>H23*5</f>
        <v>13495</v>
      </c>
    </row>
    <row r="24" spans="1:13" s="765" customFormat="1" ht="17.100000000000001" customHeight="1">
      <c r="A24" s="748" t="s">
        <v>643</v>
      </c>
      <c r="B24" s="262" t="s">
        <v>2519</v>
      </c>
      <c r="C24" s="782" t="s">
        <v>2520</v>
      </c>
      <c r="D24" s="262" t="s">
        <v>2521</v>
      </c>
      <c r="E24" s="262" t="s">
        <v>2522</v>
      </c>
      <c r="F24" s="262" t="s">
        <v>2523</v>
      </c>
      <c r="G24" s="262" t="s">
        <v>2428</v>
      </c>
      <c r="H24" s="262">
        <v>4350</v>
      </c>
      <c r="I24" s="1671">
        <f t="shared" si="1"/>
        <v>16051.499999999998</v>
      </c>
      <c r="J24" s="1671">
        <f t="shared" si="2"/>
        <v>16638.75</v>
      </c>
      <c r="K24" s="1671">
        <f>IF(H24&gt;0,H24*5*0.9," - ")</f>
        <v>19575</v>
      </c>
      <c r="L24" s="1661">
        <f>H24*5</f>
        <v>21750</v>
      </c>
      <c r="M24" s="765" t="s">
        <v>11449</v>
      </c>
    </row>
    <row r="25" spans="1:13" s="765" customFormat="1" ht="17.100000000000001" customHeight="1">
      <c r="A25" s="756" t="s">
        <v>642</v>
      </c>
      <c r="B25" s="757" t="s">
        <v>2515</v>
      </c>
      <c r="C25" s="785" t="s">
        <v>2516</v>
      </c>
      <c r="D25" s="757" t="s">
        <v>2517</v>
      </c>
      <c r="E25" s="757" t="s">
        <v>2513</v>
      </c>
      <c r="F25" s="757" t="s">
        <v>2518</v>
      </c>
      <c r="G25" s="757" t="s">
        <v>2428</v>
      </c>
      <c r="H25" s="757">
        <v>2783</v>
      </c>
      <c r="I25" s="1671">
        <f t="shared" si="1"/>
        <v>10269.269999999999</v>
      </c>
      <c r="J25" s="1671">
        <f t="shared" si="2"/>
        <v>10644.975</v>
      </c>
      <c r="K25" s="1671">
        <f>IF(H25&gt;0,H25*5*0.9," - ")</f>
        <v>12523.5</v>
      </c>
      <c r="L25" s="1661">
        <f>H25*5</f>
        <v>13915</v>
      </c>
    </row>
    <row r="26" spans="1:13" s="765" customFormat="1" ht="17.100000000000001" customHeight="1">
      <c r="A26" s="756" t="s">
        <v>644</v>
      </c>
      <c r="B26" s="757" t="s">
        <v>2524</v>
      </c>
      <c r="C26" s="785" t="s">
        <v>2525</v>
      </c>
      <c r="D26" s="757" t="s">
        <v>2526</v>
      </c>
      <c r="E26" s="757" t="s">
        <v>2522</v>
      </c>
      <c r="F26" s="757" t="s">
        <v>2527</v>
      </c>
      <c r="G26" s="757" t="s">
        <v>2428</v>
      </c>
      <c r="H26" s="757">
        <v>5030</v>
      </c>
      <c r="I26" s="1671">
        <f t="shared" si="1"/>
        <v>18560.699999999997</v>
      </c>
      <c r="J26" s="1671">
        <f t="shared" si="2"/>
        <v>19239.75</v>
      </c>
      <c r="K26" s="1671">
        <f>IF(H26&gt;0,H26*5*0.9," - ")</f>
        <v>22635</v>
      </c>
      <c r="L26" s="1661">
        <f>H26*5</f>
        <v>25150</v>
      </c>
      <c r="M26" s="765" t="s">
        <v>11449</v>
      </c>
    </row>
    <row r="27" spans="1:13" s="765" customFormat="1" ht="17.100000000000001" customHeight="1">
      <c r="A27" s="762"/>
      <c r="B27" s="763"/>
      <c r="C27" s="779"/>
      <c r="D27" s="764" t="s">
        <v>5265</v>
      </c>
      <c r="E27" s="763"/>
      <c r="F27" s="763"/>
      <c r="G27" s="763"/>
      <c r="H27" s="763"/>
      <c r="I27" s="1671"/>
      <c r="J27" s="1671"/>
      <c r="K27" s="1671"/>
      <c r="L27" s="1661"/>
    </row>
    <row r="28" spans="1:13" s="765" customFormat="1" ht="17.100000000000001" customHeight="1">
      <c r="A28" s="748" t="s">
        <v>761</v>
      </c>
      <c r="B28" s="262" t="s">
        <v>2537</v>
      </c>
      <c r="C28" s="782" t="s">
        <v>2538</v>
      </c>
      <c r="D28" s="262" t="s">
        <v>2539</v>
      </c>
      <c r="E28" s="262" t="s">
        <v>2540</v>
      </c>
      <c r="F28" s="262" t="s">
        <v>2541</v>
      </c>
      <c r="G28" s="262" t="s">
        <v>2428</v>
      </c>
      <c r="H28" s="262">
        <v>1922</v>
      </c>
      <c r="I28" s="1671">
        <f t="shared" si="1"/>
        <v>7092.1799999999994</v>
      </c>
      <c r="J28" s="1671">
        <f t="shared" si="2"/>
        <v>7351.65</v>
      </c>
      <c r="K28" s="1671">
        <f t="shared" ref="K28:K33" si="5">IF(H28&gt;0,H28*5*0.9," - ")</f>
        <v>8649</v>
      </c>
      <c r="L28" s="1661">
        <f t="shared" ref="L28:L33" si="6">H28*5</f>
        <v>9610</v>
      </c>
    </row>
    <row r="29" spans="1:13" s="765" customFormat="1" ht="17.100000000000001" customHeight="1">
      <c r="A29" s="748" t="s">
        <v>763</v>
      </c>
      <c r="B29" s="262" t="s">
        <v>2546</v>
      </c>
      <c r="C29" s="782" t="s">
        <v>2547</v>
      </c>
      <c r="D29" s="262" t="s">
        <v>2548</v>
      </c>
      <c r="E29" s="262" t="s">
        <v>2549</v>
      </c>
      <c r="F29" s="262" t="s">
        <v>2550</v>
      </c>
      <c r="G29" s="262" t="s">
        <v>2428</v>
      </c>
      <c r="H29" s="262">
        <v>2142</v>
      </c>
      <c r="I29" s="1671">
        <f t="shared" si="1"/>
        <v>7903.98</v>
      </c>
      <c r="J29" s="1671">
        <f t="shared" si="2"/>
        <v>8193.15</v>
      </c>
      <c r="K29" s="1671">
        <f t="shared" si="5"/>
        <v>9639</v>
      </c>
      <c r="L29" s="1661">
        <f t="shared" si="6"/>
        <v>10710</v>
      </c>
    </row>
    <row r="30" spans="1:13" s="765" customFormat="1" ht="17.100000000000001" customHeight="1">
      <c r="A30" s="748" t="s">
        <v>765</v>
      </c>
      <c r="B30" s="262" t="s">
        <v>2555</v>
      </c>
      <c r="C30" s="782" t="s">
        <v>2556</v>
      </c>
      <c r="D30" s="262" t="s">
        <v>2557</v>
      </c>
      <c r="E30" s="262" t="s">
        <v>2558</v>
      </c>
      <c r="F30" s="262" t="s">
        <v>2559</v>
      </c>
      <c r="G30" s="262" t="s">
        <v>2428</v>
      </c>
      <c r="H30" s="262">
        <v>2268</v>
      </c>
      <c r="I30" s="1671">
        <f t="shared" si="1"/>
        <v>8368.92</v>
      </c>
      <c r="J30" s="1671">
        <f t="shared" si="2"/>
        <v>8675.1</v>
      </c>
      <c r="K30" s="1671">
        <f t="shared" si="5"/>
        <v>10206</v>
      </c>
      <c r="L30" s="1661">
        <f t="shared" si="6"/>
        <v>11340</v>
      </c>
    </row>
    <row r="31" spans="1:13" s="765" customFormat="1" ht="17.100000000000001" customHeight="1">
      <c r="A31" s="756" t="s">
        <v>760</v>
      </c>
      <c r="B31" s="757" t="s">
        <v>2542</v>
      </c>
      <c r="C31" s="785" t="s">
        <v>2543</v>
      </c>
      <c r="D31" s="757" t="s">
        <v>2544</v>
      </c>
      <c r="E31" s="757" t="s">
        <v>2540</v>
      </c>
      <c r="F31" s="757" t="s">
        <v>2545</v>
      </c>
      <c r="G31" s="757" t="s">
        <v>2428</v>
      </c>
      <c r="H31" s="757">
        <v>1995</v>
      </c>
      <c r="I31" s="1671">
        <f t="shared" si="1"/>
        <v>7361.5499999999993</v>
      </c>
      <c r="J31" s="1671">
        <f t="shared" si="2"/>
        <v>7630.875</v>
      </c>
      <c r="K31" s="1671">
        <f t="shared" si="5"/>
        <v>8977.5</v>
      </c>
      <c r="L31" s="1661">
        <f t="shared" si="6"/>
        <v>9975</v>
      </c>
    </row>
    <row r="32" spans="1:13" s="765" customFormat="1" ht="17.100000000000001" customHeight="1">
      <c r="A32" s="756" t="s">
        <v>762</v>
      </c>
      <c r="B32" s="757" t="s">
        <v>2551</v>
      </c>
      <c r="C32" s="785" t="s">
        <v>2552</v>
      </c>
      <c r="D32" s="757" t="s">
        <v>2553</v>
      </c>
      <c r="E32" s="757" t="s">
        <v>2549</v>
      </c>
      <c r="F32" s="757" t="s">
        <v>2554</v>
      </c>
      <c r="G32" s="757" t="s">
        <v>2428</v>
      </c>
      <c r="H32" s="757">
        <v>2237</v>
      </c>
      <c r="I32" s="1671">
        <f t="shared" si="1"/>
        <v>8254.5299999999988</v>
      </c>
      <c r="J32" s="1671">
        <f t="shared" si="2"/>
        <v>8556.5249999999996</v>
      </c>
      <c r="K32" s="1671">
        <f t="shared" si="5"/>
        <v>10066.5</v>
      </c>
      <c r="L32" s="1661">
        <f t="shared" si="6"/>
        <v>11185</v>
      </c>
    </row>
    <row r="33" spans="1:13" s="765" customFormat="1" ht="17.100000000000001" customHeight="1">
      <c r="A33" s="756" t="s">
        <v>764</v>
      </c>
      <c r="B33" s="757" t="s">
        <v>2560</v>
      </c>
      <c r="C33" s="785" t="s">
        <v>2561</v>
      </c>
      <c r="D33" s="757" t="s">
        <v>2562</v>
      </c>
      <c r="E33" s="757" t="s">
        <v>2558</v>
      </c>
      <c r="F33" s="757" t="s">
        <v>2563</v>
      </c>
      <c r="G33" s="757" t="s">
        <v>2428</v>
      </c>
      <c r="H33" s="757">
        <v>2394</v>
      </c>
      <c r="I33" s="1671">
        <f t="shared" si="1"/>
        <v>8833.8599999999988</v>
      </c>
      <c r="J33" s="1671">
        <f t="shared" si="2"/>
        <v>9157.0499999999993</v>
      </c>
      <c r="K33" s="1671">
        <f t="shared" si="5"/>
        <v>10773</v>
      </c>
      <c r="L33" s="1661">
        <f t="shared" si="6"/>
        <v>11970</v>
      </c>
    </row>
    <row r="34" spans="1:13" s="262" customFormat="1" ht="21">
      <c r="A34" s="762"/>
      <c r="B34" s="763"/>
      <c r="C34" s="779"/>
      <c r="D34" s="926" t="s">
        <v>5436</v>
      </c>
      <c r="E34" s="763"/>
      <c r="F34" s="763"/>
      <c r="G34" s="763"/>
      <c r="H34" s="763"/>
      <c r="I34" s="1671"/>
      <c r="J34" s="1671"/>
      <c r="K34" s="1671"/>
      <c r="L34" s="1664"/>
    </row>
    <row r="35" spans="1:13" s="262" customFormat="1" ht="15.75">
      <c r="A35" s="748" t="s">
        <v>5437</v>
      </c>
      <c r="B35" s="750" t="str">
        <f>_xlfn.CONCAT("Raimondi-",C35)</f>
        <v>Raimondi-379CA330V400</v>
      </c>
      <c r="C35" s="782" t="s">
        <v>5438</v>
      </c>
      <c r="D35" s="262" t="s">
        <v>5439</v>
      </c>
      <c r="E35" s="262" t="s">
        <v>5440</v>
      </c>
      <c r="F35" s="262" t="s">
        <v>5441</v>
      </c>
      <c r="G35" s="262" t="s">
        <v>2428</v>
      </c>
      <c r="H35" s="260">
        <v>6458</v>
      </c>
      <c r="I35" s="1671">
        <f t="shared" si="1"/>
        <v>23830.019999999997</v>
      </c>
      <c r="J35" s="1671">
        <f t="shared" si="2"/>
        <v>24701.85</v>
      </c>
      <c r="K35" s="1671">
        <f t="shared" ref="K35:K40" si="7">IF(H35&gt;0,H35*5*0.9," - ")</f>
        <v>29061</v>
      </c>
      <c r="L35" s="1661">
        <f t="shared" ref="L35:L40" si="8">H35*5</f>
        <v>32290</v>
      </c>
    </row>
    <row r="36" spans="1:13" s="262" customFormat="1" ht="15.75">
      <c r="A36" s="748" t="s">
        <v>5442</v>
      </c>
      <c r="B36" s="750" t="str">
        <f>_xlfn.CONCAT("Raimondi-",C36)</f>
        <v>Raimondi-379CA330EU</v>
      </c>
      <c r="C36" s="782" t="s">
        <v>5443</v>
      </c>
      <c r="D36" s="262" t="s">
        <v>5444</v>
      </c>
      <c r="E36" s="262" t="s">
        <v>5440</v>
      </c>
      <c r="F36" s="262" t="s">
        <v>5445</v>
      </c>
      <c r="G36" s="262" t="s">
        <v>2428</v>
      </c>
      <c r="H36" s="260">
        <v>6353</v>
      </c>
      <c r="I36" s="1671">
        <f t="shared" si="1"/>
        <v>23442.57</v>
      </c>
      <c r="J36" s="1671">
        <f t="shared" si="2"/>
        <v>24300.224999999999</v>
      </c>
      <c r="K36" s="1671">
        <f t="shared" si="7"/>
        <v>28588.5</v>
      </c>
      <c r="L36" s="1661">
        <f t="shared" si="8"/>
        <v>31765</v>
      </c>
    </row>
    <row r="37" spans="1:13" s="262" customFormat="1" ht="15.75">
      <c r="A37" s="748"/>
      <c r="B37" s="750" t="str">
        <f>_xlfn.CONCAT("Raimondi-",C37)</f>
        <v>Raimondi-379CA400</v>
      </c>
      <c r="C37" s="782" t="s">
        <v>11430</v>
      </c>
      <c r="D37" s="262" t="s">
        <v>11431</v>
      </c>
      <c r="E37" s="262" t="s">
        <v>11432</v>
      </c>
      <c r="F37" s="262" t="s">
        <v>11450</v>
      </c>
      <c r="G37" s="262" t="s">
        <v>2428</v>
      </c>
      <c r="H37" s="260">
        <v>29400</v>
      </c>
      <c r="I37" s="1671">
        <f t="shared" ref="I37" si="9">IF(K37*0.82&gt;0,K37*0.82," - ")</f>
        <v>108486</v>
      </c>
      <c r="J37" s="1671">
        <f t="shared" ref="J37" si="10">K37*0.85</f>
        <v>112455</v>
      </c>
      <c r="K37" s="1671">
        <f t="shared" si="7"/>
        <v>132300</v>
      </c>
      <c r="L37" s="1661">
        <f t="shared" si="8"/>
        <v>147000</v>
      </c>
    </row>
    <row r="38" spans="1:13" s="262" customFormat="1" ht="15.75">
      <c r="A38" s="748" t="s">
        <v>8517</v>
      </c>
      <c r="B38" s="750" t="s">
        <v>8518</v>
      </c>
      <c r="C38" s="782" t="s">
        <v>11427</v>
      </c>
      <c r="D38" s="262" t="s">
        <v>8519</v>
      </c>
      <c r="E38" s="262" t="s">
        <v>8520</v>
      </c>
      <c r="F38" s="262" t="s">
        <v>8521</v>
      </c>
      <c r="G38" s="262" t="s">
        <v>2428</v>
      </c>
      <c r="H38" s="260">
        <v>6101</v>
      </c>
      <c r="I38" s="1671">
        <f t="shared" ref="I38:I39" si="11">IF(K38*0.82&gt;0,K38*0.82," - ")</f>
        <v>22512.69</v>
      </c>
      <c r="J38" s="1671">
        <f t="shared" si="2"/>
        <v>23336.325000000001</v>
      </c>
      <c r="K38" s="1671">
        <f t="shared" si="7"/>
        <v>27454.5</v>
      </c>
      <c r="L38" s="1661">
        <f t="shared" si="8"/>
        <v>30505</v>
      </c>
      <c r="M38" s="1627"/>
    </row>
    <row r="39" spans="1:13" s="262" customFormat="1" ht="15.75">
      <c r="A39" s="748" t="s">
        <v>8522</v>
      </c>
      <c r="B39" s="750" t="s">
        <v>8523</v>
      </c>
      <c r="C39" s="782" t="s">
        <v>11428</v>
      </c>
      <c r="D39" s="262" t="s">
        <v>8524</v>
      </c>
      <c r="E39" s="262" t="s">
        <v>8520</v>
      </c>
      <c r="F39" s="262" t="s">
        <v>8525</v>
      </c>
      <c r="G39" s="262" t="s">
        <v>2428</v>
      </c>
      <c r="H39" s="260">
        <v>6017</v>
      </c>
      <c r="I39" s="1671">
        <f t="shared" si="11"/>
        <v>22202.73</v>
      </c>
      <c r="J39" s="1671">
        <f t="shared" si="2"/>
        <v>23015.024999999998</v>
      </c>
      <c r="K39" s="1671">
        <f t="shared" si="7"/>
        <v>27076.5</v>
      </c>
      <c r="L39" s="1661">
        <f t="shared" si="8"/>
        <v>30085</v>
      </c>
      <c r="M39" s="1627"/>
    </row>
    <row r="40" spans="1:13" s="262" customFormat="1" ht="15.75">
      <c r="A40" s="748" t="s">
        <v>8526</v>
      </c>
      <c r="B40" s="750" t="s">
        <v>8527</v>
      </c>
      <c r="C40" s="782" t="s">
        <v>11429</v>
      </c>
      <c r="D40" s="262" t="s">
        <v>8528</v>
      </c>
      <c r="E40" s="262" t="s">
        <v>8529</v>
      </c>
      <c r="F40" s="262" t="s">
        <v>8530</v>
      </c>
      <c r="G40" s="262" t="s">
        <v>2428</v>
      </c>
      <c r="H40" s="260">
        <v>39000</v>
      </c>
      <c r="I40" s="1671">
        <f t="shared" ref="I40" si="12">IF(K40*0.82&gt;0,K40*0.82," - ")</f>
        <v>143910</v>
      </c>
      <c r="J40" s="1671">
        <f t="shared" ref="J40" si="13">K40*0.85</f>
        <v>149175</v>
      </c>
      <c r="K40" s="1671">
        <f t="shared" si="7"/>
        <v>175500</v>
      </c>
      <c r="L40" s="1661">
        <f t="shared" si="8"/>
        <v>195000</v>
      </c>
      <c r="M40" s="1627"/>
    </row>
    <row r="41" spans="1:13" s="765" customFormat="1" ht="15.75">
      <c r="A41" s="748"/>
      <c r="B41" s="750"/>
      <c r="C41" s="782"/>
      <c r="D41" s="262"/>
      <c r="E41" s="262"/>
      <c r="F41" s="262"/>
      <c r="G41" s="262"/>
      <c r="H41" s="260"/>
      <c r="I41" s="1671"/>
      <c r="J41" s="1671"/>
      <c r="K41" s="1671"/>
      <c r="L41" s="1661"/>
    </row>
    <row r="42" spans="1:13" s="765" customFormat="1" ht="26.25">
      <c r="A42" s="1375"/>
      <c r="B42" s="1372"/>
      <c r="C42" s="786"/>
      <c r="D42" s="1368" t="s">
        <v>5266</v>
      </c>
      <c r="E42" s="1369"/>
      <c r="F42" s="1372"/>
      <c r="G42" s="1373"/>
      <c r="H42" s="1374"/>
      <c r="I42" s="1671"/>
      <c r="J42" s="1672"/>
      <c r="K42" s="1672"/>
      <c r="L42" s="1665"/>
    </row>
    <row r="43" spans="1:13" s="765" customFormat="1" ht="21">
      <c r="A43" s="762"/>
      <c r="B43" s="763"/>
      <c r="C43" s="779"/>
      <c r="D43" s="764" t="s">
        <v>5267</v>
      </c>
      <c r="E43" s="763"/>
      <c r="F43" s="763"/>
      <c r="G43" s="763"/>
      <c r="H43" s="763"/>
      <c r="I43" s="1671"/>
      <c r="J43" s="1671"/>
      <c r="K43" s="1671"/>
      <c r="L43" s="1661"/>
    </row>
    <row r="44" spans="1:13" s="765" customFormat="1" ht="21" customHeight="1">
      <c r="A44" s="748" t="s">
        <v>631</v>
      </c>
      <c r="B44" s="262" t="s">
        <v>2573</v>
      </c>
      <c r="C44" s="782" t="s">
        <v>2574</v>
      </c>
      <c r="D44" s="262" t="s">
        <v>2575</v>
      </c>
      <c r="E44" s="262" t="s">
        <v>2576</v>
      </c>
      <c r="F44" s="262" t="s">
        <v>2577</v>
      </c>
      <c r="G44" s="262" t="s">
        <v>2428</v>
      </c>
      <c r="H44" s="262">
        <v>2972</v>
      </c>
      <c r="I44" s="1671">
        <f t="shared" si="1"/>
        <v>10966.679999999998</v>
      </c>
      <c r="J44" s="1671">
        <f t="shared" ref="J44:J76" si="14">IF(ISTEXT(K44)," - ",K44*0.85)</f>
        <v>11367.9</v>
      </c>
      <c r="K44" s="1671">
        <f t="shared" ref="K44:K75" si="15">IF(H44&gt;0,H44*5*0.9," - ")</f>
        <v>13374</v>
      </c>
      <c r="L44" s="1661">
        <f>H44*5</f>
        <v>14860</v>
      </c>
    </row>
    <row r="45" spans="1:13" s="765" customFormat="1" ht="21" customHeight="1">
      <c r="A45" s="748" t="s">
        <v>632</v>
      </c>
      <c r="B45" s="262" t="s">
        <v>2578</v>
      </c>
      <c r="C45" s="782" t="s">
        <v>2579</v>
      </c>
      <c r="D45" s="262" t="s">
        <v>2580</v>
      </c>
      <c r="E45" s="262" t="s">
        <v>2581</v>
      </c>
      <c r="F45" s="262" t="s">
        <v>2582</v>
      </c>
      <c r="G45" s="262" t="s">
        <v>2428</v>
      </c>
      <c r="H45" s="262">
        <v>3203</v>
      </c>
      <c r="I45" s="1671">
        <f t="shared" si="1"/>
        <v>11819.07</v>
      </c>
      <c r="J45" s="1671">
        <f t="shared" si="14"/>
        <v>12251.475</v>
      </c>
      <c r="K45" s="1671">
        <f t="shared" si="15"/>
        <v>14413.5</v>
      </c>
      <c r="L45" s="1661">
        <f>H45*5</f>
        <v>16015</v>
      </c>
    </row>
    <row r="46" spans="1:13" s="765" customFormat="1" ht="15.75">
      <c r="C46" s="780"/>
      <c r="I46" s="1671" t="e">
        <f t="shared" si="1"/>
        <v>#VALUE!</v>
      </c>
      <c r="J46" s="1671" t="str">
        <f t="shared" si="14"/>
        <v xml:space="preserve"> - </v>
      </c>
      <c r="K46" s="1671" t="str">
        <f t="shared" si="15"/>
        <v xml:space="preserve"> - </v>
      </c>
      <c r="L46" s="1666"/>
    </row>
    <row r="47" spans="1:13" s="765" customFormat="1" ht="15.75">
      <c r="A47" s="769"/>
      <c r="C47" s="780"/>
      <c r="I47" s="1671" t="e">
        <f t="shared" si="1"/>
        <v>#VALUE!</v>
      </c>
      <c r="J47" s="1671" t="str">
        <f t="shared" si="14"/>
        <v xml:space="preserve"> - </v>
      </c>
      <c r="K47" s="1671" t="str">
        <f t="shared" si="15"/>
        <v xml:space="preserve"> - </v>
      </c>
      <c r="L47" s="1661"/>
    </row>
    <row r="48" spans="1:13" ht="26.25">
      <c r="A48" s="1375"/>
      <c r="B48" s="1372"/>
      <c r="C48" s="1376"/>
      <c r="D48" s="1368" t="s">
        <v>5268</v>
      </c>
      <c r="E48" s="1369"/>
      <c r="F48" s="1372"/>
      <c r="G48" s="1373"/>
      <c r="H48" s="1374"/>
      <c r="I48" s="1671" t="e">
        <f t="shared" si="1"/>
        <v>#VALUE!</v>
      </c>
      <c r="J48" s="1672" t="str">
        <f t="shared" si="14"/>
        <v xml:space="preserve"> - </v>
      </c>
      <c r="K48" s="1672" t="str">
        <f t="shared" si="15"/>
        <v xml:space="preserve"> - </v>
      </c>
      <c r="L48" s="1665"/>
    </row>
    <row r="49" spans="1:13" ht="25.5" customHeight="1">
      <c r="A49" s="748" t="s">
        <v>773</v>
      </c>
      <c r="B49" s="262" t="s">
        <v>2583</v>
      </c>
      <c r="C49" s="782" t="s">
        <v>2584</v>
      </c>
      <c r="D49" s="262" t="s">
        <v>2585</v>
      </c>
      <c r="E49" s="262" t="s">
        <v>2586</v>
      </c>
      <c r="F49" s="262" t="s">
        <v>2587</v>
      </c>
      <c r="H49" s="262">
        <v>118.7</v>
      </c>
      <c r="I49" s="1671">
        <f t="shared" si="1"/>
        <v>438.00299999999993</v>
      </c>
      <c r="J49" s="1671">
        <f t="shared" si="14"/>
        <v>454.02749999999997</v>
      </c>
      <c r="K49" s="1671">
        <f t="shared" si="15"/>
        <v>534.15</v>
      </c>
      <c r="L49" s="1661">
        <f t="shared" ref="L49:L65" si="16">H49*5</f>
        <v>593.5</v>
      </c>
    </row>
    <row r="50" spans="1:13" s="765" customFormat="1" ht="15.75">
      <c r="A50" s="748" t="s">
        <v>615</v>
      </c>
      <c r="B50" s="262" t="s">
        <v>2588</v>
      </c>
      <c r="C50" s="782" t="s">
        <v>2589</v>
      </c>
      <c r="D50" s="262" t="s">
        <v>2590</v>
      </c>
      <c r="E50" s="262"/>
      <c r="F50" s="262" t="s">
        <v>2591</v>
      </c>
      <c r="G50" s="262"/>
      <c r="H50" s="262">
        <v>20.5</v>
      </c>
      <c r="I50" s="1671">
        <f t="shared" si="1"/>
        <v>75.644999999999996</v>
      </c>
      <c r="J50" s="1671">
        <f t="shared" si="14"/>
        <v>78.412499999999994</v>
      </c>
      <c r="K50" s="1671">
        <f t="shared" si="15"/>
        <v>92.25</v>
      </c>
      <c r="L50" s="1661">
        <f t="shared" si="16"/>
        <v>102.5</v>
      </c>
    </row>
    <row r="51" spans="1:13" s="765" customFormat="1" ht="15.75">
      <c r="A51" s="748" t="s">
        <v>616</v>
      </c>
      <c r="B51" s="262" t="s">
        <v>2592</v>
      </c>
      <c r="C51" s="782" t="s">
        <v>2593</v>
      </c>
      <c r="D51" s="262" t="s">
        <v>2594</v>
      </c>
      <c r="E51" s="262"/>
      <c r="F51" s="262" t="s">
        <v>2595</v>
      </c>
      <c r="G51" s="262"/>
      <c r="H51" s="262">
        <v>17</v>
      </c>
      <c r="I51" s="1671">
        <f t="shared" si="1"/>
        <v>62.73</v>
      </c>
      <c r="J51" s="1671">
        <f t="shared" si="14"/>
        <v>65.024999999999991</v>
      </c>
      <c r="K51" s="1671">
        <f t="shared" si="15"/>
        <v>76.5</v>
      </c>
      <c r="L51" s="1661">
        <f t="shared" si="16"/>
        <v>85</v>
      </c>
    </row>
    <row r="52" spans="1:13" s="765" customFormat="1" ht="15.75">
      <c r="A52" s="748" t="s">
        <v>775</v>
      </c>
      <c r="B52" s="262" t="s">
        <v>2596</v>
      </c>
      <c r="C52" s="782" t="s">
        <v>2597</v>
      </c>
      <c r="D52" s="262" t="s">
        <v>2598</v>
      </c>
      <c r="E52" s="262" t="s">
        <v>2599</v>
      </c>
      <c r="F52" s="262" t="s">
        <v>2600</v>
      </c>
      <c r="G52" s="262"/>
      <c r="H52" s="262">
        <v>59.5</v>
      </c>
      <c r="I52" s="1671">
        <f t="shared" si="1"/>
        <v>219.55499999999998</v>
      </c>
      <c r="J52" s="1671">
        <f t="shared" si="14"/>
        <v>227.58750000000001</v>
      </c>
      <c r="K52" s="1671">
        <f t="shared" si="15"/>
        <v>267.75</v>
      </c>
      <c r="L52" s="1661">
        <f t="shared" si="16"/>
        <v>297.5</v>
      </c>
      <c r="M52" s="765" t="s">
        <v>11449</v>
      </c>
    </row>
    <row r="53" spans="1:13" s="765" customFormat="1" ht="15.75">
      <c r="A53" s="748" t="s">
        <v>770</v>
      </c>
      <c r="B53" s="262" t="s">
        <v>2601</v>
      </c>
      <c r="C53" s="782" t="s">
        <v>2602</v>
      </c>
      <c r="D53" s="262" t="s">
        <v>2603</v>
      </c>
      <c r="E53" s="262" t="s">
        <v>2604</v>
      </c>
      <c r="F53" s="262" t="s">
        <v>2600</v>
      </c>
      <c r="G53" s="262"/>
      <c r="H53" s="262">
        <v>80.2</v>
      </c>
      <c r="I53" s="1671">
        <f t="shared" si="1"/>
        <v>295.93799999999999</v>
      </c>
      <c r="J53" s="1671">
        <f t="shared" si="14"/>
        <v>306.76500000000004</v>
      </c>
      <c r="K53" s="1671">
        <f t="shared" si="15"/>
        <v>360.90000000000003</v>
      </c>
      <c r="L53" s="1661">
        <f t="shared" si="16"/>
        <v>401</v>
      </c>
    </row>
    <row r="54" spans="1:13" s="765" customFormat="1" ht="15.75">
      <c r="A54" s="748" t="s">
        <v>771</v>
      </c>
      <c r="B54" s="262" t="s">
        <v>2605</v>
      </c>
      <c r="C54" s="782" t="s">
        <v>2606</v>
      </c>
      <c r="D54" s="262" t="s">
        <v>2607</v>
      </c>
      <c r="E54" s="262" t="s">
        <v>2586</v>
      </c>
      <c r="F54" s="262" t="s">
        <v>2600</v>
      </c>
      <c r="G54" s="262"/>
      <c r="H54" s="262">
        <v>114.5</v>
      </c>
      <c r="I54" s="1671">
        <f t="shared" si="1"/>
        <v>422.505</v>
      </c>
      <c r="J54" s="1671">
        <f t="shared" si="14"/>
        <v>437.96249999999998</v>
      </c>
      <c r="K54" s="1671">
        <f t="shared" si="15"/>
        <v>515.25</v>
      </c>
      <c r="L54" s="1661">
        <f t="shared" si="16"/>
        <v>572.5</v>
      </c>
    </row>
    <row r="55" spans="1:13" s="765" customFormat="1" ht="27.6" customHeight="1">
      <c r="A55" s="748" t="s">
        <v>772</v>
      </c>
      <c r="B55" s="262" t="s">
        <v>2608</v>
      </c>
      <c r="C55" s="782" t="s">
        <v>2609</v>
      </c>
      <c r="D55" s="262" t="s">
        <v>2610</v>
      </c>
      <c r="E55" s="262" t="s">
        <v>2611</v>
      </c>
      <c r="F55" s="262" t="s">
        <v>2600</v>
      </c>
      <c r="G55" s="262"/>
      <c r="H55" s="262">
        <v>123.9</v>
      </c>
      <c r="I55" s="1671">
        <f t="shared" si="1"/>
        <v>457.19100000000003</v>
      </c>
      <c r="J55" s="1671">
        <f t="shared" si="14"/>
        <v>473.91750000000002</v>
      </c>
      <c r="K55" s="1671">
        <f t="shared" si="15"/>
        <v>557.55000000000007</v>
      </c>
      <c r="L55" s="1661">
        <f t="shared" si="16"/>
        <v>619.5</v>
      </c>
    </row>
    <row r="56" spans="1:13" s="765" customFormat="1" ht="27.6" customHeight="1">
      <c r="A56" s="748" t="s">
        <v>611</v>
      </c>
      <c r="B56" s="262" t="s">
        <v>2612</v>
      </c>
      <c r="C56" s="782" t="s">
        <v>2613</v>
      </c>
      <c r="D56" s="262" t="s">
        <v>2614</v>
      </c>
      <c r="E56" s="262" t="s">
        <v>2586</v>
      </c>
      <c r="F56" s="262" t="s">
        <v>2615</v>
      </c>
      <c r="G56" s="262"/>
      <c r="H56" s="262">
        <v>86.1</v>
      </c>
      <c r="I56" s="1671">
        <f t="shared" si="1"/>
        <v>317.70899999999995</v>
      </c>
      <c r="J56" s="1671">
        <f t="shared" si="14"/>
        <v>329.33249999999998</v>
      </c>
      <c r="K56" s="1671">
        <f t="shared" si="15"/>
        <v>387.45</v>
      </c>
      <c r="L56" s="1661">
        <f t="shared" si="16"/>
        <v>430.5</v>
      </c>
    </row>
    <row r="57" spans="1:13" s="765" customFormat="1" ht="15.75">
      <c r="A57" s="748" t="s">
        <v>612</v>
      </c>
      <c r="B57" s="262" t="s">
        <v>2616</v>
      </c>
      <c r="C57" s="782" t="s">
        <v>2617</v>
      </c>
      <c r="D57" s="262" t="s">
        <v>2618</v>
      </c>
      <c r="E57" s="262" t="s">
        <v>2586</v>
      </c>
      <c r="F57" s="262" t="s">
        <v>2619</v>
      </c>
      <c r="G57" s="262"/>
      <c r="H57" s="262">
        <v>209</v>
      </c>
      <c r="I57" s="1671">
        <f t="shared" si="1"/>
        <v>771.20999999999992</v>
      </c>
      <c r="J57" s="1671">
        <f t="shared" si="14"/>
        <v>799.42499999999995</v>
      </c>
      <c r="K57" s="1671">
        <f t="shared" si="15"/>
        <v>940.5</v>
      </c>
      <c r="L57" s="1661">
        <f t="shared" si="16"/>
        <v>1045</v>
      </c>
    </row>
    <row r="58" spans="1:13" s="765" customFormat="1" ht="15.75">
      <c r="A58" s="748" t="s">
        <v>613</v>
      </c>
      <c r="B58" s="262" t="s">
        <v>2620</v>
      </c>
      <c r="C58" s="782" t="s">
        <v>2621</v>
      </c>
      <c r="D58" s="262" t="s">
        <v>2622</v>
      </c>
      <c r="E58" s="262" t="s">
        <v>2623</v>
      </c>
      <c r="F58" s="262" t="s">
        <v>2615</v>
      </c>
      <c r="G58" s="262"/>
      <c r="H58" s="262">
        <v>95.8</v>
      </c>
      <c r="I58" s="1671">
        <f t="shared" si="1"/>
        <v>353.50200000000001</v>
      </c>
      <c r="J58" s="1671">
        <f t="shared" si="14"/>
        <v>366.435</v>
      </c>
      <c r="K58" s="1671">
        <f t="shared" si="15"/>
        <v>431.1</v>
      </c>
      <c r="L58" s="1661">
        <f t="shared" si="16"/>
        <v>479</v>
      </c>
    </row>
    <row r="59" spans="1:13" s="765" customFormat="1" ht="15.75">
      <c r="A59" s="748" t="s">
        <v>700</v>
      </c>
      <c r="B59" s="262" t="s">
        <v>2624</v>
      </c>
      <c r="C59" s="782" t="s">
        <v>2625</v>
      </c>
      <c r="D59" s="262" t="s">
        <v>2626</v>
      </c>
      <c r="E59" s="262"/>
      <c r="F59" s="262" t="s">
        <v>2627</v>
      </c>
      <c r="G59" s="262"/>
      <c r="H59" s="262">
        <v>269</v>
      </c>
      <c r="I59" s="1671">
        <f t="shared" si="1"/>
        <v>992.6099999999999</v>
      </c>
      <c r="J59" s="1671">
        <f t="shared" si="14"/>
        <v>1028.925</v>
      </c>
      <c r="K59" s="1671">
        <f t="shared" si="15"/>
        <v>1210.5</v>
      </c>
      <c r="L59" s="1661">
        <f t="shared" si="16"/>
        <v>1345</v>
      </c>
    </row>
    <row r="60" spans="1:13" s="765" customFormat="1" ht="15.75">
      <c r="A60" s="748" t="s">
        <v>614</v>
      </c>
      <c r="B60" s="262" t="s">
        <v>2628</v>
      </c>
      <c r="C60" s="782" t="s">
        <v>2629</v>
      </c>
      <c r="D60" s="262" t="s">
        <v>2630</v>
      </c>
      <c r="E60" s="262"/>
      <c r="F60" s="262" t="s">
        <v>2631</v>
      </c>
      <c r="G60" s="262"/>
      <c r="H60" s="262">
        <v>90.3</v>
      </c>
      <c r="I60" s="1671">
        <f t="shared" si="1"/>
        <v>333.20699999999999</v>
      </c>
      <c r="J60" s="1671">
        <f t="shared" si="14"/>
        <v>345.39750000000004</v>
      </c>
      <c r="K60" s="1671">
        <f t="shared" si="15"/>
        <v>406.35</v>
      </c>
      <c r="L60" s="1661">
        <f t="shared" si="16"/>
        <v>451.5</v>
      </c>
    </row>
    <row r="61" spans="1:13" s="765" customFormat="1" ht="15.75">
      <c r="A61" s="748" t="s">
        <v>685</v>
      </c>
      <c r="B61" s="262" t="s">
        <v>2632</v>
      </c>
      <c r="C61" s="782" t="s">
        <v>2633</v>
      </c>
      <c r="D61" s="262" t="s">
        <v>2634</v>
      </c>
      <c r="E61" s="262" t="s">
        <v>2623</v>
      </c>
      <c r="F61" s="262" t="s">
        <v>2635</v>
      </c>
      <c r="G61" s="262"/>
      <c r="H61" s="262">
        <v>89</v>
      </c>
      <c r="I61" s="1671">
        <f t="shared" si="1"/>
        <v>328.40999999999997</v>
      </c>
      <c r="J61" s="1671">
        <f t="shared" si="14"/>
        <v>340.42500000000001</v>
      </c>
      <c r="K61" s="1671">
        <f t="shared" si="15"/>
        <v>400.5</v>
      </c>
      <c r="L61" s="1661">
        <f t="shared" si="16"/>
        <v>445</v>
      </c>
    </row>
    <row r="62" spans="1:13" s="765" customFormat="1" ht="15.75">
      <c r="A62" s="748" t="s">
        <v>633</v>
      </c>
      <c r="B62" s="262" t="s">
        <v>2636</v>
      </c>
      <c r="C62" s="782" t="s">
        <v>2637</v>
      </c>
      <c r="D62" s="262" t="s">
        <v>2638</v>
      </c>
      <c r="E62" s="262"/>
      <c r="F62" s="262" t="s">
        <v>2639</v>
      </c>
      <c r="G62" s="262"/>
      <c r="H62" s="262">
        <v>75.599999999999994</v>
      </c>
      <c r="I62" s="1671">
        <f t="shared" si="1"/>
        <v>278.964</v>
      </c>
      <c r="J62" s="1671">
        <f t="shared" si="14"/>
        <v>289.16999999999996</v>
      </c>
      <c r="K62" s="1671">
        <f t="shared" si="15"/>
        <v>340.2</v>
      </c>
      <c r="L62" s="1661">
        <f t="shared" si="16"/>
        <v>378</v>
      </c>
    </row>
    <row r="63" spans="1:13" s="765" customFormat="1" ht="15.75">
      <c r="A63" s="748" t="s">
        <v>525</v>
      </c>
      <c r="B63" s="262" t="s">
        <v>2640</v>
      </c>
      <c r="C63" s="782" t="s">
        <v>2641</v>
      </c>
      <c r="D63" s="262" t="s">
        <v>2642</v>
      </c>
      <c r="E63" s="262"/>
      <c r="F63" s="262" t="s">
        <v>2643</v>
      </c>
      <c r="G63" s="262"/>
      <c r="H63" s="262">
        <v>57.8</v>
      </c>
      <c r="I63" s="1671">
        <f t="shared" si="1"/>
        <v>213.28200000000001</v>
      </c>
      <c r="J63" s="1671">
        <f t="shared" si="14"/>
        <v>221.08500000000001</v>
      </c>
      <c r="K63" s="1671">
        <f t="shared" si="15"/>
        <v>260.10000000000002</v>
      </c>
      <c r="L63" s="1661">
        <f t="shared" si="16"/>
        <v>289</v>
      </c>
    </row>
    <row r="64" spans="1:13" s="765" customFormat="1" ht="15.75">
      <c r="A64" s="748" t="s">
        <v>618</v>
      </c>
      <c r="B64" s="262" t="s">
        <v>2644</v>
      </c>
      <c r="C64" s="782" t="s">
        <v>2645</v>
      </c>
      <c r="D64" s="262" t="s">
        <v>2646</v>
      </c>
      <c r="E64" s="262"/>
      <c r="F64" s="262" t="s">
        <v>2647</v>
      </c>
      <c r="G64" s="262"/>
      <c r="H64" s="262">
        <v>50.4</v>
      </c>
      <c r="I64" s="1671">
        <f t="shared" si="1"/>
        <v>185.976</v>
      </c>
      <c r="J64" s="1671">
        <f t="shared" si="14"/>
        <v>192.78</v>
      </c>
      <c r="K64" s="1671">
        <f t="shared" si="15"/>
        <v>226.8</v>
      </c>
      <c r="L64" s="1661">
        <f t="shared" si="16"/>
        <v>252</v>
      </c>
    </row>
    <row r="65" spans="1:12" s="765" customFormat="1" ht="15.75">
      <c r="A65" s="748" t="s">
        <v>614</v>
      </c>
      <c r="B65" s="262" t="s">
        <v>2628</v>
      </c>
      <c r="C65" s="782" t="s">
        <v>2629</v>
      </c>
      <c r="D65" s="262" t="s">
        <v>2648</v>
      </c>
      <c r="E65" s="262"/>
      <c r="F65" s="262" t="s">
        <v>2649</v>
      </c>
      <c r="G65" s="262"/>
      <c r="H65" s="262">
        <v>90.3</v>
      </c>
      <c r="I65" s="1671">
        <f t="shared" si="1"/>
        <v>333.20699999999999</v>
      </c>
      <c r="J65" s="1671">
        <f t="shared" si="14"/>
        <v>345.39750000000004</v>
      </c>
      <c r="K65" s="1671">
        <f t="shared" si="15"/>
        <v>406.35</v>
      </c>
      <c r="L65" s="1661">
        <f t="shared" si="16"/>
        <v>451.5</v>
      </c>
    </row>
    <row r="66" spans="1:12" s="765" customFormat="1" ht="15.75">
      <c r="A66" s="748"/>
      <c r="B66" s="262"/>
      <c r="C66" s="782"/>
      <c r="D66" s="262"/>
      <c r="E66" s="262"/>
      <c r="F66" s="262"/>
      <c r="G66" s="262"/>
      <c r="H66" s="262"/>
      <c r="I66" s="1671" t="e">
        <f t="shared" si="1"/>
        <v>#VALUE!</v>
      </c>
      <c r="J66" s="1671" t="str">
        <f t="shared" si="14"/>
        <v xml:space="preserve"> - </v>
      </c>
      <c r="K66" s="1671" t="str">
        <f t="shared" si="15"/>
        <v xml:space="preserve"> - </v>
      </c>
      <c r="L66" s="1661"/>
    </row>
    <row r="67" spans="1:12" s="765" customFormat="1" ht="15.75">
      <c r="A67" s="748"/>
      <c r="B67" s="262"/>
      <c r="C67" s="782"/>
      <c r="D67" s="262"/>
      <c r="E67" s="262"/>
      <c r="F67" s="262"/>
      <c r="G67" s="262"/>
      <c r="H67" s="262"/>
      <c r="I67" s="1671" t="e">
        <f t="shared" si="1"/>
        <v>#VALUE!</v>
      </c>
      <c r="J67" s="1671" t="str">
        <f t="shared" si="14"/>
        <v xml:space="preserve"> - </v>
      </c>
      <c r="K67" s="1671" t="str">
        <f t="shared" si="15"/>
        <v xml:space="preserve"> - </v>
      </c>
      <c r="L67" s="1661"/>
    </row>
    <row r="68" spans="1:12" s="765" customFormat="1" ht="15.75">
      <c r="A68" s="748" t="s">
        <v>743</v>
      </c>
      <c r="B68" s="262" t="s">
        <v>2650</v>
      </c>
      <c r="C68" s="782" t="s">
        <v>2651</v>
      </c>
      <c r="D68" s="262" t="s">
        <v>2652</v>
      </c>
      <c r="E68" s="262"/>
      <c r="F68" s="262" t="s">
        <v>2653</v>
      </c>
      <c r="G68" s="262"/>
      <c r="H68" s="262">
        <v>66</v>
      </c>
      <c r="I68" s="1671">
        <f t="shared" si="1"/>
        <v>243.54</v>
      </c>
      <c r="J68" s="1671">
        <f t="shared" si="14"/>
        <v>252.45</v>
      </c>
      <c r="K68" s="1671">
        <f t="shared" si="15"/>
        <v>297</v>
      </c>
      <c r="L68" s="1661">
        <f t="shared" ref="L68:L77" si="17">H68*5</f>
        <v>330</v>
      </c>
    </row>
    <row r="69" spans="1:12" s="765" customFormat="1" ht="15.75">
      <c r="A69" s="748" t="s">
        <v>736</v>
      </c>
      <c r="B69" s="262" t="s">
        <v>2654</v>
      </c>
      <c r="C69" s="782" t="s">
        <v>2655</v>
      </c>
      <c r="D69" s="262" t="s">
        <v>2656</v>
      </c>
      <c r="E69" s="262"/>
      <c r="F69" s="262" t="s">
        <v>2657</v>
      </c>
      <c r="G69" s="262"/>
      <c r="H69" s="262">
        <v>88.5</v>
      </c>
      <c r="I69" s="1671">
        <f t="shared" si="1"/>
        <v>326.565</v>
      </c>
      <c r="J69" s="1671">
        <f t="shared" si="14"/>
        <v>338.51249999999999</v>
      </c>
      <c r="K69" s="1671">
        <f t="shared" si="15"/>
        <v>398.25</v>
      </c>
      <c r="L69" s="1661">
        <f t="shared" si="17"/>
        <v>442.5</v>
      </c>
    </row>
    <row r="70" spans="1:12" s="765" customFormat="1" ht="15.75">
      <c r="A70" s="748" t="s">
        <v>737</v>
      </c>
      <c r="B70" s="262" t="s">
        <v>2658</v>
      </c>
      <c r="C70" s="782" t="s">
        <v>2659</v>
      </c>
      <c r="D70" s="262" t="s">
        <v>2660</v>
      </c>
      <c r="E70" s="262"/>
      <c r="F70" s="262" t="s">
        <v>2661</v>
      </c>
      <c r="G70" s="262"/>
      <c r="H70" s="262">
        <v>84</v>
      </c>
      <c r="I70" s="1671">
        <f t="shared" si="1"/>
        <v>309.95999999999998</v>
      </c>
      <c r="J70" s="1671">
        <f t="shared" si="14"/>
        <v>321.3</v>
      </c>
      <c r="K70" s="1671">
        <f t="shared" si="15"/>
        <v>378</v>
      </c>
      <c r="L70" s="1661">
        <f t="shared" si="17"/>
        <v>420</v>
      </c>
    </row>
    <row r="71" spans="1:12" s="765" customFormat="1" ht="15.75">
      <c r="A71" s="748" t="s">
        <v>739</v>
      </c>
      <c r="B71" s="262" t="s">
        <v>2662</v>
      </c>
      <c r="C71" s="782" t="s">
        <v>2663</v>
      </c>
      <c r="D71" s="262" t="s">
        <v>2664</v>
      </c>
      <c r="E71" s="262"/>
      <c r="F71" s="262" t="s">
        <v>2665</v>
      </c>
      <c r="G71" s="262"/>
      <c r="H71" s="262">
        <v>78.599999999999994</v>
      </c>
      <c r="I71" s="1671">
        <f t="shared" si="1"/>
        <v>290.03399999999999</v>
      </c>
      <c r="J71" s="1671">
        <f t="shared" si="14"/>
        <v>300.64499999999998</v>
      </c>
      <c r="K71" s="1671">
        <f t="shared" si="15"/>
        <v>353.7</v>
      </c>
      <c r="L71" s="1661">
        <f t="shared" si="17"/>
        <v>393</v>
      </c>
    </row>
    <row r="72" spans="1:12" s="765" customFormat="1" ht="15.75">
      <c r="A72" s="748" t="s">
        <v>742</v>
      </c>
      <c r="B72" s="262" t="s">
        <v>2666</v>
      </c>
      <c r="C72" s="782" t="s">
        <v>2667</v>
      </c>
      <c r="D72" s="262" t="s">
        <v>2668</v>
      </c>
      <c r="E72" s="262"/>
      <c r="F72" s="262" t="s">
        <v>2669</v>
      </c>
      <c r="G72" s="262"/>
      <c r="H72" s="262">
        <v>78.3</v>
      </c>
      <c r="I72" s="1671">
        <f t="shared" si="1"/>
        <v>288.92700000000002</v>
      </c>
      <c r="J72" s="1671">
        <f t="shared" si="14"/>
        <v>299.4975</v>
      </c>
      <c r="K72" s="1671">
        <f t="shared" si="15"/>
        <v>352.35</v>
      </c>
      <c r="L72" s="1661">
        <f t="shared" si="17"/>
        <v>391.5</v>
      </c>
    </row>
    <row r="73" spans="1:12" s="765" customFormat="1" ht="15.75">
      <c r="A73" s="748" t="s">
        <v>738</v>
      </c>
      <c r="B73" s="262" t="s">
        <v>2670</v>
      </c>
      <c r="C73" s="782" t="s">
        <v>2671</v>
      </c>
      <c r="D73" s="262" t="s">
        <v>2672</v>
      </c>
      <c r="E73" s="262"/>
      <c r="F73" s="262" t="s">
        <v>2673</v>
      </c>
      <c r="G73" s="262"/>
      <c r="H73" s="262">
        <v>78.8</v>
      </c>
      <c r="I73" s="1671">
        <f t="shared" si="1"/>
        <v>290.77199999999999</v>
      </c>
      <c r="J73" s="1671">
        <f t="shared" si="14"/>
        <v>301.41000000000003</v>
      </c>
      <c r="K73" s="1671">
        <f t="shared" si="15"/>
        <v>354.6</v>
      </c>
      <c r="L73" s="1661">
        <f t="shared" si="17"/>
        <v>394</v>
      </c>
    </row>
    <row r="74" spans="1:12" s="765" customFormat="1" ht="15.75">
      <c r="A74" s="748" t="s">
        <v>741</v>
      </c>
      <c r="B74" s="262" t="s">
        <v>2674</v>
      </c>
      <c r="C74" s="782" t="s">
        <v>2675</v>
      </c>
      <c r="D74" s="262" t="s">
        <v>2676</v>
      </c>
      <c r="E74" s="262"/>
      <c r="F74" s="262" t="s">
        <v>2677</v>
      </c>
      <c r="G74" s="262"/>
      <c r="H74" s="262">
        <v>92.4</v>
      </c>
      <c r="I74" s="1671">
        <f t="shared" ref="I74:I138" si="18">IF(K74*0.82&gt;0,K74*0.82," - ")</f>
        <v>340.95600000000002</v>
      </c>
      <c r="J74" s="1671">
        <f t="shared" si="14"/>
        <v>353.43</v>
      </c>
      <c r="K74" s="1671">
        <f t="shared" si="15"/>
        <v>415.8</v>
      </c>
      <c r="L74" s="1661">
        <f t="shared" si="17"/>
        <v>462</v>
      </c>
    </row>
    <row r="75" spans="1:12" s="765" customFormat="1" ht="15.75">
      <c r="A75" s="748" t="s">
        <v>740</v>
      </c>
      <c r="B75" s="262" t="s">
        <v>2678</v>
      </c>
      <c r="C75" s="782" t="s">
        <v>2679</v>
      </c>
      <c r="D75" s="262" t="s">
        <v>2680</v>
      </c>
      <c r="E75" s="262"/>
      <c r="F75" s="262" t="s">
        <v>2681</v>
      </c>
      <c r="G75" s="262"/>
      <c r="H75" s="262">
        <v>75.599999999999994</v>
      </c>
      <c r="I75" s="1671">
        <f t="shared" si="18"/>
        <v>278.964</v>
      </c>
      <c r="J75" s="1671">
        <f t="shared" si="14"/>
        <v>289.16999999999996</v>
      </c>
      <c r="K75" s="1671">
        <f t="shared" si="15"/>
        <v>340.2</v>
      </c>
      <c r="L75" s="1661">
        <f t="shared" si="17"/>
        <v>378</v>
      </c>
    </row>
    <row r="76" spans="1:12" s="262" customFormat="1" ht="15.75">
      <c r="A76" s="748" t="s">
        <v>5446</v>
      </c>
      <c r="B76" s="262" t="s">
        <v>5447</v>
      </c>
      <c r="C76" s="782" t="s">
        <v>5448</v>
      </c>
      <c r="D76" s="262" t="s">
        <v>5449</v>
      </c>
      <c r="F76" s="262" t="s">
        <v>5450</v>
      </c>
      <c r="H76" s="262">
        <v>1271</v>
      </c>
      <c r="I76" s="1671">
        <f t="shared" si="18"/>
        <v>4689.99</v>
      </c>
      <c r="J76" s="1671">
        <f t="shared" si="14"/>
        <v>4861.5749999999998</v>
      </c>
      <c r="K76" s="1671">
        <f t="shared" ref="K76:K107" si="19">IF(H76&gt;0,H76*5*0.9," - ")</f>
        <v>5719.5</v>
      </c>
      <c r="L76" s="1661">
        <f t="shared" si="17"/>
        <v>6355</v>
      </c>
    </row>
    <row r="77" spans="1:12" s="262" customFormat="1" ht="15.75">
      <c r="A77" s="748" t="s">
        <v>5451</v>
      </c>
      <c r="B77" s="262" t="s">
        <v>5452</v>
      </c>
      <c r="C77" s="782" t="s">
        <v>5453</v>
      </c>
      <c r="D77" s="262" t="s">
        <v>5454</v>
      </c>
      <c r="F77" s="262" t="s">
        <v>5455</v>
      </c>
      <c r="H77" s="262">
        <v>1628</v>
      </c>
      <c r="I77" s="1671">
        <f t="shared" si="18"/>
        <v>6007.32</v>
      </c>
      <c r="J77" s="1671">
        <f t="shared" ref="J77:J141" si="20">IF(ISTEXT(K77)," - ",K77*0.85)</f>
        <v>6227.0999999999995</v>
      </c>
      <c r="K77" s="1671">
        <f t="shared" si="19"/>
        <v>7326</v>
      </c>
      <c r="L77" s="1661">
        <f t="shared" si="17"/>
        <v>8140</v>
      </c>
    </row>
    <row r="78" spans="1:12" s="765" customFormat="1" ht="15.75">
      <c r="A78" s="748"/>
      <c r="B78" s="262"/>
      <c r="C78" s="782"/>
      <c r="D78" s="262"/>
      <c r="E78" s="262"/>
      <c r="F78" s="262"/>
      <c r="G78" s="262"/>
      <c r="H78" s="262"/>
      <c r="I78" s="1671" t="e">
        <f t="shared" si="18"/>
        <v>#VALUE!</v>
      </c>
      <c r="J78" s="1671" t="str">
        <f t="shared" si="20"/>
        <v xml:space="preserve"> - </v>
      </c>
      <c r="K78" s="1671" t="str">
        <f t="shared" si="19"/>
        <v xml:space="preserve"> - </v>
      </c>
      <c r="L78" s="1661"/>
    </row>
    <row r="79" spans="1:12" s="765" customFormat="1" ht="15.75">
      <c r="A79" s="748"/>
      <c r="B79" s="262"/>
      <c r="C79" s="782"/>
      <c r="D79" s="262"/>
      <c r="E79" s="262"/>
      <c r="F79" s="262"/>
      <c r="G79" s="262"/>
      <c r="H79" s="262"/>
      <c r="I79" s="1671" t="e">
        <f t="shared" si="18"/>
        <v>#VALUE!</v>
      </c>
      <c r="J79" s="1671" t="str">
        <f t="shared" si="20"/>
        <v xml:space="preserve"> - </v>
      </c>
      <c r="K79" s="1671" t="str">
        <f t="shared" si="19"/>
        <v xml:space="preserve"> - </v>
      </c>
      <c r="L79" s="1661"/>
    </row>
    <row r="80" spans="1:12" s="765" customFormat="1" ht="15.75">
      <c r="A80" s="748" t="s">
        <v>676</v>
      </c>
      <c r="B80" s="262" t="s">
        <v>2682</v>
      </c>
      <c r="C80" s="782" t="s">
        <v>2683</v>
      </c>
      <c r="D80" s="262" t="s">
        <v>2684</v>
      </c>
      <c r="E80" s="262"/>
      <c r="F80" s="262" t="s">
        <v>2685</v>
      </c>
      <c r="G80" s="262"/>
      <c r="H80" s="262">
        <v>63</v>
      </c>
      <c r="I80" s="1671">
        <f t="shared" si="18"/>
        <v>232.47</v>
      </c>
      <c r="J80" s="1671">
        <f t="shared" si="20"/>
        <v>240.97499999999999</v>
      </c>
      <c r="K80" s="1671">
        <f t="shared" si="19"/>
        <v>283.5</v>
      </c>
      <c r="L80" s="1661">
        <f>H80*5</f>
        <v>315</v>
      </c>
    </row>
    <row r="81" spans="1:13" s="765" customFormat="1" ht="15.75">
      <c r="A81" s="748" t="s">
        <v>677</v>
      </c>
      <c r="B81" s="262" t="s">
        <v>2686</v>
      </c>
      <c r="C81" s="782" t="s">
        <v>2687</v>
      </c>
      <c r="D81" s="262" t="s">
        <v>2688</v>
      </c>
      <c r="E81" s="262"/>
      <c r="F81" s="262" t="s">
        <v>2689</v>
      </c>
      <c r="G81" s="262"/>
      <c r="H81" s="262">
        <v>63</v>
      </c>
      <c r="I81" s="1671">
        <f t="shared" si="18"/>
        <v>232.47</v>
      </c>
      <c r="J81" s="1671">
        <f t="shared" si="20"/>
        <v>240.97499999999999</v>
      </c>
      <c r="K81" s="1671">
        <f t="shared" si="19"/>
        <v>283.5</v>
      </c>
      <c r="L81" s="1661">
        <f>H81*5</f>
        <v>315</v>
      </c>
    </row>
    <row r="82" spans="1:13" s="765" customFormat="1" ht="15.75">
      <c r="A82" s="748" t="s">
        <v>676</v>
      </c>
      <c r="B82" s="262" t="s">
        <v>2682</v>
      </c>
      <c r="C82" s="782" t="s">
        <v>2683</v>
      </c>
      <c r="D82" s="262" t="s">
        <v>2690</v>
      </c>
      <c r="E82" s="262"/>
      <c r="F82" s="262" t="s">
        <v>2691</v>
      </c>
      <c r="G82" s="262"/>
      <c r="H82" s="262">
        <v>63</v>
      </c>
      <c r="I82" s="1671">
        <f t="shared" si="18"/>
        <v>232.47</v>
      </c>
      <c r="J82" s="1671">
        <f t="shared" si="20"/>
        <v>240.97499999999999</v>
      </c>
      <c r="K82" s="1671">
        <f t="shared" si="19"/>
        <v>283.5</v>
      </c>
      <c r="L82" s="1661">
        <f>H82*5</f>
        <v>315</v>
      </c>
    </row>
    <row r="83" spans="1:13" s="765" customFormat="1" ht="15.75">
      <c r="A83" s="748" t="s">
        <v>675</v>
      </c>
      <c r="B83" s="262" t="s">
        <v>2692</v>
      </c>
      <c r="C83" s="782" t="s">
        <v>2693</v>
      </c>
      <c r="D83" s="262" t="s">
        <v>2694</v>
      </c>
      <c r="E83" s="262"/>
      <c r="F83" s="262" t="s">
        <v>2695</v>
      </c>
      <c r="G83" s="262"/>
      <c r="H83" s="262">
        <v>66</v>
      </c>
      <c r="I83" s="1671">
        <f t="shared" si="18"/>
        <v>243.54</v>
      </c>
      <c r="J83" s="1671">
        <f t="shared" si="20"/>
        <v>252.45</v>
      </c>
      <c r="K83" s="1671">
        <f t="shared" si="19"/>
        <v>297</v>
      </c>
      <c r="L83" s="1661">
        <f>H83*5</f>
        <v>330</v>
      </c>
      <c r="M83" s="765" t="s">
        <v>11449</v>
      </c>
    </row>
    <row r="84" spans="1:13" s="765" customFormat="1" ht="15.75">
      <c r="A84" s="748"/>
      <c r="B84" s="262" t="s">
        <v>5380</v>
      </c>
      <c r="C84" s="782" t="s">
        <v>11433</v>
      </c>
      <c r="D84" s="262" t="s">
        <v>5381</v>
      </c>
      <c r="E84" s="262"/>
      <c r="F84" s="262"/>
      <c r="G84" s="262"/>
      <c r="H84" s="262">
        <v>40</v>
      </c>
      <c r="I84" s="1671">
        <f t="shared" si="18"/>
        <v>147.6</v>
      </c>
      <c r="J84" s="1671">
        <f t="shared" si="20"/>
        <v>153</v>
      </c>
      <c r="K84" s="1671">
        <f t="shared" si="19"/>
        <v>180</v>
      </c>
      <c r="L84" s="1661">
        <f>H84*5</f>
        <v>200</v>
      </c>
      <c r="M84" s="765" t="s">
        <v>11449</v>
      </c>
    </row>
    <row r="85" spans="1:13" s="765" customFormat="1" ht="15.75">
      <c r="A85" s="748"/>
      <c r="B85" s="262"/>
      <c r="C85" s="782"/>
      <c r="D85" s="262"/>
      <c r="E85" s="262"/>
      <c r="F85" s="262"/>
      <c r="G85" s="262"/>
      <c r="H85" s="262"/>
      <c r="I85" s="1671" t="e">
        <f t="shared" si="18"/>
        <v>#VALUE!</v>
      </c>
      <c r="J85" s="1671" t="str">
        <f t="shared" si="20"/>
        <v xml:space="preserve"> - </v>
      </c>
      <c r="K85" s="1671" t="str">
        <f t="shared" si="19"/>
        <v xml:space="preserve"> - </v>
      </c>
      <c r="L85" s="1661"/>
    </row>
    <row r="86" spans="1:13" s="765" customFormat="1" ht="15.75">
      <c r="A86" s="748"/>
      <c r="B86" s="262"/>
      <c r="C86" s="782"/>
      <c r="D86" s="262"/>
      <c r="E86" s="262"/>
      <c r="F86" s="262" t="s">
        <v>2696</v>
      </c>
      <c r="G86" s="262"/>
      <c r="H86" s="262"/>
      <c r="I86" s="1671" t="e">
        <f t="shared" si="18"/>
        <v>#VALUE!</v>
      </c>
      <c r="J86" s="1671" t="str">
        <f t="shared" si="20"/>
        <v xml:space="preserve"> - </v>
      </c>
      <c r="K86" s="1671" t="str">
        <f t="shared" si="19"/>
        <v xml:space="preserve"> - </v>
      </c>
      <c r="L86" s="1661"/>
    </row>
    <row r="87" spans="1:13" s="765" customFormat="1" ht="15.75">
      <c r="A87" s="748" t="s">
        <v>753</v>
      </c>
      <c r="B87" s="262" t="s">
        <v>2697</v>
      </c>
      <c r="C87" s="782" t="s">
        <v>2698</v>
      </c>
      <c r="D87" s="262" t="s">
        <v>2699</v>
      </c>
      <c r="E87" s="262" t="s">
        <v>2700</v>
      </c>
      <c r="F87" s="262" t="s">
        <v>2701</v>
      </c>
      <c r="G87" s="262"/>
      <c r="H87" s="262">
        <v>208</v>
      </c>
      <c r="I87" s="1671">
        <f t="shared" si="18"/>
        <v>767.52</v>
      </c>
      <c r="J87" s="1671">
        <f t="shared" si="20"/>
        <v>795.6</v>
      </c>
      <c r="K87" s="1671">
        <f t="shared" si="19"/>
        <v>936</v>
      </c>
      <c r="L87" s="1661">
        <f t="shared" ref="L87:L98" si="21">H87*5</f>
        <v>1040</v>
      </c>
    </row>
    <row r="88" spans="1:13" s="765" customFormat="1" ht="15.75">
      <c r="A88" s="748" t="s">
        <v>754</v>
      </c>
      <c r="B88" s="262" t="s">
        <v>2702</v>
      </c>
      <c r="C88" s="782" t="s">
        <v>2703</v>
      </c>
      <c r="D88" s="262" t="s">
        <v>2704</v>
      </c>
      <c r="E88" s="262" t="s">
        <v>2705</v>
      </c>
      <c r="F88" s="262" t="s">
        <v>2701</v>
      </c>
      <c r="G88" s="262"/>
      <c r="H88" s="262">
        <v>210</v>
      </c>
      <c r="I88" s="1671">
        <f t="shared" si="18"/>
        <v>774.9</v>
      </c>
      <c r="J88" s="1671">
        <f t="shared" si="20"/>
        <v>803.25</v>
      </c>
      <c r="K88" s="1671">
        <f t="shared" si="19"/>
        <v>945</v>
      </c>
      <c r="L88" s="1661">
        <f t="shared" si="21"/>
        <v>1050</v>
      </c>
    </row>
    <row r="89" spans="1:13" s="765" customFormat="1" ht="15.75">
      <c r="A89" s="748" t="s">
        <v>755</v>
      </c>
      <c r="B89" s="262" t="s">
        <v>2706</v>
      </c>
      <c r="C89" s="782" t="s">
        <v>2707</v>
      </c>
      <c r="D89" s="262" t="s">
        <v>2708</v>
      </c>
      <c r="E89" s="262" t="s">
        <v>2709</v>
      </c>
      <c r="F89" s="262" t="s">
        <v>2701</v>
      </c>
      <c r="G89" s="262"/>
      <c r="H89" s="262">
        <v>214</v>
      </c>
      <c r="I89" s="1671">
        <f t="shared" si="18"/>
        <v>789.66</v>
      </c>
      <c r="J89" s="1671">
        <f t="shared" si="20"/>
        <v>818.55</v>
      </c>
      <c r="K89" s="1671">
        <f t="shared" si="19"/>
        <v>963</v>
      </c>
      <c r="L89" s="1661">
        <f t="shared" si="21"/>
        <v>1070</v>
      </c>
    </row>
    <row r="90" spans="1:13" s="765" customFormat="1" ht="15.75">
      <c r="A90" s="748" t="s">
        <v>744</v>
      </c>
      <c r="B90" s="262" t="s">
        <v>2710</v>
      </c>
      <c r="C90" s="782" t="s">
        <v>2711</v>
      </c>
      <c r="D90" s="262" t="s">
        <v>2712</v>
      </c>
      <c r="E90" s="262" t="s">
        <v>2713</v>
      </c>
      <c r="F90" s="262" t="s">
        <v>2701</v>
      </c>
      <c r="G90" s="262"/>
      <c r="H90" s="262">
        <v>186</v>
      </c>
      <c r="I90" s="1671">
        <f t="shared" si="18"/>
        <v>686.33999999999992</v>
      </c>
      <c r="J90" s="1671">
        <f t="shared" si="20"/>
        <v>711.44999999999993</v>
      </c>
      <c r="K90" s="1671">
        <f t="shared" si="19"/>
        <v>837</v>
      </c>
      <c r="L90" s="1661">
        <f t="shared" si="21"/>
        <v>930</v>
      </c>
    </row>
    <row r="91" spans="1:13" s="765" customFormat="1" ht="15.75">
      <c r="A91" s="748" t="s">
        <v>745</v>
      </c>
      <c r="B91" s="262" t="s">
        <v>2714</v>
      </c>
      <c r="C91" s="782" t="s">
        <v>2715</v>
      </c>
      <c r="D91" s="262" t="s">
        <v>2716</v>
      </c>
      <c r="E91" s="262" t="s">
        <v>2717</v>
      </c>
      <c r="F91" s="262" t="s">
        <v>2701</v>
      </c>
      <c r="G91" s="262"/>
      <c r="H91" s="262">
        <v>191.3</v>
      </c>
      <c r="I91" s="1671">
        <f t="shared" si="18"/>
        <v>705.89699999999993</v>
      </c>
      <c r="J91" s="1671">
        <f t="shared" si="20"/>
        <v>731.72249999999997</v>
      </c>
      <c r="K91" s="1671">
        <f t="shared" si="19"/>
        <v>860.85</v>
      </c>
      <c r="L91" s="1661">
        <f t="shared" si="21"/>
        <v>956.5</v>
      </c>
    </row>
    <row r="92" spans="1:13" s="765" customFormat="1" ht="15.75">
      <c r="A92" s="748" t="s">
        <v>750</v>
      </c>
      <c r="B92" s="262" t="s">
        <v>2718</v>
      </c>
      <c r="C92" s="782" t="s">
        <v>2719</v>
      </c>
      <c r="D92" s="262" t="s">
        <v>2720</v>
      </c>
      <c r="E92" s="262" t="s">
        <v>2721</v>
      </c>
      <c r="F92" s="262" t="s">
        <v>2701</v>
      </c>
      <c r="G92" s="262"/>
      <c r="H92" s="262">
        <v>182</v>
      </c>
      <c r="I92" s="1671">
        <f t="shared" si="18"/>
        <v>671.57999999999993</v>
      </c>
      <c r="J92" s="1671">
        <f t="shared" si="20"/>
        <v>696.15</v>
      </c>
      <c r="K92" s="1671">
        <f t="shared" si="19"/>
        <v>819</v>
      </c>
      <c r="L92" s="1661">
        <f t="shared" si="21"/>
        <v>910</v>
      </c>
    </row>
    <row r="93" spans="1:13" s="765" customFormat="1" ht="15.75">
      <c r="A93" s="748" t="s">
        <v>751</v>
      </c>
      <c r="B93" s="262" t="s">
        <v>2722</v>
      </c>
      <c r="C93" s="782" t="s">
        <v>2723</v>
      </c>
      <c r="D93" s="262" t="s">
        <v>2724</v>
      </c>
      <c r="E93" s="262" t="s">
        <v>2725</v>
      </c>
      <c r="F93" s="262" t="s">
        <v>2701</v>
      </c>
      <c r="G93" s="262"/>
      <c r="H93" s="262">
        <v>185</v>
      </c>
      <c r="I93" s="1671">
        <f t="shared" si="18"/>
        <v>682.65</v>
      </c>
      <c r="J93" s="1671">
        <f t="shared" si="20"/>
        <v>707.625</v>
      </c>
      <c r="K93" s="1671">
        <f t="shared" si="19"/>
        <v>832.5</v>
      </c>
      <c r="L93" s="1661">
        <f t="shared" si="21"/>
        <v>925</v>
      </c>
    </row>
    <row r="94" spans="1:13" s="765" customFormat="1" ht="15.75">
      <c r="A94" s="748" t="s">
        <v>752</v>
      </c>
      <c r="B94" s="262" t="s">
        <v>2726</v>
      </c>
      <c r="C94" s="782" t="s">
        <v>2727</v>
      </c>
      <c r="D94" s="262" t="s">
        <v>11845</v>
      </c>
      <c r="E94" s="262" t="s">
        <v>11844</v>
      </c>
      <c r="F94" s="262" t="s">
        <v>2701</v>
      </c>
      <c r="G94" s="262"/>
      <c r="H94" s="262">
        <v>187</v>
      </c>
      <c r="I94" s="1671">
        <f t="shared" si="18"/>
        <v>690.03</v>
      </c>
      <c r="J94" s="1671">
        <f t="shared" si="20"/>
        <v>715.27499999999998</v>
      </c>
      <c r="K94" s="1671">
        <f t="shared" si="19"/>
        <v>841.5</v>
      </c>
      <c r="L94" s="1661">
        <f t="shared" si="21"/>
        <v>935</v>
      </c>
    </row>
    <row r="95" spans="1:13" s="765" customFormat="1" ht="15.75">
      <c r="A95" s="748" t="s">
        <v>756</v>
      </c>
      <c r="B95" s="262" t="s">
        <v>2728</v>
      </c>
      <c r="C95" s="782" t="s">
        <v>2729</v>
      </c>
      <c r="D95" s="262" t="s">
        <v>2730</v>
      </c>
      <c r="E95" s="262" t="s">
        <v>2731</v>
      </c>
      <c r="F95" s="262" t="s">
        <v>2701</v>
      </c>
      <c r="G95" s="262"/>
      <c r="H95" s="262">
        <v>226</v>
      </c>
      <c r="I95" s="1671">
        <f t="shared" si="18"/>
        <v>833.93999999999994</v>
      </c>
      <c r="J95" s="1671">
        <f t="shared" si="20"/>
        <v>864.44999999999993</v>
      </c>
      <c r="K95" s="1671">
        <f t="shared" si="19"/>
        <v>1017</v>
      </c>
      <c r="L95" s="1661">
        <f t="shared" si="21"/>
        <v>1130</v>
      </c>
    </row>
    <row r="96" spans="1:13" s="765" customFormat="1" ht="15.75">
      <c r="A96" s="748" t="s">
        <v>757</v>
      </c>
      <c r="B96" s="262" t="s">
        <v>2732</v>
      </c>
      <c r="C96" s="782" t="s">
        <v>2733</v>
      </c>
      <c r="D96" s="262" t="s">
        <v>2734</v>
      </c>
      <c r="E96" s="262" t="s">
        <v>2735</v>
      </c>
      <c r="F96" s="262" t="s">
        <v>2701</v>
      </c>
      <c r="G96" s="262"/>
      <c r="H96" s="262">
        <v>235</v>
      </c>
      <c r="I96" s="1671">
        <f t="shared" si="18"/>
        <v>867.15</v>
      </c>
      <c r="J96" s="1671">
        <f t="shared" si="20"/>
        <v>898.875</v>
      </c>
      <c r="K96" s="1671">
        <f t="shared" si="19"/>
        <v>1057.5</v>
      </c>
      <c r="L96" s="1661">
        <f t="shared" si="21"/>
        <v>1175</v>
      </c>
    </row>
    <row r="97" spans="1:13" s="765" customFormat="1" ht="15.75">
      <c r="A97" s="748" t="s">
        <v>758</v>
      </c>
      <c r="B97" s="262" t="s">
        <v>2736</v>
      </c>
      <c r="C97" s="782" t="s">
        <v>2737</v>
      </c>
      <c r="D97" s="262" t="s">
        <v>2738</v>
      </c>
      <c r="E97" s="262" t="s">
        <v>2739</v>
      </c>
      <c r="F97" s="262" t="s">
        <v>2701</v>
      </c>
      <c r="G97" s="262"/>
      <c r="H97" s="262">
        <v>241</v>
      </c>
      <c r="I97" s="1671">
        <f t="shared" si="18"/>
        <v>889.29</v>
      </c>
      <c r="J97" s="1671">
        <f t="shared" si="20"/>
        <v>921.82499999999993</v>
      </c>
      <c r="K97" s="1671">
        <f t="shared" si="19"/>
        <v>1084.5</v>
      </c>
      <c r="L97" s="1661">
        <f t="shared" si="21"/>
        <v>1205</v>
      </c>
    </row>
    <row r="98" spans="1:13" s="765" customFormat="1" ht="15.75">
      <c r="A98" s="748" t="s">
        <v>759</v>
      </c>
      <c r="B98" s="262" t="s">
        <v>2740</v>
      </c>
      <c r="C98" s="782" t="s">
        <v>2741</v>
      </c>
      <c r="D98" s="262" t="s">
        <v>2742</v>
      </c>
      <c r="E98" s="262" t="s">
        <v>2743</v>
      </c>
      <c r="F98" s="262" t="s">
        <v>2701</v>
      </c>
      <c r="G98" s="262"/>
      <c r="H98" s="262">
        <v>243</v>
      </c>
      <c r="I98" s="1671">
        <f t="shared" si="18"/>
        <v>896.67</v>
      </c>
      <c r="J98" s="1671">
        <f t="shared" si="20"/>
        <v>929.47500000000002</v>
      </c>
      <c r="K98" s="1671">
        <f t="shared" si="19"/>
        <v>1093.5</v>
      </c>
      <c r="L98" s="1661">
        <f t="shared" si="21"/>
        <v>1215</v>
      </c>
    </row>
    <row r="99" spans="1:13" s="765" customFormat="1" ht="15.75">
      <c r="A99" s="748"/>
      <c r="B99" s="262"/>
      <c r="C99" s="782"/>
      <c r="D99" s="262"/>
      <c r="E99" s="262"/>
      <c r="F99" s="262"/>
      <c r="G99" s="262"/>
      <c r="H99" s="262"/>
      <c r="I99" s="1671" t="e">
        <f t="shared" si="18"/>
        <v>#VALUE!</v>
      </c>
      <c r="J99" s="1671" t="str">
        <f t="shared" si="20"/>
        <v xml:space="preserve"> - </v>
      </c>
      <c r="K99" s="1671" t="str">
        <f t="shared" si="19"/>
        <v xml:space="preserve"> - </v>
      </c>
      <c r="L99" s="1661"/>
    </row>
    <row r="100" spans="1:13" s="765" customFormat="1" ht="15.75">
      <c r="A100" s="748"/>
      <c r="B100" s="262"/>
      <c r="C100" s="782"/>
      <c r="D100" s="262"/>
      <c r="E100" s="262"/>
      <c r="F100" s="262" t="s">
        <v>2744</v>
      </c>
      <c r="G100" s="262"/>
      <c r="H100" s="262"/>
      <c r="I100" s="1671" t="e">
        <f t="shared" si="18"/>
        <v>#VALUE!</v>
      </c>
      <c r="J100" s="1671" t="str">
        <f t="shared" si="20"/>
        <v xml:space="preserve"> - </v>
      </c>
      <c r="K100" s="1671" t="str">
        <f t="shared" si="19"/>
        <v xml:space="preserve"> - </v>
      </c>
      <c r="L100" s="1661"/>
    </row>
    <row r="101" spans="1:13" s="765" customFormat="1" ht="15.75">
      <c r="A101" s="748" t="s">
        <v>695</v>
      </c>
      <c r="B101" s="262" t="s">
        <v>2745</v>
      </c>
      <c r="C101" s="782" t="s">
        <v>2746</v>
      </c>
      <c r="D101" s="262" t="s">
        <v>2747</v>
      </c>
      <c r="E101" s="262" t="s">
        <v>2748</v>
      </c>
      <c r="F101" s="262" t="s">
        <v>2749</v>
      </c>
      <c r="G101" s="262"/>
      <c r="H101" s="262">
        <v>1300</v>
      </c>
      <c r="I101" s="1671">
        <f t="shared" si="18"/>
        <v>4797</v>
      </c>
      <c r="J101" s="1671">
        <f t="shared" si="20"/>
        <v>4972.5</v>
      </c>
      <c r="K101" s="1671">
        <f t="shared" si="19"/>
        <v>5850</v>
      </c>
      <c r="L101" s="1661">
        <f t="shared" ref="L101:L106" si="22">H101*5</f>
        <v>6500</v>
      </c>
      <c r="M101" s="765" t="s">
        <v>11449</v>
      </c>
    </row>
    <row r="102" spans="1:13" s="765" customFormat="1" ht="15.75">
      <c r="A102" s="748" t="s">
        <v>696</v>
      </c>
      <c r="B102" s="262" t="s">
        <v>2750</v>
      </c>
      <c r="C102" s="782" t="s">
        <v>2751</v>
      </c>
      <c r="D102" s="262" t="s">
        <v>2752</v>
      </c>
      <c r="E102" s="262" t="s">
        <v>2753</v>
      </c>
      <c r="F102" s="262" t="s">
        <v>2749</v>
      </c>
      <c r="G102" s="262"/>
      <c r="H102" s="262">
        <v>1315</v>
      </c>
      <c r="I102" s="1671">
        <f t="shared" si="18"/>
        <v>4852.3499999999995</v>
      </c>
      <c r="J102" s="1671">
        <f t="shared" si="20"/>
        <v>5029.875</v>
      </c>
      <c r="K102" s="1671">
        <f t="shared" si="19"/>
        <v>5917.5</v>
      </c>
      <c r="L102" s="1661">
        <f t="shared" si="22"/>
        <v>6575</v>
      </c>
      <c r="M102" s="765" t="s">
        <v>11449</v>
      </c>
    </row>
    <row r="103" spans="1:13" s="765" customFormat="1" ht="15.75">
      <c r="A103" s="748" t="s">
        <v>697</v>
      </c>
      <c r="B103" s="262" t="s">
        <v>2754</v>
      </c>
      <c r="C103" s="782" t="s">
        <v>2755</v>
      </c>
      <c r="D103" s="262" t="s">
        <v>2756</v>
      </c>
      <c r="E103" s="262" t="s">
        <v>2757</v>
      </c>
      <c r="F103" s="262" t="s">
        <v>2749</v>
      </c>
      <c r="G103" s="262"/>
      <c r="H103" s="262">
        <v>1540</v>
      </c>
      <c r="I103" s="1671">
        <f t="shared" si="18"/>
        <v>5682.5999999999995</v>
      </c>
      <c r="J103" s="1671">
        <f t="shared" si="20"/>
        <v>5890.5</v>
      </c>
      <c r="K103" s="1671">
        <f t="shared" si="19"/>
        <v>6930</v>
      </c>
      <c r="L103" s="1661">
        <f t="shared" si="22"/>
        <v>7700</v>
      </c>
      <c r="M103" s="765" t="s">
        <v>11449</v>
      </c>
    </row>
    <row r="104" spans="1:13" s="765" customFormat="1" ht="15.75">
      <c r="A104" s="748" t="s">
        <v>698</v>
      </c>
      <c r="B104" s="262" t="s">
        <v>2758</v>
      </c>
      <c r="C104" s="782" t="s">
        <v>2759</v>
      </c>
      <c r="D104" s="262" t="s">
        <v>2760</v>
      </c>
      <c r="E104" s="262" t="s">
        <v>2757</v>
      </c>
      <c r="F104" s="262" t="s">
        <v>2749</v>
      </c>
      <c r="G104" s="262"/>
      <c r="H104" s="262">
        <v>1625</v>
      </c>
      <c r="I104" s="1671">
        <f t="shared" si="18"/>
        <v>5996.25</v>
      </c>
      <c r="J104" s="1671">
        <f t="shared" si="20"/>
        <v>6215.625</v>
      </c>
      <c r="K104" s="1671">
        <f t="shared" si="19"/>
        <v>7312.5</v>
      </c>
      <c r="L104" s="1661">
        <f t="shared" si="22"/>
        <v>8125</v>
      </c>
      <c r="M104" s="765" t="s">
        <v>11449</v>
      </c>
    </row>
    <row r="105" spans="1:13" s="262" customFormat="1" ht="15.75">
      <c r="A105" s="748" t="s">
        <v>5456</v>
      </c>
      <c r="B105" s="262" t="s">
        <v>5457</v>
      </c>
      <c r="C105" s="782" t="s">
        <v>5458</v>
      </c>
      <c r="D105" s="262" t="s">
        <v>5459</v>
      </c>
      <c r="E105" s="262" t="s">
        <v>5460</v>
      </c>
      <c r="H105" s="262">
        <v>1323</v>
      </c>
      <c r="I105" s="1671">
        <f t="shared" si="18"/>
        <v>4881.87</v>
      </c>
      <c r="J105" s="1671">
        <f t="shared" si="20"/>
        <v>5060.4749999999995</v>
      </c>
      <c r="K105" s="1671">
        <f t="shared" si="19"/>
        <v>5953.5</v>
      </c>
      <c r="L105" s="1661">
        <f t="shared" si="22"/>
        <v>6615</v>
      </c>
    </row>
    <row r="106" spans="1:13" s="262" customFormat="1" ht="15.75">
      <c r="A106" s="748" t="s">
        <v>5456</v>
      </c>
      <c r="B106" s="262" t="s">
        <v>11436</v>
      </c>
      <c r="C106" s="782" t="s">
        <v>11435</v>
      </c>
      <c r="D106" s="262" t="s">
        <v>11438</v>
      </c>
      <c r="E106" s="262" t="s">
        <v>11437</v>
      </c>
      <c r="H106" s="262">
        <v>1964</v>
      </c>
      <c r="I106" s="1671">
        <f t="shared" ref="I106" si="23">IF(K106*0.82&gt;0,K106*0.82," - ")</f>
        <v>7247.16</v>
      </c>
      <c r="J106" s="1671">
        <f t="shared" ref="J106" si="24">IF(ISTEXT(K106)," - ",K106*0.85)</f>
        <v>7512.3</v>
      </c>
      <c r="K106" s="1671">
        <f t="shared" si="19"/>
        <v>8838</v>
      </c>
      <c r="L106" s="1661">
        <f t="shared" si="22"/>
        <v>9820</v>
      </c>
    </row>
    <row r="107" spans="1:13" s="765" customFormat="1" ht="15.75">
      <c r="A107" s="748"/>
      <c r="B107" s="262"/>
      <c r="C107" s="782"/>
      <c r="D107" s="262"/>
      <c r="E107" s="262"/>
      <c r="F107" s="262"/>
      <c r="G107" s="262"/>
      <c r="H107" s="262"/>
      <c r="I107" s="1671" t="e">
        <f t="shared" si="18"/>
        <v>#VALUE!</v>
      </c>
      <c r="J107" s="1671" t="str">
        <f t="shared" si="20"/>
        <v xml:space="preserve"> - </v>
      </c>
      <c r="K107" s="1671" t="str">
        <f t="shared" si="19"/>
        <v xml:space="preserve"> - </v>
      </c>
      <c r="L107" s="1661"/>
    </row>
    <row r="108" spans="1:13" s="765" customFormat="1" ht="15.75">
      <c r="A108" s="748"/>
      <c r="B108" s="262"/>
      <c r="C108" s="782"/>
      <c r="D108" s="262"/>
      <c r="E108" s="262"/>
      <c r="F108" s="262" t="s">
        <v>2761</v>
      </c>
      <c r="G108" s="262"/>
      <c r="H108" s="262"/>
      <c r="I108" s="1671" t="e">
        <f t="shared" si="18"/>
        <v>#VALUE!</v>
      </c>
      <c r="J108" s="1671" t="str">
        <f t="shared" si="20"/>
        <v xml:space="preserve"> - </v>
      </c>
      <c r="K108" s="1671" t="str">
        <f t="shared" ref="K108:K139" si="25">IF(H108&gt;0,H108*5*0.9," - ")</f>
        <v xml:space="preserve"> - </v>
      </c>
      <c r="L108" s="1661"/>
    </row>
    <row r="109" spans="1:13" s="765" customFormat="1" ht="15.75">
      <c r="A109" s="748" t="s">
        <v>667</v>
      </c>
      <c r="B109" s="262" t="s">
        <v>2762</v>
      </c>
      <c r="C109" s="782" t="s">
        <v>2763</v>
      </c>
      <c r="D109" s="262" t="s">
        <v>2764</v>
      </c>
      <c r="E109" s="262" t="s">
        <v>2604</v>
      </c>
      <c r="F109" s="262" t="s">
        <v>2765</v>
      </c>
      <c r="G109" s="262"/>
      <c r="H109" s="262">
        <v>107.1</v>
      </c>
      <c r="I109" s="1671">
        <f t="shared" si="18"/>
        <v>395.19899999999996</v>
      </c>
      <c r="J109" s="1671">
        <f t="shared" si="20"/>
        <v>409.65749999999997</v>
      </c>
      <c r="K109" s="1671">
        <f t="shared" si="25"/>
        <v>481.95</v>
      </c>
      <c r="L109" s="1661">
        <f t="shared" ref="L109:L114" si="26">H109*5</f>
        <v>535.5</v>
      </c>
    </row>
    <row r="110" spans="1:13" s="765" customFormat="1" ht="15.75">
      <c r="A110" s="748" t="s">
        <v>668</v>
      </c>
      <c r="B110" s="262" t="s">
        <v>2766</v>
      </c>
      <c r="C110" s="782" t="s">
        <v>2767</v>
      </c>
      <c r="D110" s="262" t="s">
        <v>2768</v>
      </c>
      <c r="E110" s="262" t="s">
        <v>2586</v>
      </c>
      <c r="F110" s="262" t="s">
        <v>2765</v>
      </c>
      <c r="G110" s="262"/>
      <c r="H110" s="262">
        <v>112.4</v>
      </c>
      <c r="I110" s="1671">
        <f t="shared" si="18"/>
        <v>414.75599999999997</v>
      </c>
      <c r="J110" s="1671">
        <f t="shared" si="20"/>
        <v>429.93</v>
      </c>
      <c r="K110" s="1671">
        <f t="shared" si="25"/>
        <v>505.8</v>
      </c>
      <c r="L110" s="1661">
        <f t="shared" si="26"/>
        <v>562</v>
      </c>
    </row>
    <row r="111" spans="1:13" s="765" customFormat="1" ht="15.75">
      <c r="A111" s="748" t="s">
        <v>669</v>
      </c>
      <c r="B111" s="262" t="s">
        <v>2769</v>
      </c>
      <c r="C111" s="782" t="s">
        <v>2770</v>
      </c>
      <c r="D111" s="262" t="s">
        <v>2771</v>
      </c>
      <c r="E111" s="262" t="s">
        <v>2586</v>
      </c>
      <c r="F111" s="262" t="s">
        <v>2765</v>
      </c>
      <c r="G111" s="262"/>
      <c r="H111" s="262">
        <v>122.4</v>
      </c>
      <c r="I111" s="1671">
        <f t="shared" si="18"/>
        <v>451.65600000000001</v>
      </c>
      <c r="J111" s="1671">
        <f t="shared" si="20"/>
        <v>468.18000000000006</v>
      </c>
      <c r="K111" s="1671">
        <f t="shared" si="25"/>
        <v>550.80000000000007</v>
      </c>
      <c r="L111" s="1661">
        <f t="shared" si="26"/>
        <v>612</v>
      </c>
    </row>
    <row r="112" spans="1:13" s="765" customFormat="1" ht="15.75">
      <c r="A112" s="748" t="s">
        <v>670</v>
      </c>
      <c r="B112" s="262" t="s">
        <v>2772</v>
      </c>
      <c r="C112" s="782" t="s">
        <v>2773</v>
      </c>
      <c r="D112" s="262" t="s">
        <v>2774</v>
      </c>
      <c r="E112" s="262" t="s">
        <v>2611</v>
      </c>
      <c r="F112" s="262" t="s">
        <v>2765</v>
      </c>
      <c r="G112" s="262"/>
      <c r="H112" s="262">
        <v>127.1</v>
      </c>
      <c r="I112" s="1671">
        <f t="shared" si="18"/>
        <v>468.99900000000002</v>
      </c>
      <c r="J112" s="1671">
        <f t="shared" si="20"/>
        <v>486.15750000000003</v>
      </c>
      <c r="K112" s="1671">
        <f t="shared" si="25"/>
        <v>571.95000000000005</v>
      </c>
      <c r="L112" s="1661">
        <f t="shared" si="26"/>
        <v>635.5</v>
      </c>
    </row>
    <row r="113" spans="1:13" s="765" customFormat="1" ht="15.75">
      <c r="A113" s="748" t="s">
        <v>671</v>
      </c>
      <c r="B113" s="262" t="s">
        <v>2775</v>
      </c>
      <c r="C113" s="782" t="s">
        <v>2776</v>
      </c>
      <c r="D113" s="262" t="s">
        <v>2777</v>
      </c>
      <c r="E113" s="262" t="s">
        <v>2757</v>
      </c>
      <c r="F113" s="262" t="s">
        <v>2765</v>
      </c>
      <c r="G113" s="262"/>
      <c r="H113" s="262">
        <v>152.30000000000001</v>
      </c>
      <c r="I113" s="1671">
        <f t="shared" si="18"/>
        <v>561.98699999999997</v>
      </c>
      <c r="J113" s="1671">
        <f t="shared" si="20"/>
        <v>582.54750000000001</v>
      </c>
      <c r="K113" s="1671">
        <f t="shared" si="25"/>
        <v>685.35</v>
      </c>
      <c r="L113" s="1661">
        <f t="shared" si="26"/>
        <v>761.5</v>
      </c>
    </row>
    <row r="114" spans="1:13" s="765" customFormat="1" ht="15.75">
      <c r="A114" s="748" t="s">
        <v>672</v>
      </c>
      <c r="B114" s="262" t="s">
        <v>2778</v>
      </c>
      <c r="C114" s="782" t="s">
        <v>2779</v>
      </c>
      <c r="D114" s="262" t="s">
        <v>2780</v>
      </c>
      <c r="E114" s="262" t="s">
        <v>2757</v>
      </c>
      <c r="F114" s="262" t="s">
        <v>2765</v>
      </c>
      <c r="G114" s="262"/>
      <c r="H114" s="262">
        <v>164.5</v>
      </c>
      <c r="I114" s="1671">
        <f t="shared" si="18"/>
        <v>607.005</v>
      </c>
      <c r="J114" s="1671">
        <f t="shared" si="20"/>
        <v>629.21249999999998</v>
      </c>
      <c r="K114" s="1671">
        <f t="shared" si="25"/>
        <v>740.25</v>
      </c>
      <c r="L114" s="1661">
        <f t="shared" si="26"/>
        <v>822.5</v>
      </c>
    </row>
    <row r="115" spans="1:13" s="765" customFormat="1" ht="15.75">
      <c r="A115" s="748"/>
      <c r="B115" s="262"/>
      <c r="C115" s="782"/>
      <c r="D115" s="262"/>
      <c r="E115" s="262"/>
      <c r="F115" s="262"/>
      <c r="G115" s="262"/>
      <c r="H115" s="262"/>
      <c r="I115" s="1671" t="e">
        <f t="shared" si="18"/>
        <v>#VALUE!</v>
      </c>
      <c r="J115" s="1671" t="str">
        <f t="shared" si="20"/>
        <v xml:space="preserve"> - </v>
      </c>
      <c r="K115" s="1671" t="str">
        <f t="shared" si="25"/>
        <v xml:space="preserve"> - </v>
      </c>
      <c r="L115" s="1661"/>
    </row>
    <row r="116" spans="1:13" s="765" customFormat="1" ht="15.75">
      <c r="A116" s="748" t="s">
        <v>705</v>
      </c>
      <c r="B116" s="262" t="s">
        <v>2781</v>
      </c>
      <c r="C116" s="782" t="s">
        <v>2782</v>
      </c>
      <c r="D116" s="262" t="s">
        <v>2783</v>
      </c>
      <c r="E116" s="262"/>
      <c r="F116" s="262" t="s">
        <v>2784</v>
      </c>
      <c r="G116" s="262"/>
      <c r="H116" s="262">
        <v>300</v>
      </c>
      <c r="I116" s="1671">
        <f t="shared" si="18"/>
        <v>1107</v>
      </c>
      <c r="J116" s="1671">
        <f t="shared" si="20"/>
        <v>1147.5</v>
      </c>
      <c r="K116" s="1671">
        <f t="shared" si="25"/>
        <v>1350</v>
      </c>
      <c r="L116" s="1661">
        <f>H116*5</f>
        <v>1500</v>
      </c>
    </row>
    <row r="117" spans="1:13" s="765" customFormat="1" ht="15.75">
      <c r="A117" s="748" t="s">
        <v>706</v>
      </c>
      <c r="B117" s="262" t="s">
        <v>2785</v>
      </c>
      <c r="C117" s="782" t="s">
        <v>2786</v>
      </c>
      <c r="D117" s="262" t="s">
        <v>2787</v>
      </c>
      <c r="E117" s="262"/>
      <c r="F117" s="262" t="s">
        <v>2788</v>
      </c>
      <c r="G117" s="262"/>
      <c r="H117" s="262">
        <v>279</v>
      </c>
      <c r="I117" s="1671">
        <f t="shared" si="18"/>
        <v>1029.51</v>
      </c>
      <c r="J117" s="1671">
        <f t="shared" si="20"/>
        <v>1067.175</v>
      </c>
      <c r="K117" s="1671">
        <f t="shared" si="25"/>
        <v>1255.5</v>
      </c>
      <c r="L117" s="1661">
        <f>H117*5</f>
        <v>1395</v>
      </c>
    </row>
    <row r="118" spans="1:13" s="765" customFormat="1" ht="15.75">
      <c r="A118" s="748" t="s">
        <v>704</v>
      </c>
      <c r="B118" s="262" t="s">
        <v>2789</v>
      </c>
      <c r="C118" s="782" t="s">
        <v>2790</v>
      </c>
      <c r="D118" s="262" t="s">
        <v>2791</v>
      </c>
      <c r="E118" s="262"/>
      <c r="F118" s="262" t="s">
        <v>2792</v>
      </c>
      <c r="G118" s="262"/>
      <c r="H118" s="262">
        <v>143.5</v>
      </c>
      <c r="I118" s="1671">
        <f t="shared" si="18"/>
        <v>529.51499999999999</v>
      </c>
      <c r="J118" s="1671">
        <f t="shared" si="20"/>
        <v>548.88749999999993</v>
      </c>
      <c r="K118" s="1671">
        <f t="shared" si="25"/>
        <v>645.75</v>
      </c>
      <c r="L118" s="1661">
        <f>H118*5</f>
        <v>717.5</v>
      </c>
    </row>
    <row r="119" spans="1:13" s="765" customFormat="1" ht="15.75">
      <c r="A119" s="748" t="s">
        <v>708</v>
      </c>
      <c r="B119" s="262" t="s">
        <v>2793</v>
      </c>
      <c r="C119" s="782" t="s">
        <v>2794</v>
      </c>
      <c r="D119" s="262" t="s">
        <v>2795</v>
      </c>
      <c r="E119" s="262"/>
      <c r="F119" s="262" t="s">
        <v>2796</v>
      </c>
      <c r="G119" s="262"/>
      <c r="H119" s="262">
        <v>191</v>
      </c>
      <c r="I119" s="1671">
        <f t="shared" si="18"/>
        <v>704.79</v>
      </c>
      <c r="J119" s="1671">
        <f t="shared" si="20"/>
        <v>730.57499999999993</v>
      </c>
      <c r="K119" s="1671">
        <f t="shared" si="25"/>
        <v>859.5</v>
      </c>
      <c r="L119" s="1661">
        <f>H119*5</f>
        <v>955</v>
      </c>
    </row>
    <row r="120" spans="1:13" s="765" customFormat="1" ht="15.75">
      <c r="A120" s="748"/>
      <c r="B120" s="262"/>
      <c r="C120" s="782"/>
      <c r="D120" s="262"/>
      <c r="E120" s="262"/>
      <c r="F120" s="262"/>
      <c r="G120" s="262"/>
      <c r="I120" s="1671" t="e">
        <f t="shared" si="18"/>
        <v>#VALUE!</v>
      </c>
      <c r="J120" s="1671" t="str">
        <f t="shared" si="20"/>
        <v xml:space="preserve"> - </v>
      </c>
      <c r="K120" s="1671" t="str">
        <f t="shared" si="25"/>
        <v xml:space="preserve"> - </v>
      </c>
      <c r="L120" s="1666"/>
    </row>
    <row r="121" spans="1:13" s="765" customFormat="1" ht="15.75">
      <c r="A121" s="748"/>
      <c r="B121" s="262"/>
      <c r="C121" s="782"/>
      <c r="D121" s="262"/>
      <c r="E121" s="262"/>
      <c r="F121" s="262"/>
      <c r="G121" s="262"/>
      <c r="H121" s="262"/>
      <c r="I121" s="1671" t="e">
        <f t="shared" si="18"/>
        <v>#VALUE!</v>
      </c>
      <c r="J121" s="1671" t="str">
        <f t="shared" si="20"/>
        <v xml:space="preserve"> - </v>
      </c>
      <c r="K121" s="1671" t="str">
        <f t="shared" si="25"/>
        <v xml:space="preserve"> - </v>
      </c>
      <c r="L121" s="1661"/>
    </row>
    <row r="122" spans="1:13" s="765" customFormat="1" ht="15.75">
      <c r="A122" s="748" t="s">
        <v>709</v>
      </c>
      <c r="B122" s="262" t="s">
        <v>2797</v>
      </c>
      <c r="C122" s="782" t="s">
        <v>2798</v>
      </c>
      <c r="D122" s="262" t="s">
        <v>2799</v>
      </c>
      <c r="E122" s="262"/>
      <c r="F122" s="262" t="s">
        <v>2800</v>
      </c>
      <c r="G122" s="262"/>
      <c r="H122" s="262">
        <v>436</v>
      </c>
      <c r="I122" s="1671">
        <f t="shared" si="18"/>
        <v>1608.84</v>
      </c>
      <c r="J122" s="1671">
        <f t="shared" si="20"/>
        <v>1667.7</v>
      </c>
      <c r="K122" s="1671">
        <f t="shared" si="25"/>
        <v>1962</v>
      </c>
      <c r="L122" s="1661">
        <f t="shared" ref="L122:L127" si="27">H122*5</f>
        <v>2180</v>
      </c>
    </row>
    <row r="123" spans="1:13" s="765" customFormat="1" ht="15.75">
      <c r="A123" s="748" t="s">
        <v>2805</v>
      </c>
      <c r="B123" s="262" t="s">
        <v>2801</v>
      </c>
      <c r="C123" s="782" t="s">
        <v>2802</v>
      </c>
      <c r="D123" s="262" t="s">
        <v>2803</v>
      </c>
      <c r="E123" s="262"/>
      <c r="F123" s="262" t="s">
        <v>2804</v>
      </c>
      <c r="G123" s="262"/>
      <c r="H123" s="262">
        <v>235</v>
      </c>
      <c r="I123" s="1671">
        <f t="shared" si="18"/>
        <v>867.15</v>
      </c>
      <c r="J123" s="1671">
        <f t="shared" si="20"/>
        <v>898.875</v>
      </c>
      <c r="K123" s="1671">
        <f t="shared" si="25"/>
        <v>1057.5</v>
      </c>
      <c r="L123" s="1661">
        <f t="shared" si="27"/>
        <v>1175</v>
      </c>
      <c r="M123" s="765" t="s">
        <v>11449</v>
      </c>
    </row>
    <row r="124" spans="1:13" s="765" customFormat="1" ht="15.75">
      <c r="A124" s="748" t="s">
        <v>699</v>
      </c>
      <c r="B124" s="262" t="s">
        <v>2806</v>
      </c>
      <c r="C124" s="782" t="s">
        <v>2807</v>
      </c>
      <c r="D124" s="262" t="s">
        <v>2808</v>
      </c>
      <c r="E124" s="262"/>
      <c r="F124" s="262" t="s">
        <v>2809</v>
      </c>
      <c r="G124" s="262"/>
      <c r="H124" s="262">
        <v>278.5</v>
      </c>
      <c r="I124" s="1671">
        <f t="shared" si="18"/>
        <v>1027.665</v>
      </c>
      <c r="J124" s="1671">
        <f t="shared" si="20"/>
        <v>1065.2625</v>
      </c>
      <c r="K124" s="1671">
        <f t="shared" si="25"/>
        <v>1253.25</v>
      </c>
      <c r="L124" s="1661">
        <f t="shared" si="27"/>
        <v>1392.5</v>
      </c>
    </row>
    <row r="125" spans="1:13" s="765" customFormat="1" ht="15.75">
      <c r="A125" s="748" t="s">
        <v>2814</v>
      </c>
      <c r="B125" s="262" t="s">
        <v>2810</v>
      </c>
      <c r="C125" s="782" t="s">
        <v>2811</v>
      </c>
      <c r="D125" s="262" t="s">
        <v>2812</v>
      </c>
      <c r="E125" s="262"/>
      <c r="F125" s="262" t="s">
        <v>2813</v>
      </c>
      <c r="G125" s="262"/>
      <c r="H125" s="262">
        <v>275</v>
      </c>
      <c r="I125" s="1671">
        <f t="shared" si="18"/>
        <v>1014.7499999999999</v>
      </c>
      <c r="J125" s="1671">
        <f t="shared" si="20"/>
        <v>1051.875</v>
      </c>
      <c r="K125" s="1671">
        <f t="shared" si="25"/>
        <v>1237.5</v>
      </c>
      <c r="L125" s="1661">
        <f t="shared" si="27"/>
        <v>1375</v>
      </c>
      <c r="M125" s="765" t="s">
        <v>11449</v>
      </c>
    </row>
    <row r="126" spans="1:13" s="765" customFormat="1" ht="15.75">
      <c r="A126" s="748" t="s">
        <v>617</v>
      </c>
      <c r="B126" s="262" t="s">
        <v>2815</v>
      </c>
      <c r="C126" s="782" t="s">
        <v>2816</v>
      </c>
      <c r="D126" s="262" t="s">
        <v>2817</v>
      </c>
      <c r="E126" s="262"/>
      <c r="F126" s="262" t="s">
        <v>2818</v>
      </c>
      <c r="G126" s="262"/>
      <c r="H126" s="262">
        <v>27.9</v>
      </c>
      <c r="I126" s="1671">
        <f t="shared" si="18"/>
        <v>102.95099999999999</v>
      </c>
      <c r="J126" s="1671">
        <f t="shared" si="20"/>
        <v>106.7175</v>
      </c>
      <c r="K126" s="1671">
        <f t="shared" si="25"/>
        <v>125.55</v>
      </c>
      <c r="L126" s="1661">
        <f t="shared" si="27"/>
        <v>139.5</v>
      </c>
      <c r="M126" s="765" t="s">
        <v>11449</v>
      </c>
    </row>
    <row r="127" spans="1:13" s="765" customFormat="1" ht="15.75">
      <c r="A127" s="748" t="s">
        <v>707</v>
      </c>
      <c r="B127" s="262" t="s">
        <v>2819</v>
      </c>
      <c r="C127" s="782" t="s">
        <v>2820</v>
      </c>
      <c r="D127" s="262" t="s">
        <v>2821</v>
      </c>
      <c r="E127" s="262"/>
      <c r="F127" s="262" t="s">
        <v>2822</v>
      </c>
      <c r="G127" s="262"/>
      <c r="H127" s="262">
        <v>410</v>
      </c>
      <c r="I127" s="1671">
        <f t="shared" si="18"/>
        <v>1512.8999999999999</v>
      </c>
      <c r="J127" s="1671">
        <f t="shared" si="20"/>
        <v>1568.25</v>
      </c>
      <c r="K127" s="1671">
        <f t="shared" si="25"/>
        <v>1845</v>
      </c>
      <c r="L127" s="1661">
        <f t="shared" si="27"/>
        <v>2050</v>
      </c>
    </row>
    <row r="128" spans="1:13" s="765" customFormat="1" ht="15.75">
      <c r="A128" s="748"/>
      <c r="B128" s="262"/>
      <c r="C128" s="782"/>
      <c r="D128" s="262"/>
      <c r="E128" s="262"/>
      <c r="F128" s="262"/>
      <c r="G128" s="262"/>
      <c r="H128" s="262"/>
      <c r="I128" s="1671" t="e">
        <f t="shared" si="18"/>
        <v>#VALUE!</v>
      </c>
      <c r="J128" s="1671" t="str">
        <f t="shared" si="20"/>
        <v xml:space="preserve"> - </v>
      </c>
      <c r="K128" s="1671" t="str">
        <f t="shared" si="25"/>
        <v xml:space="preserve"> - </v>
      </c>
      <c r="L128" s="1661"/>
    </row>
    <row r="129" spans="1:12" s="765" customFormat="1" ht="15.75">
      <c r="A129" s="748"/>
      <c r="B129" s="262"/>
      <c r="C129" s="782"/>
      <c r="D129" s="262"/>
      <c r="E129" s="262"/>
      <c r="F129" s="262" t="s">
        <v>2823</v>
      </c>
      <c r="G129" s="262"/>
      <c r="H129" s="262"/>
      <c r="I129" s="1671" t="e">
        <f t="shared" si="18"/>
        <v>#VALUE!</v>
      </c>
      <c r="J129" s="1671" t="str">
        <f t="shared" si="20"/>
        <v xml:space="preserve"> - </v>
      </c>
      <c r="K129" s="1671" t="str">
        <f t="shared" si="25"/>
        <v xml:space="preserve"> - </v>
      </c>
      <c r="L129" s="1661"/>
    </row>
    <row r="130" spans="1:12" s="765" customFormat="1" ht="15.75">
      <c r="A130" s="748" t="s">
        <v>791</v>
      </c>
      <c r="B130" s="262" t="s">
        <v>2824</v>
      </c>
      <c r="C130" s="782" t="s">
        <v>2825</v>
      </c>
      <c r="D130" s="262" t="s">
        <v>2826</v>
      </c>
      <c r="E130" s="262" t="s">
        <v>2827</v>
      </c>
      <c r="F130" s="262" t="s">
        <v>2828</v>
      </c>
      <c r="G130" s="262"/>
      <c r="H130" s="262">
        <v>261.5</v>
      </c>
      <c r="I130" s="1671">
        <f t="shared" si="18"/>
        <v>964.93499999999995</v>
      </c>
      <c r="J130" s="1671">
        <f t="shared" si="20"/>
        <v>1000.2375</v>
      </c>
      <c r="K130" s="1671">
        <f t="shared" si="25"/>
        <v>1176.75</v>
      </c>
      <c r="L130" s="1661">
        <f>H130*5</f>
        <v>1307.5</v>
      </c>
    </row>
    <row r="131" spans="1:12" s="765" customFormat="1" ht="15.75">
      <c r="A131" s="748" t="s">
        <v>793</v>
      </c>
      <c r="B131" s="262" t="s">
        <v>2829</v>
      </c>
      <c r="C131" s="782" t="s">
        <v>2830</v>
      </c>
      <c r="D131" s="262" t="s">
        <v>2831</v>
      </c>
      <c r="E131" s="262" t="s">
        <v>2827</v>
      </c>
      <c r="F131" s="262" t="s">
        <v>2832</v>
      </c>
      <c r="G131" s="262"/>
      <c r="H131" s="262">
        <v>275.10000000000002</v>
      </c>
      <c r="I131" s="1671">
        <f t="shared" si="18"/>
        <v>1015.119</v>
      </c>
      <c r="J131" s="1671">
        <f t="shared" si="20"/>
        <v>1052.2574999999999</v>
      </c>
      <c r="K131" s="1671">
        <f t="shared" si="25"/>
        <v>1237.95</v>
      </c>
      <c r="L131" s="1661">
        <f>H131*5</f>
        <v>1375.5</v>
      </c>
    </row>
    <row r="132" spans="1:12" s="765" customFormat="1" ht="15.75">
      <c r="A132" s="748"/>
      <c r="B132" s="262"/>
      <c r="C132" s="782"/>
      <c r="D132" s="262"/>
      <c r="E132" s="262"/>
      <c r="F132" s="262"/>
      <c r="G132" s="262"/>
      <c r="H132" s="262"/>
      <c r="I132" s="1671" t="e">
        <f t="shared" si="18"/>
        <v>#VALUE!</v>
      </c>
      <c r="J132" s="1671" t="str">
        <f t="shared" si="20"/>
        <v xml:space="preserve"> - </v>
      </c>
      <c r="K132" s="1671" t="str">
        <f t="shared" si="25"/>
        <v xml:space="preserve"> - </v>
      </c>
      <c r="L132" s="1661"/>
    </row>
    <row r="133" spans="1:12" s="765" customFormat="1" ht="15.75">
      <c r="A133" s="748"/>
      <c r="B133" s="262"/>
      <c r="C133" s="782"/>
      <c r="D133" s="262"/>
      <c r="E133" s="262"/>
      <c r="F133" s="262" t="s">
        <v>2833</v>
      </c>
      <c r="G133" s="262"/>
      <c r="H133" s="262"/>
      <c r="I133" s="1671" t="e">
        <f t="shared" si="18"/>
        <v>#VALUE!</v>
      </c>
      <c r="J133" s="1671" t="str">
        <f t="shared" si="20"/>
        <v xml:space="preserve"> - </v>
      </c>
      <c r="K133" s="1671" t="str">
        <f t="shared" si="25"/>
        <v xml:space="preserve"> - </v>
      </c>
      <c r="L133" s="1661"/>
    </row>
    <row r="134" spans="1:12" s="765" customFormat="1" ht="15.75">
      <c r="A134" s="748" t="s">
        <v>779</v>
      </c>
      <c r="B134" s="262" t="s">
        <v>2834</v>
      </c>
      <c r="C134" s="782" t="s">
        <v>2835</v>
      </c>
      <c r="D134" s="262" t="s">
        <v>2836</v>
      </c>
      <c r="E134" s="262" t="s">
        <v>2837</v>
      </c>
      <c r="F134" s="262" t="s">
        <v>2838</v>
      </c>
      <c r="G134" s="262"/>
      <c r="H134" s="262">
        <v>205</v>
      </c>
      <c r="I134" s="1671">
        <f t="shared" si="18"/>
        <v>756.44999999999993</v>
      </c>
      <c r="J134" s="1671">
        <f t="shared" si="20"/>
        <v>784.125</v>
      </c>
      <c r="K134" s="1671">
        <f t="shared" si="25"/>
        <v>922.5</v>
      </c>
      <c r="L134" s="1661">
        <f>H134*5</f>
        <v>1025</v>
      </c>
    </row>
    <row r="135" spans="1:12" s="765" customFormat="1" ht="15.75">
      <c r="A135" s="751"/>
      <c r="B135" s="262"/>
      <c r="C135" s="782"/>
      <c r="D135" s="262"/>
      <c r="E135" s="262"/>
      <c r="F135" s="262"/>
      <c r="G135" s="262"/>
      <c r="H135" s="262"/>
      <c r="I135" s="1671" t="e">
        <f t="shared" si="18"/>
        <v>#VALUE!</v>
      </c>
      <c r="J135" s="1671" t="str">
        <f t="shared" si="20"/>
        <v xml:space="preserve"> - </v>
      </c>
      <c r="K135" s="1671" t="str">
        <f t="shared" si="25"/>
        <v xml:space="preserve"> - </v>
      </c>
      <c r="L135" s="1661"/>
    </row>
    <row r="136" spans="1:12" s="765" customFormat="1" ht="15.75">
      <c r="A136" s="751"/>
      <c r="B136" s="262"/>
      <c r="C136" s="782"/>
      <c r="D136" s="262"/>
      <c r="E136" s="262"/>
      <c r="F136" s="262"/>
      <c r="G136" s="262"/>
      <c r="H136" s="262"/>
      <c r="I136" s="1671" t="e">
        <f t="shared" si="18"/>
        <v>#VALUE!</v>
      </c>
      <c r="J136" s="1671" t="str">
        <f t="shared" si="20"/>
        <v xml:space="preserve"> - </v>
      </c>
      <c r="K136" s="1671" t="str">
        <f t="shared" si="25"/>
        <v xml:space="preserve"> - </v>
      </c>
      <c r="L136" s="1661"/>
    </row>
    <row r="137" spans="1:12" s="765" customFormat="1" ht="15.75">
      <c r="A137" s="751"/>
      <c r="B137" s="262"/>
      <c r="C137" s="782"/>
      <c r="D137" s="262"/>
      <c r="E137" s="262"/>
      <c r="F137" s="262"/>
      <c r="G137" s="262"/>
      <c r="H137" s="262"/>
      <c r="I137" s="1671" t="e">
        <f t="shared" si="18"/>
        <v>#VALUE!</v>
      </c>
      <c r="J137" s="1671" t="str">
        <f t="shared" si="20"/>
        <v xml:space="preserve"> - </v>
      </c>
      <c r="K137" s="1671" t="str">
        <f t="shared" si="25"/>
        <v xml:space="preserve"> - </v>
      </c>
      <c r="L137" s="1661"/>
    </row>
    <row r="138" spans="1:12" s="765" customFormat="1" ht="26.25">
      <c r="A138" s="1375"/>
      <c r="B138" s="1372"/>
      <c r="C138" s="1376"/>
      <c r="D138" s="1368" t="s">
        <v>5269</v>
      </c>
      <c r="E138" s="1369"/>
      <c r="F138" s="1372"/>
      <c r="G138" s="1373"/>
      <c r="H138" s="1374"/>
      <c r="I138" s="1671" t="e">
        <f t="shared" si="18"/>
        <v>#VALUE!</v>
      </c>
      <c r="J138" s="1672" t="str">
        <f t="shared" si="20"/>
        <v xml:space="preserve"> - </v>
      </c>
      <c r="K138" s="1672" t="str">
        <f t="shared" si="25"/>
        <v xml:space="preserve"> - </v>
      </c>
      <c r="L138" s="1665"/>
    </row>
    <row r="139" spans="1:12" s="765" customFormat="1" ht="15.75">
      <c r="A139" s="748" t="s">
        <v>508</v>
      </c>
      <c r="B139" s="262" t="s">
        <v>2839</v>
      </c>
      <c r="C139" s="475" t="s">
        <v>2840</v>
      </c>
      <c r="D139" s="262" t="s">
        <v>2841</v>
      </c>
      <c r="E139" s="475" t="s">
        <v>2842</v>
      </c>
      <c r="F139" s="262" t="s">
        <v>2843</v>
      </c>
      <c r="G139" s="262"/>
      <c r="H139" s="262">
        <v>1082</v>
      </c>
      <c r="I139" s="1671">
        <f t="shared" ref="I139:I204" si="28">IF(K139*0.82&gt;0,K139*0.82," - ")</f>
        <v>3992.58</v>
      </c>
      <c r="J139" s="1671">
        <f t="shared" si="20"/>
        <v>4138.6499999999996</v>
      </c>
      <c r="K139" s="1671">
        <f t="shared" si="25"/>
        <v>4869</v>
      </c>
      <c r="L139" s="1661">
        <f>H139*5</f>
        <v>5410</v>
      </c>
    </row>
    <row r="140" spans="1:12" s="765" customFormat="1" ht="15.75">
      <c r="A140" s="748" t="s">
        <v>694</v>
      </c>
      <c r="B140" s="262" t="s">
        <v>2844</v>
      </c>
      <c r="C140" s="475" t="s">
        <v>2845</v>
      </c>
      <c r="D140" s="262" t="s">
        <v>2846</v>
      </c>
      <c r="E140" s="475" t="s">
        <v>2847</v>
      </c>
      <c r="F140" s="262" t="s">
        <v>2848</v>
      </c>
      <c r="G140" s="262"/>
      <c r="H140" s="262">
        <v>504</v>
      </c>
      <c r="I140" s="1671">
        <f t="shared" si="28"/>
        <v>1859.76</v>
      </c>
      <c r="J140" s="1671">
        <f t="shared" si="20"/>
        <v>1927.8</v>
      </c>
      <c r="K140" s="1671">
        <f t="shared" ref="K140:K160" si="29">IF(H140&gt;0,H140*5*0.9," - ")</f>
        <v>2268</v>
      </c>
      <c r="L140" s="1661">
        <f>H140*5</f>
        <v>2520</v>
      </c>
    </row>
    <row r="141" spans="1:12" s="765" customFormat="1" ht="15.75">
      <c r="A141" s="748" t="s">
        <v>701</v>
      </c>
      <c r="B141" s="262" t="s">
        <v>2849</v>
      </c>
      <c r="C141" s="475">
        <v>37898</v>
      </c>
      <c r="D141" s="262" t="s">
        <v>2850</v>
      </c>
      <c r="E141" s="475" t="s">
        <v>2851</v>
      </c>
      <c r="F141" s="262" t="s">
        <v>2852</v>
      </c>
      <c r="G141" s="262"/>
      <c r="H141" s="262">
        <v>352</v>
      </c>
      <c r="I141" s="1671">
        <f t="shared" si="28"/>
        <v>1298.8799999999999</v>
      </c>
      <c r="J141" s="1671">
        <f t="shared" si="20"/>
        <v>1346.3999999999999</v>
      </c>
      <c r="K141" s="1671">
        <f t="shared" si="29"/>
        <v>1584</v>
      </c>
      <c r="L141" s="1661">
        <f>H141*5</f>
        <v>1760</v>
      </c>
    </row>
    <row r="142" spans="1:12" s="765" customFormat="1" ht="15.75">
      <c r="A142" s="751"/>
      <c r="B142" s="262"/>
      <c r="C142" s="782"/>
      <c r="D142" s="262"/>
      <c r="E142" s="262"/>
      <c r="F142" s="262"/>
      <c r="G142" s="262"/>
      <c r="H142" s="262"/>
      <c r="I142" s="1671" t="e">
        <f t="shared" si="28"/>
        <v>#VALUE!</v>
      </c>
      <c r="J142" s="1671" t="str">
        <f t="shared" ref="J142:J207" si="30">IF(ISTEXT(K142)," - ",K142*0.85)</f>
        <v xml:space="preserve"> - </v>
      </c>
      <c r="K142" s="1671" t="str">
        <f t="shared" si="29"/>
        <v xml:space="preserve"> - </v>
      </c>
      <c r="L142" s="1661"/>
    </row>
    <row r="143" spans="1:12" s="765" customFormat="1" ht="26.25">
      <c r="A143" s="1375"/>
      <c r="B143" s="1372"/>
      <c r="C143" s="1376"/>
      <c r="D143" s="1368" t="s">
        <v>5270</v>
      </c>
      <c r="E143" s="1369"/>
      <c r="F143" s="1372"/>
      <c r="G143" s="1373"/>
      <c r="H143" s="1374"/>
      <c r="I143" s="1671" t="e">
        <f t="shared" si="28"/>
        <v>#VALUE!</v>
      </c>
      <c r="J143" s="1672" t="str">
        <f t="shared" si="30"/>
        <v xml:space="preserve"> - </v>
      </c>
      <c r="K143" s="1672" t="str">
        <f t="shared" si="29"/>
        <v xml:space="preserve"> - </v>
      </c>
      <c r="L143" s="1665"/>
    </row>
    <row r="144" spans="1:12" s="765" customFormat="1" ht="21" customHeight="1">
      <c r="A144" s="748" t="s">
        <v>702</v>
      </c>
      <c r="B144" s="262" t="s">
        <v>2853</v>
      </c>
      <c r="C144" s="782" t="s">
        <v>2854</v>
      </c>
      <c r="D144" s="262" t="s">
        <v>2855</v>
      </c>
      <c r="E144" s="262" t="s">
        <v>2856</v>
      </c>
      <c r="F144" s="262" t="s">
        <v>2857</v>
      </c>
      <c r="G144" s="262" t="s">
        <v>2428</v>
      </c>
      <c r="H144" s="262">
        <v>12863</v>
      </c>
      <c r="I144" s="1671">
        <f t="shared" si="28"/>
        <v>47464.469999999994</v>
      </c>
      <c r="J144" s="1671">
        <f t="shared" si="30"/>
        <v>49200.974999999999</v>
      </c>
      <c r="K144" s="1671">
        <f t="shared" si="29"/>
        <v>57883.5</v>
      </c>
      <c r="L144" s="1661">
        <f>H144*5</f>
        <v>64315</v>
      </c>
    </row>
    <row r="145" spans="1:13" s="765" customFormat="1" ht="21" customHeight="1">
      <c r="A145" s="748" t="s">
        <v>703</v>
      </c>
      <c r="B145" s="262" t="s">
        <v>2858</v>
      </c>
      <c r="C145" s="782" t="s">
        <v>2859</v>
      </c>
      <c r="D145" s="262" t="s">
        <v>2860</v>
      </c>
      <c r="E145" s="262" t="s">
        <v>2856</v>
      </c>
      <c r="F145" s="262" t="s">
        <v>2861</v>
      </c>
      <c r="G145" s="262" t="s">
        <v>2428</v>
      </c>
      <c r="H145" s="262">
        <v>13020</v>
      </c>
      <c r="I145" s="1671">
        <f t="shared" si="28"/>
        <v>48043.799999999996</v>
      </c>
      <c r="J145" s="1671">
        <f t="shared" si="30"/>
        <v>49801.5</v>
      </c>
      <c r="K145" s="1671">
        <f t="shared" si="29"/>
        <v>58590</v>
      </c>
      <c r="L145" s="1661">
        <f>H145*5</f>
        <v>65100</v>
      </c>
    </row>
    <row r="146" spans="1:13" s="765" customFormat="1" ht="27.6" customHeight="1">
      <c r="A146" s="751"/>
      <c r="B146" s="262"/>
      <c r="C146" s="782"/>
      <c r="D146" s="262"/>
      <c r="E146" s="262"/>
      <c r="F146" s="262"/>
      <c r="G146" s="262"/>
      <c r="H146" s="262"/>
      <c r="I146" s="1671" t="e">
        <f t="shared" si="28"/>
        <v>#VALUE!</v>
      </c>
      <c r="J146" s="1671" t="str">
        <f t="shared" si="30"/>
        <v xml:space="preserve"> - </v>
      </c>
      <c r="K146" s="1671" t="str">
        <f t="shared" si="29"/>
        <v xml:space="preserve"> - </v>
      </c>
      <c r="L146" s="1661"/>
    </row>
    <row r="147" spans="1:13" s="765" customFormat="1" ht="26.25">
      <c r="A147" s="1375"/>
      <c r="B147" s="1372"/>
      <c r="C147" s="1376"/>
      <c r="D147" s="1368" t="s">
        <v>5271</v>
      </c>
      <c r="E147" s="1369"/>
      <c r="F147" s="1372"/>
      <c r="G147" s="1373"/>
      <c r="H147" s="1374"/>
      <c r="I147" s="1671" t="e">
        <f t="shared" si="28"/>
        <v>#VALUE!</v>
      </c>
      <c r="J147" s="1672" t="str">
        <f t="shared" si="30"/>
        <v xml:space="preserve"> - </v>
      </c>
      <c r="K147" s="1672" t="str">
        <f t="shared" si="29"/>
        <v xml:space="preserve"> - </v>
      </c>
      <c r="L147" s="1665"/>
    </row>
    <row r="148" spans="1:13" s="765" customFormat="1" ht="15.75">
      <c r="A148" s="748" t="s">
        <v>689</v>
      </c>
      <c r="B148" s="262" t="s">
        <v>2863</v>
      </c>
      <c r="C148" s="782" t="s">
        <v>2864</v>
      </c>
      <c r="D148" s="262" t="s">
        <v>2865</v>
      </c>
      <c r="E148" s="262" t="s">
        <v>2866</v>
      </c>
      <c r="F148" s="262" t="s">
        <v>2867</v>
      </c>
      <c r="G148" s="262" t="s">
        <v>2862</v>
      </c>
      <c r="H148" s="262">
        <v>9300</v>
      </c>
      <c r="I148" s="1671">
        <f t="shared" si="28"/>
        <v>34317</v>
      </c>
      <c r="J148" s="1671">
        <f t="shared" si="30"/>
        <v>35572.5</v>
      </c>
      <c r="K148" s="1671">
        <f t="shared" si="29"/>
        <v>41850</v>
      </c>
      <c r="L148" s="1661">
        <f>H148*5</f>
        <v>46500</v>
      </c>
      <c r="M148" s="765" t="s">
        <v>11449</v>
      </c>
    </row>
    <row r="149" spans="1:13" s="765" customFormat="1" ht="15.75">
      <c r="A149" s="748" t="s">
        <v>792</v>
      </c>
      <c r="B149" s="262" t="s">
        <v>2868</v>
      </c>
      <c r="C149" s="782" t="s">
        <v>2869</v>
      </c>
      <c r="D149" s="262" t="s">
        <v>2870</v>
      </c>
      <c r="E149" s="262" t="s">
        <v>2447</v>
      </c>
      <c r="F149" s="262" t="s">
        <v>2871</v>
      </c>
      <c r="G149" s="262" t="s">
        <v>2862</v>
      </c>
      <c r="H149" s="262">
        <v>1838</v>
      </c>
      <c r="I149" s="1671">
        <f t="shared" si="28"/>
        <v>6782.2199999999993</v>
      </c>
      <c r="J149" s="1671">
        <f t="shared" si="30"/>
        <v>7030.3499999999995</v>
      </c>
      <c r="K149" s="1671">
        <f t="shared" si="29"/>
        <v>8271</v>
      </c>
      <c r="L149" s="1661">
        <f>H149*5</f>
        <v>9190</v>
      </c>
    </row>
    <row r="150" spans="1:13" s="765" customFormat="1" ht="15.75">
      <c r="A150" s="751"/>
      <c r="B150" s="262"/>
      <c r="C150" s="782"/>
      <c r="D150" s="262"/>
      <c r="E150" s="262"/>
      <c r="F150" s="262"/>
      <c r="G150" s="262"/>
      <c r="H150" s="262"/>
      <c r="I150" s="1671" t="e">
        <f t="shared" si="28"/>
        <v>#VALUE!</v>
      </c>
      <c r="J150" s="1671" t="str">
        <f t="shared" si="30"/>
        <v xml:space="preserve"> - </v>
      </c>
      <c r="K150" s="1671" t="str">
        <f t="shared" si="29"/>
        <v xml:space="preserve"> - </v>
      </c>
      <c r="L150" s="1661"/>
    </row>
    <row r="151" spans="1:13" ht="42" customHeight="1">
      <c r="A151" s="1375"/>
      <c r="B151" s="1372"/>
      <c r="C151" s="1376"/>
      <c r="D151" s="1368" t="s">
        <v>2872</v>
      </c>
      <c r="E151" s="1369"/>
      <c r="F151" s="1372"/>
      <c r="G151" s="1373"/>
      <c r="H151" s="1374"/>
      <c r="I151" s="1671" t="e">
        <f t="shared" si="28"/>
        <v>#VALUE!</v>
      </c>
      <c r="J151" s="1672" t="str">
        <f t="shared" si="30"/>
        <v xml:space="preserve"> - </v>
      </c>
      <c r="K151" s="1672" t="str">
        <f t="shared" si="29"/>
        <v xml:space="preserve"> - </v>
      </c>
      <c r="L151" s="1665"/>
    </row>
    <row r="152" spans="1:13" s="765" customFormat="1" ht="15.75">
      <c r="A152" s="748" t="s">
        <v>778</v>
      </c>
      <c r="B152" s="262" t="s">
        <v>2873</v>
      </c>
      <c r="C152" s="782">
        <v>426150</v>
      </c>
      <c r="D152" s="262" t="s">
        <v>2874</v>
      </c>
      <c r="E152" s="262" t="s">
        <v>2875</v>
      </c>
      <c r="F152" s="262" t="s">
        <v>2876</v>
      </c>
      <c r="G152" s="262" t="s">
        <v>2428</v>
      </c>
      <c r="H152" s="262">
        <v>3098</v>
      </c>
      <c r="I152" s="1671">
        <f t="shared" si="28"/>
        <v>11431.619999999999</v>
      </c>
      <c r="J152" s="1671">
        <f t="shared" si="30"/>
        <v>11849.85</v>
      </c>
      <c r="K152" s="1671">
        <f t="shared" si="29"/>
        <v>13941</v>
      </c>
      <c r="L152" s="1661">
        <f>H152*5</f>
        <v>15490</v>
      </c>
    </row>
    <row r="153" spans="1:13" s="765" customFormat="1" ht="15.75">
      <c r="A153" s="748" t="s">
        <v>777</v>
      </c>
      <c r="B153" s="262" t="s">
        <v>2877</v>
      </c>
      <c r="C153" s="782">
        <v>426105</v>
      </c>
      <c r="D153" s="262" t="s">
        <v>2878</v>
      </c>
      <c r="E153" s="262" t="s">
        <v>2879</v>
      </c>
      <c r="F153" s="262" t="s">
        <v>2880</v>
      </c>
      <c r="G153" s="262" t="s">
        <v>2428</v>
      </c>
      <c r="H153" s="262">
        <v>2363</v>
      </c>
      <c r="I153" s="1671">
        <f t="shared" si="28"/>
        <v>8719.4699999999993</v>
      </c>
      <c r="J153" s="1671">
        <f t="shared" si="30"/>
        <v>9038.4750000000004</v>
      </c>
      <c r="K153" s="1671">
        <f t="shared" si="29"/>
        <v>10633.5</v>
      </c>
      <c r="L153" s="1661">
        <f>H153*5</f>
        <v>11815</v>
      </c>
    </row>
    <row r="154" spans="1:13" s="765" customFormat="1" ht="15.75">
      <c r="A154" s="751"/>
      <c r="B154" s="262"/>
      <c r="C154" s="782"/>
      <c r="D154" s="262"/>
      <c r="E154" s="262"/>
      <c r="F154" s="262"/>
      <c r="G154" s="262"/>
      <c r="H154" s="262"/>
      <c r="I154" s="1671" t="e">
        <f t="shared" si="28"/>
        <v>#VALUE!</v>
      </c>
      <c r="J154" s="1671" t="str">
        <f t="shared" si="30"/>
        <v xml:space="preserve"> - </v>
      </c>
      <c r="K154" s="1671" t="str">
        <f t="shared" si="29"/>
        <v xml:space="preserve"> - </v>
      </c>
      <c r="L154" s="1661"/>
    </row>
    <row r="155" spans="1:13" ht="41.25" customHeight="1">
      <c r="A155" s="1375"/>
      <c r="B155" s="1372"/>
      <c r="C155" s="1376"/>
      <c r="D155" s="1368" t="s">
        <v>5272</v>
      </c>
      <c r="E155" s="1369"/>
      <c r="F155" s="1372"/>
      <c r="G155" s="1373"/>
      <c r="H155" s="1374"/>
      <c r="I155" s="1671" t="e">
        <f t="shared" si="28"/>
        <v>#VALUE!</v>
      </c>
      <c r="J155" s="1672" t="str">
        <f t="shared" si="30"/>
        <v xml:space="preserve"> - </v>
      </c>
      <c r="K155" s="1672" t="str">
        <f t="shared" si="29"/>
        <v xml:space="preserve"> - </v>
      </c>
      <c r="L155" s="1665"/>
    </row>
    <row r="156" spans="1:13" s="765" customFormat="1" ht="21" customHeight="1">
      <c r="A156" s="748" t="s">
        <v>784</v>
      </c>
      <c r="B156" s="262" t="s">
        <v>2881</v>
      </c>
      <c r="C156" s="782" t="s">
        <v>2882</v>
      </c>
      <c r="D156" s="262" t="s">
        <v>2883</v>
      </c>
      <c r="E156" s="262" t="s">
        <v>2447</v>
      </c>
      <c r="F156" s="262" t="s">
        <v>2884</v>
      </c>
      <c r="G156" s="262" t="s">
        <v>2862</v>
      </c>
      <c r="H156" s="262">
        <v>6878</v>
      </c>
      <c r="I156" s="1671">
        <f t="shared" si="28"/>
        <v>25379.82</v>
      </c>
      <c r="J156" s="1671">
        <f t="shared" si="30"/>
        <v>26308.35</v>
      </c>
      <c r="K156" s="1671">
        <f t="shared" si="29"/>
        <v>30951</v>
      </c>
      <c r="L156" s="1661">
        <f>H156*5</f>
        <v>34390</v>
      </c>
    </row>
    <row r="157" spans="1:13" s="765" customFormat="1" ht="21" customHeight="1">
      <c r="A157" s="748" t="s">
        <v>2889</v>
      </c>
      <c r="B157" s="262" t="s">
        <v>2885</v>
      </c>
      <c r="C157" s="782" t="s">
        <v>2886</v>
      </c>
      <c r="D157" s="262" t="s">
        <v>2887</v>
      </c>
      <c r="E157" s="262" t="s">
        <v>2866</v>
      </c>
      <c r="F157" s="262" t="s">
        <v>2888</v>
      </c>
      <c r="G157" s="262"/>
      <c r="H157" s="262">
        <v>7014</v>
      </c>
      <c r="I157" s="1671">
        <f t="shared" si="28"/>
        <v>25881.66</v>
      </c>
      <c r="J157" s="1671">
        <f t="shared" si="30"/>
        <v>26828.55</v>
      </c>
      <c r="K157" s="1671">
        <f t="shared" si="29"/>
        <v>31563</v>
      </c>
      <c r="L157" s="1661">
        <f>H157*5</f>
        <v>35070</v>
      </c>
    </row>
    <row r="158" spans="1:13" s="765" customFormat="1" ht="21" customHeight="1">
      <c r="A158" s="748" t="s">
        <v>785</v>
      </c>
      <c r="B158" s="262" t="s">
        <v>2890</v>
      </c>
      <c r="C158" s="782" t="s">
        <v>2891</v>
      </c>
      <c r="D158" s="262" t="s">
        <v>2892</v>
      </c>
      <c r="E158" s="262" t="s">
        <v>2447</v>
      </c>
      <c r="F158" s="262" t="s">
        <v>2893</v>
      </c>
      <c r="G158" s="262" t="s">
        <v>2862</v>
      </c>
      <c r="H158" s="262">
        <v>3990</v>
      </c>
      <c r="I158" s="1671">
        <f t="shared" si="28"/>
        <v>14723.099999999999</v>
      </c>
      <c r="J158" s="1671">
        <f t="shared" si="30"/>
        <v>15261.75</v>
      </c>
      <c r="K158" s="1671">
        <f t="shared" si="29"/>
        <v>17955</v>
      </c>
      <c r="L158" s="1661">
        <f>H158*5</f>
        <v>19950</v>
      </c>
    </row>
    <row r="159" spans="1:13" ht="21" customHeight="1">
      <c r="A159" s="748" t="s">
        <v>786</v>
      </c>
      <c r="B159" s="262" t="s">
        <v>2894</v>
      </c>
      <c r="C159" s="782" t="s">
        <v>2895</v>
      </c>
      <c r="D159" s="262" t="s">
        <v>2896</v>
      </c>
      <c r="E159" s="262" t="s">
        <v>2866</v>
      </c>
      <c r="F159" s="262" t="s">
        <v>2897</v>
      </c>
      <c r="H159" s="262">
        <v>4200</v>
      </c>
      <c r="I159" s="1671">
        <f t="shared" si="28"/>
        <v>15497.999999999998</v>
      </c>
      <c r="J159" s="1671">
        <f t="shared" si="30"/>
        <v>16065</v>
      </c>
      <c r="K159" s="1671">
        <f t="shared" si="29"/>
        <v>18900</v>
      </c>
      <c r="L159" s="1661">
        <f>H159*5</f>
        <v>21000</v>
      </c>
    </row>
    <row r="160" spans="1:13" s="765" customFormat="1" ht="21" customHeight="1">
      <c r="A160" s="748" t="s">
        <v>783</v>
      </c>
      <c r="B160" s="262" t="s">
        <v>2898</v>
      </c>
      <c r="C160" s="787">
        <v>428</v>
      </c>
      <c r="D160" s="262" t="s">
        <v>2899</v>
      </c>
      <c r="E160" s="262" t="s">
        <v>2447</v>
      </c>
      <c r="F160" s="262" t="s">
        <v>2900</v>
      </c>
      <c r="G160" s="262" t="s">
        <v>2862</v>
      </c>
      <c r="H160" s="262">
        <v>3150</v>
      </c>
      <c r="I160" s="1671">
        <f t="shared" si="28"/>
        <v>11623.5</v>
      </c>
      <c r="J160" s="1671">
        <f t="shared" si="30"/>
        <v>12048.75</v>
      </c>
      <c r="K160" s="1671">
        <f t="shared" si="29"/>
        <v>14175</v>
      </c>
      <c r="L160" s="1661">
        <f>H160*5</f>
        <v>15750</v>
      </c>
    </row>
    <row r="161" spans="1:13" s="765" customFormat="1" ht="21" customHeight="1">
      <c r="A161" s="748" t="s">
        <v>689</v>
      </c>
      <c r="B161" s="262" t="s">
        <v>2863</v>
      </c>
      <c r="C161" s="787" t="s">
        <v>2864</v>
      </c>
      <c r="D161" s="262" t="s">
        <v>2865</v>
      </c>
      <c r="E161" s="262" t="s">
        <v>2866</v>
      </c>
      <c r="F161" s="262" t="s">
        <v>2867</v>
      </c>
      <c r="G161" s="262" t="s">
        <v>2862</v>
      </c>
      <c r="H161" s="262">
        <v>9300</v>
      </c>
      <c r="I161" s="1671">
        <v>34317</v>
      </c>
      <c r="J161" s="1671">
        <v>35572.5</v>
      </c>
      <c r="K161" s="1671">
        <v>41850</v>
      </c>
      <c r="L161" s="1661">
        <v>46500</v>
      </c>
      <c r="M161" s="765" t="s">
        <v>11449</v>
      </c>
    </row>
    <row r="162" spans="1:13" s="765" customFormat="1" ht="21" customHeight="1">
      <c r="A162" s="748" t="s">
        <v>782</v>
      </c>
      <c r="B162" s="262" t="s">
        <v>2901</v>
      </c>
      <c r="C162" s="782" t="s">
        <v>2902</v>
      </c>
      <c r="D162" s="262" t="s">
        <v>2903</v>
      </c>
      <c r="E162" s="262" t="s">
        <v>2904</v>
      </c>
      <c r="F162" s="262" t="s">
        <v>2905</v>
      </c>
      <c r="G162" s="262" t="s">
        <v>2862</v>
      </c>
      <c r="H162" s="262">
        <v>2279</v>
      </c>
      <c r="I162" s="1671">
        <f t="shared" si="28"/>
        <v>8409.51</v>
      </c>
      <c r="J162" s="1671">
        <f t="shared" si="30"/>
        <v>8717.1749999999993</v>
      </c>
      <c r="K162" s="1671">
        <f>IF(H162&gt;0,H162*5*0.9," - ")</f>
        <v>10255.5</v>
      </c>
      <c r="L162" s="1661">
        <f>H162*5</f>
        <v>11395</v>
      </c>
    </row>
    <row r="163" spans="1:13" ht="21" customHeight="1">
      <c r="A163" s="748" t="s">
        <v>781</v>
      </c>
      <c r="B163" s="262" t="s">
        <v>2906</v>
      </c>
      <c r="C163" s="782" t="s">
        <v>2907</v>
      </c>
      <c r="D163" s="262" t="s">
        <v>2908</v>
      </c>
      <c r="E163" s="262" t="s">
        <v>2447</v>
      </c>
      <c r="F163" s="262" t="s">
        <v>2909</v>
      </c>
      <c r="G163" s="262" t="s">
        <v>2862</v>
      </c>
      <c r="H163" s="262">
        <v>1964</v>
      </c>
      <c r="I163" s="1671">
        <f t="shared" si="28"/>
        <v>7247.16</v>
      </c>
      <c r="J163" s="1671">
        <f t="shared" si="30"/>
        <v>7512.3</v>
      </c>
      <c r="K163" s="1671">
        <f>IF(H163&gt;0,H163*5*0.9," - ")</f>
        <v>8838</v>
      </c>
      <c r="L163" s="1661">
        <f>H163*5</f>
        <v>9820</v>
      </c>
    </row>
    <row r="164" spans="1:13" s="765" customFormat="1" ht="21" customHeight="1">
      <c r="A164" s="748" t="s">
        <v>780</v>
      </c>
      <c r="B164" s="262" t="s">
        <v>2910</v>
      </c>
      <c r="C164" s="782" t="s">
        <v>2911</v>
      </c>
      <c r="D164" s="262" t="s">
        <v>2912</v>
      </c>
      <c r="E164" s="262" t="s">
        <v>2447</v>
      </c>
      <c r="F164" s="262" t="s">
        <v>2913</v>
      </c>
      <c r="G164" s="262" t="s">
        <v>2862</v>
      </c>
      <c r="H164" s="262">
        <v>1166</v>
      </c>
      <c r="I164" s="1671">
        <f t="shared" si="28"/>
        <v>4302.54</v>
      </c>
      <c r="J164" s="1671">
        <f t="shared" si="30"/>
        <v>4459.95</v>
      </c>
      <c r="K164" s="1671">
        <f>IF(H164&gt;0,H164*5*0.9," - ")</f>
        <v>5247</v>
      </c>
      <c r="L164" s="1661">
        <f>H164*5</f>
        <v>5830</v>
      </c>
    </row>
    <row r="165" spans="1:13" s="262" customFormat="1" ht="21" customHeight="1">
      <c r="A165" s="748" t="s">
        <v>8531</v>
      </c>
      <c r="B165" s="262" t="s">
        <v>8532</v>
      </c>
      <c r="C165" s="782" t="s">
        <v>11434</v>
      </c>
      <c r="D165" s="262" t="s">
        <v>8533</v>
      </c>
      <c r="E165" s="262" t="s">
        <v>8534</v>
      </c>
      <c r="F165" s="262" t="s">
        <v>8535</v>
      </c>
      <c r="G165" s="262" t="s">
        <v>2862</v>
      </c>
      <c r="H165" s="262">
        <v>66000</v>
      </c>
      <c r="I165" s="1671">
        <f t="shared" ref="I165" si="31">IF(K165*0.82&gt;0,K165*0.82," - ")</f>
        <v>243540</v>
      </c>
      <c r="J165" s="1671">
        <f t="shared" ref="J165" si="32">IF(ISTEXT(K165)," - ",K165*0.85)</f>
        <v>252450</v>
      </c>
      <c r="K165" s="1671">
        <f>IF(H165&gt;0,H165*5*0.9," - ")</f>
        <v>297000</v>
      </c>
      <c r="L165" s="1661">
        <f>H165*5</f>
        <v>330000</v>
      </c>
    </row>
    <row r="166" spans="1:13" s="262" customFormat="1" ht="21" customHeight="1">
      <c r="A166" s="748"/>
      <c r="C166" s="782"/>
      <c r="I166" s="1671"/>
      <c r="J166" s="1671"/>
      <c r="K166" s="1671"/>
      <c r="L166" s="1661"/>
    </row>
    <row r="167" spans="1:13" s="765" customFormat="1" ht="18.75">
      <c r="A167" s="1375"/>
      <c r="B167" s="1372"/>
      <c r="C167" s="1377"/>
      <c r="D167" s="1369" t="s">
        <v>5273</v>
      </c>
      <c r="E167" s="1378"/>
      <c r="F167" s="1373"/>
      <c r="G167" s="1373"/>
      <c r="H167" s="1374"/>
      <c r="I167" s="1671" t="e">
        <f t="shared" si="28"/>
        <v>#VALUE!</v>
      </c>
      <c r="J167" s="1672" t="str">
        <f t="shared" si="30"/>
        <v xml:space="preserve"> - </v>
      </c>
      <c r="K167" s="1672" t="str">
        <f t="shared" ref="K167:K172" si="33">IF(H167&gt;0,H167*5*0.9," - ")</f>
        <v xml:space="preserve"> - </v>
      </c>
      <c r="L167" s="1665"/>
    </row>
    <row r="168" spans="1:13" s="765" customFormat="1" ht="15.75">
      <c r="A168" s="748" t="s">
        <v>787</v>
      </c>
      <c r="B168" s="262" t="s">
        <v>2914</v>
      </c>
      <c r="C168" s="782" t="s">
        <v>2915</v>
      </c>
      <c r="D168" s="262" t="s">
        <v>2916</v>
      </c>
      <c r="E168" s="262"/>
      <c r="F168" s="262" t="s">
        <v>2917</v>
      </c>
      <c r="G168" s="262"/>
      <c r="H168" s="262">
        <v>217.4</v>
      </c>
      <c r="I168" s="1671">
        <f t="shared" si="28"/>
        <v>802.20600000000002</v>
      </c>
      <c r="J168" s="1671">
        <f t="shared" si="30"/>
        <v>831.55500000000006</v>
      </c>
      <c r="K168" s="1671">
        <f t="shared" si="33"/>
        <v>978.30000000000007</v>
      </c>
      <c r="L168" s="1661">
        <f>H168*5</f>
        <v>1087</v>
      </c>
    </row>
    <row r="169" spans="1:13" s="765" customFormat="1" ht="15.75">
      <c r="A169" s="748" t="s">
        <v>497</v>
      </c>
      <c r="B169" s="262" t="s">
        <v>2918</v>
      </c>
      <c r="C169" s="782" t="s">
        <v>2919</v>
      </c>
      <c r="D169" s="262" t="s">
        <v>2920</v>
      </c>
      <c r="E169" s="262"/>
      <c r="F169" s="262" t="s">
        <v>2921</v>
      </c>
      <c r="G169" s="262"/>
      <c r="H169" s="262">
        <v>462</v>
      </c>
      <c r="I169" s="1671">
        <f t="shared" si="28"/>
        <v>1704.78</v>
      </c>
      <c r="J169" s="1671">
        <f t="shared" si="30"/>
        <v>1767.1499999999999</v>
      </c>
      <c r="K169" s="1671">
        <f t="shared" si="33"/>
        <v>2079</v>
      </c>
      <c r="L169" s="1661">
        <f>H169*5</f>
        <v>2310</v>
      </c>
    </row>
    <row r="170" spans="1:13" s="765" customFormat="1" ht="15.75">
      <c r="A170" s="748" t="s">
        <v>498</v>
      </c>
      <c r="B170" s="262" t="s">
        <v>2922</v>
      </c>
      <c r="C170" s="782" t="s">
        <v>2923</v>
      </c>
      <c r="D170" s="262" t="s">
        <v>2924</v>
      </c>
      <c r="E170" s="262"/>
      <c r="F170" s="262" t="s">
        <v>2925</v>
      </c>
      <c r="G170" s="262"/>
      <c r="H170" s="262">
        <v>608</v>
      </c>
      <c r="I170" s="1671">
        <f t="shared" si="28"/>
        <v>2243.52</v>
      </c>
      <c r="J170" s="1671">
        <f t="shared" si="30"/>
        <v>2325.6</v>
      </c>
      <c r="K170" s="1671">
        <f t="shared" si="33"/>
        <v>2736</v>
      </c>
      <c r="L170" s="1661">
        <f>H170*5</f>
        <v>3040</v>
      </c>
    </row>
    <row r="171" spans="1:13" s="765" customFormat="1" ht="15.75">
      <c r="A171" s="748"/>
      <c r="B171" s="262"/>
      <c r="C171" s="782"/>
      <c r="D171" s="262"/>
      <c r="E171" s="262"/>
      <c r="F171" s="262"/>
      <c r="G171" s="262"/>
      <c r="H171" s="262"/>
      <c r="I171" s="1671" t="e">
        <f t="shared" si="28"/>
        <v>#VALUE!</v>
      </c>
      <c r="J171" s="1671" t="str">
        <f t="shared" si="30"/>
        <v xml:space="preserve"> - </v>
      </c>
      <c r="K171" s="1671" t="str">
        <f t="shared" si="33"/>
        <v xml:space="preserve"> - </v>
      </c>
      <c r="L171" s="1661"/>
    </row>
    <row r="172" spans="1:13" s="765" customFormat="1" ht="15.75">
      <c r="A172" s="748" t="s">
        <v>506</v>
      </c>
      <c r="B172" s="262" t="s">
        <v>2926</v>
      </c>
      <c r="C172" s="782" t="s">
        <v>2927</v>
      </c>
      <c r="D172" s="262" t="s">
        <v>2928</v>
      </c>
      <c r="E172" s="262"/>
      <c r="F172" s="262" t="s">
        <v>2929</v>
      </c>
      <c r="G172" s="262"/>
      <c r="H172" s="262">
        <v>100.8</v>
      </c>
      <c r="I172" s="1671">
        <f t="shared" si="28"/>
        <v>371.952</v>
      </c>
      <c r="J172" s="1671">
        <f t="shared" si="30"/>
        <v>385.56</v>
      </c>
      <c r="K172" s="1671">
        <f t="shared" si="33"/>
        <v>453.6</v>
      </c>
      <c r="L172" s="1661">
        <f>H172*5</f>
        <v>504</v>
      </c>
    </row>
    <row r="173" spans="1:13" s="765" customFormat="1" ht="15.75">
      <c r="A173" s="748" t="s">
        <v>689</v>
      </c>
      <c r="B173" s="262" t="s">
        <v>2863</v>
      </c>
      <c r="C173" s="782" t="s">
        <v>2864</v>
      </c>
      <c r="D173" s="262" t="s">
        <v>2865</v>
      </c>
      <c r="E173" s="262" t="s">
        <v>2866</v>
      </c>
      <c r="F173" s="262" t="s">
        <v>2867</v>
      </c>
      <c r="G173" s="262" t="s">
        <v>2862</v>
      </c>
      <c r="H173" s="262">
        <v>9300</v>
      </c>
      <c r="I173" s="1671">
        <v>34317</v>
      </c>
      <c r="J173" s="1671">
        <v>35572.5</v>
      </c>
      <c r="K173" s="1671">
        <v>41850</v>
      </c>
      <c r="L173" s="1661">
        <v>46500</v>
      </c>
      <c r="M173" s="765" t="s">
        <v>11449</v>
      </c>
    </row>
    <row r="174" spans="1:13" s="765" customFormat="1" ht="15.75">
      <c r="A174" s="748"/>
      <c r="B174" s="262"/>
      <c r="C174" s="782"/>
      <c r="D174" s="262"/>
      <c r="E174" s="262"/>
      <c r="F174" s="262"/>
      <c r="G174" s="262"/>
      <c r="H174" s="262"/>
      <c r="I174" s="1671" t="e">
        <f t="shared" si="28"/>
        <v>#VALUE!</v>
      </c>
      <c r="J174" s="1671" t="str">
        <f t="shared" si="30"/>
        <v xml:space="preserve"> - </v>
      </c>
      <c r="K174" s="1671" t="str">
        <f t="shared" ref="K174:K205" si="34">IF(H174&gt;0,H174*5*0.9," - ")</f>
        <v xml:space="preserve"> - </v>
      </c>
      <c r="L174" s="1661"/>
    </row>
    <row r="175" spans="1:13" s="765" customFormat="1" ht="15.75">
      <c r="A175" s="748" t="s">
        <v>746</v>
      </c>
      <c r="B175" s="262" t="s">
        <v>2930</v>
      </c>
      <c r="C175" s="782" t="s">
        <v>2931</v>
      </c>
      <c r="D175" s="262" t="s">
        <v>2932</v>
      </c>
      <c r="E175" s="262"/>
      <c r="F175" s="262" t="s">
        <v>2933</v>
      </c>
      <c r="G175" s="262"/>
      <c r="H175" s="262">
        <v>535.5</v>
      </c>
      <c r="I175" s="1671">
        <f t="shared" si="28"/>
        <v>1975.9949999999999</v>
      </c>
      <c r="J175" s="1671">
        <f t="shared" si="30"/>
        <v>2048.2874999999999</v>
      </c>
      <c r="K175" s="1671">
        <f t="shared" si="34"/>
        <v>2409.75</v>
      </c>
      <c r="L175" s="1661">
        <f>H175*5</f>
        <v>2677.5</v>
      </c>
    </row>
    <row r="176" spans="1:13" s="765" customFormat="1" ht="15.75">
      <c r="A176" s="748" t="s">
        <v>749</v>
      </c>
      <c r="B176" s="262" t="s">
        <v>2934</v>
      </c>
      <c r="C176" s="782" t="s">
        <v>2935</v>
      </c>
      <c r="D176" s="262" t="s">
        <v>2936</v>
      </c>
      <c r="E176" s="262"/>
      <c r="F176" s="262" t="s">
        <v>2937</v>
      </c>
      <c r="G176" s="262"/>
      <c r="H176" s="262">
        <v>530</v>
      </c>
      <c r="I176" s="1671">
        <f t="shared" si="28"/>
        <v>1955.6999999999998</v>
      </c>
      <c r="J176" s="1671">
        <f t="shared" si="30"/>
        <v>2027.25</v>
      </c>
      <c r="K176" s="1671">
        <f t="shared" si="34"/>
        <v>2385</v>
      </c>
      <c r="L176" s="1661">
        <f>H176*5</f>
        <v>2650</v>
      </c>
    </row>
    <row r="177" spans="1:13" s="765" customFormat="1" ht="15.75">
      <c r="A177" s="748"/>
      <c r="B177" s="262"/>
      <c r="C177" s="782"/>
      <c r="D177" s="262"/>
      <c r="E177" s="262"/>
      <c r="F177" s="262"/>
      <c r="G177" s="262"/>
      <c r="H177" s="262"/>
      <c r="I177" s="1671" t="e">
        <f t="shared" si="28"/>
        <v>#VALUE!</v>
      </c>
      <c r="J177" s="1671" t="str">
        <f t="shared" si="30"/>
        <v xml:space="preserve"> - </v>
      </c>
      <c r="K177" s="1671" t="str">
        <f t="shared" si="34"/>
        <v xml:space="preserve"> - </v>
      </c>
      <c r="L177" s="1661"/>
    </row>
    <row r="178" spans="1:13" s="765" customFormat="1" ht="15.75">
      <c r="A178" s="748" t="s">
        <v>748</v>
      </c>
      <c r="B178" s="262" t="s">
        <v>2938</v>
      </c>
      <c r="C178" s="782" t="s">
        <v>2939</v>
      </c>
      <c r="D178" s="262" t="s">
        <v>2940</v>
      </c>
      <c r="E178" s="262"/>
      <c r="F178" s="262" t="s">
        <v>2941</v>
      </c>
      <c r="G178" s="262"/>
      <c r="H178" s="262">
        <v>1371</v>
      </c>
      <c r="I178" s="1671">
        <f t="shared" si="28"/>
        <v>5058.99</v>
      </c>
      <c r="J178" s="1671">
        <f t="shared" si="30"/>
        <v>5244.0749999999998</v>
      </c>
      <c r="K178" s="1671">
        <f t="shared" si="34"/>
        <v>6169.5</v>
      </c>
      <c r="L178" s="1661">
        <f>H178*5</f>
        <v>6855</v>
      </c>
    </row>
    <row r="179" spans="1:13" s="765" customFormat="1" ht="15.75">
      <c r="A179" s="748" t="s">
        <v>747</v>
      </c>
      <c r="B179" s="262" t="s">
        <v>2942</v>
      </c>
      <c r="C179" s="782" t="s">
        <v>2943</v>
      </c>
      <c r="D179" s="262" t="s">
        <v>2944</v>
      </c>
      <c r="E179" s="262"/>
      <c r="F179" s="262" t="s">
        <v>2945</v>
      </c>
      <c r="G179" s="262"/>
      <c r="H179" s="262">
        <v>1155</v>
      </c>
      <c r="I179" s="1671">
        <f t="shared" si="28"/>
        <v>4261.95</v>
      </c>
      <c r="J179" s="1671">
        <f t="shared" si="30"/>
        <v>4417.875</v>
      </c>
      <c r="K179" s="1671">
        <f t="shared" si="34"/>
        <v>5197.5</v>
      </c>
      <c r="L179" s="1661">
        <f>H179*5</f>
        <v>5775</v>
      </c>
    </row>
    <row r="180" spans="1:13" s="765" customFormat="1" ht="15.75">
      <c r="A180" s="748"/>
      <c r="B180" s="262"/>
      <c r="C180" s="782"/>
      <c r="D180" s="262"/>
      <c r="E180" s="262"/>
      <c r="F180" s="262"/>
      <c r="G180" s="262"/>
      <c r="H180" s="262"/>
      <c r="I180" s="1671" t="e">
        <f t="shared" si="28"/>
        <v>#VALUE!</v>
      </c>
      <c r="J180" s="1671" t="str">
        <f t="shared" si="30"/>
        <v xml:space="preserve"> - </v>
      </c>
      <c r="K180" s="1671" t="str">
        <f t="shared" si="34"/>
        <v xml:space="preserve"> - </v>
      </c>
      <c r="L180" s="1661"/>
    </row>
    <row r="181" spans="1:13" s="765" customFormat="1" ht="15.75">
      <c r="A181" s="748" t="s">
        <v>788</v>
      </c>
      <c r="B181" s="262" t="s">
        <v>2946</v>
      </c>
      <c r="C181" s="782" t="s">
        <v>2947</v>
      </c>
      <c r="D181" s="262" t="s">
        <v>2948</v>
      </c>
      <c r="E181" s="262"/>
      <c r="F181" s="262" t="s">
        <v>2949</v>
      </c>
      <c r="G181" s="262"/>
      <c r="H181" s="262">
        <v>4137</v>
      </c>
      <c r="I181" s="1671">
        <f t="shared" si="28"/>
        <v>15265.529999999999</v>
      </c>
      <c r="J181" s="1671">
        <f t="shared" si="30"/>
        <v>15824.025</v>
      </c>
      <c r="K181" s="1671">
        <f t="shared" si="34"/>
        <v>18616.5</v>
      </c>
      <c r="L181" s="1661">
        <f>H181*5</f>
        <v>20685</v>
      </c>
    </row>
    <row r="182" spans="1:13" s="765" customFormat="1" ht="15.75">
      <c r="A182" s="748"/>
      <c r="B182" s="262"/>
      <c r="C182" s="782"/>
      <c r="D182" s="262"/>
      <c r="E182" s="262"/>
      <c r="F182" s="262"/>
      <c r="G182" s="262"/>
      <c r="H182" s="262"/>
      <c r="I182" s="1671" t="e">
        <f t="shared" si="28"/>
        <v>#VALUE!</v>
      </c>
      <c r="J182" s="1671" t="str">
        <f t="shared" si="30"/>
        <v xml:space="preserve"> - </v>
      </c>
      <c r="K182" s="1671" t="str">
        <f t="shared" si="34"/>
        <v xml:space="preserve"> - </v>
      </c>
      <c r="L182" s="1661"/>
    </row>
    <row r="183" spans="1:13" s="765" customFormat="1" ht="15.75">
      <c r="A183" s="748" t="s">
        <v>790</v>
      </c>
      <c r="B183" s="262" t="s">
        <v>2950</v>
      </c>
      <c r="C183" s="782" t="s">
        <v>2951</v>
      </c>
      <c r="D183" s="262" t="s">
        <v>2952</v>
      </c>
      <c r="E183" s="262"/>
      <c r="F183" s="262" t="s">
        <v>2953</v>
      </c>
      <c r="G183" s="262"/>
      <c r="H183" s="262">
        <v>231</v>
      </c>
      <c r="I183" s="1671">
        <f t="shared" si="28"/>
        <v>852.39</v>
      </c>
      <c r="J183" s="1671">
        <f t="shared" si="30"/>
        <v>883.57499999999993</v>
      </c>
      <c r="K183" s="1671">
        <f t="shared" si="34"/>
        <v>1039.5</v>
      </c>
      <c r="L183" s="1661">
        <f>H183*5</f>
        <v>1155</v>
      </c>
    </row>
    <row r="184" spans="1:13" s="765" customFormat="1" ht="15.75">
      <c r="A184" s="748" t="s">
        <v>789</v>
      </c>
      <c r="B184" s="262" t="s">
        <v>2954</v>
      </c>
      <c r="C184" s="782" t="s">
        <v>2955</v>
      </c>
      <c r="D184" s="262" t="s">
        <v>2956</v>
      </c>
      <c r="E184" s="262"/>
      <c r="F184" s="262" t="s">
        <v>2957</v>
      </c>
      <c r="G184" s="262"/>
      <c r="H184" s="262">
        <v>235.2</v>
      </c>
      <c r="I184" s="1671">
        <f t="shared" si="28"/>
        <v>867.88800000000003</v>
      </c>
      <c r="J184" s="1671">
        <f t="shared" si="30"/>
        <v>899.6400000000001</v>
      </c>
      <c r="K184" s="1671">
        <f t="shared" si="34"/>
        <v>1058.4000000000001</v>
      </c>
      <c r="L184" s="1661">
        <f>H184*5</f>
        <v>1176</v>
      </c>
    </row>
    <row r="185" spans="1:13" s="765" customFormat="1" ht="18.75">
      <c r="A185" s="1375"/>
      <c r="B185" s="1372"/>
      <c r="C185" s="1377"/>
      <c r="D185" s="1369" t="s">
        <v>5274</v>
      </c>
      <c r="E185" s="1378"/>
      <c r="F185" s="1373"/>
      <c r="G185" s="1373"/>
      <c r="H185" s="1374"/>
      <c r="I185" s="1671" t="e">
        <f t="shared" si="28"/>
        <v>#VALUE!</v>
      </c>
      <c r="J185" s="1672" t="str">
        <f t="shared" si="30"/>
        <v xml:space="preserve"> - </v>
      </c>
      <c r="K185" s="1672" t="str">
        <f t="shared" si="34"/>
        <v xml:space="preserve"> - </v>
      </c>
      <c r="L185" s="1665"/>
    </row>
    <row r="186" spans="1:13" s="765" customFormat="1" ht="15.75">
      <c r="A186" s="748" t="s">
        <v>565</v>
      </c>
      <c r="B186" s="262" t="s">
        <v>2958</v>
      </c>
      <c r="C186" s="782" t="s">
        <v>2959</v>
      </c>
      <c r="D186" s="262" t="s">
        <v>2960</v>
      </c>
      <c r="E186" s="262"/>
      <c r="F186" s="262" t="s">
        <v>2961</v>
      </c>
      <c r="G186" s="262" t="s">
        <v>2962</v>
      </c>
      <c r="H186" s="476">
        <v>808.5</v>
      </c>
      <c r="I186" s="1671">
        <f t="shared" si="28"/>
        <v>2983.3649999999998</v>
      </c>
      <c r="J186" s="1671">
        <f t="shared" si="30"/>
        <v>3092.5124999999998</v>
      </c>
      <c r="K186" s="1671">
        <f t="shared" si="34"/>
        <v>3638.25</v>
      </c>
      <c r="L186" s="1661">
        <f>H186*5</f>
        <v>4042.5</v>
      </c>
    </row>
    <row r="187" spans="1:13" s="765" customFormat="1" ht="15.75">
      <c r="A187" s="748" t="s">
        <v>564</v>
      </c>
      <c r="B187" s="262" t="s">
        <v>2963</v>
      </c>
      <c r="C187" s="782" t="s">
        <v>2964</v>
      </c>
      <c r="D187" s="262" t="s">
        <v>2965</v>
      </c>
      <c r="E187" s="262"/>
      <c r="F187" s="262" t="s">
        <v>2966</v>
      </c>
      <c r="G187" s="262" t="s">
        <v>2962</v>
      </c>
      <c r="H187" s="476">
        <v>808.5</v>
      </c>
      <c r="I187" s="1671">
        <f t="shared" si="28"/>
        <v>2983.3649999999998</v>
      </c>
      <c r="J187" s="1671">
        <f t="shared" si="30"/>
        <v>3092.5124999999998</v>
      </c>
      <c r="K187" s="1671">
        <f t="shared" si="34"/>
        <v>3638.25</v>
      </c>
      <c r="L187" s="1661">
        <f>H187*5</f>
        <v>4042.5</v>
      </c>
    </row>
    <row r="188" spans="1:13" s="765" customFormat="1" ht="15.75">
      <c r="A188" s="748"/>
      <c r="B188" s="262"/>
      <c r="C188" s="782"/>
      <c r="D188" s="262"/>
      <c r="E188" s="262"/>
      <c r="F188" s="262"/>
      <c r="G188" s="262"/>
      <c r="H188" s="476"/>
      <c r="I188" s="1671" t="e">
        <f t="shared" si="28"/>
        <v>#VALUE!</v>
      </c>
      <c r="J188" s="1671" t="str">
        <f t="shared" si="30"/>
        <v xml:space="preserve"> - </v>
      </c>
      <c r="K188" s="1671" t="str">
        <f t="shared" si="34"/>
        <v xml:space="preserve"> - </v>
      </c>
      <c r="L188" s="1661"/>
    </row>
    <row r="189" spans="1:13" s="765" customFormat="1" ht="15.75">
      <c r="A189" s="748" t="s">
        <v>557</v>
      </c>
      <c r="B189" s="262" t="s">
        <v>2967</v>
      </c>
      <c r="C189" s="782" t="s">
        <v>2968</v>
      </c>
      <c r="D189" s="262" t="s">
        <v>2969</v>
      </c>
      <c r="E189" s="262"/>
      <c r="F189" s="262" t="s">
        <v>2970</v>
      </c>
      <c r="G189" s="262" t="s">
        <v>2971</v>
      </c>
      <c r="H189" s="476">
        <v>638.5</v>
      </c>
      <c r="I189" s="1671">
        <f t="shared" si="28"/>
        <v>2356.0650000000001</v>
      </c>
      <c r="J189" s="1671">
        <f t="shared" si="30"/>
        <v>2442.2624999999998</v>
      </c>
      <c r="K189" s="1671">
        <f t="shared" si="34"/>
        <v>2873.25</v>
      </c>
      <c r="L189" s="1661">
        <f>H189*5</f>
        <v>3192.5</v>
      </c>
    </row>
    <row r="190" spans="1:13" s="765" customFormat="1" ht="15.75">
      <c r="A190" s="748" t="s">
        <v>556</v>
      </c>
      <c r="B190" s="262" t="s">
        <v>2972</v>
      </c>
      <c r="C190" s="782" t="s">
        <v>2973</v>
      </c>
      <c r="D190" s="262" t="s">
        <v>2974</v>
      </c>
      <c r="E190" s="262"/>
      <c r="F190" s="262" t="s">
        <v>2975</v>
      </c>
      <c r="G190" s="262" t="s">
        <v>2971</v>
      </c>
      <c r="H190" s="476">
        <v>472.5</v>
      </c>
      <c r="I190" s="1671">
        <f t="shared" si="28"/>
        <v>1743.5249999999999</v>
      </c>
      <c r="J190" s="1671">
        <f t="shared" si="30"/>
        <v>1807.3125</v>
      </c>
      <c r="K190" s="1671">
        <f t="shared" si="34"/>
        <v>2126.25</v>
      </c>
      <c r="L190" s="1661">
        <f>H190*5</f>
        <v>2362.5</v>
      </c>
    </row>
    <row r="191" spans="1:13" s="765" customFormat="1" ht="15.75">
      <c r="A191" s="748" t="s">
        <v>553</v>
      </c>
      <c r="B191" s="262" t="s">
        <v>2976</v>
      </c>
      <c r="C191" s="782" t="s">
        <v>2977</v>
      </c>
      <c r="D191" s="262" t="s">
        <v>2978</v>
      </c>
      <c r="E191" s="262"/>
      <c r="F191" s="262" t="s">
        <v>2979</v>
      </c>
      <c r="G191" s="262" t="s">
        <v>2971</v>
      </c>
      <c r="H191" s="476">
        <v>385.5</v>
      </c>
      <c r="I191" s="1671">
        <f t="shared" si="28"/>
        <v>1422.4949999999999</v>
      </c>
      <c r="J191" s="1671">
        <f t="shared" si="30"/>
        <v>1474.5374999999999</v>
      </c>
      <c r="K191" s="1671">
        <f t="shared" si="34"/>
        <v>1734.75</v>
      </c>
      <c r="L191" s="1661">
        <f>H191*5</f>
        <v>1927.5</v>
      </c>
    </row>
    <row r="192" spans="1:13" s="765" customFormat="1" ht="15.75">
      <c r="A192" s="748" t="s">
        <v>550</v>
      </c>
      <c r="B192" s="262" t="s">
        <v>2980</v>
      </c>
      <c r="C192" s="782" t="s">
        <v>2981</v>
      </c>
      <c r="D192" s="262" t="s">
        <v>2982</v>
      </c>
      <c r="E192" s="262"/>
      <c r="F192" s="262" t="s">
        <v>2983</v>
      </c>
      <c r="G192" s="262" t="s">
        <v>2971</v>
      </c>
      <c r="H192" s="476">
        <v>375</v>
      </c>
      <c r="I192" s="1671">
        <f t="shared" si="28"/>
        <v>1383.75</v>
      </c>
      <c r="J192" s="1671">
        <f t="shared" si="30"/>
        <v>1434.375</v>
      </c>
      <c r="K192" s="1671">
        <f t="shared" si="34"/>
        <v>1687.5</v>
      </c>
      <c r="L192" s="1661">
        <f>H192*5</f>
        <v>1875</v>
      </c>
      <c r="M192" s="765" t="s">
        <v>11449</v>
      </c>
    </row>
    <row r="193" spans="1:13" s="765" customFormat="1" ht="15.75">
      <c r="A193" s="748" t="s">
        <v>547</v>
      </c>
      <c r="B193" s="262" t="s">
        <v>2984</v>
      </c>
      <c r="C193" s="782" t="s">
        <v>2985</v>
      </c>
      <c r="D193" s="262" t="s">
        <v>2986</v>
      </c>
      <c r="E193" s="262"/>
      <c r="F193" s="262" t="s">
        <v>2987</v>
      </c>
      <c r="G193" s="262" t="s">
        <v>2971</v>
      </c>
      <c r="H193" s="476">
        <v>356</v>
      </c>
      <c r="I193" s="1671">
        <f t="shared" si="28"/>
        <v>1313.6399999999999</v>
      </c>
      <c r="J193" s="1671">
        <f t="shared" si="30"/>
        <v>1361.7</v>
      </c>
      <c r="K193" s="1671">
        <f t="shared" si="34"/>
        <v>1602</v>
      </c>
      <c r="L193" s="1661">
        <f>H193*5</f>
        <v>1780</v>
      </c>
    </row>
    <row r="194" spans="1:13" s="765" customFormat="1" ht="15.75">
      <c r="A194" s="748"/>
      <c r="B194" s="262"/>
      <c r="C194" s="782"/>
      <c r="D194" s="262"/>
      <c r="E194" s="262"/>
      <c r="F194" s="262"/>
      <c r="G194" s="262"/>
      <c r="H194" s="476"/>
      <c r="I194" s="1671" t="e">
        <f t="shared" si="28"/>
        <v>#VALUE!</v>
      </c>
      <c r="J194" s="1671" t="str">
        <f t="shared" si="30"/>
        <v xml:space="preserve"> - </v>
      </c>
      <c r="K194" s="1671" t="str">
        <f t="shared" si="34"/>
        <v xml:space="preserve"> - </v>
      </c>
      <c r="L194" s="1661"/>
    </row>
    <row r="195" spans="1:13" s="765" customFormat="1" ht="15.75">
      <c r="A195" s="748"/>
      <c r="B195" s="262" t="s">
        <v>2989</v>
      </c>
      <c r="C195" s="782" t="s">
        <v>2990</v>
      </c>
      <c r="D195" s="262" t="s">
        <v>2991</v>
      </c>
      <c r="E195" s="262"/>
      <c r="F195" s="262" t="s">
        <v>2992</v>
      </c>
      <c r="G195" s="262" t="s">
        <v>2988</v>
      </c>
      <c r="H195" s="476">
        <v>475</v>
      </c>
      <c r="I195" s="1671">
        <f t="shared" si="28"/>
        <v>1752.75</v>
      </c>
      <c r="J195" s="1671">
        <f t="shared" si="30"/>
        <v>1816.875</v>
      </c>
      <c r="K195" s="1671">
        <f t="shared" si="34"/>
        <v>2137.5</v>
      </c>
      <c r="L195" s="1661">
        <f t="shared" ref="L195:L204" si="35">H195*5</f>
        <v>2375</v>
      </c>
      <c r="M195" s="765" t="s">
        <v>11449</v>
      </c>
    </row>
    <row r="196" spans="1:13" s="765" customFormat="1" ht="15.75">
      <c r="A196" s="748" t="s">
        <v>541</v>
      </c>
      <c r="B196" s="262" t="s">
        <v>2993</v>
      </c>
      <c r="C196" s="782" t="s">
        <v>2994</v>
      </c>
      <c r="D196" s="262" t="s">
        <v>2995</v>
      </c>
      <c r="E196" s="262"/>
      <c r="F196" s="262" t="s">
        <v>2996</v>
      </c>
      <c r="G196" s="262" t="s">
        <v>2988</v>
      </c>
      <c r="H196" s="476">
        <v>364</v>
      </c>
      <c r="I196" s="1671">
        <f t="shared" si="28"/>
        <v>1343.1599999999999</v>
      </c>
      <c r="J196" s="1671">
        <f t="shared" si="30"/>
        <v>1392.3</v>
      </c>
      <c r="K196" s="1671">
        <f t="shared" si="34"/>
        <v>1638</v>
      </c>
      <c r="L196" s="1661">
        <f t="shared" si="35"/>
        <v>1820</v>
      </c>
      <c r="M196" s="765" t="s">
        <v>11449</v>
      </c>
    </row>
    <row r="197" spans="1:13" s="765" customFormat="1" ht="15.75">
      <c r="A197" s="748" t="s">
        <v>555</v>
      </c>
      <c r="B197" s="262" t="s">
        <v>2997</v>
      </c>
      <c r="C197" s="782" t="s">
        <v>2998</v>
      </c>
      <c r="D197" s="262" t="s">
        <v>2999</v>
      </c>
      <c r="E197" s="262"/>
      <c r="F197" s="262" t="s">
        <v>3000</v>
      </c>
      <c r="G197" s="262" t="s">
        <v>2988</v>
      </c>
      <c r="H197" s="476">
        <v>229</v>
      </c>
      <c r="I197" s="1671">
        <f t="shared" si="28"/>
        <v>845.01</v>
      </c>
      <c r="J197" s="1671">
        <f t="shared" si="30"/>
        <v>875.92499999999995</v>
      </c>
      <c r="K197" s="1671">
        <f t="shared" si="34"/>
        <v>1030.5</v>
      </c>
      <c r="L197" s="1661">
        <f t="shared" si="35"/>
        <v>1145</v>
      </c>
    </row>
    <row r="198" spans="1:13" s="765" customFormat="1" ht="15.75">
      <c r="A198" s="748" t="s">
        <v>552</v>
      </c>
      <c r="B198" s="262" t="s">
        <v>3001</v>
      </c>
      <c r="C198" s="782" t="s">
        <v>3002</v>
      </c>
      <c r="D198" s="262" t="s">
        <v>3003</v>
      </c>
      <c r="E198" s="262"/>
      <c r="F198" s="262" t="s">
        <v>3004</v>
      </c>
      <c r="G198" s="262" t="s">
        <v>2988</v>
      </c>
      <c r="H198" s="476">
        <v>220.5</v>
      </c>
      <c r="I198" s="1671">
        <f t="shared" si="28"/>
        <v>813.64499999999998</v>
      </c>
      <c r="J198" s="1671">
        <f t="shared" si="30"/>
        <v>843.41250000000002</v>
      </c>
      <c r="K198" s="1671">
        <f t="shared" si="34"/>
        <v>992.25</v>
      </c>
      <c r="L198" s="1661">
        <f t="shared" si="35"/>
        <v>1102.5</v>
      </c>
    </row>
    <row r="199" spans="1:13" s="765" customFormat="1" ht="15.75">
      <c r="A199" s="748" t="s">
        <v>549</v>
      </c>
      <c r="B199" s="262" t="s">
        <v>3005</v>
      </c>
      <c r="C199" s="782" t="s">
        <v>3006</v>
      </c>
      <c r="D199" s="262" t="s">
        <v>3007</v>
      </c>
      <c r="E199" s="262"/>
      <c r="F199" s="262" t="s">
        <v>3008</v>
      </c>
      <c r="G199" s="262" t="s">
        <v>2988</v>
      </c>
      <c r="H199" s="476">
        <v>206</v>
      </c>
      <c r="I199" s="1671">
        <f t="shared" si="28"/>
        <v>760.14</v>
      </c>
      <c r="J199" s="1671">
        <f t="shared" si="30"/>
        <v>787.94999999999993</v>
      </c>
      <c r="K199" s="1671">
        <f t="shared" si="34"/>
        <v>927</v>
      </c>
      <c r="L199" s="1661">
        <f t="shared" si="35"/>
        <v>1030</v>
      </c>
    </row>
    <row r="200" spans="1:13" s="765" customFormat="1" ht="15.75">
      <c r="A200" s="748" t="s">
        <v>546</v>
      </c>
      <c r="B200" s="262" t="s">
        <v>3009</v>
      </c>
      <c r="C200" s="782" t="s">
        <v>3010</v>
      </c>
      <c r="D200" s="262" t="s">
        <v>3011</v>
      </c>
      <c r="E200" s="262"/>
      <c r="F200" s="262" t="s">
        <v>3012</v>
      </c>
      <c r="G200" s="262" t="s">
        <v>2988</v>
      </c>
      <c r="H200" s="476">
        <v>190</v>
      </c>
      <c r="I200" s="1671">
        <f t="shared" si="28"/>
        <v>701.09999999999991</v>
      </c>
      <c r="J200" s="1671">
        <f t="shared" si="30"/>
        <v>726.75</v>
      </c>
      <c r="K200" s="1671">
        <f t="shared" si="34"/>
        <v>855</v>
      </c>
      <c r="L200" s="1661">
        <f t="shared" si="35"/>
        <v>950</v>
      </c>
      <c r="M200" s="765" t="s">
        <v>11449</v>
      </c>
    </row>
    <row r="201" spans="1:13" s="765" customFormat="1" ht="15.75">
      <c r="A201" s="748" t="s">
        <v>554</v>
      </c>
      <c r="B201" s="262" t="s">
        <v>3013</v>
      </c>
      <c r="C201" s="782" t="s">
        <v>3014</v>
      </c>
      <c r="D201" s="262" t="s">
        <v>3015</v>
      </c>
      <c r="E201" s="262"/>
      <c r="F201" s="262" t="s">
        <v>3016</v>
      </c>
      <c r="G201" s="262" t="s">
        <v>2988</v>
      </c>
      <c r="H201" s="476">
        <v>229</v>
      </c>
      <c r="I201" s="1671">
        <f t="shared" si="28"/>
        <v>845.01</v>
      </c>
      <c r="J201" s="1671">
        <f t="shared" si="30"/>
        <v>875.92499999999995</v>
      </c>
      <c r="K201" s="1671">
        <f t="shared" si="34"/>
        <v>1030.5</v>
      </c>
      <c r="L201" s="1661">
        <f t="shared" si="35"/>
        <v>1145</v>
      </c>
    </row>
    <row r="202" spans="1:13" s="765" customFormat="1" ht="15.75">
      <c r="A202" s="748" t="s">
        <v>551</v>
      </c>
      <c r="B202" s="262" t="s">
        <v>3017</v>
      </c>
      <c r="C202" s="782" t="s">
        <v>3018</v>
      </c>
      <c r="D202" s="262" t="s">
        <v>3019</v>
      </c>
      <c r="E202" s="262"/>
      <c r="F202" s="262" t="s">
        <v>3020</v>
      </c>
      <c r="G202" s="262" t="s">
        <v>2988</v>
      </c>
      <c r="H202" s="476">
        <v>220.5</v>
      </c>
      <c r="I202" s="1671">
        <f t="shared" si="28"/>
        <v>813.64499999999998</v>
      </c>
      <c r="J202" s="1671">
        <f t="shared" si="30"/>
        <v>843.41250000000002</v>
      </c>
      <c r="K202" s="1671">
        <f t="shared" si="34"/>
        <v>992.25</v>
      </c>
      <c r="L202" s="1661">
        <f t="shared" si="35"/>
        <v>1102.5</v>
      </c>
    </row>
    <row r="203" spans="1:13" s="765" customFormat="1" ht="15.75">
      <c r="A203" s="748" t="s">
        <v>548</v>
      </c>
      <c r="B203" s="262" t="s">
        <v>3021</v>
      </c>
      <c r="C203" s="782" t="s">
        <v>3022</v>
      </c>
      <c r="D203" s="262" t="s">
        <v>3023</v>
      </c>
      <c r="E203" s="262"/>
      <c r="F203" s="262" t="s">
        <v>3024</v>
      </c>
      <c r="G203" s="262" t="s">
        <v>2988</v>
      </c>
      <c r="H203" s="476">
        <v>206</v>
      </c>
      <c r="I203" s="1671">
        <f t="shared" si="28"/>
        <v>760.14</v>
      </c>
      <c r="J203" s="1671">
        <f t="shared" si="30"/>
        <v>787.94999999999993</v>
      </c>
      <c r="K203" s="1671">
        <f t="shared" si="34"/>
        <v>927</v>
      </c>
      <c r="L203" s="1661">
        <f t="shared" si="35"/>
        <v>1030</v>
      </c>
    </row>
    <row r="204" spans="1:13" s="765" customFormat="1" ht="15.75">
      <c r="A204" s="748" t="s">
        <v>545</v>
      </c>
      <c r="B204" s="262" t="s">
        <v>3025</v>
      </c>
      <c r="C204" s="782" t="s">
        <v>3026</v>
      </c>
      <c r="D204" s="262" t="s">
        <v>3027</v>
      </c>
      <c r="E204" s="262"/>
      <c r="F204" s="262" t="s">
        <v>3028</v>
      </c>
      <c r="G204" s="262" t="s">
        <v>2988</v>
      </c>
      <c r="H204" s="476">
        <v>190</v>
      </c>
      <c r="I204" s="1671">
        <f t="shared" si="28"/>
        <v>701.09999999999991</v>
      </c>
      <c r="J204" s="1671">
        <f t="shared" si="30"/>
        <v>726.75</v>
      </c>
      <c r="K204" s="1671">
        <f t="shared" si="34"/>
        <v>855</v>
      </c>
      <c r="L204" s="1661">
        <f t="shared" si="35"/>
        <v>950</v>
      </c>
      <c r="M204" s="765" t="s">
        <v>11449</v>
      </c>
    </row>
    <row r="205" spans="1:13" s="765" customFormat="1" ht="15.75">
      <c r="A205" s="748"/>
      <c r="B205" s="262"/>
      <c r="C205" s="782"/>
      <c r="D205" s="262"/>
      <c r="E205" s="262"/>
      <c r="F205" s="262"/>
      <c r="G205" s="262"/>
      <c r="H205" s="476"/>
      <c r="I205" s="1671" t="e">
        <f t="shared" ref="I205:I269" si="36">IF(K205*0.82&gt;0,K205*0.82," - ")</f>
        <v>#VALUE!</v>
      </c>
      <c r="J205" s="1671" t="str">
        <f t="shared" si="30"/>
        <v xml:space="preserve"> - </v>
      </c>
      <c r="K205" s="1671" t="str">
        <f t="shared" si="34"/>
        <v xml:space="preserve"> - </v>
      </c>
      <c r="L205" s="1661"/>
    </row>
    <row r="206" spans="1:13" s="765" customFormat="1" ht="15.75">
      <c r="A206" s="748" t="s">
        <v>542</v>
      </c>
      <c r="B206" s="262" t="s">
        <v>3029</v>
      </c>
      <c r="C206" s="782" t="s">
        <v>3030</v>
      </c>
      <c r="D206" s="262" t="s">
        <v>3031</v>
      </c>
      <c r="E206" s="262"/>
      <c r="F206" s="262" t="s">
        <v>3032</v>
      </c>
      <c r="G206" s="262" t="s">
        <v>2988</v>
      </c>
      <c r="H206" s="476">
        <v>325.5</v>
      </c>
      <c r="I206" s="1671">
        <f t="shared" si="36"/>
        <v>1201.095</v>
      </c>
      <c r="J206" s="1671">
        <f t="shared" si="30"/>
        <v>1245.0374999999999</v>
      </c>
      <c r="K206" s="1671">
        <f t="shared" ref="K206:K237" si="37">IF(H206&gt;0,H206*5*0.9," - ")</f>
        <v>1464.75</v>
      </c>
      <c r="L206" s="1661">
        <f t="shared" ref="L206:L214" si="38">H206*5</f>
        <v>1627.5</v>
      </c>
    </row>
    <row r="207" spans="1:13" s="765" customFormat="1" ht="15.75">
      <c r="A207" s="748" t="s">
        <v>535</v>
      </c>
      <c r="B207" s="262" t="s">
        <v>3033</v>
      </c>
      <c r="C207" s="782" t="s">
        <v>3034</v>
      </c>
      <c r="D207" s="262" t="s">
        <v>3035</v>
      </c>
      <c r="E207" s="262"/>
      <c r="F207" s="262" t="s">
        <v>3036</v>
      </c>
      <c r="G207" s="262" t="s">
        <v>2988</v>
      </c>
      <c r="H207" s="476">
        <v>250</v>
      </c>
      <c r="I207" s="1671">
        <f t="shared" si="36"/>
        <v>922.5</v>
      </c>
      <c r="J207" s="1671">
        <f t="shared" si="30"/>
        <v>956.25</v>
      </c>
      <c r="K207" s="1671">
        <f t="shared" si="37"/>
        <v>1125</v>
      </c>
      <c r="L207" s="1661">
        <f t="shared" si="38"/>
        <v>1250</v>
      </c>
    </row>
    <row r="208" spans="1:13" s="765" customFormat="1" ht="15.75">
      <c r="A208" s="748" t="s">
        <v>533</v>
      </c>
      <c r="B208" s="262" t="s">
        <v>3037</v>
      </c>
      <c r="C208" s="782" t="s">
        <v>3038</v>
      </c>
      <c r="D208" s="262" t="s">
        <v>3039</v>
      </c>
      <c r="E208" s="262"/>
      <c r="F208" s="262" t="s">
        <v>3040</v>
      </c>
      <c r="G208" s="262" t="s">
        <v>2988</v>
      </c>
      <c r="H208" s="476">
        <v>234.5</v>
      </c>
      <c r="I208" s="1671">
        <f t="shared" si="36"/>
        <v>865.30499999999995</v>
      </c>
      <c r="J208" s="1671">
        <f t="shared" ref="J208:J272" si="39">IF(ISTEXT(K208)," - ",K208*0.85)</f>
        <v>896.96249999999998</v>
      </c>
      <c r="K208" s="1671">
        <f t="shared" si="37"/>
        <v>1055.25</v>
      </c>
      <c r="L208" s="1661">
        <f t="shared" si="38"/>
        <v>1172.5</v>
      </c>
    </row>
    <row r="209" spans="1:13" s="765" customFormat="1" ht="15.75">
      <c r="A209" s="748" t="s">
        <v>543</v>
      </c>
      <c r="B209" s="262" t="s">
        <v>3041</v>
      </c>
      <c r="C209" s="782" t="s">
        <v>3042</v>
      </c>
      <c r="D209" s="262" t="s">
        <v>3043</v>
      </c>
      <c r="E209" s="262"/>
      <c r="F209" s="262" t="s">
        <v>3032</v>
      </c>
      <c r="G209" s="262" t="s">
        <v>2988</v>
      </c>
      <c r="H209" s="476">
        <v>325.5</v>
      </c>
      <c r="I209" s="1671">
        <f t="shared" si="36"/>
        <v>1201.095</v>
      </c>
      <c r="J209" s="1671">
        <f t="shared" si="39"/>
        <v>1245.0374999999999</v>
      </c>
      <c r="K209" s="1671">
        <f t="shared" si="37"/>
        <v>1464.75</v>
      </c>
      <c r="L209" s="1661">
        <f t="shared" si="38"/>
        <v>1627.5</v>
      </c>
    </row>
    <row r="210" spans="1:13" s="765" customFormat="1" ht="15.75">
      <c r="A210" s="748" t="s">
        <v>536</v>
      </c>
      <c r="B210" s="262" t="s">
        <v>3044</v>
      </c>
      <c r="C210" s="782" t="s">
        <v>3045</v>
      </c>
      <c r="D210" s="262" t="s">
        <v>3046</v>
      </c>
      <c r="E210" s="262"/>
      <c r="F210" s="262" t="s">
        <v>3036</v>
      </c>
      <c r="G210" s="262" t="s">
        <v>2988</v>
      </c>
      <c r="H210" s="476">
        <v>250</v>
      </c>
      <c r="I210" s="1671">
        <f t="shared" si="36"/>
        <v>922.5</v>
      </c>
      <c r="J210" s="1671">
        <f t="shared" si="39"/>
        <v>956.25</v>
      </c>
      <c r="K210" s="1671">
        <f t="shared" si="37"/>
        <v>1125</v>
      </c>
      <c r="L210" s="1661">
        <f t="shared" si="38"/>
        <v>1250</v>
      </c>
    </row>
    <row r="211" spans="1:13" s="765" customFormat="1" ht="15.75">
      <c r="A211" s="748" t="s">
        <v>534</v>
      </c>
      <c r="B211" s="262" t="s">
        <v>3047</v>
      </c>
      <c r="C211" s="782" t="s">
        <v>3048</v>
      </c>
      <c r="D211" s="262" t="s">
        <v>3049</v>
      </c>
      <c r="E211" s="262"/>
      <c r="F211" s="262" t="s">
        <v>3040</v>
      </c>
      <c r="G211" s="262" t="s">
        <v>2988</v>
      </c>
      <c r="H211" s="476">
        <v>223</v>
      </c>
      <c r="I211" s="1671">
        <f t="shared" si="36"/>
        <v>822.87</v>
      </c>
      <c r="J211" s="1671">
        <f t="shared" si="39"/>
        <v>852.97500000000002</v>
      </c>
      <c r="K211" s="1671">
        <f t="shared" si="37"/>
        <v>1003.5</v>
      </c>
      <c r="L211" s="1661">
        <f t="shared" si="38"/>
        <v>1115</v>
      </c>
      <c r="M211" s="765" t="s">
        <v>11449</v>
      </c>
    </row>
    <row r="212" spans="1:13" s="765" customFormat="1" ht="15.75">
      <c r="A212" s="748" t="s">
        <v>537</v>
      </c>
      <c r="B212" s="262" t="s">
        <v>3050</v>
      </c>
      <c r="C212" s="782" t="s">
        <v>3051</v>
      </c>
      <c r="D212" s="262" t="s">
        <v>3052</v>
      </c>
      <c r="E212" s="262"/>
      <c r="F212" s="262" t="s">
        <v>3036</v>
      </c>
      <c r="G212" s="262" t="s">
        <v>2988</v>
      </c>
      <c r="H212" s="476">
        <v>238</v>
      </c>
      <c r="I212" s="1671">
        <f t="shared" si="36"/>
        <v>878.21999999999991</v>
      </c>
      <c r="J212" s="1671">
        <f t="shared" si="39"/>
        <v>910.35</v>
      </c>
      <c r="K212" s="1671">
        <f t="shared" si="37"/>
        <v>1071</v>
      </c>
      <c r="L212" s="1661">
        <f t="shared" si="38"/>
        <v>1190</v>
      </c>
      <c r="M212" s="765" t="s">
        <v>11449</v>
      </c>
    </row>
    <row r="213" spans="1:13" s="765" customFormat="1" ht="15.75">
      <c r="A213" s="748" t="s">
        <v>538</v>
      </c>
      <c r="B213" s="262" t="s">
        <v>3053</v>
      </c>
      <c r="C213" s="782" t="s">
        <v>3054</v>
      </c>
      <c r="D213" s="262" t="s">
        <v>3055</v>
      </c>
      <c r="E213" s="262"/>
      <c r="F213" s="262" t="s">
        <v>3036</v>
      </c>
      <c r="G213" s="262" t="s">
        <v>2988</v>
      </c>
      <c r="H213" s="476">
        <v>238</v>
      </c>
      <c r="I213" s="1671">
        <f t="shared" si="36"/>
        <v>878.21999999999991</v>
      </c>
      <c r="J213" s="1671">
        <f t="shared" si="39"/>
        <v>910.35</v>
      </c>
      <c r="K213" s="1671">
        <f t="shared" si="37"/>
        <v>1071</v>
      </c>
      <c r="L213" s="1661">
        <f t="shared" si="38"/>
        <v>1190</v>
      </c>
      <c r="M213" s="765" t="s">
        <v>11449</v>
      </c>
    </row>
    <row r="214" spans="1:13" s="765" customFormat="1" ht="15.75">
      <c r="A214" s="748" t="s">
        <v>539</v>
      </c>
      <c r="B214" s="262" t="s">
        <v>3056</v>
      </c>
      <c r="C214" s="782" t="s">
        <v>3057</v>
      </c>
      <c r="D214" s="262" t="s">
        <v>3058</v>
      </c>
      <c r="E214" s="262"/>
      <c r="F214" s="262" t="s">
        <v>3036</v>
      </c>
      <c r="G214" s="262" t="s">
        <v>2988</v>
      </c>
      <c r="H214" s="476">
        <v>238</v>
      </c>
      <c r="I214" s="1671">
        <f t="shared" si="36"/>
        <v>878.21999999999991</v>
      </c>
      <c r="J214" s="1671">
        <f t="shared" si="39"/>
        <v>910.35</v>
      </c>
      <c r="K214" s="1671">
        <f t="shared" si="37"/>
        <v>1071</v>
      </c>
      <c r="L214" s="1661">
        <f t="shared" si="38"/>
        <v>1190</v>
      </c>
      <c r="M214" s="765" t="s">
        <v>11449</v>
      </c>
    </row>
    <row r="215" spans="1:13" s="765" customFormat="1" ht="15.75">
      <c r="A215" s="748"/>
      <c r="B215" s="262"/>
      <c r="C215" s="782"/>
      <c r="D215" s="262"/>
      <c r="E215" s="262"/>
      <c r="F215" s="262"/>
      <c r="G215" s="262"/>
      <c r="H215" s="262"/>
      <c r="I215" s="1671" t="e">
        <f t="shared" si="36"/>
        <v>#VALUE!</v>
      </c>
      <c r="J215" s="1671" t="str">
        <f t="shared" si="39"/>
        <v xml:space="preserve"> - </v>
      </c>
      <c r="K215" s="1671" t="str">
        <f t="shared" si="37"/>
        <v xml:space="preserve"> - </v>
      </c>
      <c r="L215" s="1661"/>
    </row>
    <row r="216" spans="1:13" s="765" customFormat="1" ht="15.75">
      <c r="A216" s="748"/>
      <c r="B216" s="262"/>
      <c r="C216" s="782"/>
      <c r="D216" s="262"/>
      <c r="E216" s="262"/>
      <c r="F216" s="262"/>
      <c r="G216" s="262"/>
      <c r="H216" s="476"/>
      <c r="I216" s="1671" t="e">
        <f t="shared" si="36"/>
        <v>#VALUE!</v>
      </c>
      <c r="J216" s="1671" t="str">
        <f t="shared" si="39"/>
        <v xml:space="preserve"> - </v>
      </c>
      <c r="K216" s="1671" t="str">
        <f t="shared" si="37"/>
        <v xml:space="preserve"> - </v>
      </c>
      <c r="L216" s="1661"/>
    </row>
    <row r="217" spans="1:13" s="765" customFormat="1" ht="15.75">
      <c r="A217" s="748" t="s">
        <v>558</v>
      </c>
      <c r="B217" s="262" t="s">
        <v>3060</v>
      </c>
      <c r="C217" s="782" t="s">
        <v>3061</v>
      </c>
      <c r="D217" s="262" t="s">
        <v>3062</v>
      </c>
      <c r="E217" s="262"/>
      <c r="F217" s="262" t="s">
        <v>3063</v>
      </c>
      <c r="G217" s="262"/>
      <c r="H217" s="476">
        <v>268</v>
      </c>
      <c r="I217" s="1671">
        <f t="shared" si="36"/>
        <v>988.92</v>
      </c>
      <c r="J217" s="1671">
        <f t="shared" si="39"/>
        <v>1025.0999999999999</v>
      </c>
      <c r="K217" s="1671">
        <f t="shared" si="37"/>
        <v>1206</v>
      </c>
      <c r="L217" s="1661">
        <f>H217*5</f>
        <v>1340</v>
      </c>
    </row>
    <row r="218" spans="1:13" s="765" customFormat="1" ht="15.75">
      <c r="A218" s="748" t="s">
        <v>559</v>
      </c>
      <c r="B218" s="262" t="s">
        <v>3064</v>
      </c>
      <c r="C218" s="782" t="s">
        <v>3065</v>
      </c>
      <c r="D218" s="262" t="s">
        <v>3066</v>
      </c>
      <c r="E218" s="262"/>
      <c r="F218" s="262" t="s">
        <v>3063</v>
      </c>
      <c r="G218" s="262"/>
      <c r="H218" s="476">
        <v>268</v>
      </c>
      <c r="I218" s="1671">
        <f t="shared" si="36"/>
        <v>988.92</v>
      </c>
      <c r="J218" s="1671">
        <f t="shared" si="39"/>
        <v>1025.0999999999999</v>
      </c>
      <c r="K218" s="1671">
        <f t="shared" si="37"/>
        <v>1206</v>
      </c>
      <c r="L218" s="1661">
        <f>H218*5</f>
        <v>1340</v>
      </c>
    </row>
    <row r="219" spans="1:13" s="765" customFormat="1" ht="15.75">
      <c r="A219" s="748"/>
      <c r="B219" s="262"/>
      <c r="C219" s="782"/>
      <c r="D219" s="262"/>
      <c r="E219" s="262"/>
      <c r="F219" s="262"/>
      <c r="G219" s="262"/>
      <c r="H219" s="476"/>
      <c r="I219" s="1671" t="e">
        <f t="shared" si="36"/>
        <v>#VALUE!</v>
      </c>
      <c r="J219" s="1671" t="str">
        <f t="shared" si="39"/>
        <v xml:space="preserve"> - </v>
      </c>
      <c r="K219" s="1671" t="str">
        <f t="shared" si="37"/>
        <v xml:space="preserve"> - </v>
      </c>
      <c r="L219" s="1661"/>
    </row>
    <row r="220" spans="1:13" s="765" customFormat="1" ht="15.75">
      <c r="A220" s="748" t="s">
        <v>544</v>
      </c>
      <c r="B220" s="262" t="s">
        <v>3067</v>
      </c>
      <c r="C220" s="782" t="s">
        <v>3068</v>
      </c>
      <c r="D220" s="262" t="s">
        <v>3069</v>
      </c>
      <c r="E220" s="262"/>
      <c r="F220" s="262" t="s">
        <v>3070</v>
      </c>
      <c r="G220" s="262" t="s">
        <v>3059</v>
      </c>
      <c r="H220" s="476">
        <v>451.5</v>
      </c>
      <c r="I220" s="1671">
        <f t="shared" si="36"/>
        <v>1666.0349999999999</v>
      </c>
      <c r="J220" s="1671">
        <f t="shared" si="39"/>
        <v>1726.9875</v>
      </c>
      <c r="K220" s="1671">
        <f t="shared" si="37"/>
        <v>2031.75</v>
      </c>
      <c r="L220" s="1661">
        <f>H220*5</f>
        <v>2257.5</v>
      </c>
    </row>
    <row r="221" spans="1:13" s="765" customFormat="1" ht="15.75">
      <c r="A221" s="748" t="s">
        <v>540</v>
      </c>
      <c r="B221" s="262" t="s">
        <v>3071</v>
      </c>
      <c r="C221" s="782" t="s">
        <v>3072</v>
      </c>
      <c r="D221" s="262" t="s">
        <v>3073</v>
      </c>
      <c r="E221" s="262"/>
      <c r="F221" s="262" t="s">
        <v>3074</v>
      </c>
      <c r="G221" s="262" t="s">
        <v>3059</v>
      </c>
      <c r="H221" s="476">
        <v>341.5</v>
      </c>
      <c r="I221" s="1671">
        <f t="shared" si="36"/>
        <v>1260.135</v>
      </c>
      <c r="J221" s="1671">
        <f t="shared" si="39"/>
        <v>1306.2375</v>
      </c>
      <c r="K221" s="1671">
        <f t="shared" si="37"/>
        <v>1536.75</v>
      </c>
      <c r="L221" s="1661">
        <f>H221*5</f>
        <v>1707.5</v>
      </c>
    </row>
    <row r="222" spans="1:13" s="765" customFormat="1" ht="15.75">
      <c r="A222" s="748"/>
      <c r="B222" s="262"/>
      <c r="C222" s="782"/>
      <c r="D222" s="262"/>
      <c r="E222" s="262"/>
      <c r="F222" s="262"/>
      <c r="G222" s="262"/>
      <c r="H222" s="476"/>
      <c r="I222" s="1671" t="e">
        <f t="shared" si="36"/>
        <v>#VALUE!</v>
      </c>
      <c r="J222" s="1671" t="str">
        <f t="shared" si="39"/>
        <v xml:space="preserve"> - </v>
      </c>
      <c r="K222" s="1671" t="str">
        <f t="shared" si="37"/>
        <v xml:space="preserve"> - </v>
      </c>
      <c r="L222" s="1661"/>
    </row>
    <row r="223" spans="1:13" s="765" customFormat="1" ht="15.75">
      <c r="A223" s="748" t="s">
        <v>560</v>
      </c>
      <c r="B223" s="262" t="s">
        <v>3075</v>
      </c>
      <c r="C223" s="782" t="s">
        <v>3076</v>
      </c>
      <c r="D223" s="262" t="s">
        <v>3077</v>
      </c>
      <c r="E223" s="262"/>
      <c r="F223" s="262" t="s">
        <v>3078</v>
      </c>
      <c r="G223" s="262" t="s">
        <v>3079</v>
      </c>
      <c r="H223" s="476">
        <v>76.5</v>
      </c>
      <c r="I223" s="1671">
        <f t="shared" si="36"/>
        <v>282.28499999999997</v>
      </c>
      <c r="J223" s="1671">
        <f t="shared" si="39"/>
        <v>292.61250000000001</v>
      </c>
      <c r="K223" s="1671">
        <f t="shared" si="37"/>
        <v>344.25</v>
      </c>
      <c r="L223" s="1661">
        <f>H223*5</f>
        <v>382.5</v>
      </c>
    </row>
    <row r="224" spans="1:13" s="765" customFormat="1" ht="15.75">
      <c r="A224" s="748" t="s">
        <v>561</v>
      </c>
      <c r="B224" s="262" t="s">
        <v>3080</v>
      </c>
      <c r="C224" s="782" t="s">
        <v>3081</v>
      </c>
      <c r="D224" s="262" t="s">
        <v>3082</v>
      </c>
      <c r="E224" s="262"/>
      <c r="F224" s="262" t="s">
        <v>3083</v>
      </c>
      <c r="G224" s="262" t="s">
        <v>3079</v>
      </c>
      <c r="H224" s="476">
        <v>42</v>
      </c>
      <c r="I224" s="1671">
        <f t="shared" si="36"/>
        <v>154.97999999999999</v>
      </c>
      <c r="J224" s="1671">
        <f t="shared" si="39"/>
        <v>160.65</v>
      </c>
      <c r="K224" s="1671">
        <f t="shared" si="37"/>
        <v>189</v>
      </c>
      <c r="L224" s="1661">
        <f>H224*5</f>
        <v>210</v>
      </c>
    </row>
    <row r="225" spans="1:12" s="765" customFormat="1" ht="15.75">
      <c r="A225" s="748" t="s">
        <v>562</v>
      </c>
      <c r="B225" s="262" t="s">
        <v>3084</v>
      </c>
      <c r="C225" s="782" t="s">
        <v>3085</v>
      </c>
      <c r="D225" s="262" t="s">
        <v>3086</v>
      </c>
      <c r="E225" s="262"/>
      <c r="F225" s="262" t="s">
        <v>3083</v>
      </c>
      <c r="G225" s="262" t="s">
        <v>3079</v>
      </c>
      <c r="H225" s="476">
        <v>40</v>
      </c>
      <c r="I225" s="1671">
        <f t="shared" si="36"/>
        <v>147.6</v>
      </c>
      <c r="J225" s="1671">
        <f t="shared" si="39"/>
        <v>153</v>
      </c>
      <c r="K225" s="1671">
        <f t="shared" si="37"/>
        <v>180</v>
      </c>
      <c r="L225" s="1661">
        <f>H225*5</f>
        <v>200</v>
      </c>
    </row>
    <row r="226" spans="1:12" s="765" customFormat="1" ht="15.75">
      <c r="A226" s="748" t="s">
        <v>563</v>
      </c>
      <c r="B226" s="262" t="s">
        <v>3087</v>
      </c>
      <c r="C226" s="782" t="s">
        <v>3088</v>
      </c>
      <c r="D226" s="262" t="s">
        <v>3089</v>
      </c>
      <c r="E226" s="262"/>
      <c r="F226" s="262" t="s">
        <v>3090</v>
      </c>
      <c r="G226" s="262" t="s">
        <v>3091</v>
      </c>
      <c r="H226" s="262">
        <v>132.6</v>
      </c>
      <c r="I226" s="1671">
        <f t="shared" si="36"/>
        <v>489.29399999999998</v>
      </c>
      <c r="J226" s="1671">
        <f t="shared" si="39"/>
        <v>507.19500000000005</v>
      </c>
      <c r="K226" s="1671">
        <f t="shared" si="37"/>
        <v>596.70000000000005</v>
      </c>
      <c r="L226" s="1661">
        <f>H226*5</f>
        <v>663</v>
      </c>
    </row>
    <row r="227" spans="1:12" s="765" customFormat="1" ht="15.75">
      <c r="A227" s="751"/>
      <c r="B227" s="262"/>
      <c r="C227" s="782"/>
      <c r="D227" s="262"/>
      <c r="E227" s="262"/>
      <c r="F227" s="262"/>
      <c r="G227" s="262"/>
      <c r="H227" s="262"/>
      <c r="I227" s="1671" t="e">
        <f t="shared" si="36"/>
        <v>#VALUE!</v>
      </c>
      <c r="J227" s="1671" t="str">
        <f t="shared" si="39"/>
        <v xml:space="preserve"> - </v>
      </c>
      <c r="K227" s="1671" t="str">
        <f t="shared" si="37"/>
        <v xml:space="preserve"> - </v>
      </c>
      <c r="L227" s="1661"/>
    </row>
    <row r="228" spans="1:12" s="765" customFormat="1" ht="26.25">
      <c r="A228" s="1375"/>
      <c r="B228" s="1372"/>
      <c r="C228" s="1376"/>
      <c r="D228" s="1368" t="s">
        <v>5275</v>
      </c>
      <c r="E228" s="1369"/>
      <c r="F228" s="1372"/>
      <c r="G228" s="1373"/>
      <c r="H228" s="1374"/>
      <c r="I228" s="1671" t="e">
        <f t="shared" si="36"/>
        <v>#VALUE!</v>
      </c>
      <c r="J228" s="1672" t="str">
        <f t="shared" si="39"/>
        <v xml:space="preserve"> - </v>
      </c>
      <c r="K228" s="1672" t="str">
        <f t="shared" si="37"/>
        <v xml:space="preserve"> - </v>
      </c>
      <c r="L228" s="1665"/>
    </row>
    <row r="229" spans="1:12" s="765" customFormat="1" ht="15.75">
      <c r="A229" s="748" t="s">
        <v>572</v>
      </c>
      <c r="B229" s="262" t="s">
        <v>3092</v>
      </c>
      <c r="C229" s="782" t="s">
        <v>3093</v>
      </c>
      <c r="D229" s="262" t="s">
        <v>3094</v>
      </c>
      <c r="E229" s="262"/>
      <c r="F229" s="262" t="s">
        <v>3095</v>
      </c>
      <c r="G229" s="262" t="s">
        <v>3096</v>
      </c>
      <c r="H229" s="262">
        <v>217</v>
      </c>
      <c r="I229" s="1671">
        <f t="shared" si="36"/>
        <v>800.7299999999999</v>
      </c>
      <c r="J229" s="1671">
        <f t="shared" si="39"/>
        <v>830.02499999999998</v>
      </c>
      <c r="K229" s="1671">
        <f t="shared" si="37"/>
        <v>976.5</v>
      </c>
      <c r="L229" s="1661">
        <f t="shared" ref="L229:L235" si="40">H229*5</f>
        <v>1085</v>
      </c>
    </row>
    <row r="230" spans="1:12" s="765" customFormat="1" ht="15.75">
      <c r="A230" s="748" t="s">
        <v>571</v>
      </c>
      <c r="B230" s="262" t="s">
        <v>3097</v>
      </c>
      <c r="C230" s="782" t="s">
        <v>3098</v>
      </c>
      <c r="D230" s="262" t="s">
        <v>3099</v>
      </c>
      <c r="E230" s="262"/>
      <c r="F230" s="262" t="s">
        <v>3100</v>
      </c>
      <c r="G230" s="262" t="s">
        <v>3096</v>
      </c>
      <c r="H230" s="262">
        <v>189</v>
      </c>
      <c r="I230" s="1671">
        <f t="shared" si="36"/>
        <v>697.41</v>
      </c>
      <c r="J230" s="1671">
        <f t="shared" si="39"/>
        <v>722.92499999999995</v>
      </c>
      <c r="K230" s="1671">
        <f t="shared" si="37"/>
        <v>850.5</v>
      </c>
      <c r="L230" s="1661">
        <f t="shared" si="40"/>
        <v>945</v>
      </c>
    </row>
    <row r="231" spans="1:12" s="765" customFormat="1" ht="15.75">
      <c r="A231" s="748" t="s">
        <v>569</v>
      </c>
      <c r="B231" s="262" t="s">
        <v>3101</v>
      </c>
      <c r="C231" s="782" t="s">
        <v>3102</v>
      </c>
      <c r="D231" s="262" t="s">
        <v>3103</v>
      </c>
      <c r="E231" s="262"/>
      <c r="F231" s="262" t="s">
        <v>3104</v>
      </c>
      <c r="G231" s="262" t="s">
        <v>3096</v>
      </c>
      <c r="H231" s="262">
        <v>67.5</v>
      </c>
      <c r="I231" s="1671">
        <f t="shared" si="36"/>
        <v>249.07499999999999</v>
      </c>
      <c r="J231" s="1671">
        <f t="shared" si="39"/>
        <v>258.1875</v>
      </c>
      <c r="K231" s="1671">
        <f t="shared" si="37"/>
        <v>303.75</v>
      </c>
      <c r="L231" s="1661">
        <f t="shared" si="40"/>
        <v>337.5</v>
      </c>
    </row>
    <row r="232" spans="1:12" s="765" customFormat="1" ht="15.75">
      <c r="A232" s="748" t="s">
        <v>568</v>
      </c>
      <c r="B232" s="262" t="s">
        <v>3105</v>
      </c>
      <c r="C232" s="782" t="s">
        <v>3106</v>
      </c>
      <c r="D232" s="262" t="s">
        <v>3107</v>
      </c>
      <c r="E232" s="262"/>
      <c r="F232" s="262" t="s">
        <v>3104</v>
      </c>
      <c r="G232" s="262" t="s">
        <v>3096</v>
      </c>
      <c r="H232" s="262">
        <v>126</v>
      </c>
      <c r="I232" s="1671">
        <f t="shared" si="36"/>
        <v>464.94</v>
      </c>
      <c r="J232" s="1671">
        <f t="shared" si="39"/>
        <v>481.95</v>
      </c>
      <c r="K232" s="1671">
        <f t="shared" si="37"/>
        <v>567</v>
      </c>
      <c r="L232" s="1661">
        <f t="shared" si="40"/>
        <v>630</v>
      </c>
    </row>
    <row r="233" spans="1:12" s="765" customFormat="1" ht="15.75">
      <c r="A233" s="748" t="s">
        <v>567</v>
      </c>
      <c r="B233" s="262" t="s">
        <v>3108</v>
      </c>
      <c r="C233" s="782" t="s">
        <v>3109</v>
      </c>
      <c r="D233" s="262" t="s">
        <v>3110</v>
      </c>
      <c r="E233" s="262"/>
      <c r="F233" s="262" t="s">
        <v>3111</v>
      </c>
      <c r="G233" s="262" t="s">
        <v>3096</v>
      </c>
      <c r="H233" s="262">
        <v>38</v>
      </c>
      <c r="I233" s="1671">
        <f t="shared" si="36"/>
        <v>140.22</v>
      </c>
      <c r="J233" s="1671">
        <f t="shared" si="39"/>
        <v>145.35</v>
      </c>
      <c r="K233" s="1671">
        <f t="shared" si="37"/>
        <v>171</v>
      </c>
      <c r="L233" s="1661">
        <f t="shared" si="40"/>
        <v>190</v>
      </c>
    </row>
    <row r="234" spans="1:12" s="765" customFormat="1" ht="15.75">
      <c r="A234" s="748" t="s">
        <v>566</v>
      </c>
      <c r="B234" s="262" t="s">
        <v>3112</v>
      </c>
      <c r="C234" s="782" t="s">
        <v>3113</v>
      </c>
      <c r="D234" s="262" t="s">
        <v>3114</v>
      </c>
      <c r="E234" s="262"/>
      <c r="F234" s="262" t="s">
        <v>3115</v>
      </c>
      <c r="G234" s="262" t="s">
        <v>3096</v>
      </c>
      <c r="H234" s="262">
        <v>73.5</v>
      </c>
      <c r="I234" s="1671">
        <f t="shared" si="36"/>
        <v>271.21499999999997</v>
      </c>
      <c r="J234" s="1671">
        <f t="shared" si="39"/>
        <v>281.13749999999999</v>
      </c>
      <c r="K234" s="1671">
        <f t="shared" si="37"/>
        <v>330.75</v>
      </c>
      <c r="L234" s="1661">
        <f t="shared" si="40"/>
        <v>367.5</v>
      </c>
    </row>
    <row r="235" spans="1:12" s="765" customFormat="1" ht="15.75">
      <c r="A235" s="748" t="s">
        <v>570</v>
      </c>
      <c r="B235" s="262" t="s">
        <v>3116</v>
      </c>
      <c r="C235" s="782" t="s">
        <v>3117</v>
      </c>
      <c r="D235" s="262" t="s">
        <v>3118</v>
      </c>
      <c r="E235" s="262"/>
      <c r="F235" s="262" t="s">
        <v>3119</v>
      </c>
      <c r="G235" s="262" t="s">
        <v>3096</v>
      </c>
      <c r="H235" s="262">
        <v>208</v>
      </c>
      <c r="I235" s="1671">
        <f t="shared" si="36"/>
        <v>767.52</v>
      </c>
      <c r="J235" s="1671">
        <f t="shared" si="39"/>
        <v>795.6</v>
      </c>
      <c r="K235" s="1671">
        <f t="shared" si="37"/>
        <v>936</v>
      </c>
      <c r="L235" s="1661">
        <f t="shared" si="40"/>
        <v>1040</v>
      </c>
    </row>
    <row r="236" spans="1:12" ht="33" customHeight="1">
      <c r="A236" s="748"/>
      <c r="B236" s="262"/>
      <c r="H236" s="262"/>
      <c r="I236" s="1671" t="e">
        <f t="shared" si="36"/>
        <v>#VALUE!</v>
      </c>
      <c r="J236" s="1671" t="str">
        <f t="shared" si="39"/>
        <v xml:space="preserve"> - </v>
      </c>
      <c r="K236" s="1671" t="str">
        <f t="shared" si="37"/>
        <v xml:space="preserve"> - </v>
      </c>
      <c r="L236" s="1661"/>
    </row>
    <row r="237" spans="1:12" s="765" customFormat="1" ht="15.75">
      <c r="A237" s="748" t="s">
        <v>579</v>
      </c>
      <c r="B237" s="262" t="s">
        <v>3120</v>
      </c>
      <c r="C237" s="782" t="s">
        <v>3121</v>
      </c>
      <c r="D237" s="262" t="s">
        <v>3122</v>
      </c>
      <c r="E237" s="262"/>
      <c r="F237" s="262" t="s">
        <v>3095</v>
      </c>
      <c r="G237" s="262" t="s">
        <v>3123</v>
      </c>
      <c r="H237" s="262">
        <v>332</v>
      </c>
      <c r="I237" s="1671">
        <f t="shared" si="36"/>
        <v>1225.08</v>
      </c>
      <c r="J237" s="1671">
        <f t="shared" si="39"/>
        <v>1269.8999999999999</v>
      </c>
      <c r="K237" s="1671">
        <f t="shared" si="37"/>
        <v>1494</v>
      </c>
      <c r="L237" s="1661">
        <f t="shared" ref="L237:L245" si="41">H237*5</f>
        <v>1660</v>
      </c>
    </row>
    <row r="238" spans="1:12" s="765" customFormat="1" ht="15.75">
      <c r="A238" s="748" t="s">
        <v>580</v>
      </c>
      <c r="B238" s="262" t="s">
        <v>3124</v>
      </c>
      <c r="C238" s="782" t="s">
        <v>3125</v>
      </c>
      <c r="D238" s="262" t="s">
        <v>3126</v>
      </c>
      <c r="E238" s="262"/>
      <c r="F238" s="262" t="s">
        <v>3127</v>
      </c>
      <c r="G238" s="262" t="s">
        <v>3123</v>
      </c>
      <c r="H238" s="262">
        <v>215.5</v>
      </c>
      <c r="I238" s="1671">
        <f t="shared" si="36"/>
        <v>795.19499999999994</v>
      </c>
      <c r="J238" s="1671">
        <f t="shared" si="39"/>
        <v>824.28750000000002</v>
      </c>
      <c r="K238" s="1671">
        <f t="shared" ref="K238:K269" si="42">IF(H238&gt;0,H238*5*0.9," - ")</f>
        <v>969.75</v>
      </c>
      <c r="L238" s="1661">
        <f t="shared" si="41"/>
        <v>1077.5</v>
      </c>
    </row>
    <row r="239" spans="1:12" s="765" customFormat="1" ht="15.75">
      <c r="A239" s="748" t="s">
        <v>578</v>
      </c>
      <c r="B239" s="262" t="s">
        <v>3128</v>
      </c>
      <c r="C239" s="782" t="s">
        <v>3129</v>
      </c>
      <c r="D239" s="262" t="s">
        <v>3130</v>
      </c>
      <c r="E239" s="262"/>
      <c r="F239" s="262" t="s">
        <v>3100</v>
      </c>
      <c r="G239" s="262" t="s">
        <v>3123</v>
      </c>
      <c r="H239" s="262">
        <v>266</v>
      </c>
      <c r="I239" s="1671">
        <f t="shared" si="36"/>
        <v>981.54</v>
      </c>
      <c r="J239" s="1671">
        <f t="shared" si="39"/>
        <v>1017.4499999999999</v>
      </c>
      <c r="K239" s="1671">
        <f t="shared" si="42"/>
        <v>1197</v>
      </c>
      <c r="L239" s="1661">
        <f t="shared" si="41"/>
        <v>1330</v>
      </c>
    </row>
    <row r="240" spans="1:12" s="765" customFormat="1" ht="15.75">
      <c r="A240" s="748" t="s">
        <v>576</v>
      </c>
      <c r="B240" s="262" t="s">
        <v>3131</v>
      </c>
      <c r="C240" s="782" t="s">
        <v>3132</v>
      </c>
      <c r="D240" s="262" t="s">
        <v>3133</v>
      </c>
      <c r="E240" s="262"/>
      <c r="F240" s="262" t="s">
        <v>3134</v>
      </c>
      <c r="G240" s="262" t="s">
        <v>3123</v>
      </c>
      <c r="H240" s="262">
        <v>195.5</v>
      </c>
      <c r="I240" s="1671">
        <f t="shared" si="36"/>
        <v>721.39499999999998</v>
      </c>
      <c r="J240" s="1671">
        <f t="shared" si="39"/>
        <v>747.78750000000002</v>
      </c>
      <c r="K240" s="1671">
        <f t="shared" si="42"/>
        <v>879.75</v>
      </c>
      <c r="L240" s="1661">
        <f t="shared" si="41"/>
        <v>977.5</v>
      </c>
    </row>
    <row r="241" spans="1:13" s="765" customFormat="1" ht="15.75">
      <c r="A241" s="748" t="s">
        <v>577</v>
      </c>
      <c r="B241" s="262" t="s">
        <v>3135</v>
      </c>
      <c r="C241" s="782" t="s">
        <v>3136</v>
      </c>
      <c r="D241" s="262" t="s">
        <v>3137</v>
      </c>
      <c r="E241" s="262"/>
      <c r="F241" s="262" t="s">
        <v>3138</v>
      </c>
      <c r="G241" s="262" t="s">
        <v>3123</v>
      </c>
      <c r="H241" s="262">
        <v>110.5</v>
      </c>
      <c r="I241" s="1671">
        <f t="shared" si="36"/>
        <v>407.74499999999995</v>
      </c>
      <c r="J241" s="1671">
        <f t="shared" si="39"/>
        <v>422.66249999999997</v>
      </c>
      <c r="K241" s="1671">
        <f t="shared" si="42"/>
        <v>497.25</v>
      </c>
      <c r="L241" s="1661">
        <f t="shared" si="41"/>
        <v>552.5</v>
      </c>
    </row>
    <row r="242" spans="1:13" s="765" customFormat="1" ht="15.75">
      <c r="A242" s="748" t="s">
        <v>574</v>
      </c>
      <c r="B242" s="262" t="s">
        <v>3139</v>
      </c>
      <c r="C242" s="782" t="s">
        <v>3140</v>
      </c>
      <c r="D242" s="262" t="s">
        <v>3141</v>
      </c>
      <c r="E242" s="262"/>
      <c r="F242" s="262" t="s">
        <v>3115</v>
      </c>
      <c r="G242" s="262" t="s">
        <v>3123</v>
      </c>
      <c r="H242" s="262">
        <v>81.5</v>
      </c>
      <c r="I242" s="1671">
        <f t="shared" si="36"/>
        <v>300.73499999999996</v>
      </c>
      <c r="J242" s="1671">
        <f t="shared" si="39"/>
        <v>311.73750000000001</v>
      </c>
      <c r="K242" s="1671">
        <f t="shared" si="42"/>
        <v>366.75</v>
      </c>
      <c r="L242" s="1661">
        <f t="shared" si="41"/>
        <v>407.5</v>
      </c>
    </row>
    <row r="243" spans="1:13" s="262" customFormat="1" ht="15.75">
      <c r="A243" s="748"/>
      <c r="B243" s="262" t="s">
        <v>8718</v>
      </c>
      <c r="C243" s="782" t="s">
        <v>3143</v>
      </c>
      <c r="D243" s="262" t="s">
        <v>8719</v>
      </c>
      <c r="F243" s="262" t="s">
        <v>3145</v>
      </c>
      <c r="G243" s="262" t="s">
        <v>3123</v>
      </c>
      <c r="H243" s="262">
        <v>58</v>
      </c>
      <c r="I243" s="1671">
        <f t="shared" si="36"/>
        <v>214.01999999999998</v>
      </c>
      <c r="J243" s="1671">
        <f t="shared" si="39"/>
        <v>221.85</v>
      </c>
      <c r="K243" s="1671">
        <f t="shared" si="42"/>
        <v>261</v>
      </c>
      <c r="L243" s="1661">
        <f t="shared" si="41"/>
        <v>290</v>
      </c>
    </row>
    <row r="244" spans="1:13" s="765" customFormat="1" ht="15.75">
      <c r="A244" s="748" t="s">
        <v>575</v>
      </c>
      <c r="B244" s="262" t="s">
        <v>3142</v>
      </c>
      <c r="C244" s="782" t="s">
        <v>3143</v>
      </c>
      <c r="D244" s="262" t="s">
        <v>3144</v>
      </c>
      <c r="E244" s="262"/>
      <c r="F244" s="262" t="s">
        <v>3145</v>
      </c>
      <c r="G244" s="262" t="s">
        <v>3123</v>
      </c>
      <c r="H244" s="262">
        <v>58</v>
      </c>
      <c r="I244" s="1671">
        <f t="shared" si="36"/>
        <v>214.01999999999998</v>
      </c>
      <c r="J244" s="1671">
        <f t="shared" si="39"/>
        <v>221.85</v>
      </c>
      <c r="K244" s="1671">
        <f t="shared" si="42"/>
        <v>261</v>
      </c>
      <c r="L244" s="1661">
        <f t="shared" si="41"/>
        <v>290</v>
      </c>
    </row>
    <row r="245" spans="1:13" s="765" customFormat="1" ht="15.75">
      <c r="A245" s="748" t="s">
        <v>573</v>
      </c>
      <c r="B245" s="262" t="s">
        <v>3146</v>
      </c>
      <c r="C245" s="782" t="s">
        <v>3147</v>
      </c>
      <c r="D245" s="262" t="s">
        <v>3148</v>
      </c>
      <c r="E245" s="262"/>
      <c r="F245" s="262" t="s">
        <v>3115</v>
      </c>
      <c r="G245" s="262" t="s">
        <v>3123</v>
      </c>
      <c r="H245" s="262">
        <v>42</v>
      </c>
      <c r="I245" s="1671">
        <f t="shared" si="36"/>
        <v>154.97999999999999</v>
      </c>
      <c r="J245" s="1671">
        <f t="shared" si="39"/>
        <v>160.65</v>
      </c>
      <c r="K245" s="1671">
        <f t="shared" si="42"/>
        <v>189</v>
      </c>
      <c r="L245" s="1661">
        <f t="shared" si="41"/>
        <v>210</v>
      </c>
    </row>
    <row r="246" spans="1:13" s="765" customFormat="1" ht="15.75">
      <c r="A246" s="748"/>
      <c r="B246" s="262"/>
      <c r="C246" s="782"/>
      <c r="D246" s="262"/>
      <c r="E246" s="262"/>
      <c r="F246" s="262"/>
      <c r="G246" s="262"/>
      <c r="H246" s="262"/>
      <c r="I246" s="1671" t="e">
        <f t="shared" si="36"/>
        <v>#VALUE!</v>
      </c>
      <c r="J246" s="1671" t="str">
        <f t="shared" si="39"/>
        <v xml:space="preserve"> - </v>
      </c>
      <c r="K246" s="1671" t="str">
        <f t="shared" si="42"/>
        <v xml:space="preserve"> - </v>
      </c>
      <c r="L246" s="1661"/>
    </row>
    <row r="247" spans="1:13" s="765" customFormat="1" ht="15.75">
      <c r="A247" s="748" t="s">
        <v>599</v>
      </c>
      <c r="B247" s="262" t="s">
        <v>3149</v>
      </c>
      <c r="C247" s="782" t="s">
        <v>3150</v>
      </c>
      <c r="D247" s="262" t="s">
        <v>3151</v>
      </c>
      <c r="E247" s="262"/>
      <c r="F247" s="262" t="s">
        <v>3152</v>
      </c>
      <c r="G247" s="262" t="s">
        <v>3153</v>
      </c>
      <c r="H247" s="262">
        <v>336</v>
      </c>
      <c r="I247" s="1671">
        <f t="shared" si="36"/>
        <v>1239.8399999999999</v>
      </c>
      <c r="J247" s="1671">
        <f t="shared" si="39"/>
        <v>1285.2</v>
      </c>
      <c r="K247" s="1671">
        <f t="shared" si="42"/>
        <v>1512</v>
      </c>
      <c r="L247" s="1661">
        <f t="shared" ref="L247:L259" si="43">H247*5</f>
        <v>1680</v>
      </c>
    </row>
    <row r="248" spans="1:13" s="765" customFormat="1" ht="15.75">
      <c r="A248" s="748" t="s">
        <v>598</v>
      </c>
      <c r="B248" s="262" t="s">
        <v>3154</v>
      </c>
      <c r="C248" s="782" t="s">
        <v>3155</v>
      </c>
      <c r="D248" s="262" t="s">
        <v>3156</v>
      </c>
      <c r="E248" s="262"/>
      <c r="F248" s="262" t="s">
        <v>3157</v>
      </c>
      <c r="G248" s="262" t="s">
        <v>3153</v>
      </c>
      <c r="H248" s="262">
        <v>290</v>
      </c>
      <c r="I248" s="1671">
        <f t="shared" si="36"/>
        <v>1070.0999999999999</v>
      </c>
      <c r="J248" s="1671">
        <f t="shared" si="39"/>
        <v>1109.25</v>
      </c>
      <c r="K248" s="1671">
        <f t="shared" si="42"/>
        <v>1305</v>
      </c>
      <c r="L248" s="1661">
        <f t="shared" si="43"/>
        <v>1450</v>
      </c>
      <c r="M248" s="765" t="s">
        <v>11449</v>
      </c>
    </row>
    <row r="249" spans="1:13" s="765" customFormat="1" ht="15.75">
      <c r="A249" s="748" t="s">
        <v>597</v>
      </c>
      <c r="B249" s="262" t="s">
        <v>3158</v>
      </c>
      <c r="C249" s="782" t="s">
        <v>3159</v>
      </c>
      <c r="D249" s="262" t="s">
        <v>3160</v>
      </c>
      <c r="E249" s="262"/>
      <c r="F249" s="262" t="s">
        <v>3161</v>
      </c>
      <c r="G249" s="262" t="s">
        <v>3153</v>
      </c>
      <c r="H249" s="262">
        <v>241.5</v>
      </c>
      <c r="I249" s="1671">
        <f t="shared" si="36"/>
        <v>891.13499999999999</v>
      </c>
      <c r="J249" s="1671">
        <f t="shared" si="39"/>
        <v>923.73749999999995</v>
      </c>
      <c r="K249" s="1671">
        <f t="shared" si="42"/>
        <v>1086.75</v>
      </c>
      <c r="L249" s="1661">
        <f t="shared" si="43"/>
        <v>1207.5</v>
      </c>
    </row>
    <row r="250" spans="1:13" s="765" customFormat="1" ht="15.75">
      <c r="A250" s="748" t="s">
        <v>596</v>
      </c>
      <c r="B250" s="262" t="s">
        <v>3162</v>
      </c>
      <c r="C250" s="782" t="s">
        <v>3163</v>
      </c>
      <c r="D250" s="262" t="s">
        <v>3164</v>
      </c>
      <c r="E250" s="262"/>
      <c r="F250" s="262" t="s">
        <v>3165</v>
      </c>
      <c r="G250" s="262" t="s">
        <v>3153</v>
      </c>
      <c r="H250" s="262">
        <v>140</v>
      </c>
      <c r="I250" s="1671">
        <f t="shared" si="36"/>
        <v>516.6</v>
      </c>
      <c r="J250" s="1671">
        <f t="shared" si="39"/>
        <v>535.5</v>
      </c>
      <c r="K250" s="1671">
        <f t="shared" si="42"/>
        <v>630</v>
      </c>
      <c r="L250" s="1661">
        <f t="shared" si="43"/>
        <v>700</v>
      </c>
      <c r="M250" s="765" t="s">
        <v>11449</v>
      </c>
    </row>
    <row r="251" spans="1:13" s="765" customFormat="1" ht="15.75">
      <c r="A251" s="748" t="s">
        <v>595</v>
      </c>
      <c r="B251" s="262" t="s">
        <v>3166</v>
      </c>
      <c r="C251" s="782" t="s">
        <v>3167</v>
      </c>
      <c r="D251" s="262" t="s">
        <v>3168</v>
      </c>
      <c r="E251" s="262"/>
      <c r="F251" s="262" t="s">
        <v>3169</v>
      </c>
      <c r="G251" s="262" t="s">
        <v>3153</v>
      </c>
      <c r="H251" s="262">
        <v>352</v>
      </c>
      <c r="I251" s="1671">
        <f t="shared" si="36"/>
        <v>1298.8799999999999</v>
      </c>
      <c r="J251" s="1671">
        <f t="shared" si="39"/>
        <v>1346.3999999999999</v>
      </c>
      <c r="K251" s="1671">
        <f t="shared" si="42"/>
        <v>1584</v>
      </c>
      <c r="L251" s="1661">
        <f t="shared" si="43"/>
        <v>1760</v>
      </c>
    </row>
    <row r="252" spans="1:13" s="765" customFormat="1" ht="15.75">
      <c r="A252" s="748" t="s">
        <v>593</v>
      </c>
      <c r="B252" s="262" t="s">
        <v>3170</v>
      </c>
      <c r="C252" s="782" t="s">
        <v>3171</v>
      </c>
      <c r="D252" s="262" t="s">
        <v>3172</v>
      </c>
      <c r="E252" s="262"/>
      <c r="F252" s="262" t="s">
        <v>3173</v>
      </c>
      <c r="G252" s="262" t="s">
        <v>3153</v>
      </c>
      <c r="H252" s="262">
        <v>295.5</v>
      </c>
      <c r="I252" s="1671">
        <f t="shared" si="36"/>
        <v>1090.395</v>
      </c>
      <c r="J252" s="1671">
        <f t="shared" si="39"/>
        <v>1130.2874999999999</v>
      </c>
      <c r="K252" s="1671">
        <f t="shared" si="42"/>
        <v>1329.75</v>
      </c>
      <c r="L252" s="1661">
        <f t="shared" si="43"/>
        <v>1477.5</v>
      </c>
    </row>
    <row r="253" spans="1:13" s="765" customFormat="1" ht="15.75">
      <c r="A253" s="748" t="s">
        <v>594</v>
      </c>
      <c r="B253" s="262" t="s">
        <v>3174</v>
      </c>
      <c r="C253" s="782" t="s">
        <v>3175</v>
      </c>
      <c r="D253" s="262" t="s">
        <v>3176</v>
      </c>
      <c r="E253" s="262"/>
      <c r="F253" s="262" t="s">
        <v>3177</v>
      </c>
      <c r="G253" s="262" t="s">
        <v>3153</v>
      </c>
      <c r="H253" s="262">
        <v>260.5</v>
      </c>
      <c r="I253" s="1671">
        <f t="shared" si="36"/>
        <v>961.24499999999989</v>
      </c>
      <c r="J253" s="1671">
        <f t="shared" si="39"/>
        <v>996.41250000000002</v>
      </c>
      <c r="K253" s="1671">
        <f t="shared" si="42"/>
        <v>1172.25</v>
      </c>
      <c r="L253" s="1661">
        <f t="shared" si="43"/>
        <v>1302.5</v>
      </c>
    </row>
    <row r="254" spans="1:13" s="765" customFormat="1" ht="15.75">
      <c r="A254" s="748" t="s">
        <v>590</v>
      </c>
      <c r="B254" s="262" t="s">
        <v>3178</v>
      </c>
      <c r="C254" s="782" t="s">
        <v>3179</v>
      </c>
      <c r="D254" s="262" t="s">
        <v>3180</v>
      </c>
      <c r="E254" s="262"/>
      <c r="F254" s="262" t="s">
        <v>3181</v>
      </c>
      <c r="G254" s="262" t="s">
        <v>3153</v>
      </c>
      <c r="H254" s="262">
        <v>246</v>
      </c>
      <c r="I254" s="1671">
        <f t="shared" si="36"/>
        <v>907.7399999999999</v>
      </c>
      <c r="J254" s="1671">
        <f t="shared" si="39"/>
        <v>940.94999999999993</v>
      </c>
      <c r="K254" s="1671">
        <f t="shared" si="42"/>
        <v>1107</v>
      </c>
      <c r="L254" s="1661">
        <f t="shared" si="43"/>
        <v>1230</v>
      </c>
    </row>
    <row r="255" spans="1:13" s="765" customFormat="1" ht="15.75">
      <c r="A255" s="748" t="s">
        <v>592</v>
      </c>
      <c r="B255" s="262" t="s">
        <v>3182</v>
      </c>
      <c r="C255" s="782" t="s">
        <v>3183</v>
      </c>
      <c r="D255" s="262" t="s">
        <v>3184</v>
      </c>
      <c r="E255" s="262"/>
      <c r="F255" s="262" t="s">
        <v>3181</v>
      </c>
      <c r="G255" s="262" t="s">
        <v>3153</v>
      </c>
      <c r="H255" s="262">
        <v>178.5</v>
      </c>
      <c r="I255" s="1671">
        <f t="shared" si="36"/>
        <v>658.66499999999996</v>
      </c>
      <c r="J255" s="1671">
        <f t="shared" si="39"/>
        <v>682.76249999999993</v>
      </c>
      <c r="K255" s="1671">
        <f t="shared" si="42"/>
        <v>803.25</v>
      </c>
      <c r="L255" s="1661">
        <f t="shared" si="43"/>
        <v>892.5</v>
      </c>
    </row>
    <row r="256" spans="1:13" s="765" customFormat="1" ht="15.75">
      <c r="A256" s="748" t="s">
        <v>591</v>
      </c>
      <c r="B256" s="262" t="s">
        <v>3185</v>
      </c>
      <c r="C256" s="782" t="s">
        <v>3186</v>
      </c>
      <c r="D256" s="262" t="s">
        <v>3187</v>
      </c>
      <c r="E256" s="262"/>
      <c r="F256" s="262" t="s">
        <v>3181</v>
      </c>
      <c r="G256" s="262" t="s">
        <v>3153</v>
      </c>
      <c r="H256" s="262">
        <v>196.5</v>
      </c>
      <c r="I256" s="1671">
        <f t="shared" si="36"/>
        <v>725.08499999999992</v>
      </c>
      <c r="J256" s="1671">
        <f t="shared" si="39"/>
        <v>751.61249999999995</v>
      </c>
      <c r="K256" s="1671">
        <f t="shared" si="42"/>
        <v>884.25</v>
      </c>
      <c r="L256" s="1661">
        <f t="shared" si="43"/>
        <v>982.5</v>
      </c>
    </row>
    <row r="257" spans="1:13" s="765" customFormat="1" ht="15.75">
      <c r="A257" s="748" t="s">
        <v>589</v>
      </c>
      <c r="B257" s="262" t="s">
        <v>3188</v>
      </c>
      <c r="C257" s="782" t="s">
        <v>3189</v>
      </c>
      <c r="D257" s="262" t="s">
        <v>3190</v>
      </c>
      <c r="E257" s="262"/>
      <c r="F257" s="262" t="s">
        <v>3191</v>
      </c>
      <c r="G257" s="262" t="s">
        <v>3153</v>
      </c>
      <c r="H257" s="262">
        <v>168</v>
      </c>
      <c r="I257" s="1671">
        <f t="shared" si="36"/>
        <v>619.91999999999996</v>
      </c>
      <c r="J257" s="1671">
        <f t="shared" si="39"/>
        <v>642.6</v>
      </c>
      <c r="K257" s="1671">
        <f t="shared" si="42"/>
        <v>756</v>
      </c>
      <c r="L257" s="1661">
        <f t="shared" si="43"/>
        <v>840</v>
      </c>
    </row>
    <row r="258" spans="1:13" s="765" customFormat="1" ht="15.75">
      <c r="A258" s="748" t="s">
        <v>588</v>
      </c>
      <c r="B258" s="262" t="s">
        <v>3192</v>
      </c>
      <c r="C258" s="782" t="s">
        <v>3193</v>
      </c>
      <c r="D258" s="262" t="s">
        <v>3194</v>
      </c>
      <c r="E258" s="262"/>
      <c r="F258" s="262" t="s">
        <v>3191</v>
      </c>
      <c r="G258" s="262" t="s">
        <v>3153</v>
      </c>
      <c r="H258" s="262">
        <v>102</v>
      </c>
      <c r="I258" s="1671">
        <f t="shared" si="36"/>
        <v>376.38</v>
      </c>
      <c r="J258" s="1671">
        <f t="shared" si="39"/>
        <v>390.15</v>
      </c>
      <c r="K258" s="1671">
        <f t="shared" si="42"/>
        <v>459</v>
      </c>
      <c r="L258" s="1661">
        <f t="shared" si="43"/>
        <v>510</v>
      </c>
    </row>
    <row r="259" spans="1:13" s="765" customFormat="1" ht="15.75">
      <c r="A259" s="748" t="s">
        <v>587</v>
      </c>
      <c r="B259" s="262" t="s">
        <v>3195</v>
      </c>
      <c r="C259" s="782" t="s">
        <v>3196</v>
      </c>
      <c r="D259" s="262" t="s">
        <v>3197</v>
      </c>
      <c r="E259" s="262"/>
      <c r="F259" s="262" t="s">
        <v>3198</v>
      </c>
      <c r="G259" s="262" t="s">
        <v>3153</v>
      </c>
      <c r="H259" s="262">
        <v>124</v>
      </c>
      <c r="I259" s="1671">
        <f t="shared" si="36"/>
        <v>457.55999999999995</v>
      </c>
      <c r="J259" s="1671">
        <f t="shared" si="39"/>
        <v>474.3</v>
      </c>
      <c r="K259" s="1671">
        <f t="shared" si="42"/>
        <v>558</v>
      </c>
      <c r="L259" s="1661">
        <f t="shared" si="43"/>
        <v>620</v>
      </c>
    </row>
    <row r="260" spans="1:13" s="765" customFormat="1" ht="15.75">
      <c r="A260" s="748"/>
      <c r="B260" s="262"/>
      <c r="C260" s="782"/>
      <c r="D260" s="262"/>
      <c r="E260" s="262"/>
      <c r="F260" s="262"/>
      <c r="G260" s="262"/>
      <c r="H260" s="262"/>
      <c r="I260" s="1671" t="e">
        <f t="shared" si="36"/>
        <v>#VALUE!</v>
      </c>
      <c r="J260" s="1671" t="str">
        <f t="shared" si="39"/>
        <v xml:space="preserve"> - </v>
      </c>
      <c r="K260" s="1671" t="str">
        <f t="shared" si="42"/>
        <v xml:space="preserve"> - </v>
      </c>
      <c r="L260" s="1661"/>
    </row>
    <row r="261" spans="1:13" s="765" customFormat="1" ht="15.75">
      <c r="A261" s="748" t="s">
        <v>586</v>
      </c>
      <c r="B261" s="262" t="s">
        <v>3199</v>
      </c>
      <c r="C261" s="782" t="s">
        <v>3200</v>
      </c>
      <c r="D261" s="262" t="s">
        <v>3201</v>
      </c>
      <c r="E261" s="262"/>
      <c r="F261" s="262" t="s">
        <v>3202</v>
      </c>
      <c r="G261" s="262" t="s">
        <v>3203</v>
      </c>
      <c r="H261" s="262">
        <v>241.5</v>
      </c>
      <c r="I261" s="1671">
        <f t="shared" si="36"/>
        <v>891.13499999999999</v>
      </c>
      <c r="J261" s="1671">
        <f t="shared" si="39"/>
        <v>923.73749999999995</v>
      </c>
      <c r="K261" s="1671">
        <f t="shared" si="42"/>
        <v>1086.75</v>
      </c>
      <c r="L261" s="1661">
        <f>H261*5</f>
        <v>1207.5</v>
      </c>
    </row>
    <row r="262" spans="1:13" s="765" customFormat="1" ht="15.75">
      <c r="A262" s="748"/>
      <c r="B262" s="262"/>
      <c r="C262" s="782"/>
      <c r="D262" s="262"/>
      <c r="E262" s="262"/>
      <c r="F262" s="262"/>
      <c r="G262" s="262"/>
      <c r="H262" s="262"/>
      <c r="I262" s="1671" t="e">
        <f t="shared" si="36"/>
        <v>#VALUE!</v>
      </c>
      <c r="J262" s="1671" t="str">
        <f t="shared" si="39"/>
        <v xml:space="preserve"> - </v>
      </c>
      <c r="K262" s="1671" t="str">
        <f t="shared" si="42"/>
        <v xml:space="preserve"> - </v>
      </c>
      <c r="L262" s="1661"/>
    </row>
    <row r="263" spans="1:13" s="765" customFormat="1" ht="15.75">
      <c r="A263" s="748" t="s">
        <v>678</v>
      </c>
      <c r="B263" s="262" t="s">
        <v>3204</v>
      </c>
      <c r="C263" s="782">
        <v>288</v>
      </c>
      <c r="D263" s="262" t="s">
        <v>3205</v>
      </c>
      <c r="E263" s="262"/>
      <c r="F263" s="262" t="s">
        <v>3206</v>
      </c>
      <c r="G263" s="262" t="s">
        <v>3207</v>
      </c>
      <c r="H263" s="262">
        <v>2.4</v>
      </c>
      <c r="I263" s="1671">
        <f t="shared" si="36"/>
        <v>8.8559999999999999</v>
      </c>
      <c r="J263" s="1671">
        <f t="shared" si="39"/>
        <v>9.18</v>
      </c>
      <c r="K263" s="1671">
        <f t="shared" si="42"/>
        <v>10.8</v>
      </c>
      <c r="L263" s="1661">
        <f>H263*5</f>
        <v>12</v>
      </c>
      <c r="M263" s="765" t="s">
        <v>11449</v>
      </c>
    </row>
    <row r="264" spans="1:13" s="765" customFormat="1" ht="15.75">
      <c r="A264" s="748" t="s">
        <v>679</v>
      </c>
      <c r="B264" s="262" t="s">
        <v>3208</v>
      </c>
      <c r="C264" s="782" t="s">
        <v>3209</v>
      </c>
      <c r="D264" s="262" t="s">
        <v>3210</v>
      </c>
      <c r="E264" s="262"/>
      <c r="F264" s="262" t="s">
        <v>3211</v>
      </c>
      <c r="G264" s="262" t="s">
        <v>3207</v>
      </c>
      <c r="H264" s="262">
        <v>4</v>
      </c>
      <c r="I264" s="1671">
        <f t="shared" si="36"/>
        <v>14.76</v>
      </c>
      <c r="J264" s="1671">
        <f t="shared" si="39"/>
        <v>15.299999999999999</v>
      </c>
      <c r="K264" s="1671">
        <f t="shared" si="42"/>
        <v>18</v>
      </c>
      <c r="L264" s="1661">
        <f>H264*5</f>
        <v>20</v>
      </c>
    </row>
    <row r="265" spans="1:13" s="765" customFormat="1" ht="15.75">
      <c r="A265" s="748" t="s">
        <v>680</v>
      </c>
      <c r="B265" s="262" t="s">
        <v>3212</v>
      </c>
      <c r="C265" s="782" t="s">
        <v>3213</v>
      </c>
      <c r="D265" s="262" t="s">
        <v>3214</v>
      </c>
      <c r="E265" s="262"/>
      <c r="F265" s="262" t="s">
        <v>3215</v>
      </c>
      <c r="G265" s="262" t="s">
        <v>3207</v>
      </c>
      <c r="H265" s="262">
        <v>11.55</v>
      </c>
      <c r="I265" s="1671">
        <f t="shared" si="36"/>
        <v>42.619500000000002</v>
      </c>
      <c r="J265" s="1671">
        <f t="shared" si="39"/>
        <v>44.178750000000001</v>
      </c>
      <c r="K265" s="1671">
        <f t="shared" si="42"/>
        <v>51.975000000000001</v>
      </c>
      <c r="L265" s="1661">
        <f>H265*5</f>
        <v>57.75</v>
      </c>
    </row>
    <row r="266" spans="1:13" s="765" customFormat="1" ht="15.75">
      <c r="A266" s="751"/>
      <c r="B266" s="262"/>
      <c r="C266" s="782"/>
      <c r="D266" s="262"/>
      <c r="E266" s="262"/>
      <c r="F266" s="262"/>
      <c r="G266" s="262"/>
      <c r="H266" s="262"/>
      <c r="I266" s="1671" t="e">
        <f t="shared" si="36"/>
        <v>#VALUE!</v>
      </c>
      <c r="J266" s="1671" t="str">
        <f t="shared" si="39"/>
        <v xml:space="preserve"> - </v>
      </c>
      <c r="K266" s="1671" t="str">
        <f t="shared" si="42"/>
        <v xml:space="preserve"> - </v>
      </c>
      <c r="L266" s="1661"/>
    </row>
    <row r="267" spans="1:13" s="765" customFormat="1" ht="26.25">
      <c r="A267" s="1375"/>
      <c r="B267" s="1372"/>
      <c r="C267" s="1376"/>
      <c r="D267" s="1368" t="s">
        <v>5276</v>
      </c>
      <c r="E267" s="1369"/>
      <c r="F267" s="1372"/>
      <c r="G267" s="1373"/>
      <c r="H267" s="1374"/>
      <c r="I267" s="1671" t="e">
        <f t="shared" si="36"/>
        <v>#VALUE!</v>
      </c>
      <c r="J267" s="1672" t="str">
        <f t="shared" si="39"/>
        <v xml:space="preserve"> - </v>
      </c>
      <c r="K267" s="1672" t="str">
        <f t="shared" si="42"/>
        <v xml:space="preserve"> - </v>
      </c>
      <c r="L267" s="1665"/>
    </row>
    <row r="268" spans="1:13" s="765" customFormat="1" ht="15.75">
      <c r="A268" s="748" t="s">
        <v>627</v>
      </c>
      <c r="B268" s="262" t="s">
        <v>3216</v>
      </c>
      <c r="C268" s="782" t="s">
        <v>3217</v>
      </c>
      <c r="D268" s="262" t="s">
        <v>3218</v>
      </c>
      <c r="E268" s="262" t="s">
        <v>3219</v>
      </c>
      <c r="F268" s="262" t="s">
        <v>3220</v>
      </c>
      <c r="G268" s="262" t="s">
        <v>3221</v>
      </c>
      <c r="H268" s="262">
        <v>1025</v>
      </c>
      <c r="I268" s="1671">
        <f t="shared" si="36"/>
        <v>3782.25</v>
      </c>
      <c r="J268" s="1671">
        <f t="shared" si="39"/>
        <v>3920.625</v>
      </c>
      <c r="K268" s="1671">
        <f t="shared" si="42"/>
        <v>4612.5</v>
      </c>
      <c r="L268" s="1661">
        <f>H268*5</f>
        <v>5125</v>
      </c>
      <c r="M268" s="765" t="s">
        <v>11449</v>
      </c>
    </row>
    <row r="269" spans="1:13" s="765" customFormat="1" ht="15.75">
      <c r="A269" s="748" t="s">
        <v>625</v>
      </c>
      <c r="B269" s="262" t="s">
        <v>3222</v>
      </c>
      <c r="C269" s="782" t="s">
        <v>3223</v>
      </c>
      <c r="D269" s="262" t="s">
        <v>3224</v>
      </c>
      <c r="E269" s="262" t="s">
        <v>3225</v>
      </c>
      <c r="F269" s="262" t="s">
        <v>3226</v>
      </c>
      <c r="G269" s="262" t="s">
        <v>3221</v>
      </c>
      <c r="H269" s="262">
        <v>620</v>
      </c>
      <c r="I269" s="1671">
        <f t="shared" si="36"/>
        <v>2287.7999999999997</v>
      </c>
      <c r="J269" s="1671">
        <f t="shared" si="39"/>
        <v>2371.5</v>
      </c>
      <c r="K269" s="1671">
        <f t="shared" si="42"/>
        <v>2790</v>
      </c>
      <c r="L269" s="1661">
        <f>H269*5</f>
        <v>3100</v>
      </c>
      <c r="M269" s="765" t="s">
        <v>11449</v>
      </c>
    </row>
    <row r="270" spans="1:13" s="765" customFormat="1" ht="15.75">
      <c r="A270" s="748" t="s">
        <v>626</v>
      </c>
      <c r="B270" s="262" t="s">
        <v>3227</v>
      </c>
      <c r="C270" s="782" t="s">
        <v>3228</v>
      </c>
      <c r="D270" s="262" t="s">
        <v>3229</v>
      </c>
      <c r="E270" s="262" t="s">
        <v>3225</v>
      </c>
      <c r="F270" s="262" t="s">
        <v>3230</v>
      </c>
      <c r="G270" s="262" t="s">
        <v>3221</v>
      </c>
      <c r="H270" s="262">
        <v>491.4</v>
      </c>
      <c r="I270" s="1671">
        <f t="shared" ref="I270:I334" si="44">IF(K270*0.82&gt;0,K270*0.82," - ")</f>
        <v>1813.2660000000001</v>
      </c>
      <c r="J270" s="1671">
        <f t="shared" si="39"/>
        <v>1879.605</v>
      </c>
      <c r="K270" s="1671">
        <f t="shared" ref="K270:K301" si="45">IF(H270&gt;0,H270*5*0.9," - ")</f>
        <v>2211.3000000000002</v>
      </c>
      <c r="L270" s="1661">
        <f>H270*5</f>
        <v>2457</v>
      </c>
    </row>
    <row r="271" spans="1:13" s="765" customFormat="1" ht="15.75">
      <c r="A271" s="748"/>
      <c r="B271" s="262"/>
      <c r="C271" s="782"/>
      <c r="D271" s="262"/>
      <c r="E271" s="262"/>
      <c r="F271" s="262"/>
      <c r="G271" s="262"/>
      <c r="H271" s="262"/>
      <c r="I271" s="1671" t="e">
        <f t="shared" si="44"/>
        <v>#VALUE!</v>
      </c>
      <c r="J271" s="1671" t="str">
        <f t="shared" si="39"/>
        <v xml:space="preserve"> - </v>
      </c>
      <c r="K271" s="1671" t="str">
        <f t="shared" si="45"/>
        <v xml:space="preserve"> - </v>
      </c>
      <c r="L271" s="1661"/>
    </row>
    <row r="272" spans="1:13" s="765" customFormat="1" ht="15.75">
      <c r="A272" s="748" t="s">
        <v>682</v>
      </c>
      <c r="B272" s="262" t="s">
        <v>3231</v>
      </c>
      <c r="C272" s="782" t="s">
        <v>3232</v>
      </c>
      <c r="D272" s="262" t="s">
        <v>3233</v>
      </c>
      <c r="E272" s="262" t="s">
        <v>3234</v>
      </c>
      <c r="F272" s="262" t="s">
        <v>3235</v>
      </c>
      <c r="G272" s="262" t="s">
        <v>3221</v>
      </c>
      <c r="H272" s="262">
        <v>305</v>
      </c>
      <c r="I272" s="1671">
        <f t="shared" si="44"/>
        <v>1125.45</v>
      </c>
      <c r="J272" s="1671">
        <f t="shared" si="39"/>
        <v>1166.625</v>
      </c>
      <c r="K272" s="1671">
        <f t="shared" si="45"/>
        <v>1372.5</v>
      </c>
      <c r="L272" s="1661">
        <f>H272*5</f>
        <v>1525</v>
      </c>
      <c r="M272" s="765" t="s">
        <v>11449</v>
      </c>
    </row>
    <row r="273" spans="1:12" s="765" customFormat="1" ht="15.75">
      <c r="A273" s="748" t="s">
        <v>681</v>
      </c>
      <c r="B273" s="262" t="s">
        <v>3236</v>
      </c>
      <c r="C273" s="782" t="s">
        <v>3237</v>
      </c>
      <c r="D273" s="262" t="s">
        <v>3238</v>
      </c>
      <c r="E273" s="262" t="s">
        <v>3234</v>
      </c>
      <c r="F273" s="262" t="s">
        <v>3239</v>
      </c>
      <c r="G273" s="262" t="s">
        <v>3221</v>
      </c>
      <c r="H273" s="262">
        <v>133.5</v>
      </c>
      <c r="I273" s="1671">
        <f t="shared" si="44"/>
        <v>492.61499999999995</v>
      </c>
      <c r="J273" s="1671">
        <f t="shared" ref="J273:J337" si="46">IF(ISTEXT(K273)," - ",K273*0.85)</f>
        <v>510.63749999999999</v>
      </c>
      <c r="K273" s="1671">
        <f t="shared" si="45"/>
        <v>600.75</v>
      </c>
      <c r="L273" s="1661">
        <f>H273*5</f>
        <v>667.5</v>
      </c>
    </row>
    <row r="274" spans="1:12" s="765" customFormat="1" ht="15.75">
      <c r="A274" s="751"/>
      <c r="B274" s="262"/>
      <c r="C274" s="782"/>
      <c r="D274" s="262"/>
      <c r="E274" s="262"/>
      <c r="F274" s="262"/>
      <c r="G274" s="262"/>
      <c r="H274" s="262"/>
      <c r="I274" s="1671" t="e">
        <f t="shared" si="44"/>
        <v>#VALUE!</v>
      </c>
      <c r="J274" s="1671" t="str">
        <f t="shared" si="46"/>
        <v xml:space="preserve"> - </v>
      </c>
      <c r="K274" s="1671" t="str">
        <f t="shared" si="45"/>
        <v xml:space="preserve"> - </v>
      </c>
      <c r="L274" s="1661"/>
    </row>
    <row r="275" spans="1:12" ht="42" customHeight="1">
      <c r="A275" s="1375"/>
      <c r="B275" s="1372"/>
      <c r="C275" s="1376"/>
      <c r="D275" s="1368" t="s">
        <v>5277</v>
      </c>
      <c r="E275" s="1369"/>
      <c r="F275" s="1372"/>
      <c r="G275" s="1373"/>
      <c r="H275" s="1374"/>
      <c r="I275" s="1671" t="e">
        <f t="shared" si="44"/>
        <v>#VALUE!</v>
      </c>
      <c r="J275" s="1672" t="str">
        <f t="shared" si="46"/>
        <v xml:space="preserve"> - </v>
      </c>
      <c r="K275" s="1672" t="str">
        <f t="shared" si="45"/>
        <v xml:space="preserve"> - </v>
      </c>
      <c r="L275" s="1665"/>
    </row>
    <row r="276" spans="1:12" s="765" customFormat="1" ht="15.75">
      <c r="A276" s="748" t="s">
        <v>623</v>
      </c>
      <c r="B276" s="262" t="s">
        <v>3240</v>
      </c>
      <c r="C276" s="782" t="s">
        <v>3241</v>
      </c>
      <c r="D276" s="262" t="s">
        <v>3242</v>
      </c>
      <c r="E276" s="262" t="s">
        <v>3243</v>
      </c>
      <c r="F276" s="262" t="s">
        <v>3244</v>
      </c>
      <c r="G276" s="262" t="s">
        <v>3245</v>
      </c>
      <c r="H276" s="262">
        <v>998</v>
      </c>
      <c r="I276" s="1671">
        <f t="shared" si="44"/>
        <v>3682.62</v>
      </c>
      <c r="J276" s="1671">
        <f t="shared" si="46"/>
        <v>3817.35</v>
      </c>
      <c r="K276" s="1671">
        <f t="shared" si="45"/>
        <v>4491</v>
      </c>
      <c r="L276" s="1661">
        <f>H276*5</f>
        <v>4990</v>
      </c>
    </row>
    <row r="277" spans="1:12" s="765" customFormat="1" ht="15.75">
      <c r="A277" s="748" t="s">
        <v>768</v>
      </c>
      <c r="B277" s="262" t="s">
        <v>3246</v>
      </c>
      <c r="C277" s="782">
        <v>422</v>
      </c>
      <c r="D277" s="262" t="s">
        <v>3247</v>
      </c>
      <c r="E277" s="262" t="s">
        <v>3248</v>
      </c>
      <c r="F277" s="262" t="s">
        <v>3249</v>
      </c>
      <c r="G277" s="262" t="s">
        <v>3245</v>
      </c>
      <c r="H277" s="262">
        <v>945</v>
      </c>
      <c r="I277" s="1671">
        <f t="shared" si="44"/>
        <v>3487.0499999999997</v>
      </c>
      <c r="J277" s="1671">
        <f t="shared" si="46"/>
        <v>3614.625</v>
      </c>
      <c r="K277" s="1671">
        <f t="shared" si="45"/>
        <v>4252.5</v>
      </c>
      <c r="L277" s="1661">
        <f>H277*5</f>
        <v>4725</v>
      </c>
    </row>
    <row r="278" spans="1:12" s="765" customFormat="1" ht="15.75">
      <c r="A278" s="751"/>
      <c r="B278" s="262"/>
      <c r="C278" s="782"/>
      <c r="D278" s="262"/>
      <c r="E278" s="262"/>
      <c r="F278" s="262"/>
      <c r="G278" s="262"/>
      <c r="H278" s="262"/>
      <c r="I278" s="1671" t="e">
        <f t="shared" si="44"/>
        <v>#VALUE!</v>
      </c>
      <c r="J278" s="1671" t="str">
        <f t="shared" si="46"/>
        <v xml:space="preserve"> - </v>
      </c>
      <c r="K278" s="1671" t="str">
        <f t="shared" si="45"/>
        <v xml:space="preserve"> - </v>
      </c>
      <c r="L278" s="1661"/>
    </row>
    <row r="279" spans="1:12" s="765" customFormat="1" ht="26.25">
      <c r="A279" s="1375"/>
      <c r="B279" s="1372"/>
      <c r="C279" s="1376"/>
      <c r="D279" s="1368" t="s">
        <v>5278</v>
      </c>
      <c r="E279" s="1369"/>
      <c r="F279" s="1372"/>
      <c r="G279" s="1373"/>
      <c r="H279" s="1374"/>
      <c r="I279" s="1671" t="e">
        <f t="shared" si="44"/>
        <v>#VALUE!</v>
      </c>
      <c r="J279" s="1672" t="str">
        <f t="shared" si="46"/>
        <v xml:space="preserve"> - </v>
      </c>
      <c r="K279" s="1672" t="str">
        <f t="shared" si="45"/>
        <v xml:space="preserve"> - </v>
      </c>
      <c r="L279" s="1665"/>
    </row>
    <row r="280" spans="1:12" s="765" customFormat="1" ht="21" customHeight="1">
      <c r="A280" s="748" t="s">
        <v>504</v>
      </c>
      <c r="B280" s="262" t="s">
        <v>3250</v>
      </c>
      <c r="C280" s="782">
        <v>110</v>
      </c>
      <c r="D280" s="262" t="s">
        <v>3251</v>
      </c>
      <c r="E280" s="262" t="s">
        <v>3252</v>
      </c>
      <c r="F280" s="262" t="s">
        <v>3253</v>
      </c>
      <c r="G280" s="262" t="s">
        <v>3254</v>
      </c>
      <c r="H280" s="262">
        <v>762</v>
      </c>
      <c r="I280" s="1671">
        <f t="shared" si="44"/>
        <v>2811.7799999999997</v>
      </c>
      <c r="J280" s="1671">
        <f t="shared" si="46"/>
        <v>2914.65</v>
      </c>
      <c r="K280" s="1671">
        <f t="shared" si="45"/>
        <v>3429</v>
      </c>
      <c r="L280" s="1661">
        <f t="shared" ref="L280:L287" si="47">H280*5</f>
        <v>3810</v>
      </c>
    </row>
    <row r="281" spans="1:12" s="765" customFormat="1" ht="21" customHeight="1">
      <c r="A281" s="748" t="s">
        <v>505</v>
      </c>
      <c r="B281" s="262" t="s">
        <v>3255</v>
      </c>
      <c r="C281" s="782" t="s">
        <v>3256</v>
      </c>
      <c r="D281" s="262" t="s">
        <v>3257</v>
      </c>
      <c r="E281" s="262" t="s">
        <v>3252</v>
      </c>
      <c r="F281" s="262" t="s">
        <v>3258</v>
      </c>
      <c r="G281" s="262" t="s">
        <v>3254</v>
      </c>
      <c r="H281" s="262">
        <v>882</v>
      </c>
      <c r="I281" s="1671">
        <f t="shared" si="44"/>
        <v>3254.58</v>
      </c>
      <c r="J281" s="1671">
        <f t="shared" si="46"/>
        <v>3373.65</v>
      </c>
      <c r="K281" s="1671">
        <f t="shared" si="45"/>
        <v>3969</v>
      </c>
      <c r="L281" s="1661">
        <f t="shared" si="47"/>
        <v>4410</v>
      </c>
    </row>
    <row r="282" spans="1:12" s="765" customFormat="1" ht="21" customHeight="1">
      <c r="A282" s="748" t="s">
        <v>4218</v>
      </c>
      <c r="B282" s="262" t="s">
        <v>4170</v>
      </c>
      <c r="C282" s="782" t="s">
        <v>4169</v>
      </c>
      <c r="D282" s="262" t="s">
        <v>4171</v>
      </c>
      <c r="E282" s="262" t="s">
        <v>4173</v>
      </c>
      <c r="F282" s="262" t="s">
        <v>4172</v>
      </c>
      <c r="G282" s="262" t="s">
        <v>3254</v>
      </c>
      <c r="H282" s="262">
        <v>14.4</v>
      </c>
      <c r="I282" s="1671">
        <f t="shared" si="44"/>
        <v>53.135999999999996</v>
      </c>
      <c r="J282" s="1671">
        <f t="shared" si="46"/>
        <v>55.08</v>
      </c>
      <c r="K282" s="1671">
        <f t="shared" si="45"/>
        <v>64.8</v>
      </c>
      <c r="L282" s="1661">
        <f t="shared" si="47"/>
        <v>72</v>
      </c>
    </row>
    <row r="283" spans="1:12" s="765" customFormat="1" ht="21" customHeight="1">
      <c r="A283" s="748" t="s">
        <v>683</v>
      </c>
      <c r="B283" s="262" t="s">
        <v>3259</v>
      </c>
      <c r="C283" s="782" t="s">
        <v>3260</v>
      </c>
      <c r="D283" s="262" t="s">
        <v>3261</v>
      </c>
      <c r="E283" s="262" t="s">
        <v>3262</v>
      </c>
      <c r="F283" s="262" t="s">
        <v>3263</v>
      </c>
      <c r="G283" s="262" t="s">
        <v>3254</v>
      </c>
      <c r="H283" s="262">
        <v>146</v>
      </c>
      <c r="I283" s="1671">
        <f t="shared" si="44"/>
        <v>538.74</v>
      </c>
      <c r="J283" s="1671">
        <f t="shared" si="46"/>
        <v>558.44999999999993</v>
      </c>
      <c r="K283" s="1671">
        <f t="shared" si="45"/>
        <v>657</v>
      </c>
      <c r="L283" s="1661">
        <f t="shared" si="47"/>
        <v>730</v>
      </c>
    </row>
    <row r="284" spans="1:12" s="765" customFormat="1" ht="21" customHeight="1">
      <c r="A284" s="748" t="s">
        <v>684</v>
      </c>
      <c r="B284" s="262" t="s">
        <v>3264</v>
      </c>
      <c r="C284" s="782" t="s">
        <v>3265</v>
      </c>
      <c r="D284" s="262" t="s">
        <v>3266</v>
      </c>
      <c r="E284" s="262" t="s">
        <v>3267</v>
      </c>
      <c r="F284" s="262" t="s">
        <v>3263</v>
      </c>
      <c r="G284" s="262" t="s">
        <v>3254</v>
      </c>
      <c r="H284" s="262">
        <v>156.5</v>
      </c>
      <c r="I284" s="1671">
        <f t="shared" si="44"/>
        <v>577.48500000000001</v>
      </c>
      <c r="J284" s="1671">
        <f t="shared" si="46"/>
        <v>598.61249999999995</v>
      </c>
      <c r="K284" s="1671">
        <f t="shared" si="45"/>
        <v>704.25</v>
      </c>
      <c r="L284" s="1661">
        <f t="shared" si="47"/>
        <v>782.5</v>
      </c>
    </row>
    <row r="285" spans="1:12" s="765" customFormat="1" ht="21" customHeight="1">
      <c r="A285" s="748" t="s">
        <v>654</v>
      </c>
      <c r="B285" s="262" t="s">
        <v>3268</v>
      </c>
      <c r="C285" s="782" t="s">
        <v>3269</v>
      </c>
      <c r="D285" s="262" t="s">
        <v>4168</v>
      </c>
      <c r="E285" s="262" t="s">
        <v>3270</v>
      </c>
      <c r="F285" s="262" t="s">
        <v>3271</v>
      </c>
      <c r="G285" s="262" t="s">
        <v>3254</v>
      </c>
      <c r="H285" s="262">
        <v>483</v>
      </c>
      <c r="I285" s="1671">
        <f t="shared" si="44"/>
        <v>1782.27</v>
      </c>
      <c r="J285" s="1671">
        <f t="shared" si="46"/>
        <v>1847.4749999999999</v>
      </c>
      <c r="K285" s="1671">
        <f t="shared" si="45"/>
        <v>2173.5</v>
      </c>
      <c r="L285" s="1661">
        <f t="shared" si="47"/>
        <v>2415</v>
      </c>
    </row>
    <row r="286" spans="1:12" s="765" customFormat="1" ht="21" customHeight="1">
      <c r="A286" s="748" t="s">
        <v>653</v>
      </c>
      <c r="B286" s="262" t="s">
        <v>3272</v>
      </c>
      <c r="C286" s="782" t="s">
        <v>3273</v>
      </c>
      <c r="D286" s="262" t="s">
        <v>4167</v>
      </c>
      <c r="E286" s="262" t="s">
        <v>3270</v>
      </c>
      <c r="F286" s="262" t="s">
        <v>3274</v>
      </c>
      <c r="G286" s="262" t="s">
        <v>3254</v>
      </c>
      <c r="H286" s="262">
        <v>352</v>
      </c>
      <c r="I286" s="1671">
        <f t="shared" si="44"/>
        <v>1298.8799999999999</v>
      </c>
      <c r="J286" s="1671">
        <f t="shared" si="46"/>
        <v>1346.3999999999999</v>
      </c>
      <c r="K286" s="1671">
        <f t="shared" si="45"/>
        <v>1584</v>
      </c>
      <c r="L286" s="1661">
        <f t="shared" si="47"/>
        <v>1760</v>
      </c>
    </row>
    <row r="287" spans="1:12" s="768" customFormat="1" ht="21" customHeight="1">
      <c r="A287" s="751" t="s">
        <v>4196</v>
      </c>
      <c r="B287" s="262" t="s">
        <v>4178</v>
      </c>
      <c r="C287" s="782" t="s">
        <v>4177</v>
      </c>
      <c r="D287" s="262" t="s">
        <v>4195</v>
      </c>
      <c r="E287" s="262"/>
      <c r="F287" s="262" t="s">
        <v>4179</v>
      </c>
      <c r="G287" s="262"/>
      <c r="H287" s="262">
        <v>166</v>
      </c>
      <c r="I287" s="1671">
        <f t="shared" si="44"/>
        <v>612.54</v>
      </c>
      <c r="J287" s="1671">
        <f t="shared" si="46"/>
        <v>634.94999999999993</v>
      </c>
      <c r="K287" s="1671">
        <f t="shared" si="45"/>
        <v>747</v>
      </c>
      <c r="L287" s="1661">
        <f t="shared" si="47"/>
        <v>830</v>
      </c>
    </row>
    <row r="288" spans="1:12" s="765" customFormat="1" ht="15.75">
      <c r="A288" s="751"/>
      <c r="B288" s="262"/>
      <c r="C288" s="782"/>
      <c r="D288" s="262"/>
      <c r="E288" s="262"/>
      <c r="F288" s="262"/>
      <c r="G288" s="262"/>
      <c r="H288" s="262"/>
      <c r="I288" s="1671" t="e">
        <f t="shared" si="44"/>
        <v>#VALUE!</v>
      </c>
      <c r="J288" s="1671" t="str">
        <f t="shared" si="46"/>
        <v xml:space="preserve"> - </v>
      </c>
      <c r="K288" s="1671" t="str">
        <f t="shared" si="45"/>
        <v xml:space="preserve"> - </v>
      </c>
      <c r="L288" s="1661"/>
    </row>
    <row r="289" spans="1:13" s="765" customFormat="1" ht="26.25">
      <c r="A289" s="1375"/>
      <c r="B289" s="1372"/>
      <c r="C289" s="1376"/>
      <c r="D289" s="1368" t="s">
        <v>5279</v>
      </c>
      <c r="E289" s="1369"/>
      <c r="F289" s="1372"/>
      <c r="G289" s="1373"/>
      <c r="H289" s="1374"/>
      <c r="I289" s="1671" t="e">
        <f t="shared" si="44"/>
        <v>#VALUE!</v>
      </c>
      <c r="J289" s="1672" t="str">
        <f t="shared" si="46"/>
        <v xml:space="preserve"> - </v>
      </c>
      <c r="K289" s="1672" t="str">
        <f t="shared" si="45"/>
        <v xml:space="preserve"> - </v>
      </c>
      <c r="L289" s="1665"/>
    </row>
    <row r="290" spans="1:13" s="765" customFormat="1" ht="15.75">
      <c r="A290" s="748" t="s">
        <v>688</v>
      </c>
      <c r="B290" s="262" t="s">
        <v>3275</v>
      </c>
      <c r="C290" s="782" t="s">
        <v>3276</v>
      </c>
      <c r="D290" s="262" t="s">
        <v>3277</v>
      </c>
      <c r="E290" s="262" t="s">
        <v>3278</v>
      </c>
      <c r="F290" s="262" t="s">
        <v>3279</v>
      </c>
      <c r="G290" s="262" t="s">
        <v>3280</v>
      </c>
      <c r="H290" s="262">
        <v>1880</v>
      </c>
      <c r="I290" s="1671">
        <f t="shared" si="44"/>
        <v>6937.2</v>
      </c>
      <c r="J290" s="1671">
        <f t="shared" si="46"/>
        <v>7191</v>
      </c>
      <c r="K290" s="1671">
        <f t="shared" si="45"/>
        <v>8460</v>
      </c>
      <c r="L290" s="1661">
        <f>H290*5</f>
        <v>9400</v>
      </c>
    </row>
    <row r="291" spans="1:13" s="765" customFormat="1" ht="15.75">
      <c r="A291" s="748" t="s">
        <v>620</v>
      </c>
      <c r="B291" s="262" t="s">
        <v>3281</v>
      </c>
      <c r="C291" s="782" t="s">
        <v>3282</v>
      </c>
      <c r="D291" s="262" t="s">
        <v>3283</v>
      </c>
      <c r="E291" s="262" t="s">
        <v>3284</v>
      </c>
      <c r="F291" s="262" t="s">
        <v>3285</v>
      </c>
      <c r="G291" s="262" t="s">
        <v>3280</v>
      </c>
      <c r="H291" s="262">
        <v>509.5</v>
      </c>
      <c r="I291" s="1671">
        <f t="shared" si="44"/>
        <v>1880.0549999999998</v>
      </c>
      <c r="J291" s="1671">
        <f t="shared" si="46"/>
        <v>1948.8374999999999</v>
      </c>
      <c r="K291" s="1671">
        <f t="shared" si="45"/>
        <v>2292.75</v>
      </c>
      <c r="L291" s="1661">
        <f>H291*5</f>
        <v>2547.5</v>
      </c>
    </row>
    <row r="292" spans="1:13" s="765" customFormat="1" ht="15.75">
      <c r="A292" s="748"/>
      <c r="B292" s="262"/>
      <c r="C292" s="782"/>
      <c r="D292" s="262"/>
      <c r="E292" s="262"/>
      <c r="F292" s="262"/>
      <c r="G292" s="262"/>
      <c r="H292" s="262"/>
      <c r="I292" s="1671" t="e">
        <f t="shared" si="44"/>
        <v>#VALUE!</v>
      </c>
      <c r="J292" s="1671" t="str">
        <f t="shared" si="46"/>
        <v xml:space="preserve"> - </v>
      </c>
      <c r="K292" s="1671" t="str">
        <f t="shared" si="45"/>
        <v xml:space="preserve"> - </v>
      </c>
      <c r="L292" s="1661"/>
    </row>
    <row r="293" spans="1:13" s="765" customFormat="1" ht="15.75">
      <c r="A293" s="748" t="s">
        <v>687</v>
      </c>
      <c r="B293" s="262" t="s">
        <v>3286</v>
      </c>
      <c r="C293" s="782">
        <v>349</v>
      </c>
      <c r="D293" s="262" t="s">
        <v>3287</v>
      </c>
      <c r="E293" s="262" t="s">
        <v>3288</v>
      </c>
      <c r="F293" s="262" t="s">
        <v>3289</v>
      </c>
      <c r="G293" s="262" t="s">
        <v>3280</v>
      </c>
      <c r="H293" s="262">
        <v>1575</v>
      </c>
      <c r="I293" s="1671">
        <f t="shared" si="44"/>
        <v>5811.75</v>
      </c>
      <c r="J293" s="1671">
        <f t="shared" si="46"/>
        <v>6024.375</v>
      </c>
      <c r="K293" s="1671">
        <f t="shared" si="45"/>
        <v>7087.5</v>
      </c>
      <c r="L293" s="1661">
        <f>H293*5</f>
        <v>7875</v>
      </c>
      <c r="M293" s="262"/>
    </row>
    <row r="294" spans="1:13" s="765" customFormat="1" ht="15.75">
      <c r="A294" s="748" t="s">
        <v>619</v>
      </c>
      <c r="B294" s="262" t="s">
        <v>3290</v>
      </c>
      <c r="C294" s="782" t="s">
        <v>3291</v>
      </c>
      <c r="D294" s="262" t="s">
        <v>3292</v>
      </c>
      <c r="E294" s="262" t="s">
        <v>3293</v>
      </c>
      <c r="F294" s="262" t="s">
        <v>3294</v>
      </c>
      <c r="G294" s="262" t="s">
        <v>3280</v>
      </c>
      <c r="H294" s="262">
        <v>404.5</v>
      </c>
      <c r="I294" s="1671">
        <f t="shared" si="44"/>
        <v>1492.605</v>
      </c>
      <c r="J294" s="1671">
        <f t="shared" si="46"/>
        <v>1547.2124999999999</v>
      </c>
      <c r="K294" s="1671">
        <f t="shared" si="45"/>
        <v>1820.25</v>
      </c>
      <c r="L294" s="1661">
        <f>H294*5</f>
        <v>2022.5</v>
      </c>
    </row>
    <row r="295" spans="1:13" s="765" customFormat="1" ht="15.75">
      <c r="A295" s="748"/>
      <c r="B295" s="262"/>
      <c r="C295" s="782"/>
      <c r="D295" s="262"/>
      <c r="E295" s="262"/>
      <c r="F295" s="262"/>
      <c r="G295" s="262"/>
      <c r="H295" s="262"/>
      <c r="I295" s="1671" t="e">
        <f t="shared" si="44"/>
        <v>#VALUE!</v>
      </c>
      <c r="J295" s="1671" t="str">
        <f t="shared" si="46"/>
        <v xml:space="preserve"> - </v>
      </c>
      <c r="K295" s="1671" t="str">
        <f t="shared" si="45"/>
        <v xml:space="preserve"> - </v>
      </c>
      <c r="L295" s="1661"/>
    </row>
    <row r="296" spans="1:13" s="765" customFormat="1" ht="15.75">
      <c r="A296" s="748" t="s">
        <v>501</v>
      </c>
      <c r="B296" s="262" t="s">
        <v>3295</v>
      </c>
      <c r="C296" s="782">
        <v>105</v>
      </c>
      <c r="D296" s="262" t="s">
        <v>3296</v>
      </c>
      <c r="E296" s="262" t="s">
        <v>3297</v>
      </c>
      <c r="F296" s="262" t="s">
        <v>3298</v>
      </c>
      <c r="G296" s="262" t="s">
        <v>3280</v>
      </c>
      <c r="H296" s="262">
        <v>1407</v>
      </c>
      <c r="I296" s="1671">
        <f t="shared" si="44"/>
        <v>5191.83</v>
      </c>
      <c r="J296" s="1671">
        <f t="shared" si="46"/>
        <v>5381.7749999999996</v>
      </c>
      <c r="K296" s="1671">
        <f t="shared" si="45"/>
        <v>6331.5</v>
      </c>
      <c r="L296" s="1661">
        <f>H296*5</f>
        <v>7035</v>
      </c>
    </row>
    <row r="297" spans="1:13" s="768" customFormat="1" ht="40.5" customHeight="1">
      <c r="A297" s="748" t="s">
        <v>621</v>
      </c>
      <c r="B297" s="262" t="s">
        <v>3299</v>
      </c>
      <c r="C297" s="782" t="s">
        <v>3300</v>
      </c>
      <c r="D297" s="262" t="s">
        <v>3301</v>
      </c>
      <c r="E297" s="262" t="s">
        <v>3302</v>
      </c>
      <c r="F297" s="262" t="s">
        <v>3303</v>
      </c>
      <c r="G297" s="262" t="s">
        <v>3280</v>
      </c>
      <c r="H297" s="262">
        <v>271</v>
      </c>
      <c r="I297" s="1671">
        <f t="shared" si="44"/>
        <v>999.9899999999999</v>
      </c>
      <c r="J297" s="1671">
        <f t="shared" si="46"/>
        <v>1036.575</v>
      </c>
      <c r="K297" s="1671">
        <f t="shared" si="45"/>
        <v>1219.5</v>
      </c>
      <c r="L297" s="1661">
        <f>H297*5</f>
        <v>1355</v>
      </c>
    </row>
    <row r="298" spans="1:13" s="765" customFormat="1" ht="15.75">
      <c r="A298" s="748"/>
      <c r="B298" s="262"/>
      <c r="C298" s="782"/>
      <c r="D298" s="262"/>
      <c r="E298" s="262"/>
      <c r="F298" s="262"/>
      <c r="G298" s="262"/>
      <c r="H298" s="262"/>
      <c r="I298" s="1671" t="e">
        <f t="shared" si="44"/>
        <v>#VALUE!</v>
      </c>
      <c r="J298" s="1671" t="str">
        <f t="shared" si="46"/>
        <v xml:space="preserve"> - </v>
      </c>
      <c r="K298" s="1671" t="str">
        <f t="shared" si="45"/>
        <v xml:space="preserve"> - </v>
      </c>
      <c r="L298" s="1661"/>
    </row>
    <row r="299" spans="1:13" s="765" customFormat="1" ht="15.75">
      <c r="A299" s="770" t="s">
        <v>4165</v>
      </c>
      <c r="B299" s="771" t="s">
        <v>4214</v>
      </c>
      <c r="C299" s="788" t="s">
        <v>4215</v>
      </c>
      <c r="D299" s="771" t="s">
        <v>4216</v>
      </c>
      <c r="E299" s="771" t="s">
        <v>4163</v>
      </c>
      <c r="F299" s="771" t="s">
        <v>4164</v>
      </c>
      <c r="G299" s="771" t="s">
        <v>3280</v>
      </c>
      <c r="H299" s="771">
        <v>436</v>
      </c>
      <c r="I299" s="1671">
        <f t="shared" si="44"/>
        <v>1608.84</v>
      </c>
      <c r="J299" s="1671">
        <f t="shared" si="46"/>
        <v>1667.7</v>
      </c>
      <c r="K299" s="1671">
        <f t="shared" si="45"/>
        <v>1962</v>
      </c>
      <c r="L299" s="1661">
        <f>H299*5</f>
        <v>2180</v>
      </c>
    </row>
    <row r="300" spans="1:13" s="765" customFormat="1" ht="15.75">
      <c r="A300" s="748"/>
      <c r="B300" s="262"/>
      <c r="C300" s="782"/>
      <c r="D300" s="262"/>
      <c r="E300" s="262"/>
      <c r="F300" s="262"/>
      <c r="G300" s="262"/>
      <c r="H300" s="262"/>
      <c r="I300" s="1671" t="e">
        <f t="shared" si="44"/>
        <v>#VALUE!</v>
      </c>
      <c r="J300" s="1671" t="str">
        <f t="shared" si="46"/>
        <v xml:space="preserve"> - </v>
      </c>
      <c r="K300" s="1671" t="str">
        <f t="shared" si="45"/>
        <v xml:space="preserve"> - </v>
      </c>
      <c r="L300" s="1661"/>
    </row>
    <row r="301" spans="1:13" s="765" customFormat="1" ht="15.75">
      <c r="A301" s="748" t="s">
        <v>499</v>
      </c>
      <c r="B301" s="262" t="s">
        <v>3304</v>
      </c>
      <c r="C301" s="782" t="s">
        <v>3305</v>
      </c>
      <c r="D301" s="262" t="s">
        <v>3306</v>
      </c>
      <c r="E301" s="262" t="s">
        <v>3307</v>
      </c>
      <c r="F301" s="262" t="s">
        <v>3308</v>
      </c>
      <c r="G301" s="262" t="s">
        <v>500</v>
      </c>
      <c r="H301" s="262">
        <v>1170</v>
      </c>
      <c r="I301" s="1671">
        <f t="shared" si="44"/>
        <v>4317.3</v>
      </c>
      <c r="J301" s="1671">
        <f t="shared" si="46"/>
        <v>4475.25</v>
      </c>
      <c r="K301" s="1671">
        <f t="shared" si="45"/>
        <v>5265</v>
      </c>
      <c r="L301" s="1661">
        <f>H301*5</f>
        <v>5850</v>
      </c>
      <c r="M301" s="765" t="s">
        <v>11449</v>
      </c>
    </row>
    <row r="302" spans="1:13" s="765" customFormat="1" ht="15.75">
      <c r="A302" s="748" t="s">
        <v>521</v>
      </c>
      <c r="B302" s="262" t="s">
        <v>3309</v>
      </c>
      <c r="C302" s="782" t="s">
        <v>3310</v>
      </c>
      <c r="D302" s="262" t="s">
        <v>3311</v>
      </c>
      <c r="E302" s="262" t="s">
        <v>3312</v>
      </c>
      <c r="F302" s="262" t="s">
        <v>3313</v>
      </c>
      <c r="G302" s="262"/>
      <c r="H302" s="262">
        <v>36.5</v>
      </c>
      <c r="I302" s="1671">
        <f t="shared" si="44"/>
        <v>134.685</v>
      </c>
      <c r="J302" s="1671">
        <f t="shared" si="46"/>
        <v>139.61249999999998</v>
      </c>
      <c r="K302" s="1671">
        <f t="shared" ref="K302:K333" si="48">IF(H302&gt;0,H302*5*0.9," - ")</f>
        <v>164.25</v>
      </c>
      <c r="L302" s="1661">
        <f>H302*5</f>
        <v>182.5</v>
      </c>
      <c r="M302" s="765" t="s">
        <v>11449</v>
      </c>
    </row>
    <row r="303" spans="1:13" s="765" customFormat="1" ht="15.75">
      <c r="A303" s="748" t="s">
        <v>522</v>
      </c>
      <c r="B303" s="262" t="s">
        <v>3314</v>
      </c>
      <c r="C303" s="782" t="s">
        <v>3315</v>
      </c>
      <c r="D303" s="262" t="s">
        <v>3316</v>
      </c>
      <c r="E303" s="262" t="s">
        <v>3312</v>
      </c>
      <c r="F303" s="262" t="s">
        <v>3317</v>
      </c>
      <c r="G303" s="262"/>
      <c r="H303" s="262">
        <v>40.5</v>
      </c>
      <c r="I303" s="1671">
        <f t="shared" si="44"/>
        <v>149.44499999999999</v>
      </c>
      <c r="J303" s="1671">
        <f t="shared" si="46"/>
        <v>154.91249999999999</v>
      </c>
      <c r="K303" s="1671">
        <f t="shared" si="48"/>
        <v>182.25</v>
      </c>
      <c r="L303" s="1661">
        <f>H303*5</f>
        <v>202.5</v>
      </c>
      <c r="M303" s="765" t="s">
        <v>11449</v>
      </c>
    </row>
    <row r="304" spans="1:13" s="765" customFormat="1" ht="15.75">
      <c r="A304" s="748" t="s">
        <v>523</v>
      </c>
      <c r="B304" s="262" t="s">
        <v>3318</v>
      </c>
      <c r="C304" s="782" t="s">
        <v>3319</v>
      </c>
      <c r="D304" s="262" t="s">
        <v>3320</v>
      </c>
      <c r="E304" s="262" t="s">
        <v>3312</v>
      </c>
      <c r="F304" s="262" t="s">
        <v>3321</v>
      </c>
      <c r="G304" s="262"/>
      <c r="H304" s="262">
        <v>45.5</v>
      </c>
      <c r="I304" s="1671">
        <f t="shared" si="44"/>
        <v>167.89499999999998</v>
      </c>
      <c r="J304" s="1671">
        <f t="shared" si="46"/>
        <v>174.03749999999999</v>
      </c>
      <c r="K304" s="1671">
        <f t="shared" si="48"/>
        <v>204.75</v>
      </c>
      <c r="L304" s="1661">
        <f>H304*5</f>
        <v>227.5</v>
      </c>
      <c r="M304" s="765" t="s">
        <v>11449</v>
      </c>
    </row>
    <row r="305" spans="1:13" s="765" customFormat="1" ht="15.75">
      <c r="A305" s="748" t="s">
        <v>524</v>
      </c>
      <c r="B305" s="262" t="s">
        <v>3322</v>
      </c>
      <c r="C305" s="782" t="s">
        <v>3323</v>
      </c>
      <c r="D305" s="262" t="s">
        <v>3324</v>
      </c>
      <c r="E305" s="262" t="s">
        <v>3312</v>
      </c>
      <c r="F305" s="262" t="s">
        <v>3325</v>
      </c>
      <c r="G305" s="262"/>
      <c r="H305" s="262">
        <v>51.8</v>
      </c>
      <c r="I305" s="1671">
        <f t="shared" si="44"/>
        <v>191.142</v>
      </c>
      <c r="J305" s="1671">
        <f t="shared" si="46"/>
        <v>198.13499999999999</v>
      </c>
      <c r="K305" s="1671">
        <f t="shared" si="48"/>
        <v>233.1</v>
      </c>
      <c r="L305" s="1661">
        <f>H305*5</f>
        <v>259</v>
      </c>
      <c r="M305" s="765" t="s">
        <v>11449</v>
      </c>
    </row>
    <row r="306" spans="1:13" s="765" customFormat="1" ht="15.75">
      <c r="A306" s="751"/>
      <c r="B306" s="262"/>
      <c r="C306" s="782"/>
      <c r="D306" s="262"/>
      <c r="E306" s="262"/>
      <c r="F306" s="262"/>
      <c r="G306" s="262"/>
      <c r="H306" s="262"/>
      <c r="I306" s="1671" t="e">
        <f t="shared" si="44"/>
        <v>#VALUE!</v>
      </c>
      <c r="J306" s="1671" t="str">
        <f t="shared" si="46"/>
        <v xml:space="preserve"> - </v>
      </c>
      <c r="K306" s="1671" t="str">
        <f t="shared" si="48"/>
        <v xml:space="preserve"> - </v>
      </c>
      <c r="L306" s="1661"/>
    </row>
    <row r="307" spans="1:13" s="765" customFormat="1" ht="26.25">
      <c r="A307" s="1375"/>
      <c r="B307" s="1372"/>
      <c r="C307" s="1376"/>
      <c r="D307" s="1368" t="s">
        <v>5280</v>
      </c>
      <c r="E307" s="1369"/>
      <c r="F307" s="1372"/>
      <c r="G307" s="1373"/>
      <c r="H307" s="1374"/>
      <c r="I307" s="1671" t="e">
        <f t="shared" si="44"/>
        <v>#VALUE!</v>
      </c>
      <c r="J307" s="1672" t="str">
        <f t="shared" si="46"/>
        <v xml:space="preserve"> - </v>
      </c>
      <c r="K307" s="1672" t="str">
        <f t="shared" si="48"/>
        <v xml:space="preserve"> - </v>
      </c>
      <c r="L307" s="1665"/>
    </row>
    <row r="308" spans="1:13" s="765" customFormat="1" ht="21" customHeight="1">
      <c r="A308" s="748" t="s">
        <v>503</v>
      </c>
      <c r="B308" s="262" t="s">
        <v>3326</v>
      </c>
      <c r="C308" s="782" t="s">
        <v>3327</v>
      </c>
      <c r="D308" s="262" t="s">
        <v>3328</v>
      </c>
      <c r="E308" s="262" t="s">
        <v>3329</v>
      </c>
      <c r="F308" s="262" t="s">
        <v>3330</v>
      </c>
      <c r="G308" s="262" t="s">
        <v>3331</v>
      </c>
      <c r="H308" s="262">
        <v>2342</v>
      </c>
      <c r="I308" s="1671">
        <f t="shared" si="44"/>
        <v>8641.98</v>
      </c>
      <c r="J308" s="1671">
        <f t="shared" si="46"/>
        <v>8958.15</v>
      </c>
      <c r="K308" s="1671">
        <f t="shared" si="48"/>
        <v>10539</v>
      </c>
      <c r="L308" s="1661">
        <f>H308*5</f>
        <v>11710</v>
      </c>
    </row>
    <row r="309" spans="1:13" s="765" customFormat="1" ht="21" customHeight="1">
      <c r="A309" s="748"/>
      <c r="B309" s="262"/>
      <c r="C309" s="782"/>
      <c r="D309" s="262"/>
      <c r="E309" s="262"/>
      <c r="F309" s="262"/>
      <c r="G309" s="262"/>
      <c r="H309" s="262"/>
      <c r="I309" s="1671" t="e">
        <f t="shared" si="44"/>
        <v>#VALUE!</v>
      </c>
      <c r="J309" s="1671" t="str">
        <f t="shared" si="46"/>
        <v xml:space="preserve"> - </v>
      </c>
      <c r="K309" s="1671" t="str">
        <f t="shared" si="48"/>
        <v xml:space="preserve"> - </v>
      </c>
      <c r="L309" s="1661"/>
    </row>
    <row r="310" spans="1:13" s="765" customFormat="1" ht="21" customHeight="1">
      <c r="A310" s="748" t="s">
        <v>502</v>
      </c>
      <c r="B310" s="262" t="s">
        <v>3332</v>
      </c>
      <c r="C310" s="782" t="s">
        <v>3333</v>
      </c>
      <c r="D310" s="262" t="s">
        <v>3334</v>
      </c>
      <c r="E310" s="262" t="s">
        <v>3329</v>
      </c>
      <c r="F310" s="262" t="s">
        <v>3335</v>
      </c>
      <c r="G310" s="262" t="s">
        <v>3331</v>
      </c>
      <c r="H310" s="262">
        <v>1964</v>
      </c>
      <c r="I310" s="1671">
        <f t="shared" si="44"/>
        <v>7247.16</v>
      </c>
      <c r="J310" s="1671">
        <f t="shared" si="46"/>
        <v>7512.3</v>
      </c>
      <c r="K310" s="1671">
        <f t="shared" si="48"/>
        <v>8838</v>
      </c>
      <c r="L310" s="1661">
        <f>H310*5</f>
        <v>9820</v>
      </c>
    </row>
    <row r="311" spans="1:13" s="765" customFormat="1" ht="21" customHeight="1">
      <c r="A311" s="748"/>
      <c r="B311" s="262"/>
      <c r="C311" s="782"/>
      <c r="D311" s="262"/>
      <c r="E311" s="262"/>
      <c r="F311" s="262"/>
      <c r="G311" s="262"/>
      <c r="H311" s="262"/>
      <c r="I311" s="1671" t="e">
        <f t="shared" si="44"/>
        <v>#VALUE!</v>
      </c>
      <c r="J311" s="1671" t="str">
        <f t="shared" si="46"/>
        <v xml:space="preserve"> - </v>
      </c>
      <c r="K311" s="1671" t="str">
        <f t="shared" si="48"/>
        <v xml:space="preserve"> - </v>
      </c>
      <c r="L311" s="1661"/>
    </row>
    <row r="312" spans="1:13" s="765" customFormat="1" ht="21" customHeight="1">
      <c r="A312" s="748" t="s">
        <v>624</v>
      </c>
      <c r="B312" s="262" t="s">
        <v>3336</v>
      </c>
      <c r="C312" s="782">
        <v>206</v>
      </c>
      <c r="D312" s="262" t="s">
        <v>3337</v>
      </c>
      <c r="E312" s="262" t="s">
        <v>3338</v>
      </c>
      <c r="F312" s="262" t="s">
        <v>3339</v>
      </c>
      <c r="G312" s="262" t="s">
        <v>3331</v>
      </c>
      <c r="H312" s="262">
        <v>903</v>
      </c>
      <c r="I312" s="1671">
        <f t="shared" si="44"/>
        <v>3332.0699999999997</v>
      </c>
      <c r="J312" s="1671">
        <f t="shared" si="46"/>
        <v>3453.9749999999999</v>
      </c>
      <c r="K312" s="1671">
        <f t="shared" si="48"/>
        <v>4063.5</v>
      </c>
      <c r="L312" s="1661">
        <f>H312*5</f>
        <v>4515</v>
      </c>
    </row>
    <row r="313" spans="1:13" s="765" customFormat="1" ht="21" customHeight="1">
      <c r="A313" s="748"/>
      <c r="B313" s="262"/>
      <c r="C313" s="782"/>
      <c r="D313" s="262"/>
      <c r="E313" s="262"/>
      <c r="F313" s="262"/>
      <c r="G313" s="262"/>
      <c r="H313" s="262"/>
      <c r="I313" s="1671" t="e">
        <f t="shared" si="44"/>
        <v>#VALUE!</v>
      </c>
      <c r="J313" s="1671" t="str">
        <f t="shared" si="46"/>
        <v xml:space="preserve"> - </v>
      </c>
      <c r="K313" s="1671" t="str">
        <f t="shared" si="48"/>
        <v xml:space="preserve"> - </v>
      </c>
      <c r="L313" s="1661"/>
    </row>
    <row r="314" spans="1:13" s="765" customFormat="1" ht="21" customHeight="1">
      <c r="A314" s="748" t="s">
        <v>634</v>
      </c>
      <c r="B314" s="262" t="s">
        <v>3340</v>
      </c>
      <c r="C314" s="782">
        <v>219</v>
      </c>
      <c r="D314" s="262" t="s">
        <v>3341</v>
      </c>
      <c r="E314" s="262" t="s">
        <v>3342</v>
      </c>
      <c r="F314" s="262" t="s">
        <v>3343</v>
      </c>
      <c r="G314" s="262" t="s">
        <v>3331</v>
      </c>
      <c r="H314" s="262">
        <v>1045</v>
      </c>
      <c r="I314" s="1671">
        <f t="shared" si="44"/>
        <v>3856.0499999999997</v>
      </c>
      <c r="J314" s="1671">
        <f t="shared" si="46"/>
        <v>3997.125</v>
      </c>
      <c r="K314" s="1671">
        <f t="shared" si="48"/>
        <v>4702.5</v>
      </c>
      <c r="L314" s="1661">
        <f>H314*5</f>
        <v>5225</v>
      </c>
    </row>
    <row r="315" spans="1:13" s="768" customFormat="1" ht="21" customHeight="1">
      <c r="A315" s="748"/>
      <c r="B315" s="262"/>
      <c r="C315" s="782"/>
      <c r="D315" s="262"/>
      <c r="E315" s="262"/>
      <c r="F315" s="262"/>
      <c r="G315" s="262"/>
      <c r="H315" s="262"/>
      <c r="I315" s="1671" t="e">
        <f t="shared" si="44"/>
        <v>#VALUE!</v>
      </c>
      <c r="J315" s="1671" t="str">
        <f t="shared" si="46"/>
        <v xml:space="preserve"> - </v>
      </c>
      <c r="K315" s="1671" t="str">
        <f t="shared" si="48"/>
        <v xml:space="preserve"> - </v>
      </c>
      <c r="L315" s="1661"/>
    </row>
    <row r="316" spans="1:13" s="765" customFormat="1" ht="21" customHeight="1">
      <c r="A316" s="748" t="s">
        <v>3349</v>
      </c>
      <c r="B316" s="262" t="s">
        <v>3344</v>
      </c>
      <c r="C316" s="782" t="s">
        <v>3345</v>
      </c>
      <c r="D316" s="262" t="s">
        <v>3346</v>
      </c>
      <c r="E316" s="262" t="s">
        <v>3347</v>
      </c>
      <c r="F316" s="262" t="s">
        <v>3348</v>
      </c>
      <c r="G316" s="262" t="s">
        <v>3331</v>
      </c>
      <c r="H316" s="262">
        <v>2331</v>
      </c>
      <c r="I316" s="1671">
        <f t="shared" si="44"/>
        <v>8601.39</v>
      </c>
      <c r="J316" s="1671">
        <f t="shared" si="46"/>
        <v>8916.0749999999989</v>
      </c>
      <c r="K316" s="1671">
        <f t="shared" si="48"/>
        <v>10489.5</v>
      </c>
      <c r="L316" s="1661">
        <f>H316*5</f>
        <v>11655</v>
      </c>
    </row>
    <row r="317" spans="1:13" s="765" customFormat="1" ht="21" customHeight="1">
      <c r="A317" s="748" t="s">
        <v>3355</v>
      </c>
      <c r="B317" s="262" t="s">
        <v>3350</v>
      </c>
      <c r="C317" s="782" t="s">
        <v>3351</v>
      </c>
      <c r="D317" s="262" t="s">
        <v>3352</v>
      </c>
      <c r="E317" s="262" t="s">
        <v>3353</v>
      </c>
      <c r="F317" s="262" t="s">
        <v>3354</v>
      </c>
      <c r="G317" s="262" t="s">
        <v>3331</v>
      </c>
      <c r="H317" s="262">
        <v>2562</v>
      </c>
      <c r="I317" s="1671">
        <f t="shared" si="44"/>
        <v>9453.7799999999988</v>
      </c>
      <c r="J317" s="1671">
        <f t="shared" si="46"/>
        <v>9799.65</v>
      </c>
      <c r="K317" s="1671">
        <f t="shared" si="48"/>
        <v>11529</v>
      </c>
      <c r="L317" s="1661">
        <f>H317*5</f>
        <v>12810</v>
      </c>
    </row>
    <row r="318" spans="1:13" s="765" customFormat="1" ht="21" customHeight="1">
      <c r="A318" s="748"/>
      <c r="B318" s="262"/>
      <c r="C318" s="782"/>
      <c r="D318" s="262"/>
      <c r="E318" s="262"/>
      <c r="F318" s="262"/>
      <c r="G318" s="262"/>
      <c r="H318" s="262"/>
      <c r="I318" s="1671" t="e">
        <f t="shared" si="44"/>
        <v>#VALUE!</v>
      </c>
      <c r="J318" s="1671" t="str">
        <f t="shared" si="46"/>
        <v xml:space="preserve"> - </v>
      </c>
      <c r="K318" s="1671" t="str">
        <f t="shared" si="48"/>
        <v xml:space="preserve"> - </v>
      </c>
      <c r="L318" s="1661"/>
    </row>
    <row r="319" spans="1:13" s="765" customFormat="1" ht="21" customHeight="1">
      <c r="A319" s="748" t="s">
        <v>507</v>
      </c>
      <c r="B319" s="262" t="s">
        <v>3356</v>
      </c>
      <c r="C319" s="782">
        <v>122</v>
      </c>
      <c r="D319" s="262" t="s">
        <v>3357</v>
      </c>
      <c r="E319" s="262" t="s">
        <v>3358</v>
      </c>
      <c r="F319" s="262" t="s">
        <v>3359</v>
      </c>
      <c r="G319" s="262" t="s">
        <v>3331</v>
      </c>
      <c r="H319" s="262">
        <v>993</v>
      </c>
      <c r="I319" s="1671">
        <f t="shared" si="44"/>
        <v>3664.1699999999996</v>
      </c>
      <c r="J319" s="1671">
        <f t="shared" si="46"/>
        <v>3798.2249999999999</v>
      </c>
      <c r="K319" s="1671">
        <f t="shared" si="48"/>
        <v>4468.5</v>
      </c>
      <c r="L319" s="1661">
        <f>H319*5</f>
        <v>4965</v>
      </c>
    </row>
    <row r="320" spans="1:13" s="765" customFormat="1" ht="21" customHeight="1">
      <c r="A320" s="748"/>
      <c r="B320" s="262"/>
      <c r="C320" s="782"/>
      <c r="D320" s="262"/>
      <c r="E320" s="262"/>
      <c r="F320" s="262"/>
      <c r="G320" s="262"/>
      <c r="H320" s="262"/>
      <c r="I320" s="1671" t="e">
        <f t="shared" si="44"/>
        <v>#VALUE!</v>
      </c>
      <c r="J320" s="1671" t="str">
        <f t="shared" si="46"/>
        <v xml:space="preserve"> - </v>
      </c>
      <c r="K320" s="1671" t="str">
        <f t="shared" si="48"/>
        <v xml:space="preserve"> - </v>
      </c>
      <c r="L320" s="1661"/>
    </row>
    <row r="321" spans="1:13" s="765" customFormat="1" ht="21" customHeight="1">
      <c r="A321" s="748"/>
      <c r="B321" s="262"/>
      <c r="C321" s="782"/>
      <c r="D321" s="262"/>
      <c r="E321" s="262"/>
      <c r="F321" s="262"/>
      <c r="G321" s="262"/>
      <c r="H321" s="262"/>
      <c r="I321" s="1671" t="e">
        <f t="shared" si="44"/>
        <v>#VALUE!</v>
      </c>
      <c r="J321" s="1671" t="str">
        <f t="shared" si="46"/>
        <v xml:space="preserve"> - </v>
      </c>
      <c r="K321" s="1671" t="str">
        <f t="shared" si="48"/>
        <v xml:space="preserve"> - </v>
      </c>
      <c r="L321" s="1661"/>
    </row>
    <row r="322" spans="1:13" s="765" customFormat="1" ht="21" customHeight="1">
      <c r="A322" s="748" t="s">
        <v>735</v>
      </c>
      <c r="B322" s="262" t="s">
        <v>3360</v>
      </c>
      <c r="C322" s="782" t="s">
        <v>3361</v>
      </c>
      <c r="D322" s="262" t="s">
        <v>3362</v>
      </c>
      <c r="E322" s="262" t="s">
        <v>3363</v>
      </c>
      <c r="F322" s="262" t="s">
        <v>3364</v>
      </c>
      <c r="G322" s="262" t="s">
        <v>3331</v>
      </c>
      <c r="H322" s="262">
        <v>1418</v>
      </c>
      <c r="I322" s="1671">
        <f t="shared" si="44"/>
        <v>5232.42</v>
      </c>
      <c r="J322" s="1671">
        <f t="shared" si="46"/>
        <v>5423.8499999999995</v>
      </c>
      <c r="K322" s="1671">
        <f t="shared" si="48"/>
        <v>6381</v>
      </c>
      <c r="L322" s="1661">
        <f>H322*5</f>
        <v>7090</v>
      </c>
    </row>
    <row r="323" spans="1:13" s="765" customFormat="1" ht="21" customHeight="1">
      <c r="A323" s="748" t="s">
        <v>710</v>
      </c>
      <c r="B323" s="262" t="s">
        <v>3365</v>
      </c>
      <c r="C323" s="782" t="s">
        <v>3366</v>
      </c>
      <c r="D323" s="262" t="s">
        <v>3367</v>
      </c>
      <c r="E323" s="262" t="s">
        <v>3368</v>
      </c>
      <c r="F323" s="262" t="s">
        <v>3369</v>
      </c>
      <c r="G323" s="262" t="s">
        <v>3331</v>
      </c>
      <c r="H323" s="262">
        <v>2090</v>
      </c>
      <c r="I323" s="1671">
        <f t="shared" si="44"/>
        <v>7712.0999999999995</v>
      </c>
      <c r="J323" s="1671">
        <f t="shared" si="46"/>
        <v>7994.25</v>
      </c>
      <c r="K323" s="1671">
        <f t="shared" si="48"/>
        <v>9405</v>
      </c>
      <c r="L323" s="1661">
        <f>H323*5</f>
        <v>10450</v>
      </c>
    </row>
    <row r="324" spans="1:13" s="765" customFormat="1" ht="21" customHeight="1">
      <c r="A324" s="748"/>
      <c r="B324" s="262"/>
      <c r="C324" s="782"/>
      <c r="D324" s="262"/>
      <c r="E324" s="262"/>
      <c r="F324" s="262"/>
      <c r="G324" s="262"/>
      <c r="H324" s="262"/>
      <c r="I324" s="1671" t="e">
        <f t="shared" si="44"/>
        <v>#VALUE!</v>
      </c>
      <c r="J324" s="1671" t="str">
        <f t="shared" si="46"/>
        <v xml:space="preserve"> - </v>
      </c>
      <c r="K324" s="1671" t="str">
        <f t="shared" si="48"/>
        <v xml:space="preserve"> - </v>
      </c>
      <c r="L324" s="1661"/>
    </row>
    <row r="325" spans="1:13" s="765" customFormat="1" ht="21" customHeight="1">
      <c r="A325" s="748" t="s">
        <v>714</v>
      </c>
      <c r="B325" s="262" t="s">
        <v>3370</v>
      </c>
      <c r="C325" s="782" t="s">
        <v>3371</v>
      </c>
      <c r="D325" s="262" t="s">
        <v>5322</v>
      </c>
      <c r="E325" s="262" t="s">
        <v>3372</v>
      </c>
      <c r="F325" s="262" t="s">
        <v>3373</v>
      </c>
      <c r="G325" s="262"/>
      <c r="H325" s="262">
        <v>54.4</v>
      </c>
      <c r="I325" s="1671">
        <f t="shared" si="44"/>
        <v>200.73599999999999</v>
      </c>
      <c r="J325" s="1671">
        <f t="shared" si="46"/>
        <v>208.08</v>
      </c>
      <c r="K325" s="1671">
        <f t="shared" si="48"/>
        <v>244.8</v>
      </c>
      <c r="L325" s="1661">
        <f>H325*5</f>
        <v>272</v>
      </c>
    </row>
    <row r="326" spans="1:13" s="765" customFormat="1" ht="21" customHeight="1">
      <c r="A326" s="748" t="s">
        <v>715</v>
      </c>
      <c r="B326" s="262" t="s">
        <v>3374</v>
      </c>
      <c r="C326" s="782" t="s">
        <v>3375</v>
      </c>
      <c r="D326" s="262" t="s">
        <v>5323</v>
      </c>
      <c r="E326" s="262" t="s">
        <v>3372</v>
      </c>
      <c r="F326" s="262" t="s">
        <v>3376</v>
      </c>
      <c r="G326" s="262"/>
      <c r="H326" s="262">
        <v>64.099999999999994</v>
      </c>
      <c r="I326" s="1671">
        <f t="shared" si="44"/>
        <v>236.52899999999997</v>
      </c>
      <c r="J326" s="1671">
        <f t="shared" si="46"/>
        <v>245.18249999999998</v>
      </c>
      <c r="K326" s="1671">
        <f t="shared" si="48"/>
        <v>288.45</v>
      </c>
      <c r="L326" s="1661">
        <f>H326*5</f>
        <v>320.5</v>
      </c>
    </row>
    <row r="327" spans="1:13" s="765" customFormat="1" ht="21" customHeight="1">
      <c r="A327" s="748" t="s">
        <v>713</v>
      </c>
      <c r="B327" s="262" t="s">
        <v>3377</v>
      </c>
      <c r="C327" s="782" t="s">
        <v>3378</v>
      </c>
      <c r="D327" s="262" t="s">
        <v>5324</v>
      </c>
      <c r="E327" s="262" t="s">
        <v>3372</v>
      </c>
      <c r="F327" s="262" t="s">
        <v>3379</v>
      </c>
      <c r="G327" s="262"/>
      <c r="H327" s="262">
        <v>113.5</v>
      </c>
      <c r="I327" s="1671">
        <f t="shared" si="44"/>
        <v>418.815</v>
      </c>
      <c r="J327" s="1671">
        <f t="shared" si="46"/>
        <v>434.13749999999999</v>
      </c>
      <c r="K327" s="1671">
        <f t="shared" si="48"/>
        <v>510.75</v>
      </c>
      <c r="L327" s="1661">
        <f>H327*5</f>
        <v>567.5</v>
      </c>
    </row>
    <row r="328" spans="1:13" s="765" customFormat="1" ht="21" customHeight="1">
      <c r="A328" s="748" t="s">
        <v>712</v>
      </c>
      <c r="B328" s="262" t="s">
        <v>3380</v>
      </c>
      <c r="C328" s="782" t="s">
        <v>3381</v>
      </c>
      <c r="D328" s="262" t="s">
        <v>5325</v>
      </c>
      <c r="E328" s="262" t="s">
        <v>3372</v>
      </c>
      <c r="F328" s="262" t="s">
        <v>3382</v>
      </c>
      <c r="G328" s="262"/>
      <c r="H328" s="262">
        <v>8.3000000000000007</v>
      </c>
      <c r="I328" s="1671">
        <f t="shared" si="44"/>
        <v>30.626999999999999</v>
      </c>
      <c r="J328" s="1671">
        <f t="shared" si="46"/>
        <v>31.747499999999999</v>
      </c>
      <c r="K328" s="1671">
        <f t="shared" si="48"/>
        <v>37.35</v>
      </c>
      <c r="L328" s="1661">
        <f>H328*5</f>
        <v>41.5</v>
      </c>
    </row>
    <row r="329" spans="1:13" s="765" customFormat="1" ht="21" customHeight="1">
      <c r="A329" s="748" t="s">
        <v>711</v>
      </c>
      <c r="B329" s="262" t="s">
        <v>3383</v>
      </c>
      <c r="C329" s="782" t="s">
        <v>3384</v>
      </c>
      <c r="D329" s="262" t="s">
        <v>5326</v>
      </c>
      <c r="E329" s="262" t="s">
        <v>3372</v>
      </c>
      <c r="F329" s="262" t="s">
        <v>3385</v>
      </c>
      <c r="G329" s="262"/>
      <c r="H329" s="262">
        <v>3.05</v>
      </c>
      <c r="I329" s="1671">
        <f t="shared" si="44"/>
        <v>11.254499999999998</v>
      </c>
      <c r="J329" s="1671">
        <f t="shared" si="46"/>
        <v>11.66625</v>
      </c>
      <c r="K329" s="1671">
        <f t="shared" si="48"/>
        <v>13.725</v>
      </c>
      <c r="L329" s="1661">
        <f>H329*5</f>
        <v>15.25</v>
      </c>
    </row>
    <row r="330" spans="1:13" s="765" customFormat="1" ht="21">
      <c r="A330" s="762"/>
      <c r="B330" s="763"/>
      <c r="C330" s="779"/>
      <c r="D330" s="764" t="s">
        <v>5321</v>
      </c>
      <c r="E330" s="763"/>
      <c r="F330" s="763"/>
      <c r="G330" s="763"/>
      <c r="H330" s="763"/>
      <c r="I330" s="1671" t="e">
        <f t="shared" si="44"/>
        <v>#VALUE!</v>
      </c>
      <c r="J330" s="1671" t="str">
        <f t="shared" si="46"/>
        <v xml:space="preserve"> - </v>
      </c>
      <c r="K330" s="1671" t="str">
        <f t="shared" si="48"/>
        <v xml:space="preserve"> - </v>
      </c>
      <c r="L330" s="1661"/>
    </row>
    <row r="331" spans="1:13" ht="15.75">
      <c r="A331" s="748" t="s">
        <v>673</v>
      </c>
      <c r="B331" s="262" t="s">
        <v>3743</v>
      </c>
      <c r="C331" s="782" t="s">
        <v>3744</v>
      </c>
      <c r="D331" s="262" t="s">
        <v>3745</v>
      </c>
      <c r="F331" s="262" t="s">
        <v>3746</v>
      </c>
      <c r="H331" s="260">
        <v>56.7</v>
      </c>
      <c r="I331" s="1671">
        <f t="shared" si="44"/>
        <v>209.22299999999998</v>
      </c>
      <c r="J331" s="1671">
        <f t="shared" si="46"/>
        <v>216.8775</v>
      </c>
      <c r="K331" s="1671">
        <f t="shared" si="48"/>
        <v>255.15</v>
      </c>
      <c r="L331" s="1661">
        <f t="shared" ref="L331:L345" si="49">H331*5</f>
        <v>283.5</v>
      </c>
    </row>
    <row r="332" spans="1:13" s="750" customFormat="1" ht="15" customHeight="1">
      <c r="A332" s="748" t="s">
        <v>8536</v>
      </c>
      <c r="B332" s="262" t="s">
        <v>8537</v>
      </c>
      <c r="C332" s="782" t="s">
        <v>3744</v>
      </c>
      <c r="D332" s="262" t="s">
        <v>8538</v>
      </c>
      <c r="E332" s="262"/>
      <c r="F332" s="262" t="s">
        <v>8539</v>
      </c>
      <c r="G332" s="262"/>
      <c r="H332" s="260">
        <v>56.7</v>
      </c>
      <c r="I332" s="1671">
        <f t="shared" ref="I332" si="50">IF(ISTEXT(K332)," - ",K332*0.85)</f>
        <v>216.8775</v>
      </c>
      <c r="J332" s="1671">
        <f t="shared" si="46"/>
        <v>216.8775</v>
      </c>
      <c r="K332" s="1671">
        <f t="shared" si="48"/>
        <v>255.15</v>
      </c>
      <c r="L332" s="1661">
        <f t="shared" si="49"/>
        <v>283.5</v>
      </c>
      <c r="M332" s="1628"/>
    </row>
    <row r="333" spans="1:13" ht="15.75">
      <c r="A333" s="748" t="s">
        <v>674</v>
      </c>
      <c r="B333" s="262" t="s">
        <v>3747</v>
      </c>
      <c r="C333" s="782" t="s">
        <v>3748</v>
      </c>
      <c r="D333" s="262" t="s">
        <v>3749</v>
      </c>
      <c r="F333" s="262" t="s">
        <v>3750</v>
      </c>
      <c r="H333" s="260">
        <v>56.7</v>
      </c>
      <c r="I333" s="1671">
        <f t="shared" si="44"/>
        <v>209.22299999999998</v>
      </c>
      <c r="J333" s="1671">
        <f t="shared" si="46"/>
        <v>216.8775</v>
      </c>
      <c r="K333" s="1671">
        <f t="shared" si="48"/>
        <v>255.15</v>
      </c>
      <c r="L333" s="1661">
        <f t="shared" si="49"/>
        <v>283.5</v>
      </c>
    </row>
    <row r="334" spans="1:13" ht="15.75">
      <c r="A334" s="748" t="s">
        <v>4205</v>
      </c>
      <c r="B334" s="262" t="str">
        <f t="shared" ref="B334:B343" si="51">CONCATENATE("Raimondi-",C334)</f>
        <v>Raimondi-27450G36</v>
      </c>
      <c r="C334" s="782" t="s">
        <v>4191</v>
      </c>
      <c r="D334" s="262" t="str">
        <f t="shared" ref="D334:D343" si="52">CONCATENATE(F334, " - ",B334)</f>
        <v>Disc carbura de silicon pt. slefuiri placi, Ø500mm, gran. 36 - Raimondi-27450G36</v>
      </c>
      <c r="F334" s="262" t="s">
        <v>4201</v>
      </c>
      <c r="H334" s="260">
        <v>15.65</v>
      </c>
      <c r="I334" s="1671">
        <f t="shared" si="44"/>
        <v>57.748499999999993</v>
      </c>
      <c r="J334" s="1671">
        <f t="shared" si="46"/>
        <v>59.861249999999998</v>
      </c>
      <c r="K334" s="1671">
        <f t="shared" ref="K334:K345" si="53">IF(H334&gt;0,H334*5*0.9," - ")</f>
        <v>70.424999999999997</v>
      </c>
      <c r="L334" s="1661">
        <f t="shared" si="49"/>
        <v>78.25</v>
      </c>
    </row>
    <row r="335" spans="1:13" ht="15.75">
      <c r="A335" s="748" t="s">
        <v>4204</v>
      </c>
      <c r="B335" s="262" t="str">
        <f t="shared" si="51"/>
        <v>Raimondi-27450G100</v>
      </c>
      <c r="C335" s="782" t="s">
        <v>4192</v>
      </c>
      <c r="D335" s="262" t="str">
        <f t="shared" si="52"/>
        <v>Disc carbura de silicon pt. slefuiri placi, Ø500mm, gran. 100 - Raimondi-27450G100</v>
      </c>
      <c r="F335" s="262" t="s">
        <v>4202</v>
      </c>
      <c r="H335" s="260">
        <v>12</v>
      </c>
      <c r="I335" s="1671">
        <f t="shared" ref="I335:I406" si="54">IF(K335*0.82&gt;0,K335*0.82," - ")</f>
        <v>44.279999999999994</v>
      </c>
      <c r="J335" s="1671">
        <f t="shared" si="46"/>
        <v>45.9</v>
      </c>
      <c r="K335" s="1671">
        <f t="shared" si="53"/>
        <v>54</v>
      </c>
      <c r="L335" s="1661">
        <f t="shared" si="49"/>
        <v>60</v>
      </c>
    </row>
    <row r="336" spans="1:13" ht="15.75">
      <c r="A336" s="748" t="s">
        <v>4210</v>
      </c>
      <c r="B336" s="262" t="str">
        <f t="shared" si="51"/>
        <v>Raimondi-274RT490G180</v>
      </c>
      <c r="C336" s="782" t="s">
        <v>4193</v>
      </c>
      <c r="D336" s="262" t="str">
        <f t="shared" si="52"/>
        <v>Disc din panza pt. finisari pardoseli, 2 fete Ø490mm, gran. 180 - Raimondi-274RT490G180</v>
      </c>
      <c r="F336" s="262" t="s">
        <v>4203</v>
      </c>
      <c r="H336" s="260">
        <v>9.0500000000000007</v>
      </c>
      <c r="I336" s="1671">
        <f t="shared" si="54"/>
        <v>33.394500000000001</v>
      </c>
      <c r="J336" s="1671">
        <f t="shared" si="46"/>
        <v>34.616250000000001</v>
      </c>
      <c r="K336" s="1671">
        <f t="shared" si="53"/>
        <v>40.725000000000001</v>
      </c>
      <c r="L336" s="1661">
        <f t="shared" si="49"/>
        <v>45.25</v>
      </c>
    </row>
    <row r="337" spans="1:13" ht="15.75">
      <c r="A337" s="748" t="s">
        <v>4206</v>
      </c>
      <c r="B337" s="262" t="str">
        <f t="shared" si="51"/>
        <v>Raimondi-27450W36</v>
      </c>
      <c r="C337" s="782" t="s">
        <v>4194</v>
      </c>
      <c r="D337" s="262" t="str">
        <f t="shared" si="52"/>
        <v>Disc din carbura de tungsten pt. slefuiri placi, Ø500mm, gran. 36 - Raimondi-27450W36</v>
      </c>
      <c r="F337" s="262" t="s">
        <v>4190</v>
      </c>
      <c r="H337" s="260">
        <v>116.6</v>
      </c>
      <c r="I337" s="1671">
        <f t="shared" si="54"/>
        <v>430.25400000000002</v>
      </c>
      <c r="J337" s="1671">
        <f t="shared" si="46"/>
        <v>445.995</v>
      </c>
      <c r="K337" s="1671">
        <f t="shared" si="53"/>
        <v>524.70000000000005</v>
      </c>
      <c r="L337" s="1661">
        <f t="shared" si="49"/>
        <v>583</v>
      </c>
    </row>
    <row r="338" spans="1:13" ht="15.75">
      <c r="A338" s="748" t="s">
        <v>4506</v>
      </c>
      <c r="B338" s="262" t="str">
        <f t="shared" si="51"/>
        <v>Raimondi-250</v>
      </c>
      <c r="C338" s="782">
        <v>250</v>
      </c>
      <c r="D338" s="262" t="str">
        <f t="shared" si="52"/>
        <v>Disc cu 5 pietre oala din carbura de silicon pt. slefuiri placi, Ø490mm, gran. 16 - pt. Maxitina - Raimondi-250</v>
      </c>
      <c r="E338" s="750"/>
      <c r="F338" s="262" t="s">
        <v>5316</v>
      </c>
      <c r="H338" s="260">
        <v>126</v>
      </c>
      <c r="I338" s="1671">
        <f t="shared" si="54"/>
        <v>464.94</v>
      </c>
      <c r="J338" s="1671">
        <f t="shared" ref="J338:J409" si="55">IF(ISTEXT(K338)," - ",K338*0.85)</f>
        <v>481.95</v>
      </c>
      <c r="K338" s="1671">
        <f t="shared" si="53"/>
        <v>567</v>
      </c>
      <c r="L338" s="1661">
        <f t="shared" si="49"/>
        <v>630</v>
      </c>
      <c r="M338" s="260"/>
    </row>
    <row r="339" spans="1:13" ht="15.75">
      <c r="A339" s="748" t="s">
        <v>4508</v>
      </c>
      <c r="B339" s="262" t="str">
        <f t="shared" si="51"/>
        <v>Raimondi-27445G36</v>
      </c>
      <c r="C339" s="782" t="s">
        <v>4507</v>
      </c>
      <c r="D339" s="262" t="str">
        <f t="shared" si="52"/>
        <v>Disc carbura de silicon pt. slefuiri placi, Ø450mm, gran. 36 - Raimondi-27445G36</v>
      </c>
      <c r="F339" s="262" t="s">
        <v>4509</v>
      </c>
      <c r="H339" s="260">
        <v>13</v>
      </c>
      <c r="I339" s="1671">
        <f t="shared" si="54"/>
        <v>47.97</v>
      </c>
      <c r="J339" s="1671">
        <f t="shared" si="55"/>
        <v>49.725000000000001</v>
      </c>
      <c r="K339" s="1671">
        <f t="shared" si="53"/>
        <v>58.5</v>
      </c>
      <c r="L339" s="1661">
        <f t="shared" si="49"/>
        <v>65</v>
      </c>
    </row>
    <row r="340" spans="1:13" ht="15.75">
      <c r="A340" s="748" t="s">
        <v>4205</v>
      </c>
      <c r="B340" s="262" t="str">
        <f>CONCATENATE("Raimondi-",C340)</f>
        <v>Raimondi-27450G36</v>
      </c>
      <c r="C340" s="782" t="s">
        <v>4191</v>
      </c>
      <c r="D340" s="262" t="str">
        <f t="shared" ref="D340" si="56">CONCATENATE(F340, " - ",B340)</f>
        <v>Disc carbura de silicon pt. slefuiri placi, Ø500mm, gran. 36 - Raimondi-27450G36</v>
      </c>
      <c r="F340" s="262" t="s">
        <v>4201</v>
      </c>
      <c r="H340" s="260">
        <v>14.9</v>
      </c>
      <c r="I340" s="1671">
        <f t="shared" ref="I340" si="57">IF(K340*0.82&gt;0,K340*0.82," - ")</f>
        <v>54.980999999999995</v>
      </c>
      <c r="J340" s="1671">
        <f t="shared" ref="J340" si="58">IF(ISTEXT(K340)," - ",K340*0.85)</f>
        <v>56.992499999999993</v>
      </c>
      <c r="K340" s="1671">
        <f t="shared" ref="K340" si="59">IF(H340&gt;0,H340*5*0.9," - ")</f>
        <v>67.05</v>
      </c>
      <c r="L340" s="1661">
        <f t="shared" ref="L340" si="60">H340*5</f>
        <v>74.5</v>
      </c>
    </row>
    <row r="341" spans="1:13" ht="15.75">
      <c r="A341" s="748" t="s">
        <v>4511</v>
      </c>
      <c r="B341" s="262" t="str">
        <f t="shared" si="51"/>
        <v>Raimondi-27445G100</v>
      </c>
      <c r="C341" s="782" t="s">
        <v>4510</v>
      </c>
      <c r="D341" s="262" t="str">
        <f t="shared" si="52"/>
        <v>Disc carbura de silicon pt. slefuiri placi, Ø450mm, gran. 100 - Raimondi-27445G100</v>
      </c>
      <c r="F341" s="262" t="s">
        <v>4512</v>
      </c>
      <c r="H341" s="260">
        <v>10</v>
      </c>
      <c r="I341" s="1671">
        <f t="shared" si="54"/>
        <v>36.9</v>
      </c>
      <c r="J341" s="1671">
        <f t="shared" si="55"/>
        <v>38.25</v>
      </c>
      <c r="K341" s="1671">
        <f t="shared" si="53"/>
        <v>45</v>
      </c>
      <c r="L341" s="1661">
        <f t="shared" si="49"/>
        <v>50</v>
      </c>
    </row>
    <row r="342" spans="1:13" s="765" customFormat="1" ht="15.75">
      <c r="A342" s="748" t="s">
        <v>4514</v>
      </c>
      <c r="B342" s="262" t="str">
        <f t="shared" si="51"/>
        <v>Raimondi-27445W16</v>
      </c>
      <c r="C342" s="782" t="s">
        <v>4513</v>
      </c>
      <c r="D342" s="262" t="str">
        <f t="shared" si="52"/>
        <v>Disc din carbura de tungsten pt. slefuiri placi, Ø450mm, gran. 16 - Raimondi-27445W16</v>
      </c>
      <c r="E342" s="262"/>
      <c r="F342" s="262" t="s">
        <v>4515</v>
      </c>
      <c r="G342" s="262"/>
      <c r="H342" s="260">
        <v>98.2</v>
      </c>
      <c r="I342" s="1671">
        <f t="shared" si="54"/>
        <v>362.358</v>
      </c>
      <c r="J342" s="1671">
        <f t="shared" si="55"/>
        <v>375.61500000000001</v>
      </c>
      <c r="K342" s="1671">
        <f t="shared" si="53"/>
        <v>441.90000000000003</v>
      </c>
      <c r="L342" s="1661">
        <f t="shared" si="49"/>
        <v>491</v>
      </c>
    </row>
    <row r="343" spans="1:13" s="262" customFormat="1" ht="15.75">
      <c r="A343" s="748" t="s">
        <v>4514</v>
      </c>
      <c r="B343" s="262" t="str">
        <f t="shared" si="51"/>
        <v>Raimondi-279450</v>
      </c>
      <c r="C343" s="782">
        <v>279450</v>
      </c>
      <c r="D343" s="262" t="str">
        <f t="shared" si="52"/>
        <v>Disc suport pt. discuri abrazive, Ø450mm - Raimondi-279450</v>
      </c>
      <c r="F343" s="262" t="s">
        <v>8720</v>
      </c>
      <c r="H343" s="260">
        <v>82.45</v>
      </c>
      <c r="I343" s="1671">
        <f t="shared" si="54"/>
        <v>304.2405</v>
      </c>
      <c r="J343" s="1671">
        <f t="shared" si="55"/>
        <v>315.37125000000003</v>
      </c>
      <c r="K343" s="1671">
        <f t="shared" si="53"/>
        <v>371.02500000000003</v>
      </c>
      <c r="L343" s="1661">
        <f t="shared" si="49"/>
        <v>412.25</v>
      </c>
    </row>
    <row r="344" spans="1:13" ht="15.75">
      <c r="A344" s="748" t="s">
        <v>8895</v>
      </c>
      <c r="B344" s="262" t="s">
        <v>8893</v>
      </c>
      <c r="C344" s="782" t="s">
        <v>11439</v>
      </c>
      <c r="D344" s="262" t="s">
        <v>8892</v>
      </c>
      <c r="F344" s="262" t="s">
        <v>8894</v>
      </c>
      <c r="H344" s="260">
        <v>75.099999999999994</v>
      </c>
      <c r="I344" s="1671">
        <f t="shared" si="54"/>
        <v>277.11899999999997</v>
      </c>
      <c r="J344" s="1671">
        <f t="shared" si="55"/>
        <v>287.25749999999999</v>
      </c>
      <c r="K344" s="1671">
        <f t="shared" si="53"/>
        <v>337.95</v>
      </c>
      <c r="L344" s="1661">
        <f t="shared" si="49"/>
        <v>375.5</v>
      </c>
    </row>
    <row r="345" spans="1:13" s="765" customFormat="1" ht="15.75">
      <c r="A345" s="751" t="s">
        <v>8898</v>
      </c>
      <c r="B345" s="262" t="s">
        <v>8897</v>
      </c>
      <c r="C345" s="782">
        <v>212</v>
      </c>
      <c r="D345" s="262" t="s">
        <v>8896</v>
      </c>
      <c r="E345" s="262"/>
      <c r="F345" s="262" t="s">
        <v>8899</v>
      </c>
      <c r="G345" s="262"/>
      <c r="H345" s="262">
        <v>175.5</v>
      </c>
      <c r="I345" s="1671">
        <f t="shared" si="54"/>
        <v>647.59499999999991</v>
      </c>
      <c r="J345" s="1671">
        <f t="shared" si="55"/>
        <v>671.28750000000002</v>
      </c>
      <c r="K345" s="1671">
        <f t="shared" si="53"/>
        <v>789.75</v>
      </c>
      <c r="L345" s="1661">
        <f t="shared" si="49"/>
        <v>877.5</v>
      </c>
    </row>
    <row r="346" spans="1:13" ht="15.75">
      <c r="A346" s="748" t="s">
        <v>11456</v>
      </c>
      <c r="B346" s="262" t="s">
        <v>11457</v>
      </c>
      <c r="C346" s="782" t="s">
        <v>11439</v>
      </c>
      <c r="D346" s="262" t="s">
        <v>11458</v>
      </c>
      <c r="F346" s="262" t="s">
        <v>11459</v>
      </c>
      <c r="H346" s="260">
        <v>66.7</v>
      </c>
      <c r="I346" s="1671">
        <f t="shared" ref="I346:I347" si="61">IF(K346*0.82&gt;0,K346*0.82," - ")</f>
        <v>246.12300000000002</v>
      </c>
      <c r="J346" s="1671">
        <f t="shared" ref="J346:J347" si="62">IF(ISTEXT(K346)," - ",K346*0.85)</f>
        <v>255.12750000000003</v>
      </c>
      <c r="K346" s="1671">
        <f t="shared" ref="K346:K347" si="63">IF(H346&gt;0,H346*5*0.9," - ")</f>
        <v>300.15000000000003</v>
      </c>
      <c r="L346" s="1661">
        <f t="shared" ref="L346:L347" si="64">H346*5</f>
        <v>333.5</v>
      </c>
      <c r="M346" s="2072"/>
    </row>
    <row r="347" spans="1:13" s="765" customFormat="1" ht="15.75">
      <c r="A347" s="751" t="s">
        <v>11463</v>
      </c>
      <c r="B347" s="262" t="s">
        <v>11462</v>
      </c>
      <c r="C347" s="782">
        <v>212</v>
      </c>
      <c r="D347" s="262" t="s">
        <v>11460</v>
      </c>
      <c r="E347" s="262"/>
      <c r="F347" s="262" t="s">
        <v>11461</v>
      </c>
      <c r="G347" s="262"/>
      <c r="H347" s="262">
        <v>99.8</v>
      </c>
      <c r="I347" s="1671">
        <f t="shared" si="61"/>
        <v>368.262</v>
      </c>
      <c r="J347" s="1671">
        <f t="shared" si="62"/>
        <v>381.73500000000001</v>
      </c>
      <c r="K347" s="1671">
        <f t="shared" si="63"/>
        <v>449.1</v>
      </c>
      <c r="L347" s="1661">
        <f t="shared" si="64"/>
        <v>499</v>
      </c>
      <c r="M347" s="2072"/>
    </row>
    <row r="348" spans="1:13" s="765" customFormat="1" ht="15.75">
      <c r="A348" s="751"/>
      <c r="B348" s="262"/>
      <c r="C348" s="782"/>
      <c r="D348" s="262"/>
      <c r="E348" s="262"/>
      <c r="F348" s="262"/>
      <c r="G348" s="262"/>
      <c r="H348" s="262"/>
      <c r="I348" s="1671"/>
      <c r="J348" s="1671"/>
      <c r="K348" s="1671"/>
      <c r="L348" s="1661"/>
    </row>
    <row r="349" spans="1:13" s="765" customFormat="1" ht="15.75">
      <c r="A349" s="751"/>
      <c r="B349" s="262"/>
      <c r="C349" s="782"/>
      <c r="D349" s="262"/>
      <c r="E349" s="262"/>
      <c r="F349" s="262"/>
      <c r="G349" s="262"/>
      <c r="H349" s="262"/>
      <c r="I349" s="1671" t="e">
        <f t="shared" si="54"/>
        <v>#VALUE!</v>
      </c>
      <c r="J349" s="1671" t="str">
        <f t="shared" si="55"/>
        <v xml:space="preserve"> - </v>
      </c>
      <c r="K349" s="1671" t="str">
        <f t="shared" ref="K349:K380" si="65">IF(H349&gt;0,H349*5*0.9," - ")</f>
        <v xml:space="preserve"> - </v>
      </c>
      <c r="L349" s="1661"/>
    </row>
    <row r="350" spans="1:13" s="765" customFormat="1" ht="26.25">
      <c r="A350" s="1375"/>
      <c r="B350" s="1372"/>
      <c r="C350" s="1376"/>
      <c r="D350" s="1368" t="s">
        <v>5284</v>
      </c>
      <c r="E350" s="1369"/>
      <c r="F350" s="1372"/>
      <c r="G350" s="1373"/>
      <c r="H350" s="1374"/>
      <c r="I350" s="1671" t="e">
        <f t="shared" si="54"/>
        <v>#VALUE!</v>
      </c>
      <c r="J350" s="1672" t="str">
        <f t="shared" si="55"/>
        <v xml:space="preserve"> - </v>
      </c>
      <c r="K350" s="1672" t="str">
        <f t="shared" si="65"/>
        <v xml:space="preserve"> - </v>
      </c>
      <c r="L350" s="1665"/>
    </row>
    <row r="351" spans="1:13" s="765" customFormat="1" ht="21" customHeight="1">
      <c r="A351" s="748" t="s">
        <v>693</v>
      </c>
      <c r="B351" s="262" t="s">
        <v>3386</v>
      </c>
      <c r="C351" s="782" t="s">
        <v>3387</v>
      </c>
      <c r="D351" s="262" t="s">
        <v>3388</v>
      </c>
      <c r="E351" s="262"/>
      <c r="F351" s="262" t="s">
        <v>3389</v>
      </c>
      <c r="G351" s="262" t="s">
        <v>3390</v>
      </c>
      <c r="H351" s="262">
        <v>197</v>
      </c>
      <c r="I351" s="1671">
        <f t="shared" si="54"/>
        <v>726.93</v>
      </c>
      <c r="J351" s="1671">
        <f t="shared" si="55"/>
        <v>753.52499999999998</v>
      </c>
      <c r="K351" s="1671">
        <f t="shared" si="65"/>
        <v>886.5</v>
      </c>
      <c r="L351" s="1661">
        <f t="shared" ref="L351:L368" si="66">H351*5</f>
        <v>985</v>
      </c>
    </row>
    <row r="352" spans="1:13" s="765" customFormat="1" ht="21" customHeight="1">
      <c r="A352" s="748" t="s">
        <v>692</v>
      </c>
      <c r="B352" s="262" t="s">
        <v>3391</v>
      </c>
      <c r="C352" s="782" t="s">
        <v>3392</v>
      </c>
      <c r="D352" s="262" t="s">
        <v>3393</v>
      </c>
      <c r="E352" s="262"/>
      <c r="F352" s="262" t="s">
        <v>3389</v>
      </c>
      <c r="G352" s="262"/>
      <c r="H352" s="262">
        <v>195.5</v>
      </c>
      <c r="I352" s="1671">
        <f t="shared" si="54"/>
        <v>721.39499999999998</v>
      </c>
      <c r="J352" s="1671">
        <f t="shared" si="55"/>
        <v>747.78750000000002</v>
      </c>
      <c r="K352" s="1671">
        <f t="shared" si="65"/>
        <v>879.75</v>
      </c>
      <c r="L352" s="1661">
        <f t="shared" si="66"/>
        <v>977.5</v>
      </c>
    </row>
    <row r="353" spans="1:13" s="765" customFormat="1" ht="21" customHeight="1">
      <c r="A353" s="748" t="s">
        <v>691</v>
      </c>
      <c r="B353" s="262" t="s">
        <v>3394</v>
      </c>
      <c r="C353" s="782" t="s">
        <v>3395</v>
      </c>
      <c r="D353" s="262" t="s">
        <v>3396</v>
      </c>
      <c r="E353" s="262"/>
      <c r="F353" s="262" t="s">
        <v>3397</v>
      </c>
      <c r="G353" s="262" t="s">
        <v>3390</v>
      </c>
      <c r="H353" s="262">
        <v>147.4</v>
      </c>
      <c r="I353" s="1671">
        <f t="shared" si="54"/>
        <v>543.90600000000006</v>
      </c>
      <c r="J353" s="1671">
        <f t="shared" si="55"/>
        <v>563.80500000000006</v>
      </c>
      <c r="K353" s="1671">
        <f t="shared" si="65"/>
        <v>663.30000000000007</v>
      </c>
      <c r="L353" s="1661">
        <f t="shared" si="66"/>
        <v>737</v>
      </c>
    </row>
    <row r="354" spans="1:13" s="765" customFormat="1" ht="21" customHeight="1">
      <c r="A354" s="748" t="s">
        <v>690</v>
      </c>
      <c r="B354" s="262" t="s">
        <v>3398</v>
      </c>
      <c r="C354" s="782" t="s">
        <v>3399</v>
      </c>
      <c r="D354" s="262" t="s">
        <v>3400</v>
      </c>
      <c r="E354" s="262"/>
      <c r="F354" s="262" t="s">
        <v>3397</v>
      </c>
      <c r="G354" s="262"/>
      <c r="H354" s="262">
        <v>146</v>
      </c>
      <c r="I354" s="1671">
        <f t="shared" si="54"/>
        <v>538.74</v>
      </c>
      <c r="J354" s="1671">
        <f t="shared" si="55"/>
        <v>558.44999999999993</v>
      </c>
      <c r="K354" s="1671">
        <f t="shared" si="65"/>
        <v>657</v>
      </c>
      <c r="L354" s="1661">
        <f t="shared" si="66"/>
        <v>730</v>
      </c>
    </row>
    <row r="355" spans="1:13" s="765" customFormat="1" ht="21" customHeight="1">
      <c r="A355" s="748" t="s">
        <v>629</v>
      </c>
      <c r="B355" s="262" t="s">
        <v>3401</v>
      </c>
      <c r="C355" s="782" t="s">
        <v>3402</v>
      </c>
      <c r="D355" s="262" t="s">
        <v>3403</v>
      </c>
      <c r="E355" s="262"/>
      <c r="F355" s="262" t="s">
        <v>3404</v>
      </c>
      <c r="G355" s="262" t="s">
        <v>3390</v>
      </c>
      <c r="H355" s="262">
        <v>94.5</v>
      </c>
      <c r="I355" s="1671">
        <f t="shared" si="54"/>
        <v>348.70499999999998</v>
      </c>
      <c r="J355" s="1671">
        <f t="shared" si="55"/>
        <v>361.46249999999998</v>
      </c>
      <c r="K355" s="1671">
        <f t="shared" si="65"/>
        <v>425.25</v>
      </c>
      <c r="L355" s="1661">
        <f t="shared" si="66"/>
        <v>472.5</v>
      </c>
    </row>
    <row r="356" spans="1:13" s="765" customFormat="1" ht="21" customHeight="1">
      <c r="A356" s="748" t="s">
        <v>628</v>
      </c>
      <c r="B356" s="262" t="s">
        <v>3405</v>
      </c>
      <c r="C356" s="782" t="s">
        <v>3406</v>
      </c>
      <c r="D356" s="262" t="s">
        <v>3407</v>
      </c>
      <c r="E356" s="262"/>
      <c r="F356" s="262" t="s">
        <v>3404</v>
      </c>
      <c r="G356" s="262"/>
      <c r="H356" s="262">
        <v>93.5</v>
      </c>
      <c r="I356" s="1671">
        <f t="shared" si="54"/>
        <v>345.01499999999999</v>
      </c>
      <c r="J356" s="1671">
        <f t="shared" si="55"/>
        <v>357.63749999999999</v>
      </c>
      <c r="K356" s="1671">
        <f t="shared" si="65"/>
        <v>420.75</v>
      </c>
      <c r="L356" s="1661">
        <f t="shared" si="66"/>
        <v>467.5</v>
      </c>
    </row>
    <row r="357" spans="1:13" s="765" customFormat="1" ht="21" customHeight="1">
      <c r="A357" s="748" t="s">
        <v>659</v>
      </c>
      <c r="B357" s="262" t="s">
        <v>3408</v>
      </c>
      <c r="C357" s="782" t="s">
        <v>3409</v>
      </c>
      <c r="D357" s="262" t="s">
        <v>3410</v>
      </c>
      <c r="E357" s="262"/>
      <c r="F357" s="262" t="s">
        <v>3411</v>
      </c>
      <c r="G357" s="262" t="s">
        <v>3390</v>
      </c>
      <c r="H357" s="262">
        <v>70.900000000000006</v>
      </c>
      <c r="I357" s="1671">
        <f t="shared" si="54"/>
        <v>261.62099999999998</v>
      </c>
      <c r="J357" s="1671">
        <f t="shared" si="55"/>
        <v>271.1925</v>
      </c>
      <c r="K357" s="1671">
        <f t="shared" si="65"/>
        <v>319.05</v>
      </c>
      <c r="L357" s="1661">
        <f t="shared" si="66"/>
        <v>354.5</v>
      </c>
    </row>
    <row r="358" spans="1:13" s="768" customFormat="1" ht="21" customHeight="1">
      <c r="A358" s="748" t="s">
        <v>658</v>
      </c>
      <c r="B358" s="262" t="s">
        <v>3412</v>
      </c>
      <c r="C358" s="782" t="s">
        <v>3413</v>
      </c>
      <c r="D358" s="262" t="s">
        <v>3414</v>
      </c>
      <c r="E358" s="262"/>
      <c r="F358" s="262" t="s">
        <v>3411</v>
      </c>
      <c r="G358" s="262"/>
      <c r="H358" s="262">
        <v>68.3</v>
      </c>
      <c r="I358" s="1671">
        <f t="shared" si="54"/>
        <v>252.02700000000002</v>
      </c>
      <c r="J358" s="1671">
        <f t="shared" si="55"/>
        <v>261.2475</v>
      </c>
      <c r="K358" s="1671">
        <f t="shared" si="65"/>
        <v>307.35000000000002</v>
      </c>
      <c r="L358" s="1661">
        <f t="shared" si="66"/>
        <v>341.5</v>
      </c>
    </row>
    <row r="359" spans="1:13" s="765" customFormat="1" ht="21" customHeight="1">
      <c r="A359" s="748" t="s">
        <v>657</v>
      </c>
      <c r="B359" s="262" t="s">
        <v>3415</v>
      </c>
      <c r="C359" s="782" t="s">
        <v>3416</v>
      </c>
      <c r="D359" s="262" t="s">
        <v>3417</v>
      </c>
      <c r="E359" s="262"/>
      <c r="F359" s="262" t="s">
        <v>3418</v>
      </c>
      <c r="G359" s="262" t="s">
        <v>3390</v>
      </c>
      <c r="H359" s="262">
        <v>54.1</v>
      </c>
      <c r="I359" s="1671">
        <f t="shared" si="54"/>
        <v>199.62899999999999</v>
      </c>
      <c r="J359" s="1671">
        <f t="shared" si="55"/>
        <v>206.9325</v>
      </c>
      <c r="K359" s="1671">
        <f t="shared" si="65"/>
        <v>243.45000000000002</v>
      </c>
      <c r="L359" s="1661">
        <f t="shared" si="66"/>
        <v>270.5</v>
      </c>
    </row>
    <row r="360" spans="1:13" s="765" customFormat="1" ht="21" customHeight="1">
      <c r="A360" s="748" t="s">
        <v>656</v>
      </c>
      <c r="B360" s="262" t="s">
        <v>3419</v>
      </c>
      <c r="C360" s="782">
        <v>244</v>
      </c>
      <c r="D360" s="262" t="s">
        <v>3420</v>
      </c>
      <c r="E360" s="262"/>
      <c r="F360" s="262" t="s">
        <v>3418</v>
      </c>
      <c r="G360" s="262"/>
      <c r="H360" s="262">
        <v>52</v>
      </c>
      <c r="I360" s="1671">
        <f t="shared" si="54"/>
        <v>191.88</v>
      </c>
      <c r="J360" s="1671">
        <f t="shared" si="55"/>
        <v>198.9</v>
      </c>
      <c r="K360" s="1671">
        <f t="shared" si="65"/>
        <v>234</v>
      </c>
      <c r="L360" s="1661">
        <f t="shared" si="66"/>
        <v>260</v>
      </c>
    </row>
    <row r="361" spans="1:13" s="765" customFormat="1" ht="21" customHeight="1">
      <c r="A361" s="748" t="s">
        <v>3425</v>
      </c>
      <c r="B361" s="262" t="s">
        <v>3421</v>
      </c>
      <c r="C361" s="782" t="s">
        <v>3422</v>
      </c>
      <c r="D361" s="262" t="s">
        <v>3423</v>
      </c>
      <c r="E361" s="262"/>
      <c r="F361" s="262" t="s">
        <v>3424</v>
      </c>
      <c r="G361" s="262" t="s">
        <v>3390</v>
      </c>
      <c r="H361" s="262">
        <v>62.15</v>
      </c>
      <c r="I361" s="1671">
        <f t="shared" si="54"/>
        <v>229.33349999999999</v>
      </c>
      <c r="J361" s="1671">
        <f t="shared" si="55"/>
        <v>237.72375</v>
      </c>
      <c r="K361" s="1671">
        <f t="shared" si="65"/>
        <v>279.67500000000001</v>
      </c>
      <c r="L361" s="1661">
        <f t="shared" si="66"/>
        <v>310.75</v>
      </c>
    </row>
    <row r="362" spans="1:13" s="765" customFormat="1" ht="21" customHeight="1">
      <c r="A362" s="748" t="s">
        <v>655</v>
      </c>
      <c r="B362" s="262" t="s">
        <v>3426</v>
      </c>
      <c r="C362" s="782" t="s">
        <v>3427</v>
      </c>
      <c r="D362" s="262" t="s">
        <v>3428</v>
      </c>
      <c r="E362" s="262"/>
      <c r="F362" s="262" t="s">
        <v>3424</v>
      </c>
      <c r="G362" s="262" t="s">
        <v>3390</v>
      </c>
      <c r="H362" s="262">
        <v>59.85</v>
      </c>
      <c r="I362" s="1671">
        <f t="shared" si="54"/>
        <v>220.84649999999996</v>
      </c>
      <c r="J362" s="1671">
        <f t="shared" si="55"/>
        <v>228.92624999999998</v>
      </c>
      <c r="K362" s="1671">
        <f t="shared" si="65"/>
        <v>269.32499999999999</v>
      </c>
      <c r="L362" s="1661">
        <f t="shared" si="66"/>
        <v>299.25</v>
      </c>
    </row>
    <row r="363" spans="1:13" s="765" customFormat="1" ht="21" customHeight="1">
      <c r="A363" s="748" t="s">
        <v>5377</v>
      </c>
      <c r="B363" s="262" t="s">
        <v>5378</v>
      </c>
      <c r="C363" s="782" t="s">
        <v>11445</v>
      </c>
      <c r="D363" s="262" t="str">
        <f>CONCATENATE(F363," - ",B363)</f>
        <v>Rezerva drisca cu burete Sweepex fara taieturi - Raimondi-217RICSWE</v>
      </c>
      <c r="E363" s="262"/>
      <c r="F363" s="262" t="s">
        <v>5379</v>
      </c>
      <c r="G363" s="262"/>
      <c r="H363" s="262">
        <v>4.1500000000000004</v>
      </c>
      <c r="I363" s="1671">
        <f t="shared" si="54"/>
        <v>15.313499999999999</v>
      </c>
      <c r="J363" s="1671">
        <f t="shared" si="55"/>
        <v>15.873749999999999</v>
      </c>
      <c r="K363" s="1671">
        <f t="shared" si="65"/>
        <v>18.675000000000001</v>
      </c>
      <c r="L363" s="1661">
        <f t="shared" si="66"/>
        <v>20.75</v>
      </c>
    </row>
    <row r="364" spans="1:13" s="765" customFormat="1" ht="21" customHeight="1">
      <c r="A364" s="748" t="s">
        <v>4199</v>
      </c>
      <c r="B364" s="262" t="s">
        <v>4182</v>
      </c>
      <c r="C364" s="782" t="s">
        <v>4180</v>
      </c>
      <c r="D364" s="262" t="str">
        <f>CONCATENATE(F364," - ",B364)</f>
        <v>Rezerva drisca cu burete Sweepex cu taieturi - Raimondi-217RICSWGT</v>
      </c>
      <c r="E364" s="262"/>
      <c r="F364" s="262" t="s">
        <v>4197</v>
      </c>
      <c r="G364" s="262"/>
      <c r="H364" s="262">
        <v>4.8</v>
      </c>
      <c r="I364" s="1671">
        <f t="shared" si="54"/>
        <v>17.712</v>
      </c>
      <c r="J364" s="1671">
        <f t="shared" si="55"/>
        <v>18.36</v>
      </c>
      <c r="K364" s="1671">
        <f t="shared" si="65"/>
        <v>21.6</v>
      </c>
      <c r="L364" s="1661">
        <f t="shared" si="66"/>
        <v>24</v>
      </c>
    </row>
    <row r="365" spans="1:13" s="765" customFormat="1" ht="21" customHeight="1">
      <c r="A365" s="748" t="s">
        <v>4200</v>
      </c>
      <c r="B365" s="262" t="s">
        <v>4183</v>
      </c>
      <c r="C365" s="782" t="s">
        <v>4181</v>
      </c>
      <c r="D365" s="262" t="str">
        <f t="shared" ref="D365:D368" si="67">CONCATENATE(F365," - ",B365)</f>
        <v>Drisca cu burete Sweepex - Raimondi-217SWE</v>
      </c>
      <c r="E365" s="262"/>
      <c r="F365" s="262" t="s">
        <v>4198</v>
      </c>
      <c r="G365" s="262"/>
      <c r="H365" s="262">
        <v>7.56</v>
      </c>
      <c r="I365" s="1671">
        <f t="shared" si="54"/>
        <v>27.896399999999996</v>
      </c>
      <c r="J365" s="1671">
        <f t="shared" si="55"/>
        <v>28.916999999999994</v>
      </c>
      <c r="K365" s="1671">
        <f t="shared" si="65"/>
        <v>34.019999999999996</v>
      </c>
      <c r="L365" s="1661">
        <f t="shared" si="66"/>
        <v>37.799999999999997</v>
      </c>
    </row>
    <row r="366" spans="1:13" s="765" customFormat="1" ht="21" customHeight="1">
      <c r="A366" s="751" t="s">
        <v>4502</v>
      </c>
      <c r="B366" s="262" t="s">
        <v>5281</v>
      </c>
      <c r="C366" s="789" t="s">
        <v>4501</v>
      </c>
      <c r="D366" s="262" t="str">
        <f t="shared" si="67"/>
        <v>Drisca cu burete Sweepex - Raimondi-336SWE</v>
      </c>
      <c r="E366" s="262"/>
      <c r="F366" s="262" t="s">
        <v>4198</v>
      </c>
      <c r="G366" s="262"/>
      <c r="H366" s="262">
        <v>9.82</v>
      </c>
      <c r="I366" s="1671">
        <f t="shared" si="54"/>
        <v>36.235800000000005</v>
      </c>
      <c r="J366" s="1671">
        <f t="shared" si="55"/>
        <v>37.561500000000002</v>
      </c>
      <c r="K366" s="1671">
        <f t="shared" si="65"/>
        <v>44.190000000000005</v>
      </c>
      <c r="L366" s="1661">
        <f t="shared" si="66"/>
        <v>49.1</v>
      </c>
    </row>
    <row r="367" spans="1:13" s="765" customFormat="1" ht="21" customHeight="1">
      <c r="A367" s="751" t="s">
        <v>8564</v>
      </c>
      <c r="B367" s="262" t="s">
        <v>8562</v>
      </c>
      <c r="C367" s="789" t="s">
        <v>11446</v>
      </c>
      <c r="D367" s="262" t="s">
        <v>8561</v>
      </c>
      <c r="E367" s="262"/>
      <c r="F367" s="262" t="s">
        <v>8563</v>
      </c>
      <c r="G367" s="262"/>
      <c r="H367" s="262">
        <v>2.4700000000000002</v>
      </c>
      <c r="I367" s="1671">
        <f t="shared" si="54"/>
        <v>9.1143000000000018</v>
      </c>
      <c r="J367" s="1671">
        <f t="shared" si="55"/>
        <v>9.447750000000001</v>
      </c>
      <c r="K367" s="1671">
        <f t="shared" si="65"/>
        <v>11.115000000000002</v>
      </c>
      <c r="L367" s="1661">
        <f t="shared" si="66"/>
        <v>12.350000000000001</v>
      </c>
    </row>
    <row r="368" spans="1:13" s="765" customFormat="1" ht="21" customHeight="1">
      <c r="A368" s="262"/>
      <c r="B368" s="262" t="s">
        <v>5282</v>
      </c>
      <c r="C368" s="2070" t="s">
        <v>4503</v>
      </c>
      <c r="D368" s="262" t="str">
        <f t="shared" si="67"/>
        <v>KIT Galeata Easy cu burete Sweepex si accesorii pt. curatat rosturi - Raimondi-436EASYKIT20</v>
      </c>
      <c r="E368" s="262"/>
      <c r="F368" s="262" t="s">
        <v>5283</v>
      </c>
      <c r="G368" s="262"/>
      <c r="H368" s="262">
        <v>69</v>
      </c>
      <c r="I368" s="1671">
        <f t="shared" si="54"/>
        <v>254.60999999999999</v>
      </c>
      <c r="J368" s="1671">
        <f t="shared" si="55"/>
        <v>263.92500000000001</v>
      </c>
      <c r="K368" s="1671">
        <f t="shared" si="65"/>
        <v>310.5</v>
      </c>
      <c r="L368" s="1661">
        <f t="shared" si="66"/>
        <v>345</v>
      </c>
      <c r="M368" s="765" t="s">
        <v>11449</v>
      </c>
    </row>
    <row r="369" spans="1:13" s="768" customFormat="1" ht="29.25" customHeight="1">
      <c r="A369" s="751"/>
      <c r="B369" s="262"/>
      <c r="C369" s="782"/>
      <c r="D369" s="262"/>
      <c r="E369" s="262"/>
      <c r="F369" s="262"/>
      <c r="G369" s="262"/>
      <c r="H369" s="262"/>
      <c r="I369" s="1671" t="e">
        <f t="shared" si="54"/>
        <v>#VALUE!</v>
      </c>
      <c r="J369" s="1671" t="str">
        <f t="shared" si="55"/>
        <v xml:space="preserve"> - </v>
      </c>
      <c r="K369" s="1671" t="str">
        <f t="shared" si="65"/>
        <v xml:space="preserve"> - </v>
      </c>
      <c r="L369" s="1661"/>
    </row>
    <row r="370" spans="1:13" s="765" customFormat="1" ht="26.25">
      <c r="A370" s="1375"/>
      <c r="B370" s="1372"/>
      <c r="C370" s="1376"/>
      <c r="D370" s="1368" t="s">
        <v>5285</v>
      </c>
      <c r="E370" s="1369"/>
      <c r="F370" s="1372"/>
      <c r="G370" s="1373"/>
      <c r="H370" s="1374"/>
      <c r="I370" s="1671" t="e">
        <f t="shared" si="54"/>
        <v>#VALUE!</v>
      </c>
      <c r="J370" s="1672" t="str">
        <f t="shared" si="55"/>
        <v xml:space="preserve"> - </v>
      </c>
      <c r="K370" s="1672" t="str">
        <f t="shared" si="65"/>
        <v xml:space="preserve"> - </v>
      </c>
      <c r="L370" s="1665"/>
    </row>
    <row r="371" spans="1:13" s="765" customFormat="1" ht="21">
      <c r="A371" s="762"/>
      <c r="B371" s="763"/>
      <c r="C371" s="779"/>
      <c r="D371" s="764" t="s">
        <v>5297</v>
      </c>
      <c r="E371" s="763"/>
      <c r="F371" s="763"/>
      <c r="G371" s="763"/>
      <c r="H371" s="763"/>
      <c r="I371" s="1671" t="e">
        <f t="shared" si="54"/>
        <v>#VALUE!</v>
      </c>
      <c r="J371" s="1671" t="str">
        <f t="shared" si="55"/>
        <v xml:space="preserve"> - </v>
      </c>
      <c r="K371" s="1671" t="str">
        <f t="shared" si="65"/>
        <v xml:space="preserve"> - </v>
      </c>
      <c r="L371" s="1661"/>
    </row>
    <row r="372" spans="1:13" ht="21" customHeight="1">
      <c r="A372" s="748" t="s">
        <v>3648</v>
      </c>
      <c r="B372" s="262" t="s">
        <v>3644</v>
      </c>
      <c r="C372" s="782" t="s">
        <v>3645</v>
      </c>
      <c r="D372" s="262" t="s">
        <v>4224</v>
      </c>
      <c r="E372" s="262" t="s">
        <v>3646</v>
      </c>
      <c r="F372" s="262" t="s">
        <v>3647</v>
      </c>
      <c r="G372" s="262" t="s">
        <v>3635</v>
      </c>
      <c r="H372" s="260">
        <v>1539</v>
      </c>
      <c r="I372" s="1671">
        <f t="shared" si="54"/>
        <v>5678.91</v>
      </c>
      <c r="J372" s="1671">
        <f t="shared" si="55"/>
        <v>5886.6750000000002</v>
      </c>
      <c r="K372" s="1671">
        <f t="shared" si="65"/>
        <v>6925.5</v>
      </c>
      <c r="L372" s="1661">
        <f t="shared" ref="L372:L379" si="68">H372*5</f>
        <v>7695</v>
      </c>
    </row>
    <row r="373" spans="1:13" ht="21" customHeight="1">
      <c r="A373" s="748" t="s">
        <v>3652</v>
      </c>
      <c r="B373" s="262" t="s">
        <v>3649</v>
      </c>
      <c r="C373" s="782" t="s">
        <v>3650</v>
      </c>
      <c r="D373" s="262" t="s">
        <v>4225</v>
      </c>
      <c r="E373" s="262" t="s">
        <v>3646</v>
      </c>
      <c r="F373" s="262" t="s">
        <v>3651</v>
      </c>
      <c r="G373" s="262" t="s">
        <v>3635</v>
      </c>
      <c r="H373" s="260">
        <v>1108</v>
      </c>
      <c r="I373" s="1671">
        <f t="shared" si="54"/>
        <v>4088.52</v>
      </c>
      <c r="J373" s="1671">
        <f t="shared" si="55"/>
        <v>4238.0999999999995</v>
      </c>
      <c r="K373" s="1671">
        <f t="shared" si="65"/>
        <v>4986</v>
      </c>
      <c r="L373" s="1661">
        <f t="shared" si="68"/>
        <v>5540</v>
      </c>
    </row>
    <row r="374" spans="1:13" ht="21" customHeight="1">
      <c r="A374" s="748" t="s">
        <v>3656</v>
      </c>
      <c r="B374" s="262" t="s">
        <v>3653</v>
      </c>
      <c r="C374" s="782" t="s">
        <v>3654</v>
      </c>
      <c r="D374" s="262" t="s">
        <v>4226</v>
      </c>
      <c r="E374" s="262" t="s">
        <v>3646</v>
      </c>
      <c r="F374" s="262" t="s">
        <v>3655</v>
      </c>
      <c r="G374" s="262" t="s">
        <v>3635</v>
      </c>
      <c r="H374" s="260">
        <v>903</v>
      </c>
      <c r="I374" s="1671">
        <f t="shared" si="54"/>
        <v>3332.0699999999997</v>
      </c>
      <c r="J374" s="1671">
        <f t="shared" si="55"/>
        <v>3453.9749999999999</v>
      </c>
      <c r="K374" s="1671">
        <f t="shared" si="65"/>
        <v>4063.5</v>
      </c>
      <c r="L374" s="1661">
        <f t="shared" si="68"/>
        <v>4515</v>
      </c>
    </row>
    <row r="375" spans="1:13" ht="21" customHeight="1">
      <c r="A375" s="748" t="s">
        <v>3660</v>
      </c>
      <c r="B375" s="262" t="s">
        <v>3657</v>
      </c>
      <c r="C375" s="782" t="s">
        <v>3658</v>
      </c>
      <c r="D375" s="262" t="s">
        <v>4227</v>
      </c>
      <c r="E375" s="262" t="s">
        <v>3646</v>
      </c>
      <c r="F375" s="262" t="s">
        <v>3659</v>
      </c>
      <c r="G375" s="262" t="s">
        <v>3635</v>
      </c>
      <c r="H375" s="260">
        <v>641</v>
      </c>
      <c r="I375" s="1671">
        <f t="shared" si="54"/>
        <v>2365.29</v>
      </c>
      <c r="J375" s="1671">
        <f t="shared" si="55"/>
        <v>2451.8249999999998</v>
      </c>
      <c r="K375" s="1671">
        <f t="shared" si="65"/>
        <v>2884.5</v>
      </c>
      <c r="L375" s="1661">
        <f t="shared" si="68"/>
        <v>3205</v>
      </c>
    </row>
    <row r="376" spans="1:13" s="262" customFormat="1" ht="21" customHeight="1">
      <c r="A376" s="748" t="s">
        <v>8540</v>
      </c>
      <c r="B376" s="262" t="s">
        <v>8541</v>
      </c>
      <c r="C376" s="782" t="s">
        <v>11441</v>
      </c>
      <c r="D376" s="262" t="s">
        <v>8542</v>
      </c>
      <c r="E376" s="262" t="s">
        <v>8543</v>
      </c>
      <c r="F376" s="262" t="s">
        <v>8547</v>
      </c>
      <c r="G376" s="262" t="s">
        <v>3635</v>
      </c>
      <c r="H376" s="260">
        <v>767</v>
      </c>
      <c r="I376" s="1671">
        <f t="shared" ref="I376:I377" si="69">IF(ISTEXT(K376)," - ",K376*0.85)</f>
        <v>2933.7750000000001</v>
      </c>
      <c r="J376" s="1671">
        <f t="shared" si="55"/>
        <v>2933.7750000000001</v>
      </c>
      <c r="K376" s="1671">
        <f t="shared" si="65"/>
        <v>3451.5</v>
      </c>
      <c r="L376" s="1661">
        <f t="shared" si="68"/>
        <v>3835</v>
      </c>
      <c r="M376" s="1627"/>
    </row>
    <row r="377" spans="1:13" s="262" customFormat="1" ht="21" customHeight="1">
      <c r="A377" s="748" t="s">
        <v>8544</v>
      </c>
      <c r="B377" s="262" t="s">
        <v>8545</v>
      </c>
      <c r="C377" s="782" t="s">
        <v>11442</v>
      </c>
      <c r="D377" s="262" t="s">
        <v>8546</v>
      </c>
      <c r="H377" s="260">
        <v>430</v>
      </c>
      <c r="I377" s="1671">
        <f t="shared" si="69"/>
        <v>1644.75</v>
      </c>
      <c r="J377" s="1671">
        <f t="shared" si="55"/>
        <v>1644.75</v>
      </c>
      <c r="K377" s="1671">
        <f t="shared" si="65"/>
        <v>1935</v>
      </c>
      <c r="L377" s="1661">
        <f t="shared" si="68"/>
        <v>2150</v>
      </c>
      <c r="M377" s="1627"/>
    </row>
    <row r="378" spans="1:13" s="765" customFormat="1" ht="21" customHeight="1">
      <c r="A378" s="748"/>
      <c r="B378" s="262"/>
      <c r="C378" s="782"/>
      <c r="D378" s="262"/>
      <c r="E378" s="262"/>
      <c r="F378" s="262"/>
      <c r="G378" s="262"/>
      <c r="H378" s="260"/>
      <c r="I378" s="1671" t="e">
        <f t="shared" si="54"/>
        <v>#VALUE!</v>
      </c>
      <c r="J378" s="1671" t="str">
        <f t="shared" si="55"/>
        <v xml:space="preserve"> - </v>
      </c>
      <c r="K378" s="1671" t="str">
        <f t="shared" si="65"/>
        <v xml:space="preserve"> - </v>
      </c>
      <c r="L378" s="1661">
        <f t="shared" si="68"/>
        <v>0</v>
      </c>
    </row>
    <row r="379" spans="1:13" s="765" customFormat="1" ht="21" customHeight="1">
      <c r="A379" s="748"/>
      <c r="B379" s="262" t="s">
        <v>4220</v>
      </c>
      <c r="C379" s="782" t="s">
        <v>4221</v>
      </c>
      <c r="D379" s="262" t="s">
        <v>5296</v>
      </c>
      <c r="E379" s="262"/>
      <c r="F379" s="262" t="s">
        <v>4222</v>
      </c>
      <c r="G379" s="262"/>
      <c r="H379" s="260">
        <v>139</v>
      </c>
      <c r="I379" s="1671">
        <f t="shared" si="54"/>
        <v>512.91</v>
      </c>
      <c r="J379" s="1671">
        <f t="shared" si="55"/>
        <v>531.67499999999995</v>
      </c>
      <c r="K379" s="1671">
        <f t="shared" si="65"/>
        <v>625.5</v>
      </c>
      <c r="L379" s="1661">
        <f t="shared" si="68"/>
        <v>695</v>
      </c>
      <c r="M379" s="765" t="s">
        <v>11449</v>
      </c>
    </row>
    <row r="380" spans="1:13" s="765" customFormat="1" ht="21">
      <c r="A380" s="762"/>
      <c r="B380" s="763"/>
      <c r="C380" s="779"/>
      <c r="D380" s="764" t="s">
        <v>5294</v>
      </c>
      <c r="E380" s="763"/>
      <c r="F380" s="763"/>
      <c r="G380" s="763"/>
      <c r="H380" s="763"/>
      <c r="I380" s="1671" t="e">
        <f t="shared" si="54"/>
        <v>#VALUE!</v>
      </c>
      <c r="J380" s="1671" t="str">
        <f t="shared" si="55"/>
        <v xml:space="preserve"> - </v>
      </c>
      <c r="K380" s="1671" t="str">
        <f t="shared" si="65"/>
        <v xml:space="preserve"> - </v>
      </c>
      <c r="L380" s="1661"/>
    </row>
    <row r="381" spans="1:13" ht="21" customHeight="1">
      <c r="A381" s="748" t="s">
        <v>794</v>
      </c>
      <c r="B381" s="262" t="s">
        <v>3483</v>
      </c>
      <c r="C381" s="782" t="s">
        <v>3484</v>
      </c>
      <c r="D381" s="262" t="s">
        <v>3485</v>
      </c>
      <c r="E381" s="262" t="s">
        <v>3486</v>
      </c>
      <c r="F381" s="262" t="s">
        <v>3487</v>
      </c>
      <c r="G381" s="262" t="s">
        <v>3449</v>
      </c>
      <c r="H381" s="262">
        <v>515</v>
      </c>
      <c r="I381" s="1671">
        <f t="shared" si="54"/>
        <v>1900.35</v>
      </c>
      <c r="J381" s="1671">
        <f t="shared" si="55"/>
        <v>1969.875</v>
      </c>
      <c r="K381" s="1671">
        <f t="shared" ref="K381:K412" si="70">IF(H381&gt;0,H381*5*0.9," - ")</f>
        <v>2317.5</v>
      </c>
      <c r="L381" s="1661">
        <f>H381*5</f>
        <v>2575</v>
      </c>
    </row>
    <row r="382" spans="1:13" ht="21" customHeight="1">
      <c r="A382" s="748" t="s">
        <v>795</v>
      </c>
      <c r="B382" s="262" t="s">
        <v>3488</v>
      </c>
      <c r="C382" s="782" t="s">
        <v>3489</v>
      </c>
      <c r="D382" s="262" t="s">
        <v>3490</v>
      </c>
      <c r="E382" s="262" t="s">
        <v>3491</v>
      </c>
      <c r="F382" s="262" t="s">
        <v>3492</v>
      </c>
      <c r="G382" s="262" t="s">
        <v>3449</v>
      </c>
      <c r="H382" s="262">
        <v>134.5</v>
      </c>
      <c r="I382" s="1671">
        <f t="shared" si="54"/>
        <v>496.30499999999995</v>
      </c>
      <c r="J382" s="1671">
        <f t="shared" si="55"/>
        <v>514.46249999999998</v>
      </c>
      <c r="K382" s="1671">
        <f t="shared" si="70"/>
        <v>605.25</v>
      </c>
      <c r="L382" s="1661">
        <f>H382*5</f>
        <v>672.5</v>
      </c>
    </row>
    <row r="383" spans="1:13" ht="21" customHeight="1">
      <c r="A383" s="748" t="s">
        <v>510</v>
      </c>
      <c r="B383" s="262" t="s">
        <v>3454</v>
      </c>
      <c r="C383" s="782" t="s">
        <v>3455</v>
      </c>
      <c r="D383" s="262" t="s">
        <v>5287</v>
      </c>
      <c r="E383" s="262" t="s">
        <v>3456</v>
      </c>
      <c r="F383" s="262" t="s">
        <v>3457</v>
      </c>
      <c r="H383" s="262">
        <v>10.199999999999999</v>
      </c>
      <c r="I383" s="1671">
        <f t="shared" si="54"/>
        <v>37.637999999999998</v>
      </c>
      <c r="J383" s="1671">
        <f t="shared" si="55"/>
        <v>39.015000000000001</v>
      </c>
      <c r="K383" s="1671">
        <f t="shared" si="70"/>
        <v>45.9</v>
      </c>
      <c r="L383" s="1661">
        <f>H383*5</f>
        <v>51</v>
      </c>
    </row>
    <row r="384" spans="1:13" ht="21">
      <c r="A384" s="762"/>
      <c r="B384" s="763"/>
      <c r="C384" s="779"/>
      <c r="D384" s="764" t="s">
        <v>5293</v>
      </c>
      <c r="E384" s="763"/>
      <c r="F384" s="763"/>
      <c r="G384" s="763"/>
      <c r="H384" s="763"/>
      <c r="I384" s="1671" t="e">
        <f t="shared" si="54"/>
        <v>#VALUE!</v>
      </c>
      <c r="J384" s="1671" t="str">
        <f t="shared" si="55"/>
        <v xml:space="preserve"> - </v>
      </c>
      <c r="K384" s="1671" t="str">
        <f t="shared" si="70"/>
        <v xml:space="preserve"> - </v>
      </c>
      <c r="L384" s="1661"/>
    </row>
    <row r="385" spans="1:12" ht="15.75">
      <c r="A385" s="748" t="s">
        <v>528</v>
      </c>
      <c r="B385" s="262" t="s">
        <v>3493</v>
      </c>
      <c r="C385" s="782" t="s">
        <v>3494</v>
      </c>
      <c r="D385" s="262" t="s">
        <v>3495</v>
      </c>
      <c r="E385" s="262" t="s">
        <v>3496</v>
      </c>
      <c r="F385" s="262" t="s">
        <v>3497</v>
      </c>
      <c r="G385" s="262" t="s">
        <v>3449</v>
      </c>
      <c r="H385" s="260">
        <v>99.7</v>
      </c>
      <c r="I385" s="1671">
        <f t="shared" si="54"/>
        <v>367.89300000000003</v>
      </c>
      <c r="J385" s="1671">
        <f t="shared" si="55"/>
        <v>381.35250000000002</v>
      </c>
      <c r="K385" s="1671">
        <f t="shared" si="70"/>
        <v>448.65000000000003</v>
      </c>
      <c r="L385" s="1661">
        <f>H385*5</f>
        <v>498.5</v>
      </c>
    </row>
    <row r="386" spans="1:12" ht="15.75">
      <c r="A386" s="748" t="s">
        <v>3503</v>
      </c>
      <c r="B386" s="262" t="s">
        <v>3498</v>
      </c>
      <c r="C386" s="782" t="s">
        <v>3499</v>
      </c>
      <c r="D386" s="262" t="s">
        <v>3500</v>
      </c>
      <c r="E386" s="262" t="s">
        <v>3501</v>
      </c>
      <c r="F386" s="262" t="s">
        <v>3502</v>
      </c>
      <c r="G386" s="262" t="s">
        <v>3449</v>
      </c>
      <c r="H386" s="262">
        <v>73.5</v>
      </c>
      <c r="I386" s="1671">
        <f t="shared" si="54"/>
        <v>271.21499999999997</v>
      </c>
      <c r="J386" s="1671">
        <f t="shared" si="55"/>
        <v>281.13749999999999</v>
      </c>
      <c r="K386" s="1671">
        <f t="shared" si="70"/>
        <v>330.75</v>
      </c>
      <c r="L386" s="1661">
        <f>H386*5</f>
        <v>367.5</v>
      </c>
    </row>
    <row r="387" spans="1:12" s="765" customFormat="1" ht="15.75">
      <c r="A387" s="748" t="s">
        <v>529</v>
      </c>
      <c r="B387" s="262" t="s">
        <v>3504</v>
      </c>
      <c r="C387" s="782" t="s">
        <v>3505</v>
      </c>
      <c r="D387" s="262" t="s">
        <v>3506</v>
      </c>
      <c r="E387" s="262" t="s">
        <v>214</v>
      </c>
      <c r="F387" s="262" t="s">
        <v>3507</v>
      </c>
      <c r="G387" s="262" t="s">
        <v>3449</v>
      </c>
      <c r="H387" s="262">
        <v>36.799999999999997</v>
      </c>
      <c r="I387" s="1671">
        <f t="shared" si="54"/>
        <v>135.79199999999997</v>
      </c>
      <c r="J387" s="1671">
        <f t="shared" si="55"/>
        <v>140.76</v>
      </c>
      <c r="K387" s="1671">
        <f t="shared" si="70"/>
        <v>165.6</v>
      </c>
      <c r="L387" s="1661">
        <f>H387*5</f>
        <v>184</v>
      </c>
    </row>
    <row r="388" spans="1:12" s="765" customFormat="1" ht="33.75">
      <c r="A388" s="762"/>
      <c r="B388" s="763"/>
      <c r="C388" s="779"/>
      <c r="D388" s="774" t="s">
        <v>5289</v>
      </c>
      <c r="E388" s="763"/>
      <c r="F388" s="763"/>
      <c r="G388" s="763"/>
      <c r="H388" s="763"/>
      <c r="I388" s="1671" t="e">
        <f t="shared" si="54"/>
        <v>#VALUE!</v>
      </c>
      <c r="J388" s="1671" t="str">
        <f t="shared" si="55"/>
        <v xml:space="preserve"> - </v>
      </c>
      <c r="K388" s="1671" t="str">
        <f t="shared" si="70"/>
        <v xml:space="preserve"> - </v>
      </c>
      <c r="L388" s="1661"/>
    </row>
    <row r="389" spans="1:12" s="765" customFormat="1" ht="21" customHeight="1">
      <c r="A389" s="748" t="s">
        <v>798</v>
      </c>
      <c r="B389" s="262" t="s">
        <v>3450</v>
      </c>
      <c r="C389" s="782" t="s">
        <v>3451</v>
      </c>
      <c r="D389" s="262" t="s">
        <v>3452</v>
      </c>
      <c r="E389" s="262" t="s">
        <v>3448</v>
      </c>
      <c r="F389" s="262" t="s">
        <v>3453</v>
      </c>
      <c r="G389" s="262" t="s">
        <v>3449</v>
      </c>
      <c r="H389" s="262">
        <v>373</v>
      </c>
      <c r="I389" s="1671">
        <f t="shared" si="54"/>
        <v>1376.37</v>
      </c>
      <c r="J389" s="1671">
        <f t="shared" si="55"/>
        <v>1426.7249999999999</v>
      </c>
      <c r="K389" s="1671">
        <f t="shared" si="70"/>
        <v>1678.5</v>
      </c>
      <c r="L389" s="1661">
        <f>H389*5</f>
        <v>1865</v>
      </c>
    </row>
    <row r="390" spans="1:12" s="765" customFormat="1" ht="21" customHeight="1">
      <c r="A390" s="748" t="s">
        <v>799</v>
      </c>
      <c r="B390" s="262" t="s">
        <v>3474</v>
      </c>
      <c r="C390" s="782" t="s">
        <v>3475</v>
      </c>
      <c r="D390" s="262" t="s">
        <v>5291</v>
      </c>
      <c r="E390" s="262" t="s">
        <v>3456</v>
      </c>
      <c r="F390" s="262" t="s">
        <v>3476</v>
      </c>
      <c r="G390" s="262" t="s">
        <v>3449</v>
      </c>
      <c r="H390" s="262">
        <v>96.1</v>
      </c>
      <c r="I390" s="1671">
        <f t="shared" si="54"/>
        <v>354.60899999999998</v>
      </c>
      <c r="J390" s="1671">
        <f t="shared" si="55"/>
        <v>367.58249999999998</v>
      </c>
      <c r="K390" s="1671">
        <f t="shared" si="70"/>
        <v>432.45</v>
      </c>
      <c r="L390" s="1661">
        <f>H390*5</f>
        <v>480.5</v>
      </c>
    </row>
    <row r="391" spans="1:12" s="765" customFormat="1" ht="21" customHeight="1">
      <c r="A391" s="748" t="s">
        <v>800</v>
      </c>
      <c r="B391" s="262" t="s">
        <v>3477</v>
      </c>
      <c r="C391" s="782" t="s">
        <v>3478</v>
      </c>
      <c r="D391" s="262" t="s">
        <v>5292</v>
      </c>
      <c r="E391" s="262" t="s">
        <v>3456</v>
      </c>
      <c r="F391" s="262" t="s">
        <v>3476</v>
      </c>
      <c r="G391" s="262" t="s">
        <v>3449</v>
      </c>
      <c r="H391" s="262">
        <v>72.5</v>
      </c>
      <c r="I391" s="1671">
        <f t="shared" si="54"/>
        <v>267.52499999999998</v>
      </c>
      <c r="J391" s="1671">
        <f t="shared" si="55"/>
        <v>277.3125</v>
      </c>
      <c r="K391" s="1671">
        <f t="shared" si="70"/>
        <v>326.25</v>
      </c>
      <c r="L391" s="1661">
        <f>H391*5</f>
        <v>362.5</v>
      </c>
    </row>
    <row r="392" spans="1:12" s="765" customFormat="1" ht="21">
      <c r="A392" s="762"/>
      <c r="B392" s="763"/>
      <c r="C392" s="779"/>
      <c r="D392" s="764" t="s">
        <v>5290</v>
      </c>
      <c r="E392" s="763"/>
      <c r="F392" s="763"/>
      <c r="G392" s="763"/>
      <c r="H392" s="763"/>
      <c r="I392" s="1671" t="e">
        <f t="shared" si="54"/>
        <v>#VALUE!</v>
      </c>
      <c r="J392" s="1671" t="str">
        <f t="shared" si="55"/>
        <v xml:space="preserve"> - </v>
      </c>
      <c r="K392" s="1671" t="str">
        <f t="shared" si="70"/>
        <v xml:space="preserve"> - </v>
      </c>
      <c r="L392" s="1661"/>
    </row>
    <row r="393" spans="1:12" s="765" customFormat="1" ht="15.75">
      <c r="A393" s="748" t="s">
        <v>583</v>
      </c>
      <c r="B393" s="262" t="s">
        <v>3458</v>
      </c>
      <c r="C393" s="782" t="s">
        <v>3459</v>
      </c>
      <c r="D393" s="262" t="s">
        <v>3460</v>
      </c>
      <c r="E393" s="262" t="s">
        <v>3456</v>
      </c>
      <c r="F393" s="262" t="s">
        <v>3461</v>
      </c>
      <c r="G393" s="262" t="s">
        <v>3449</v>
      </c>
      <c r="H393" s="262">
        <v>220.5</v>
      </c>
      <c r="I393" s="1671">
        <f t="shared" si="54"/>
        <v>813.64499999999998</v>
      </c>
      <c r="J393" s="1671">
        <f t="shared" si="55"/>
        <v>843.41250000000002</v>
      </c>
      <c r="K393" s="1671">
        <f t="shared" si="70"/>
        <v>992.25</v>
      </c>
      <c r="L393" s="1661">
        <f>H393*5</f>
        <v>1102.5</v>
      </c>
    </row>
    <row r="394" spans="1:12" s="765" customFormat="1" ht="15.75">
      <c r="A394" s="748" t="s">
        <v>582</v>
      </c>
      <c r="B394" s="262" t="s">
        <v>3462</v>
      </c>
      <c r="C394" s="782" t="s">
        <v>3463</v>
      </c>
      <c r="D394" s="262" t="s">
        <v>3464</v>
      </c>
      <c r="E394" s="262" t="s">
        <v>3456</v>
      </c>
      <c r="F394" s="262" t="s">
        <v>3461</v>
      </c>
      <c r="G394" s="262" t="s">
        <v>3449</v>
      </c>
      <c r="H394" s="262">
        <v>210</v>
      </c>
      <c r="I394" s="1671">
        <f t="shared" si="54"/>
        <v>774.9</v>
      </c>
      <c r="J394" s="1671">
        <f t="shared" si="55"/>
        <v>803.25</v>
      </c>
      <c r="K394" s="1671">
        <f t="shared" si="70"/>
        <v>945</v>
      </c>
      <c r="L394" s="1661">
        <f>H394*5</f>
        <v>1050</v>
      </c>
    </row>
    <row r="395" spans="1:12" s="765" customFormat="1" ht="15.75">
      <c r="A395" s="748" t="s">
        <v>581</v>
      </c>
      <c r="B395" s="262" t="s">
        <v>3465</v>
      </c>
      <c r="C395" s="782" t="s">
        <v>3466</v>
      </c>
      <c r="D395" s="262" t="s">
        <v>3467</v>
      </c>
      <c r="E395" s="262" t="s">
        <v>3456</v>
      </c>
      <c r="F395" s="262" t="s">
        <v>3461</v>
      </c>
      <c r="G395" s="262" t="s">
        <v>3449</v>
      </c>
      <c r="H395" s="262">
        <v>196.5</v>
      </c>
      <c r="I395" s="1671">
        <f t="shared" si="54"/>
        <v>725.08499999999992</v>
      </c>
      <c r="J395" s="1671">
        <f t="shared" si="55"/>
        <v>751.61249999999995</v>
      </c>
      <c r="K395" s="1671">
        <f t="shared" si="70"/>
        <v>884.25</v>
      </c>
      <c r="L395" s="1661">
        <f>H395*5</f>
        <v>982.5</v>
      </c>
    </row>
    <row r="396" spans="1:12" s="765" customFormat="1" ht="15.75">
      <c r="A396" s="748" t="s">
        <v>584</v>
      </c>
      <c r="B396" s="262" t="s">
        <v>3468</v>
      </c>
      <c r="C396" s="782" t="s">
        <v>3469</v>
      </c>
      <c r="D396" s="262" t="s">
        <v>3470</v>
      </c>
      <c r="E396" s="262" t="s">
        <v>3456</v>
      </c>
      <c r="F396" s="262" t="s">
        <v>3461</v>
      </c>
      <c r="G396" s="262" t="s">
        <v>3449</v>
      </c>
      <c r="H396" s="262">
        <v>220.5</v>
      </c>
      <c r="I396" s="1671">
        <f t="shared" si="54"/>
        <v>813.64499999999998</v>
      </c>
      <c r="J396" s="1671">
        <f t="shared" si="55"/>
        <v>843.41250000000002</v>
      </c>
      <c r="K396" s="1671">
        <f t="shared" si="70"/>
        <v>992.25</v>
      </c>
      <c r="L396" s="1661">
        <f>H396*5</f>
        <v>1102.5</v>
      </c>
    </row>
    <row r="397" spans="1:12" s="765" customFormat="1" ht="15.75">
      <c r="A397" s="748" t="s">
        <v>585</v>
      </c>
      <c r="B397" s="262" t="s">
        <v>3471</v>
      </c>
      <c r="C397" s="782" t="s">
        <v>3472</v>
      </c>
      <c r="D397" s="262" t="s">
        <v>3473</v>
      </c>
      <c r="E397" s="262" t="s">
        <v>3456</v>
      </c>
      <c r="F397" s="262" t="s">
        <v>3461</v>
      </c>
      <c r="G397" s="262" t="s">
        <v>3449</v>
      </c>
      <c r="H397" s="262">
        <v>220.5</v>
      </c>
      <c r="I397" s="1671">
        <f t="shared" si="54"/>
        <v>813.64499999999998</v>
      </c>
      <c r="J397" s="1671">
        <f t="shared" si="55"/>
        <v>843.41250000000002</v>
      </c>
      <c r="K397" s="1671">
        <f t="shared" si="70"/>
        <v>992.25</v>
      </c>
      <c r="L397" s="1661">
        <f>H397*5</f>
        <v>1102.5</v>
      </c>
    </row>
    <row r="398" spans="1:12" s="765" customFormat="1" ht="21">
      <c r="A398" s="762"/>
      <c r="B398" s="763"/>
      <c r="C398" s="779"/>
      <c r="D398" s="764" t="s">
        <v>8560</v>
      </c>
      <c r="E398" s="763"/>
      <c r="F398" s="763"/>
      <c r="G398" s="763"/>
      <c r="H398" s="763"/>
      <c r="I398" s="1671" t="e">
        <f t="shared" si="54"/>
        <v>#VALUE!</v>
      </c>
      <c r="J398" s="1671" t="str">
        <f t="shared" si="55"/>
        <v xml:space="preserve"> - </v>
      </c>
      <c r="K398" s="1671" t="str">
        <f t="shared" si="70"/>
        <v xml:space="preserve"> - </v>
      </c>
      <c r="L398" s="1661"/>
    </row>
    <row r="399" spans="1:12" s="765" customFormat="1" ht="21" customHeight="1">
      <c r="A399" s="748" t="s">
        <v>3482</v>
      </c>
      <c r="B399" s="262" t="s">
        <v>3479</v>
      </c>
      <c r="C399" s="782" t="s">
        <v>3480</v>
      </c>
      <c r="D399" s="754" t="s">
        <v>4217</v>
      </c>
      <c r="E399" s="262"/>
      <c r="F399" s="262" t="s">
        <v>3481</v>
      </c>
      <c r="G399" s="262" t="s">
        <v>3449</v>
      </c>
      <c r="H399" s="262">
        <v>310</v>
      </c>
      <c r="I399" s="1671">
        <f t="shared" si="54"/>
        <v>1143.8999999999999</v>
      </c>
      <c r="J399" s="1671">
        <f t="shared" si="55"/>
        <v>1185.75</v>
      </c>
      <c r="K399" s="1671">
        <f t="shared" si="70"/>
        <v>1395</v>
      </c>
      <c r="L399" s="1661">
        <f>H399*5</f>
        <v>1550</v>
      </c>
    </row>
    <row r="400" spans="1:12" ht="15.75">
      <c r="A400" s="748"/>
      <c r="B400" s="262"/>
      <c r="H400" s="262"/>
      <c r="I400" s="1671" t="e">
        <f t="shared" si="54"/>
        <v>#VALUE!</v>
      </c>
      <c r="J400" s="1671" t="str">
        <f t="shared" si="55"/>
        <v xml:space="preserve"> - </v>
      </c>
      <c r="K400" s="1671" t="str">
        <f t="shared" si="70"/>
        <v xml:space="preserve"> - </v>
      </c>
      <c r="L400" s="1661">
        <f>H400*5</f>
        <v>0</v>
      </c>
    </row>
    <row r="401" spans="1:13" s="765" customFormat="1" ht="21">
      <c r="A401" s="762"/>
      <c r="B401" s="763"/>
      <c r="C401" s="779"/>
      <c r="D401" s="764" t="s">
        <v>5295</v>
      </c>
      <c r="E401" s="763"/>
      <c r="F401" s="763"/>
      <c r="G401" s="763"/>
      <c r="H401" s="763"/>
      <c r="I401" s="1671" t="e">
        <f t="shared" si="54"/>
        <v>#VALUE!</v>
      </c>
      <c r="J401" s="1671" t="str">
        <f t="shared" si="55"/>
        <v xml:space="preserve"> - </v>
      </c>
      <c r="K401" s="1671" t="str">
        <f t="shared" si="70"/>
        <v xml:space="preserve"> - </v>
      </c>
      <c r="L401" s="1661"/>
    </row>
    <row r="402" spans="1:13" s="765" customFormat="1" ht="21" customHeight="1">
      <c r="A402" s="748" t="s">
        <v>733</v>
      </c>
      <c r="B402" s="262" t="s">
        <v>3508</v>
      </c>
      <c r="C402" s="782" t="s">
        <v>3509</v>
      </c>
      <c r="D402" s="262" t="s">
        <v>5299</v>
      </c>
      <c r="E402" s="262"/>
      <c r="F402" s="262" t="s">
        <v>3510</v>
      </c>
      <c r="G402" s="262" t="s">
        <v>3449</v>
      </c>
      <c r="H402" s="262">
        <v>492</v>
      </c>
      <c r="I402" s="1671">
        <f t="shared" si="54"/>
        <v>1815.4799999999998</v>
      </c>
      <c r="J402" s="1671">
        <f t="shared" si="55"/>
        <v>1881.8999999999999</v>
      </c>
      <c r="K402" s="1671">
        <f t="shared" si="70"/>
        <v>2214</v>
      </c>
      <c r="L402" s="1661">
        <f>H402*5</f>
        <v>2460</v>
      </c>
    </row>
    <row r="403" spans="1:13" s="765" customFormat="1" ht="21" customHeight="1">
      <c r="A403" s="748" t="s">
        <v>732</v>
      </c>
      <c r="B403" s="262" t="s">
        <v>3511</v>
      </c>
      <c r="C403" s="782" t="s">
        <v>3512</v>
      </c>
      <c r="D403" s="262" t="s">
        <v>5300</v>
      </c>
      <c r="E403" s="262"/>
      <c r="F403" s="262" t="s">
        <v>3513</v>
      </c>
      <c r="G403" s="262" t="s">
        <v>3449</v>
      </c>
      <c r="H403" s="262">
        <v>625</v>
      </c>
      <c r="I403" s="1671">
        <f t="shared" si="54"/>
        <v>2306.25</v>
      </c>
      <c r="J403" s="1671">
        <f t="shared" si="55"/>
        <v>2390.625</v>
      </c>
      <c r="K403" s="1671">
        <f t="shared" si="70"/>
        <v>2812.5</v>
      </c>
      <c r="L403" s="1661">
        <f>H403*5</f>
        <v>3125</v>
      </c>
    </row>
    <row r="404" spans="1:13" s="765" customFormat="1" ht="15.75">
      <c r="C404" s="780"/>
      <c r="I404" s="1671" t="e">
        <f t="shared" si="54"/>
        <v>#VALUE!</v>
      </c>
      <c r="J404" s="1671" t="str">
        <f t="shared" si="55"/>
        <v xml:space="preserve"> - </v>
      </c>
      <c r="K404" s="1671" t="str">
        <f t="shared" si="70"/>
        <v xml:space="preserve"> - </v>
      </c>
      <c r="L404" s="1666"/>
    </row>
    <row r="405" spans="1:13" s="765" customFormat="1" ht="15.75">
      <c r="A405" s="748" t="s">
        <v>3518</v>
      </c>
      <c r="B405" s="262" t="s">
        <v>3514</v>
      </c>
      <c r="C405" s="782" t="s">
        <v>3515</v>
      </c>
      <c r="D405" s="262" t="s">
        <v>5298</v>
      </c>
      <c r="E405" s="262" t="s">
        <v>3516</v>
      </c>
      <c r="F405" s="262" t="s">
        <v>3517</v>
      </c>
      <c r="G405" s="262" t="s">
        <v>3449</v>
      </c>
      <c r="H405" s="262">
        <v>50</v>
      </c>
      <c r="I405" s="1671">
        <f t="shared" si="54"/>
        <v>184.5</v>
      </c>
      <c r="J405" s="1671">
        <f t="shared" si="55"/>
        <v>191.25</v>
      </c>
      <c r="K405" s="1671">
        <f t="shared" si="70"/>
        <v>225</v>
      </c>
      <c r="L405" s="1661">
        <f t="shared" ref="L405:L412" si="71">H405*5</f>
        <v>250</v>
      </c>
      <c r="M405" s="765" t="s">
        <v>11449</v>
      </c>
    </row>
    <row r="406" spans="1:13" s="765" customFormat="1" ht="15.75">
      <c r="A406" s="748" t="s">
        <v>725</v>
      </c>
      <c r="B406" s="262" t="s">
        <v>3519</v>
      </c>
      <c r="C406" s="782" t="s">
        <v>3520</v>
      </c>
      <c r="D406" s="262" t="s">
        <v>5301</v>
      </c>
      <c r="E406" s="262" t="s">
        <v>3516</v>
      </c>
      <c r="F406" s="262" t="s">
        <v>3521</v>
      </c>
      <c r="G406" s="262" t="s">
        <v>3449</v>
      </c>
      <c r="H406" s="262">
        <v>57.8</v>
      </c>
      <c r="I406" s="1671">
        <f t="shared" si="54"/>
        <v>213.28200000000001</v>
      </c>
      <c r="J406" s="1671">
        <f t="shared" si="55"/>
        <v>221.08500000000001</v>
      </c>
      <c r="K406" s="1671">
        <f t="shared" si="70"/>
        <v>260.10000000000002</v>
      </c>
      <c r="L406" s="1661">
        <f t="shared" si="71"/>
        <v>289</v>
      </c>
    </row>
    <row r="407" spans="1:13" s="765" customFormat="1" ht="15.75">
      <c r="A407" s="748" t="s">
        <v>723</v>
      </c>
      <c r="B407" s="262" t="s">
        <v>3522</v>
      </c>
      <c r="C407" s="782" t="s">
        <v>3523</v>
      </c>
      <c r="D407" s="262" t="s">
        <v>5302</v>
      </c>
      <c r="E407" s="262" t="s">
        <v>3516</v>
      </c>
      <c r="F407" s="262" t="s">
        <v>3524</v>
      </c>
      <c r="G407" s="262" t="s">
        <v>3449</v>
      </c>
      <c r="H407" s="262">
        <v>71.400000000000006</v>
      </c>
      <c r="I407" s="1671">
        <f t="shared" ref="I407:I476" si="72">IF(K407*0.82&gt;0,K407*0.82," - ")</f>
        <v>263.46600000000001</v>
      </c>
      <c r="J407" s="1671">
        <f t="shared" si="55"/>
        <v>273.10500000000002</v>
      </c>
      <c r="K407" s="1671">
        <f t="shared" si="70"/>
        <v>321.3</v>
      </c>
      <c r="L407" s="1661">
        <f t="shared" si="71"/>
        <v>357</v>
      </c>
    </row>
    <row r="408" spans="1:13" s="765" customFormat="1" ht="15.75">
      <c r="A408" s="748" t="s">
        <v>724</v>
      </c>
      <c r="B408" s="262" t="s">
        <v>3525</v>
      </c>
      <c r="C408" s="782" t="s">
        <v>3526</v>
      </c>
      <c r="D408" s="262" t="s">
        <v>3527</v>
      </c>
      <c r="E408" s="262" t="s">
        <v>3516</v>
      </c>
      <c r="F408" s="262" t="s">
        <v>3528</v>
      </c>
      <c r="G408" s="262" t="s">
        <v>3449</v>
      </c>
      <c r="H408" s="262">
        <v>49.4</v>
      </c>
      <c r="I408" s="1671">
        <f t="shared" si="72"/>
        <v>182.286</v>
      </c>
      <c r="J408" s="1671">
        <f t="shared" si="55"/>
        <v>188.95500000000001</v>
      </c>
      <c r="K408" s="1671">
        <f t="shared" si="70"/>
        <v>222.3</v>
      </c>
      <c r="L408" s="1661">
        <f t="shared" si="71"/>
        <v>247</v>
      </c>
    </row>
    <row r="409" spans="1:13" s="765" customFormat="1" ht="15.75">
      <c r="A409" s="748" t="s">
        <v>734</v>
      </c>
      <c r="B409" s="262" t="s">
        <v>3529</v>
      </c>
      <c r="C409" s="782" t="s">
        <v>3530</v>
      </c>
      <c r="D409" s="262" t="s">
        <v>3531</v>
      </c>
      <c r="E409" s="262" t="s">
        <v>3516</v>
      </c>
      <c r="F409" s="262" t="s">
        <v>3532</v>
      </c>
      <c r="G409" s="262" t="s">
        <v>3449</v>
      </c>
      <c r="H409" s="262">
        <v>22</v>
      </c>
      <c r="I409" s="1671">
        <f t="shared" si="72"/>
        <v>81.179999999999993</v>
      </c>
      <c r="J409" s="1671">
        <f t="shared" si="55"/>
        <v>84.149999999999991</v>
      </c>
      <c r="K409" s="1671">
        <f t="shared" si="70"/>
        <v>99</v>
      </c>
      <c r="L409" s="1661">
        <f t="shared" si="71"/>
        <v>110</v>
      </c>
    </row>
    <row r="410" spans="1:13" s="765" customFormat="1" ht="15.75">
      <c r="A410" s="748" t="s">
        <v>727</v>
      </c>
      <c r="B410" s="262" t="s">
        <v>3533</v>
      </c>
      <c r="C410" s="782" t="s">
        <v>3534</v>
      </c>
      <c r="D410" s="262" t="s">
        <v>3535</v>
      </c>
      <c r="E410" s="262" t="s">
        <v>3516</v>
      </c>
      <c r="F410" s="262" t="s">
        <v>3536</v>
      </c>
      <c r="G410" s="262" t="s">
        <v>3449</v>
      </c>
      <c r="H410" s="262">
        <v>47.6</v>
      </c>
      <c r="I410" s="1671">
        <f t="shared" si="72"/>
        <v>175.64400000000001</v>
      </c>
      <c r="J410" s="1671">
        <f t="shared" ref="J410:J479" si="73">IF(ISTEXT(K410)," - ",K410*0.85)</f>
        <v>182.07000000000002</v>
      </c>
      <c r="K410" s="1671">
        <f t="shared" si="70"/>
        <v>214.20000000000002</v>
      </c>
      <c r="L410" s="1661">
        <f t="shared" si="71"/>
        <v>238</v>
      </c>
    </row>
    <row r="411" spans="1:13" s="765" customFormat="1" ht="15.75">
      <c r="A411" s="748" t="s">
        <v>729</v>
      </c>
      <c r="B411" s="262" t="s">
        <v>3537</v>
      </c>
      <c r="C411" s="782" t="s">
        <v>3538</v>
      </c>
      <c r="D411" s="262" t="s">
        <v>3539</v>
      </c>
      <c r="E411" s="262" t="s">
        <v>3516</v>
      </c>
      <c r="F411" s="262" t="s">
        <v>3540</v>
      </c>
      <c r="G411" s="262" t="s">
        <v>3449</v>
      </c>
      <c r="H411" s="262">
        <v>70.400000000000006</v>
      </c>
      <c r="I411" s="1671">
        <f t="shared" si="72"/>
        <v>259.77600000000001</v>
      </c>
      <c r="J411" s="1671">
        <f t="shared" si="73"/>
        <v>269.28000000000003</v>
      </c>
      <c r="K411" s="1671">
        <f t="shared" si="70"/>
        <v>316.8</v>
      </c>
      <c r="L411" s="1661">
        <f t="shared" si="71"/>
        <v>352</v>
      </c>
    </row>
    <row r="412" spans="1:13" s="765" customFormat="1" ht="15.75">
      <c r="A412" s="748" t="s">
        <v>730</v>
      </c>
      <c r="B412" s="262" t="s">
        <v>3541</v>
      </c>
      <c r="C412" s="782" t="s">
        <v>3542</v>
      </c>
      <c r="D412" s="262" t="s">
        <v>3543</v>
      </c>
      <c r="E412" s="262" t="s">
        <v>3544</v>
      </c>
      <c r="F412" s="262" t="s">
        <v>3545</v>
      </c>
      <c r="G412" s="262" t="s">
        <v>3449</v>
      </c>
      <c r="H412" s="262">
        <v>76.150000000000006</v>
      </c>
      <c r="I412" s="1671">
        <f t="shared" si="72"/>
        <v>280.99349999999998</v>
      </c>
      <c r="J412" s="1671">
        <f t="shared" si="73"/>
        <v>291.27375000000001</v>
      </c>
      <c r="K412" s="1671">
        <f t="shared" si="70"/>
        <v>342.67500000000001</v>
      </c>
      <c r="L412" s="1661">
        <f t="shared" si="71"/>
        <v>380.75</v>
      </c>
    </row>
    <row r="413" spans="1:13" s="765" customFormat="1" ht="15.75">
      <c r="C413" s="780"/>
      <c r="I413" s="1671" t="e">
        <f t="shared" si="72"/>
        <v>#VALUE!</v>
      </c>
      <c r="J413" s="1671" t="str">
        <f t="shared" si="73"/>
        <v xml:space="preserve"> - </v>
      </c>
      <c r="K413" s="1671" t="str">
        <f t="shared" ref="K413:K420" si="74">IF(H413&gt;0,H413*5*0.9," - ")</f>
        <v xml:space="preserve"> - </v>
      </c>
      <c r="L413" s="1666"/>
    </row>
    <row r="414" spans="1:13" s="765" customFormat="1" ht="15.75">
      <c r="A414" s="748" t="s">
        <v>726</v>
      </c>
      <c r="B414" s="262" t="s">
        <v>3549</v>
      </c>
      <c r="C414" s="782" t="s">
        <v>3550</v>
      </c>
      <c r="D414" s="262" t="s">
        <v>3551</v>
      </c>
      <c r="E414" s="262" t="s">
        <v>3552</v>
      </c>
      <c r="F414" s="262" t="s">
        <v>2828</v>
      </c>
      <c r="G414" s="262" t="s">
        <v>3449</v>
      </c>
      <c r="H414" s="262">
        <v>248</v>
      </c>
      <c r="I414" s="1671">
        <f t="shared" si="72"/>
        <v>915.11999999999989</v>
      </c>
      <c r="J414" s="1671">
        <f t="shared" si="73"/>
        <v>948.6</v>
      </c>
      <c r="K414" s="1671">
        <f t="shared" si="74"/>
        <v>1116</v>
      </c>
      <c r="L414" s="1661">
        <f>H414*5</f>
        <v>1240</v>
      </c>
    </row>
    <row r="415" spans="1:13" s="765" customFormat="1" ht="15.75">
      <c r="A415" s="748" t="s">
        <v>3558</v>
      </c>
      <c r="B415" s="262" t="s">
        <v>3553</v>
      </c>
      <c r="C415" s="782" t="s">
        <v>3554</v>
      </c>
      <c r="D415" s="262" t="s">
        <v>3555</v>
      </c>
      <c r="E415" s="262" t="s">
        <v>3556</v>
      </c>
      <c r="F415" s="262" t="s">
        <v>3557</v>
      </c>
      <c r="G415" s="262" t="s">
        <v>3449</v>
      </c>
      <c r="H415" s="262">
        <v>292</v>
      </c>
      <c r="I415" s="1671">
        <f t="shared" si="72"/>
        <v>1077.48</v>
      </c>
      <c r="J415" s="1671">
        <f t="shared" si="73"/>
        <v>1116.8999999999999</v>
      </c>
      <c r="K415" s="1671">
        <f t="shared" si="74"/>
        <v>1314</v>
      </c>
      <c r="L415" s="1661">
        <f>H415*5</f>
        <v>1460</v>
      </c>
    </row>
    <row r="416" spans="1:13" s="765" customFormat="1" ht="15.75">
      <c r="A416" s="748" t="s">
        <v>728</v>
      </c>
      <c r="B416" s="262" t="s">
        <v>3559</v>
      </c>
      <c r="C416" s="782" t="s">
        <v>3560</v>
      </c>
      <c r="D416" s="262" t="s">
        <v>3561</v>
      </c>
      <c r="E416" s="262" t="s">
        <v>3562</v>
      </c>
      <c r="F416" s="262" t="s">
        <v>2828</v>
      </c>
      <c r="G416" s="262" t="s">
        <v>3449</v>
      </c>
      <c r="H416" s="262">
        <v>173.5</v>
      </c>
      <c r="I416" s="1671">
        <f t="shared" si="72"/>
        <v>640.21499999999992</v>
      </c>
      <c r="J416" s="1671">
        <f t="shared" si="73"/>
        <v>663.63749999999993</v>
      </c>
      <c r="K416" s="1671">
        <f t="shared" si="74"/>
        <v>780.75</v>
      </c>
      <c r="L416" s="1661">
        <f>H416*5</f>
        <v>867.5</v>
      </c>
    </row>
    <row r="417" spans="1:13" s="765" customFormat="1" ht="15.75">
      <c r="A417" s="748"/>
      <c r="B417" s="262" t="s">
        <v>4176</v>
      </c>
      <c r="C417" s="782" t="s">
        <v>4174</v>
      </c>
      <c r="D417" s="262" t="s">
        <v>4175</v>
      </c>
      <c r="E417" s="262"/>
      <c r="F417" s="262"/>
      <c r="G417" s="262"/>
      <c r="H417" s="262"/>
      <c r="I417" s="1671" t="e">
        <f t="shared" si="72"/>
        <v>#VALUE!</v>
      </c>
      <c r="J417" s="1671" t="str">
        <f t="shared" si="73"/>
        <v xml:space="preserve"> - </v>
      </c>
      <c r="K417" s="1671" t="str">
        <f t="shared" si="74"/>
        <v xml:space="preserve"> - </v>
      </c>
      <c r="L417" s="1661">
        <f>H417*5</f>
        <v>0</v>
      </c>
    </row>
    <row r="418" spans="1:13" s="765" customFormat="1" ht="21">
      <c r="A418" s="762"/>
      <c r="B418" s="763"/>
      <c r="C418" s="779"/>
      <c r="D418" s="764" t="s">
        <v>5303</v>
      </c>
      <c r="E418" s="763"/>
      <c r="F418" s="763"/>
      <c r="G418" s="763"/>
      <c r="H418" s="763"/>
      <c r="I418" s="1671" t="e">
        <f t="shared" si="72"/>
        <v>#VALUE!</v>
      </c>
      <c r="J418" s="1671" t="str">
        <f t="shared" si="73"/>
        <v xml:space="preserve"> - </v>
      </c>
      <c r="K418" s="1671" t="str">
        <f t="shared" si="74"/>
        <v xml:space="preserve"> - </v>
      </c>
      <c r="L418" s="1661"/>
    </row>
    <row r="419" spans="1:13" s="765" customFormat="1" ht="21" customHeight="1">
      <c r="A419" s="748" t="s">
        <v>527</v>
      </c>
      <c r="B419" s="262" t="s">
        <v>3569</v>
      </c>
      <c r="C419" s="782" t="s">
        <v>3570</v>
      </c>
      <c r="D419" s="262" t="s">
        <v>3571</v>
      </c>
      <c r="E419" s="262"/>
      <c r="F419" s="262" t="s">
        <v>3572</v>
      </c>
      <c r="G419" s="262" t="s">
        <v>3449</v>
      </c>
      <c r="H419" s="262">
        <v>605</v>
      </c>
      <c r="I419" s="1671">
        <f t="shared" si="72"/>
        <v>2232.4499999999998</v>
      </c>
      <c r="J419" s="1671">
        <f t="shared" si="73"/>
        <v>2314.125</v>
      </c>
      <c r="K419" s="1671">
        <f t="shared" si="74"/>
        <v>2722.5</v>
      </c>
      <c r="L419" s="1661">
        <f>H419*5</f>
        <v>3025</v>
      </c>
    </row>
    <row r="420" spans="1:13" s="262" customFormat="1" ht="21" customHeight="1">
      <c r="A420" s="748" t="s">
        <v>8548</v>
      </c>
      <c r="B420" s="262" t="s">
        <v>8549</v>
      </c>
      <c r="C420" s="782" t="s">
        <v>11440</v>
      </c>
      <c r="D420" s="262" t="s">
        <v>8550</v>
      </c>
      <c r="F420" s="262" t="s">
        <v>8551</v>
      </c>
      <c r="G420" s="262" t="s">
        <v>3449</v>
      </c>
      <c r="H420" s="262">
        <v>630</v>
      </c>
      <c r="I420" s="1671">
        <f t="shared" ref="I420:I423" si="75">IF(ISTEXT(K420)," - ",K420*0.85)</f>
        <v>2409.75</v>
      </c>
      <c r="J420" s="1671">
        <f t="shared" si="73"/>
        <v>2409.75</v>
      </c>
      <c r="K420" s="1671">
        <f t="shared" si="74"/>
        <v>2835</v>
      </c>
      <c r="L420" s="1661">
        <f>H420*5</f>
        <v>3150</v>
      </c>
      <c r="M420" s="1627"/>
    </row>
    <row r="421" spans="1:13" s="262" customFormat="1" ht="21" customHeight="1">
      <c r="A421" s="748"/>
      <c r="C421" s="782"/>
      <c r="I421" s="1671"/>
      <c r="J421" s="1671"/>
      <c r="K421" s="1671"/>
      <c r="L421" s="1661"/>
      <c r="M421" s="1627"/>
    </row>
    <row r="422" spans="1:13" s="262" customFormat="1" ht="21" customHeight="1">
      <c r="A422" s="748" t="s">
        <v>8552</v>
      </c>
      <c r="B422" s="262" t="s">
        <v>8553</v>
      </c>
      <c r="C422" s="782" t="s">
        <v>11443</v>
      </c>
      <c r="D422" s="262" t="s">
        <v>8554</v>
      </c>
      <c r="F422" s="262" t="s">
        <v>8555</v>
      </c>
      <c r="G422" s="262" t="s">
        <v>3449</v>
      </c>
      <c r="H422" s="262">
        <v>365</v>
      </c>
      <c r="I422" s="1671">
        <f t="shared" si="75"/>
        <v>1396.125</v>
      </c>
      <c r="J422" s="1671">
        <f t="shared" si="73"/>
        <v>1396.125</v>
      </c>
      <c r="K422" s="1671">
        <f>IF(H422&gt;0,H422*5*0.9," - ")</f>
        <v>1642.5</v>
      </c>
      <c r="L422" s="1661">
        <f>H422*5</f>
        <v>1825</v>
      </c>
      <c r="M422" s="1627"/>
    </row>
    <row r="423" spans="1:13" s="262" customFormat="1" ht="21" customHeight="1">
      <c r="A423" s="748" t="s">
        <v>8556</v>
      </c>
      <c r="B423" s="262" t="s">
        <v>8557</v>
      </c>
      <c r="C423" s="782" t="s">
        <v>11444</v>
      </c>
      <c r="D423" s="262" t="s">
        <v>8558</v>
      </c>
      <c r="F423" s="262" t="s">
        <v>8559</v>
      </c>
      <c r="G423" s="262" t="s">
        <v>3449</v>
      </c>
      <c r="H423" s="262">
        <v>156.5</v>
      </c>
      <c r="I423" s="1671">
        <f t="shared" si="75"/>
        <v>598.61249999999995</v>
      </c>
      <c r="J423" s="1671">
        <f t="shared" si="73"/>
        <v>598.61249999999995</v>
      </c>
      <c r="K423" s="1671">
        <f>IF(H423&gt;0,H423*5*0.9," - ")</f>
        <v>704.25</v>
      </c>
      <c r="L423" s="1661">
        <f>H423*5</f>
        <v>782.5</v>
      </c>
      <c r="M423" s="1627"/>
    </row>
    <row r="424" spans="1:13" s="765" customFormat="1" ht="21" customHeight="1">
      <c r="A424" s="748"/>
      <c r="B424" s="262"/>
      <c r="C424" s="782"/>
      <c r="D424" s="262"/>
      <c r="E424" s="262"/>
      <c r="F424" s="262"/>
      <c r="G424" s="262"/>
      <c r="H424" s="262"/>
      <c r="I424" s="1671"/>
      <c r="J424" s="1671"/>
      <c r="K424" s="1671"/>
      <c r="L424" s="1661"/>
    </row>
    <row r="425" spans="1:13" s="765" customFormat="1" ht="21">
      <c r="A425" s="762"/>
      <c r="B425" s="763"/>
      <c r="C425" s="779"/>
      <c r="D425" s="764" t="s">
        <v>5304</v>
      </c>
      <c r="E425" s="763"/>
      <c r="F425" s="763"/>
      <c r="G425" s="763"/>
      <c r="H425" s="763"/>
      <c r="I425" s="1671" t="e">
        <f t="shared" si="72"/>
        <v>#VALUE!</v>
      </c>
      <c r="J425" s="1671" t="str">
        <f t="shared" si="73"/>
        <v xml:space="preserve"> - </v>
      </c>
      <c r="K425" s="1671" t="str">
        <f t="shared" ref="K425:K455" si="76">IF(H425&gt;0,H425*5*0.9," - ")</f>
        <v xml:space="preserve"> - </v>
      </c>
      <c r="L425" s="1661"/>
    </row>
    <row r="426" spans="1:13" s="765" customFormat="1" ht="15.75">
      <c r="A426" s="748" t="s">
        <v>797</v>
      </c>
      <c r="B426" s="262" t="s">
        <v>3563</v>
      </c>
      <c r="C426" s="782" t="s">
        <v>3564</v>
      </c>
      <c r="D426" s="262" t="s">
        <v>5305</v>
      </c>
      <c r="E426" s="262"/>
      <c r="F426" s="262" t="s">
        <v>3565</v>
      </c>
      <c r="G426" s="262" t="s">
        <v>3449</v>
      </c>
      <c r="H426" s="262">
        <v>133.5</v>
      </c>
      <c r="I426" s="1671">
        <f t="shared" si="72"/>
        <v>492.61499999999995</v>
      </c>
      <c r="J426" s="1671">
        <f t="shared" si="73"/>
        <v>510.63749999999999</v>
      </c>
      <c r="K426" s="1671">
        <f t="shared" si="76"/>
        <v>600.75</v>
      </c>
      <c r="L426" s="1661">
        <f>H426*5</f>
        <v>667.5</v>
      </c>
    </row>
    <row r="427" spans="1:13" s="765" customFormat="1" ht="15.75">
      <c r="A427" s="748" t="s">
        <v>796</v>
      </c>
      <c r="B427" s="262" t="s">
        <v>3566</v>
      </c>
      <c r="C427" s="782" t="s">
        <v>3567</v>
      </c>
      <c r="D427" s="262" t="s">
        <v>5306</v>
      </c>
      <c r="E427" s="262"/>
      <c r="F427" s="262" t="s">
        <v>3568</v>
      </c>
      <c r="G427" s="262" t="s">
        <v>3449</v>
      </c>
      <c r="H427" s="262">
        <v>475</v>
      </c>
      <c r="I427" s="1671">
        <f t="shared" si="72"/>
        <v>1752.75</v>
      </c>
      <c r="J427" s="1671">
        <f t="shared" si="73"/>
        <v>1816.875</v>
      </c>
      <c r="K427" s="1671">
        <f t="shared" si="76"/>
        <v>2137.5</v>
      </c>
      <c r="L427" s="1661">
        <f>H427*5</f>
        <v>2375</v>
      </c>
    </row>
    <row r="428" spans="1:13" s="765" customFormat="1" ht="15.75">
      <c r="A428" s="748" t="s">
        <v>531</v>
      </c>
      <c r="B428" s="262" t="s">
        <v>3573</v>
      </c>
      <c r="C428" s="782" t="s">
        <v>3574</v>
      </c>
      <c r="D428" s="262" t="s">
        <v>5307</v>
      </c>
      <c r="E428" s="262"/>
      <c r="F428" s="262" t="s">
        <v>3575</v>
      </c>
      <c r="G428" s="262" t="s">
        <v>3449</v>
      </c>
      <c r="H428" s="262">
        <v>268</v>
      </c>
      <c r="I428" s="1671">
        <f t="shared" si="72"/>
        <v>988.92</v>
      </c>
      <c r="J428" s="1671">
        <f t="shared" si="73"/>
        <v>1025.0999999999999</v>
      </c>
      <c r="K428" s="1671">
        <f t="shared" si="76"/>
        <v>1206</v>
      </c>
      <c r="L428" s="1661">
        <f>H428*5</f>
        <v>1340</v>
      </c>
    </row>
    <row r="429" spans="1:13" s="765" customFormat="1" ht="15.75">
      <c r="A429" s="748" t="s">
        <v>605</v>
      </c>
      <c r="B429" s="262" t="s">
        <v>3576</v>
      </c>
      <c r="C429" s="790" t="s">
        <v>3577</v>
      </c>
      <c r="D429" s="262" t="s">
        <v>5308</v>
      </c>
      <c r="E429" s="750"/>
      <c r="F429" s="262" t="s">
        <v>3578</v>
      </c>
      <c r="G429" s="262" t="s">
        <v>3449</v>
      </c>
      <c r="H429" s="262">
        <v>126</v>
      </c>
      <c r="I429" s="1671">
        <f t="shared" si="72"/>
        <v>464.94</v>
      </c>
      <c r="J429" s="1671">
        <f t="shared" si="73"/>
        <v>481.95</v>
      </c>
      <c r="K429" s="1671">
        <f t="shared" si="76"/>
        <v>567</v>
      </c>
      <c r="L429" s="1661">
        <f>H429*5</f>
        <v>630</v>
      </c>
    </row>
    <row r="430" spans="1:13" s="765" customFormat="1" ht="21">
      <c r="A430" s="762"/>
      <c r="B430" s="763"/>
      <c r="C430" s="779"/>
      <c r="D430" s="764" t="s">
        <v>5314</v>
      </c>
      <c r="E430" s="763"/>
      <c r="F430" s="763"/>
      <c r="G430" s="763"/>
      <c r="H430" s="763"/>
      <c r="I430" s="1671" t="e">
        <f t="shared" si="72"/>
        <v>#VALUE!</v>
      </c>
      <c r="J430" s="1671" t="str">
        <f t="shared" si="73"/>
        <v xml:space="preserve"> - </v>
      </c>
      <c r="K430" s="1671" t="str">
        <f t="shared" si="76"/>
        <v xml:space="preserve"> - </v>
      </c>
      <c r="L430" s="1661"/>
    </row>
    <row r="431" spans="1:13" s="765" customFormat="1" ht="15.75">
      <c r="A431" s="770" t="s">
        <v>4165</v>
      </c>
      <c r="B431" s="771" t="s">
        <v>4214</v>
      </c>
      <c r="C431" s="788" t="s">
        <v>4215</v>
      </c>
      <c r="D431" s="771" t="s">
        <v>4216</v>
      </c>
      <c r="E431" s="771" t="s">
        <v>4163</v>
      </c>
      <c r="F431" s="771" t="s">
        <v>4164</v>
      </c>
      <c r="G431" s="771" t="s">
        <v>3280</v>
      </c>
      <c r="H431" s="771">
        <v>436</v>
      </c>
      <c r="I431" s="1671">
        <f t="shared" si="72"/>
        <v>1608.84</v>
      </c>
      <c r="J431" s="1671">
        <f t="shared" si="73"/>
        <v>1667.7</v>
      </c>
      <c r="K431" s="1671">
        <f t="shared" si="76"/>
        <v>1962</v>
      </c>
      <c r="L431" s="1661">
        <f>H431*5</f>
        <v>2180</v>
      </c>
    </row>
    <row r="432" spans="1:13" s="765" customFormat="1" ht="15.75">
      <c r="A432" s="776"/>
      <c r="B432" s="777"/>
      <c r="C432" s="791"/>
      <c r="D432" s="777"/>
      <c r="E432" s="777"/>
      <c r="F432" s="777"/>
      <c r="G432" s="777"/>
      <c r="H432" s="777"/>
      <c r="I432" s="1671" t="e">
        <f t="shared" si="72"/>
        <v>#VALUE!</v>
      </c>
      <c r="J432" s="1671" t="str">
        <f t="shared" si="73"/>
        <v xml:space="preserve"> - </v>
      </c>
      <c r="K432" s="1671" t="str">
        <f t="shared" si="76"/>
        <v xml:space="preserve"> - </v>
      </c>
      <c r="L432" s="1661"/>
    </row>
    <row r="433" spans="1:12" s="765" customFormat="1" ht="21">
      <c r="A433" s="762"/>
      <c r="B433" s="763"/>
      <c r="C433" s="779"/>
      <c r="D433" s="764" t="s">
        <v>5312</v>
      </c>
      <c r="E433" s="763"/>
      <c r="F433" s="763"/>
      <c r="G433" s="763"/>
      <c r="H433" s="763"/>
      <c r="I433" s="1671" t="e">
        <f t="shared" si="72"/>
        <v>#VALUE!</v>
      </c>
      <c r="J433" s="1671" t="str">
        <f t="shared" si="73"/>
        <v xml:space="preserve"> - </v>
      </c>
      <c r="K433" s="1671" t="str">
        <f t="shared" si="76"/>
        <v xml:space="preserve"> - </v>
      </c>
      <c r="L433" s="1661"/>
    </row>
    <row r="434" spans="1:12" s="765" customFormat="1" ht="21" customHeight="1">
      <c r="A434" s="748" t="s">
        <v>603</v>
      </c>
      <c r="B434" s="262" t="s">
        <v>3579</v>
      </c>
      <c r="C434" s="782">
        <v>185</v>
      </c>
      <c r="D434" s="262" t="s">
        <v>5309</v>
      </c>
      <c r="E434" s="262" t="s">
        <v>248</v>
      </c>
      <c r="F434" s="262" t="s">
        <v>3580</v>
      </c>
      <c r="G434" s="262" t="s">
        <v>3449</v>
      </c>
      <c r="H434" s="262">
        <v>10.050000000000001</v>
      </c>
      <c r="I434" s="1671">
        <f t="shared" si="72"/>
        <v>37.084499999999998</v>
      </c>
      <c r="J434" s="1671">
        <f t="shared" si="73"/>
        <v>38.441250000000004</v>
      </c>
      <c r="K434" s="1671">
        <f t="shared" si="76"/>
        <v>45.225000000000001</v>
      </c>
      <c r="L434" s="1661">
        <f>H434*5</f>
        <v>50.25</v>
      </c>
    </row>
    <row r="435" spans="1:12" s="765" customFormat="1" ht="21" customHeight="1">
      <c r="A435" s="748" t="s">
        <v>604</v>
      </c>
      <c r="B435" s="262" t="s">
        <v>3581</v>
      </c>
      <c r="C435" s="782" t="s">
        <v>3582</v>
      </c>
      <c r="D435" s="262" t="s">
        <v>5310</v>
      </c>
      <c r="E435" s="262" t="s">
        <v>3583</v>
      </c>
      <c r="F435" s="262" t="s">
        <v>249</v>
      </c>
      <c r="G435" s="262" t="s">
        <v>3449</v>
      </c>
      <c r="H435" s="262">
        <v>34.549999999999997</v>
      </c>
      <c r="I435" s="1671">
        <f t="shared" si="72"/>
        <v>127.48949999999999</v>
      </c>
      <c r="J435" s="1671">
        <f t="shared" si="73"/>
        <v>132.15375</v>
      </c>
      <c r="K435" s="1671">
        <f t="shared" si="76"/>
        <v>155.47499999999999</v>
      </c>
      <c r="L435" s="1661">
        <f>H435*5</f>
        <v>172.75</v>
      </c>
    </row>
    <row r="436" spans="1:12" s="765" customFormat="1" ht="21" customHeight="1">
      <c r="A436" s="748" t="s">
        <v>606</v>
      </c>
      <c r="B436" s="262" t="s">
        <v>3584</v>
      </c>
      <c r="C436" s="790" t="s">
        <v>3585</v>
      </c>
      <c r="D436" s="262" t="s">
        <v>5311</v>
      </c>
      <c r="E436" s="262" t="s">
        <v>3586</v>
      </c>
      <c r="F436" s="262" t="s">
        <v>250</v>
      </c>
      <c r="G436" s="262" t="s">
        <v>3449</v>
      </c>
      <c r="H436" s="262">
        <v>41.7</v>
      </c>
      <c r="I436" s="1671">
        <f t="shared" si="72"/>
        <v>153.87299999999999</v>
      </c>
      <c r="J436" s="1671">
        <f t="shared" si="73"/>
        <v>159.5025</v>
      </c>
      <c r="K436" s="1671">
        <f t="shared" si="76"/>
        <v>187.65</v>
      </c>
      <c r="L436" s="1661">
        <f>H436*5</f>
        <v>208.5</v>
      </c>
    </row>
    <row r="437" spans="1:12" s="765" customFormat="1" ht="21" customHeight="1">
      <c r="C437" s="780"/>
      <c r="I437" s="1671" t="e">
        <f t="shared" si="72"/>
        <v>#VALUE!</v>
      </c>
      <c r="J437" s="1671" t="str">
        <f t="shared" si="73"/>
        <v xml:space="preserve"> - </v>
      </c>
      <c r="K437" s="1671" t="str">
        <f t="shared" si="76"/>
        <v xml:space="preserve"> - </v>
      </c>
      <c r="L437" s="1666"/>
    </row>
    <row r="438" spans="1:12" ht="21" customHeight="1">
      <c r="A438" s="748" t="s">
        <v>608</v>
      </c>
      <c r="B438" s="262" t="s">
        <v>3601</v>
      </c>
      <c r="C438" s="790" t="s">
        <v>3602</v>
      </c>
      <c r="D438" s="262" t="s">
        <v>5313</v>
      </c>
      <c r="E438" s="750"/>
      <c r="F438" s="262" t="s">
        <v>3603</v>
      </c>
      <c r="G438" s="262" t="s">
        <v>3449</v>
      </c>
      <c r="H438" s="262">
        <v>109.2</v>
      </c>
      <c r="I438" s="1671">
        <f t="shared" si="72"/>
        <v>402.94799999999998</v>
      </c>
      <c r="J438" s="1671">
        <f t="shared" si="73"/>
        <v>417.69</v>
      </c>
      <c r="K438" s="1671">
        <f t="shared" si="76"/>
        <v>491.40000000000003</v>
      </c>
      <c r="L438" s="1661">
        <f>H438*5</f>
        <v>546</v>
      </c>
    </row>
    <row r="439" spans="1:12" ht="21" customHeight="1">
      <c r="A439" s="748" t="s">
        <v>4504</v>
      </c>
      <c r="B439" s="262" t="s">
        <v>5315</v>
      </c>
      <c r="C439" s="790" t="s">
        <v>11447</v>
      </c>
      <c r="D439" s="262" t="s">
        <v>4505</v>
      </c>
      <c r="E439" s="750"/>
      <c r="H439" s="262">
        <v>12.6</v>
      </c>
      <c r="I439" s="1671">
        <f t="shared" si="72"/>
        <v>46.494</v>
      </c>
      <c r="J439" s="1671">
        <f t="shared" si="73"/>
        <v>48.195</v>
      </c>
      <c r="K439" s="1671">
        <f t="shared" si="76"/>
        <v>56.7</v>
      </c>
      <c r="L439" s="1661">
        <f>H439*5</f>
        <v>63</v>
      </c>
    </row>
    <row r="440" spans="1:12" s="765" customFormat="1" ht="15.75">
      <c r="A440" s="755"/>
      <c r="B440" s="750"/>
      <c r="C440" s="782"/>
      <c r="D440" s="262"/>
      <c r="E440" s="262"/>
      <c r="F440" s="262"/>
      <c r="G440" s="262"/>
      <c r="H440" s="260"/>
      <c r="I440" s="1671" t="e">
        <f t="shared" si="72"/>
        <v>#VALUE!</v>
      </c>
      <c r="J440" s="1671" t="str">
        <f t="shared" si="73"/>
        <v xml:space="preserve"> - </v>
      </c>
      <c r="K440" s="1671" t="str">
        <f t="shared" si="76"/>
        <v xml:space="preserve"> - </v>
      </c>
      <c r="L440" s="1661"/>
    </row>
    <row r="441" spans="1:12" s="765" customFormat="1" ht="15.75">
      <c r="A441" s="751"/>
      <c r="B441" s="262"/>
      <c r="C441" s="782"/>
      <c r="D441" s="262"/>
      <c r="E441" s="262"/>
      <c r="F441" s="262"/>
      <c r="G441" s="262"/>
      <c r="H441" s="262"/>
      <c r="I441" s="1671" t="e">
        <f t="shared" si="72"/>
        <v>#VALUE!</v>
      </c>
      <c r="J441" s="1671" t="str">
        <f t="shared" si="73"/>
        <v xml:space="preserve"> - </v>
      </c>
      <c r="K441" s="1671" t="str">
        <f t="shared" si="76"/>
        <v xml:space="preserve"> - </v>
      </c>
      <c r="L441" s="1661"/>
    </row>
    <row r="442" spans="1:12" s="765" customFormat="1" ht="26.25">
      <c r="A442" s="1375"/>
      <c r="B442" s="1372"/>
      <c r="C442" s="1376"/>
      <c r="D442" s="1368" t="s">
        <v>5318</v>
      </c>
      <c r="E442" s="1369"/>
      <c r="F442" s="1372"/>
      <c r="G442" s="1373"/>
      <c r="H442" s="1374"/>
      <c r="I442" s="1671" t="e">
        <f t="shared" si="72"/>
        <v>#VALUE!</v>
      </c>
      <c r="J442" s="1672" t="str">
        <f t="shared" si="73"/>
        <v xml:space="preserve"> - </v>
      </c>
      <c r="K442" s="1672" t="str">
        <f t="shared" si="76"/>
        <v xml:space="preserve"> - </v>
      </c>
      <c r="L442" s="1665"/>
    </row>
    <row r="443" spans="1:12" s="765" customFormat="1" ht="15.75">
      <c r="A443" s="748" t="s">
        <v>517</v>
      </c>
      <c r="B443" s="262" t="s">
        <v>3662</v>
      </c>
      <c r="C443" s="782" t="s">
        <v>3663</v>
      </c>
      <c r="D443" s="262" t="s">
        <v>3664</v>
      </c>
      <c r="E443" s="262"/>
      <c r="F443" s="262" t="s">
        <v>3665</v>
      </c>
      <c r="G443" s="262"/>
      <c r="H443" s="262">
        <v>31.5</v>
      </c>
      <c r="I443" s="1671">
        <f t="shared" si="72"/>
        <v>116.235</v>
      </c>
      <c r="J443" s="1671">
        <f t="shared" si="73"/>
        <v>120.4875</v>
      </c>
      <c r="K443" s="1671">
        <f t="shared" si="76"/>
        <v>141.75</v>
      </c>
      <c r="L443" s="1661">
        <f t="shared" ref="L443:L455" si="77">H443*5</f>
        <v>157.5</v>
      </c>
    </row>
    <row r="444" spans="1:12" s="765" customFormat="1" ht="15.75">
      <c r="A444" s="748" t="s">
        <v>513</v>
      </c>
      <c r="B444" s="262" t="s">
        <v>3666</v>
      </c>
      <c r="C444" s="782" t="s">
        <v>3667</v>
      </c>
      <c r="D444" s="262" t="s">
        <v>3668</v>
      </c>
      <c r="E444" s="262"/>
      <c r="F444" s="262" t="s">
        <v>3669</v>
      </c>
      <c r="G444" s="262"/>
      <c r="H444" s="262">
        <v>27.95</v>
      </c>
      <c r="I444" s="1671">
        <f t="shared" si="72"/>
        <v>103.13549999999999</v>
      </c>
      <c r="J444" s="1671">
        <f t="shared" si="73"/>
        <v>106.90875</v>
      </c>
      <c r="K444" s="1671">
        <f t="shared" si="76"/>
        <v>125.77500000000001</v>
      </c>
      <c r="L444" s="1661">
        <f t="shared" si="77"/>
        <v>139.75</v>
      </c>
    </row>
    <row r="445" spans="1:12" s="765" customFormat="1" ht="15.75">
      <c r="A445" s="748" t="s">
        <v>512</v>
      </c>
      <c r="B445" s="262" t="s">
        <v>3670</v>
      </c>
      <c r="C445" s="782" t="s">
        <v>3671</v>
      </c>
      <c r="D445" s="262" t="s">
        <v>3672</v>
      </c>
      <c r="E445" s="262"/>
      <c r="F445" s="262" t="s">
        <v>3673</v>
      </c>
      <c r="G445" s="262"/>
      <c r="H445" s="262">
        <v>12.5</v>
      </c>
      <c r="I445" s="1671">
        <f t="shared" si="72"/>
        <v>46.125</v>
      </c>
      <c r="J445" s="1671">
        <f t="shared" si="73"/>
        <v>47.8125</v>
      </c>
      <c r="K445" s="1671">
        <f t="shared" si="76"/>
        <v>56.25</v>
      </c>
      <c r="L445" s="1661">
        <f t="shared" si="77"/>
        <v>62.5</v>
      </c>
    </row>
    <row r="446" spans="1:12" s="765" customFormat="1" ht="15.75">
      <c r="A446" s="748" t="s">
        <v>511</v>
      </c>
      <c r="B446" s="262" t="s">
        <v>3674</v>
      </c>
      <c r="C446" s="782">
        <v>137</v>
      </c>
      <c r="D446" s="262" t="s">
        <v>3675</v>
      </c>
      <c r="E446" s="262"/>
      <c r="F446" s="262" t="s">
        <v>3676</v>
      </c>
      <c r="G446" s="262"/>
      <c r="H446" s="262">
        <v>12.8</v>
      </c>
      <c r="I446" s="1671">
        <f t="shared" si="72"/>
        <v>47.231999999999999</v>
      </c>
      <c r="J446" s="1671">
        <f t="shared" si="73"/>
        <v>48.96</v>
      </c>
      <c r="K446" s="1671">
        <f t="shared" si="76"/>
        <v>57.6</v>
      </c>
      <c r="L446" s="1661">
        <f t="shared" si="77"/>
        <v>64</v>
      </c>
    </row>
    <row r="447" spans="1:12" s="765" customFormat="1" ht="15.75">
      <c r="A447" s="748" t="s">
        <v>602</v>
      </c>
      <c r="B447" s="262" t="s">
        <v>3677</v>
      </c>
      <c r="C447" s="782" t="s">
        <v>3678</v>
      </c>
      <c r="D447" s="262" t="s">
        <v>3679</v>
      </c>
      <c r="E447" s="262"/>
      <c r="F447" s="262" t="s">
        <v>3680</v>
      </c>
      <c r="G447" s="262"/>
      <c r="H447" s="262">
        <v>14.5</v>
      </c>
      <c r="I447" s="1671">
        <f t="shared" si="72"/>
        <v>53.504999999999995</v>
      </c>
      <c r="J447" s="1671">
        <f t="shared" si="73"/>
        <v>55.462499999999999</v>
      </c>
      <c r="K447" s="1671">
        <f t="shared" si="76"/>
        <v>65.25</v>
      </c>
      <c r="L447" s="1661">
        <f t="shared" si="77"/>
        <v>72.5</v>
      </c>
    </row>
    <row r="448" spans="1:12" s="765" customFormat="1" ht="15.75">
      <c r="A448" s="748" t="s">
        <v>601</v>
      </c>
      <c r="B448" s="262" t="s">
        <v>3681</v>
      </c>
      <c r="C448" s="782" t="s">
        <v>3682</v>
      </c>
      <c r="D448" s="262" t="s">
        <v>3683</v>
      </c>
      <c r="E448" s="262"/>
      <c r="F448" s="262" t="s">
        <v>3684</v>
      </c>
      <c r="G448" s="262"/>
      <c r="H448" s="262">
        <v>11.8</v>
      </c>
      <c r="I448" s="1671">
        <f t="shared" si="72"/>
        <v>43.542000000000002</v>
      </c>
      <c r="J448" s="1671">
        <f t="shared" si="73"/>
        <v>45.134999999999998</v>
      </c>
      <c r="K448" s="1671">
        <f t="shared" si="76"/>
        <v>53.1</v>
      </c>
      <c r="L448" s="1661">
        <f t="shared" si="77"/>
        <v>59</v>
      </c>
    </row>
    <row r="449" spans="1:13" s="765" customFormat="1" ht="15.75">
      <c r="A449" s="748" t="s">
        <v>4207</v>
      </c>
      <c r="B449" s="262" t="str">
        <f>CONCATENATE("Raimondi-",C449)</f>
        <v>Raimondi-184HFV08G</v>
      </c>
      <c r="C449" s="782" t="s">
        <v>4184</v>
      </c>
      <c r="D449" s="262" t="str">
        <f>CONCATENATE(F449, " - ",B449)</f>
        <v>Gletiera 36x13 cm, inclinata 8mm - Raimondi-184HFV08G</v>
      </c>
      <c r="E449" s="262"/>
      <c r="F449" s="262" t="s">
        <v>4187</v>
      </c>
      <c r="G449" s="262"/>
      <c r="H449" s="262">
        <v>14.5</v>
      </c>
      <c r="I449" s="1671">
        <f t="shared" si="72"/>
        <v>53.504999999999995</v>
      </c>
      <c r="J449" s="1671">
        <f t="shared" si="73"/>
        <v>55.462499999999999</v>
      </c>
      <c r="K449" s="1671">
        <f t="shared" si="76"/>
        <v>65.25</v>
      </c>
      <c r="L449" s="1661">
        <f t="shared" si="77"/>
        <v>72.5</v>
      </c>
    </row>
    <row r="450" spans="1:13" s="765" customFormat="1" ht="15.75">
      <c r="A450" s="748" t="s">
        <v>4208</v>
      </c>
      <c r="B450" s="262" t="str">
        <f t="shared" ref="B450:B454" si="78">CONCATENATE("Raimondi-",C450)</f>
        <v>Raimondi-184Q03G</v>
      </c>
      <c r="C450" s="782" t="s">
        <v>4185</v>
      </c>
      <c r="D450" s="262" t="str">
        <f t="shared" ref="D450:D454" si="79">CONCATENATE(F450, " - ",B450)</f>
        <v>Gletiera 36x13 cm, 3x3mm - Raimondi-184Q03G</v>
      </c>
      <c r="E450" s="262"/>
      <c r="F450" s="262" t="s">
        <v>4188</v>
      </c>
      <c r="G450" s="262"/>
      <c r="H450" s="262">
        <v>11.25</v>
      </c>
      <c r="I450" s="1671">
        <f t="shared" si="72"/>
        <v>41.512499999999996</v>
      </c>
      <c r="J450" s="1671">
        <f t="shared" si="73"/>
        <v>43.03125</v>
      </c>
      <c r="K450" s="1671">
        <f t="shared" si="76"/>
        <v>50.625</v>
      </c>
      <c r="L450" s="1661">
        <f t="shared" si="77"/>
        <v>56.25</v>
      </c>
    </row>
    <row r="451" spans="1:13" s="765" customFormat="1" ht="15.75">
      <c r="A451" s="748" t="s">
        <v>4209</v>
      </c>
      <c r="B451" s="262" t="str">
        <f t="shared" si="78"/>
        <v>Raimondi-183Q6G</v>
      </c>
      <c r="C451" s="782" t="s">
        <v>4186</v>
      </c>
      <c r="D451" s="262" t="str">
        <f t="shared" si="79"/>
        <v>Gletiera 28x12 cm, 6x6mm - Raimondi-183Q6G</v>
      </c>
      <c r="E451" s="262"/>
      <c r="F451" s="262" t="s">
        <v>4189</v>
      </c>
      <c r="G451" s="262"/>
      <c r="H451" s="262">
        <v>9.5500000000000007</v>
      </c>
      <c r="I451" s="1671">
        <f t="shared" si="72"/>
        <v>35.2395</v>
      </c>
      <c r="J451" s="1671">
        <f t="shared" si="73"/>
        <v>36.528750000000002</v>
      </c>
      <c r="K451" s="1671">
        <f t="shared" si="76"/>
        <v>42.975000000000001</v>
      </c>
      <c r="L451" s="1661">
        <f t="shared" si="77"/>
        <v>47.75</v>
      </c>
    </row>
    <row r="452" spans="1:13" s="765" customFormat="1" ht="15.75">
      <c r="A452" s="748" t="s">
        <v>4213</v>
      </c>
      <c r="B452" s="262" t="str">
        <f t="shared" si="78"/>
        <v>Raimondi-184T15G</v>
      </c>
      <c r="C452" s="782" t="s">
        <v>4211</v>
      </c>
      <c r="D452" s="262" t="str">
        <f t="shared" si="79"/>
        <v>Gletiera 36x13 cm, U-15mm - Raimondi-184T15G</v>
      </c>
      <c r="E452" s="262"/>
      <c r="F452" s="262" t="s">
        <v>4212</v>
      </c>
      <c r="G452" s="262"/>
      <c r="H452" s="262">
        <v>11.25</v>
      </c>
      <c r="I452" s="1671">
        <f t="shared" si="72"/>
        <v>41.512499999999996</v>
      </c>
      <c r="J452" s="1671">
        <f t="shared" si="73"/>
        <v>43.03125</v>
      </c>
      <c r="K452" s="1671">
        <f t="shared" si="76"/>
        <v>50.625</v>
      </c>
      <c r="L452" s="1661">
        <f t="shared" si="77"/>
        <v>56.25</v>
      </c>
    </row>
    <row r="453" spans="1:13" s="765" customFormat="1" ht="15.75">
      <c r="A453" s="748" t="s">
        <v>600</v>
      </c>
      <c r="B453" s="262" t="str">
        <f t="shared" si="78"/>
        <v>Raimondi-180AGS0250</v>
      </c>
      <c r="C453" s="782" t="s">
        <v>3685</v>
      </c>
      <c r="D453" s="262" t="str">
        <f t="shared" si="79"/>
        <v>Suporti anti-zgariat pt. nivelare placi - Raimondi-180AGS0250</v>
      </c>
      <c r="E453" s="262"/>
      <c r="F453" s="262" t="s">
        <v>3686</v>
      </c>
      <c r="G453" s="262"/>
      <c r="H453" s="262">
        <v>39.700000000000003</v>
      </c>
      <c r="I453" s="1671">
        <f t="shared" si="72"/>
        <v>146.49299999999999</v>
      </c>
      <c r="J453" s="1671">
        <f t="shared" si="73"/>
        <v>151.85249999999999</v>
      </c>
      <c r="K453" s="1671">
        <f t="shared" si="76"/>
        <v>178.65</v>
      </c>
      <c r="L453" s="1661">
        <f t="shared" si="77"/>
        <v>198.5</v>
      </c>
    </row>
    <row r="454" spans="1:13" s="765" customFormat="1" ht="15.75">
      <c r="A454" s="748" t="s">
        <v>5098</v>
      </c>
      <c r="B454" s="262" t="str">
        <f t="shared" si="78"/>
        <v>Raimondi-432SSBRAI</v>
      </c>
      <c r="C454" s="782" t="s">
        <v>5097</v>
      </c>
      <c r="D454" s="262" t="str">
        <f t="shared" si="79"/>
        <v>Protectie pt. colturi placi cu grosime 3-12 mm - Raimondi-432SSBRAI</v>
      </c>
      <c r="E454" s="262"/>
      <c r="F454" s="262" t="s">
        <v>5099</v>
      </c>
      <c r="G454" s="262"/>
      <c r="H454" s="262">
        <v>11.55</v>
      </c>
      <c r="I454" s="1671">
        <f t="shared" si="72"/>
        <v>42.619500000000002</v>
      </c>
      <c r="J454" s="1671">
        <f t="shared" si="73"/>
        <v>44.178750000000001</v>
      </c>
      <c r="K454" s="1671">
        <f t="shared" si="76"/>
        <v>51.975000000000001</v>
      </c>
      <c r="L454" s="1661">
        <f t="shared" si="77"/>
        <v>57.75</v>
      </c>
    </row>
    <row r="455" spans="1:13" s="765" customFormat="1" ht="15.75">
      <c r="A455" s="748" t="s">
        <v>8902</v>
      </c>
      <c r="B455" s="262" t="s">
        <v>8901</v>
      </c>
      <c r="C455" s="782" t="s">
        <v>11448</v>
      </c>
      <c r="D455" s="262" t="s">
        <v>8900</v>
      </c>
      <c r="E455" s="262"/>
      <c r="F455" s="262" t="s">
        <v>8903</v>
      </c>
      <c r="G455" s="262"/>
      <c r="H455" s="262">
        <v>12.3</v>
      </c>
      <c r="I455" s="1671">
        <f t="shared" si="72"/>
        <v>45.387</v>
      </c>
      <c r="J455" s="1671">
        <f t="shared" si="73"/>
        <v>47.047499999999999</v>
      </c>
      <c r="K455" s="1671">
        <f t="shared" si="76"/>
        <v>55.35</v>
      </c>
      <c r="L455" s="1661">
        <f t="shared" si="77"/>
        <v>61.5</v>
      </c>
    </row>
    <row r="456" spans="1:13" s="765" customFormat="1" ht="15.75">
      <c r="A456" s="748"/>
      <c r="B456" s="262"/>
      <c r="C456" s="782"/>
      <c r="D456" s="262"/>
      <c r="E456" s="262"/>
      <c r="F456" s="262"/>
      <c r="G456" s="262"/>
      <c r="H456" s="262"/>
      <c r="I456" s="1671"/>
      <c r="J456" s="1671"/>
      <c r="K456" s="1671"/>
      <c r="L456" s="1661"/>
    </row>
    <row r="457" spans="1:13" s="765" customFormat="1" ht="15.75">
      <c r="A457" s="748"/>
      <c r="B457" s="262"/>
      <c r="C457" s="782"/>
      <c r="D457" s="262"/>
      <c r="E457" s="262"/>
      <c r="F457" s="262"/>
      <c r="G457" s="262"/>
      <c r="H457" s="262"/>
      <c r="I457" s="1671" t="e">
        <f t="shared" si="72"/>
        <v>#VALUE!</v>
      </c>
      <c r="J457" s="1671" t="str">
        <f t="shared" si="73"/>
        <v xml:space="preserve"> - </v>
      </c>
      <c r="K457" s="1671" t="str">
        <f t="shared" ref="K457:K488" si="80">IF(H457&gt;0,H457*5*0.9," - ")</f>
        <v xml:space="preserve"> - </v>
      </c>
      <c r="L457" s="1661"/>
    </row>
    <row r="458" spans="1:13" s="765" customFormat="1" ht="15.75">
      <c r="A458" s="748" t="s">
        <v>532</v>
      </c>
      <c r="B458" s="262" t="s">
        <v>3687</v>
      </c>
      <c r="C458" s="782">
        <v>174</v>
      </c>
      <c r="D458" s="262" t="s">
        <v>3688</v>
      </c>
      <c r="E458" s="262"/>
      <c r="F458" s="262" t="s">
        <v>3689</v>
      </c>
      <c r="G458" s="262"/>
      <c r="H458" s="262">
        <v>20.9</v>
      </c>
      <c r="I458" s="1671">
        <f t="shared" si="72"/>
        <v>77.120999999999995</v>
      </c>
      <c r="J458" s="1671">
        <f t="shared" si="73"/>
        <v>79.942499999999995</v>
      </c>
      <c r="K458" s="1671">
        <f t="shared" si="80"/>
        <v>94.05</v>
      </c>
      <c r="L458" s="1661">
        <f>H458*5</f>
        <v>104.5</v>
      </c>
    </row>
    <row r="459" spans="1:13" ht="15.75">
      <c r="A459" s="748" t="s">
        <v>530</v>
      </c>
      <c r="B459" s="262" t="s">
        <v>3690</v>
      </c>
      <c r="C459" s="782">
        <v>171</v>
      </c>
      <c r="D459" s="262" t="s">
        <v>3691</v>
      </c>
      <c r="F459" s="262" t="s">
        <v>3692</v>
      </c>
      <c r="H459" s="262">
        <v>35.5</v>
      </c>
      <c r="I459" s="1671">
        <f t="shared" si="72"/>
        <v>130.995</v>
      </c>
      <c r="J459" s="1671">
        <f t="shared" si="73"/>
        <v>135.78749999999999</v>
      </c>
      <c r="K459" s="1671">
        <f t="shared" si="80"/>
        <v>159.75</v>
      </c>
      <c r="L459" s="1661">
        <f>H459*5</f>
        <v>177.5</v>
      </c>
    </row>
    <row r="460" spans="1:13" ht="15.75">
      <c r="A460" s="748" t="s">
        <v>509</v>
      </c>
      <c r="B460" s="262" t="s">
        <v>3693</v>
      </c>
      <c r="C460" s="782">
        <v>1311</v>
      </c>
      <c r="D460" s="262" t="s">
        <v>3694</v>
      </c>
      <c r="F460" s="262" t="s">
        <v>3695</v>
      </c>
      <c r="H460" s="262">
        <v>24.6</v>
      </c>
      <c r="I460" s="1671">
        <f t="shared" si="72"/>
        <v>90.774000000000001</v>
      </c>
      <c r="J460" s="1671">
        <f t="shared" si="73"/>
        <v>94.094999999999999</v>
      </c>
      <c r="K460" s="1671">
        <f t="shared" si="80"/>
        <v>110.7</v>
      </c>
      <c r="L460" s="1661">
        <f>H460*5</f>
        <v>123</v>
      </c>
    </row>
    <row r="461" spans="1:13" ht="15.75">
      <c r="A461" s="748" t="s">
        <v>731</v>
      </c>
      <c r="B461" s="262" t="s">
        <v>3696</v>
      </c>
      <c r="C461" s="782" t="s">
        <v>3697</v>
      </c>
      <c r="D461" s="262" t="s">
        <v>3698</v>
      </c>
      <c r="F461" s="262" t="s">
        <v>3699</v>
      </c>
      <c r="H461" s="262">
        <v>824</v>
      </c>
      <c r="I461" s="1671">
        <f t="shared" si="72"/>
        <v>3040.56</v>
      </c>
      <c r="J461" s="1671">
        <f t="shared" si="73"/>
        <v>3151.7999999999997</v>
      </c>
      <c r="K461" s="1671">
        <f t="shared" si="80"/>
        <v>3708</v>
      </c>
      <c r="L461" s="1661">
        <f>H461*5</f>
        <v>4120</v>
      </c>
    </row>
    <row r="462" spans="1:13" ht="15.75">
      <c r="A462" s="748"/>
      <c r="B462" s="262"/>
      <c r="I462" s="1671" t="e">
        <f t="shared" si="72"/>
        <v>#VALUE!</v>
      </c>
      <c r="J462" s="1671" t="str">
        <f t="shared" si="73"/>
        <v xml:space="preserve"> - </v>
      </c>
      <c r="K462" s="1671" t="str">
        <f t="shared" si="80"/>
        <v xml:space="preserve"> - </v>
      </c>
      <c r="L462" s="1661"/>
    </row>
    <row r="463" spans="1:13" ht="15.75">
      <c r="A463" s="748" t="s">
        <v>609</v>
      </c>
      <c r="B463" s="262" t="s">
        <v>3700</v>
      </c>
      <c r="C463" s="782">
        <v>186</v>
      </c>
      <c r="D463" s="262" t="s">
        <v>3701</v>
      </c>
      <c r="F463" s="262" t="s">
        <v>3702</v>
      </c>
      <c r="H463" s="262">
        <v>75.599999999999994</v>
      </c>
      <c r="I463" s="1671">
        <f t="shared" si="72"/>
        <v>278.964</v>
      </c>
      <c r="J463" s="1671">
        <f t="shared" si="73"/>
        <v>289.16999999999996</v>
      </c>
      <c r="K463" s="1671">
        <f t="shared" si="80"/>
        <v>340.2</v>
      </c>
      <c r="L463" s="1661">
        <f>H463*5</f>
        <v>378</v>
      </c>
    </row>
    <row r="464" spans="1:13" ht="15.75">
      <c r="A464" s="748" t="s">
        <v>610</v>
      </c>
      <c r="B464" s="262" t="s">
        <v>3703</v>
      </c>
      <c r="C464" s="782">
        <v>187</v>
      </c>
      <c r="D464" s="262" t="s">
        <v>3704</v>
      </c>
      <c r="F464" s="262" t="s">
        <v>3705</v>
      </c>
      <c r="H464" s="262">
        <v>60</v>
      </c>
      <c r="I464" s="1671">
        <f t="shared" si="72"/>
        <v>221.39999999999998</v>
      </c>
      <c r="J464" s="1671">
        <f t="shared" si="73"/>
        <v>229.5</v>
      </c>
      <c r="K464" s="1671">
        <f t="shared" si="80"/>
        <v>270</v>
      </c>
      <c r="L464" s="1661">
        <f>H464*5</f>
        <v>300</v>
      </c>
      <c r="M464" s="767" t="s">
        <v>11449</v>
      </c>
    </row>
    <row r="465" spans="1:13" ht="15.75">
      <c r="A465" s="748"/>
      <c r="B465" s="262"/>
      <c r="I465" s="1671" t="e">
        <f t="shared" si="72"/>
        <v>#VALUE!</v>
      </c>
      <c r="J465" s="1671" t="str">
        <f t="shared" si="73"/>
        <v xml:space="preserve"> - </v>
      </c>
      <c r="K465" s="1671" t="str">
        <f t="shared" si="80"/>
        <v xml:space="preserve"> - </v>
      </c>
      <c r="L465" s="1661"/>
    </row>
    <row r="466" spans="1:13" ht="15.75">
      <c r="A466" s="748" t="s">
        <v>660</v>
      </c>
      <c r="B466" s="262" t="s">
        <v>3706</v>
      </c>
      <c r="C466" s="782">
        <v>25250</v>
      </c>
      <c r="D466" s="262" t="s">
        <v>3707</v>
      </c>
      <c r="F466" s="262" t="s">
        <v>3708</v>
      </c>
      <c r="H466" s="262">
        <v>49.5</v>
      </c>
      <c r="I466" s="1671">
        <f t="shared" si="72"/>
        <v>182.655</v>
      </c>
      <c r="J466" s="1671">
        <f t="shared" si="73"/>
        <v>189.33750000000001</v>
      </c>
      <c r="K466" s="1671">
        <f t="shared" si="80"/>
        <v>222.75</v>
      </c>
      <c r="L466" s="1661">
        <f>H466*5</f>
        <v>247.5</v>
      </c>
      <c r="M466" s="767" t="s">
        <v>11449</v>
      </c>
    </row>
    <row r="467" spans="1:13" ht="15" customHeight="1">
      <c r="A467" s="748"/>
      <c r="B467" s="262"/>
      <c r="I467" s="1671" t="e">
        <f t="shared" si="72"/>
        <v>#VALUE!</v>
      </c>
      <c r="J467" s="1671" t="str">
        <f t="shared" si="73"/>
        <v xml:space="preserve"> - </v>
      </c>
      <c r="K467" s="1671" t="str">
        <f t="shared" si="80"/>
        <v xml:space="preserve"> - </v>
      </c>
      <c r="L467" s="1661"/>
    </row>
    <row r="468" spans="1:13" ht="15" customHeight="1">
      <c r="A468" s="748" t="s">
        <v>651</v>
      </c>
      <c r="B468" s="262" t="s">
        <v>3751</v>
      </c>
      <c r="C468" s="782" t="s">
        <v>3752</v>
      </c>
      <c r="D468" s="262" t="s">
        <v>3753</v>
      </c>
      <c r="F468" s="262" t="s">
        <v>3754</v>
      </c>
      <c r="H468" s="262">
        <v>110.3</v>
      </c>
      <c r="I468" s="1671">
        <f t="shared" si="72"/>
        <v>407.00700000000001</v>
      </c>
      <c r="J468" s="1671">
        <f t="shared" si="73"/>
        <v>421.89750000000004</v>
      </c>
      <c r="K468" s="1671">
        <f t="shared" si="80"/>
        <v>496.35</v>
      </c>
      <c r="L468" s="1661">
        <f>H468*5</f>
        <v>551.5</v>
      </c>
    </row>
    <row r="469" spans="1:13" ht="24.95" customHeight="1">
      <c r="A469" s="748" t="s">
        <v>652</v>
      </c>
      <c r="B469" s="262" t="s">
        <v>3755</v>
      </c>
      <c r="C469" s="782" t="s">
        <v>3756</v>
      </c>
      <c r="D469" s="262" t="s">
        <v>3757</v>
      </c>
      <c r="F469" s="262" t="s">
        <v>3758</v>
      </c>
      <c r="H469" s="262">
        <v>31</v>
      </c>
      <c r="I469" s="1671">
        <f t="shared" si="72"/>
        <v>114.38999999999999</v>
      </c>
      <c r="J469" s="1671">
        <f t="shared" si="73"/>
        <v>118.575</v>
      </c>
      <c r="K469" s="1671">
        <f t="shared" si="80"/>
        <v>139.5</v>
      </c>
      <c r="L469" s="1661">
        <f>H469*5</f>
        <v>155</v>
      </c>
    </row>
    <row r="470" spans="1:13" ht="15" customHeight="1">
      <c r="I470" s="1671" t="e">
        <f t="shared" si="72"/>
        <v>#VALUE!</v>
      </c>
      <c r="J470" s="1671" t="str">
        <f t="shared" si="73"/>
        <v xml:space="preserve"> - </v>
      </c>
      <c r="K470" s="1671" t="str">
        <f t="shared" si="80"/>
        <v xml:space="preserve"> - </v>
      </c>
      <c r="L470" s="1661"/>
    </row>
    <row r="471" spans="1:13" ht="26.25">
      <c r="A471" s="1375"/>
      <c r="B471" s="1372"/>
      <c r="C471" s="1376"/>
      <c r="D471" s="1368" t="s">
        <v>5319</v>
      </c>
      <c r="E471" s="1369"/>
      <c r="F471" s="1372"/>
      <c r="G471" s="1373"/>
      <c r="H471" s="1374"/>
      <c r="I471" s="1671" t="e">
        <f t="shared" si="72"/>
        <v>#VALUE!</v>
      </c>
      <c r="J471" s="1672" t="str">
        <f t="shared" si="73"/>
        <v xml:space="preserve"> - </v>
      </c>
      <c r="K471" s="1672" t="str">
        <f t="shared" si="80"/>
        <v xml:space="preserve"> - </v>
      </c>
      <c r="L471" s="1665"/>
    </row>
    <row r="472" spans="1:13" ht="15.75">
      <c r="A472" s="748" t="s">
        <v>515</v>
      </c>
      <c r="B472" s="262" t="s">
        <v>3709</v>
      </c>
      <c r="C472" s="782" t="s">
        <v>3710</v>
      </c>
      <c r="D472" s="262" t="s">
        <v>3711</v>
      </c>
      <c r="F472" s="262" t="s">
        <v>3712</v>
      </c>
      <c r="H472" s="262">
        <v>22.1</v>
      </c>
      <c r="I472" s="1671">
        <f t="shared" si="72"/>
        <v>81.548999999999992</v>
      </c>
      <c r="J472" s="1671">
        <f t="shared" si="73"/>
        <v>84.532499999999999</v>
      </c>
      <c r="K472" s="1671">
        <f t="shared" si="80"/>
        <v>99.45</v>
      </c>
      <c r="L472" s="1661">
        <f>H472*5</f>
        <v>110.5</v>
      </c>
    </row>
    <row r="473" spans="1:13" ht="15.75">
      <c r="A473" s="748" t="s">
        <v>516</v>
      </c>
      <c r="B473" s="262" t="s">
        <v>3713</v>
      </c>
      <c r="C473" s="782" t="s">
        <v>3714</v>
      </c>
      <c r="D473" s="262" t="s">
        <v>3715</v>
      </c>
      <c r="F473" s="262" t="s">
        <v>3716</v>
      </c>
      <c r="H473" s="260">
        <v>24.4</v>
      </c>
      <c r="I473" s="1671">
        <f t="shared" si="72"/>
        <v>90.035999999999987</v>
      </c>
      <c r="J473" s="1671">
        <f t="shared" si="73"/>
        <v>93.33</v>
      </c>
      <c r="K473" s="1671">
        <f t="shared" si="80"/>
        <v>109.8</v>
      </c>
      <c r="L473" s="1661">
        <f>H473*5</f>
        <v>122</v>
      </c>
    </row>
    <row r="474" spans="1:13" ht="15.75">
      <c r="A474" s="748" t="s">
        <v>514</v>
      </c>
      <c r="B474" s="262" t="s">
        <v>3717</v>
      </c>
      <c r="C474" s="782">
        <v>138</v>
      </c>
      <c r="D474" s="262" t="s">
        <v>3718</v>
      </c>
      <c r="F474" s="262" t="s">
        <v>3719</v>
      </c>
      <c r="H474" s="262">
        <v>14.6</v>
      </c>
      <c r="I474" s="1671">
        <f t="shared" si="72"/>
        <v>53.874000000000002</v>
      </c>
      <c r="J474" s="1671">
        <f t="shared" si="73"/>
        <v>55.844999999999999</v>
      </c>
      <c r="K474" s="1671">
        <f t="shared" si="80"/>
        <v>65.7</v>
      </c>
      <c r="L474" s="1661">
        <f>H474*5</f>
        <v>73</v>
      </c>
    </row>
    <row r="475" spans="1:13" ht="15.75">
      <c r="A475" s="748"/>
      <c r="B475" s="262"/>
      <c r="I475" s="1671" t="e">
        <f t="shared" si="72"/>
        <v>#VALUE!</v>
      </c>
      <c r="J475" s="1671" t="str">
        <f t="shared" si="73"/>
        <v xml:space="preserve"> - </v>
      </c>
      <c r="K475" s="1671" t="str">
        <f t="shared" si="80"/>
        <v xml:space="preserve"> - </v>
      </c>
      <c r="L475" s="1661"/>
    </row>
    <row r="476" spans="1:13" ht="15.75">
      <c r="A476" s="748" t="s">
        <v>686</v>
      </c>
      <c r="B476" s="262" t="s">
        <v>3720</v>
      </c>
      <c r="C476" s="782">
        <v>330</v>
      </c>
      <c r="D476" s="262" t="s">
        <v>3721</v>
      </c>
      <c r="F476" s="262" t="s">
        <v>3722</v>
      </c>
      <c r="H476" s="262">
        <v>22.8</v>
      </c>
      <c r="I476" s="1671">
        <f t="shared" si="72"/>
        <v>84.132000000000005</v>
      </c>
      <c r="J476" s="1671">
        <f t="shared" si="73"/>
        <v>87.210000000000008</v>
      </c>
      <c r="K476" s="1671">
        <f t="shared" si="80"/>
        <v>102.60000000000001</v>
      </c>
      <c r="L476" s="1661">
        <f>H476*5</f>
        <v>114</v>
      </c>
    </row>
    <row r="477" spans="1:13" ht="15.75">
      <c r="A477" s="748"/>
      <c r="B477" s="262"/>
      <c r="I477" s="1671" t="e">
        <f t="shared" ref="I477:I539" si="81">IF(K477*0.82&gt;0,K477*0.82," - ")</f>
        <v>#VALUE!</v>
      </c>
      <c r="J477" s="1671" t="str">
        <f t="shared" si="73"/>
        <v xml:space="preserve"> - </v>
      </c>
      <c r="K477" s="1671" t="str">
        <f t="shared" si="80"/>
        <v xml:space="preserve"> - </v>
      </c>
      <c r="L477" s="1661">
        <f>H477*5</f>
        <v>0</v>
      </c>
    </row>
    <row r="478" spans="1:13" ht="15.75">
      <c r="A478" s="748" t="s">
        <v>716</v>
      </c>
      <c r="B478" s="262" t="s">
        <v>3723</v>
      </c>
      <c r="C478" s="782" t="s">
        <v>3724</v>
      </c>
      <c r="D478" s="262" t="s">
        <v>3725</v>
      </c>
      <c r="F478" s="262" t="s">
        <v>3726</v>
      </c>
      <c r="H478" s="262">
        <v>209</v>
      </c>
      <c r="I478" s="1671">
        <f t="shared" si="81"/>
        <v>771.20999999999992</v>
      </c>
      <c r="J478" s="1671">
        <f t="shared" si="73"/>
        <v>799.42499999999995</v>
      </c>
      <c r="K478" s="1671">
        <f t="shared" si="80"/>
        <v>940.5</v>
      </c>
      <c r="L478" s="1661">
        <f>H478*5</f>
        <v>1045</v>
      </c>
    </row>
    <row r="479" spans="1:13" ht="15.75">
      <c r="A479" s="748" t="s">
        <v>717</v>
      </c>
      <c r="B479" s="262" t="s">
        <v>3727</v>
      </c>
      <c r="C479" s="782" t="s">
        <v>3728</v>
      </c>
      <c r="D479" s="262" t="s">
        <v>3729</v>
      </c>
      <c r="F479" s="262" t="s">
        <v>3730</v>
      </c>
      <c r="H479" s="260">
        <v>98.5</v>
      </c>
      <c r="I479" s="1671">
        <f t="shared" si="81"/>
        <v>363.46499999999997</v>
      </c>
      <c r="J479" s="1671">
        <f t="shared" si="73"/>
        <v>376.76249999999999</v>
      </c>
      <c r="K479" s="1671">
        <f t="shared" si="80"/>
        <v>443.25</v>
      </c>
      <c r="L479" s="1661">
        <f>H479*5</f>
        <v>492.5</v>
      </c>
    </row>
    <row r="480" spans="1:13" ht="15.75">
      <c r="A480" s="748"/>
      <c r="B480" s="262"/>
      <c r="I480" s="1671" t="e">
        <f t="shared" si="81"/>
        <v>#VALUE!</v>
      </c>
      <c r="J480" s="1671" t="str">
        <f t="shared" ref="J480:J507" si="82">IF(ISTEXT(K480)," - ",K480*0.85)</f>
        <v xml:space="preserve"> - </v>
      </c>
      <c r="K480" s="1671" t="str">
        <f t="shared" si="80"/>
        <v xml:space="preserve"> - </v>
      </c>
      <c r="L480" s="1661"/>
    </row>
    <row r="481" spans="1:12" ht="15.75">
      <c r="A481" s="748" t="s">
        <v>718</v>
      </c>
      <c r="B481" s="262" t="s">
        <v>3731</v>
      </c>
      <c r="C481" s="782" t="s">
        <v>3732</v>
      </c>
      <c r="D481" s="262" t="s">
        <v>3733</v>
      </c>
      <c r="F481" s="262" t="s">
        <v>3734</v>
      </c>
      <c r="H481" s="260">
        <v>56.7</v>
      </c>
      <c r="I481" s="1671">
        <f t="shared" si="81"/>
        <v>209.22299999999998</v>
      </c>
      <c r="J481" s="1671">
        <f t="shared" si="82"/>
        <v>216.8775</v>
      </c>
      <c r="K481" s="1671">
        <f t="shared" si="80"/>
        <v>255.15</v>
      </c>
      <c r="L481" s="1661">
        <f>H481*5</f>
        <v>283.5</v>
      </c>
    </row>
    <row r="482" spans="1:12" ht="15.75">
      <c r="A482" s="748" t="s">
        <v>722</v>
      </c>
      <c r="B482" s="262" t="s">
        <v>3735</v>
      </c>
      <c r="C482" s="782">
        <v>394</v>
      </c>
      <c r="D482" s="262" t="s">
        <v>3736</v>
      </c>
      <c r="F482" s="262" t="s">
        <v>3737</v>
      </c>
      <c r="H482" s="260">
        <v>149.1</v>
      </c>
      <c r="I482" s="1671">
        <f t="shared" si="81"/>
        <v>550.17899999999997</v>
      </c>
      <c r="J482" s="1671">
        <f t="shared" si="82"/>
        <v>570.3075</v>
      </c>
      <c r="K482" s="1671">
        <f t="shared" si="80"/>
        <v>670.95</v>
      </c>
      <c r="L482" s="1661">
        <f>H482*5</f>
        <v>745.5</v>
      </c>
    </row>
    <row r="483" spans="1:12" ht="26.25">
      <c r="A483" s="1375"/>
      <c r="B483" s="1372"/>
      <c r="C483" s="1376"/>
      <c r="D483" s="1368" t="s">
        <v>5320</v>
      </c>
      <c r="E483" s="1369"/>
      <c r="F483" s="1372"/>
      <c r="G483" s="1373"/>
      <c r="H483" s="1374"/>
      <c r="I483" s="1671" t="e">
        <f t="shared" si="81"/>
        <v>#VALUE!</v>
      </c>
      <c r="J483" s="1672" t="str">
        <f t="shared" si="82"/>
        <v xml:space="preserve"> - </v>
      </c>
      <c r="K483" s="1672" t="str">
        <f t="shared" si="80"/>
        <v xml:space="preserve"> - </v>
      </c>
      <c r="L483" s="1665"/>
    </row>
    <row r="484" spans="1:12" ht="21" customHeight="1">
      <c r="A484" s="748" t="s">
        <v>518</v>
      </c>
      <c r="B484" s="262" t="s">
        <v>3738</v>
      </c>
      <c r="C484" s="782">
        <v>144</v>
      </c>
      <c r="D484" s="262" t="s">
        <v>5210</v>
      </c>
      <c r="F484" s="262" t="s">
        <v>5211</v>
      </c>
      <c r="H484" s="260">
        <v>22.3</v>
      </c>
      <c r="I484" s="1671">
        <f t="shared" si="81"/>
        <v>82.287000000000006</v>
      </c>
      <c r="J484" s="1671">
        <f t="shared" si="82"/>
        <v>85.297499999999999</v>
      </c>
      <c r="K484" s="1671">
        <f t="shared" si="80"/>
        <v>100.35000000000001</v>
      </c>
      <c r="L484" s="1661">
        <f>H484*5</f>
        <v>111.5</v>
      </c>
    </row>
    <row r="485" spans="1:12" ht="21" customHeight="1">
      <c r="A485" s="748" t="s">
        <v>520</v>
      </c>
      <c r="B485" s="262" t="s">
        <v>3739</v>
      </c>
      <c r="C485" s="782" t="s">
        <v>3740</v>
      </c>
      <c r="D485" s="262" t="s">
        <v>5212</v>
      </c>
      <c r="F485" s="262" t="s">
        <v>5213</v>
      </c>
      <c r="H485" s="260">
        <v>69.099999999999994</v>
      </c>
      <c r="I485" s="1671">
        <f t="shared" si="81"/>
        <v>254.97899999999998</v>
      </c>
      <c r="J485" s="1671">
        <f t="shared" si="82"/>
        <v>264.3075</v>
      </c>
      <c r="K485" s="1671">
        <f t="shared" si="80"/>
        <v>310.95</v>
      </c>
      <c r="L485" s="1661">
        <f>H485*5</f>
        <v>345.5</v>
      </c>
    </row>
    <row r="486" spans="1:12" ht="21" customHeight="1">
      <c r="A486" s="748" t="s">
        <v>519</v>
      </c>
      <c r="B486" s="262" t="s">
        <v>3741</v>
      </c>
      <c r="C486" s="782" t="s">
        <v>3742</v>
      </c>
      <c r="D486" s="262" t="s">
        <v>5214</v>
      </c>
      <c r="F486" s="262" t="s">
        <v>5215</v>
      </c>
      <c r="H486" s="260">
        <v>168</v>
      </c>
      <c r="I486" s="1671">
        <f t="shared" si="81"/>
        <v>619.91999999999996</v>
      </c>
      <c r="J486" s="1671">
        <f t="shared" si="82"/>
        <v>642.6</v>
      </c>
      <c r="K486" s="1671">
        <f t="shared" si="80"/>
        <v>756</v>
      </c>
      <c r="L486" s="1661">
        <f>H486*5</f>
        <v>840</v>
      </c>
    </row>
    <row r="487" spans="1:12" ht="15.75">
      <c r="A487" s="748"/>
      <c r="B487" s="262"/>
      <c r="I487" s="1671" t="e">
        <f t="shared" si="81"/>
        <v>#VALUE!</v>
      </c>
      <c r="J487" s="1671" t="str">
        <f t="shared" si="82"/>
        <v xml:space="preserve"> - </v>
      </c>
      <c r="K487" s="1671" t="str">
        <f t="shared" si="80"/>
        <v xml:space="preserve"> - </v>
      </c>
      <c r="L487" s="1661"/>
    </row>
    <row r="488" spans="1:12" ht="15" customHeight="1">
      <c r="I488" s="1671" t="e">
        <f t="shared" si="81"/>
        <v>#VALUE!</v>
      </c>
      <c r="J488" s="1671" t="str">
        <f t="shared" si="82"/>
        <v xml:space="preserve"> - </v>
      </c>
      <c r="K488" s="1671" t="str">
        <f t="shared" si="80"/>
        <v xml:space="preserve"> - </v>
      </c>
      <c r="L488" s="1661"/>
    </row>
    <row r="489" spans="1:12" ht="30" customHeight="1">
      <c r="A489" s="1379"/>
      <c r="B489" s="1373"/>
      <c r="C489" s="1380"/>
      <c r="D489" s="1368" t="s">
        <v>5317</v>
      </c>
      <c r="E489" s="1373"/>
      <c r="F489" s="1373"/>
      <c r="G489" s="1373"/>
      <c r="H489" s="1373"/>
      <c r="I489" s="1671" t="e">
        <f t="shared" si="81"/>
        <v>#VALUE!</v>
      </c>
      <c r="J489" s="1672" t="str">
        <f t="shared" si="82"/>
        <v xml:space="preserve"> - </v>
      </c>
      <c r="K489" s="1672" t="str">
        <f t="shared" ref="K489:K505" si="83">IF(H489&gt;0,H489*5*0.9," - ")</f>
        <v xml:space="preserve"> - </v>
      </c>
      <c r="L489" s="1665"/>
    </row>
    <row r="490" spans="1:12" ht="15" customHeight="1">
      <c r="A490" s="758" t="s">
        <v>719</v>
      </c>
      <c r="B490" s="759" t="s">
        <v>2423</v>
      </c>
      <c r="C490" s="784" t="s">
        <v>2424</v>
      </c>
      <c r="D490" s="759" t="s">
        <v>2425</v>
      </c>
      <c r="E490" s="759" t="s">
        <v>2426</v>
      </c>
      <c r="F490" s="759" t="s">
        <v>2427</v>
      </c>
      <c r="G490" s="759" t="s">
        <v>2428</v>
      </c>
      <c r="H490" s="759">
        <v>908</v>
      </c>
      <c r="I490" s="1671">
        <f t="shared" si="81"/>
        <v>3350.52</v>
      </c>
      <c r="J490" s="1671">
        <f t="shared" si="82"/>
        <v>3473.1</v>
      </c>
      <c r="K490" s="1671">
        <f t="shared" si="83"/>
        <v>4086</v>
      </c>
      <c r="L490" s="1663">
        <f t="shared" ref="L490:L497" si="84">H490*5</f>
        <v>4540</v>
      </c>
    </row>
    <row r="491" spans="1:12" ht="15" customHeight="1">
      <c r="A491" s="758" t="s">
        <v>720</v>
      </c>
      <c r="B491" s="759" t="s">
        <v>2429</v>
      </c>
      <c r="C491" s="784" t="s">
        <v>2430</v>
      </c>
      <c r="D491" s="759" t="s">
        <v>2431</v>
      </c>
      <c r="E491" s="759" t="s">
        <v>2432</v>
      </c>
      <c r="F491" s="759" t="s">
        <v>2433</v>
      </c>
      <c r="G491" s="759" t="s">
        <v>2428</v>
      </c>
      <c r="H491" s="759">
        <v>1003</v>
      </c>
      <c r="I491" s="1671">
        <f t="shared" si="81"/>
        <v>3701.0699999999997</v>
      </c>
      <c r="J491" s="1671">
        <f t="shared" si="82"/>
        <v>3836.4749999999999</v>
      </c>
      <c r="K491" s="1671">
        <f t="shared" si="83"/>
        <v>4513.5</v>
      </c>
      <c r="L491" s="1663">
        <f t="shared" si="84"/>
        <v>5015</v>
      </c>
    </row>
    <row r="492" spans="1:12" ht="15" customHeight="1">
      <c r="A492" s="758" t="s">
        <v>721</v>
      </c>
      <c r="B492" s="759" t="s">
        <v>2434</v>
      </c>
      <c r="C492" s="784" t="s">
        <v>2435</v>
      </c>
      <c r="D492" s="759" t="s">
        <v>2436</v>
      </c>
      <c r="E492" s="759" t="s">
        <v>2437</v>
      </c>
      <c r="F492" s="759" t="s">
        <v>2438</v>
      </c>
      <c r="G492" s="759" t="s">
        <v>2428</v>
      </c>
      <c r="H492" s="759">
        <v>1155</v>
      </c>
      <c r="I492" s="1671">
        <f t="shared" si="81"/>
        <v>4261.95</v>
      </c>
      <c r="J492" s="1671">
        <f t="shared" si="82"/>
        <v>4417.875</v>
      </c>
      <c r="K492" s="1671">
        <f t="shared" si="83"/>
        <v>5197.5</v>
      </c>
      <c r="L492" s="1663">
        <f t="shared" si="84"/>
        <v>5775</v>
      </c>
    </row>
    <row r="493" spans="1:12" ht="15" customHeight="1">
      <c r="A493" s="756" t="s">
        <v>774</v>
      </c>
      <c r="B493" s="757" t="s">
        <v>2469</v>
      </c>
      <c r="C493" s="785" t="s">
        <v>2470</v>
      </c>
      <c r="D493" s="757" t="s">
        <v>2471</v>
      </c>
      <c r="E493" s="757" t="s">
        <v>2472</v>
      </c>
      <c r="F493" s="757" t="s">
        <v>2473</v>
      </c>
      <c r="G493" s="757" t="s">
        <v>2428</v>
      </c>
      <c r="H493" s="757">
        <v>1470</v>
      </c>
      <c r="I493" s="1671">
        <f t="shared" si="81"/>
        <v>5424.2999999999993</v>
      </c>
      <c r="J493" s="1671">
        <f t="shared" si="82"/>
        <v>5622.75</v>
      </c>
      <c r="K493" s="1671">
        <f t="shared" si="83"/>
        <v>6615</v>
      </c>
      <c r="L493" s="1661">
        <f t="shared" si="84"/>
        <v>7350</v>
      </c>
    </row>
    <row r="494" spans="1:12" ht="15" customHeight="1">
      <c r="A494" s="756" t="s">
        <v>767</v>
      </c>
      <c r="B494" s="757" t="s">
        <v>2528</v>
      </c>
      <c r="C494" s="785" t="s">
        <v>2529</v>
      </c>
      <c r="D494" s="757" t="s">
        <v>2530</v>
      </c>
      <c r="E494" s="757" t="s">
        <v>2531</v>
      </c>
      <c r="F494" s="757" t="s">
        <v>2532</v>
      </c>
      <c r="G494" s="757" t="s">
        <v>2428</v>
      </c>
      <c r="H494" s="757">
        <v>1860</v>
      </c>
      <c r="I494" s="1671">
        <f t="shared" si="81"/>
        <v>6863.4</v>
      </c>
      <c r="J494" s="1671">
        <f t="shared" si="82"/>
        <v>7114.5</v>
      </c>
      <c r="K494" s="1671">
        <f t="shared" si="83"/>
        <v>8370</v>
      </c>
      <c r="L494" s="1661">
        <f t="shared" si="84"/>
        <v>9300</v>
      </c>
    </row>
    <row r="495" spans="1:12" ht="15.75" customHeight="1">
      <c r="A495" s="756" t="s">
        <v>766</v>
      </c>
      <c r="B495" s="757" t="s">
        <v>2533</v>
      </c>
      <c r="C495" s="785" t="s">
        <v>2534</v>
      </c>
      <c r="D495" s="757" t="s">
        <v>2535</v>
      </c>
      <c r="E495" s="757" t="s">
        <v>2531</v>
      </c>
      <c r="F495" s="757" t="s">
        <v>2536</v>
      </c>
      <c r="G495" s="757" t="s">
        <v>2428</v>
      </c>
      <c r="H495" s="757">
        <v>1932</v>
      </c>
      <c r="I495" s="1671">
        <f t="shared" si="81"/>
        <v>7129.08</v>
      </c>
      <c r="J495" s="1671">
        <f t="shared" si="82"/>
        <v>7389.9</v>
      </c>
      <c r="K495" s="1671">
        <f t="shared" si="83"/>
        <v>8694</v>
      </c>
      <c r="L495" s="1661">
        <f t="shared" si="84"/>
        <v>9660</v>
      </c>
    </row>
    <row r="496" spans="1:12" ht="15.75" customHeight="1">
      <c r="A496" s="756" t="s">
        <v>630</v>
      </c>
      <c r="B496" s="757" t="s">
        <v>2564</v>
      </c>
      <c r="C496" s="785" t="s">
        <v>2565</v>
      </c>
      <c r="D496" s="757" t="s">
        <v>2566</v>
      </c>
      <c r="E496" s="757" t="s">
        <v>2567</v>
      </c>
      <c r="F496" s="757" t="s">
        <v>2568</v>
      </c>
      <c r="G496" s="757" t="s">
        <v>2428</v>
      </c>
      <c r="H496" s="757">
        <v>1754</v>
      </c>
      <c r="I496" s="1671">
        <f t="shared" si="81"/>
        <v>6472.2599999999993</v>
      </c>
      <c r="J496" s="1671">
        <f t="shared" si="82"/>
        <v>6709.05</v>
      </c>
      <c r="K496" s="1671">
        <f t="shared" si="83"/>
        <v>7893</v>
      </c>
      <c r="L496" s="1661">
        <f t="shared" si="84"/>
        <v>8770</v>
      </c>
    </row>
    <row r="497" spans="1:12" ht="15.75" customHeight="1">
      <c r="A497" s="756" t="s">
        <v>622</v>
      </c>
      <c r="B497" s="757" t="s">
        <v>2569</v>
      </c>
      <c r="C497" s="785" t="s">
        <v>2570</v>
      </c>
      <c r="D497" s="757" t="s">
        <v>2571</v>
      </c>
      <c r="E497" s="757" t="s">
        <v>2567</v>
      </c>
      <c r="F497" s="757" t="s">
        <v>2572</v>
      </c>
      <c r="G497" s="757" t="s">
        <v>2428</v>
      </c>
      <c r="H497" s="757">
        <v>1449</v>
      </c>
      <c r="I497" s="1671">
        <f t="shared" si="81"/>
        <v>5346.8099999999995</v>
      </c>
      <c r="J497" s="1671">
        <f t="shared" si="82"/>
        <v>5542.4250000000002</v>
      </c>
      <c r="K497" s="1671">
        <f t="shared" si="83"/>
        <v>6520.5</v>
      </c>
      <c r="L497" s="1661">
        <f t="shared" si="84"/>
        <v>7245</v>
      </c>
    </row>
    <row r="498" spans="1:12" ht="15.75" customHeight="1">
      <c r="A498" s="753"/>
      <c r="B498" s="752"/>
      <c r="C498" s="792"/>
      <c r="D498" s="752" t="s">
        <v>5288</v>
      </c>
      <c r="E498" s="752"/>
      <c r="F498" s="259"/>
      <c r="G498" s="259"/>
      <c r="H498" s="261"/>
      <c r="I498" s="1671" t="e">
        <f t="shared" si="81"/>
        <v>#VALUE!</v>
      </c>
      <c r="J498" s="1671" t="str">
        <f t="shared" si="82"/>
        <v xml:space="preserve"> - </v>
      </c>
      <c r="K498" s="1671" t="str">
        <f t="shared" si="83"/>
        <v xml:space="preserve"> - </v>
      </c>
      <c r="L498" s="1661"/>
    </row>
    <row r="499" spans="1:12" ht="15.75" customHeight="1">
      <c r="A499" s="756" t="s">
        <v>662</v>
      </c>
      <c r="B499" s="757" t="s">
        <v>3430</v>
      </c>
      <c r="C499" s="785" t="s">
        <v>3431</v>
      </c>
      <c r="D499" s="757"/>
      <c r="E499" s="757"/>
      <c r="F499" s="757" t="s">
        <v>3432</v>
      </c>
      <c r="G499" s="757"/>
      <c r="H499" s="757">
        <v>291</v>
      </c>
      <c r="I499" s="1671">
        <f t="shared" si="81"/>
        <v>1073.79</v>
      </c>
      <c r="J499" s="1671">
        <f t="shared" si="82"/>
        <v>1113.075</v>
      </c>
      <c r="K499" s="1671">
        <f t="shared" si="83"/>
        <v>1309.5</v>
      </c>
      <c r="L499" s="1661">
        <f>H499*5</f>
        <v>1455</v>
      </c>
    </row>
    <row r="500" spans="1:12" ht="15.75" customHeight="1">
      <c r="A500" s="756" t="s">
        <v>664</v>
      </c>
      <c r="B500" s="757" t="s">
        <v>3433</v>
      </c>
      <c r="C500" s="785" t="s">
        <v>3434</v>
      </c>
      <c r="D500" s="757"/>
      <c r="E500" s="757"/>
      <c r="F500" s="757" t="s">
        <v>3435</v>
      </c>
      <c r="G500" s="757"/>
      <c r="H500" s="757">
        <v>352</v>
      </c>
      <c r="I500" s="1671">
        <f t="shared" si="81"/>
        <v>1298.8799999999999</v>
      </c>
      <c r="J500" s="1671">
        <f t="shared" si="82"/>
        <v>1346.3999999999999</v>
      </c>
      <c r="K500" s="1671">
        <f t="shared" si="83"/>
        <v>1584</v>
      </c>
      <c r="L500" s="1661">
        <f>H500*5</f>
        <v>1760</v>
      </c>
    </row>
    <row r="501" spans="1:12" ht="15.75" customHeight="1">
      <c r="A501" s="756"/>
      <c r="B501" s="757"/>
      <c r="C501" s="785"/>
      <c r="D501" s="757"/>
      <c r="E501" s="757"/>
      <c r="F501" s="757"/>
      <c r="G501" s="757"/>
      <c r="H501" s="757"/>
      <c r="I501" s="1671" t="e">
        <f t="shared" si="81"/>
        <v>#VALUE!</v>
      </c>
      <c r="J501" s="1671" t="str">
        <f t="shared" si="82"/>
        <v xml:space="preserve"> - </v>
      </c>
      <c r="K501" s="1671" t="str">
        <f t="shared" si="83"/>
        <v xml:space="preserve"> - </v>
      </c>
      <c r="L501" s="1661"/>
    </row>
    <row r="502" spans="1:12" ht="15.75" customHeight="1">
      <c r="A502" s="756" t="s">
        <v>663</v>
      </c>
      <c r="B502" s="757" t="s">
        <v>3436</v>
      </c>
      <c r="C502" s="785" t="s">
        <v>3437</v>
      </c>
      <c r="D502" s="757"/>
      <c r="E502" s="757"/>
      <c r="F502" s="757" t="s">
        <v>3438</v>
      </c>
      <c r="G502" s="757"/>
      <c r="H502" s="757">
        <v>331</v>
      </c>
      <c r="I502" s="1671">
        <f t="shared" si="81"/>
        <v>1221.3899999999999</v>
      </c>
      <c r="J502" s="1671">
        <f t="shared" si="82"/>
        <v>1266.075</v>
      </c>
      <c r="K502" s="1671">
        <f t="shared" si="83"/>
        <v>1489.5</v>
      </c>
      <c r="L502" s="1661">
        <f>H502*5</f>
        <v>1655</v>
      </c>
    </row>
    <row r="503" spans="1:12" ht="15.75" customHeight="1">
      <c r="A503" s="756" t="s">
        <v>665</v>
      </c>
      <c r="B503" s="757" t="s">
        <v>3439</v>
      </c>
      <c r="C503" s="785" t="s">
        <v>3440</v>
      </c>
      <c r="D503" s="757"/>
      <c r="E503" s="757"/>
      <c r="F503" s="757" t="s">
        <v>3441</v>
      </c>
      <c r="G503" s="757"/>
      <c r="H503" s="757">
        <v>367.5</v>
      </c>
      <c r="I503" s="1671">
        <f t="shared" si="81"/>
        <v>1356.0749999999998</v>
      </c>
      <c r="J503" s="1671">
        <f t="shared" si="82"/>
        <v>1405.6875</v>
      </c>
      <c r="K503" s="1671">
        <f t="shared" si="83"/>
        <v>1653.75</v>
      </c>
      <c r="L503" s="1661">
        <f>H503*5</f>
        <v>1837.5</v>
      </c>
    </row>
    <row r="504" spans="1:12" ht="15.75" customHeight="1">
      <c r="A504" s="756" t="s">
        <v>666</v>
      </c>
      <c r="B504" s="757" t="s">
        <v>3442</v>
      </c>
      <c r="C504" s="785" t="s">
        <v>3443</v>
      </c>
      <c r="D504" s="757"/>
      <c r="E504" s="757"/>
      <c r="F504" s="757" t="s">
        <v>3444</v>
      </c>
      <c r="G504" s="757"/>
      <c r="H504" s="757">
        <v>405.5</v>
      </c>
      <c r="I504" s="1671">
        <f t="shared" si="81"/>
        <v>1496.2949999999998</v>
      </c>
      <c r="J504" s="1671">
        <f t="shared" si="82"/>
        <v>1551.0374999999999</v>
      </c>
      <c r="K504" s="1671">
        <f t="shared" si="83"/>
        <v>1824.75</v>
      </c>
      <c r="L504" s="1661">
        <f>H504*5</f>
        <v>2027.5</v>
      </c>
    </row>
    <row r="505" spans="1:12" ht="15.75" customHeight="1">
      <c r="A505" s="756" t="s">
        <v>661</v>
      </c>
      <c r="B505" s="757" t="s">
        <v>3445</v>
      </c>
      <c r="C505" s="785" t="s">
        <v>3446</v>
      </c>
      <c r="D505" s="757"/>
      <c r="E505" s="757"/>
      <c r="F505" s="757" t="s">
        <v>3447</v>
      </c>
      <c r="G505" s="757"/>
      <c r="H505" s="757">
        <v>672</v>
      </c>
      <c r="I505" s="1671">
        <f t="shared" si="81"/>
        <v>2479.6799999999998</v>
      </c>
      <c r="J505" s="1671">
        <f t="shared" si="82"/>
        <v>2570.4</v>
      </c>
      <c r="K505" s="1671">
        <f t="shared" si="83"/>
        <v>3024</v>
      </c>
      <c r="L505" s="1661">
        <f>H505*5</f>
        <v>3360</v>
      </c>
    </row>
    <row r="506" spans="1:12" ht="15.75" customHeight="1">
      <c r="A506" s="753"/>
      <c r="B506" s="752"/>
      <c r="C506" s="792"/>
      <c r="D506" s="752"/>
      <c r="E506" s="752"/>
      <c r="F506" s="259" t="s">
        <v>3429</v>
      </c>
      <c r="G506" s="259"/>
      <c r="H506" s="261"/>
      <c r="I506" s="1671" t="str">
        <f t="shared" si="81"/>
        <v xml:space="preserve"> - </v>
      </c>
      <c r="J506" s="1671">
        <f t="shared" si="82"/>
        <v>0</v>
      </c>
      <c r="K506" s="1671"/>
      <c r="L506" s="1661"/>
    </row>
    <row r="507" spans="1:12" s="765" customFormat="1" ht="15.75">
      <c r="A507" s="756"/>
      <c r="B507" s="757" t="s">
        <v>4306</v>
      </c>
      <c r="C507" s="785" t="s">
        <v>4307</v>
      </c>
      <c r="D507" s="757" t="s">
        <v>5286</v>
      </c>
      <c r="E507" s="757" t="s">
        <v>3456</v>
      </c>
      <c r="F507" s="757" t="s">
        <v>4308</v>
      </c>
      <c r="G507" s="757"/>
      <c r="H507" s="757"/>
      <c r="I507" s="1671" t="str">
        <f t="shared" si="81"/>
        <v xml:space="preserve"> - </v>
      </c>
      <c r="J507" s="1671">
        <f t="shared" si="82"/>
        <v>0</v>
      </c>
      <c r="K507" s="1671"/>
      <c r="L507" s="1661">
        <f>H507*5</f>
        <v>0</v>
      </c>
    </row>
    <row r="508" spans="1:12" s="765" customFormat="1" ht="15.75">
      <c r="A508" s="750"/>
      <c r="B508" s="750"/>
      <c r="C508" s="790"/>
      <c r="D508" s="750"/>
      <c r="E508" s="750"/>
      <c r="F508" s="750"/>
      <c r="G508" s="750"/>
      <c r="H508" s="260"/>
      <c r="I508" s="1671" t="str">
        <f t="shared" si="81"/>
        <v xml:space="preserve"> - </v>
      </c>
      <c r="J508" s="1671"/>
      <c r="K508" s="1671"/>
      <c r="L508" s="1667"/>
    </row>
    <row r="509" spans="1:12" s="765" customFormat="1" ht="15.75">
      <c r="A509" s="756"/>
      <c r="B509" s="757"/>
      <c r="C509" s="793"/>
      <c r="D509" s="773"/>
      <c r="E509" s="773"/>
      <c r="F509" s="757"/>
      <c r="G509" s="757"/>
      <c r="H509" s="757"/>
      <c r="I509" s="1671" t="str">
        <f t="shared" si="81"/>
        <v xml:space="preserve"> - </v>
      </c>
      <c r="J509" s="1671"/>
      <c r="K509" s="1671"/>
      <c r="L509" s="1661">
        <f t="shared" ref="L509:L530" si="85">H509*5</f>
        <v>0</v>
      </c>
    </row>
    <row r="510" spans="1:12" s="765" customFormat="1" ht="15.75">
      <c r="A510" s="756"/>
      <c r="B510" s="757" t="s">
        <v>3604</v>
      </c>
      <c r="C510" s="785" t="s">
        <v>3605</v>
      </c>
      <c r="D510" s="757" t="s">
        <v>3606</v>
      </c>
      <c r="E510" s="757"/>
      <c r="F510" s="757" t="s">
        <v>3606</v>
      </c>
      <c r="G510" s="757" t="s">
        <v>3449</v>
      </c>
      <c r="H510" s="757"/>
      <c r="I510" s="1671" t="str">
        <f t="shared" si="81"/>
        <v xml:space="preserve"> - </v>
      </c>
      <c r="J510" s="1671"/>
      <c r="K510" s="1671"/>
      <c r="L510" s="1661">
        <f t="shared" si="85"/>
        <v>0</v>
      </c>
    </row>
    <row r="511" spans="1:12" s="765" customFormat="1" ht="15.75">
      <c r="A511" s="756"/>
      <c r="B511" s="757" t="s">
        <v>3607</v>
      </c>
      <c r="C511" s="785" t="s">
        <v>3608</v>
      </c>
      <c r="D511" s="757" t="s">
        <v>3609</v>
      </c>
      <c r="E511" s="757"/>
      <c r="F511" s="757" t="s">
        <v>3609</v>
      </c>
      <c r="G511" s="757" t="s">
        <v>3449</v>
      </c>
      <c r="H511" s="757"/>
      <c r="I511" s="1671" t="str">
        <f t="shared" si="81"/>
        <v xml:space="preserve"> - </v>
      </c>
      <c r="J511" s="1671"/>
      <c r="K511" s="1671"/>
      <c r="L511" s="1661">
        <f t="shared" si="85"/>
        <v>0</v>
      </c>
    </row>
    <row r="512" spans="1:12" s="765" customFormat="1" ht="15.75">
      <c r="A512" s="756"/>
      <c r="B512" s="757" t="s">
        <v>3610</v>
      </c>
      <c r="C512" s="785" t="s">
        <v>3611</v>
      </c>
      <c r="D512" s="757" t="s">
        <v>3612</v>
      </c>
      <c r="E512" s="757"/>
      <c r="F512" s="757" t="s">
        <v>3612</v>
      </c>
      <c r="G512" s="757" t="s">
        <v>3449</v>
      </c>
      <c r="H512" s="757"/>
      <c r="I512" s="1671" t="str">
        <f t="shared" si="81"/>
        <v xml:space="preserve"> - </v>
      </c>
      <c r="J512" s="1671"/>
      <c r="K512" s="1671"/>
      <c r="L512" s="1661">
        <f t="shared" si="85"/>
        <v>0</v>
      </c>
    </row>
    <row r="513" spans="1:12" s="765" customFormat="1" ht="15.75">
      <c r="A513" s="756"/>
      <c r="B513" s="757" t="s">
        <v>3613</v>
      </c>
      <c r="C513" s="785" t="s">
        <v>3614</v>
      </c>
      <c r="D513" s="757" t="s">
        <v>3615</v>
      </c>
      <c r="E513" s="757"/>
      <c r="F513" s="757" t="s">
        <v>3615</v>
      </c>
      <c r="G513" s="757" t="s">
        <v>3449</v>
      </c>
      <c r="H513" s="757"/>
      <c r="I513" s="1671" t="str">
        <f t="shared" si="81"/>
        <v xml:space="preserve"> - </v>
      </c>
      <c r="J513" s="1671"/>
      <c r="K513" s="1671"/>
      <c r="L513" s="1661">
        <f t="shared" si="85"/>
        <v>0</v>
      </c>
    </row>
    <row r="514" spans="1:12" s="765" customFormat="1" ht="15.75">
      <c r="A514" s="756"/>
      <c r="B514" s="757"/>
      <c r="C514" s="785"/>
      <c r="D514" s="757"/>
      <c r="E514" s="757"/>
      <c r="F514" s="757"/>
      <c r="G514" s="757"/>
      <c r="H514" s="757"/>
      <c r="I514" s="1671" t="str">
        <f t="shared" si="81"/>
        <v xml:space="preserve"> - </v>
      </c>
      <c r="J514" s="1671"/>
      <c r="K514" s="1671"/>
      <c r="L514" s="1661">
        <f t="shared" si="85"/>
        <v>0</v>
      </c>
    </row>
    <row r="515" spans="1:12" s="765" customFormat="1" ht="15.75">
      <c r="A515" s="756"/>
      <c r="B515" s="757"/>
      <c r="C515" s="785"/>
      <c r="D515" s="757"/>
      <c r="E515" s="757"/>
      <c r="F515" s="757"/>
      <c r="G515" s="757"/>
      <c r="H515" s="757"/>
      <c r="I515" s="1671" t="str">
        <f t="shared" si="81"/>
        <v xml:space="preserve"> - </v>
      </c>
      <c r="J515" s="1671"/>
      <c r="K515" s="1671"/>
      <c r="L515" s="1661">
        <f t="shared" si="85"/>
        <v>0</v>
      </c>
    </row>
    <row r="516" spans="1:12" s="765" customFormat="1" ht="15.75">
      <c r="A516" s="756"/>
      <c r="B516" s="757" t="s">
        <v>3616</v>
      </c>
      <c r="C516" s="785" t="s">
        <v>3617</v>
      </c>
      <c r="D516" s="757" t="s">
        <v>3618</v>
      </c>
      <c r="E516" s="757"/>
      <c r="F516" s="757" t="s">
        <v>3618</v>
      </c>
      <c r="G516" s="757" t="s">
        <v>3449</v>
      </c>
      <c r="H516" s="757"/>
      <c r="I516" s="1671" t="str">
        <f t="shared" si="81"/>
        <v xml:space="preserve"> - </v>
      </c>
      <c r="J516" s="1671"/>
      <c r="K516" s="1671"/>
      <c r="L516" s="1661">
        <f t="shared" si="85"/>
        <v>0</v>
      </c>
    </row>
    <row r="517" spans="1:12" s="765" customFormat="1" ht="15.75">
      <c r="A517" s="756"/>
      <c r="B517" s="757" t="s">
        <v>3619</v>
      </c>
      <c r="C517" s="785" t="s">
        <v>3620</v>
      </c>
      <c r="D517" s="757" t="s">
        <v>3621</v>
      </c>
      <c r="E517" s="757"/>
      <c r="F517" s="757" t="s">
        <v>3621</v>
      </c>
      <c r="G517" s="757" t="s">
        <v>3449</v>
      </c>
      <c r="H517" s="757"/>
      <c r="I517" s="1671" t="str">
        <f t="shared" si="81"/>
        <v xml:space="preserve"> - </v>
      </c>
      <c r="J517" s="1671"/>
      <c r="K517" s="1671"/>
      <c r="L517" s="1661">
        <f t="shared" si="85"/>
        <v>0</v>
      </c>
    </row>
    <row r="518" spans="1:12" s="765" customFormat="1" ht="15.75">
      <c r="A518" s="756"/>
      <c r="B518" s="757" t="s">
        <v>3622</v>
      </c>
      <c r="C518" s="785" t="s">
        <v>3623</v>
      </c>
      <c r="D518" s="757" t="s">
        <v>3624</v>
      </c>
      <c r="E518" s="757"/>
      <c r="F518" s="757" t="s">
        <v>3624</v>
      </c>
      <c r="G518" s="757" t="s">
        <v>3449</v>
      </c>
      <c r="H518" s="757"/>
      <c r="I518" s="1671" t="str">
        <f t="shared" si="81"/>
        <v xml:space="preserve"> - </v>
      </c>
      <c r="J518" s="1671"/>
      <c r="K518" s="1671"/>
      <c r="L518" s="1661">
        <f t="shared" si="85"/>
        <v>0</v>
      </c>
    </row>
    <row r="519" spans="1:12" s="765" customFormat="1" ht="15.75">
      <c r="A519" s="756"/>
      <c r="B519" s="757" t="s">
        <v>3625</v>
      </c>
      <c r="C519" s="785" t="s">
        <v>3626</v>
      </c>
      <c r="D519" s="757" t="s">
        <v>3627</v>
      </c>
      <c r="E519" s="757"/>
      <c r="F519" s="757" t="s">
        <v>3627</v>
      </c>
      <c r="G519" s="757" t="s">
        <v>3449</v>
      </c>
      <c r="H519" s="757"/>
      <c r="I519" s="1671" t="str">
        <f t="shared" si="81"/>
        <v xml:space="preserve"> - </v>
      </c>
      <c r="J519" s="1671"/>
      <c r="K519" s="1671"/>
      <c r="L519" s="1661">
        <f t="shared" si="85"/>
        <v>0</v>
      </c>
    </row>
    <row r="520" spans="1:12" s="765" customFormat="1" ht="15.75">
      <c r="A520" s="756"/>
      <c r="B520" s="757"/>
      <c r="C520" s="793"/>
      <c r="D520" s="757"/>
      <c r="E520" s="773"/>
      <c r="F520" s="757"/>
      <c r="G520" s="757"/>
      <c r="H520" s="757"/>
      <c r="I520" s="1671" t="str">
        <f t="shared" si="81"/>
        <v xml:space="preserve"> - </v>
      </c>
      <c r="J520" s="1671"/>
      <c r="K520" s="1671"/>
      <c r="L520" s="1661">
        <f t="shared" si="85"/>
        <v>0</v>
      </c>
    </row>
    <row r="521" spans="1:12" ht="15.75">
      <c r="A521" s="756"/>
      <c r="B521" s="757" t="s">
        <v>3628</v>
      </c>
      <c r="C521" s="785" t="s">
        <v>3629</v>
      </c>
      <c r="D521" s="757" t="s">
        <v>3630</v>
      </c>
      <c r="E521" s="757"/>
      <c r="F521" s="757" t="s">
        <v>3630</v>
      </c>
      <c r="G521" s="757" t="s">
        <v>3449</v>
      </c>
      <c r="H521" s="757"/>
      <c r="I521" s="1671" t="str">
        <f t="shared" si="81"/>
        <v xml:space="preserve"> - </v>
      </c>
      <c r="J521" s="1673"/>
      <c r="K521" s="1671"/>
      <c r="L521" s="1661">
        <f t="shared" si="85"/>
        <v>0</v>
      </c>
    </row>
    <row r="522" spans="1:12" ht="15.75">
      <c r="A522" s="756"/>
      <c r="B522" s="757" t="s">
        <v>3631</v>
      </c>
      <c r="C522" s="785" t="s">
        <v>3632</v>
      </c>
      <c r="D522" s="757" t="s">
        <v>3630</v>
      </c>
      <c r="E522" s="757"/>
      <c r="F522" s="757" t="s">
        <v>3630</v>
      </c>
      <c r="G522" s="757" t="s">
        <v>3449</v>
      </c>
      <c r="H522" s="757"/>
      <c r="I522" s="1671" t="str">
        <f t="shared" si="81"/>
        <v xml:space="preserve"> - </v>
      </c>
      <c r="J522" s="1673"/>
      <c r="K522" s="1671"/>
      <c r="L522" s="1661">
        <f t="shared" si="85"/>
        <v>0</v>
      </c>
    </row>
    <row r="523" spans="1:12" ht="15.75">
      <c r="A523" s="756"/>
      <c r="B523" s="757"/>
      <c r="C523" s="785"/>
      <c r="D523" s="757"/>
      <c r="E523" s="757"/>
      <c r="F523" s="757"/>
      <c r="G523" s="757"/>
      <c r="H523" s="757"/>
      <c r="I523" s="1671" t="str">
        <f t="shared" si="81"/>
        <v xml:space="preserve"> - </v>
      </c>
      <c r="J523" s="1673"/>
      <c r="K523" s="1671"/>
      <c r="L523" s="1661">
        <f t="shared" si="85"/>
        <v>0</v>
      </c>
    </row>
    <row r="524" spans="1:12" ht="15.75">
      <c r="A524" s="756"/>
      <c r="B524" s="757"/>
      <c r="C524" s="785"/>
      <c r="D524" s="757"/>
      <c r="E524" s="757"/>
      <c r="F524" s="757"/>
      <c r="G524" s="757"/>
      <c r="H524" s="772"/>
      <c r="I524" s="1671" t="str">
        <f t="shared" si="81"/>
        <v xml:space="preserve"> - </v>
      </c>
      <c r="J524" s="1673"/>
      <c r="K524" s="1671"/>
      <c r="L524" s="1661">
        <f t="shared" si="85"/>
        <v>0</v>
      </c>
    </row>
    <row r="525" spans="1:12" ht="15.75">
      <c r="A525" s="756"/>
      <c r="B525" s="757" t="str">
        <f t="shared" ref="B525:B530" si="86">_xlfn.CONCAT("Raimondi-",C525)</f>
        <v>Raimondi-432EM03TA</v>
      </c>
      <c r="C525" s="785" t="s">
        <v>3633</v>
      </c>
      <c r="D525" s="757" t="s">
        <v>3634</v>
      </c>
      <c r="E525" s="757"/>
      <c r="F525" s="757" t="s">
        <v>3634</v>
      </c>
      <c r="G525" s="757" t="s">
        <v>3635</v>
      </c>
      <c r="H525" s="772"/>
      <c r="I525" s="1671" t="str">
        <f t="shared" si="81"/>
        <v xml:space="preserve"> - </v>
      </c>
      <c r="J525" s="1673"/>
      <c r="K525" s="1671"/>
      <c r="L525" s="1661">
        <f t="shared" si="85"/>
        <v>0</v>
      </c>
    </row>
    <row r="526" spans="1:12" ht="15.75">
      <c r="A526" s="756"/>
      <c r="B526" s="757" t="str">
        <f t="shared" si="86"/>
        <v>Raimondi-432EM03CA</v>
      </c>
      <c r="C526" s="785" t="s">
        <v>3636</v>
      </c>
      <c r="D526" s="757" t="s">
        <v>3637</v>
      </c>
      <c r="E526" s="757"/>
      <c r="F526" s="757" t="s">
        <v>3637</v>
      </c>
      <c r="G526" s="757" t="s">
        <v>3635</v>
      </c>
      <c r="H526" s="757"/>
      <c r="I526" s="1671" t="str">
        <f t="shared" si="81"/>
        <v xml:space="preserve"> - </v>
      </c>
      <c r="J526" s="1673"/>
      <c r="K526" s="1671"/>
      <c r="L526" s="1661">
        <f t="shared" si="85"/>
        <v>0</v>
      </c>
    </row>
    <row r="527" spans="1:12" ht="15.75">
      <c r="A527" s="756"/>
      <c r="B527" s="757" t="str">
        <f t="shared" si="86"/>
        <v>Raimondi-432EM03TV</v>
      </c>
      <c r="C527" s="785" t="s">
        <v>3638</v>
      </c>
      <c r="D527" s="757" t="s">
        <v>3634</v>
      </c>
      <c r="E527" s="757"/>
      <c r="F527" s="757" t="s">
        <v>3634</v>
      </c>
      <c r="G527" s="757" t="s">
        <v>3635</v>
      </c>
      <c r="H527" s="757" t="s">
        <v>71</v>
      </c>
      <c r="I527" s="1671" t="str">
        <f t="shared" si="81"/>
        <v xml:space="preserve"> - </v>
      </c>
      <c r="J527" s="1673"/>
      <c r="K527" s="1671"/>
      <c r="L527" s="1661" t="e">
        <f t="shared" si="85"/>
        <v>#VALUE!</v>
      </c>
    </row>
    <row r="528" spans="1:12" ht="15.75">
      <c r="A528" s="756"/>
      <c r="B528" s="757" t="str">
        <f t="shared" si="86"/>
        <v>Raimondi-432EM03CV</v>
      </c>
      <c r="C528" s="785" t="s">
        <v>3639</v>
      </c>
      <c r="D528" s="757" t="s">
        <v>3637</v>
      </c>
      <c r="E528" s="757"/>
      <c r="F528" s="757" t="s">
        <v>3637</v>
      </c>
      <c r="G528" s="757" t="s">
        <v>3635</v>
      </c>
      <c r="H528" s="757" t="s">
        <v>71</v>
      </c>
      <c r="I528" s="1671" t="str">
        <f t="shared" si="81"/>
        <v xml:space="preserve"> - </v>
      </c>
      <c r="J528" s="1673"/>
      <c r="K528" s="1671"/>
      <c r="L528" s="1661" t="e">
        <f t="shared" si="85"/>
        <v>#VALUE!</v>
      </c>
    </row>
    <row r="529" spans="1:12" ht="15.75" customHeight="1">
      <c r="A529" s="756"/>
      <c r="B529" s="757" t="str">
        <f t="shared" si="86"/>
        <v>Raimondi-432EM03TB</v>
      </c>
      <c r="C529" s="785" t="s">
        <v>3640</v>
      </c>
      <c r="D529" s="757" t="s">
        <v>3641</v>
      </c>
      <c r="E529" s="757"/>
      <c r="F529" s="757" t="s">
        <v>3641</v>
      </c>
      <c r="G529" s="757" t="s">
        <v>3635</v>
      </c>
      <c r="H529" s="757" t="s">
        <v>71</v>
      </c>
      <c r="I529" s="1671" t="str">
        <f t="shared" si="81"/>
        <v xml:space="preserve"> - </v>
      </c>
      <c r="J529" s="1673"/>
      <c r="K529" s="1671"/>
      <c r="L529" s="1661" t="e">
        <f t="shared" si="85"/>
        <v>#VALUE!</v>
      </c>
    </row>
    <row r="530" spans="1:12" ht="15.75" customHeight="1">
      <c r="A530" s="756"/>
      <c r="B530" s="757" t="str">
        <f t="shared" si="86"/>
        <v>Raimondi-432EM03CB</v>
      </c>
      <c r="C530" s="785" t="s">
        <v>3642</v>
      </c>
      <c r="D530" s="757" t="s">
        <v>3643</v>
      </c>
      <c r="E530" s="757"/>
      <c r="F530" s="757" t="s">
        <v>3643</v>
      </c>
      <c r="G530" s="757" t="s">
        <v>3635</v>
      </c>
      <c r="H530" s="757" t="s">
        <v>71</v>
      </c>
      <c r="I530" s="1671" t="str">
        <f t="shared" si="81"/>
        <v xml:space="preserve"> - </v>
      </c>
      <c r="J530" s="1673"/>
      <c r="K530" s="1671"/>
      <c r="L530" s="1661" t="e">
        <f t="shared" si="85"/>
        <v>#VALUE!</v>
      </c>
    </row>
    <row r="531" spans="1:12" ht="15.75" customHeight="1">
      <c r="A531" s="750"/>
      <c r="C531" s="790"/>
      <c r="D531" s="750"/>
      <c r="E531" s="750"/>
      <c r="F531" s="750"/>
      <c r="G531" s="750"/>
      <c r="I531" s="1671" t="str">
        <f t="shared" si="81"/>
        <v xml:space="preserve"> - </v>
      </c>
      <c r="J531" s="1673"/>
      <c r="K531" s="1671"/>
      <c r="L531" s="1667"/>
    </row>
    <row r="532" spans="1:12" ht="15.75" customHeight="1">
      <c r="A532" s="756"/>
      <c r="B532" s="757" t="s">
        <v>4235</v>
      </c>
      <c r="C532" s="785" t="s">
        <v>4223</v>
      </c>
      <c r="D532" s="757" t="s">
        <v>4236</v>
      </c>
      <c r="E532" s="757"/>
      <c r="F532" s="757" t="s">
        <v>4237</v>
      </c>
      <c r="G532" s="757"/>
      <c r="H532" s="757"/>
      <c r="I532" s="1671" t="str">
        <f t="shared" si="81"/>
        <v xml:space="preserve"> - </v>
      </c>
      <c r="J532" s="1673"/>
      <c r="K532" s="1671"/>
      <c r="L532" s="1661">
        <f>H532*5</f>
        <v>0</v>
      </c>
    </row>
    <row r="533" spans="1:12" ht="15.75" customHeight="1">
      <c r="A533" s="750"/>
      <c r="C533" s="790"/>
      <c r="D533" s="750"/>
      <c r="E533" s="750"/>
      <c r="F533" s="750"/>
      <c r="G533" s="750"/>
      <c r="I533" s="1671" t="str">
        <f t="shared" si="81"/>
        <v xml:space="preserve"> - </v>
      </c>
      <c r="J533" s="1673"/>
      <c r="K533" s="1671"/>
      <c r="L533" s="1667"/>
    </row>
    <row r="534" spans="1:12" ht="15.75" customHeight="1">
      <c r="A534" s="756"/>
      <c r="B534" s="757" t="s">
        <v>3587</v>
      </c>
      <c r="C534" s="785" t="s">
        <v>3588</v>
      </c>
      <c r="D534" s="775"/>
      <c r="E534" s="775"/>
      <c r="F534" s="757"/>
      <c r="G534" s="757" t="s">
        <v>3449</v>
      </c>
      <c r="H534" s="757" t="s">
        <v>71</v>
      </c>
      <c r="I534" s="1671" t="str">
        <f t="shared" si="81"/>
        <v xml:space="preserve"> - </v>
      </c>
      <c r="J534" s="1673"/>
      <c r="K534" s="1671"/>
      <c r="L534" s="1661" t="e">
        <f>H534*5</f>
        <v>#VALUE!</v>
      </c>
    </row>
    <row r="535" spans="1:12" ht="15.75" customHeight="1">
      <c r="A535" s="756"/>
      <c r="B535" s="757" t="s">
        <v>3589</v>
      </c>
      <c r="C535" s="785" t="s">
        <v>3590</v>
      </c>
      <c r="D535" s="775"/>
      <c r="E535" s="775"/>
      <c r="F535" s="757"/>
      <c r="G535" s="757" t="s">
        <v>3449</v>
      </c>
      <c r="H535" s="757" t="s">
        <v>71</v>
      </c>
      <c r="I535" s="1671" t="str">
        <f t="shared" si="81"/>
        <v xml:space="preserve"> - </v>
      </c>
      <c r="J535" s="1673"/>
      <c r="K535" s="1671"/>
      <c r="L535" s="1661" t="e">
        <f>H535*5</f>
        <v>#VALUE!</v>
      </c>
    </row>
    <row r="536" spans="1:12" ht="15.75" customHeight="1">
      <c r="A536" s="756" t="s">
        <v>3596</v>
      </c>
      <c r="B536" s="757" t="s">
        <v>3591</v>
      </c>
      <c r="C536" s="793" t="s">
        <v>3592</v>
      </c>
      <c r="D536" s="757" t="s">
        <v>3593</v>
      </c>
      <c r="E536" s="757" t="s">
        <v>3594</v>
      </c>
      <c r="F536" s="757" t="s">
        <v>3595</v>
      </c>
      <c r="G536" s="757" t="s">
        <v>3449</v>
      </c>
      <c r="H536" s="757">
        <v>78.7</v>
      </c>
      <c r="I536" s="1671" t="str">
        <f t="shared" si="81"/>
        <v xml:space="preserve"> - </v>
      </c>
      <c r="J536" s="1673"/>
      <c r="K536" s="1671"/>
      <c r="L536" s="1661">
        <f>H536*5</f>
        <v>393.5</v>
      </c>
    </row>
    <row r="537" spans="1:12" ht="15.75" customHeight="1">
      <c r="A537" s="756" t="s">
        <v>607</v>
      </c>
      <c r="B537" s="757" t="s">
        <v>3597</v>
      </c>
      <c r="C537" s="793" t="s">
        <v>3598</v>
      </c>
      <c r="D537" s="757" t="s">
        <v>3599</v>
      </c>
      <c r="E537" s="757" t="s">
        <v>3594</v>
      </c>
      <c r="F537" s="757" t="s">
        <v>3600</v>
      </c>
      <c r="G537" s="757" t="s">
        <v>3449</v>
      </c>
      <c r="H537" s="757">
        <v>93.4</v>
      </c>
      <c r="I537" s="1671" t="str">
        <f t="shared" si="81"/>
        <v xml:space="preserve"> - </v>
      </c>
      <c r="J537" s="1673"/>
      <c r="K537" s="1671"/>
      <c r="L537" s="1661">
        <f>H537*5</f>
        <v>467</v>
      </c>
    </row>
    <row r="538" spans="1:12" ht="15.75" customHeight="1">
      <c r="A538" s="748"/>
      <c r="B538" s="262"/>
      <c r="C538" s="790"/>
      <c r="D538" s="750"/>
      <c r="E538" s="750"/>
      <c r="H538" s="262"/>
      <c r="I538" s="1671" t="str">
        <f t="shared" si="81"/>
        <v xml:space="preserve"> - </v>
      </c>
      <c r="J538" s="1673"/>
      <c r="K538" s="1671"/>
      <c r="L538" s="1661"/>
    </row>
    <row r="539" spans="1:12" ht="15.75" customHeight="1">
      <c r="A539" s="756"/>
      <c r="B539" s="757" t="s">
        <v>3546</v>
      </c>
      <c r="C539" s="785" t="s">
        <v>3547</v>
      </c>
      <c r="D539" s="757" t="s">
        <v>3548</v>
      </c>
      <c r="E539" s="757" t="s">
        <v>3516</v>
      </c>
      <c r="F539" s="757" t="s">
        <v>2828</v>
      </c>
      <c r="G539" s="757" t="s">
        <v>3449</v>
      </c>
      <c r="H539" s="757" t="s">
        <v>71</v>
      </c>
      <c r="I539" s="1671" t="str">
        <f t="shared" si="81"/>
        <v xml:space="preserve"> - </v>
      </c>
      <c r="J539" s="1673"/>
      <c r="K539" s="1671"/>
      <c r="L539" s="1661" t="e">
        <f>H539*5</f>
        <v>#VALUE!</v>
      </c>
    </row>
    <row r="540" spans="1:12" ht="15.75" customHeight="1">
      <c r="A540" s="750"/>
      <c r="C540" s="790"/>
      <c r="D540" s="750"/>
      <c r="E540" s="750"/>
      <c r="F540" s="750"/>
      <c r="G540" s="750"/>
      <c r="L540" s="1668"/>
    </row>
    <row r="541" spans="1:12" ht="15.75" customHeight="1">
      <c r="A541" s="750"/>
      <c r="C541" s="790"/>
      <c r="D541" s="750"/>
      <c r="E541" s="750"/>
      <c r="F541" s="750"/>
      <c r="G541" s="750"/>
      <c r="L541" s="1668"/>
    </row>
    <row r="542" spans="1:12" ht="15.75" customHeight="1">
      <c r="A542" s="750"/>
      <c r="C542" s="790"/>
      <c r="D542" s="750"/>
      <c r="E542" s="750"/>
      <c r="F542" s="750"/>
      <c r="G542" s="750"/>
      <c r="L542" s="1668"/>
    </row>
    <row r="543" spans="1:12" ht="15.75" customHeight="1">
      <c r="A543" s="750"/>
      <c r="C543" s="790"/>
      <c r="D543" s="750"/>
      <c r="E543" s="750"/>
      <c r="F543" s="750"/>
      <c r="G543" s="750"/>
      <c r="L543" s="1668"/>
    </row>
    <row r="544" spans="1:12" ht="15.75" customHeight="1">
      <c r="A544" s="750"/>
      <c r="C544" s="790"/>
      <c r="D544" s="750"/>
      <c r="E544" s="750"/>
      <c r="F544" s="750"/>
      <c r="G544" s="750"/>
      <c r="L544" s="1668"/>
    </row>
    <row r="545" spans="1:12" ht="15.75" customHeight="1">
      <c r="A545" s="750"/>
      <c r="C545" s="790"/>
      <c r="D545" s="750"/>
      <c r="E545" s="750"/>
      <c r="F545" s="750"/>
      <c r="G545" s="750"/>
      <c r="L545" s="1668"/>
    </row>
    <row r="546" spans="1:12" ht="15.75" customHeight="1">
      <c r="A546" s="750"/>
      <c r="C546" s="790"/>
      <c r="D546" s="750"/>
      <c r="E546" s="750"/>
      <c r="F546" s="750"/>
      <c r="G546" s="750"/>
      <c r="L546" s="1668"/>
    </row>
    <row r="547" spans="1:12" ht="15.75" customHeight="1">
      <c r="A547" s="750"/>
      <c r="C547" s="790"/>
      <c r="D547" s="750"/>
      <c r="E547" s="750"/>
      <c r="F547" s="750"/>
      <c r="G547" s="750"/>
      <c r="L547" s="1668"/>
    </row>
    <row r="548" spans="1:12" ht="15.75" customHeight="1">
      <c r="A548" s="750"/>
      <c r="C548" s="790"/>
      <c r="D548" s="750"/>
      <c r="E548" s="750"/>
      <c r="F548" s="750"/>
      <c r="G548" s="750"/>
      <c r="L548" s="1668"/>
    </row>
    <row r="549" spans="1:12" ht="15.75" customHeight="1">
      <c r="A549" s="750"/>
      <c r="C549" s="790"/>
      <c r="D549" s="750"/>
      <c r="E549" s="750"/>
      <c r="F549" s="750"/>
      <c r="G549" s="750"/>
      <c r="L549" s="1668"/>
    </row>
    <row r="550" spans="1:12" ht="15.75" customHeight="1">
      <c r="A550" s="750"/>
      <c r="C550" s="790"/>
      <c r="D550" s="750"/>
      <c r="E550" s="750"/>
      <c r="F550" s="750"/>
      <c r="G550" s="750"/>
      <c r="L550" s="1668"/>
    </row>
    <row r="551" spans="1:12" ht="15.75" customHeight="1">
      <c r="A551" s="750"/>
      <c r="C551" s="790"/>
      <c r="D551" s="750"/>
      <c r="E551" s="750"/>
      <c r="F551" s="750"/>
      <c r="G551" s="750"/>
      <c r="L551" s="1668"/>
    </row>
    <row r="552" spans="1:12" ht="15.75" customHeight="1">
      <c r="A552" s="750"/>
      <c r="C552" s="790"/>
      <c r="D552" s="750"/>
      <c r="E552" s="750"/>
      <c r="F552" s="750"/>
      <c r="G552" s="750"/>
      <c r="L552" s="1668"/>
    </row>
    <row r="553" spans="1:12" ht="15.75" customHeight="1">
      <c r="A553" s="750"/>
      <c r="C553" s="790"/>
      <c r="D553" s="750"/>
      <c r="E553" s="750"/>
      <c r="F553" s="750"/>
      <c r="G553" s="750"/>
      <c r="L553" s="1668"/>
    </row>
    <row r="554" spans="1:12" ht="15.75" customHeight="1">
      <c r="A554" s="750"/>
      <c r="C554" s="790"/>
      <c r="D554" s="750"/>
      <c r="E554" s="750"/>
      <c r="F554" s="750"/>
      <c r="G554" s="750"/>
      <c r="L554" s="1668"/>
    </row>
    <row r="555" spans="1:12" ht="15.75" customHeight="1">
      <c r="A555" s="750"/>
      <c r="C555" s="790"/>
      <c r="D555" s="750"/>
      <c r="E555" s="750"/>
      <c r="F555" s="750"/>
      <c r="G555" s="750"/>
      <c r="L555" s="1668"/>
    </row>
    <row r="556" spans="1:12" ht="15.75" customHeight="1">
      <c r="A556" s="750"/>
      <c r="C556" s="790"/>
      <c r="D556" s="750"/>
      <c r="E556" s="750"/>
      <c r="F556" s="750"/>
      <c r="G556" s="750"/>
      <c r="L556" s="1668"/>
    </row>
    <row r="557" spans="1:12" ht="15.75" customHeight="1">
      <c r="A557" s="750"/>
      <c r="C557" s="790"/>
      <c r="D557" s="750"/>
      <c r="E557" s="750"/>
      <c r="F557" s="750"/>
      <c r="G557" s="750"/>
      <c r="L557" s="1668"/>
    </row>
    <row r="558" spans="1:12" ht="15.75" customHeight="1">
      <c r="A558" s="750"/>
      <c r="C558" s="790"/>
      <c r="D558" s="750"/>
      <c r="E558" s="750"/>
      <c r="F558" s="750"/>
      <c r="G558" s="750"/>
      <c r="L558" s="1668"/>
    </row>
    <row r="559" spans="1:12" ht="15.75" customHeight="1">
      <c r="A559" s="750"/>
      <c r="C559" s="790"/>
      <c r="D559" s="750"/>
      <c r="E559" s="750"/>
      <c r="F559" s="750"/>
      <c r="G559" s="750"/>
      <c r="L559" s="1668"/>
    </row>
    <row r="560" spans="1:12" ht="15.75" customHeight="1">
      <c r="A560" s="750"/>
      <c r="C560" s="790"/>
      <c r="D560" s="750"/>
      <c r="E560" s="750"/>
      <c r="F560" s="750"/>
      <c r="G560" s="750"/>
      <c r="L560" s="1668"/>
    </row>
    <row r="561" spans="1:12" ht="15.75" customHeight="1">
      <c r="A561" s="750"/>
      <c r="C561" s="790"/>
      <c r="D561" s="750"/>
      <c r="E561" s="750"/>
      <c r="F561" s="750"/>
      <c r="G561" s="750"/>
      <c r="L561" s="1668"/>
    </row>
    <row r="562" spans="1:12" ht="15.75" customHeight="1">
      <c r="A562" s="750"/>
      <c r="C562" s="790"/>
      <c r="D562" s="750"/>
      <c r="E562" s="750"/>
      <c r="F562" s="750"/>
      <c r="G562" s="750"/>
      <c r="L562" s="1668"/>
    </row>
    <row r="563" spans="1:12" ht="15.75" customHeight="1">
      <c r="A563" s="750"/>
      <c r="C563" s="790"/>
      <c r="D563" s="750"/>
      <c r="E563" s="750"/>
      <c r="F563" s="750"/>
      <c r="G563" s="750"/>
      <c r="L563" s="1668"/>
    </row>
    <row r="564" spans="1:12" ht="15.75" customHeight="1">
      <c r="A564" s="750"/>
      <c r="C564" s="790"/>
      <c r="D564" s="750"/>
      <c r="E564" s="750"/>
      <c r="F564" s="750"/>
      <c r="G564" s="750"/>
      <c r="L564" s="1668"/>
    </row>
    <row r="565" spans="1:12" ht="15.75" customHeight="1">
      <c r="A565" s="750"/>
      <c r="C565" s="790"/>
      <c r="D565" s="750"/>
      <c r="E565" s="750"/>
      <c r="F565" s="750"/>
      <c r="G565" s="750"/>
      <c r="L565" s="1668"/>
    </row>
    <row r="566" spans="1:12" ht="15.75" customHeight="1">
      <c r="A566" s="750"/>
      <c r="C566" s="790"/>
      <c r="D566" s="750"/>
      <c r="E566" s="750"/>
      <c r="F566" s="750"/>
      <c r="G566" s="750"/>
      <c r="L566" s="1668"/>
    </row>
    <row r="567" spans="1:12" ht="15.75" customHeight="1">
      <c r="A567" s="750"/>
      <c r="C567" s="790"/>
      <c r="D567" s="750"/>
      <c r="E567" s="750"/>
      <c r="F567" s="750"/>
      <c r="G567" s="750"/>
      <c r="L567" s="1668"/>
    </row>
    <row r="568" spans="1:12" ht="15.75" customHeight="1">
      <c r="A568" s="750"/>
      <c r="C568" s="790"/>
      <c r="D568" s="750"/>
      <c r="E568" s="750"/>
      <c r="F568" s="750"/>
      <c r="G568" s="750"/>
      <c r="L568" s="1668"/>
    </row>
    <row r="569" spans="1:12" ht="15.75" customHeight="1">
      <c r="A569" s="750"/>
      <c r="C569" s="790"/>
      <c r="D569" s="750"/>
      <c r="E569" s="750"/>
      <c r="F569" s="750"/>
      <c r="G569" s="750"/>
      <c r="L569" s="1668"/>
    </row>
    <row r="570" spans="1:12" ht="15.75" customHeight="1">
      <c r="A570" s="750"/>
      <c r="C570" s="790"/>
      <c r="D570" s="750"/>
      <c r="E570" s="750"/>
      <c r="F570" s="750"/>
      <c r="G570" s="750"/>
      <c r="L570" s="1668"/>
    </row>
    <row r="571" spans="1:12" ht="15.75" customHeight="1">
      <c r="A571" s="750"/>
      <c r="C571" s="790"/>
      <c r="D571" s="750"/>
      <c r="E571" s="750"/>
      <c r="F571" s="750"/>
      <c r="G571" s="750"/>
      <c r="L571" s="1668"/>
    </row>
    <row r="572" spans="1:12" ht="15.75" customHeight="1">
      <c r="A572" s="750"/>
      <c r="C572" s="790"/>
      <c r="D572" s="750"/>
      <c r="E572" s="750"/>
      <c r="F572" s="750"/>
      <c r="G572" s="750"/>
      <c r="L572" s="1668"/>
    </row>
    <row r="573" spans="1:12" ht="15.75" customHeight="1">
      <c r="A573" s="750"/>
      <c r="C573" s="790"/>
      <c r="D573" s="750"/>
      <c r="E573" s="750"/>
      <c r="F573" s="750"/>
      <c r="G573" s="750"/>
      <c r="L573" s="1668"/>
    </row>
    <row r="574" spans="1:12" ht="15.75" customHeight="1">
      <c r="A574" s="750"/>
      <c r="C574" s="790"/>
      <c r="D574" s="750"/>
      <c r="E574" s="750"/>
      <c r="F574" s="750"/>
      <c r="G574" s="750"/>
      <c r="L574" s="1668"/>
    </row>
    <row r="575" spans="1:12" ht="15.75" customHeight="1">
      <c r="A575" s="750"/>
      <c r="C575" s="790"/>
      <c r="D575" s="750"/>
      <c r="E575" s="750"/>
      <c r="F575" s="750"/>
      <c r="G575" s="750"/>
      <c r="L575" s="1668"/>
    </row>
    <row r="576" spans="1:12" ht="15.75" customHeight="1">
      <c r="A576" s="750"/>
      <c r="C576" s="790"/>
      <c r="D576" s="750"/>
      <c r="E576" s="750"/>
      <c r="F576" s="750"/>
      <c r="G576" s="750"/>
      <c r="L576" s="1668"/>
    </row>
    <row r="577" spans="1:12" ht="15.75" customHeight="1">
      <c r="A577" s="750"/>
      <c r="C577" s="790"/>
      <c r="D577" s="750"/>
      <c r="E577" s="750"/>
      <c r="F577" s="750"/>
      <c r="G577" s="750"/>
      <c r="L577" s="1668"/>
    </row>
    <row r="578" spans="1:12" ht="15.75" customHeight="1">
      <c r="A578" s="750"/>
      <c r="C578" s="790"/>
      <c r="D578" s="750"/>
      <c r="E578" s="750"/>
      <c r="F578" s="750"/>
      <c r="G578" s="750"/>
      <c r="L578" s="1668"/>
    </row>
    <row r="579" spans="1:12" ht="15.75" customHeight="1">
      <c r="A579" s="750"/>
      <c r="C579" s="790"/>
      <c r="D579" s="750"/>
      <c r="E579" s="750"/>
      <c r="F579" s="750"/>
      <c r="G579" s="750"/>
      <c r="L579" s="1668"/>
    </row>
    <row r="580" spans="1:12" ht="15.75" customHeight="1">
      <c r="A580" s="750"/>
      <c r="C580" s="790"/>
      <c r="D580" s="750"/>
      <c r="E580" s="750"/>
      <c r="F580" s="750"/>
      <c r="G580" s="750"/>
      <c r="L580" s="1668"/>
    </row>
    <row r="581" spans="1:12" ht="15.75" customHeight="1">
      <c r="A581" s="750"/>
      <c r="C581" s="790"/>
      <c r="D581" s="750"/>
      <c r="E581" s="750"/>
      <c r="F581" s="750"/>
      <c r="G581" s="750"/>
      <c r="L581" s="1668"/>
    </row>
    <row r="582" spans="1:12" ht="15.75" customHeight="1">
      <c r="A582" s="750"/>
      <c r="C582" s="790"/>
      <c r="D582" s="750"/>
      <c r="E582" s="750"/>
      <c r="F582" s="750"/>
      <c r="G582" s="750"/>
      <c r="L582" s="1668"/>
    </row>
    <row r="583" spans="1:12" ht="15.75" customHeight="1">
      <c r="A583" s="750"/>
      <c r="C583" s="790"/>
      <c r="D583" s="750"/>
      <c r="E583" s="750"/>
      <c r="F583" s="750"/>
      <c r="G583" s="750"/>
      <c r="L583" s="1668"/>
    </row>
    <row r="584" spans="1:12" ht="15.75" customHeight="1">
      <c r="A584" s="750"/>
      <c r="C584" s="790"/>
      <c r="D584" s="750"/>
      <c r="E584" s="750"/>
      <c r="F584" s="750"/>
      <c r="G584" s="750"/>
      <c r="L584" s="1668"/>
    </row>
    <row r="585" spans="1:12" ht="15.75" customHeight="1">
      <c r="A585" s="750"/>
      <c r="C585" s="790"/>
      <c r="D585" s="750"/>
      <c r="E585" s="750"/>
      <c r="F585" s="750"/>
      <c r="G585" s="750"/>
      <c r="L585" s="1668"/>
    </row>
    <row r="586" spans="1:12" ht="15.75" customHeight="1">
      <c r="A586" s="750"/>
      <c r="C586" s="790"/>
      <c r="D586" s="750"/>
      <c r="E586" s="750"/>
      <c r="F586" s="750"/>
      <c r="G586" s="750"/>
      <c r="L586" s="1668"/>
    </row>
    <row r="587" spans="1:12" ht="15.75" customHeight="1">
      <c r="A587" s="750"/>
      <c r="C587" s="790"/>
      <c r="D587" s="750"/>
      <c r="E587" s="750"/>
      <c r="F587" s="750"/>
      <c r="G587" s="750"/>
      <c r="L587" s="1668"/>
    </row>
    <row r="588" spans="1:12" ht="15.75" customHeight="1">
      <c r="A588" s="750"/>
      <c r="C588" s="790"/>
      <c r="D588" s="750"/>
      <c r="E588" s="750"/>
      <c r="F588" s="750"/>
      <c r="G588" s="750"/>
      <c r="L588" s="1668"/>
    </row>
    <row r="589" spans="1:12" ht="15.75" customHeight="1">
      <c r="A589" s="750"/>
      <c r="C589" s="790"/>
      <c r="D589" s="750"/>
      <c r="E589" s="750"/>
      <c r="F589" s="750"/>
      <c r="G589" s="750"/>
      <c r="L589" s="1668"/>
    </row>
    <row r="590" spans="1:12" ht="15.75" customHeight="1">
      <c r="A590" s="750"/>
      <c r="C590" s="790"/>
      <c r="D590" s="750"/>
      <c r="E590" s="750"/>
      <c r="F590" s="750"/>
      <c r="G590" s="750"/>
      <c r="L590" s="1668"/>
    </row>
    <row r="591" spans="1:12" ht="15.75" customHeight="1">
      <c r="A591" s="750"/>
      <c r="C591" s="790"/>
      <c r="D591" s="750"/>
      <c r="E591" s="750"/>
      <c r="F591" s="750"/>
      <c r="G591" s="750"/>
      <c r="L591" s="1668"/>
    </row>
    <row r="592" spans="1:12" ht="15.75" customHeight="1">
      <c r="A592" s="750"/>
      <c r="C592" s="790"/>
      <c r="D592" s="750"/>
      <c r="E592" s="750"/>
      <c r="F592" s="750"/>
      <c r="G592" s="750"/>
      <c r="L592" s="1668"/>
    </row>
    <row r="593" spans="1:12" ht="15.75" customHeight="1">
      <c r="A593" s="750"/>
      <c r="C593" s="790"/>
      <c r="D593" s="750"/>
      <c r="E593" s="750"/>
      <c r="F593" s="750"/>
      <c r="G593" s="750"/>
      <c r="L593" s="1668"/>
    </row>
    <row r="594" spans="1:12" ht="15.75" customHeight="1">
      <c r="A594" s="750"/>
      <c r="C594" s="790"/>
      <c r="D594" s="750"/>
      <c r="E594" s="750"/>
      <c r="F594" s="750"/>
      <c r="G594" s="750"/>
      <c r="L594" s="1668"/>
    </row>
    <row r="595" spans="1:12" ht="15.75" customHeight="1">
      <c r="A595" s="750"/>
      <c r="C595" s="790"/>
      <c r="D595" s="750"/>
      <c r="E595" s="750"/>
      <c r="F595" s="750"/>
      <c r="G595" s="750"/>
      <c r="L595" s="1668"/>
    </row>
    <row r="596" spans="1:12" ht="15.75" customHeight="1">
      <c r="A596" s="750"/>
      <c r="C596" s="790"/>
      <c r="D596" s="750"/>
      <c r="E596" s="750"/>
      <c r="F596" s="750"/>
      <c r="G596" s="750"/>
      <c r="L596" s="1668"/>
    </row>
    <row r="597" spans="1:12" ht="15.75" customHeight="1">
      <c r="A597" s="750"/>
      <c r="C597" s="790"/>
      <c r="D597" s="750"/>
      <c r="E597" s="750"/>
      <c r="F597" s="750"/>
      <c r="G597" s="750"/>
      <c r="L597" s="1668"/>
    </row>
    <row r="598" spans="1:12" ht="15.75" customHeight="1">
      <c r="A598" s="750"/>
      <c r="C598" s="790"/>
      <c r="D598" s="750"/>
      <c r="E598" s="750"/>
      <c r="F598" s="750"/>
      <c r="G598" s="750"/>
      <c r="L598" s="1668"/>
    </row>
    <row r="599" spans="1:12" ht="15.75" customHeight="1">
      <c r="A599" s="750"/>
      <c r="C599" s="790"/>
      <c r="D599" s="750"/>
      <c r="E599" s="750"/>
      <c r="F599" s="750"/>
      <c r="G599" s="750"/>
      <c r="L599" s="1668"/>
    </row>
    <row r="600" spans="1:12" ht="15.75" customHeight="1">
      <c r="A600" s="750"/>
      <c r="C600" s="790"/>
      <c r="D600" s="750"/>
      <c r="E600" s="750"/>
      <c r="F600" s="750"/>
      <c r="G600" s="750"/>
      <c r="L600" s="1668"/>
    </row>
    <row r="601" spans="1:12" ht="15.75" customHeight="1">
      <c r="A601" s="750"/>
      <c r="C601" s="790"/>
      <c r="D601" s="750"/>
      <c r="E601" s="750"/>
      <c r="F601" s="750"/>
      <c r="G601" s="750"/>
      <c r="L601" s="1668"/>
    </row>
    <row r="602" spans="1:12" ht="15.75" customHeight="1">
      <c r="A602" s="750"/>
      <c r="C602" s="790"/>
      <c r="D602" s="750"/>
      <c r="E602" s="750"/>
      <c r="F602" s="750"/>
      <c r="G602" s="750"/>
      <c r="L602" s="1668"/>
    </row>
    <row r="603" spans="1:12" ht="15.75" customHeight="1">
      <c r="A603" s="750"/>
      <c r="C603" s="790"/>
      <c r="D603" s="750"/>
      <c r="E603" s="750"/>
      <c r="F603" s="750"/>
      <c r="G603" s="750"/>
      <c r="L603" s="1668"/>
    </row>
    <row r="604" spans="1:12" ht="15.75" customHeight="1">
      <c r="A604" s="750"/>
      <c r="C604" s="790"/>
      <c r="D604" s="750"/>
      <c r="E604" s="750"/>
      <c r="F604" s="750"/>
      <c r="G604" s="750"/>
      <c r="L604" s="1668"/>
    </row>
    <row r="605" spans="1:12" ht="15.75" customHeight="1">
      <c r="A605" s="750"/>
      <c r="C605" s="790"/>
      <c r="D605" s="750"/>
      <c r="E605" s="750"/>
      <c r="F605" s="750"/>
      <c r="G605" s="750"/>
      <c r="L605" s="1668"/>
    </row>
    <row r="606" spans="1:12" ht="15.75" customHeight="1">
      <c r="A606" s="750"/>
      <c r="C606" s="790"/>
      <c r="D606" s="750"/>
      <c r="E606" s="750"/>
      <c r="F606" s="750"/>
      <c r="G606" s="750"/>
      <c r="L606" s="1668"/>
    </row>
    <row r="607" spans="1:12" ht="15.75" customHeight="1">
      <c r="A607" s="750"/>
      <c r="C607" s="790"/>
      <c r="D607" s="750"/>
      <c r="E607" s="750"/>
      <c r="F607" s="750"/>
      <c r="G607" s="750"/>
      <c r="L607" s="1668"/>
    </row>
    <row r="608" spans="1:12" ht="15.75" customHeight="1">
      <c r="A608" s="750"/>
      <c r="C608" s="790"/>
      <c r="D608" s="750"/>
      <c r="E608" s="750"/>
      <c r="F608" s="750"/>
      <c r="G608" s="750"/>
      <c r="L608" s="1668"/>
    </row>
    <row r="609" spans="1:12" ht="15.75" customHeight="1">
      <c r="A609" s="750"/>
      <c r="C609" s="790"/>
      <c r="D609" s="750"/>
      <c r="E609" s="750"/>
      <c r="F609" s="750"/>
      <c r="G609" s="750"/>
      <c r="L609" s="1668"/>
    </row>
    <row r="610" spans="1:12" ht="15.75" customHeight="1">
      <c r="A610" s="750"/>
      <c r="C610" s="790"/>
      <c r="D610" s="750"/>
      <c r="E610" s="750"/>
      <c r="F610" s="750"/>
      <c r="G610" s="750"/>
      <c r="L610" s="1668"/>
    </row>
    <row r="611" spans="1:12" ht="15.75" customHeight="1">
      <c r="A611" s="750"/>
      <c r="C611" s="790"/>
      <c r="D611" s="750"/>
      <c r="E611" s="750"/>
      <c r="F611" s="750"/>
      <c r="G611" s="750"/>
      <c r="L611" s="1668"/>
    </row>
    <row r="612" spans="1:12" ht="15.75" customHeight="1">
      <c r="A612" s="750"/>
      <c r="C612" s="790"/>
      <c r="D612" s="750"/>
      <c r="E612" s="750"/>
      <c r="F612" s="750"/>
      <c r="G612" s="750"/>
      <c r="L612" s="1668"/>
    </row>
    <row r="613" spans="1:12" ht="15.75" customHeight="1">
      <c r="A613" s="750"/>
      <c r="C613" s="790"/>
      <c r="D613" s="750"/>
      <c r="E613" s="750"/>
      <c r="F613" s="750"/>
      <c r="G613" s="750"/>
      <c r="L613" s="1668"/>
    </row>
    <row r="614" spans="1:12" ht="15.75" customHeight="1">
      <c r="A614" s="750"/>
      <c r="C614" s="790"/>
      <c r="D614" s="750"/>
      <c r="E614" s="750"/>
      <c r="F614" s="750"/>
      <c r="G614" s="750"/>
      <c r="L614" s="1668"/>
    </row>
    <row r="615" spans="1:12" ht="15.75" customHeight="1">
      <c r="A615" s="750"/>
      <c r="C615" s="790"/>
      <c r="D615" s="750"/>
      <c r="E615" s="750"/>
      <c r="F615" s="750"/>
      <c r="G615" s="750"/>
      <c r="L615" s="1668"/>
    </row>
    <row r="616" spans="1:12" ht="15.75" customHeight="1">
      <c r="A616" s="750"/>
      <c r="C616" s="790"/>
      <c r="D616" s="750"/>
      <c r="E616" s="750"/>
      <c r="F616" s="750"/>
      <c r="G616" s="750"/>
      <c r="L616" s="1668"/>
    </row>
    <row r="617" spans="1:12" ht="15.75" customHeight="1">
      <c r="A617" s="750"/>
      <c r="C617" s="790"/>
      <c r="D617" s="750"/>
      <c r="E617" s="750"/>
      <c r="F617" s="750"/>
      <c r="G617" s="750"/>
      <c r="L617" s="1668"/>
    </row>
    <row r="618" spans="1:12" ht="15.75" customHeight="1">
      <c r="A618" s="750"/>
      <c r="C618" s="790"/>
      <c r="D618" s="750"/>
      <c r="E618" s="750"/>
      <c r="F618" s="750"/>
      <c r="G618" s="750"/>
      <c r="L618" s="1668"/>
    </row>
    <row r="619" spans="1:12" ht="15.75" customHeight="1">
      <c r="A619" s="750"/>
      <c r="C619" s="790"/>
      <c r="D619" s="750"/>
      <c r="E619" s="750"/>
      <c r="F619" s="750"/>
      <c r="G619" s="750"/>
      <c r="L619" s="1668"/>
    </row>
    <row r="620" spans="1:12" ht="15.75" customHeight="1">
      <c r="A620" s="750"/>
      <c r="C620" s="790"/>
      <c r="D620" s="750"/>
      <c r="E620" s="750"/>
      <c r="F620" s="750"/>
      <c r="G620" s="750"/>
      <c r="L620" s="1668"/>
    </row>
    <row r="621" spans="1:12" ht="15.75" customHeight="1">
      <c r="A621" s="750"/>
      <c r="C621" s="790"/>
      <c r="D621" s="750"/>
      <c r="E621" s="750"/>
      <c r="F621" s="750"/>
      <c r="G621" s="750"/>
      <c r="L621" s="1668"/>
    </row>
    <row r="622" spans="1:12" ht="15.75" customHeight="1">
      <c r="A622" s="750"/>
      <c r="C622" s="790"/>
      <c r="D622" s="750"/>
      <c r="E622" s="750"/>
      <c r="F622" s="750"/>
      <c r="G622" s="750"/>
      <c r="L622" s="1668"/>
    </row>
    <row r="623" spans="1:12" ht="15.75" customHeight="1">
      <c r="A623" s="750"/>
      <c r="C623" s="790"/>
      <c r="D623" s="750"/>
      <c r="E623" s="750"/>
      <c r="F623" s="750"/>
      <c r="G623" s="750"/>
      <c r="L623" s="1668"/>
    </row>
    <row r="624" spans="1:12" ht="15.75" customHeight="1">
      <c r="A624" s="750"/>
      <c r="C624" s="790"/>
      <c r="D624" s="750"/>
      <c r="E624" s="750"/>
      <c r="F624" s="750"/>
      <c r="G624" s="750"/>
      <c r="L624" s="1668"/>
    </row>
    <row r="625" spans="1:12" ht="15.75" customHeight="1">
      <c r="A625" s="750"/>
      <c r="C625" s="790"/>
      <c r="D625" s="750"/>
      <c r="E625" s="750"/>
      <c r="F625" s="750"/>
      <c r="G625" s="750"/>
      <c r="L625" s="1668"/>
    </row>
    <row r="626" spans="1:12" ht="15.75" customHeight="1">
      <c r="A626" s="750"/>
      <c r="C626" s="790"/>
      <c r="D626" s="750"/>
      <c r="E626" s="750"/>
      <c r="F626" s="750"/>
      <c r="G626" s="750"/>
      <c r="L626" s="1668"/>
    </row>
    <row r="627" spans="1:12" ht="15.75" customHeight="1">
      <c r="A627" s="750"/>
      <c r="C627" s="790"/>
      <c r="D627" s="750"/>
      <c r="E627" s="750"/>
      <c r="F627" s="750"/>
      <c r="G627" s="750"/>
      <c r="L627" s="1668"/>
    </row>
    <row r="628" spans="1:12" ht="15.75" customHeight="1">
      <c r="A628" s="750"/>
      <c r="C628" s="790"/>
      <c r="D628" s="750"/>
      <c r="E628" s="750"/>
      <c r="F628" s="750"/>
      <c r="G628" s="750"/>
      <c r="L628" s="1668"/>
    </row>
    <row r="629" spans="1:12" ht="15.75" customHeight="1">
      <c r="A629" s="750"/>
      <c r="C629" s="790"/>
      <c r="D629" s="750"/>
      <c r="E629" s="750"/>
      <c r="F629" s="750"/>
      <c r="G629" s="750"/>
      <c r="L629" s="1668"/>
    </row>
    <row r="630" spans="1:12" ht="15.75" customHeight="1">
      <c r="A630" s="750"/>
      <c r="C630" s="790"/>
      <c r="D630" s="750"/>
      <c r="E630" s="750"/>
      <c r="F630" s="750"/>
      <c r="G630" s="750"/>
      <c r="L630" s="1668"/>
    </row>
    <row r="631" spans="1:12" ht="15.75" customHeight="1">
      <c r="A631" s="750"/>
      <c r="C631" s="790"/>
      <c r="D631" s="750"/>
      <c r="E631" s="750"/>
      <c r="F631" s="750"/>
      <c r="G631" s="750"/>
      <c r="L631" s="1668"/>
    </row>
    <row r="632" spans="1:12" ht="15.75" customHeight="1">
      <c r="A632" s="750"/>
      <c r="C632" s="790"/>
      <c r="D632" s="750"/>
      <c r="E632" s="750"/>
      <c r="F632" s="750"/>
      <c r="G632" s="750"/>
      <c r="L632" s="1668"/>
    </row>
    <row r="633" spans="1:12" ht="15.75" customHeight="1">
      <c r="A633" s="750"/>
      <c r="C633" s="790"/>
      <c r="D633" s="750"/>
      <c r="E633" s="750"/>
      <c r="F633" s="750"/>
      <c r="G633" s="750"/>
      <c r="L633" s="1668"/>
    </row>
    <row r="634" spans="1:12" ht="15.75" customHeight="1">
      <c r="A634" s="750"/>
      <c r="C634" s="790"/>
      <c r="D634" s="750"/>
      <c r="E634" s="750"/>
      <c r="F634" s="750"/>
      <c r="G634" s="750"/>
      <c r="L634" s="1668"/>
    </row>
    <row r="635" spans="1:12" ht="15.75" customHeight="1">
      <c r="A635" s="750"/>
      <c r="C635" s="790"/>
      <c r="D635" s="750"/>
      <c r="E635" s="750"/>
      <c r="F635" s="750"/>
      <c r="G635" s="750"/>
      <c r="L635" s="1668"/>
    </row>
    <row r="636" spans="1:12" ht="15.75" customHeight="1">
      <c r="A636" s="750"/>
      <c r="C636" s="790"/>
      <c r="D636" s="750"/>
      <c r="E636" s="750"/>
      <c r="F636" s="750"/>
      <c r="G636" s="750"/>
      <c r="L636" s="1668"/>
    </row>
    <row r="637" spans="1:12" ht="15.75" customHeight="1">
      <c r="A637" s="750"/>
      <c r="C637" s="790"/>
      <c r="D637" s="750"/>
      <c r="E637" s="750"/>
      <c r="F637" s="750"/>
      <c r="G637" s="750"/>
      <c r="L637" s="1668"/>
    </row>
    <row r="638" spans="1:12" ht="15.75" customHeight="1">
      <c r="A638" s="750"/>
      <c r="C638" s="790"/>
      <c r="D638" s="750"/>
      <c r="E638" s="750"/>
      <c r="F638" s="750"/>
      <c r="G638" s="750"/>
      <c r="L638" s="1668"/>
    </row>
    <row r="639" spans="1:12" ht="15.75" customHeight="1">
      <c r="A639" s="750"/>
      <c r="C639" s="790"/>
      <c r="D639" s="750"/>
      <c r="E639" s="750"/>
      <c r="F639" s="750"/>
      <c r="G639" s="750"/>
      <c r="L639" s="1668"/>
    </row>
    <row r="640" spans="1:12" ht="15.75" customHeight="1">
      <c r="A640" s="750"/>
      <c r="C640" s="790"/>
      <c r="D640" s="750"/>
      <c r="E640" s="750"/>
      <c r="F640" s="750"/>
      <c r="G640" s="750"/>
      <c r="L640" s="1668"/>
    </row>
    <row r="641" spans="1:12" ht="15.75" customHeight="1">
      <c r="A641" s="750"/>
      <c r="C641" s="790"/>
      <c r="D641" s="750"/>
      <c r="E641" s="750"/>
      <c r="F641" s="750"/>
      <c r="G641" s="750"/>
      <c r="L641" s="1668"/>
    </row>
    <row r="642" spans="1:12" ht="15.75" customHeight="1">
      <c r="A642" s="750"/>
      <c r="C642" s="790"/>
      <c r="D642" s="750"/>
      <c r="E642" s="750"/>
      <c r="F642" s="750"/>
      <c r="G642" s="750"/>
      <c r="L642" s="1668"/>
    </row>
    <row r="643" spans="1:12" ht="15.75" customHeight="1">
      <c r="A643" s="750"/>
      <c r="C643" s="790"/>
      <c r="D643" s="750"/>
      <c r="E643" s="750"/>
      <c r="F643" s="750"/>
      <c r="G643" s="750"/>
      <c r="L643" s="1668"/>
    </row>
    <row r="644" spans="1:12" ht="15.75" customHeight="1">
      <c r="A644" s="750"/>
      <c r="C644" s="790"/>
      <c r="D644" s="750"/>
      <c r="E644" s="750"/>
      <c r="F644" s="750"/>
      <c r="G644" s="750"/>
      <c r="L644" s="1668"/>
    </row>
    <row r="645" spans="1:12" ht="15.75" customHeight="1">
      <c r="A645" s="750"/>
      <c r="C645" s="790"/>
      <c r="D645" s="750"/>
      <c r="E645" s="750"/>
      <c r="F645" s="750"/>
      <c r="G645" s="750"/>
      <c r="L645" s="1668"/>
    </row>
    <row r="646" spans="1:12" ht="15.75" customHeight="1">
      <c r="A646" s="750"/>
      <c r="C646" s="790"/>
      <c r="D646" s="750"/>
      <c r="E646" s="750"/>
      <c r="F646" s="750"/>
      <c r="G646" s="750"/>
      <c r="L646" s="1668"/>
    </row>
    <row r="647" spans="1:12" ht="15.75" customHeight="1">
      <c r="A647" s="750"/>
      <c r="C647" s="790"/>
      <c r="D647" s="750"/>
      <c r="E647" s="750"/>
      <c r="F647" s="750"/>
      <c r="G647" s="750"/>
      <c r="L647" s="1668"/>
    </row>
    <row r="648" spans="1:12" ht="15.75" customHeight="1">
      <c r="A648" s="750"/>
      <c r="C648" s="790"/>
      <c r="D648" s="750"/>
      <c r="E648" s="750"/>
      <c r="F648" s="750"/>
      <c r="G648" s="750"/>
      <c r="L648" s="1668"/>
    </row>
    <row r="649" spans="1:12" ht="15.75" customHeight="1">
      <c r="A649" s="750"/>
      <c r="C649" s="790"/>
      <c r="D649" s="750"/>
      <c r="E649" s="750"/>
      <c r="F649" s="750"/>
      <c r="G649" s="750"/>
      <c r="L649" s="1668"/>
    </row>
    <row r="650" spans="1:12" ht="15.75" customHeight="1">
      <c r="A650" s="750"/>
      <c r="C650" s="790"/>
      <c r="D650" s="750"/>
      <c r="E650" s="750"/>
      <c r="F650" s="750"/>
      <c r="G650" s="750"/>
      <c r="L650" s="1668"/>
    </row>
    <row r="651" spans="1:12" ht="15.75" customHeight="1">
      <c r="A651" s="750"/>
      <c r="C651" s="790"/>
      <c r="D651" s="750"/>
      <c r="E651" s="750"/>
      <c r="F651" s="750"/>
      <c r="G651" s="750"/>
      <c r="L651" s="1668"/>
    </row>
    <row r="652" spans="1:12" ht="15.75" customHeight="1">
      <c r="A652" s="750"/>
      <c r="C652" s="790"/>
      <c r="D652" s="750"/>
      <c r="E652" s="750"/>
      <c r="F652" s="750"/>
      <c r="G652" s="750"/>
      <c r="L652" s="1668"/>
    </row>
    <row r="653" spans="1:12" ht="15.75" customHeight="1">
      <c r="A653" s="750"/>
      <c r="C653" s="790"/>
      <c r="D653" s="750"/>
      <c r="E653" s="750"/>
      <c r="F653" s="750"/>
      <c r="G653" s="750"/>
      <c r="L653" s="1668"/>
    </row>
    <row r="654" spans="1:12" ht="15.75" customHeight="1">
      <c r="A654" s="750"/>
      <c r="C654" s="790"/>
      <c r="D654" s="750"/>
      <c r="E654" s="750"/>
      <c r="F654" s="750"/>
      <c r="G654" s="750"/>
      <c r="L654" s="1668"/>
    </row>
    <row r="655" spans="1:12" ht="15.75" customHeight="1">
      <c r="A655" s="750"/>
      <c r="C655" s="790"/>
      <c r="D655" s="750"/>
      <c r="E655" s="750"/>
      <c r="F655" s="750"/>
      <c r="G655" s="750"/>
      <c r="L655" s="1668"/>
    </row>
    <row r="656" spans="1:12" ht="15.75" customHeight="1">
      <c r="A656" s="750"/>
      <c r="C656" s="790"/>
      <c r="D656" s="750"/>
      <c r="E656" s="750"/>
      <c r="F656" s="750"/>
      <c r="G656" s="750"/>
      <c r="L656" s="1668"/>
    </row>
    <row r="657" spans="1:12" ht="15.75" customHeight="1">
      <c r="A657" s="750"/>
      <c r="C657" s="790"/>
      <c r="D657" s="750"/>
      <c r="E657" s="750"/>
      <c r="F657" s="750"/>
      <c r="G657" s="750"/>
      <c r="L657" s="1668"/>
    </row>
    <row r="658" spans="1:12" ht="15.75" customHeight="1">
      <c r="A658" s="750"/>
      <c r="C658" s="790"/>
      <c r="D658" s="750"/>
      <c r="E658" s="750"/>
      <c r="F658" s="750"/>
      <c r="G658" s="750"/>
      <c r="L658" s="1668"/>
    </row>
    <row r="659" spans="1:12" ht="15.75" customHeight="1">
      <c r="A659" s="750"/>
      <c r="C659" s="790"/>
      <c r="D659" s="750"/>
      <c r="E659" s="750"/>
      <c r="F659" s="750"/>
      <c r="G659" s="750"/>
      <c r="L659" s="1668"/>
    </row>
    <row r="660" spans="1:12" ht="15.75" customHeight="1">
      <c r="A660" s="750"/>
      <c r="C660" s="790"/>
      <c r="D660" s="750"/>
      <c r="E660" s="750"/>
      <c r="F660" s="750"/>
      <c r="G660" s="750"/>
      <c r="L660" s="1668"/>
    </row>
    <row r="661" spans="1:12" ht="15.75" customHeight="1">
      <c r="A661" s="750"/>
      <c r="C661" s="790"/>
      <c r="D661" s="750"/>
      <c r="E661" s="750"/>
      <c r="F661" s="750"/>
      <c r="G661" s="750"/>
      <c r="L661" s="1668"/>
    </row>
    <row r="662" spans="1:12" ht="15.75" customHeight="1">
      <c r="A662" s="750"/>
      <c r="C662" s="790"/>
      <c r="D662" s="750"/>
      <c r="E662" s="750"/>
      <c r="F662" s="750"/>
      <c r="G662" s="750"/>
      <c r="L662" s="1668"/>
    </row>
    <row r="663" spans="1:12" ht="15.75" customHeight="1">
      <c r="A663" s="750"/>
      <c r="C663" s="790"/>
      <c r="D663" s="750"/>
      <c r="E663" s="750"/>
      <c r="F663" s="750"/>
      <c r="G663" s="750"/>
      <c r="L663" s="1668"/>
    </row>
    <row r="664" spans="1:12" ht="15.75" customHeight="1">
      <c r="A664" s="750"/>
      <c r="C664" s="790"/>
      <c r="D664" s="750"/>
      <c r="E664" s="750"/>
      <c r="F664" s="750"/>
      <c r="G664" s="750"/>
      <c r="L664" s="1668"/>
    </row>
    <row r="665" spans="1:12" ht="15.75" customHeight="1">
      <c r="A665" s="750"/>
      <c r="C665" s="790"/>
      <c r="D665" s="750"/>
      <c r="E665" s="750"/>
      <c r="F665" s="750"/>
      <c r="G665" s="750"/>
      <c r="L665" s="1668"/>
    </row>
    <row r="666" spans="1:12" ht="15.75" customHeight="1">
      <c r="A666" s="750"/>
      <c r="C666" s="790"/>
      <c r="D666" s="750"/>
      <c r="E666" s="750"/>
      <c r="F666" s="750"/>
      <c r="G666" s="750"/>
      <c r="L666" s="1668"/>
    </row>
    <row r="667" spans="1:12" ht="15.75" customHeight="1">
      <c r="A667" s="750"/>
      <c r="C667" s="790"/>
      <c r="D667" s="750"/>
      <c r="E667" s="750"/>
      <c r="F667" s="750"/>
      <c r="G667" s="750"/>
      <c r="L667" s="1668"/>
    </row>
    <row r="668" spans="1:12" ht="15.75" customHeight="1">
      <c r="A668" s="750"/>
      <c r="C668" s="790"/>
      <c r="D668" s="750"/>
      <c r="E668" s="750"/>
      <c r="F668" s="750"/>
      <c r="G668" s="750"/>
      <c r="L668" s="1668"/>
    </row>
    <row r="669" spans="1:12" ht="15.75" customHeight="1">
      <c r="A669" s="750"/>
      <c r="C669" s="790"/>
      <c r="D669" s="750"/>
      <c r="E669" s="750"/>
      <c r="F669" s="750"/>
      <c r="G669" s="750"/>
      <c r="L669" s="1668"/>
    </row>
    <row r="670" spans="1:12" ht="15.75" customHeight="1">
      <c r="A670" s="750"/>
      <c r="C670" s="790"/>
      <c r="D670" s="750"/>
      <c r="E670" s="750"/>
      <c r="F670" s="750"/>
      <c r="G670" s="750"/>
      <c r="L670" s="1668"/>
    </row>
    <row r="671" spans="1:12" ht="15.75" customHeight="1">
      <c r="A671" s="750"/>
      <c r="C671" s="790"/>
      <c r="D671" s="750"/>
      <c r="E671" s="750"/>
      <c r="F671" s="750"/>
      <c r="G671" s="750"/>
      <c r="L671" s="1668"/>
    </row>
    <row r="672" spans="1:12" ht="15.75" customHeight="1">
      <c r="A672" s="750"/>
      <c r="C672" s="790"/>
      <c r="D672" s="750"/>
      <c r="E672" s="750"/>
      <c r="F672" s="750"/>
      <c r="G672" s="750"/>
      <c r="L672" s="1668"/>
    </row>
    <row r="673" spans="1:12" ht="15.75" customHeight="1">
      <c r="A673" s="750"/>
      <c r="C673" s="790"/>
      <c r="D673" s="750"/>
      <c r="E673" s="750"/>
      <c r="F673" s="750"/>
      <c r="G673" s="750"/>
      <c r="L673" s="1668"/>
    </row>
    <row r="674" spans="1:12" ht="15.75" customHeight="1">
      <c r="A674" s="750"/>
      <c r="C674" s="790"/>
      <c r="D674" s="750"/>
      <c r="E674" s="750"/>
      <c r="F674" s="750"/>
      <c r="G674" s="750"/>
      <c r="L674" s="1668"/>
    </row>
    <row r="675" spans="1:12" ht="15.75" customHeight="1">
      <c r="A675" s="750"/>
      <c r="C675" s="790"/>
      <c r="D675" s="750"/>
      <c r="E675" s="750"/>
      <c r="F675" s="750"/>
      <c r="G675" s="750"/>
      <c r="L675" s="1668"/>
    </row>
    <row r="676" spans="1:12" ht="15.75" customHeight="1">
      <c r="A676" s="750"/>
      <c r="C676" s="790"/>
      <c r="D676" s="750"/>
      <c r="E676" s="750"/>
      <c r="F676" s="750"/>
      <c r="G676" s="750"/>
      <c r="L676" s="1668"/>
    </row>
    <row r="677" spans="1:12" ht="15.75" customHeight="1">
      <c r="A677" s="750"/>
      <c r="C677" s="790"/>
      <c r="D677" s="750"/>
      <c r="E677" s="750"/>
      <c r="F677" s="750"/>
      <c r="G677" s="750"/>
      <c r="L677" s="1668"/>
    </row>
    <row r="678" spans="1:12" ht="15.75" customHeight="1">
      <c r="A678" s="750"/>
      <c r="C678" s="790"/>
      <c r="D678" s="750"/>
      <c r="E678" s="750"/>
      <c r="F678" s="750"/>
      <c r="G678" s="750"/>
      <c r="L678" s="1668"/>
    </row>
    <row r="679" spans="1:12" ht="15.75" customHeight="1">
      <c r="A679" s="750"/>
      <c r="C679" s="790"/>
      <c r="D679" s="750"/>
      <c r="E679" s="750"/>
      <c r="F679" s="750"/>
      <c r="G679" s="750"/>
      <c r="L679" s="1668"/>
    </row>
    <row r="680" spans="1:12" ht="15.75" customHeight="1">
      <c r="A680" s="750"/>
      <c r="C680" s="790"/>
      <c r="D680" s="750"/>
      <c r="E680" s="750"/>
      <c r="F680" s="750"/>
      <c r="G680" s="750"/>
      <c r="L680" s="1668"/>
    </row>
    <row r="681" spans="1:12" ht="15.75" customHeight="1">
      <c r="A681" s="750"/>
      <c r="C681" s="790"/>
      <c r="D681" s="750"/>
      <c r="E681" s="750"/>
      <c r="F681" s="750"/>
      <c r="G681" s="750"/>
      <c r="L681" s="1668"/>
    </row>
    <row r="682" spans="1:12" ht="15.75" customHeight="1">
      <c r="A682" s="750"/>
      <c r="C682" s="790"/>
      <c r="D682" s="750"/>
      <c r="E682" s="750"/>
      <c r="F682" s="750"/>
      <c r="G682" s="750"/>
      <c r="L682" s="1668"/>
    </row>
    <row r="683" spans="1:12" ht="15.75" customHeight="1">
      <c r="A683" s="750"/>
      <c r="C683" s="790"/>
      <c r="D683" s="750"/>
      <c r="E683" s="750"/>
      <c r="F683" s="750"/>
      <c r="G683" s="750"/>
      <c r="L683" s="1668"/>
    </row>
    <row r="684" spans="1:12" ht="15.75" customHeight="1">
      <c r="A684" s="750"/>
      <c r="C684" s="790"/>
      <c r="D684" s="750"/>
      <c r="E684" s="750"/>
      <c r="F684" s="750"/>
      <c r="G684" s="750"/>
      <c r="L684" s="1668"/>
    </row>
    <row r="685" spans="1:12" ht="15.75" customHeight="1">
      <c r="A685" s="750"/>
      <c r="C685" s="790"/>
      <c r="D685" s="750"/>
      <c r="E685" s="750"/>
      <c r="F685" s="750"/>
      <c r="G685" s="750"/>
      <c r="L685" s="1668"/>
    </row>
    <row r="686" spans="1:12" ht="15.75" customHeight="1">
      <c r="A686" s="750"/>
      <c r="C686" s="790"/>
      <c r="D686" s="750"/>
      <c r="E686" s="750"/>
      <c r="F686" s="750"/>
      <c r="G686" s="750"/>
      <c r="L686" s="1668"/>
    </row>
    <row r="687" spans="1:12" ht="15.75" customHeight="1">
      <c r="A687" s="750"/>
      <c r="C687" s="790"/>
      <c r="D687" s="750"/>
      <c r="E687" s="750"/>
      <c r="F687" s="750"/>
      <c r="G687" s="750"/>
      <c r="L687" s="1668"/>
    </row>
    <row r="688" spans="1:12" ht="15.75" customHeight="1">
      <c r="A688" s="750"/>
      <c r="C688" s="790"/>
      <c r="D688" s="750"/>
      <c r="E688" s="750"/>
      <c r="F688" s="750"/>
      <c r="G688" s="750"/>
      <c r="L688" s="1668"/>
    </row>
    <row r="689" spans="1:12" ht="15.75" customHeight="1">
      <c r="A689" s="750"/>
      <c r="C689" s="790"/>
      <c r="D689" s="750"/>
      <c r="E689" s="750"/>
      <c r="F689" s="750"/>
      <c r="G689" s="750"/>
      <c r="L689" s="1668"/>
    </row>
    <row r="690" spans="1:12" ht="15.75" customHeight="1">
      <c r="A690" s="750"/>
      <c r="C690" s="790"/>
      <c r="D690" s="750"/>
      <c r="E690" s="750"/>
      <c r="F690" s="750"/>
      <c r="G690" s="750"/>
      <c r="L690" s="1668"/>
    </row>
    <row r="691" spans="1:12" ht="15.75" customHeight="1">
      <c r="A691" s="750"/>
      <c r="C691" s="790"/>
      <c r="D691" s="750"/>
      <c r="E691" s="750"/>
      <c r="F691" s="750"/>
      <c r="G691" s="750"/>
      <c r="L691" s="1668"/>
    </row>
    <row r="692" spans="1:12" ht="15.75" customHeight="1">
      <c r="A692" s="750"/>
      <c r="C692" s="790"/>
      <c r="D692" s="750"/>
      <c r="E692" s="750"/>
      <c r="F692" s="750"/>
      <c r="G692" s="750"/>
      <c r="L692" s="1668"/>
    </row>
    <row r="693" spans="1:12" ht="15.75" customHeight="1">
      <c r="A693" s="750"/>
      <c r="C693" s="790"/>
      <c r="D693" s="750"/>
      <c r="E693" s="750"/>
      <c r="F693" s="750"/>
      <c r="G693" s="750"/>
      <c r="L693" s="1668"/>
    </row>
    <row r="694" spans="1:12" ht="15.75" customHeight="1">
      <c r="A694" s="750"/>
      <c r="C694" s="790"/>
      <c r="D694" s="750"/>
      <c r="E694" s="750"/>
      <c r="F694" s="750"/>
      <c r="G694" s="750"/>
      <c r="L694" s="1668"/>
    </row>
    <row r="695" spans="1:12" ht="15.75" customHeight="1">
      <c r="A695" s="750"/>
      <c r="C695" s="790"/>
      <c r="D695" s="750"/>
      <c r="E695" s="750"/>
      <c r="F695" s="750"/>
      <c r="G695" s="750"/>
      <c r="L695" s="1668"/>
    </row>
    <row r="696" spans="1:12" ht="15.75" customHeight="1">
      <c r="A696" s="750"/>
      <c r="C696" s="790"/>
      <c r="D696" s="750"/>
      <c r="E696" s="750"/>
      <c r="F696" s="750"/>
      <c r="G696" s="750"/>
      <c r="L696" s="1668"/>
    </row>
    <row r="697" spans="1:12" ht="15.75" customHeight="1">
      <c r="A697" s="750"/>
      <c r="C697" s="790"/>
      <c r="D697" s="750"/>
      <c r="E697" s="750"/>
      <c r="F697" s="750"/>
      <c r="G697" s="750"/>
      <c r="L697" s="1668"/>
    </row>
    <row r="698" spans="1:12" ht="15.75" customHeight="1">
      <c r="A698" s="750"/>
      <c r="C698" s="790"/>
      <c r="D698" s="750"/>
      <c r="E698" s="750"/>
      <c r="F698" s="750"/>
      <c r="G698" s="750"/>
      <c r="L698" s="1668"/>
    </row>
    <row r="699" spans="1:12" ht="15.75" customHeight="1">
      <c r="A699" s="750"/>
      <c r="C699" s="790"/>
      <c r="D699" s="750"/>
      <c r="E699" s="750"/>
      <c r="F699" s="750"/>
      <c r="G699" s="750"/>
      <c r="L699" s="1668"/>
    </row>
    <row r="700" spans="1:12" ht="15.75" customHeight="1">
      <c r="A700" s="750"/>
      <c r="C700" s="790"/>
      <c r="D700" s="750"/>
      <c r="E700" s="750"/>
      <c r="F700" s="750"/>
      <c r="G700" s="750"/>
      <c r="L700" s="1668"/>
    </row>
    <row r="701" spans="1:12" ht="15.75" customHeight="1">
      <c r="A701" s="750"/>
      <c r="C701" s="790"/>
      <c r="D701" s="750"/>
      <c r="E701" s="750"/>
      <c r="F701" s="750"/>
      <c r="G701" s="750"/>
      <c r="L701" s="1668"/>
    </row>
    <row r="702" spans="1:12" ht="15.75" customHeight="1">
      <c r="A702" s="750"/>
      <c r="C702" s="790"/>
      <c r="D702" s="750"/>
      <c r="E702" s="750"/>
      <c r="F702" s="750"/>
      <c r="G702" s="750"/>
      <c r="L702" s="1668"/>
    </row>
    <row r="703" spans="1:12" ht="15.75" customHeight="1">
      <c r="A703" s="750"/>
      <c r="C703" s="790"/>
      <c r="D703" s="750"/>
      <c r="E703" s="750"/>
      <c r="F703" s="750"/>
      <c r="G703" s="750"/>
      <c r="L703" s="1668"/>
    </row>
    <row r="704" spans="1:12" ht="15.75" customHeight="1">
      <c r="A704" s="750"/>
      <c r="C704" s="790"/>
      <c r="D704" s="750"/>
      <c r="E704" s="750"/>
      <c r="F704" s="750"/>
      <c r="G704" s="750"/>
      <c r="L704" s="1668"/>
    </row>
    <row r="705" spans="1:12" ht="15.75" customHeight="1">
      <c r="A705" s="750"/>
      <c r="C705" s="790"/>
      <c r="D705" s="750"/>
      <c r="E705" s="750"/>
      <c r="F705" s="750"/>
      <c r="G705" s="750"/>
      <c r="L705" s="1668"/>
    </row>
    <row r="706" spans="1:12" ht="15.75" customHeight="1">
      <c r="A706" s="750"/>
      <c r="C706" s="790"/>
      <c r="D706" s="750"/>
      <c r="E706" s="750"/>
      <c r="F706" s="750"/>
      <c r="G706" s="750"/>
      <c r="L706" s="1668"/>
    </row>
    <row r="707" spans="1:12" ht="15.75" customHeight="1">
      <c r="A707" s="750"/>
      <c r="C707" s="790"/>
      <c r="D707" s="750"/>
      <c r="E707" s="750"/>
      <c r="F707" s="750"/>
      <c r="G707" s="750"/>
      <c r="L707" s="1668"/>
    </row>
    <row r="708" spans="1:12" ht="15.75" customHeight="1">
      <c r="A708" s="750"/>
      <c r="C708" s="790"/>
      <c r="D708" s="750"/>
      <c r="E708" s="750"/>
      <c r="F708" s="750"/>
      <c r="G708" s="750"/>
      <c r="L708" s="1668"/>
    </row>
    <row r="709" spans="1:12" ht="15.75" customHeight="1">
      <c r="A709" s="750"/>
      <c r="C709" s="790"/>
      <c r="D709" s="750"/>
      <c r="E709" s="750"/>
      <c r="F709" s="750"/>
      <c r="G709" s="750"/>
      <c r="L709" s="1668"/>
    </row>
    <row r="710" spans="1:12" ht="15.75" customHeight="1">
      <c r="A710" s="750"/>
      <c r="C710" s="790"/>
      <c r="D710" s="750"/>
      <c r="E710" s="750"/>
      <c r="F710" s="750"/>
      <c r="G710" s="750"/>
      <c r="L710" s="1668"/>
    </row>
    <row r="711" spans="1:12" ht="15.75" customHeight="1">
      <c r="A711" s="750"/>
      <c r="C711" s="790"/>
      <c r="D711" s="750"/>
      <c r="E711" s="750"/>
      <c r="F711" s="750"/>
      <c r="G711" s="750"/>
      <c r="L711" s="1668"/>
    </row>
    <row r="712" spans="1:12" ht="15.75" customHeight="1">
      <c r="A712" s="750"/>
      <c r="C712" s="790"/>
      <c r="D712" s="750"/>
      <c r="E712" s="750"/>
      <c r="F712" s="750"/>
      <c r="G712" s="750"/>
      <c r="L712" s="1668"/>
    </row>
    <row r="713" spans="1:12" ht="15.75" customHeight="1">
      <c r="A713" s="750"/>
      <c r="C713" s="790"/>
      <c r="D713" s="750"/>
      <c r="E713" s="750"/>
      <c r="F713" s="750"/>
      <c r="G713" s="750"/>
      <c r="L713" s="1668"/>
    </row>
    <row r="714" spans="1:12" ht="15.75" customHeight="1">
      <c r="A714" s="750"/>
      <c r="C714" s="790"/>
      <c r="D714" s="750"/>
      <c r="E714" s="750"/>
      <c r="F714" s="750"/>
      <c r="G714" s="750"/>
      <c r="L714" s="1668"/>
    </row>
    <row r="715" spans="1:12" ht="15.75" customHeight="1">
      <c r="A715" s="750"/>
      <c r="C715" s="790"/>
      <c r="D715" s="750"/>
      <c r="E715" s="750"/>
      <c r="F715" s="750"/>
      <c r="G715" s="750"/>
      <c r="L715" s="1668"/>
    </row>
    <row r="716" spans="1:12" ht="15.75" customHeight="1">
      <c r="A716" s="750"/>
      <c r="C716" s="790"/>
      <c r="D716" s="750"/>
      <c r="E716" s="750"/>
      <c r="F716" s="750"/>
      <c r="G716" s="750"/>
      <c r="L716" s="1668"/>
    </row>
    <row r="717" spans="1:12" ht="15.75" customHeight="1">
      <c r="A717" s="750"/>
      <c r="C717" s="790"/>
      <c r="D717" s="750"/>
      <c r="E717" s="750"/>
      <c r="F717" s="750"/>
      <c r="G717" s="750"/>
      <c r="L717" s="1668"/>
    </row>
    <row r="718" spans="1:12" ht="15.75" customHeight="1">
      <c r="A718" s="750"/>
      <c r="C718" s="790"/>
      <c r="D718" s="750"/>
      <c r="E718" s="750"/>
      <c r="F718" s="750"/>
      <c r="G718" s="750"/>
      <c r="L718" s="1668"/>
    </row>
    <row r="719" spans="1:12" ht="15.75" customHeight="1">
      <c r="A719" s="750"/>
      <c r="C719" s="790"/>
      <c r="D719" s="750"/>
      <c r="E719" s="750"/>
      <c r="F719" s="750"/>
      <c r="G719" s="750"/>
      <c r="L719" s="1668"/>
    </row>
    <row r="720" spans="1:12" ht="15.75" customHeight="1">
      <c r="A720" s="750"/>
      <c r="C720" s="790"/>
      <c r="D720" s="750"/>
      <c r="E720" s="750"/>
      <c r="F720" s="750"/>
      <c r="G720" s="750"/>
      <c r="L720" s="1668"/>
    </row>
    <row r="721" spans="1:12" ht="15.75" customHeight="1">
      <c r="A721" s="750"/>
      <c r="C721" s="790"/>
      <c r="D721" s="750"/>
      <c r="E721" s="750"/>
      <c r="F721" s="750"/>
      <c r="G721" s="750"/>
      <c r="L721" s="1668"/>
    </row>
    <row r="722" spans="1:12" ht="15.75" customHeight="1">
      <c r="A722" s="750"/>
      <c r="C722" s="790"/>
      <c r="D722" s="750"/>
      <c r="E722" s="750"/>
      <c r="F722" s="750"/>
      <c r="G722" s="750"/>
      <c r="L722" s="1668"/>
    </row>
    <row r="723" spans="1:12" ht="15.75" customHeight="1">
      <c r="A723" s="750"/>
      <c r="C723" s="790"/>
      <c r="D723" s="750"/>
      <c r="E723" s="750"/>
      <c r="F723" s="750"/>
      <c r="G723" s="750"/>
      <c r="L723" s="1668"/>
    </row>
    <row r="724" spans="1:12" ht="15.75" customHeight="1">
      <c r="A724" s="750"/>
      <c r="C724" s="790"/>
      <c r="D724" s="750"/>
      <c r="E724" s="750"/>
      <c r="F724" s="750"/>
      <c r="G724" s="750"/>
      <c r="L724" s="1668"/>
    </row>
    <row r="725" spans="1:12" ht="15.75" customHeight="1">
      <c r="A725" s="750"/>
      <c r="C725" s="790"/>
      <c r="D725" s="750"/>
      <c r="E725" s="750"/>
      <c r="F725" s="750"/>
      <c r="G725" s="750"/>
      <c r="L725" s="1668"/>
    </row>
    <row r="726" spans="1:12" ht="15.75" customHeight="1">
      <c r="A726" s="750"/>
      <c r="C726" s="790"/>
      <c r="D726" s="750"/>
      <c r="E726" s="750"/>
      <c r="F726" s="750"/>
      <c r="G726" s="750"/>
      <c r="L726" s="1668"/>
    </row>
    <row r="727" spans="1:12" ht="15.75" customHeight="1">
      <c r="A727" s="750"/>
      <c r="C727" s="790"/>
      <c r="D727" s="750"/>
      <c r="E727" s="750"/>
      <c r="F727" s="750"/>
      <c r="G727" s="750"/>
      <c r="L727" s="1668"/>
    </row>
    <row r="728" spans="1:12" ht="15.75" customHeight="1">
      <c r="A728" s="750"/>
      <c r="C728" s="790"/>
      <c r="D728" s="750"/>
      <c r="E728" s="750"/>
      <c r="F728" s="750"/>
      <c r="G728" s="750"/>
      <c r="L728" s="1668"/>
    </row>
    <row r="729" spans="1:12" ht="15.75" customHeight="1">
      <c r="A729" s="750"/>
      <c r="C729" s="790"/>
      <c r="D729" s="750"/>
      <c r="E729" s="750"/>
      <c r="F729" s="750"/>
      <c r="G729" s="750"/>
      <c r="L729" s="1668"/>
    </row>
    <row r="730" spans="1:12" ht="15.75" customHeight="1">
      <c r="A730" s="750"/>
      <c r="C730" s="790"/>
      <c r="D730" s="750"/>
      <c r="E730" s="750"/>
      <c r="F730" s="750"/>
      <c r="G730" s="750"/>
      <c r="L730" s="1668"/>
    </row>
    <row r="731" spans="1:12" ht="15.75" customHeight="1">
      <c r="A731" s="750"/>
      <c r="C731" s="790"/>
      <c r="D731" s="750"/>
      <c r="E731" s="750"/>
      <c r="F731" s="750"/>
      <c r="G731" s="750"/>
      <c r="L731" s="1668"/>
    </row>
    <row r="732" spans="1:12" ht="15.75" customHeight="1">
      <c r="A732" s="750"/>
      <c r="C732" s="790"/>
      <c r="D732" s="750"/>
      <c r="E732" s="750"/>
      <c r="F732" s="750"/>
      <c r="G732" s="750"/>
      <c r="L732" s="1668"/>
    </row>
    <row r="733" spans="1:12" ht="15.75" customHeight="1">
      <c r="A733" s="750"/>
      <c r="C733" s="790"/>
      <c r="D733" s="750"/>
      <c r="E733" s="750"/>
      <c r="F733" s="750"/>
      <c r="G733" s="750"/>
      <c r="L733" s="1668"/>
    </row>
    <row r="734" spans="1:12" ht="15.75" customHeight="1">
      <c r="A734" s="750"/>
      <c r="C734" s="790"/>
      <c r="D734" s="750"/>
      <c r="E734" s="750"/>
      <c r="F734" s="750"/>
      <c r="G734" s="750"/>
      <c r="L734" s="1668"/>
    </row>
    <row r="735" spans="1:12" ht="15.75" customHeight="1">
      <c r="A735" s="750"/>
      <c r="C735" s="790"/>
      <c r="D735" s="750"/>
      <c r="E735" s="750"/>
      <c r="F735" s="750"/>
      <c r="G735" s="750"/>
      <c r="L735" s="1668"/>
    </row>
    <row r="736" spans="1:12" ht="15.75" customHeight="1">
      <c r="A736" s="750"/>
      <c r="C736" s="790"/>
      <c r="D736" s="750"/>
      <c r="E736" s="750"/>
      <c r="F736" s="750"/>
      <c r="G736" s="750"/>
      <c r="L736" s="1668"/>
    </row>
    <row r="737" spans="1:12" ht="15.75" customHeight="1">
      <c r="A737" s="750"/>
      <c r="C737" s="790"/>
      <c r="D737" s="750"/>
      <c r="E737" s="750"/>
      <c r="F737" s="750"/>
      <c r="G737" s="750"/>
      <c r="L737" s="1668"/>
    </row>
    <row r="738" spans="1:12" ht="15.75" customHeight="1">
      <c r="A738" s="750"/>
      <c r="C738" s="790"/>
      <c r="D738" s="750"/>
      <c r="E738" s="750"/>
      <c r="F738" s="750"/>
      <c r="G738" s="750"/>
      <c r="L738" s="1668"/>
    </row>
    <row r="739" spans="1:12" ht="15.75" customHeight="1">
      <c r="A739" s="750"/>
      <c r="C739" s="790"/>
      <c r="D739" s="750"/>
      <c r="E739" s="750"/>
      <c r="F739" s="750"/>
      <c r="G739" s="750"/>
      <c r="L739" s="1668"/>
    </row>
    <row r="740" spans="1:12" ht="15.75" customHeight="1">
      <c r="A740" s="750"/>
      <c r="C740" s="790"/>
      <c r="D740" s="750"/>
      <c r="E740" s="750"/>
      <c r="F740" s="750"/>
      <c r="G740" s="750"/>
      <c r="L740" s="1668"/>
    </row>
    <row r="741" spans="1:12" ht="15.75" customHeight="1">
      <c r="A741" s="750"/>
      <c r="C741" s="790"/>
      <c r="D741" s="750"/>
      <c r="E741" s="750"/>
      <c r="F741" s="750"/>
      <c r="G741" s="750"/>
      <c r="L741" s="1668"/>
    </row>
    <row r="742" spans="1:12" ht="15.75" customHeight="1">
      <c r="A742" s="750"/>
      <c r="C742" s="790"/>
      <c r="D742" s="750"/>
      <c r="E742" s="750"/>
      <c r="F742" s="750"/>
      <c r="G742" s="750"/>
      <c r="L742" s="1668"/>
    </row>
    <row r="743" spans="1:12" ht="15.75" customHeight="1">
      <c r="A743" s="750"/>
      <c r="C743" s="790"/>
      <c r="D743" s="750"/>
      <c r="E743" s="750"/>
      <c r="F743" s="750"/>
      <c r="G743" s="750"/>
      <c r="L743" s="1668"/>
    </row>
    <row r="744" spans="1:12" ht="15.75" customHeight="1">
      <c r="A744" s="750"/>
      <c r="C744" s="790"/>
      <c r="D744" s="750"/>
      <c r="E744" s="750"/>
      <c r="F744" s="750"/>
      <c r="G744" s="750"/>
      <c r="L744" s="1668"/>
    </row>
    <row r="745" spans="1:12" ht="15.75" customHeight="1">
      <c r="A745" s="750"/>
      <c r="C745" s="790"/>
      <c r="D745" s="750"/>
      <c r="E745" s="750"/>
      <c r="F745" s="750"/>
      <c r="G745" s="750"/>
      <c r="L745" s="1668"/>
    </row>
    <row r="746" spans="1:12" ht="15.75" customHeight="1">
      <c r="A746" s="750"/>
      <c r="C746" s="790"/>
      <c r="D746" s="750"/>
      <c r="E746" s="750"/>
      <c r="F746" s="750"/>
      <c r="G746" s="750"/>
      <c r="L746" s="1668"/>
    </row>
    <row r="747" spans="1:12" ht="15.75" customHeight="1">
      <c r="A747" s="750"/>
      <c r="C747" s="790"/>
      <c r="D747" s="750"/>
      <c r="E747" s="750"/>
      <c r="F747" s="750"/>
      <c r="G747" s="750"/>
      <c r="L747" s="1668"/>
    </row>
    <row r="748" spans="1:12" ht="15.75" customHeight="1">
      <c r="A748" s="750"/>
      <c r="C748" s="790"/>
      <c r="D748" s="750"/>
      <c r="E748" s="750"/>
      <c r="F748" s="750"/>
      <c r="G748" s="750"/>
      <c r="L748" s="1668"/>
    </row>
    <row r="749" spans="1:12" ht="15.75" customHeight="1">
      <c r="A749" s="750"/>
      <c r="C749" s="790"/>
      <c r="D749" s="750"/>
      <c r="E749" s="750"/>
      <c r="F749" s="750"/>
      <c r="G749" s="750"/>
      <c r="L749" s="1668"/>
    </row>
    <row r="750" spans="1:12" ht="15.75" customHeight="1">
      <c r="A750" s="750"/>
      <c r="C750" s="790"/>
      <c r="D750" s="750"/>
      <c r="E750" s="750"/>
      <c r="F750" s="750"/>
      <c r="G750" s="750"/>
      <c r="L750" s="1668"/>
    </row>
    <row r="751" spans="1:12" ht="15.75" customHeight="1">
      <c r="A751" s="750"/>
      <c r="C751" s="790"/>
      <c r="D751" s="750"/>
      <c r="E751" s="750"/>
      <c r="F751" s="750"/>
      <c r="G751" s="750"/>
      <c r="L751" s="1668"/>
    </row>
    <row r="752" spans="1:12" ht="15.75" customHeight="1">
      <c r="A752" s="750"/>
      <c r="C752" s="790"/>
      <c r="D752" s="750"/>
      <c r="E752" s="750"/>
      <c r="F752" s="750"/>
      <c r="G752" s="750"/>
      <c r="L752" s="1668"/>
    </row>
    <row r="753" spans="1:12" ht="15.75" customHeight="1">
      <c r="A753" s="750"/>
      <c r="C753" s="790"/>
      <c r="D753" s="750"/>
      <c r="E753" s="750"/>
      <c r="F753" s="750"/>
      <c r="G753" s="750"/>
      <c r="L753" s="1668"/>
    </row>
    <row r="754" spans="1:12" ht="15.75" customHeight="1">
      <c r="A754" s="750"/>
      <c r="C754" s="790"/>
      <c r="D754" s="750"/>
      <c r="E754" s="750"/>
      <c r="F754" s="750"/>
      <c r="G754" s="750"/>
      <c r="L754" s="1668"/>
    </row>
    <row r="755" spans="1:12" ht="15.75" customHeight="1">
      <c r="A755" s="750"/>
      <c r="C755" s="790"/>
      <c r="D755" s="750"/>
      <c r="E755" s="750"/>
      <c r="F755" s="750"/>
      <c r="G755" s="750"/>
      <c r="L755" s="1668"/>
    </row>
    <row r="756" spans="1:12" ht="15.75" customHeight="1">
      <c r="A756" s="750"/>
      <c r="C756" s="790"/>
      <c r="D756" s="750"/>
      <c r="E756" s="750"/>
      <c r="F756" s="750"/>
      <c r="G756" s="750"/>
      <c r="L756" s="1668"/>
    </row>
    <row r="757" spans="1:12" ht="15.75" customHeight="1">
      <c r="A757" s="750"/>
      <c r="C757" s="790"/>
      <c r="D757" s="750"/>
      <c r="E757" s="750"/>
      <c r="F757" s="750"/>
      <c r="G757" s="750"/>
      <c r="L757" s="1668"/>
    </row>
    <row r="758" spans="1:12" ht="15.75" customHeight="1">
      <c r="A758" s="750"/>
      <c r="C758" s="790"/>
      <c r="D758" s="750"/>
      <c r="E758" s="750"/>
      <c r="F758" s="750"/>
      <c r="G758" s="750"/>
      <c r="L758" s="1668"/>
    </row>
    <row r="759" spans="1:12" ht="15.75" customHeight="1">
      <c r="A759" s="750"/>
      <c r="C759" s="790"/>
      <c r="D759" s="750"/>
      <c r="E759" s="750"/>
      <c r="F759" s="750"/>
      <c r="G759" s="750"/>
      <c r="L759" s="1668"/>
    </row>
    <row r="760" spans="1:12" ht="15.75" customHeight="1">
      <c r="A760" s="750"/>
      <c r="C760" s="790"/>
      <c r="D760" s="750"/>
      <c r="E760" s="750"/>
      <c r="F760" s="750"/>
      <c r="G760" s="750"/>
      <c r="L760" s="1668"/>
    </row>
    <row r="761" spans="1:12" ht="15.75" customHeight="1">
      <c r="A761" s="750"/>
      <c r="C761" s="790"/>
      <c r="D761" s="750"/>
      <c r="E761" s="750"/>
      <c r="F761" s="750"/>
      <c r="G761" s="750"/>
      <c r="L761" s="1668"/>
    </row>
    <row r="762" spans="1:12" ht="15.75" customHeight="1">
      <c r="A762" s="750"/>
      <c r="C762" s="790"/>
      <c r="D762" s="750"/>
      <c r="E762" s="750"/>
      <c r="F762" s="750"/>
      <c r="G762" s="750"/>
      <c r="L762" s="1668"/>
    </row>
    <row r="763" spans="1:12" ht="15.75" customHeight="1">
      <c r="A763" s="750"/>
      <c r="C763" s="790"/>
      <c r="D763" s="750"/>
      <c r="E763" s="750"/>
      <c r="F763" s="750"/>
      <c r="G763" s="750"/>
      <c r="L763" s="1668"/>
    </row>
    <row r="764" spans="1:12" ht="15.75" customHeight="1">
      <c r="A764" s="750"/>
      <c r="C764" s="790"/>
      <c r="D764" s="750"/>
      <c r="E764" s="750"/>
      <c r="F764" s="750"/>
      <c r="G764" s="750"/>
      <c r="L764" s="1668"/>
    </row>
    <row r="765" spans="1:12" ht="15.75" customHeight="1">
      <c r="A765" s="750"/>
      <c r="C765" s="790"/>
      <c r="D765" s="750"/>
      <c r="E765" s="750"/>
      <c r="F765" s="750"/>
      <c r="G765" s="750"/>
      <c r="L765" s="1668"/>
    </row>
    <row r="766" spans="1:12" ht="15.75" customHeight="1">
      <c r="A766" s="750"/>
      <c r="C766" s="790"/>
      <c r="D766" s="750"/>
      <c r="E766" s="750"/>
      <c r="F766" s="750"/>
      <c r="G766" s="750"/>
      <c r="L766" s="1668"/>
    </row>
    <row r="767" spans="1:12" ht="15.75" customHeight="1">
      <c r="A767" s="750"/>
      <c r="C767" s="790"/>
      <c r="D767" s="750"/>
      <c r="E767" s="750"/>
      <c r="F767" s="750"/>
      <c r="G767" s="750"/>
      <c r="L767" s="1668"/>
    </row>
    <row r="768" spans="1:12" ht="15.75" customHeight="1">
      <c r="A768" s="750"/>
      <c r="C768" s="790"/>
      <c r="D768" s="750"/>
      <c r="E768" s="750"/>
      <c r="F768" s="750"/>
      <c r="G768" s="750"/>
      <c r="L768" s="1668"/>
    </row>
    <row r="769" spans="1:12" ht="15.75" customHeight="1">
      <c r="A769" s="750"/>
      <c r="C769" s="790"/>
      <c r="D769" s="750"/>
      <c r="E769" s="750"/>
      <c r="F769" s="750"/>
      <c r="G769" s="750"/>
      <c r="L769" s="1668"/>
    </row>
    <row r="770" spans="1:12" ht="15.75" customHeight="1">
      <c r="A770" s="750"/>
      <c r="C770" s="790"/>
      <c r="D770" s="750"/>
      <c r="E770" s="750"/>
      <c r="F770" s="750"/>
      <c r="G770" s="750"/>
      <c r="L770" s="1668"/>
    </row>
    <row r="771" spans="1:12" ht="15.75" customHeight="1">
      <c r="A771" s="750"/>
      <c r="C771" s="790"/>
      <c r="D771" s="750"/>
      <c r="E771" s="750"/>
      <c r="F771" s="750"/>
      <c r="G771" s="750"/>
      <c r="L771" s="1668"/>
    </row>
    <row r="772" spans="1:12" ht="15.75" customHeight="1">
      <c r="A772" s="750"/>
      <c r="C772" s="790"/>
      <c r="D772" s="750"/>
      <c r="E772" s="750"/>
      <c r="F772" s="750"/>
      <c r="G772" s="750"/>
      <c r="L772" s="1668"/>
    </row>
    <row r="773" spans="1:12" ht="15.75" customHeight="1">
      <c r="A773" s="750"/>
      <c r="C773" s="790"/>
      <c r="D773" s="750"/>
      <c r="E773" s="750"/>
      <c r="F773" s="750"/>
      <c r="G773" s="750"/>
      <c r="L773" s="1668"/>
    </row>
    <row r="774" spans="1:12" ht="15.75" customHeight="1">
      <c r="A774" s="750"/>
      <c r="C774" s="790"/>
      <c r="D774" s="750"/>
      <c r="E774" s="750"/>
      <c r="F774" s="750"/>
      <c r="G774" s="750"/>
      <c r="L774" s="1668"/>
    </row>
    <row r="775" spans="1:12" ht="15.75" customHeight="1">
      <c r="A775" s="750"/>
      <c r="C775" s="790"/>
      <c r="D775" s="750"/>
      <c r="E775" s="750"/>
      <c r="F775" s="750"/>
      <c r="G775" s="750"/>
      <c r="L775" s="1668"/>
    </row>
    <row r="776" spans="1:12" ht="15.75" customHeight="1">
      <c r="A776" s="750"/>
      <c r="C776" s="790"/>
      <c r="D776" s="750"/>
      <c r="E776" s="750"/>
      <c r="F776" s="750"/>
      <c r="G776" s="750"/>
      <c r="L776" s="1668"/>
    </row>
    <row r="777" spans="1:12" ht="15.75" customHeight="1">
      <c r="A777" s="750"/>
      <c r="C777" s="790"/>
      <c r="D777" s="750"/>
      <c r="E777" s="750"/>
      <c r="F777" s="750"/>
      <c r="G777" s="750"/>
      <c r="L777" s="1668"/>
    </row>
    <row r="778" spans="1:12" ht="15.75" customHeight="1">
      <c r="A778" s="750"/>
      <c r="C778" s="790"/>
      <c r="D778" s="750"/>
      <c r="E778" s="750"/>
      <c r="F778" s="750"/>
      <c r="G778" s="750"/>
      <c r="L778" s="1668"/>
    </row>
    <row r="779" spans="1:12" ht="15.75" customHeight="1">
      <c r="A779" s="750"/>
      <c r="C779" s="790"/>
      <c r="D779" s="750"/>
      <c r="E779" s="750"/>
      <c r="F779" s="750"/>
      <c r="G779" s="750"/>
      <c r="L779" s="1668"/>
    </row>
    <row r="780" spans="1:12" ht="15.75" customHeight="1">
      <c r="A780" s="750"/>
      <c r="C780" s="790"/>
      <c r="D780" s="750"/>
      <c r="E780" s="750"/>
      <c r="F780" s="750"/>
      <c r="G780" s="750"/>
      <c r="L780" s="1668"/>
    </row>
    <row r="781" spans="1:12" ht="15.75" customHeight="1">
      <c r="A781" s="750"/>
      <c r="C781" s="790"/>
      <c r="D781" s="750"/>
      <c r="E781" s="750"/>
      <c r="F781" s="750"/>
      <c r="G781" s="750"/>
      <c r="L781" s="1668"/>
    </row>
    <row r="782" spans="1:12" ht="15.75" customHeight="1">
      <c r="A782" s="750"/>
      <c r="C782" s="790"/>
      <c r="D782" s="750"/>
      <c r="E782" s="750"/>
      <c r="F782" s="750"/>
      <c r="G782" s="750"/>
      <c r="L782" s="1668"/>
    </row>
    <row r="783" spans="1:12" ht="15.75" customHeight="1">
      <c r="A783" s="750"/>
      <c r="C783" s="790"/>
      <c r="D783" s="750"/>
      <c r="E783" s="750"/>
      <c r="F783" s="750"/>
      <c r="G783" s="750"/>
      <c r="L783" s="1668"/>
    </row>
    <row r="784" spans="1:12" ht="15.75" customHeight="1">
      <c r="A784" s="750"/>
      <c r="C784" s="790"/>
      <c r="D784" s="750"/>
      <c r="E784" s="750"/>
      <c r="F784" s="750"/>
      <c r="G784" s="750"/>
      <c r="L784" s="1668"/>
    </row>
    <row r="785" spans="1:12" ht="15.75" customHeight="1">
      <c r="A785" s="750"/>
      <c r="C785" s="790"/>
      <c r="D785" s="750"/>
      <c r="E785" s="750"/>
      <c r="F785" s="750"/>
      <c r="G785" s="750"/>
      <c r="L785" s="1668"/>
    </row>
    <row r="786" spans="1:12" ht="15.75" customHeight="1">
      <c r="A786" s="750"/>
      <c r="C786" s="790"/>
      <c r="D786" s="750"/>
      <c r="E786" s="750"/>
      <c r="F786" s="750"/>
      <c r="G786" s="750"/>
      <c r="L786" s="1668"/>
    </row>
    <row r="787" spans="1:12" ht="15.75" customHeight="1">
      <c r="A787" s="750"/>
      <c r="C787" s="790"/>
      <c r="D787" s="750"/>
      <c r="E787" s="750"/>
      <c r="F787" s="750"/>
      <c r="G787" s="750"/>
      <c r="L787" s="1668"/>
    </row>
    <row r="788" spans="1:12" ht="15.75" customHeight="1">
      <c r="A788" s="750"/>
      <c r="C788" s="790"/>
      <c r="D788" s="750"/>
      <c r="E788" s="750"/>
      <c r="F788" s="750"/>
      <c r="G788" s="750"/>
      <c r="L788" s="1668"/>
    </row>
    <row r="789" spans="1:12" ht="15.75" customHeight="1">
      <c r="A789" s="750"/>
      <c r="C789" s="790"/>
      <c r="D789" s="750"/>
      <c r="E789" s="750"/>
      <c r="F789" s="750"/>
      <c r="G789" s="750"/>
      <c r="L789" s="1668"/>
    </row>
    <row r="790" spans="1:12" ht="15.75" customHeight="1">
      <c r="A790" s="750"/>
      <c r="C790" s="790"/>
      <c r="D790" s="750"/>
      <c r="E790" s="750"/>
      <c r="F790" s="750"/>
      <c r="G790" s="750"/>
      <c r="L790" s="1668"/>
    </row>
    <row r="791" spans="1:12" ht="15.75" customHeight="1">
      <c r="A791" s="750"/>
      <c r="C791" s="790"/>
      <c r="D791" s="750"/>
      <c r="E791" s="750"/>
      <c r="F791" s="750"/>
      <c r="G791" s="750"/>
      <c r="L791" s="1668"/>
    </row>
    <row r="792" spans="1:12" ht="15.75" customHeight="1">
      <c r="A792" s="750"/>
      <c r="C792" s="790"/>
      <c r="D792" s="750"/>
      <c r="E792" s="750"/>
      <c r="F792" s="750"/>
      <c r="G792" s="750"/>
      <c r="L792" s="1668"/>
    </row>
    <row r="793" spans="1:12" ht="15.75" customHeight="1">
      <c r="A793" s="750"/>
      <c r="C793" s="790"/>
      <c r="D793" s="750"/>
      <c r="E793" s="750"/>
      <c r="F793" s="750"/>
      <c r="G793" s="750"/>
      <c r="L793" s="1668"/>
    </row>
    <row r="794" spans="1:12" ht="15.75" customHeight="1">
      <c r="A794" s="750"/>
      <c r="C794" s="790"/>
      <c r="D794" s="750"/>
      <c r="E794" s="750"/>
      <c r="F794" s="750"/>
      <c r="G794" s="750"/>
      <c r="L794" s="1668"/>
    </row>
    <row r="795" spans="1:12" ht="15.75" customHeight="1">
      <c r="A795" s="750"/>
      <c r="C795" s="790"/>
      <c r="D795" s="750"/>
      <c r="E795" s="750"/>
      <c r="F795" s="750"/>
      <c r="G795" s="750"/>
      <c r="L795" s="1668"/>
    </row>
    <row r="796" spans="1:12" ht="15.75" customHeight="1">
      <c r="A796" s="750"/>
      <c r="C796" s="790"/>
      <c r="D796" s="750"/>
      <c r="E796" s="750"/>
      <c r="F796" s="750"/>
      <c r="G796" s="750"/>
      <c r="L796" s="1668"/>
    </row>
    <row r="797" spans="1:12" ht="15.75" customHeight="1">
      <c r="A797" s="750"/>
      <c r="C797" s="790"/>
      <c r="D797" s="750"/>
      <c r="E797" s="750"/>
      <c r="F797" s="750"/>
      <c r="G797" s="750"/>
      <c r="L797" s="1668"/>
    </row>
    <row r="798" spans="1:12" ht="15.75" customHeight="1">
      <c r="A798" s="750"/>
      <c r="C798" s="790"/>
      <c r="D798" s="750"/>
      <c r="E798" s="750"/>
      <c r="F798" s="750"/>
      <c r="G798" s="750"/>
      <c r="L798" s="1668"/>
    </row>
    <row r="799" spans="1:12" ht="15.75" customHeight="1">
      <c r="A799" s="750"/>
      <c r="C799" s="790"/>
      <c r="D799" s="750"/>
      <c r="E799" s="750"/>
      <c r="F799" s="750"/>
      <c r="G799" s="750"/>
      <c r="L799" s="1668"/>
    </row>
    <row r="800" spans="1:12" ht="15.75" customHeight="1">
      <c r="A800" s="750"/>
      <c r="C800" s="790"/>
      <c r="D800" s="750"/>
      <c r="E800" s="750"/>
      <c r="F800" s="750"/>
      <c r="G800" s="750"/>
      <c r="L800" s="1668"/>
    </row>
    <row r="801" spans="1:12" ht="15.75" customHeight="1">
      <c r="A801" s="750"/>
      <c r="C801" s="790"/>
      <c r="D801" s="750"/>
      <c r="E801" s="750"/>
      <c r="F801" s="750"/>
      <c r="G801" s="750"/>
      <c r="L801" s="1668"/>
    </row>
    <row r="802" spans="1:12" ht="15.75" customHeight="1">
      <c r="A802" s="750"/>
      <c r="C802" s="790"/>
      <c r="D802" s="750"/>
      <c r="E802" s="750"/>
      <c r="F802" s="750"/>
      <c r="G802" s="750"/>
      <c r="L802" s="1668"/>
    </row>
    <row r="803" spans="1:12" ht="15.75" customHeight="1">
      <c r="A803" s="750"/>
      <c r="C803" s="790"/>
      <c r="D803" s="750"/>
      <c r="E803" s="750"/>
      <c r="F803" s="750"/>
      <c r="G803" s="750"/>
      <c r="L803" s="1668"/>
    </row>
    <row r="804" spans="1:12" ht="15.75" customHeight="1">
      <c r="A804" s="750"/>
      <c r="C804" s="790"/>
      <c r="D804" s="750"/>
      <c r="E804" s="750"/>
      <c r="F804" s="750"/>
      <c r="G804" s="750"/>
      <c r="L804" s="1668"/>
    </row>
    <row r="805" spans="1:12" ht="15.75" customHeight="1">
      <c r="A805" s="750"/>
      <c r="C805" s="790"/>
      <c r="D805" s="750"/>
      <c r="E805" s="750"/>
      <c r="F805" s="750"/>
      <c r="G805" s="750"/>
      <c r="L805" s="1668"/>
    </row>
    <row r="806" spans="1:12" ht="15.75" customHeight="1">
      <c r="A806" s="750"/>
      <c r="C806" s="790"/>
      <c r="D806" s="750"/>
      <c r="E806" s="750"/>
      <c r="F806" s="750"/>
      <c r="G806" s="750"/>
      <c r="L806" s="1668"/>
    </row>
    <row r="807" spans="1:12" ht="15.75" customHeight="1">
      <c r="A807" s="750"/>
      <c r="C807" s="790"/>
      <c r="D807" s="750"/>
      <c r="E807" s="750"/>
      <c r="F807" s="750"/>
      <c r="G807" s="750"/>
      <c r="L807" s="1668"/>
    </row>
    <row r="808" spans="1:12" ht="15.75" customHeight="1">
      <c r="A808" s="750"/>
      <c r="C808" s="790"/>
      <c r="D808" s="750"/>
      <c r="E808" s="750"/>
      <c r="F808" s="750"/>
      <c r="G808" s="750"/>
      <c r="L808" s="1668"/>
    </row>
    <row r="809" spans="1:12" ht="15.75" customHeight="1">
      <c r="A809" s="750"/>
      <c r="C809" s="790"/>
      <c r="D809" s="750"/>
      <c r="E809" s="750"/>
      <c r="F809" s="750"/>
      <c r="G809" s="750"/>
      <c r="L809" s="1668"/>
    </row>
    <row r="810" spans="1:12" ht="15.75" customHeight="1">
      <c r="A810" s="750"/>
      <c r="C810" s="790"/>
      <c r="D810" s="750"/>
      <c r="E810" s="750"/>
      <c r="F810" s="750"/>
      <c r="G810" s="750"/>
      <c r="L810" s="1668"/>
    </row>
    <row r="811" spans="1:12" ht="15.75" customHeight="1">
      <c r="A811" s="750"/>
      <c r="C811" s="790"/>
      <c r="D811" s="750"/>
      <c r="E811" s="750"/>
      <c r="F811" s="750"/>
      <c r="G811" s="750"/>
      <c r="L811" s="1668"/>
    </row>
    <row r="812" spans="1:12" ht="15.75" customHeight="1">
      <c r="A812" s="750"/>
      <c r="C812" s="790"/>
      <c r="D812" s="750"/>
      <c r="E812" s="750"/>
      <c r="F812" s="750"/>
      <c r="G812" s="750"/>
      <c r="L812" s="1668"/>
    </row>
    <row r="813" spans="1:12" ht="15.75" customHeight="1">
      <c r="A813" s="750"/>
      <c r="C813" s="790"/>
      <c r="D813" s="750"/>
      <c r="E813" s="750"/>
      <c r="F813" s="750"/>
      <c r="G813" s="750"/>
      <c r="L813" s="1668"/>
    </row>
    <row r="814" spans="1:12" ht="15.75" customHeight="1">
      <c r="A814" s="750"/>
      <c r="C814" s="790"/>
      <c r="D814" s="750"/>
      <c r="E814" s="750"/>
      <c r="F814" s="750"/>
      <c r="G814" s="750"/>
      <c r="L814" s="1668"/>
    </row>
    <row r="815" spans="1:12" ht="15.75" customHeight="1">
      <c r="A815" s="750"/>
      <c r="C815" s="790"/>
      <c r="D815" s="750"/>
      <c r="E815" s="750"/>
      <c r="F815" s="750"/>
      <c r="G815" s="750"/>
      <c r="L815" s="1668"/>
    </row>
    <row r="816" spans="1:12" ht="15.75" customHeight="1">
      <c r="A816" s="750"/>
      <c r="C816" s="790"/>
      <c r="D816" s="750"/>
      <c r="E816" s="750"/>
      <c r="F816" s="750"/>
      <c r="G816" s="750"/>
      <c r="L816" s="1668"/>
    </row>
    <row r="817" spans="1:12" ht="15.75" customHeight="1">
      <c r="A817" s="750"/>
      <c r="C817" s="790"/>
      <c r="D817" s="750"/>
      <c r="E817" s="750"/>
      <c r="F817" s="750"/>
      <c r="G817" s="750"/>
      <c r="L817" s="1668"/>
    </row>
    <row r="818" spans="1:12" ht="15.75" customHeight="1">
      <c r="A818" s="750"/>
      <c r="C818" s="790"/>
      <c r="D818" s="750"/>
      <c r="E818" s="750"/>
      <c r="F818" s="750"/>
      <c r="G818" s="750"/>
      <c r="L818" s="1668"/>
    </row>
    <row r="819" spans="1:12" ht="15.75" customHeight="1">
      <c r="A819" s="750"/>
      <c r="C819" s="790"/>
      <c r="D819" s="750"/>
      <c r="E819" s="750"/>
      <c r="F819" s="750"/>
      <c r="G819" s="750"/>
      <c r="L819" s="1668"/>
    </row>
    <row r="820" spans="1:12" ht="15.75" customHeight="1">
      <c r="A820" s="750"/>
      <c r="C820" s="790"/>
      <c r="D820" s="750"/>
      <c r="E820" s="750"/>
      <c r="F820" s="750"/>
      <c r="G820" s="750"/>
      <c r="L820" s="1668"/>
    </row>
    <row r="821" spans="1:12" ht="15.75" customHeight="1">
      <c r="A821" s="750"/>
      <c r="C821" s="790"/>
      <c r="D821" s="750"/>
      <c r="E821" s="750"/>
      <c r="F821" s="750"/>
      <c r="G821" s="750"/>
      <c r="L821" s="1668"/>
    </row>
    <row r="822" spans="1:12" ht="15.75" customHeight="1">
      <c r="A822" s="750"/>
      <c r="C822" s="790"/>
      <c r="D822" s="750"/>
      <c r="E822" s="750"/>
      <c r="F822" s="750"/>
      <c r="G822" s="750"/>
      <c r="L822" s="1668"/>
    </row>
    <row r="823" spans="1:12" ht="15.75" customHeight="1">
      <c r="A823" s="750"/>
      <c r="C823" s="790"/>
      <c r="D823" s="750"/>
      <c r="E823" s="750"/>
      <c r="F823" s="750"/>
      <c r="G823" s="750"/>
      <c r="L823" s="1668"/>
    </row>
    <row r="824" spans="1:12" ht="15.75" customHeight="1">
      <c r="A824" s="750"/>
      <c r="C824" s="790"/>
      <c r="D824" s="750"/>
      <c r="E824" s="750"/>
      <c r="F824" s="750"/>
      <c r="G824" s="750"/>
      <c r="L824" s="1668"/>
    </row>
    <row r="825" spans="1:12" ht="15.75" customHeight="1">
      <c r="A825" s="750"/>
      <c r="C825" s="790"/>
      <c r="D825" s="750"/>
      <c r="E825" s="750"/>
      <c r="F825" s="750"/>
      <c r="G825" s="750"/>
      <c r="L825" s="1668"/>
    </row>
    <row r="826" spans="1:12" ht="15.75" customHeight="1">
      <c r="A826" s="750"/>
      <c r="C826" s="790"/>
      <c r="D826" s="750"/>
      <c r="E826" s="750"/>
      <c r="F826" s="750"/>
      <c r="G826" s="750"/>
      <c r="L826" s="1668"/>
    </row>
    <row r="827" spans="1:12" ht="15.75" customHeight="1">
      <c r="A827" s="750"/>
      <c r="C827" s="790"/>
      <c r="D827" s="750"/>
      <c r="E827" s="750"/>
      <c r="F827" s="750"/>
      <c r="G827" s="750"/>
      <c r="L827" s="1668"/>
    </row>
    <row r="828" spans="1:12" ht="15.75" customHeight="1">
      <c r="A828" s="750"/>
      <c r="C828" s="790"/>
      <c r="D828" s="750"/>
      <c r="E828" s="750"/>
      <c r="F828" s="750"/>
      <c r="G828" s="750"/>
      <c r="L828" s="1668"/>
    </row>
    <row r="829" spans="1:12" ht="15.75" customHeight="1">
      <c r="A829" s="750"/>
      <c r="C829" s="790"/>
      <c r="D829" s="750"/>
      <c r="E829" s="750"/>
      <c r="F829" s="750"/>
      <c r="G829" s="750"/>
      <c r="L829" s="1668"/>
    </row>
    <row r="830" spans="1:12" ht="15.75" customHeight="1">
      <c r="A830" s="750"/>
      <c r="C830" s="790"/>
      <c r="D830" s="750"/>
      <c r="E830" s="750"/>
      <c r="F830" s="750"/>
      <c r="G830" s="750"/>
      <c r="L830" s="1668"/>
    </row>
    <row r="831" spans="1:12" ht="15.75" customHeight="1">
      <c r="A831" s="750"/>
      <c r="C831" s="790"/>
      <c r="D831" s="750"/>
      <c r="E831" s="750"/>
      <c r="F831" s="750"/>
      <c r="G831" s="750"/>
      <c r="L831" s="1668"/>
    </row>
    <row r="832" spans="1:12" ht="15.75" customHeight="1">
      <c r="A832" s="750"/>
      <c r="C832" s="790"/>
      <c r="D832" s="750"/>
      <c r="E832" s="750"/>
      <c r="F832" s="750"/>
      <c r="G832" s="750"/>
      <c r="L832" s="1668"/>
    </row>
    <row r="833" spans="1:12" ht="15.75" customHeight="1">
      <c r="A833" s="750"/>
      <c r="C833" s="790"/>
      <c r="D833" s="750"/>
      <c r="E833" s="750"/>
      <c r="F833" s="750"/>
      <c r="G833" s="750"/>
      <c r="L833" s="1668"/>
    </row>
    <row r="834" spans="1:12" ht="15.75" customHeight="1">
      <c r="A834" s="750"/>
      <c r="C834" s="790"/>
      <c r="D834" s="750"/>
      <c r="E834" s="750"/>
      <c r="F834" s="750"/>
      <c r="G834" s="750"/>
      <c r="L834" s="1668"/>
    </row>
    <row r="835" spans="1:12" ht="15.75" customHeight="1">
      <c r="A835" s="750"/>
      <c r="C835" s="790"/>
      <c r="D835" s="750"/>
      <c r="E835" s="750"/>
      <c r="F835" s="750"/>
      <c r="G835" s="750"/>
      <c r="L835" s="1668"/>
    </row>
    <row r="836" spans="1:12" ht="15.75" customHeight="1">
      <c r="A836" s="750"/>
      <c r="C836" s="790"/>
      <c r="D836" s="750"/>
      <c r="E836" s="750"/>
      <c r="F836" s="750"/>
      <c r="G836" s="750"/>
      <c r="L836" s="1668"/>
    </row>
    <row r="837" spans="1:12" ht="15.75" customHeight="1">
      <c r="A837" s="750"/>
      <c r="C837" s="790"/>
      <c r="D837" s="750"/>
      <c r="E837" s="750"/>
      <c r="F837" s="750"/>
      <c r="G837" s="750"/>
      <c r="L837" s="1668"/>
    </row>
    <row r="838" spans="1:12" ht="15.75" customHeight="1">
      <c r="A838" s="750"/>
      <c r="C838" s="790"/>
      <c r="D838" s="750"/>
      <c r="E838" s="750"/>
      <c r="F838" s="750"/>
      <c r="G838" s="750"/>
      <c r="L838" s="1668"/>
    </row>
    <row r="839" spans="1:12" ht="15.75" customHeight="1">
      <c r="A839" s="750"/>
      <c r="C839" s="790"/>
      <c r="D839" s="750"/>
      <c r="E839" s="750"/>
      <c r="F839" s="750"/>
      <c r="G839" s="750"/>
      <c r="L839" s="1668"/>
    </row>
    <row r="840" spans="1:12" ht="15.75" customHeight="1">
      <c r="A840" s="750"/>
      <c r="C840" s="790"/>
      <c r="D840" s="750"/>
      <c r="E840" s="750"/>
      <c r="F840" s="750"/>
      <c r="G840" s="750"/>
      <c r="L840" s="1668"/>
    </row>
    <row r="841" spans="1:12" ht="15.75" customHeight="1">
      <c r="A841" s="750"/>
      <c r="C841" s="790"/>
      <c r="D841" s="750"/>
      <c r="E841" s="750"/>
      <c r="F841" s="750"/>
      <c r="G841" s="750"/>
      <c r="L841" s="1668"/>
    </row>
    <row r="842" spans="1:12" ht="15.75" customHeight="1">
      <c r="A842" s="750"/>
      <c r="C842" s="790"/>
      <c r="D842" s="750"/>
      <c r="E842" s="750"/>
      <c r="F842" s="750"/>
      <c r="G842" s="750"/>
      <c r="L842" s="1668"/>
    </row>
    <row r="843" spans="1:12" ht="15.75" customHeight="1">
      <c r="A843" s="750"/>
      <c r="C843" s="790"/>
      <c r="D843" s="750"/>
      <c r="E843" s="750"/>
      <c r="F843" s="750"/>
      <c r="G843" s="750"/>
      <c r="L843" s="1668"/>
    </row>
    <row r="844" spans="1:12" ht="15.75" customHeight="1">
      <c r="A844" s="750"/>
      <c r="C844" s="790"/>
      <c r="D844" s="750"/>
      <c r="E844" s="750"/>
      <c r="F844" s="750"/>
      <c r="G844" s="750"/>
      <c r="L844" s="1668"/>
    </row>
    <row r="845" spans="1:12" ht="15.75" customHeight="1">
      <c r="A845" s="750"/>
      <c r="C845" s="790"/>
      <c r="D845" s="750"/>
      <c r="E845" s="750"/>
      <c r="F845" s="750"/>
      <c r="G845" s="750"/>
      <c r="L845" s="1668"/>
    </row>
    <row r="846" spans="1:12" ht="15.75" customHeight="1">
      <c r="A846" s="750"/>
      <c r="C846" s="790"/>
      <c r="D846" s="750"/>
      <c r="E846" s="750"/>
      <c r="F846" s="750"/>
      <c r="G846" s="750"/>
      <c r="L846" s="1668"/>
    </row>
    <row r="847" spans="1:12" ht="15.75" customHeight="1">
      <c r="A847" s="750"/>
      <c r="C847" s="790"/>
      <c r="D847" s="750"/>
      <c r="E847" s="750"/>
      <c r="F847" s="750"/>
      <c r="G847" s="750"/>
      <c r="L847" s="1668"/>
    </row>
    <row r="848" spans="1:12" ht="15.75" customHeight="1">
      <c r="A848" s="750"/>
      <c r="C848" s="790"/>
      <c r="D848" s="750"/>
      <c r="E848" s="750"/>
      <c r="F848" s="750"/>
      <c r="G848" s="750"/>
      <c r="L848" s="1668"/>
    </row>
    <row r="849" spans="1:12" ht="15.75" customHeight="1">
      <c r="A849" s="750"/>
      <c r="C849" s="790"/>
      <c r="D849" s="750"/>
      <c r="E849" s="750"/>
      <c r="F849" s="750"/>
      <c r="G849" s="750"/>
      <c r="L849" s="1668"/>
    </row>
    <row r="850" spans="1:12" ht="15.75" customHeight="1">
      <c r="A850" s="750"/>
      <c r="C850" s="790"/>
      <c r="D850" s="750"/>
      <c r="E850" s="750"/>
      <c r="F850" s="750"/>
      <c r="G850" s="750"/>
      <c r="L850" s="1668"/>
    </row>
    <row r="851" spans="1:12" ht="15.75" customHeight="1">
      <c r="A851" s="750"/>
      <c r="C851" s="790"/>
      <c r="D851" s="750"/>
      <c r="E851" s="750"/>
      <c r="F851" s="750"/>
      <c r="G851" s="750"/>
      <c r="L851" s="1668"/>
    </row>
    <row r="852" spans="1:12" ht="15.75" customHeight="1">
      <c r="A852" s="750"/>
      <c r="C852" s="790"/>
      <c r="D852" s="750"/>
      <c r="E852" s="750"/>
      <c r="F852" s="750"/>
      <c r="G852" s="750"/>
      <c r="L852" s="1668"/>
    </row>
    <row r="853" spans="1:12" ht="15.75" customHeight="1">
      <c r="A853" s="750"/>
      <c r="C853" s="790"/>
      <c r="D853" s="750"/>
      <c r="E853" s="750"/>
      <c r="F853" s="750"/>
      <c r="G853" s="750"/>
      <c r="L853" s="1668"/>
    </row>
    <row r="854" spans="1:12" ht="15.75" customHeight="1">
      <c r="A854" s="750"/>
      <c r="C854" s="790"/>
      <c r="D854" s="750"/>
      <c r="E854" s="750"/>
      <c r="F854" s="750"/>
      <c r="G854" s="750"/>
      <c r="L854" s="1668"/>
    </row>
    <row r="855" spans="1:12" ht="15.75" customHeight="1">
      <c r="A855" s="750"/>
      <c r="C855" s="790"/>
      <c r="D855" s="750"/>
      <c r="E855" s="750"/>
      <c r="F855" s="750"/>
      <c r="G855" s="750"/>
      <c r="L855" s="1668"/>
    </row>
    <row r="856" spans="1:12" ht="15.75" customHeight="1">
      <c r="A856" s="750"/>
      <c r="C856" s="790"/>
      <c r="D856" s="750"/>
      <c r="E856" s="750"/>
      <c r="F856" s="750"/>
      <c r="G856" s="750"/>
      <c r="L856" s="1668"/>
    </row>
    <row r="857" spans="1:12" ht="15.75" customHeight="1">
      <c r="A857" s="750"/>
      <c r="C857" s="790"/>
      <c r="D857" s="750"/>
      <c r="E857" s="750"/>
      <c r="F857" s="750"/>
      <c r="G857" s="750"/>
      <c r="L857" s="1668"/>
    </row>
    <row r="858" spans="1:12" ht="15.75" customHeight="1">
      <c r="A858" s="750"/>
      <c r="C858" s="790"/>
      <c r="D858" s="750"/>
      <c r="E858" s="750"/>
      <c r="F858" s="750"/>
      <c r="G858" s="750"/>
      <c r="L858" s="1668"/>
    </row>
    <row r="859" spans="1:12" ht="15.75" customHeight="1">
      <c r="A859" s="750"/>
      <c r="C859" s="790"/>
      <c r="D859" s="750"/>
      <c r="E859" s="750"/>
      <c r="F859" s="750"/>
      <c r="G859" s="750"/>
      <c r="L859" s="1668"/>
    </row>
    <row r="860" spans="1:12" ht="15.75" customHeight="1">
      <c r="A860" s="750"/>
      <c r="C860" s="790"/>
      <c r="D860" s="750"/>
      <c r="E860" s="750"/>
      <c r="F860" s="750"/>
      <c r="G860" s="750"/>
      <c r="L860" s="1668"/>
    </row>
    <row r="861" spans="1:12" ht="15.75" customHeight="1">
      <c r="A861" s="750"/>
      <c r="C861" s="790"/>
      <c r="D861" s="750"/>
      <c r="E861" s="750"/>
      <c r="F861" s="750"/>
      <c r="G861" s="750"/>
      <c r="L861" s="1668"/>
    </row>
    <row r="862" spans="1:12" ht="15.75" customHeight="1">
      <c r="A862" s="750"/>
      <c r="C862" s="790"/>
      <c r="D862" s="750"/>
      <c r="E862" s="750"/>
      <c r="F862" s="750"/>
      <c r="G862" s="750"/>
      <c r="L862" s="1668"/>
    </row>
    <row r="863" spans="1:12" ht="15.75" customHeight="1">
      <c r="A863" s="750"/>
      <c r="C863" s="790"/>
      <c r="D863" s="750"/>
      <c r="E863" s="750"/>
      <c r="F863" s="750"/>
      <c r="G863" s="750"/>
      <c r="L863" s="1668"/>
    </row>
    <row r="864" spans="1:12" ht="15.75" customHeight="1">
      <c r="A864" s="750"/>
      <c r="C864" s="790"/>
      <c r="D864" s="750"/>
      <c r="E864" s="750"/>
      <c r="F864" s="750"/>
      <c r="G864" s="750"/>
      <c r="L864" s="1668"/>
    </row>
    <row r="865" spans="1:12" ht="15.75" customHeight="1">
      <c r="A865" s="750"/>
      <c r="C865" s="790"/>
      <c r="D865" s="750"/>
      <c r="E865" s="750"/>
      <c r="F865" s="750"/>
      <c r="G865" s="750"/>
      <c r="L865" s="1668"/>
    </row>
    <row r="866" spans="1:12" ht="15.75" customHeight="1">
      <c r="A866" s="750"/>
      <c r="C866" s="790"/>
      <c r="D866" s="750"/>
      <c r="E866" s="750"/>
      <c r="F866" s="750"/>
      <c r="G866" s="750"/>
      <c r="L866" s="1668"/>
    </row>
    <row r="867" spans="1:12" ht="15.75" customHeight="1">
      <c r="A867" s="750"/>
      <c r="C867" s="790"/>
      <c r="D867" s="750"/>
      <c r="E867" s="750"/>
      <c r="F867" s="750"/>
      <c r="G867" s="750"/>
      <c r="L867" s="1668"/>
    </row>
    <row r="868" spans="1:12" ht="15.75" customHeight="1">
      <c r="A868" s="750"/>
      <c r="C868" s="790"/>
      <c r="D868" s="750"/>
      <c r="E868" s="750"/>
      <c r="F868" s="750"/>
      <c r="G868" s="750"/>
      <c r="L868" s="1668"/>
    </row>
    <row r="869" spans="1:12" ht="15.75" customHeight="1">
      <c r="A869" s="750"/>
      <c r="C869" s="790"/>
      <c r="D869" s="750"/>
      <c r="E869" s="750"/>
      <c r="F869" s="750"/>
      <c r="G869" s="750"/>
      <c r="L869" s="1668"/>
    </row>
    <row r="870" spans="1:12" ht="15.75" customHeight="1">
      <c r="A870" s="750"/>
      <c r="C870" s="790"/>
      <c r="D870" s="750"/>
      <c r="E870" s="750"/>
      <c r="F870" s="750"/>
      <c r="G870" s="750"/>
      <c r="L870" s="1668"/>
    </row>
    <row r="871" spans="1:12" ht="15.75" customHeight="1">
      <c r="A871" s="750"/>
      <c r="C871" s="790"/>
      <c r="D871" s="750"/>
      <c r="E871" s="750"/>
      <c r="F871" s="750"/>
      <c r="G871" s="750"/>
      <c r="L871" s="1668"/>
    </row>
    <row r="872" spans="1:12" ht="15.75" customHeight="1">
      <c r="A872" s="750"/>
      <c r="C872" s="790"/>
      <c r="D872" s="750"/>
      <c r="E872" s="750"/>
      <c r="F872" s="750"/>
      <c r="G872" s="750"/>
      <c r="L872" s="1668"/>
    </row>
    <row r="873" spans="1:12" ht="15.75" customHeight="1">
      <c r="A873" s="750"/>
      <c r="C873" s="790"/>
      <c r="D873" s="750"/>
      <c r="E873" s="750"/>
      <c r="F873" s="750"/>
      <c r="G873" s="750"/>
      <c r="L873" s="1668"/>
    </row>
    <row r="874" spans="1:12" ht="15.75" customHeight="1">
      <c r="A874" s="750"/>
      <c r="C874" s="790"/>
      <c r="D874" s="750"/>
      <c r="E874" s="750"/>
      <c r="F874" s="750"/>
      <c r="G874" s="750"/>
      <c r="L874" s="1668"/>
    </row>
    <row r="875" spans="1:12" ht="15.75" customHeight="1">
      <c r="A875" s="750"/>
      <c r="C875" s="790"/>
      <c r="D875" s="750"/>
      <c r="E875" s="750"/>
      <c r="F875" s="750"/>
      <c r="G875" s="750"/>
      <c r="L875" s="1668"/>
    </row>
    <row r="876" spans="1:12" ht="15.75" customHeight="1">
      <c r="A876" s="750"/>
      <c r="C876" s="790"/>
      <c r="D876" s="750"/>
      <c r="E876" s="750"/>
      <c r="F876" s="750"/>
      <c r="G876" s="750"/>
      <c r="L876" s="1668"/>
    </row>
    <row r="877" spans="1:12" ht="15.75" customHeight="1">
      <c r="A877" s="750"/>
      <c r="C877" s="790"/>
      <c r="D877" s="750"/>
      <c r="E877" s="750"/>
      <c r="F877" s="750"/>
      <c r="G877" s="750"/>
      <c r="L877" s="1668"/>
    </row>
    <row r="878" spans="1:12" ht="15.75" customHeight="1">
      <c r="A878" s="750"/>
      <c r="C878" s="790"/>
      <c r="D878" s="750"/>
      <c r="E878" s="750"/>
      <c r="F878" s="750"/>
      <c r="G878" s="750"/>
      <c r="L878" s="1668"/>
    </row>
    <row r="879" spans="1:12" ht="15.75" customHeight="1">
      <c r="A879" s="750"/>
      <c r="C879" s="790"/>
      <c r="D879" s="750"/>
      <c r="E879" s="750"/>
      <c r="F879" s="750"/>
      <c r="G879" s="750"/>
      <c r="L879" s="1668"/>
    </row>
    <row r="880" spans="1:12" ht="15.75" customHeight="1">
      <c r="A880" s="750"/>
      <c r="C880" s="790"/>
      <c r="D880" s="750"/>
      <c r="E880" s="750"/>
      <c r="F880" s="750"/>
      <c r="G880" s="750"/>
      <c r="L880" s="1668"/>
    </row>
    <row r="881" spans="1:12" ht="15.75" customHeight="1">
      <c r="A881" s="750"/>
      <c r="C881" s="790"/>
      <c r="D881" s="750"/>
      <c r="E881" s="750"/>
      <c r="F881" s="750"/>
      <c r="G881" s="750"/>
      <c r="L881" s="1668"/>
    </row>
    <row r="882" spans="1:12" ht="15.75" customHeight="1">
      <c r="A882" s="750"/>
      <c r="C882" s="790"/>
      <c r="D882" s="750"/>
      <c r="E882" s="750"/>
      <c r="F882" s="750"/>
      <c r="G882" s="750"/>
      <c r="L882" s="1668"/>
    </row>
    <row r="883" spans="1:12" ht="15.75" customHeight="1">
      <c r="A883" s="750"/>
      <c r="C883" s="790"/>
      <c r="D883" s="750"/>
      <c r="E883" s="750"/>
      <c r="F883" s="750"/>
      <c r="G883" s="750"/>
      <c r="L883" s="1668"/>
    </row>
    <row r="884" spans="1:12" ht="15.75" customHeight="1">
      <c r="A884" s="750"/>
      <c r="C884" s="790"/>
      <c r="D884" s="750"/>
      <c r="E884" s="750"/>
      <c r="F884" s="750"/>
      <c r="G884" s="750"/>
      <c r="L884" s="1668"/>
    </row>
    <row r="885" spans="1:12" ht="15.75" customHeight="1">
      <c r="A885" s="750"/>
      <c r="C885" s="790"/>
      <c r="D885" s="750"/>
      <c r="E885" s="750"/>
      <c r="F885" s="750"/>
      <c r="G885" s="750"/>
      <c r="L885" s="1668"/>
    </row>
    <row r="886" spans="1:12" ht="15.75" customHeight="1">
      <c r="A886" s="750"/>
      <c r="C886" s="790"/>
      <c r="D886" s="750"/>
      <c r="E886" s="750"/>
      <c r="F886" s="750"/>
      <c r="G886" s="750"/>
      <c r="L886" s="1668"/>
    </row>
    <row r="887" spans="1:12" ht="15.75" customHeight="1">
      <c r="A887" s="750"/>
      <c r="C887" s="790"/>
      <c r="D887" s="750"/>
      <c r="E887" s="750"/>
      <c r="F887" s="750"/>
      <c r="G887" s="750"/>
      <c r="L887" s="1668"/>
    </row>
    <row r="888" spans="1:12" ht="15.75" customHeight="1">
      <c r="A888" s="750"/>
      <c r="C888" s="790"/>
      <c r="D888" s="750"/>
      <c r="E888" s="750"/>
      <c r="F888" s="750"/>
      <c r="G888" s="750"/>
      <c r="L888" s="1668"/>
    </row>
    <row r="889" spans="1:12" ht="15.75" customHeight="1">
      <c r="A889" s="750"/>
      <c r="C889" s="790"/>
      <c r="D889" s="750"/>
      <c r="E889" s="750"/>
      <c r="F889" s="750"/>
      <c r="G889" s="750"/>
      <c r="L889" s="1668"/>
    </row>
    <row r="890" spans="1:12" ht="15.75" customHeight="1">
      <c r="A890" s="750"/>
      <c r="C890" s="790"/>
      <c r="D890" s="750"/>
      <c r="E890" s="750"/>
      <c r="F890" s="750"/>
      <c r="G890" s="750"/>
      <c r="L890" s="1668"/>
    </row>
    <row r="891" spans="1:12" ht="15.75" customHeight="1">
      <c r="A891" s="750"/>
      <c r="C891" s="790"/>
      <c r="D891" s="750"/>
      <c r="E891" s="750"/>
      <c r="F891" s="750"/>
      <c r="G891" s="750"/>
      <c r="L891" s="1668"/>
    </row>
    <row r="892" spans="1:12" ht="15.75" customHeight="1">
      <c r="A892" s="750"/>
      <c r="C892" s="790"/>
      <c r="D892" s="750"/>
      <c r="E892" s="750"/>
      <c r="F892" s="750"/>
      <c r="G892" s="750"/>
      <c r="L892" s="1668"/>
    </row>
    <row r="893" spans="1:12" ht="15.75" customHeight="1">
      <c r="A893" s="750"/>
      <c r="C893" s="790"/>
      <c r="D893" s="750"/>
      <c r="E893" s="750"/>
      <c r="F893" s="750"/>
      <c r="G893" s="750"/>
      <c r="L893" s="1668"/>
    </row>
    <row r="894" spans="1:12" ht="15.75" customHeight="1">
      <c r="A894" s="750"/>
      <c r="C894" s="790"/>
      <c r="D894" s="750"/>
      <c r="E894" s="750"/>
      <c r="F894" s="750"/>
      <c r="G894" s="750"/>
      <c r="L894" s="1668"/>
    </row>
    <row r="895" spans="1:12" ht="15.75" customHeight="1">
      <c r="A895" s="750"/>
      <c r="C895" s="790"/>
      <c r="D895" s="750"/>
      <c r="E895" s="750"/>
      <c r="F895" s="750"/>
      <c r="G895" s="750"/>
      <c r="L895" s="1668"/>
    </row>
    <row r="896" spans="1:12" ht="15.75" customHeight="1">
      <c r="A896" s="750"/>
      <c r="C896" s="790"/>
      <c r="D896" s="750"/>
      <c r="E896" s="750"/>
      <c r="F896" s="750"/>
      <c r="G896" s="750"/>
      <c r="L896" s="1668"/>
    </row>
    <row r="897" spans="1:12" ht="15.75" customHeight="1">
      <c r="A897" s="750"/>
      <c r="C897" s="790"/>
      <c r="D897" s="750"/>
      <c r="E897" s="750"/>
      <c r="F897" s="750"/>
      <c r="G897" s="750"/>
      <c r="L897" s="1668"/>
    </row>
    <row r="898" spans="1:12" ht="15.75" customHeight="1">
      <c r="A898" s="750"/>
      <c r="C898" s="790"/>
      <c r="D898" s="750"/>
      <c r="E898" s="750"/>
      <c r="F898" s="750"/>
      <c r="G898" s="750"/>
      <c r="L898" s="1668"/>
    </row>
    <row r="899" spans="1:12" ht="15.75" customHeight="1">
      <c r="A899" s="750"/>
      <c r="C899" s="790"/>
      <c r="D899" s="750"/>
      <c r="E899" s="750"/>
      <c r="F899" s="750"/>
      <c r="G899" s="750"/>
      <c r="L899" s="1668"/>
    </row>
    <row r="900" spans="1:12" ht="15.75" customHeight="1">
      <c r="A900" s="750"/>
      <c r="C900" s="790"/>
      <c r="D900" s="750"/>
      <c r="E900" s="750"/>
      <c r="F900" s="750"/>
      <c r="G900" s="750"/>
      <c r="L900" s="1668"/>
    </row>
    <row r="901" spans="1:12" ht="15.75" customHeight="1">
      <c r="A901" s="750"/>
      <c r="C901" s="790"/>
      <c r="D901" s="750"/>
      <c r="E901" s="750"/>
      <c r="F901" s="750"/>
      <c r="G901" s="750"/>
      <c r="L901" s="1668"/>
    </row>
    <row r="902" spans="1:12" ht="15.75" customHeight="1">
      <c r="A902" s="750"/>
      <c r="C902" s="790"/>
      <c r="D902" s="750"/>
      <c r="E902" s="750"/>
      <c r="F902" s="750"/>
      <c r="G902" s="750"/>
      <c r="L902" s="1668"/>
    </row>
    <row r="903" spans="1:12" ht="15.75" customHeight="1">
      <c r="A903" s="750"/>
      <c r="C903" s="790"/>
      <c r="D903" s="750"/>
      <c r="E903" s="750"/>
      <c r="F903" s="750"/>
      <c r="G903" s="750"/>
      <c r="L903" s="1668"/>
    </row>
    <row r="904" spans="1:12" ht="15.75" customHeight="1">
      <c r="A904" s="750"/>
      <c r="C904" s="790"/>
      <c r="D904" s="750"/>
      <c r="E904" s="750"/>
      <c r="F904" s="750"/>
      <c r="G904" s="750"/>
      <c r="L904" s="1668"/>
    </row>
    <row r="905" spans="1:12" ht="15.75" customHeight="1">
      <c r="A905" s="750"/>
      <c r="C905" s="790"/>
      <c r="D905" s="750"/>
      <c r="E905" s="750"/>
      <c r="F905" s="750"/>
      <c r="G905" s="750"/>
      <c r="L905" s="1668"/>
    </row>
    <row r="906" spans="1:12" ht="15.75" customHeight="1">
      <c r="A906" s="750"/>
      <c r="C906" s="790"/>
      <c r="D906" s="750"/>
      <c r="E906" s="750"/>
      <c r="F906" s="750"/>
      <c r="G906" s="750"/>
      <c r="L906" s="1668"/>
    </row>
    <row r="907" spans="1:12" ht="15.75" customHeight="1">
      <c r="A907" s="750"/>
      <c r="C907" s="790"/>
      <c r="D907" s="750"/>
      <c r="E907" s="750"/>
      <c r="F907" s="750"/>
      <c r="G907" s="750"/>
      <c r="L907" s="1668"/>
    </row>
    <row r="908" spans="1:12" ht="15.75" customHeight="1">
      <c r="A908" s="750"/>
      <c r="C908" s="790"/>
      <c r="D908" s="750"/>
      <c r="E908" s="750"/>
      <c r="F908" s="750"/>
      <c r="G908" s="750"/>
      <c r="L908" s="1668"/>
    </row>
    <row r="909" spans="1:12" ht="15.75" customHeight="1">
      <c r="A909" s="750"/>
      <c r="C909" s="790"/>
      <c r="D909" s="750"/>
      <c r="E909" s="750"/>
      <c r="F909" s="750"/>
      <c r="G909" s="750"/>
      <c r="L909" s="1668"/>
    </row>
    <row r="910" spans="1:12" ht="15.75" customHeight="1">
      <c r="A910" s="750"/>
      <c r="C910" s="790"/>
      <c r="D910" s="750"/>
      <c r="E910" s="750"/>
      <c r="F910" s="750"/>
      <c r="G910" s="750"/>
      <c r="L910" s="1668"/>
    </row>
    <row r="911" spans="1:12" ht="15.75" customHeight="1">
      <c r="A911" s="750"/>
      <c r="C911" s="790"/>
      <c r="D911" s="750"/>
      <c r="E911" s="750"/>
      <c r="F911" s="750"/>
      <c r="G911" s="750"/>
      <c r="L911" s="1668"/>
    </row>
    <row r="912" spans="1:12" ht="15.75" customHeight="1">
      <c r="A912" s="750"/>
      <c r="C912" s="790"/>
      <c r="D912" s="750"/>
      <c r="E912" s="750"/>
      <c r="F912" s="750"/>
      <c r="G912" s="750"/>
      <c r="L912" s="1668"/>
    </row>
    <row r="913" spans="1:12" ht="15.75" customHeight="1">
      <c r="A913" s="750"/>
      <c r="C913" s="790"/>
      <c r="D913" s="750"/>
      <c r="E913" s="750"/>
      <c r="F913" s="750"/>
      <c r="G913" s="750"/>
      <c r="L913" s="1668"/>
    </row>
    <row r="914" spans="1:12" ht="15.75" customHeight="1">
      <c r="A914" s="750"/>
      <c r="C914" s="790"/>
      <c r="D914" s="750"/>
      <c r="E914" s="750"/>
      <c r="F914" s="750"/>
      <c r="G914" s="750"/>
      <c r="L914" s="1668"/>
    </row>
    <row r="915" spans="1:12" ht="15.75" customHeight="1">
      <c r="A915" s="750"/>
      <c r="C915" s="790"/>
      <c r="D915" s="750"/>
      <c r="E915" s="750"/>
      <c r="F915" s="750"/>
      <c r="G915" s="750"/>
      <c r="L915" s="1668"/>
    </row>
    <row r="916" spans="1:12" ht="15.75" customHeight="1">
      <c r="A916" s="750"/>
      <c r="C916" s="790"/>
      <c r="D916" s="750"/>
      <c r="E916" s="750"/>
      <c r="F916" s="750"/>
      <c r="G916" s="750"/>
      <c r="L916" s="1668"/>
    </row>
    <row r="917" spans="1:12" ht="15.75" customHeight="1">
      <c r="A917" s="750"/>
      <c r="C917" s="790"/>
      <c r="D917" s="750"/>
      <c r="E917" s="750"/>
      <c r="F917" s="750"/>
      <c r="G917" s="750"/>
      <c r="L917" s="1668"/>
    </row>
    <row r="918" spans="1:12" ht="15.75" customHeight="1">
      <c r="A918" s="750"/>
      <c r="C918" s="790"/>
      <c r="D918" s="750"/>
      <c r="E918" s="750"/>
      <c r="F918" s="750"/>
      <c r="G918" s="750"/>
      <c r="L918" s="1668"/>
    </row>
    <row r="919" spans="1:12" ht="15.75" customHeight="1">
      <c r="A919" s="750"/>
      <c r="C919" s="790"/>
      <c r="D919" s="750"/>
      <c r="E919" s="750"/>
      <c r="F919" s="750"/>
      <c r="G919" s="750"/>
      <c r="L919" s="1668"/>
    </row>
    <row r="920" spans="1:12" ht="15.75" customHeight="1">
      <c r="A920" s="750"/>
      <c r="C920" s="790"/>
      <c r="D920" s="750"/>
      <c r="E920" s="750"/>
      <c r="F920" s="750"/>
      <c r="G920" s="750"/>
      <c r="L920" s="1668"/>
    </row>
    <row r="921" spans="1:12" ht="15.75" customHeight="1">
      <c r="A921" s="750"/>
      <c r="C921" s="790"/>
      <c r="D921" s="750"/>
      <c r="E921" s="750"/>
      <c r="F921" s="750"/>
      <c r="G921" s="750"/>
      <c r="L921" s="1668"/>
    </row>
    <row r="922" spans="1:12" ht="15.75" customHeight="1">
      <c r="A922" s="750"/>
      <c r="C922" s="790"/>
      <c r="D922" s="750"/>
      <c r="E922" s="750"/>
      <c r="F922" s="750"/>
      <c r="G922" s="750"/>
      <c r="L922" s="1668"/>
    </row>
    <row r="923" spans="1:12" ht="15.75" customHeight="1">
      <c r="A923" s="750"/>
      <c r="C923" s="790"/>
      <c r="D923" s="750"/>
      <c r="E923" s="750"/>
      <c r="F923" s="750"/>
      <c r="G923" s="750"/>
      <c r="L923" s="1668"/>
    </row>
    <row r="924" spans="1:12" ht="15.75" customHeight="1">
      <c r="A924" s="750"/>
      <c r="C924" s="790"/>
      <c r="D924" s="750"/>
      <c r="E924" s="750"/>
      <c r="F924" s="750"/>
      <c r="G924" s="750"/>
      <c r="L924" s="1668"/>
    </row>
    <row r="925" spans="1:12" ht="15.75" customHeight="1">
      <c r="A925" s="750"/>
      <c r="C925" s="790"/>
      <c r="D925" s="750"/>
      <c r="E925" s="750"/>
      <c r="F925" s="750"/>
      <c r="G925" s="750"/>
      <c r="L925" s="1668"/>
    </row>
    <row r="926" spans="1:12" ht="15.75" customHeight="1">
      <c r="A926" s="750"/>
      <c r="C926" s="790"/>
      <c r="D926" s="750"/>
      <c r="E926" s="750"/>
      <c r="F926" s="750"/>
      <c r="G926" s="750"/>
      <c r="L926" s="1668"/>
    </row>
    <row r="927" spans="1:12" ht="15.75" customHeight="1">
      <c r="A927" s="750"/>
      <c r="C927" s="790"/>
      <c r="D927" s="750"/>
      <c r="E927" s="750"/>
      <c r="F927" s="750"/>
      <c r="G927" s="750"/>
      <c r="L927" s="1668"/>
    </row>
    <row r="928" spans="1:12" ht="15.75" customHeight="1">
      <c r="A928" s="750"/>
      <c r="C928" s="790"/>
      <c r="D928" s="750"/>
      <c r="E928" s="750"/>
      <c r="F928" s="750"/>
      <c r="G928" s="750"/>
      <c r="L928" s="1668"/>
    </row>
    <row r="929" spans="1:12" ht="15.75" customHeight="1">
      <c r="A929" s="750"/>
      <c r="C929" s="790"/>
      <c r="D929" s="750"/>
      <c r="E929" s="750"/>
      <c r="F929" s="750"/>
      <c r="G929" s="750"/>
      <c r="L929" s="1668"/>
    </row>
    <row r="930" spans="1:12" ht="15.75" customHeight="1">
      <c r="A930" s="750"/>
      <c r="C930" s="790"/>
      <c r="D930" s="750"/>
      <c r="E930" s="750"/>
      <c r="F930" s="750"/>
      <c r="G930" s="750"/>
      <c r="L930" s="1668"/>
    </row>
    <row r="931" spans="1:12" ht="15.75" customHeight="1">
      <c r="A931" s="750"/>
      <c r="C931" s="790"/>
      <c r="D931" s="750"/>
      <c r="E931" s="750"/>
      <c r="F931" s="750"/>
      <c r="G931" s="750"/>
      <c r="L931" s="1668"/>
    </row>
    <row r="932" spans="1:12" ht="15.75" customHeight="1">
      <c r="A932" s="750"/>
      <c r="C932" s="790"/>
      <c r="D932" s="750"/>
      <c r="E932" s="750"/>
      <c r="F932" s="750"/>
      <c r="G932" s="750"/>
      <c r="L932" s="1668"/>
    </row>
    <row r="933" spans="1:12" ht="15.75" customHeight="1">
      <c r="A933" s="750"/>
      <c r="C933" s="790"/>
      <c r="D933" s="750"/>
      <c r="E933" s="750"/>
      <c r="F933" s="750"/>
      <c r="G933" s="750"/>
      <c r="L933" s="1668"/>
    </row>
    <row r="934" spans="1:12" ht="15.75" customHeight="1">
      <c r="A934" s="750"/>
      <c r="C934" s="790"/>
      <c r="D934" s="750"/>
      <c r="E934" s="750"/>
      <c r="F934" s="750"/>
      <c r="G934" s="750"/>
      <c r="L934" s="1668"/>
    </row>
    <row r="935" spans="1:12" ht="15.75" customHeight="1">
      <c r="A935" s="750"/>
      <c r="C935" s="790"/>
      <c r="D935" s="750"/>
      <c r="E935" s="750"/>
      <c r="F935" s="750"/>
      <c r="G935" s="750"/>
      <c r="L935" s="1668"/>
    </row>
    <row r="936" spans="1:12" ht="15.75" customHeight="1">
      <c r="A936" s="750"/>
      <c r="C936" s="790"/>
      <c r="D936" s="750"/>
      <c r="E936" s="750"/>
      <c r="F936" s="750"/>
      <c r="G936" s="750"/>
      <c r="L936" s="1668"/>
    </row>
    <row r="937" spans="1:12" ht="15.75" customHeight="1">
      <c r="A937" s="750"/>
      <c r="C937" s="790"/>
      <c r="D937" s="750"/>
      <c r="E937" s="750"/>
      <c r="F937" s="750"/>
      <c r="G937" s="750"/>
      <c r="L937" s="1668"/>
    </row>
    <row r="938" spans="1:12" ht="15.75" customHeight="1">
      <c r="A938" s="750"/>
      <c r="C938" s="790"/>
      <c r="D938" s="750"/>
      <c r="E938" s="750"/>
      <c r="F938" s="750"/>
      <c r="G938" s="750"/>
      <c r="L938" s="1668"/>
    </row>
    <row r="939" spans="1:12" ht="15.75" customHeight="1">
      <c r="A939" s="750"/>
      <c r="C939" s="790"/>
      <c r="D939" s="750"/>
      <c r="E939" s="750"/>
      <c r="F939" s="750"/>
      <c r="G939" s="750"/>
      <c r="L939" s="1668"/>
    </row>
    <row r="940" spans="1:12" ht="15.75" customHeight="1">
      <c r="A940" s="750"/>
      <c r="C940" s="790"/>
      <c r="D940" s="750"/>
      <c r="E940" s="750"/>
      <c r="F940" s="750"/>
      <c r="G940" s="750"/>
      <c r="L940" s="1668"/>
    </row>
    <row r="941" spans="1:12" ht="15.75" customHeight="1">
      <c r="A941" s="750"/>
      <c r="C941" s="790"/>
      <c r="D941" s="750"/>
      <c r="E941" s="750"/>
      <c r="F941" s="750"/>
      <c r="G941" s="750"/>
      <c r="L941" s="1668"/>
    </row>
    <row r="942" spans="1:12" ht="15.75" customHeight="1">
      <c r="A942" s="750"/>
      <c r="C942" s="790"/>
      <c r="D942" s="750"/>
      <c r="E942" s="750"/>
      <c r="F942" s="750"/>
      <c r="G942" s="750"/>
      <c r="L942" s="1668"/>
    </row>
    <row r="943" spans="1:12" ht="15.75" customHeight="1">
      <c r="A943" s="750"/>
      <c r="C943" s="790"/>
      <c r="D943" s="750"/>
      <c r="E943" s="750"/>
      <c r="F943" s="750"/>
      <c r="G943" s="750"/>
      <c r="L943" s="1668"/>
    </row>
    <row r="944" spans="1:12" ht="15.75" customHeight="1">
      <c r="A944" s="750"/>
      <c r="C944" s="790"/>
      <c r="D944" s="750"/>
      <c r="E944" s="750"/>
      <c r="F944" s="750"/>
      <c r="G944" s="750"/>
      <c r="L944" s="1668"/>
    </row>
    <row r="945" spans="1:12" ht="15.75" customHeight="1">
      <c r="A945" s="750"/>
      <c r="C945" s="790"/>
      <c r="D945" s="750"/>
      <c r="E945" s="750"/>
      <c r="F945" s="750"/>
      <c r="G945" s="750"/>
      <c r="L945" s="1668"/>
    </row>
    <row r="946" spans="1:12" ht="15.75" customHeight="1">
      <c r="A946" s="750"/>
      <c r="C946" s="790"/>
      <c r="D946" s="750"/>
      <c r="E946" s="750"/>
      <c r="F946" s="750"/>
      <c r="G946" s="750"/>
      <c r="L946" s="1668"/>
    </row>
    <row r="947" spans="1:12" ht="15.75" customHeight="1">
      <c r="A947" s="750"/>
      <c r="C947" s="790"/>
      <c r="D947" s="750"/>
      <c r="E947" s="750"/>
      <c r="F947" s="750"/>
      <c r="G947" s="750"/>
      <c r="L947" s="1668"/>
    </row>
    <row r="948" spans="1:12" ht="15.75" customHeight="1">
      <c r="A948" s="750"/>
      <c r="C948" s="790"/>
      <c r="D948" s="750"/>
      <c r="E948" s="750"/>
      <c r="F948" s="750"/>
      <c r="G948" s="750"/>
      <c r="L948" s="1668"/>
    </row>
    <row r="949" spans="1:12" ht="15.75" customHeight="1">
      <c r="A949" s="750"/>
      <c r="C949" s="790"/>
      <c r="D949" s="750"/>
      <c r="E949" s="750"/>
      <c r="F949" s="750"/>
      <c r="G949" s="750"/>
      <c r="L949" s="1668"/>
    </row>
    <row r="950" spans="1:12" ht="15.75" customHeight="1">
      <c r="A950" s="750"/>
      <c r="C950" s="790"/>
      <c r="D950" s="750"/>
      <c r="E950" s="750"/>
      <c r="F950" s="750"/>
      <c r="G950" s="750"/>
      <c r="L950" s="1668"/>
    </row>
    <row r="951" spans="1:12" ht="15.75" customHeight="1">
      <c r="A951" s="750"/>
      <c r="C951" s="790"/>
      <c r="D951" s="750"/>
      <c r="E951" s="750"/>
      <c r="F951" s="750"/>
      <c r="G951" s="750"/>
      <c r="L951" s="1668"/>
    </row>
    <row r="952" spans="1:12" ht="15.75" customHeight="1">
      <c r="A952" s="750"/>
      <c r="C952" s="790"/>
      <c r="D952" s="750"/>
      <c r="E952" s="750"/>
      <c r="F952" s="750"/>
      <c r="G952" s="750"/>
      <c r="L952" s="1668"/>
    </row>
    <row r="953" spans="1:12" ht="15.75" customHeight="1">
      <c r="A953" s="750"/>
      <c r="C953" s="790"/>
      <c r="D953" s="750"/>
      <c r="E953" s="750"/>
      <c r="F953" s="750"/>
      <c r="G953" s="750"/>
      <c r="L953" s="1668"/>
    </row>
    <row r="954" spans="1:12" ht="15.75" customHeight="1">
      <c r="A954" s="750"/>
      <c r="C954" s="790"/>
      <c r="D954" s="750"/>
      <c r="E954" s="750"/>
      <c r="F954" s="750"/>
      <c r="G954" s="750"/>
      <c r="L954" s="1668"/>
    </row>
    <row r="955" spans="1:12" ht="15.75" customHeight="1">
      <c r="A955" s="750"/>
      <c r="C955" s="790"/>
      <c r="D955" s="750"/>
      <c r="E955" s="750"/>
      <c r="F955" s="750"/>
      <c r="G955" s="750"/>
      <c r="L955" s="1668"/>
    </row>
    <row r="956" spans="1:12" ht="15.75" customHeight="1">
      <c r="A956" s="750"/>
      <c r="C956" s="790"/>
      <c r="D956" s="750"/>
      <c r="E956" s="750"/>
      <c r="F956" s="750"/>
      <c r="G956" s="750"/>
      <c r="L956" s="1668"/>
    </row>
    <row r="957" spans="1:12" ht="15.75" customHeight="1">
      <c r="A957" s="750"/>
      <c r="C957" s="790"/>
      <c r="D957" s="750"/>
      <c r="E957" s="750"/>
      <c r="F957" s="750"/>
      <c r="G957" s="750"/>
      <c r="L957" s="1668"/>
    </row>
    <row r="958" spans="1:12" ht="15.75" customHeight="1">
      <c r="A958" s="750"/>
      <c r="C958" s="790"/>
      <c r="D958" s="750"/>
      <c r="E958" s="750"/>
      <c r="F958" s="750"/>
      <c r="G958" s="750"/>
      <c r="L958" s="1668"/>
    </row>
    <row r="959" spans="1:12" ht="15.75" customHeight="1">
      <c r="A959" s="750"/>
      <c r="C959" s="790"/>
      <c r="D959" s="750"/>
      <c r="E959" s="750"/>
      <c r="F959" s="750"/>
      <c r="G959" s="750"/>
      <c r="L959" s="1668"/>
    </row>
    <row r="960" spans="1:12" ht="15.75" customHeight="1">
      <c r="A960" s="750"/>
      <c r="C960" s="790"/>
      <c r="D960" s="750"/>
      <c r="E960" s="750"/>
      <c r="F960" s="750"/>
      <c r="G960" s="750"/>
      <c r="L960" s="1668"/>
    </row>
    <row r="961" spans="1:12" ht="15.75" customHeight="1">
      <c r="A961" s="750"/>
      <c r="C961" s="790"/>
      <c r="D961" s="750"/>
      <c r="E961" s="750"/>
      <c r="F961" s="750"/>
      <c r="G961" s="750"/>
      <c r="L961" s="1668"/>
    </row>
    <row r="962" spans="1:12" ht="15.75" customHeight="1">
      <c r="A962" s="750"/>
      <c r="C962" s="790"/>
      <c r="D962" s="750"/>
      <c r="E962" s="750"/>
      <c r="F962" s="750"/>
      <c r="G962" s="750"/>
      <c r="L962" s="1668"/>
    </row>
    <row r="963" spans="1:12" ht="15.75" customHeight="1">
      <c r="A963" s="750"/>
      <c r="C963" s="790"/>
      <c r="D963" s="750"/>
      <c r="E963" s="750"/>
      <c r="F963" s="750"/>
      <c r="G963" s="750"/>
      <c r="L963" s="1668"/>
    </row>
    <row r="964" spans="1:12" ht="15.75" customHeight="1">
      <c r="A964" s="750"/>
      <c r="C964" s="790"/>
      <c r="D964" s="750"/>
      <c r="E964" s="750"/>
      <c r="F964" s="750"/>
      <c r="G964" s="750"/>
      <c r="L964" s="1668"/>
    </row>
    <row r="965" spans="1:12" ht="15.75" customHeight="1">
      <c r="A965" s="750"/>
      <c r="C965" s="790"/>
      <c r="D965" s="750"/>
      <c r="E965" s="750"/>
      <c r="F965" s="750"/>
      <c r="G965" s="750"/>
      <c r="L965" s="1668"/>
    </row>
    <row r="966" spans="1:12" ht="15.75" customHeight="1">
      <c r="A966" s="750"/>
      <c r="C966" s="790"/>
      <c r="D966" s="750"/>
      <c r="E966" s="750"/>
      <c r="F966" s="750"/>
      <c r="G966" s="750"/>
      <c r="L966" s="1668"/>
    </row>
    <row r="967" spans="1:12" ht="15.75" customHeight="1">
      <c r="A967" s="750"/>
      <c r="C967" s="790"/>
      <c r="D967" s="750"/>
      <c r="E967" s="750"/>
      <c r="F967" s="750"/>
      <c r="G967" s="750"/>
      <c r="L967" s="1668"/>
    </row>
    <row r="968" spans="1:12" ht="15.75" customHeight="1">
      <c r="A968" s="750"/>
      <c r="C968" s="790"/>
      <c r="D968" s="750"/>
      <c r="E968" s="750"/>
      <c r="F968" s="750"/>
      <c r="G968" s="750"/>
      <c r="L968" s="1668"/>
    </row>
    <row r="969" spans="1:12" ht="15.75" customHeight="1">
      <c r="A969" s="750"/>
      <c r="C969" s="790"/>
      <c r="D969" s="750"/>
      <c r="E969" s="750"/>
      <c r="F969" s="750"/>
      <c r="G969" s="750"/>
      <c r="L969" s="1668"/>
    </row>
    <row r="970" spans="1:12" ht="15.75" customHeight="1">
      <c r="A970" s="750"/>
      <c r="C970" s="790"/>
      <c r="D970" s="750"/>
      <c r="E970" s="750"/>
      <c r="F970" s="750"/>
      <c r="G970" s="750"/>
      <c r="L970" s="1668"/>
    </row>
    <row r="971" spans="1:12" ht="15.75" customHeight="1">
      <c r="A971" s="750"/>
      <c r="C971" s="790"/>
      <c r="D971" s="750"/>
      <c r="E971" s="750"/>
      <c r="F971" s="750"/>
      <c r="G971" s="750"/>
      <c r="L971" s="1668"/>
    </row>
    <row r="972" spans="1:12" ht="15.75" customHeight="1">
      <c r="A972" s="750"/>
      <c r="C972" s="790"/>
      <c r="D972" s="750"/>
      <c r="E972" s="750"/>
      <c r="F972" s="750"/>
      <c r="G972" s="750"/>
      <c r="L972" s="1668"/>
    </row>
    <row r="973" spans="1:12" ht="15.75" customHeight="1">
      <c r="A973" s="750"/>
      <c r="C973" s="790"/>
      <c r="D973" s="750"/>
      <c r="E973" s="750"/>
      <c r="F973" s="750"/>
      <c r="G973" s="750"/>
      <c r="L973" s="1668"/>
    </row>
    <row r="974" spans="1:12" ht="15.75" customHeight="1">
      <c r="A974" s="750"/>
      <c r="C974" s="790"/>
      <c r="D974" s="750"/>
      <c r="E974" s="750"/>
      <c r="F974" s="750"/>
      <c r="G974" s="750"/>
      <c r="L974" s="1668"/>
    </row>
    <row r="975" spans="1:12" ht="15.75" customHeight="1">
      <c r="A975" s="750"/>
      <c r="C975" s="790"/>
      <c r="D975" s="750"/>
      <c r="E975" s="750"/>
      <c r="F975" s="750"/>
      <c r="G975" s="750"/>
      <c r="L975" s="1668"/>
    </row>
    <row r="976" spans="1:12" ht="15.75" customHeight="1">
      <c r="A976" s="750"/>
      <c r="C976" s="790"/>
      <c r="D976" s="750"/>
      <c r="E976" s="750"/>
      <c r="F976" s="750"/>
      <c r="G976" s="750"/>
      <c r="L976" s="1668"/>
    </row>
    <row r="977" spans="1:12" ht="15.75" customHeight="1">
      <c r="A977" s="750"/>
      <c r="C977" s="790"/>
      <c r="D977" s="750"/>
      <c r="E977" s="750"/>
      <c r="F977" s="750"/>
      <c r="G977" s="750"/>
      <c r="L977" s="1668"/>
    </row>
    <row r="978" spans="1:12" ht="15.75" customHeight="1">
      <c r="A978" s="750"/>
      <c r="C978" s="790"/>
      <c r="D978" s="750"/>
      <c r="E978" s="750"/>
      <c r="F978" s="750"/>
      <c r="G978" s="750"/>
      <c r="L978" s="1668"/>
    </row>
    <row r="979" spans="1:12" ht="15.75" customHeight="1">
      <c r="A979" s="750"/>
      <c r="C979" s="790"/>
      <c r="D979" s="750"/>
      <c r="E979" s="750"/>
      <c r="F979" s="750"/>
      <c r="G979" s="750"/>
      <c r="L979" s="1668"/>
    </row>
    <row r="980" spans="1:12" ht="15.75" customHeight="1">
      <c r="A980" s="750"/>
      <c r="C980" s="790"/>
      <c r="D980" s="750"/>
      <c r="E980" s="750"/>
      <c r="F980" s="750"/>
      <c r="G980" s="750"/>
      <c r="L980" s="1668"/>
    </row>
    <row r="981" spans="1:12" ht="15.75" customHeight="1">
      <c r="A981" s="750"/>
      <c r="C981" s="790"/>
      <c r="D981" s="750"/>
      <c r="E981" s="750"/>
      <c r="F981" s="750"/>
      <c r="G981" s="750"/>
      <c r="L981" s="1668"/>
    </row>
    <row r="982" spans="1:12" ht="15.75" customHeight="1">
      <c r="A982" s="750"/>
      <c r="C982" s="790"/>
      <c r="D982" s="750"/>
      <c r="E982" s="750"/>
      <c r="F982" s="750"/>
      <c r="G982" s="750"/>
      <c r="L982" s="1668"/>
    </row>
    <row r="983" spans="1:12" ht="15.75" customHeight="1">
      <c r="A983" s="750"/>
      <c r="C983" s="790"/>
      <c r="D983" s="750"/>
      <c r="E983" s="750"/>
      <c r="F983" s="750"/>
      <c r="G983" s="750"/>
      <c r="L983" s="1668"/>
    </row>
    <row r="984" spans="1:12" ht="15.75" customHeight="1">
      <c r="A984" s="750"/>
      <c r="C984" s="790"/>
      <c r="D984" s="750"/>
      <c r="E984" s="750"/>
      <c r="F984" s="750"/>
      <c r="G984" s="750"/>
      <c r="L984" s="1668"/>
    </row>
    <row r="985" spans="1:12" ht="15.75" customHeight="1">
      <c r="A985" s="750"/>
      <c r="C985" s="790"/>
      <c r="D985" s="750"/>
      <c r="E985" s="750"/>
      <c r="F985" s="750"/>
      <c r="G985" s="750"/>
      <c r="L985" s="1668"/>
    </row>
    <row r="986" spans="1:12" ht="15.75" customHeight="1">
      <c r="A986" s="750"/>
      <c r="C986" s="790"/>
      <c r="D986" s="750"/>
      <c r="E986" s="750"/>
      <c r="F986" s="750"/>
      <c r="G986" s="750"/>
      <c r="L986" s="1668"/>
    </row>
    <row r="987" spans="1:12" ht="15.75" customHeight="1">
      <c r="A987" s="750"/>
      <c r="C987" s="790"/>
      <c r="D987" s="750"/>
      <c r="E987" s="750"/>
      <c r="F987" s="750"/>
      <c r="G987" s="750"/>
      <c r="L987" s="1668"/>
    </row>
    <row r="988" spans="1:12" ht="15.75" customHeight="1">
      <c r="A988" s="750"/>
      <c r="C988" s="790"/>
      <c r="D988" s="750"/>
      <c r="E988" s="750"/>
      <c r="F988" s="750"/>
      <c r="G988" s="750"/>
      <c r="L988" s="1668"/>
    </row>
    <row r="989" spans="1:12" ht="15.75" customHeight="1">
      <c r="A989" s="750"/>
      <c r="C989" s="790"/>
      <c r="D989" s="750"/>
      <c r="E989" s="750"/>
      <c r="F989" s="750"/>
      <c r="G989" s="750"/>
      <c r="L989" s="1668"/>
    </row>
    <row r="990" spans="1:12" ht="15.75" customHeight="1">
      <c r="A990" s="750"/>
      <c r="C990" s="790"/>
      <c r="D990" s="750"/>
      <c r="E990" s="750"/>
      <c r="F990" s="750"/>
      <c r="G990" s="750"/>
      <c r="L990" s="1668"/>
    </row>
    <row r="991" spans="1:12" ht="15.75" customHeight="1">
      <c r="A991" s="750"/>
      <c r="C991" s="790"/>
      <c r="D991" s="750"/>
      <c r="E991" s="750"/>
      <c r="F991" s="750"/>
      <c r="G991" s="750"/>
      <c r="L991" s="1668"/>
    </row>
    <row r="992" spans="1:12" ht="15.75" customHeight="1">
      <c r="A992" s="750"/>
      <c r="C992" s="790"/>
      <c r="D992" s="750"/>
      <c r="E992" s="750"/>
      <c r="F992" s="750"/>
      <c r="G992" s="750"/>
      <c r="L992" s="1668"/>
    </row>
    <row r="993" spans="1:12" ht="15.75" customHeight="1">
      <c r="A993" s="750"/>
      <c r="C993" s="790"/>
      <c r="D993" s="750"/>
      <c r="E993" s="750"/>
      <c r="F993" s="750"/>
      <c r="G993" s="750"/>
      <c r="L993" s="1668"/>
    </row>
    <row r="994" spans="1:12" ht="15.75" customHeight="1">
      <c r="A994" s="750"/>
      <c r="C994" s="790"/>
      <c r="D994" s="750"/>
      <c r="E994" s="750"/>
      <c r="F994" s="750"/>
      <c r="G994" s="750"/>
      <c r="L994" s="1668"/>
    </row>
    <row r="995" spans="1:12" ht="15.75" customHeight="1">
      <c r="A995" s="750"/>
      <c r="C995" s="790"/>
      <c r="D995" s="750"/>
      <c r="E995" s="750"/>
      <c r="F995" s="750"/>
      <c r="G995" s="750"/>
      <c r="L995" s="1668"/>
    </row>
    <row r="996" spans="1:12" ht="15.75" customHeight="1">
      <c r="A996" s="750"/>
      <c r="C996" s="790"/>
      <c r="D996" s="750"/>
      <c r="E996" s="750"/>
      <c r="F996" s="750"/>
      <c r="G996" s="750"/>
      <c r="L996" s="1668"/>
    </row>
    <row r="997" spans="1:12" ht="15.75" customHeight="1">
      <c r="A997" s="750"/>
      <c r="C997" s="790"/>
      <c r="D997" s="750"/>
      <c r="E997" s="750"/>
      <c r="F997" s="750"/>
      <c r="G997" s="750"/>
      <c r="L997" s="1668"/>
    </row>
    <row r="998" spans="1:12" ht="15.75" customHeight="1">
      <c r="A998" s="750"/>
      <c r="C998" s="790"/>
      <c r="D998" s="750"/>
      <c r="E998" s="750"/>
      <c r="F998" s="750"/>
      <c r="G998" s="750"/>
      <c r="L998" s="1668"/>
    </row>
    <row r="999" spans="1:12" ht="15.75" customHeight="1">
      <c r="A999" s="750"/>
      <c r="C999" s="790"/>
      <c r="D999" s="750"/>
      <c r="E999" s="750"/>
      <c r="F999" s="750"/>
      <c r="G999" s="750"/>
      <c r="L999" s="1668"/>
    </row>
    <row r="1000" spans="1:12" ht="15.75" customHeight="1">
      <c r="A1000" s="750"/>
      <c r="C1000" s="790"/>
      <c r="D1000" s="750"/>
      <c r="E1000" s="750"/>
      <c r="F1000" s="750"/>
      <c r="G1000" s="750"/>
      <c r="L1000" s="1668"/>
    </row>
    <row r="1001" spans="1:12" ht="15.75" customHeight="1">
      <c r="A1001" s="750"/>
      <c r="C1001" s="790"/>
      <c r="D1001" s="750"/>
      <c r="E1001" s="750"/>
      <c r="F1001" s="750"/>
      <c r="G1001" s="750"/>
      <c r="L1001" s="1668"/>
    </row>
    <row r="1002" spans="1:12" ht="15.75" customHeight="1">
      <c r="A1002" s="750"/>
      <c r="C1002" s="790"/>
      <c r="D1002" s="750"/>
      <c r="E1002" s="750"/>
      <c r="F1002" s="750"/>
      <c r="G1002" s="750"/>
      <c r="L1002" s="1668"/>
    </row>
    <row r="1003" spans="1:12" ht="15.75" customHeight="1">
      <c r="A1003" s="750"/>
      <c r="C1003" s="790"/>
      <c r="D1003" s="750"/>
      <c r="E1003" s="750"/>
      <c r="F1003" s="750"/>
      <c r="G1003" s="750"/>
      <c r="L1003" s="1668"/>
    </row>
    <row r="1004" spans="1:12" ht="15.75" customHeight="1">
      <c r="A1004" s="750"/>
      <c r="C1004" s="790"/>
      <c r="D1004" s="750"/>
      <c r="E1004" s="750"/>
      <c r="F1004" s="750"/>
      <c r="G1004" s="750"/>
      <c r="L1004" s="1668"/>
    </row>
    <row r="1005" spans="1:12" ht="15.75" customHeight="1">
      <c r="A1005" s="750"/>
      <c r="C1005" s="790"/>
      <c r="D1005" s="750"/>
      <c r="E1005" s="750"/>
      <c r="F1005" s="750"/>
      <c r="G1005" s="750"/>
      <c r="L1005" s="1668"/>
    </row>
    <row r="1006" spans="1:12" ht="15.75" customHeight="1">
      <c r="A1006" s="750"/>
      <c r="C1006" s="790"/>
      <c r="D1006" s="750"/>
      <c r="E1006" s="750"/>
      <c r="F1006" s="750"/>
      <c r="G1006" s="750"/>
      <c r="L1006" s="1668"/>
    </row>
    <row r="1007" spans="1:12" ht="15.75" customHeight="1">
      <c r="A1007" s="750"/>
      <c r="C1007" s="790"/>
      <c r="D1007" s="750"/>
      <c r="E1007" s="750"/>
      <c r="F1007" s="750"/>
      <c r="G1007" s="750"/>
      <c r="L1007" s="1668"/>
    </row>
    <row r="1008" spans="1:12" ht="15.75" customHeight="1">
      <c r="A1008" s="750"/>
      <c r="C1008" s="790"/>
      <c r="D1008" s="750"/>
      <c r="E1008" s="750"/>
      <c r="F1008" s="750"/>
      <c r="G1008" s="750"/>
      <c r="L1008" s="1668"/>
    </row>
    <row r="1009" spans="1:12" ht="15.75" customHeight="1">
      <c r="A1009" s="750"/>
      <c r="C1009" s="790"/>
      <c r="D1009" s="750"/>
      <c r="E1009" s="750"/>
      <c r="F1009" s="750"/>
      <c r="G1009" s="750"/>
      <c r="L1009" s="1668"/>
    </row>
    <row r="1010" spans="1:12" ht="15.75" customHeight="1">
      <c r="A1010" s="750"/>
      <c r="C1010" s="790"/>
      <c r="D1010" s="750"/>
      <c r="E1010" s="750"/>
      <c r="F1010" s="750"/>
      <c r="G1010" s="750"/>
      <c r="L1010" s="1668"/>
    </row>
    <row r="1011" spans="1:12" ht="15.75" customHeight="1">
      <c r="A1011" s="750"/>
      <c r="C1011" s="790"/>
      <c r="D1011" s="750"/>
      <c r="E1011" s="750"/>
      <c r="F1011" s="750"/>
      <c r="G1011" s="750"/>
      <c r="L1011" s="1668"/>
    </row>
    <row r="1012" spans="1:12" ht="15.75" customHeight="1">
      <c r="A1012" s="750"/>
      <c r="C1012" s="790"/>
      <c r="D1012" s="750"/>
      <c r="E1012" s="750"/>
      <c r="F1012" s="750"/>
      <c r="G1012" s="750"/>
      <c r="L1012" s="1668"/>
    </row>
    <row r="1013" spans="1:12" ht="15.75" customHeight="1">
      <c r="A1013" s="750"/>
      <c r="C1013" s="790"/>
      <c r="D1013" s="750"/>
      <c r="E1013" s="750"/>
      <c r="F1013" s="750"/>
      <c r="G1013" s="750"/>
      <c r="L1013" s="1668"/>
    </row>
    <row r="1014" spans="1:12" ht="15.75" customHeight="1">
      <c r="A1014" s="750"/>
      <c r="C1014" s="790"/>
      <c r="D1014" s="750"/>
      <c r="E1014" s="750"/>
      <c r="F1014" s="750"/>
      <c r="G1014" s="750"/>
      <c r="L1014" s="1668"/>
    </row>
    <row r="1015" spans="1:12" ht="15.75" customHeight="1">
      <c r="A1015" s="750"/>
      <c r="C1015" s="790"/>
      <c r="D1015" s="750"/>
      <c r="E1015" s="750"/>
      <c r="F1015" s="750"/>
      <c r="G1015" s="750"/>
      <c r="L1015" s="1668"/>
    </row>
    <row r="1016" spans="1:12" ht="15.75" customHeight="1">
      <c r="A1016" s="750"/>
      <c r="C1016" s="790"/>
      <c r="D1016" s="750"/>
      <c r="E1016" s="750"/>
      <c r="F1016" s="750"/>
      <c r="G1016" s="750"/>
      <c r="L1016" s="1668"/>
    </row>
    <row r="1017" spans="1:12" ht="15.75" customHeight="1">
      <c r="A1017" s="750"/>
      <c r="C1017" s="790"/>
      <c r="D1017" s="750"/>
      <c r="E1017" s="750"/>
      <c r="F1017" s="750"/>
      <c r="G1017" s="750"/>
      <c r="L1017" s="1668"/>
    </row>
    <row r="1018" spans="1:12" ht="15.75" customHeight="1">
      <c r="A1018" s="750"/>
      <c r="C1018" s="790"/>
      <c r="D1018" s="750"/>
      <c r="E1018" s="750"/>
      <c r="F1018" s="750"/>
      <c r="G1018" s="750"/>
      <c r="L1018" s="1668"/>
    </row>
    <row r="1019" spans="1:12" ht="15.75" customHeight="1">
      <c r="A1019" s="750"/>
      <c r="C1019" s="790"/>
      <c r="D1019" s="750"/>
      <c r="E1019" s="750"/>
      <c r="F1019" s="750"/>
      <c r="G1019" s="750"/>
      <c r="L1019" s="1668"/>
    </row>
    <row r="1020" spans="1:12" ht="15.75" customHeight="1">
      <c r="A1020" s="750"/>
      <c r="C1020" s="790"/>
      <c r="D1020" s="750"/>
      <c r="E1020" s="750"/>
      <c r="F1020" s="750"/>
      <c r="G1020" s="750"/>
      <c r="L1020" s="1668"/>
    </row>
    <row r="1021" spans="1:12" ht="15.75" customHeight="1">
      <c r="A1021" s="750"/>
      <c r="C1021" s="790"/>
      <c r="D1021" s="750"/>
      <c r="E1021" s="750"/>
      <c r="F1021" s="750"/>
      <c r="G1021" s="750"/>
      <c r="L1021" s="1668"/>
    </row>
    <row r="1022" spans="1:12" ht="15.75" customHeight="1">
      <c r="A1022" s="750"/>
      <c r="C1022" s="790"/>
      <c r="D1022" s="750"/>
      <c r="E1022" s="750"/>
      <c r="F1022" s="750"/>
      <c r="G1022" s="750"/>
      <c r="L1022" s="1668"/>
    </row>
    <row r="1023" spans="1:12" ht="15.75" customHeight="1">
      <c r="A1023" s="750"/>
      <c r="C1023" s="790"/>
      <c r="D1023" s="750"/>
      <c r="E1023" s="750"/>
      <c r="F1023" s="750"/>
      <c r="G1023" s="750"/>
      <c r="L1023" s="1668"/>
    </row>
    <row r="1024" spans="1:12" ht="15.75" customHeight="1">
      <c r="A1024" s="750"/>
      <c r="C1024" s="790"/>
      <c r="D1024" s="750"/>
      <c r="E1024" s="750"/>
      <c r="F1024" s="750"/>
      <c r="G1024" s="750"/>
      <c r="L1024" s="1668"/>
    </row>
    <row r="1025" spans="1:12" ht="15.75" customHeight="1">
      <c r="A1025" s="750"/>
      <c r="C1025" s="790"/>
      <c r="D1025" s="750"/>
      <c r="E1025" s="750"/>
      <c r="F1025" s="750"/>
      <c r="G1025" s="750"/>
      <c r="L1025" s="1668"/>
    </row>
    <row r="1026" spans="1:12" ht="15.75" customHeight="1">
      <c r="A1026" s="750"/>
      <c r="C1026" s="790"/>
      <c r="D1026" s="750"/>
      <c r="E1026" s="750"/>
      <c r="F1026" s="750"/>
      <c r="G1026" s="750"/>
      <c r="L1026" s="1668"/>
    </row>
    <row r="1027" spans="1:12" ht="15.75" customHeight="1">
      <c r="A1027" s="750"/>
      <c r="C1027" s="790"/>
      <c r="D1027" s="750"/>
      <c r="E1027" s="750"/>
      <c r="F1027" s="750"/>
      <c r="G1027" s="750"/>
      <c r="L1027" s="1668"/>
    </row>
    <row r="1028" spans="1:12" ht="15.75" customHeight="1">
      <c r="A1028" s="750"/>
      <c r="C1028" s="790"/>
      <c r="D1028" s="750"/>
      <c r="E1028" s="750"/>
      <c r="F1028" s="750"/>
      <c r="G1028" s="750"/>
      <c r="L1028" s="1668"/>
    </row>
    <row r="1029" spans="1:12" ht="15.75" customHeight="1">
      <c r="A1029" s="750"/>
      <c r="C1029" s="790"/>
      <c r="D1029" s="750"/>
      <c r="E1029" s="750"/>
      <c r="F1029" s="750"/>
      <c r="G1029" s="750"/>
      <c r="L1029" s="1668"/>
    </row>
    <row r="1030" spans="1:12" ht="15.75" customHeight="1">
      <c r="A1030" s="750"/>
      <c r="C1030" s="790"/>
      <c r="D1030" s="750"/>
      <c r="E1030" s="750"/>
      <c r="F1030" s="750"/>
      <c r="G1030" s="750"/>
      <c r="L1030" s="1668"/>
    </row>
    <row r="1031" spans="1:12" ht="15.75" customHeight="1">
      <c r="A1031" s="750"/>
      <c r="C1031" s="790"/>
      <c r="D1031" s="750"/>
      <c r="E1031" s="750"/>
      <c r="F1031" s="750"/>
      <c r="G1031" s="750"/>
      <c r="L1031" s="1668"/>
    </row>
    <row r="1032" spans="1:12" ht="15.75" customHeight="1">
      <c r="A1032" s="750"/>
      <c r="C1032" s="790"/>
      <c r="D1032" s="750"/>
      <c r="E1032" s="750"/>
      <c r="F1032" s="750"/>
      <c r="G1032" s="750"/>
      <c r="L1032" s="1668"/>
    </row>
    <row r="1033" spans="1:12" ht="15.75" customHeight="1">
      <c r="A1033" s="750"/>
      <c r="C1033" s="790"/>
      <c r="D1033" s="750"/>
      <c r="E1033" s="750"/>
      <c r="F1033" s="750"/>
      <c r="G1033" s="750"/>
      <c r="L1033" s="1668"/>
    </row>
    <row r="1034" spans="1:12" ht="15.75" customHeight="1">
      <c r="A1034" s="750"/>
      <c r="C1034" s="790"/>
      <c r="D1034" s="750"/>
      <c r="E1034" s="750"/>
      <c r="F1034" s="750"/>
      <c r="G1034" s="750"/>
      <c r="L1034" s="1668"/>
    </row>
    <row r="1035" spans="1:12" ht="15.75" customHeight="1">
      <c r="A1035" s="750"/>
      <c r="C1035" s="790"/>
      <c r="D1035" s="750"/>
      <c r="E1035" s="750"/>
      <c r="F1035" s="750"/>
      <c r="G1035" s="750"/>
      <c r="L1035" s="1668"/>
    </row>
    <row r="1036" spans="1:12" ht="15.75" customHeight="1">
      <c r="A1036" s="750"/>
      <c r="C1036" s="790"/>
      <c r="D1036" s="750"/>
      <c r="E1036" s="750"/>
      <c r="F1036" s="750"/>
      <c r="G1036" s="750"/>
      <c r="L1036" s="1668"/>
    </row>
    <row r="1037" spans="1:12" ht="15.75" customHeight="1">
      <c r="A1037" s="750"/>
      <c r="C1037" s="790"/>
      <c r="D1037" s="750"/>
      <c r="E1037" s="750"/>
      <c r="F1037" s="750"/>
      <c r="G1037" s="750"/>
      <c r="L1037" s="1668"/>
    </row>
    <row r="1038" spans="1:12" ht="15.75" customHeight="1">
      <c r="A1038" s="750"/>
      <c r="C1038" s="790"/>
      <c r="D1038" s="750"/>
      <c r="E1038" s="750"/>
      <c r="F1038" s="750"/>
      <c r="G1038" s="750"/>
      <c r="L1038" s="1668"/>
    </row>
    <row r="1039" spans="1:12" ht="15.75" customHeight="1">
      <c r="A1039" s="750"/>
      <c r="C1039" s="790"/>
      <c r="D1039" s="750"/>
      <c r="E1039" s="750"/>
      <c r="F1039" s="750"/>
      <c r="G1039" s="750"/>
      <c r="L1039" s="1668"/>
    </row>
    <row r="1040" spans="1:12" ht="15.75" customHeight="1">
      <c r="A1040" s="750"/>
      <c r="C1040" s="790"/>
      <c r="D1040" s="750"/>
      <c r="E1040" s="750"/>
      <c r="F1040" s="750"/>
      <c r="G1040" s="750"/>
      <c r="L1040" s="1668"/>
    </row>
    <row r="1041" spans="1:12" ht="15.75" customHeight="1">
      <c r="A1041" s="750"/>
      <c r="C1041" s="790"/>
      <c r="D1041" s="750"/>
      <c r="E1041" s="750"/>
      <c r="F1041" s="750"/>
      <c r="G1041" s="750"/>
      <c r="L1041" s="1668"/>
    </row>
    <row r="1042" spans="1:12" ht="15.75" customHeight="1">
      <c r="A1042" s="750"/>
      <c r="C1042" s="790"/>
      <c r="D1042" s="750"/>
      <c r="E1042" s="750"/>
      <c r="F1042" s="750"/>
      <c r="G1042" s="750"/>
      <c r="L1042" s="1668"/>
    </row>
    <row r="1043" spans="1:12" ht="15.75" customHeight="1">
      <c r="A1043" s="750"/>
      <c r="C1043" s="790"/>
      <c r="D1043" s="750"/>
      <c r="E1043" s="750"/>
      <c r="F1043" s="750"/>
      <c r="G1043" s="750"/>
      <c r="L1043" s="1668"/>
    </row>
    <row r="1044" spans="1:12" ht="15.75" customHeight="1">
      <c r="A1044" s="750"/>
      <c r="C1044" s="790"/>
      <c r="D1044" s="750"/>
      <c r="E1044" s="750"/>
      <c r="F1044" s="750"/>
      <c r="G1044" s="750"/>
      <c r="L1044" s="1668"/>
    </row>
    <row r="1045" spans="1:12" ht="15.75" customHeight="1">
      <c r="A1045" s="750"/>
      <c r="C1045" s="790"/>
      <c r="D1045" s="750"/>
      <c r="E1045" s="750"/>
      <c r="F1045" s="750"/>
      <c r="G1045" s="750"/>
      <c r="L1045" s="1668"/>
    </row>
    <row r="1046" spans="1:12" ht="15.75" customHeight="1">
      <c r="A1046" s="750"/>
      <c r="C1046" s="790"/>
      <c r="D1046" s="750"/>
      <c r="E1046" s="750"/>
      <c r="F1046" s="750"/>
      <c r="G1046" s="750"/>
      <c r="L1046" s="1668"/>
    </row>
    <row r="1047" spans="1:12" ht="15.75" customHeight="1">
      <c r="A1047" s="750"/>
      <c r="C1047" s="790"/>
      <c r="D1047" s="750"/>
      <c r="E1047" s="750"/>
      <c r="F1047" s="750"/>
      <c r="G1047" s="750"/>
      <c r="L1047" s="1668"/>
    </row>
    <row r="1048" spans="1:12" ht="15.75" customHeight="1">
      <c r="A1048" s="750"/>
      <c r="C1048" s="790"/>
      <c r="D1048" s="750"/>
      <c r="E1048" s="750"/>
      <c r="F1048" s="750"/>
      <c r="G1048" s="750"/>
      <c r="L1048" s="1668"/>
    </row>
    <row r="1049" spans="1:12" ht="15.75" customHeight="1">
      <c r="A1049" s="750"/>
      <c r="C1049" s="790"/>
      <c r="D1049" s="750"/>
      <c r="E1049" s="750"/>
      <c r="F1049" s="750"/>
      <c r="G1049" s="750"/>
      <c r="L1049" s="1668"/>
    </row>
    <row r="1050" spans="1:12" ht="15.75" customHeight="1">
      <c r="A1050" s="750"/>
      <c r="C1050" s="790"/>
      <c r="D1050" s="750"/>
      <c r="E1050" s="750"/>
      <c r="F1050" s="750"/>
      <c r="G1050" s="750"/>
      <c r="L1050" s="1668"/>
    </row>
    <row r="1051" spans="1:12" ht="15.75" customHeight="1">
      <c r="A1051" s="750"/>
      <c r="C1051" s="790"/>
      <c r="D1051" s="750"/>
      <c r="E1051" s="750"/>
      <c r="F1051" s="750"/>
      <c r="G1051" s="750"/>
      <c r="L1051" s="1668"/>
    </row>
    <row r="1052" spans="1:12" ht="15.75" customHeight="1">
      <c r="A1052" s="750"/>
      <c r="C1052" s="790"/>
      <c r="D1052" s="750"/>
      <c r="E1052" s="750"/>
      <c r="F1052" s="750"/>
      <c r="G1052" s="750"/>
      <c r="L1052" s="1668"/>
    </row>
    <row r="1053" spans="1:12" ht="15.75" customHeight="1">
      <c r="A1053" s="750"/>
      <c r="C1053" s="790"/>
      <c r="D1053" s="750"/>
      <c r="E1053" s="750"/>
      <c r="F1053" s="750"/>
      <c r="G1053" s="750"/>
      <c r="L1053" s="1668"/>
    </row>
    <row r="1054" spans="1:12" ht="15" customHeight="1">
      <c r="A1054" s="750"/>
      <c r="C1054" s="790"/>
      <c r="D1054" s="750"/>
      <c r="E1054" s="750"/>
      <c r="F1054" s="750"/>
      <c r="G1054" s="750"/>
      <c r="L1054" s="1668"/>
    </row>
    <row r="1055" spans="1:12" ht="15" customHeight="1">
      <c r="A1055" s="750"/>
      <c r="C1055" s="790"/>
      <c r="D1055" s="750"/>
      <c r="E1055" s="750"/>
      <c r="F1055" s="750"/>
      <c r="G1055" s="750"/>
      <c r="L1055" s="1668"/>
    </row>
    <row r="1056" spans="1:12" ht="15" customHeight="1">
      <c r="A1056" s="750"/>
      <c r="C1056" s="790"/>
      <c r="D1056" s="750"/>
      <c r="E1056" s="750"/>
      <c r="F1056" s="750"/>
      <c r="G1056" s="750"/>
      <c r="L1056" s="1668"/>
    </row>
  </sheetData>
  <mergeCells count="3">
    <mergeCell ref="B1:E1"/>
    <mergeCell ref="F1:H1"/>
    <mergeCell ref="I1:K1"/>
  </mergeCells>
  <phoneticPr fontId="107" type="noConversion"/>
  <pageMargins left="0.75" right="0.75" top="1" bottom="1" header="0" footer="0"/>
  <pageSetup orientation="landscape" r:id="rId1"/>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31"/>
  <sheetViews>
    <sheetView zoomScale="90" zoomScaleNormal="90" zoomScalePageLayoutView="90" workbookViewId="0"/>
  </sheetViews>
  <sheetFormatPr defaultColWidth="11.5546875" defaultRowHeight="18"/>
  <cols>
    <col min="1" max="1" width="78.44140625" customWidth="1"/>
    <col min="2" max="2" width="15.88671875" style="569" customWidth="1"/>
    <col min="3" max="3" width="10.109375" style="50" customWidth="1"/>
    <col min="4" max="4" width="8.6640625" style="795" customWidth="1"/>
    <col min="5" max="6" width="8.88671875" style="50" customWidth="1"/>
    <col min="7" max="7" width="8.33203125" style="50" customWidth="1"/>
    <col min="8" max="8" width="7.33203125" style="50" customWidth="1"/>
    <col min="9" max="9" width="15.44140625" style="50" hidden="1" customWidth="1"/>
    <col min="10" max="10" width="15.33203125" style="50" hidden="1" customWidth="1"/>
    <col min="11" max="11" width="16.44140625" style="846" customWidth="1"/>
    <col min="12" max="12" width="17" style="846" customWidth="1"/>
  </cols>
  <sheetData>
    <row r="1" spans="1:24" ht="60.95" customHeight="1">
      <c r="A1" s="885" t="s">
        <v>5367</v>
      </c>
      <c r="B1" s="794"/>
      <c r="K1" s="2332" t="s">
        <v>5678</v>
      </c>
      <c r="L1" s="2333"/>
    </row>
    <row r="2" spans="1:24" s="50" customFormat="1" ht="84" customHeight="1">
      <c r="A2" s="879" t="s">
        <v>5370</v>
      </c>
      <c r="B2" s="880" t="s">
        <v>952</v>
      </c>
      <c r="C2" s="881" t="s">
        <v>5331</v>
      </c>
      <c r="D2" s="881" t="s">
        <v>5329</v>
      </c>
      <c r="E2" s="881" t="s">
        <v>5330</v>
      </c>
      <c r="F2" s="882" t="s">
        <v>5327</v>
      </c>
      <c r="G2" s="881" t="s">
        <v>5328</v>
      </c>
      <c r="H2" s="880" t="s">
        <v>5100</v>
      </c>
      <c r="I2" s="883" t="s">
        <v>5101</v>
      </c>
      <c r="J2" s="883" t="s">
        <v>5102</v>
      </c>
      <c r="K2" s="884" t="s">
        <v>8712</v>
      </c>
      <c r="L2" s="884" t="s">
        <v>5349</v>
      </c>
      <c r="W2" s="1470"/>
      <c r="X2" s="1470"/>
    </row>
    <row r="3" spans="1:24" ht="33.950000000000003" customHeight="1">
      <c r="A3" t="str">
        <f>CONCATENATE("Compresor cu piston - Profesional ",G3,"kW"," , ",D3," L/min - ","Rezervor ",C3," Litri - ", B3)</f>
        <v>Compresor cu piston - Profesional 2,2kW , 420 L/min - Rezervor 100 Litri - WLT-PROG-420-2.2/100</v>
      </c>
      <c r="B3" s="569" t="s">
        <v>5195</v>
      </c>
      <c r="C3" s="545">
        <v>100</v>
      </c>
      <c r="D3" s="795">
        <v>420</v>
      </c>
      <c r="E3" s="545">
        <v>340</v>
      </c>
      <c r="F3" s="546">
        <v>10</v>
      </c>
      <c r="G3" s="545" t="s">
        <v>5103</v>
      </c>
      <c r="H3" s="569" t="s">
        <v>5104</v>
      </c>
      <c r="I3" s="568">
        <v>607.55999999999995</v>
      </c>
      <c r="J3" s="545">
        <v>729.07199999999989</v>
      </c>
      <c r="K3" s="847">
        <f>L3*0.82</f>
        <v>2811.7642559999995</v>
      </c>
      <c r="L3" s="1469">
        <v>3428.9807999999998</v>
      </c>
      <c r="W3" s="1470"/>
      <c r="X3" s="1470"/>
    </row>
    <row r="4" spans="1:24" ht="33.950000000000003" customHeight="1">
      <c r="A4" t="str">
        <f t="shared" ref="A4:A9" si="0">CONCATENATE("Compresor cu piston - Profesional ",G4,"kW"," , ",D4," L/min - ","Rezervor ",C4," Litri - ", B4)</f>
        <v>Compresor cu piston - Profesional 3kW , 530 L/min - Rezervor 200 Litri - WLT-PROG-530-3.0/200</v>
      </c>
      <c r="B4" s="569" t="s">
        <v>5196</v>
      </c>
      <c r="C4" s="545">
        <v>200</v>
      </c>
      <c r="D4" s="795">
        <v>530</v>
      </c>
      <c r="E4" s="545">
        <v>440</v>
      </c>
      <c r="F4" s="546">
        <v>10</v>
      </c>
      <c r="G4" s="545">
        <v>3</v>
      </c>
      <c r="H4" s="2328" t="s">
        <v>5105</v>
      </c>
      <c r="I4" s="568">
        <v>810.07999999999993</v>
      </c>
      <c r="J4" s="568">
        <v>972.09599999999989</v>
      </c>
      <c r="K4" s="1469">
        <f t="shared" ref="K4:K14" si="1">L4*0.82</f>
        <v>3788.2346879999996</v>
      </c>
      <c r="L4" s="1469">
        <v>4619.7983999999997</v>
      </c>
      <c r="W4" s="1470"/>
      <c r="X4" s="1470"/>
    </row>
    <row r="5" spans="1:24" ht="33.950000000000003" customHeight="1">
      <c r="A5" t="str">
        <f t="shared" si="0"/>
        <v>Compresor cu piston - Profesional 3kW , 530 L/min - Rezervor 270 Litri - WLT-PROG-530-3.0/270</v>
      </c>
      <c r="B5" s="569" t="s">
        <v>5197</v>
      </c>
      <c r="C5" s="545">
        <v>270</v>
      </c>
      <c r="D5" s="795">
        <v>530</v>
      </c>
      <c r="E5" s="545">
        <v>440</v>
      </c>
      <c r="F5" s="546">
        <v>10</v>
      </c>
      <c r="G5" s="545">
        <v>3</v>
      </c>
      <c r="H5" s="2328"/>
      <c r="I5" s="568">
        <v>905.24</v>
      </c>
      <c r="J5" s="568">
        <v>1086.288</v>
      </c>
      <c r="K5" s="1469">
        <f t="shared" si="1"/>
        <v>4188.2346239999997</v>
      </c>
      <c r="L5" s="1469">
        <v>5107.6031999999996</v>
      </c>
      <c r="W5" s="1470"/>
      <c r="X5" s="1470"/>
    </row>
    <row r="6" spans="1:24" ht="33.950000000000003" customHeight="1">
      <c r="A6" t="str">
        <f t="shared" si="0"/>
        <v>Compresor cu piston - Profesional 4kW , 630 L/min - Rezervor 270 Litri - WLT-PROG-630-4.0/270</v>
      </c>
      <c r="B6" s="569" t="s">
        <v>5198</v>
      </c>
      <c r="C6" s="545">
        <v>270</v>
      </c>
      <c r="D6" s="795">
        <v>630</v>
      </c>
      <c r="E6" s="545">
        <v>550</v>
      </c>
      <c r="F6" s="546">
        <v>10</v>
      </c>
      <c r="G6" s="545">
        <v>4</v>
      </c>
      <c r="H6" s="2328"/>
      <c r="I6" s="568">
        <v>988.19999999999993</v>
      </c>
      <c r="J6" s="568">
        <v>1185.8399999999999</v>
      </c>
      <c r="K6" s="1469">
        <f t="shared" si="1"/>
        <v>4588.2345599999999</v>
      </c>
      <c r="L6" s="1469">
        <v>5595.4080000000004</v>
      </c>
      <c r="X6" s="1470"/>
    </row>
    <row r="7" spans="1:24" ht="33.950000000000003" customHeight="1">
      <c r="A7" t="str">
        <f t="shared" si="0"/>
        <v>Compresor cu piston - Profesional 5,5kW , 880 L/min - Rezervor 270 Litri - WLT-PROG-880-5.5/270</v>
      </c>
      <c r="B7" s="569" t="s">
        <v>5199</v>
      </c>
      <c r="C7" s="545">
        <v>270</v>
      </c>
      <c r="D7" s="795">
        <v>880</v>
      </c>
      <c r="E7" s="545">
        <v>740</v>
      </c>
      <c r="F7" s="546">
        <v>10</v>
      </c>
      <c r="G7" s="545" t="s">
        <v>5106</v>
      </c>
      <c r="H7" s="2328"/>
      <c r="I7" s="568">
        <v>1122.3999999999999</v>
      </c>
      <c r="J7" s="568">
        <v>1346.8799999999999</v>
      </c>
      <c r="K7" s="1469">
        <f t="shared" si="1"/>
        <v>5411.7638399999996</v>
      </c>
      <c r="L7" s="1469">
        <v>6599.7120000000004</v>
      </c>
      <c r="X7" s="1470"/>
    </row>
    <row r="8" spans="1:24" ht="33.950000000000003" customHeight="1">
      <c r="A8" t="str">
        <f t="shared" si="0"/>
        <v>Compresor cu piston - Profesional 5,5kW , 880 L/min - Rezervor 500 Litri - WLT-PROG-880-5.5/500</v>
      </c>
      <c r="B8" s="569" t="s">
        <v>5200</v>
      </c>
      <c r="C8" s="545">
        <v>500</v>
      </c>
      <c r="D8" s="795">
        <v>880</v>
      </c>
      <c r="E8" s="545">
        <v>740</v>
      </c>
      <c r="F8" s="546">
        <v>10</v>
      </c>
      <c r="G8" s="545" t="s">
        <v>5106</v>
      </c>
      <c r="H8" s="2328"/>
      <c r="I8" s="568">
        <v>1195.5999999999999</v>
      </c>
      <c r="J8" s="568">
        <v>1434.7199999999998</v>
      </c>
      <c r="K8" s="1469">
        <f t="shared" si="1"/>
        <v>5764.7049599999991</v>
      </c>
      <c r="L8" s="1469">
        <v>7030.1279999999997</v>
      </c>
      <c r="X8" s="1470"/>
    </row>
    <row r="9" spans="1:24" ht="33.950000000000003" customHeight="1">
      <c r="A9" t="str">
        <f t="shared" si="0"/>
        <v>Compresor cu piston - Profesional 7,5kW , 1400 L/min - Rezervor 500 Litri - WLT-PROG-1400-7.5/500</v>
      </c>
      <c r="B9" s="569" t="s">
        <v>5201</v>
      </c>
      <c r="C9" s="545">
        <v>500</v>
      </c>
      <c r="D9" s="795">
        <v>1400</v>
      </c>
      <c r="E9" s="545">
        <v>1100</v>
      </c>
      <c r="F9" s="546">
        <v>10</v>
      </c>
      <c r="G9" s="545" t="s">
        <v>5107</v>
      </c>
      <c r="H9" s="2328"/>
      <c r="I9" s="568">
        <v>1500.6</v>
      </c>
      <c r="J9" s="568">
        <v>1800.7199999999998</v>
      </c>
      <c r="K9" s="1469">
        <f t="shared" si="1"/>
        <v>7235.2929599999998</v>
      </c>
      <c r="L9" s="1469">
        <v>8823.5280000000002</v>
      </c>
    </row>
    <row r="10" spans="1:24" ht="69.95" customHeight="1">
      <c r="C10" s="545"/>
      <c r="E10" s="545"/>
      <c r="F10" s="546"/>
      <c r="G10" s="545"/>
      <c r="H10" s="569"/>
      <c r="I10" s="568"/>
      <c r="J10" s="568"/>
      <c r="K10" s="847"/>
      <c r="L10" s="1469"/>
    </row>
    <row r="11" spans="1:24" ht="33.950000000000003" customHeight="1">
      <c r="A11" t="str">
        <f>CONCATENATE("Compresor cu piston - Blue Line ",G11,"kW"," , ",D11," L/min - ","Rezervor ",C11," Litri - ", B11)</f>
        <v>Compresor cu piston - Blue Line 3kW , 500 L/min - Rezervor 200 Litri - WLT-BLU-500-3.0/200</v>
      </c>
      <c r="B11" s="569" t="s">
        <v>5202</v>
      </c>
      <c r="C11" s="545">
        <v>200</v>
      </c>
      <c r="D11" s="795">
        <v>500</v>
      </c>
      <c r="E11" s="545">
        <v>390</v>
      </c>
      <c r="F11" s="546">
        <v>9</v>
      </c>
      <c r="G11" s="545">
        <v>3</v>
      </c>
      <c r="H11" s="2328" t="s">
        <v>5105</v>
      </c>
      <c r="I11" s="568">
        <v>766.16</v>
      </c>
      <c r="J11" s="568">
        <v>919.39199999999994</v>
      </c>
      <c r="K11" s="1469">
        <f t="shared" si="1"/>
        <v>3576.4700159999993</v>
      </c>
      <c r="L11" s="1469">
        <v>4361.5487999999996</v>
      </c>
    </row>
    <row r="12" spans="1:24" ht="33.950000000000003" customHeight="1">
      <c r="A12" t="str">
        <f t="shared" ref="A12:A14" si="2">CONCATENATE("Compresor cu piston - Blue Line ",G12,"kW"," , ",D12," L/min - ","Rezervor ",C12," Litri - ", B12)</f>
        <v>Compresor cu piston - Blue Line 3kW , 500 L/min - Rezervor 270 Litri - WLT-BLU-500-3.0/270</v>
      </c>
      <c r="B12" s="569" t="s">
        <v>5203</v>
      </c>
      <c r="C12" s="545">
        <v>270</v>
      </c>
      <c r="D12" s="795">
        <v>500</v>
      </c>
      <c r="E12" s="545">
        <v>390</v>
      </c>
      <c r="F12" s="546">
        <v>9</v>
      </c>
      <c r="G12" s="545">
        <v>3</v>
      </c>
      <c r="H12" s="2328"/>
      <c r="I12" s="568">
        <v>857.66</v>
      </c>
      <c r="J12" s="568">
        <v>1029.192</v>
      </c>
      <c r="K12" s="1469">
        <f t="shared" si="1"/>
        <v>3841.1758560000003</v>
      </c>
      <c r="L12" s="1469">
        <v>4684.3608000000004</v>
      </c>
    </row>
    <row r="13" spans="1:24" ht="33.950000000000003" customHeight="1">
      <c r="A13" t="str">
        <f t="shared" si="2"/>
        <v>Compresor cu piston - Blue Line 5,5kW , 800 L/min - Rezervor 270 Litri - WLT-BLU-800-5.5/270</v>
      </c>
      <c r="B13" s="569" t="s">
        <v>5204</v>
      </c>
      <c r="C13" s="545">
        <v>270</v>
      </c>
      <c r="D13" s="795">
        <v>800</v>
      </c>
      <c r="E13" s="545">
        <v>680</v>
      </c>
      <c r="F13" s="546">
        <v>10</v>
      </c>
      <c r="G13" s="545" t="s">
        <v>5106</v>
      </c>
      <c r="H13" s="2328"/>
      <c r="I13" s="568">
        <v>1011.38</v>
      </c>
      <c r="J13" s="568">
        <v>1213.6559999999999</v>
      </c>
      <c r="K13" s="1469">
        <f t="shared" si="1"/>
        <v>4699.9992480000001</v>
      </c>
      <c r="L13" s="1469">
        <v>5731.7064</v>
      </c>
    </row>
    <row r="14" spans="1:24" ht="33.950000000000003" customHeight="1">
      <c r="A14" t="str">
        <f t="shared" si="2"/>
        <v>Compresor cu piston - Blue Line 5,5kW , 800 L/min - Rezervor 500 Litri - WLT-BLU-800-5.5/500</v>
      </c>
      <c r="B14" s="569" t="s">
        <v>5205</v>
      </c>
      <c r="C14" s="545">
        <v>500</v>
      </c>
      <c r="D14" s="795">
        <v>800</v>
      </c>
      <c r="E14" s="545">
        <v>680</v>
      </c>
      <c r="F14" s="546">
        <v>10</v>
      </c>
      <c r="G14" s="545" t="s">
        <v>5106</v>
      </c>
      <c r="H14" s="2328"/>
      <c r="I14" s="568">
        <v>1167.54</v>
      </c>
      <c r="J14" s="568">
        <v>1401.048</v>
      </c>
      <c r="K14" s="1469">
        <f t="shared" si="1"/>
        <v>5511.7638239999997</v>
      </c>
      <c r="L14" s="1469">
        <v>6721.6632</v>
      </c>
    </row>
    <row r="15" spans="1:24" ht="69.95" customHeight="1">
      <c r="C15" s="545"/>
      <c r="E15" s="545"/>
      <c r="F15" s="546"/>
      <c r="G15" s="545"/>
      <c r="H15" s="569"/>
      <c r="I15" s="545"/>
      <c r="J15" s="545"/>
      <c r="K15" s="847"/>
      <c r="L15" s="847"/>
    </row>
    <row r="16" spans="1:24" ht="74.099999999999994" customHeight="1">
      <c r="A16" s="879" t="s">
        <v>5369</v>
      </c>
      <c r="B16" s="880" t="s">
        <v>952</v>
      </c>
      <c r="C16" s="881" t="s">
        <v>5331</v>
      </c>
      <c r="D16" s="2330" t="s">
        <v>5372</v>
      </c>
      <c r="E16" s="2331"/>
      <c r="F16" s="882" t="s">
        <v>5327</v>
      </c>
      <c r="G16" s="881" t="s">
        <v>5328</v>
      </c>
      <c r="H16" s="880" t="s">
        <v>5100</v>
      </c>
      <c r="I16" s="883" t="s">
        <v>5101</v>
      </c>
      <c r="J16" s="883" t="s">
        <v>5102</v>
      </c>
      <c r="K16" s="884" t="s">
        <v>8713</v>
      </c>
      <c r="L16" s="884" t="s">
        <v>5349</v>
      </c>
    </row>
    <row r="17" spans="1:12">
      <c r="A17" s="2326" t="s">
        <v>5371</v>
      </c>
      <c r="B17" s="2328" t="s">
        <v>5191</v>
      </c>
      <c r="C17" s="2326">
        <v>500</v>
      </c>
      <c r="D17" s="2327">
        <v>850</v>
      </c>
      <c r="E17" s="2327"/>
      <c r="F17" s="546" t="s">
        <v>5108</v>
      </c>
      <c r="G17" s="2326" t="s">
        <v>5106</v>
      </c>
      <c r="H17" s="2328" t="s">
        <v>5105</v>
      </c>
      <c r="I17" s="2326">
        <v>3538.0000000000005</v>
      </c>
      <c r="J17" s="2326">
        <f>I17*1.2</f>
        <v>4245.6000000000004</v>
      </c>
      <c r="K17" s="2329">
        <f>L17*0.82</f>
        <v>17058.820800000001</v>
      </c>
      <c r="L17" s="2329">
        <f>J17*4.9</f>
        <v>20803.440000000002</v>
      </c>
    </row>
    <row r="18" spans="1:12">
      <c r="A18" s="2326"/>
      <c r="B18" s="2328"/>
      <c r="C18" s="2326"/>
      <c r="D18" s="2327">
        <v>700</v>
      </c>
      <c r="E18" s="2327"/>
      <c r="F18" s="546" t="s">
        <v>5109</v>
      </c>
      <c r="G18" s="2326"/>
      <c r="H18" s="2328"/>
      <c r="I18" s="2326"/>
      <c r="J18" s="2326"/>
      <c r="K18" s="2329"/>
      <c r="L18" s="2329"/>
    </row>
    <row r="19" spans="1:12">
      <c r="A19" s="2326"/>
      <c r="B19" s="2328"/>
      <c r="C19" s="2326"/>
      <c r="D19" s="2327">
        <v>550</v>
      </c>
      <c r="E19" s="2327"/>
      <c r="F19" s="546" t="s">
        <v>5110</v>
      </c>
      <c r="G19" s="2326"/>
      <c r="H19" s="2328"/>
      <c r="I19" s="2326"/>
      <c r="J19" s="2326"/>
      <c r="K19" s="2329"/>
      <c r="L19" s="2329"/>
    </row>
    <row r="20" spans="1:12">
      <c r="C20" s="545"/>
      <c r="E20" s="795"/>
      <c r="F20" s="546"/>
      <c r="G20" s="545"/>
      <c r="H20" s="569"/>
      <c r="I20" s="545"/>
      <c r="J20" s="545"/>
      <c r="K20" s="847"/>
      <c r="L20" s="847"/>
    </row>
    <row r="21" spans="1:12">
      <c r="A21" s="2326" t="s">
        <v>5373</v>
      </c>
      <c r="B21" s="2328" t="s">
        <v>5192</v>
      </c>
      <c r="C21" s="2326">
        <v>500</v>
      </c>
      <c r="D21" s="2327">
        <v>1150</v>
      </c>
      <c r="E21" s="2327"/>
      <c r="F21" s="546" t="s">
        <v>5108</v>
      </c>
      <c r="G21" s="2326" t="s">
        <v>5107</v>
      </c>
      <c r="H21" s="2328" t="s">
        <v>5105</v>
      </c>
      <c r="I21" s="2326">
        <v>4139.2160000000003</v>
      </c>
      <c r="J21" s="2326">
        <f>I21*1.2</f>
        <v>4967.0592000000006</v>
      </c>
      <c r="K21" s="2329">
        <f>L21*0.82</f>
        <v>19957.643865600003</v>
      </c>
      <c r="L21" s="2329">
        <f>J21*4.9</f>
        <v>24338.590080000005</v>
      </c>
    </row>
    <row r="22" spans="1:12">
      <c r="A22" s="2326"/>
      <c r="B22" s="2328"/>
      <c r="C22" s="2326"/>
      <c r="D22" s="2327">
        <v>1000</v>
      </c>
      <c r="E22" s="2327"/>
      <c r="F22" s="546" t="s">
        <v>5109</v>
      </c>
      <c r="G22" s="2326"/>
      <c r="H22" s="2328"/>
      <c r="I22" s="2326"/>
      <c r="J22" s="2326"/>
      <c r="K22" s="2329"/>
      <c r="L22" s="2329"/>
    </row>
    <row r="23" spans="1:12">
      <c r="A23" s="2326"/>
      <c r="B23" s="2328"/>
      <c r="C23" s="2326"/>
      <c r="D23" s="2327">
        <v>850</v>
      </c>
      <c r="E23" s="2327"/>
      <c r="F23" s="546" t="s">
        <v>5110</v>
      </c>
      <c r="G23" s="2326"/>
      <c r="H23" s="2328"/>
      <c r="I23" s="2326"/>
      <c r="J23" s="2326"/>
      <c r="K23" s="2329"/>
      <c r="L23" s="2329"/>
    </row>
    <row r="24" spans="1:12">
      <c r="C24" s="545"/>
      <c r="E24" s="795"/>
      <c r="F24" s="546"/>
      <c r="G24" s="545"/>
      <c r="H24" s="569"/>
      <c r="I24" s="545"/>
      <c r="J24" s="545"/>
      <c r="K24" s="847"/>
      <c r="L24" s="847"/>
    </row>
    <row r="25" spans="1:12">
      <c r="A25" s="2326" t="s">
        <v>5375</v>
      </c>
      <c r="B25" s="2328" t="s">
        <v>5193</v>
      </c>
      <c r="C25" s="2326">
        <v>500</v>
      </c>
      <c r="D25" s="2327">
        <v>1650</v>
      </c>
      <c r="E25" s="2327"/>
      <c r="F25" s="546" t="s">
        <v>5108</v>
      </c>
      <c r="G25" s="2326">
        <v>11</v>
      </c>
      <c r="H25" s="2328" t="s">
        <v>5105</v>
      </c>
      <c r="I25" s="2326">
        <v>4426</v>
      </c>
      <c r="J25" s="2326">
        <f>I25*1.2</f>
        <v>5311.2</v>
      </c>
      <c r="K25" s="2329">
        <f>L25*0.82</f>
        <v>21340.401600000001</v>
      </c>
      <c r="L25" s="2329">
        <f>J25*4.9</f>
        <v>26024.880000000001</v>
      </c>
    </row>
    <row r="26" spans="1:12">
      <c r="A26" s="2326"/>
      <c r="B26" s="2328"/>
      <c r="C26" s="2326"/>
      <c r="D26" s="2327">
        <v>1500</v>
      </c>
      <c r="E26" s="2327"/>
      <c r="F26" s="546" t="s">
        <v>5109</v>
      </c>
      <c r="G26" s="2326"/>
      <c r="H26" s="2328"/>
      <c r="I26" s="2326"/>
      <c r="J26" s="2326"/>
      <c r="K26" s="2329"/>
      <c r="L26" s="2329"/>
    </row>
    <row r="27" spans="1:12">
      <c r="A27" s="2326"/>
      <c r="B27" s="2328"/>
      <c r="C27" s="2326"/>
      <c r="D27" s="2327">
        <v>1200</v>
      </c>
      <c r="E27" s="2327"/>
      <c r="F27" s="546" t="s">
        <v>5110</v>
      </c>
      <c r="G27" s="2326"/>
      <c r="H27" s="2328"/>
      <c r="I27" s="2326"/>
      <c r="J27" s="2326"/>
      <c r="K27" s="2329"/>
      <c r="L27" s="2329"/>
    </row>
    <row r="28" spans="1:12">
      <c r="C28" s="545"/>
      <c r="E28" s="795"/>
      <c r="F28" s="546"/>
      <c r="G28" s="545"/>
      <c r="H28" s="569"/>
      <c r="I28" s="545"/>
      <c r="J28" s="545"/>
      <c r="K28" s="847"/>
      <c r="L28" s="847"/>
    </row>
    <row r="29" spans="1:12">
      <c r="A29" s="2326" t="s">
        <v>5376</v>
      </c>
      <c r="B29" s="2328" t="s">
        <v>5194</v>
      </c>
      <c r="C29" s="2326">
        <v>500</v>
      </c>
      <c r="D29" s="2327">
        <v>2250</v>
      </c>
      <c r="E29" s="2327"/>
      <c r="F29" s="546" t="s">
        <v>5108</v>
      </c>
      <c r="G29" s="2326">
        <v>15</v>
      </c>
      <c r="H29" s="2328" t="s">
        <v>5105</v>
      </c>
      <c r="I29" s="2326">
        <v>4699.4400000000005</v>
      </c>
      <c r="J29" s="2326">
        <f>I29*1.2</f>
        <v>5639.3280000000004</v>
      </c>
      <c r="K29" s="2329">
        <f>L29*0.82</f>
        <v>22658.819904000004</v>
      </c>
      <c r="L29" s="2329">
        <f>J29*4.9</f>
        <v>27632.707200000004</v>
      </c>
    </row>
    <row r="30" spans="1:12">
      <c r="A30" s="2326"/>
      <c r="B30" s="2328"/>
      <c r="C30" s="2326"/>
      <c r="D30" s="2327">
        <v>2150</v>
      </c>
      <c r="E30" s="2327"/>
      <c r="F30" s="546" t="s">
        <v>5109</v>
      </c>
      <c r="G30" s="2326"/>
      <c r="H30" s="2328"/>
      <c r="I30" s="2326"/>
      <c r="J30" s="2326"/>
      <c r="K30" s="2329"/>
      <c r="L30" s="2329"/>
    </row>
    <row r="31" spans="1:12">
      <c r="A31" s="2326"/>
      <c r="B31" s="2328"/>
      <c r="C31" s="2326"/>
      <c r="D31" s="2327">
        <v>1600</v>
      </c>
      <c r="E31" s="2327"/>
      <c r="F31" s="546" t="s">
        <v>5110</v>
      </c>
      <c r="G31" s="2326"/>
      <c r="H31" s="2328"/>
      <c r="I31" s="2326"/>
      <c r="J31" s="2326"/>
      <c r="K31" s="2329"/>
      <c r="L31" s="2329"/>
    </row>
  </sheetData>
  <mergeCells count="52">
    <mergeCell ref="K1:L1"/>
    <mergeCell ref="A17:A19"/>
    <mergeCell ref="A21:A23"/>
    <mergeCell ref="A25:A27"/>
    <mergeCell ref="A29:A31"/>
    <mergeCell ref="J29:J31"/>
    <mergeCell ref="B29:B31"/>
    <mergeCell ref="C29:C31"/>
    <mergeCell ref="I25:I27"/>
    <mergeCell ref="J25:J27"/>
    <mergeCell ref="B25:B27"/>
    <mergeCell ref="C25:C27"/>
    <mergeCell ref="B21:B23"/>
    <mergeCell ref="C21:C23"/>
    <mergeCell ref="I17:I19"/>
    <mergeCell ref="J17:J19"/>
    <mergeCell ref="B17:B19"/>
    <mergeCell ref="K29:K31"/>
    <mergeCell ref="L29:L31"/>
    <mergeCell ref="D30:E30"/>
    <mergeCell ref="D31:E31"/>
    <mergeCell ref="I29:I31"/>
    <mergeCell ref="D29:E29"/>
    <mergeCell ref="G29:G31"/>
    <mergeCell ref="H29:H31"/>
    <mergeCell ref="K25:K27"/>
    <mergeCell ref="L25:L27"/>
    <mergeCell ref="D26:E26"/>
    <mergeCell ref="D27:E27"/>
    <mergeCell ref="J21:J23"/>
    <mergeCell ref="K21:K23"/>
    <mergeCell ref="L21:L23"/>
    <mergeCell ref="D22:E22"/>
    <mergeCell ref="D23:E23"/>
    <mergeCell ref="I21:I23"/>
    <mergeCell ref="D25:E25"/>
    <mergeCell ref="G25:G27"/>
    <mergeCell ref="H25:H27"/>
    <mergeCell ref="D21:E21"/>
    <mergeCell ref="G21:G23"/>
    <mergeCell ref="H21:H23"/>
    <mergeCell ref="L17:L19"/>
    <mergeCell ref="D18:E18"/>
    <mergeCell ref="D19:E19"/>
    <mergeCell ref="H4:H9"/>
    <mergeCell ref="H11:H14"/>
    <mergeCell ref="D16:E16"/>
    <mergeCell ref="C17:C19"/>
    <mergeCell ref="D17:E17"/>
    <mergeCell ref="G17:G19"/>
    <mergeCell ref="H17:H19"/>
    <mergeCell ref="K17:K19"/>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1048576"/>
  <sheetViews>
    <sheetView topLeftCell="A7" zoomScale="40" zoomScaleNormal="40" zoomScalePageLayoutView="90" workbookViewId="0">
      <selection activeCell="C14" sqref="C14"/>
    </sheetView>
  </sheetViews>
  <sheetFormatPr defaultColWidth="10.6640625" defaultRowHeight="18.75"/>
  <cols>
    <col min="1" max="1" width="24.44140625" style="892" customWidth="1"/>
    <col min="2" max="2" width="10.6640625" style="894"/>
    <col min="3" max="3" width="11.88671875" style="894" customWidth="1"/>
    <col min="4" max="4" width="11.44140625" style="894" customWidth="1"/>
    <col min="5" max="5" width="8.33203125" style="894" customWidth="1"/>
    <col min="6" max="6" width="10.6640625" style="894" customWidth="1"/>
    <col min="7" max="7" width="8.6640625" style="894" customWidth="1"/>
    <col min="8" max="8" width="13.88671875" style="892" customWidth="1"/>
    <col min="9" max="16384" width="10.6640625" style="892"/>
  </cols>
  <sheetData>
    <row r="1" spans="1:30" ht="143.1" customHeight="1" thickBot="1">
      <c r="A1" s="2342" t="s">
        <v>5537</v>
      </c>
      <c r="B1" s="2342"/>
      <c r="C1" s="2342"/>
      <c r="D1" s="2342"/>
      <c r="E1" s="2342"/>
      <c r="F1" s="2342"/>
      <c r="G1" s="2342"/>
      <c r="H1" s="2342"/>
      <c r="I1" s="2342"/>
      <c r="J1" s="2342"/>
      <c r="K1" s="2342"/>
      <c r="L1" s="2342"/>
      <c r="M1" s="2343"/>
      <c r="N1" s="2344" t="s">
        <v>5681</v>
      </c>
      <c r="O1" s="2345"/>
      <c r="P1" s="2345"/>
      <c r="Q1" s="2345"/>
    </row>
    <row r="2" spans="1:30" ht="170.1" customHeight="1">
      <c r="A2" s="908" t="s">
        <v>5401</v>
      </c>
      <c r="B2" s="895" t="s">
        <v>5392</v>
      </c>
      <c r="C2" s="896" t="s">
        <v>5397</v>
      </c>
      <c r="D2" s="896" t="s">
        <v>5396</v>
      </c>
      <c r="E2" s="895" t="s">
        <v>5393</v>
      </c>
      <c r="F2" s="896" t="s">
        <v>5394</v>
      </c>
      <c r="G2" s="897" t="s">
        <v>5395</v>
      </c>
      <c r="H2" s="897" t="s">
        <v>5402</v>
      </c>
      <c r="I2" s="898"/>
      <c r="J2" s="898"/>
      <c r="K2" s="898"/>
      <c r="L2" s="898"/>
      <c r="M2" s="899"/>
      <c r="T2"/>
      <c r="AD2"/>
    </row>
    <row r="3" spans="1:30" ht="19.5" thickBot="1">
      <c r="A3" s="909" t="s">
        <v>5391</v>
      </c>
      <c r="B3" s="910">
        <v>450</v>
      </c>
      <c r="C3" s="910">
        <v>3000</v>
      </c>
      <c r="D3" s="910">
        <v>250</v>
      </c>
      <c r="E3" s="910">
        <v>1400</v>
      </c>
      <c r="F3" s="910">
        <v>4</v>
      </c>
      <c r="G3" s="910">
        <v>365</v>
      </c>
      <c r="H3" s="904">
        <v>8970</v>
      </c>
      <c r="I3" s="904"/>
      <c r="J3" s="904"/>
      <c r="K3" s="904"/>
      <c r="L3" s="904"/>
      <c r="M3" s="905"/>
    </row>
    <row r="4" spans="1:30" ht="19.5" thickBot="1"/>
    <row r="5" spans="1:30" ht="170.1" customHeight="1">
      <c r="A5" s="908" t="s">
        <v>5417</v>
      </c>
      <c r="B5" s="895" t="s">
        <v>5392</v>
      </c>
      <c r="C5" s="896" t="s">
        <v>5397</v>
      </c>
      <c r="D5" s="896" t="s">
        <v>5396</v>
      </c>
      <c r="E5" s="895" t="s">
        <v>5393</v>
      </c>
      <c r="F5" s="896" t="s">
        <v>5394</v>
      </c>
      <c r="G5" s="897" t="s">
        <v>5395</v>
      </c>
      <c r="H5" s="897" t="s">
        <v>5402</v>
      </c>
      <c r="I5" s="898"/>
      <c r="J5" s="898"/>
      <c r="K5" s="898"/>
      <c r="L5" s="898"/>
      <c r="M5" s="899"/>
    </row>
    <row r="6" spans="1:30" ht="18" customHeight="1">
      <c r="A6" s="900" t="s">
        <v>5387</v>
      </c>
      <c r="B6" s="901">
        <v>700</v>
      </c>
      <c r="C6" s="901">
        <v>420</v>
      </c>
      <c r="D6" s="901">
        <v>280</v>
      </c>
      <c r="E6" s="901">
        <v>1400</v>
      </c>
      <c r="F6" s="901" t="s">
        <v>5103</v>
      </c>
      <c r="G6" s="901">
        <v>100</v>
      </c>
      <c r="H6" s="911">
        <v>2400</v>
      </c>
      <c r="I6" s="902"/>
      <c r="J6" s="902"/>
      <c r="K6" s="902"/>
      <c r="L6" s="902"/>
      <c r="M6" s="903"/>
    </row>
    <row r="7" spans="1:30" ht="18" customHeight="1" thickBot="1">
      <c r="A7" s="909" t="s">
        <v>5403</v>
      </c>
      <c r="B7" s="910">
        <v>700</v>
      </c>
      <c r="C7" s="910">
        <v>420</v>
      </c>
      <c r="D7" s="910">
        <v>280</v>
      </c>
      <c r="E7" s="910">
        <v>1400</v>
      </c>
      <c r="F7" s="910">
        <v>4</v>
      </c>
      <c r="G7" s="910">
        <v>100</v>
      </c>
      <c r="H7" s="904">
        <v>2400</v>
      </c>
      <c r="I7" s="904"/>
      <c r="J7" s="904"/>
      <c r="K7" s="904"/>
      <c r="L7" s="904"/>
      <c r="M7" s="905"/>
    </row>
    <row r="8" spans="1:30" ht="18" customHeight="1" thickBot="1"/>
    <row r="9" spans="1:30" ht="170.1" customHeight="1">
      <c r="A9" s="912" t="s">
        <v>5418</v>
      </c>
      <c r="B9" s="895" t="s">
        <v>5392</v>
      </c>
      <c r="C9" s="896" t="s">
        <v>5397</v>
      </c>
      <c r="D9" s="896" t="s">
        <v>5396</v>
      </c>
      <c r="E9" s="895" t="s">
        <v>5393</v>
      </c>
      <c r="F9" s="896" t="s">
        <v>5394</v>
      </c>
      <c r="G9" s="897" t="s">
        <v>5395</v>
      </c>
      <c r="H9" s="897" t="s">
        <v>5402</v>
      </c>
      <c r="I9" s="898"/>
      <c r="J9" s="898"/>
      <c r="K9" s="898"/>
      <c r="L9" s="898"/>
      <c r="M9" s="899"/>
    </row>
    <row r="10" spans="1:30">
      <c r="A10" s="900" t="s">
        <v>5383</v>
      </c>
      <c r="B10" s="901">
        <v>750</v>
      </c>
      <c r="C10" s="901">
        <v>530</v>
      </c>
      <c r="D10" s="901">
        <v>300</v>
      </c>
      <c r="E10" s="901">
        <v>900</v>
      </c>
      <c r="F10" s="901" t="s">
        <v>5398</v>
      </c>
      <c r="G10" s="901">
        <v>260</v>
      </c>
      <c r="H10" s="902">
        <v>3470</v>
      </c>
      <c r="I10" s="902"/>
      <c r="J10" s="902"/>
      <c r="K10" s="902"/>
      <c r="L10" s="902"/>
      <c r="M10" s="903"/>
    </row>
    <row r="11" spans="1:30">
      <c r="A11" s="900" t="s">
        <v>5384</v>
      </c>
      <c r="B11" s="901">
        <v>800</v>
      </c>
      <c r="C11" s="901">
        <v>500</v>
      </c>
      <c r="D11" s="901">
        <v>325</v>
      </c>
      <c r="E11" s="901">
        <v>1400</v>
      </c>
      <c r="F11" s="901" t="s">
        <v>5106</v>
      </c>
      <c r="G11" s="901">
        <v>260</v>
      </c>
      <c r="H11" s="902">
        <v>3160</v>
      </c>
      <c r="I11" s="902"/>
      <c r="J11" s="902"/>
      <c r="K11" s="902"/>
      <c r="L11" s="902"/>
      <c r="M11" s="903"/>
    </row>
    <row r="12" spans="1:30" ht="19.5" thickBot="1">
      <c r="A12" s="909" t="s">
        <v>5385</v>
      </c>
      <c r="B12" s="910">
        <v>1000</v>
      </c>
      <c r="C12" s="910">
        <v>450</v>
      </c>
      <c r="D12" s="910">
        <v>400</v>
      </c>
      <c r="E12" s="910">
        <v>900</v>
      </c>
      <c r="F12" s="910" t="s">
        <v>5107</v>
      </c>
      <c r="G12" s="910">
        <v>310</v>
      </c>
      <c r="H12" s="904">
        <v>4420</v>
      </c>
      <c r="I12" s="904"/>
      <c r="J12" s="904"/>
      <c r="K12" s="904"/>
      <c r="L12" s="904"/>
      <c r="M12" s="905"/>
    </row>
    <row r="13" spans="1:30" ht="18" customHeight="1" thickBot="1"/>
    <row r="14" spans="1:30" ht="170.1" customHeight="1">
      <c r="A14" s="908" t="s">
        <v>5419</v>
      </c>
      <c r="B14" s="895" t="s">
        <v>5392</v>
      </c>
      <c r="C14" s="896" t="s">
        <v>5397</v>
      </c>
      <c r="D14" s="896" t="s">
        <v>5396</v>
      </c>
      <c r="E14" s="895" t="s">
        <v>5393</v>
      </c>
      <c r="F14" s="896" t="s">
        <v>5394</v>
      </c>
      <c r="G14" s="897" t="s">
        <v>5395</v>
      </c>
      <c r="H14" s="897" t="s">
        <v>5402</v>
      </c>
      <c r="I14" s="898"/>
      <c r="J14" s="898"/>
      <c r="K14" s="898"/>
      <c r="L14" s="898"/>
      <c r="M14" s="899"/>
    </row>
    <row r="15" spans="1:30">
      <c r="A15" s="913" t="s">
        <v>5383</v>
      </c>
      <c r="B15" s="901">
        <v>750</v>
      </c>
      <c r="C15" s="901">
        <v>550</v>
      </c>
      <c r="D15" s="901">
        <v>300</v>
      </c>
      <c r="E15" s="901">
        <v>1400</v>
      </c>
      <c r="F15" s="901" t="s">
        <v>5398</v>
      </c>
      <c r="G15" s="901">
        <v>165</v>
      </c>
      <c r="H15" s="901">
        <v>3410</v>
      </c>
      <c r="I15" s="902"/>
      <c r="J15" s="902"/>
      <c r="K15" s="902"/>
      <c r="L15" s="902"/>
      <c r="M15" s="903"/>
    </row>
    <row r="16" spans="1:30" ht="19.5" thickBot="1">
      <c r="A16" s="914" t="s">
        <v>5386</v>
      </c>
      <c r="B16" s="910">
        <v>750</v>
      </c>
      <c r="C16" s="910">
        <v>550</v>
      </c>
      <c r="D16" s="910">
        <v>300</v>
      </c>
      <c r="E16" s="910">
        <v>1400</v>
      </c>
      <c r="F16" s="910">
        <v>4</v>
      </c>
      <c r="G16" s="910">
        <v>165</v>
      </c>
      <c r="H16" s="910">
        <v>2810</v>
      </c>
      <c r="I16" s="904"/>
      <c r="J16" s="904"/>
      <c r="K16" s="904"/>
      <c r="L16" s="904"/>
      <c r="M16" s="905"/>
    </row>
    <row r="18" spans="1:17" ht="29.25" thickBot="1">
      <c r="A18" s="2339" t="s">
        <v>5388</v>
      </c>
      <c r="B18" s="2340"/>
      <c r="C18" s="2340"/>
      <c r="D18" s="2340"/>
      <c r="E18" s="2340"/>
      <c r="F18" s="2340"/>
      <c r="G18" s="2340"/>
      <c r="H18" s="2340"/>
      <c r="I18" s="2340"/>
      <c r="J18" s="2340"/>
      <c r="K18" s="2340"/>
      <c r="L18" s="2340"/>
      <c r="M18" s="2341"/>
      <c r="N18" s="2338" t="s">
        <v>5423</v>
      </c>
      <c r="O18" s="2338"/>
      <c r="P18" s="2338"/>
      <c r="Q18" s="2338"/>
    </row>
    <row r="19" spans="1:17" ht="75">
      <c r="A19" s="915"/>
      <c r="B19" s="895" t="s">
        <v>5392</v>
      </c>
      <c r="C19" s="897" t="s">
        <v>5399</v>
      </c>
      <c r="D19" s="896" t="s">
        <v>5394</v>
      </c>
      <c r="E19" s="897" t="s">
        <v>5395</v>
      </c>
      <c r="F19" s="897" t="s">
        <v>5402</v>
      </c>
      <c r="G19" s="895"/>
      <c r="H19" s="898"/>
      <c r="I19" s="898"/>
      <c r="J19" s="898"/>
      <c r="K19" s="898"/>
      <c r="L19" s="898"/>
      <c r="M19" s="899"/>
      <c r="N19" s="902"/>
      <c r="O19" s="902"/>
      <c r="P19" s="902"/>
      <c r="Q19" s="902"/>
    </row>
    <row r="20" spans="1:17" ht="23.1" customHeight="1">
      <c r="A20" s="900" t="s">
        <v>5407</v>
      </c>
      <c r="B20" s="901">
        <v>190</v>
      </c>
      <c r="C20" s="907" t="s">
        <v>5408</v>
      </c>
      <c r="D20" s="907" t="s">
        <v>5409</v>
      </c>
      <c r="E20" s="907">
        <v>40</v>
      </c>
      <c r="F20" s="907">
        <v>1250</v>
      </c>
      <c r="G20" s="901"/>
      <c r="H20" s="902"/>
      <c r="I20" s="902"/>
      <c r="J20" s="902"/>
      <c r="K20" s="902"/>
      <c r="L20" s="902"/>
      <c r="M20" s="903"/>
    </row>
    <row r="21" spans="1:17" ht="23.1" customHeight="1">
      <c r="A21" s="900" t="s">
        <v>5404</v>
      </c>
      <c r="B21" s="901">
        <v>260</v>
      </c>
      <c r="C21" s="901">
        <v>16</v>
      </c>
      <c r="D21" s="901" t="s">
        <v>5103</v>
      </c>
      <c r="E21" s="901">
        <v>90</v>
      </c>
      <c r="F21" s="901">
        <v>1740</v>
      </c>
      <c r="G21" s="901"/>
      <c r="H21" s="902"/>
      <c r="I21" s="902"/>
      <c r="J21" s="902"/>
      <c r="K21" s="902"/>
      <c r="L21" s="902"/>
      <c r="M21" s="903"/>
    </row>
    <row r="22" spans="1:17" ht="23.1" customHeight="1">
      <c r="A22" s="900" t="s">
        <v>5405</v>
      </c>
      <c r="B22" s="901">
        <v>280</v>
      </c>
      <c r="C22" s="901">
        <v>25</v>
      </c>
      <c r="D22" s="901" t="s">
        <v>5103</v>
      </c>
      <c r="E22" s="901">
        <v>105</v>
      </c>
      <c r="F22" s="901">
        <v>2050</v>
      </c>
      <c r="G22" s="901"/>
      <c r="H22" s="902"/>
      <c r="I22" s="902"/>
      <c r="J22" s="902"/>
      <c r="K22" s="902"/>
      <c r="L22" s="902"/>
      <c r="M22" s="903"/>
    </row>
    <row r="23" spans="1:17" ht="23.1" customHeight="1">
      <c r="A23" s="900" t="s">
        <v>5406</v>
      </c>
      <c r="B23" s="901">
        <v>330</v>
      </c>
      <c r="C23" s="901">
        <v>25</v>
      </c>
      <c r="D23" s="901">
        <v>4</v>
      </c>
      <c r="E23" s="901">
        <v>115</v>
      </c>
      <c r="F23" s="901">
        <v>1920</v>
      </c>
      <c r="G23" s="901"/>
      <c r="H23" s="902"/>
      <c r="I23" s="902"/>
      <c r="J23" s="902"/>
      <c r="K23" s="902"/>
      <c r="L23" s="902"/>
      <c r="M23" s="903"/>
    </row>
    <row r="24" spans="1:17" ht="23.1" customHeight="1">
      <c r="A24" s="900" t="s">
        <v>5410</v>
      </c>
      <c r="B24" s="901">
        <v>330</v>
      </c>
      <c r="C24" s="901">
        <v>35</v>
      </c>
      <c r="D24" s="901">
        <v>4</v>
      </c>
      <c r="E24" s="901">
        <v>140</v>
      </c>
      <c r="F24" s="901">
        <v>2100</v>
      </c>
      <c r="G24" s="901"/>
      <c r="H24" s="902"/>
      <c r="I24" s="902"/>
      <c r="J24" s="902"/>
      <c r="K24" s="902"/>
      <c r="L24" s="902"/>
      <c r="M24" s="903"/>
    </row>
    <row r="25" spans="1:17" ht="23.1" customHeight="1">
      <c r="A25" s="900" t="s">
        <v>5422</v>
      </c>
      <c r="B25" s="901">
        <v>500</v>
      </c>
      <c r="C25" s="901">
        <v>35</v>
      </c>
      <c r="D25" s="901" t="s">
        <v>5106</v>
      </c>
      <c r="E25" s="901">
        <v>170</v>
      </c>
      <c r="F25" s="901">
        <v>4650</v>
      </c>
      <c r="G25" s="901"/>
      <c r="H25" s="902"/>
      <c r="I25" s="902"/>
      <c r="J25" s="902"/>
      <c r="K25" s="902"/>
      <c r="L25" s="902"/>
      <c r="M25" s="903"/>
    </row>
    <row r="26" spans="1:17" ht="23.1" customHeight="1">
      <c r="A26" s="900" t="s">
        <v>5420</v>
      </c>
      <c r="B26" s="901" t="s">
        <v>5400</v>
      </c>
      <c r="C26" s="901">
        <v>65</v>
      </c>
      <c r="D26" s="901" t="s">
        <v>5106</v>
      </c>
      <c r="E26" s="901">
        <v>220</v>
      </c>
      <c r="F26" s="901">
        <v>4230</v>
      </c>
      <c r="G26" s="901"/>
      <c r="H26" s="902"/>
      <c r="I26" s="902"/>
      <c r="J26" s="902"/>
      <c r="K26" s="902"/>
      <c r="L26" s="902"/>
      <c r="M26" s="903"/>
    </row>
    <row r="27" spans="1:17" ht="23.1" customHeight="1" thickBot="1">
      <c r="A27" s="909" t="s">
        <v>5421</v>
      </c>
      <c r="B27" s="910" t="s">
        <v>5400</v>
      </c>
      <c r="C27" s="910">
        <v>65</v>
      </c>
      <c r="D27" s="910" t="s">
        <v>5107</v>
      </c>
      <c r="E27" s="910">
        <v>310</v>
      </c>
      <c r="F27" s="910">
        <v>9060</v>
      </c>
      <c r="G27" s="910"/>
      <c r="H27" s="904"/>
      <c r="I27" s="904"/>
      <c r="J27" s="904"/>
      <c r="K27" s="904"/>
      <c r="L27" s="904"/>
      <c r="M27" s="905"/>
    </row>
    <row r="29" spans="1:17" ht="29.25" thickBot="1">
      <c r="A29" s="2347" t="s">
        <v>5389</v>
      </c>
      <c r="B29" s="2347"/>
      <c r="C29" s="2347"/>
      <c r="D29" s="2347"/>
      <c r="E29" s="2347"/>
      <c r="F29" s="2347"/>
      <c r="G29" s="2347"/>
      <c r="H29" s="2347"/>
      <c r="I29" s="2347"/>
      <c r="J29" s="2347"/>
      <c r="K29" s="2347"/>
      <c r="L29" s="2347"/>
      <c r="M29" s="2347"/>
      <c r="N29" s="2346" t="s">
        <v>5424</v>
      </c>
      <c r="O29" s="2346"/>
      <c r="P29" s="2346"/>
      <c r="Q29" s="2346"/>
    </row>
    <row r="30" spans="1:17" ht="113.1" customHeight="1">
      <c r="A30" s="918" t="s">
        <v>5390</v>
      </c>
      <c r="B30" s="919" t="s">
        <v>5392</v>
      </c>
      <c r="C30" s="920" t="s">
        <v>5397</v>
      </c>
      <c r="D30" s="920" t="s">
        <v>5396</v>
      </c>
      <c r="E30" s="919" t="s">
        <v>5393</v>
      </c>
      <c r="F30" s="920" t="s">
        <v>5394</v>
      </c>
      <c r="G30" s="921" t="s">
        <v>5395</v>
      </c>
      <c r="H30" s="921" t="s">
        <v>5402</v>
      </c>
      <c r="I30" s="898"/>
      <c r="J30" s="898"/>
      <c r="K30" s="898"/>
      <c r="L30" s="898"/>
      <c r="M30" s="898"/>
      <c r="N30" s="898"/>
      <c r="O30" s="898"/>
      <c r="P30" s="898"/>
      <c r="Q30" s="899"/>
    </row>
    <row r="31" spans="1:17">
      <c r="A31" s="922"/>
      <c r="B31" s="916">
        <v>450</v>
      </c>
      <c r="C31" s="916">
        <v>3500</v>
      </c>
      <c r="D31" s="916">
        <v>140</v>
      </c>
      <c r="E31" s="916">
        <v>1400</v>
      </c>
      <c r="F31" s="916" t="s">
        <v>5106</v>
      </c>
      <c r="G31" s="916">
        <v>1500</v>
      </c>
      <c r="H31" s="917">
        <v>22800</v>
      </c>
      <c r="I31" s="902"/>
      <c r="J31" s="902"/>
      <c r="K31" s="902"/>
      <c r="L31" s="902"/>
      <c r="M31" s="902"/>
      <c r="N31" s="902"/>
      <c r="O31" s="902"/>
      <c r="P31" s="902"/>
      <c r="Q31" s="903"/>
    </row>
    <row r="32" spans="1:17" ht="114" customHeight="1" thickBot="1">
      <c r="A32" s="2334" t="s">
        <v>5411</v>
      </c>
      <c r="B32" s="2335"/>
      <c r="C32" s="2335"/>
      <c r="D32" s="2335"/>
      <c r="E32" s="2335"/>
      <c r="F32" s="2335"/>
      <c r="G32" s="2335"/>
      <c r="H32" s="2335"/>
      <c r="I32" s="904"/>
      <c r="J32" s="904"/>
      <c r="K32" s="904"/>
      <c r="L32" s="904"/>
      <c r="M32" s="904"/>
      <c r="N32" s="904"/>
      <c r="O32" s="904"/>
      <c r="P32" s="904"/>
      <c r="Q32" s="905"/>
    </row>
    <row r="33" spans="1:17" ht="19.5" thickBot="1"/>
    <row r="34" spans="1:17" ht="69.75">
      <c r="A34" s="923" t="s">
        <v>5412</v>
      </c>
      <c r="B34" s="919" t="s">
        <v>5392</v>
      </c>
      <c r="C34" s="920" t="s">
        <v>5397</v>
      </c>
      <c r="D34" s="920" t="s">
        <v>5396</v>
      </c>
      <c r="E34" s="919" t="s">
        <v>5393</v>
      </c>
      <c r="F34" s="920" t="s">
        <v>5394</v>
      </c>
      <c r="G34" s="921" t="s">
        <v>5395</v>
      </c>
      <c r="H34" s="921" t="s">
        <v>5402</v>
      </c>
      <c r="I34" s="898"/>
      <c r="J34" s="898"/>
      <c r="K34" s="898"/>
      <c r="L34" s="898"/>
      <c r="M34" s="898"/>
      <c r="N34" s="898"/>
      <c r="O34" s="898"/>
      <c r="P34" s="898"/>
      <c r="Q34" s="899"/>
    </row>
    <row r="35" spans="1:17">
      <c r="A35" s="922"/>
      <c r="B35" s="916">
        <v>450</v>
      </c>
      <c r="C35" s="916">
        <v>3500</v>
      </c>
      <c r="D35" s="916">
        <v>150</v>
      </c>
      <c r="E35" s="916">
        <v>1400</v>
      </c>
      <c r="F35" s="916">
        <v>8</v>
      </c>
      <c r="G35" s="916">
        <v>2100</v>
      </c>
      <c r="H35" s="917">
        <v>32900</v>
      </c>
      <c r="I35" s="902"/>
      <c r="J35" s="902"/>
      <c r="K35" s="902"/>
      <c r="L35" s="902"/>
      <c r="M35" s="902"/>
      <c r="N35" s="902"/>
      <c r="O35" s="902"/>
      <c r="P35" s="902"/>
      <c r="Q35" s="903"/>
    </row>
    <row r="36" spans="1:17" ht="221.1" customHeight="1" thickBot="1">
      <c r="A36" s="2334" t="s">
        <v>5413</v>
      </c>
      <c r="B36" s="2335"/>
      <c r="C36" s="2335"/>
      <c r="D36" s="2335"/>
      <c r="E36" s="2335"/>
      <c r="F36" s="2335"/>
      <c r="G36" s="2335"/>
      <c r="H36" s="2335"/>
      <c r="I36" s="904"/>
      <c r="J36" s="904"/>
      <c r="K36" s="904"/>
      <c r="L36" s="904"/>
      <c r="M36" s="904"/>
      <c r="N36" s="904"/>
      <c r="O36" s="904"/>
      <c r="P36" s="904"/>
      <c r="Q36" s="905"/>
    </row>
    <row r="37" spans="1:17" ht="19.5" thickBot="1"/>
    <row r="38" spans="1:17" ht="69.75">
      <c r="A38" s="906" t="s">
        <v>5412</v>
      </c>
      <c r="B38" s="895" t="s">
        <v>5392</v>
      </c>
      <c r="C38" s="896" t="s">
        <v>5397</v>
      </c>
      <c r="D38" s="896" t="s">
        <v>5396</v>
      </c>
      <c r="E38" s="895" t="s">
        <v>5393</v>
      </c>
      <c r="F38" s="896" t="s">
        <v>5394</v>
      </c>
      <c r="G38" s="897" t="s">
        <v>5395</v>
      </c>
      <c r="H38" s="897" t="s">
        <v>5402</v>
      </c>
      <c r="I38" s="898"/>
      <c r="J38" s="898"/>
      <c r="K38" s="898"/>
      <c r="L38" s="898"/>
      <c r="M38" s="898"/>
      <c r="N38" s="898"/>
      <c r="O38" s="898"/>
      <c r="P38" s="898"/>
      <c r="Q38" s="899"/>
    </row>
    <row r="39" spans="1:17">
      <c r="A39" s="900"/>
      <c r="B39" s="901" t="s">
        <v>5414</v>
      </c>
      <c r="C39" s="901">
        <v>3500</v>
      </c>
      <c r="D39" s="901">
        <v>140</v>
      </c>
      <c r="E39" s="901" t="s">
        <v>5415</v>
      </c>
      <c r="F39" s="901">
        <v>11</v>
      </c>
      <c r="G39" s="901">
        <v>2700</v>
      </c>
      <c r="H39" s="902">
        <v>54100</v>
      </c>
      <c r="I39" s="902"/>
      <c r="J39" s="902"/>
      <c r="K39" s="902"/>
      <c r="L39" s="902"/>
      <c r="M39" s="902"/>
      <c r="N39" s="902"/>
      <c r="O39" s="902"/>
      <c r="P39" s="902"/>
      <c r="Q39" s="903"/>
    </row>
    <row r="40" spans="1:17" ht="249" customHeight="1" thickBot="1">
      <c r="A40" s="2336" t="s">
        <v>5416</v>
      </c>
      <c r="B40" s="2337"/>
      <c r="C40" s="2337"/>
      <c r="D40" s="2337"/>
      <c r="E40" s="2337"/>
      <c r="F40" s="2337"/>
      <c r="G40" s="2337"/>
      <c r="H40" s="2337"/>
      <c r="I40" s="904"/>
      <c r="J40" s="904"/>
      <c r="K40" s="904"/>
      <c r="L40" s="904"/>
      <c r="M40" s="904"/>
      <c r="N40" s="904"/>
      <c r="O40" s="904"/>
      <c r="P40" s="904"/>
      <c r="Q40" s="905"/>
    </row>
    <row r="41" spans="1:17">
      <c r="A41" s="893"/>
    </row>
    <row r="1048576" spans="1:1">
      <c r="A1048576" s="892" t="s">
        <v>5382</v>
      </c>
    </row>
  </sheetData>
  <mergeCells count="9">
    <mergeCell ref="A36:H36"/>
    <mergeCell ref="A40:H40"/>
    <mergeCell ref="N18:Q18"/>
    <mergeCell ref="A18:M18"/>
    <mergeCell ref="A1:M1"/>
    <mergeCell ref="N1:Q1"/>
    <mergeCell ref="N29:Q29"/>
    <mergeCell ref="A29:M29"/>
    <mergeCell ref="A32:H32"/>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1"/>
  <sheetViews>
    <sheetView zoomScale="75" zoomScaleNormal="75" zoomScalePageLayoutView="75" workbookViewId="0">
      <selection sqref="A1:C1"/>
    </sheetView>
  </sheetViews>
  <sheetFormatPr defaultColWidth="11.5546875" defaultRowHeight="15"/>
  <cols>
    <col min="1" max="1" width="69.6640625" customWidth="1"/>
    <col min="2" max="2" width="20.5546875" customWidth="1"/>
    <col min="3" max="3" width="60.6640625" customWidth="1"/>
  </cols>
  <sheetData>
    <row r="1" spans="1:3" ht="147.94999999999999" customHeight="1">
      <c r="A1" s="2348" t="s">
        <v>5548</v>
      </c>
      <c r="B1" s="2348"/>
      <c r="C1" s="2348"/>
    </row>
    <row r="3" spans="1:3" ht="204.95" customHeight="1">
      <c r="A3" s="1155" t="s">
        <v>5539</v>
      </c>
      <c r="B3" s="1156" t="s">
        <v>5542</v>
      </c>
      <c r="C3" s="572"/>
    </row>
    <row r="4" spans="1:3">
      <c r="A4" s="572"/>
      <c r="B4" s="1157"/>
      <c r="C4" s="572"/>
    </row>
    <row r="5" spans="1:3" ht="237.95" customHeight="1">
      <c r="A5" s="1158" t="s">
        <v>5538</v>
      </c>
      <c r="B5" s="1156" t="s">
        <v>5541</v>
      </c>
      <c r="C5" s="1157"/>
    </row>
    <row r="6" spans="1:3">
      <c r="A6" s="572"/>
      <c r="B6" s="1157"/>
      <c r="C6" s="572"/>
    </row>
    <row r="7" spans="1:3" ht="216.95" customHeight="1">
      <c r="A7" s="1155" t="s">
        <v>5543</v>
      </c>
      <c r="B7" s="1157" t="s">
        <v>5540</v>
      </c>
      <c r="C7" s="572"/>
    </row>
    <row r="8" spans="1:3">
      <c r="A8" s="572"/>
      <c r="B8" s="572"/>
      <c r="C8" s="572"/>
    </row>
    <row r="9" spans="1:3" ht="188.1" customHeight="1">
      <c r="A9" s="1155" t="s">
        <v>5545</v>
      </c>
      <c r="B9" s="1157" t="s">
        <v>5544</v>
      </c>
      <c r="C9" s="572"/>
    </row>
    <row r="10" spans="1:3">
      <c r="A10" s="572"/>
      <c r="B10" s="572"/>
      <c r="C10" s="572"/>
    </row>
    <row r="11" spans="1:3" ht="207.95" customHeight="1">
      <c r="A11" s="1159" t="s">
        <v>5547</v>
      </c>
      <c r="B11" s="1157" t="s">
        <v>5546</v>
      </c>
      <c r="C11" s="572"/>
    </row>
  </sheetData>
  <mergeCells count="1">
    <mergeCell ref="A1:C1"/>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024"/>
  <sheetViews>
    <sheetView zoomScale="70" zoomScaleNormal="70" zoomScalePageLayoutView="75" workbookViewId="0">
      <selection activeCell="J68" sqref="J68"/>
    </sheetView>
  </sheetViews>
  <sheetFormatPr defaultColWidth="7.5546875" defaultRowHeight="15" customHeight="1"/>
  <cols>
    <col min="1" max="1" width="6.6640625" style="1126" customWidth="1"/>
    <col min="2" max="2" width="12.6640625" style="250" customWidth="1"/>
    <col min="3" max="3" width="12.6640625" style="250" hidden="1" customWidth="1"/>
    <col min="4" max="4" width="68.109375" style="250" customWidth="1"/>
    <col min="5" max="5" width="19.88671875" style="250" customWidth="1"/>
    <col min="6" max="6" width="27.109375" style="250" hidden="1" customWidth="1"/>
    <col min="7" max="7" width="17" style="482" hidden="1" customWidth="1"/>
    <col min="8" max="8" width="14.88671875" style="251" hidden="1" customWidth="1"/>
    <col min="9" max="9" width="21" style="485" customWidth="1"/>
    <col min="10" max="10" width="19" style="251" customWidth="1"/>
    <col min="11" max="11" width="18.6640625" style="479" customWidth="1"/>
    <col min="12" max="16384" width="7.5546875" style="1121"/>
  </cols>
  <sheetData>
    <row r="1" spans="1:17" ht="111.95" customHeight="1">
      <c r="A1" s="2128" t="s">
        <v>5672</v>
      </c>
      <c r="B1" s="2129"/>
      <c r="C1" s="2129"/>
      <c r="D1" s="2129"/>
      <c r="E1" s="2129"/>
      <c r="F1" s="2129"/>
      <c r="G1" s="2129"/>
      <c r="H1" s="2129"/>
      <c r="I1" s="2129"/>
      <c r="J1" s="2129"/>
      <c r="K1" s="2129"/>
      <c r="L1" s="2126" t="s">
        <v>5678</v>
      </c>
      <c r="M1" s="2127"/>
      <c r="N1" s="2127"/>
      <c r="O1" s="2127"/>
      <c r="P1" s="2127"/>
      <c r="Q1" s="2127"/>
    </row>
    <row r="2" spans="1:17" s="1120" customFormat="1" ht="72.95" customHeight="1">
      <c r="A2" s="1128" t="s">
        <v>3</v>
      </c>
      <c r="B2" s="1129" t="s">
        <v>801</v>
      </c>
      <c r="C2" s="1129" t="s">
        <v>300</v>
      </c>
      <c r="D2" s="1129" t="s">
        <v>3759</v>
      </c>
      <c r="E2" s="1129" t="s">
        <v>0</v>
      </c>
      <c r="F2" s="1129" t="s">
        <v>952</v>
      </c>
      <c r="G2" s="1131" t="s">
        <v>3761</v>
      </c>
      <c r="H2" s="1130" t="s">
        <v>526</v>
      </c>
      <c r="I2" s="1130" t="s">
        <v>8599</v>
      </c>
      <c r="J2" s="1130" t="s">
        <v>5532</v>
      </c>
      <c r="K2" s="1130" t="s">
        <v>5531</v>
      </c>
    </row>
    <row r="3" spans="1:17" s="1120" customFormat="1" ht="39.950000000000003" customHeight="1" thickBot="1">
      <c r="A3" s="2130" t="s">
        <v>5522</v>
      </c>
      <c r="B3" s="2130"/>
      <c r="C3" s="2130"/>
      <c r="D3" s="2130"/>
      <c r="E3" s="2130"/>
      <c r="F3" s="2130"/>
      <c r="G3" s="2130"/>
      <c r="H3" s="2130"/>
      <c r="I3" s="2130"/>
      <c r="J3" s="2130"/>
      <c r="K3" s="2130"/>
    </row>
    <row r="4" spans="1:17" ht="57" customHeight="1">
      <c r="A4" s="2124" t="s">
        <v>5523</v>
      </c>
      <c r="B4" s="2125"/>
      <c r="C4" s="2125"/>
      <c r="D4" s="2125"/>
      <c r="E4" s="2125"/>
      <c r="F4" s="2125"/>
      <c r="G4" s="2125"/>
      <c r="H4" s="2125"/>
      <c r="I4" s="2125"/>
      <c r="J4" s="2125"/>
      <c r="K4" s="2125"/>
      <c r="L4" s="1132"/>
      <c r="M4" s="1132"/>
      <c r="N4" s="1132"/>
      <c r="O4" s="1132"/>
      <c r="P4" s="1132"/>
      <c r="Q4" s="1133"/>
    </row>
    <row r="5" spans="1:17" ht="21" customHeight="1">
      <c r="A5" s="1134" t="s">
        <v>4002</v>
      </c>
      <c r="B5" s="1135" t="s">
        <v>4003</v>
      </c>
      <c r="C5" s="1135" t="s">
        <v>4004</v>
      </c>
      <c r="D5" s="1135" t="s">
        <v>4005</v>
      </c>
      <c r="E5" s="1135" t="s">
        <v>4006</v>
      </c>
      <c r="F5" s="1135" t="s">
        <v>4007</v>
      </c>
      <c r="G5" s="1136">
        <v>644</v>
      </c>
      <c r="H5" s="1137">
        <v>180</v>
      </c>
      <c r="I5" s="1138">
        <f t="shared" ref="I5:I7" si="0">J5*0.82</f>
        <v>528.03899999999987</v>
      </c>
      <c r="J5" s="1137">
        <v>643.94999999999993</v>
      </c>
      <c r="K5" s="1139">
        <v>766.30049999999983</v>
      </c>
      <c r="L5" s="1140"/>
      <c r="M5" s="1140"/>
      <c r="N5" s="1140"/>
      <c r="O5" s="1140"/>
      <c r="P5" s="1140"/>
      <c r="Q5" s="1141"/>
    </row>
    <row r="6" spans="1:17" ht="21" customHeight="1">
      <c r="A6" s="1134" t="s">
        <v>4008</v>
      </c>
      <c r="B6" s="1135" t="s">
        <v>4009</v>
      </c>
      <c r="C6" s="1135" t="s">
        <v>4010</v>
      </c>
      <c r="D6" s="1135" t="s">
        <v>4011</v>
      </c>
      <c r="E6" s="1135" t="s">
        <v>4012</v>
      </c>
      <c r="F6" s="1135" t="s">
        <v>4013</v>
      </c>
      <c r="G6" s="1136">
        <v>751.3</v>
      </c>
      <c r="H6" s="1137">
        <v>210</v>
      </c>
      <c r="I6" s="1138">
        <f t="shared" si="0"/>
        <v>616.04549999999995</v>
      </c>
      <c r="J6" s="1137">
        <v>751.27499999999998</v>
      </c>
      <c r="K6" s="1139">
        <v>894.01724999999988</v>
      </c>
      <c r="L6" s="1140"/>
      <c r="M6" s="1140"/>
      <c r="N6" s="1140"/>
      <c r="O6" s="1140"/>
      <c r="P6" s="1140"/>
      <c r="Q6" s="1141"/>
    </row>
    <row r="7" spans="1:17" ht="21" customHeight="1">
      <c r="A7" s="1134" t="s">
        <v>4014</v>
      </c>
      <c r="B7" s="1135" t="s">
        <v>4015</v>
      </c>
      <c r="C7" s="1135" t="s">
        <v>4016</v>
      </c>
      <c r="D7" s="1135" t="s">
        <v>4017</v>
      </c>
      <c r="E7" s="1135" t="s">
        <v>4018</v>
      </c>
      <c r="F7" s="1135" t="s">
        <v>4019</v>
      </c>
      <c r="G7" s="1136">
        <v>858.6</v>
      </c>
      <c r="H7" s="1137">
        <v>240</v>
      </c>
      <c r="I7" s="1138">
        <f t="shared" si="0"/>
        <v>704.05199999999991</v>
      </c>
      <c r="J7" s="1137">
        <v>858.59999999999991</v>
      </c>
      <c r="K7" s="1139">
        <v>1021.7339999999998</v>
      </c>
      <c r="L7" s="1140"/>
      <c r="M7" s="1140"/>
      <c r="N7" s="1140"/>
      <c r="O7" s="1140"/>
      <c r="P7" s="1140"/>
      <c r="Q7" s="1141"/>
    </row>
    <row r="8" spans="1:17" ht="21" customHeight="1" thickBot="1">
      <c r="A8" s="1142" t="s">
        <v>4116</v>
      </c>
      <c r="B8" s="1143" t="s">
        <v>4117</v>
      </c>
      <c r="C8" s="1143" t="s">
        <v>4118</v>
      </c>
      <c r="D8" s="1143" t="s">
        <v>4228</v>
      </c>
      <c r="E8" s="1143" t="s">
        <v>4119</v>
      </c>
      <c r="F8" s="1143" t="s">
        <v>4120</v>
      </c>
      <c r="G8" s="1144">
        <v>1133.5999999999999</v>
      </c>
      <c r="H8" s="1145">
        <v>290</v>
      </c>
      <c r="I8" s="1146">
        <f>J8*0.82</f>
        <v>929.55199999999991</v>
      </c>
      <c r="J8" s="1145">
        <v>1133.5999999999999</v>
      </c>
      <c r="K8" s="1147">
        <v>1349</v>
      </c>
      <c r="L8" s="1148"/>
      <c r="M8" s="1148"/>
      <c r="N8" s="1148"/>
      <c r="O8" s="1148"/>
      <c r="P8" s="1148"/>
      <c r="Q8" s="1149"/>
    </row>
    <row r="9" spans="1:17" ht="57" customHeight="1">
      <c r="A9" s="2124" t="s">
        <v>8439</v>
      </c>
      <c r="B9" s="2125"/>
      <c r="C9" s="2125"/>
      <c r="D9" s="2125"/>
      <c r="E9" s="2125"/>
      <c r="F9" s="2125"/>
      <c r="G9" s="2125"/>
      <c r="H9" s="2125"/>
      <c r="I9" s="2125"/>
      <c r="J9" s="2125"/>
      <c r="K9" s="2125"/>
      <c r="L9" s="1140"/>
      <c r="M9" s="1140"/>
      <c r="N9" s="1140"/>
      <c r="O9" s="1140"/>
      <c r="P9" s="1140"/>
      <c r="Q9" s="1141"/>
    </row>
    <row r="10" spans="1:17" ht="21" customHeight="1">
      <c r="A10" s="1134"/>
      <c r="C10" s="1135"/>
      <c r="D10" s="1135"/>
      <c r="E10" s="1135"/>
      <c r="F10" s="1135"/>
      <c r="G10" s="1136"/>
      <c r="H10" s="1137"/>
      <c r="I10" s="1138"/>
      <c r="J10" s="1137"/>
      <c r="K10" s="1139"/>
      <c r="L10" s="1140"/>
      <c r="M10" s="1140"/>
      <c r="N10" s="1140"/>
      <c r="O10" s="1140"/>
      <c r="P10" s="1140"/>
      <c r="Q10" s="1141"/>
    </row>
    <row r="11" spans="1:17" ht="21" customHeight="1">
      <c r="A11" s="1134"/>
      <c r="B11" s="1471" t="s">
        <v>8441</v>
      </c>
      <c r="C11" s="1135"/>
      <c r="D11" s="1471" t="s">
        <v>8444</v>
      </c>
      <c r="E11" s="1471" t="s">
        <v>8442</v>
      </c>
      <c r="F11" s="1135"/>
      <c r="G11" s="1137">
        <v>1077</v>
      </c>
      <c r="H11" s="1137"/>
      <c r="I11" s="1138">
        <f>J11*0.82</f>
        <v>883.14</v>
      </c>
      <c r="J11" s="1137">
        <v>1077</v>
      </c>
      <c r="K11" s="1139">
        <f>J11*1.19</f>
        <v>1281.6299999999999</v>
      </c>
      <c r="L11" s="1140"/>
      <c r="M11" s="1140"/>
      <c r="N11" s="1140"/>
      <c r="O11" s="1140"/>
      <c r="P11" s="1140"/>
      <c r="Q11" s="1141"/>
    </row>
    <row r="12" spans="1:17" ht="21" customHeight="1" thickBot="1">
      <c r="A12" s="1134"/>
      <c r="B12" s="1471" t="s">
        <v>8440</v>
      </c>
      <c r="C12" s="1135"/>
      <c r="D12" s="1471" t="s">
        <v>8445</v>
      </c>
      <c r="E12" s="1471" t="s">
        <v>8443</v>
      </c>
      <c r="F12" s="1135"/>
      <c r="G12" s="1137">
        <v>1189</v>
      </c>
      <c r="H12" s="1137"/>
      <c r="I12" s="1138">
        <f>J12*0.82</f>
        <v>974.9799999999999</v>
      </c>
      <c r="J12" s="1137">
        <v>1189</v>
      </c>
      <c r="K12" s="1139">
        <f>J12*1.19</f>
        <v>1414.9099999999999</v>
      </c>
      <c r="L12" s="1140"/>
      <c r="M12" s="1140"/>
      <c r="N12" s="1140"/>
      <c r="O12" s="1140"/>
      <c r="P12" s="1140"/>
      <c r="Q12" s="1141"/>
    </row>
    <row r="13" spans="1:17" ht="57" customHeight="1">
      <c r="A13" s="2124" t="s">
        <v>5524</v>
      </c>
      <c r="B13" s="2125"/>
      <c r="C13" s="2125"/>
      <c r="D13" s="2125"/>
      <c r="E13" s="2125"/>
      <c r="F13" s="2125"/>
      <c r="G13" s="2125"/>
      <c r="H13" s="2125"/>
      <c r="I13" s="2125"/>
      <c r="J13" s="2125"/>
      <c r="K13" s="2125"/>
      <c r="L13" s="1132"/>
      <c r="M13" s="1132"/>
      <c r="N13" s="1132"/>
      <c r="O13" s="1132"/>
      <c r="P13" s="1132"/>
      <c r="Q13" s="1133"/>
    </row>
    <row r="14" spans="1:17" ht="27.95" customHeight="1">
      <c r="A14" s="1134" t="s">
        <v>4020</v>
      </c>
      <c r="B14" s="1135" t="str">
        <f>CONCATENATE("Battipav-",C14)</f>
        <v>Battipav-61000EV</v>
      </c>
      <c r="C14" s="1150" t="s">
        <v>5530</v>
      </c>
      <c r="D14" s="1135" t="str">
        <f>CONCATENATE("Masina de taiat gresie, faianta ",E14,", ",F14," - ",B14)</f>
        <v>Masina de taiat gresie, faianta 5-15mm, 103cm, Profi 103 EVO - Battipav-61000EV</v>
      </c>
      <c r="E14" s="1135" t="s">
        <v>4021</v>
      </c>
      <c r="F14" s="1150" t="s">
        <v>5529</v>
      </c>
      <c r="G14" s="1136">
        <v>1674.3</v>
      </c>
      <c r="H14" s="1137">
        <v>390</v>
      </c>
      <c r="I14" s="1138">
        <f>J14*0.82</f>
        <v>1372.9013999999997</v>
      </c>
      <c r="J14" s="1137">
        <v>1674.2699999999998</v>
      </c>
      <c r="K14" s="1139">
        <v>1992.3812999999996</v>
      </c>
      <c r="L14" s="1140"/>
      <c r="M14" s="1140"/>
      <c r="N14" s="1140"/>
      <c r="O14" s="1140"/>
      <c r="P14" s="1140"/>
      <c r="Q14" s="1141"/>
    </row>
    <row r="15" spans="1:17" ht="27.95" customHeight="1">
      <c r="A15" s="1134" t="s">
        <v>4022</v>
      </c>
      <c r="B15" s="1135" t="str">
        <f t="shared" ref="B15:B16" si="1">CONCATENATE("Battipav-",C15)</f>
        <v>Battipav-61300EV</v>
      </c>
      <c r="C15" s="1150" t="s">
        <v>5526</v>
      </c>
      <c r="D15" s="1135" t="str">
        <f>CONCATENATE("Masina de taiat gresie, faianta ",E15,", ",F15," - ",B15)</f>
        <v>Masina de taiat gresie, faianta 5-15mm, 133cm, Profi 133 EVO - Battipav-61300EV</v>
      </c>
      <c r="E15" s="1135" t="s">
        <v>4023</v>
      </c>
      <c r="F15" s="1151" t="s">
        <v>5527</v>
      </c>
      <c r="G15" s="1136">
        <v>2027.3</v>
      </c>
      <c r="H15" s="1137">
        <v>500</v>
      </c>
      <c r="I15" s="1138">
        <f>J15*0.82</f>
        <v>1662.3449999999998</v>
      </c>
      <c r="J15" s="1137">
        <v>2027.25</v>
      </c>
      <c r="K15" s="1139">
        <v>2412.4274999999998</v>
      </c>
      <c r="L15" s="1140"/>
      <c r="M15" s="1140"/>
      <c r="N15" s="1140"/>
      <c r="O15" s="1140"/>
      <c r="P15" s="1140"/>
      <c r="Q15" s="1141"/>
    </row>
    <row r="16" spans="1:17" ht="27.95" customHeight="1" thickBot="1">
      <c r="A16" s="1142" t="s">
        <v>4024</v>
      </c>
      <c r="B16" s="1143" t="str">
        <f t="shared" si="1"/>
        <v>Battipav-61600EV</v>
      </c>
      <c r="C16" s="1152" t="s">
        <v>5525</v>
      </c>
      <c r="D16" s="1143" t="str">
        <f>CONCATENATE("Masina de taiat gresie, faianta ",E16,", ",F16," - ",B16)</f>
        <v>Masina de taiat gresie, faianta 5-15mm, 163cm, Profi 163 EVO - Battipav-61600EV</v>
      </c>
      <c r="E16" s="1143" t="s">
        <v>4025</v>
      </c>
      <c r="F16" s="1153" t="s">
        <v>5528</v>
      </c>
      <c r="G16" s="1144">
        <v>2351.6</v>
      </c>
      <c r="H16" s="1145">
        <v>580</v>
      </c>
      <c r="I16" s="1146">
        <f>J16*0.82</f>
        <v>1928.3201999999997</v>
      </c>
      <c r="J16" s="1145">
        <v>2351.6099999999997</v>
      </c>
      <c r="K16" s="1147">
        <v>2798.4158999999995</v>
      </c>
      <c r="L16" s="1148"/>
      <c r="M16" s="1148"/>
      <c r="N16" s="1148"/>
      <c r="O16" s="1148"/>
      <c r="P16" s="1148"/>
      <c r="Q16" s="1149"/>
    </row>
    <row r="17" spans="1:17" ht="57" customHeight="1">
      <c r="A17" s="2124" t="s">
        <v>5534</v>
      </c>
      <c r="B17" s="2125"/>
      <c r="C17" s="2125"/>
      <c r="D17" s="2125"/>
      <c r="E17" s="2125"/>
      <c r="F17" s="2125"/>
      <c r="G17" s="2125"/>
      <c r="H17" s="2125"/>
      <c r="I17" s="2125"/>
      <c r="J17" s="2125"/>
      <c r="K17" s="2125"/>
      <c r="L17" s="1132"/>
      <c r="M17" s="1132"/>
      <c r="N17" s="1132"/>
      <c r="O17" s="1132"/>
      <c r="P17" s="1132"/>
      <c r="Q17" s="1133"/>
    </row>
    <row r="18" spans="1:17" ht="27.95" customHeight="1">
      <c r="A18" s="1134" t="s">
        <v>3821</v>
      </c>
      <c r="B18" s="1135" t="s">
        <v>3822</v>
      </c>
      <c r="C18" s="1135">
        <v>9500</v>
      </c>
      <c r="D18" s="1135" t="s">
        <v>3823</v>
      </c>
      <c r="E18" s="1135" t="s">
        <v>3824</v>
      </c>
      <c r="F18" s="1135" t="s">
        <v>3825</v>
      </c>
      <c r="G18" s="1136">
        <v>11075.9</v>
      </c>
      <c r="H18" s="1137">
        <v>2580</v>
      </c>
      <c r="I18" s="1138">
        <f>J18*0.82</f>
        <v>9082.2707999999984</v>
      </c>
      <c r="J18" s="1137">
        <v>11075.939999999999</v>
      </c>
      <c r="K18" s="1139">
        <v>13180.368599999998</v>
      </c>
      <c r="L18" s="1140"/>
      <c r="M18" s="1140"/>
      <c r="N18" s="1140"/>
      <c r="O18" s="1140"/>
      <c r="P18" s="1140"/>
      <c r="Q18" s="1141"/>
    </row>
    <row r="19" spans="1:17" ht="27.95" customHeight="1">
      <c r="A19" s="1134" t="s">
        <v>3826</v>
      </c>
      <c r="B19" s="1135" t="s">
        <v>3827</v>
      </c>
      <c r="C19" s="1135">
        <v>9600</v>
      </c>
      <c r="D19" s="1135" t="s">
        <v>3828</v>
      </c>
      <c r="E19" s="1135" t="s">
        <v>3824</v>
      </c>
      <c r="F19" s="1135" t="s">
        <v>3829</v>
      </c>
      <c r="G19" s="1136">
        <v>12020.4</v>
      </c>
      <c r="H19" s="1137">
        <v>2800</v>
      </c>
      <c r="I19" s="1138">
        <f>J19*0.82</f>
        <v>9856.7279999999973</v>
      </c>
      <c r="J19" s="1137">
        <v>12020.399999999998</v>
      </c>
      <c r="K19" s="1139">
        <v>14304.275999999996</v>
      </c>
      <c r="L19" s="1140"/>
      <c r="M19" s="1140"/>
      <c r="N19" s="1140"/>
      <c r="O19" s="1140"/>
      <c r="P19" s="1140"/>
      <c r="Q19" s="1141"/>
    </row>
    <row r="20" spans="1:17" ht="27.95" customHeight="1" thickBot="1">
      <c r="A20" s="1142" t="s">
        <v>3830</v>
      </c>
      <c r="B20" s="1143" t="s">
        <v>3831</v>
      </c>
      <c r="C20" s="1143">
        <v>9700</v>
      </c>
      <c r="D20" s="1143" t="s">
        <v>3832</v>
      </c>
      <c r="E20" s="1143" t="s">
        <v>3833</v>
      </c>
      <c r="F20" s="1143" t="s">
        <v>3834</v>
      </c>
      <c r="G20" s="1144">
        <v>14166.9</v>
      </c>
      <c r="H20" s="1145">
        <v>3300</v>
      </c>
      <c r="I20" s="1146">
        <f>J20*0.82</f>
        <v>10108.050420168067</v>
      </c>
      <c r="J20" s="1145">
        <f>K20/1.19</f>
        <v>12326.890756302522</v>
      </c>
      <c r="K20" s="1147">
        <v>14669</v>
      </c>
      <c r="L20" s="1148"/>
      <c r="M20" s="1148"/>
      <c r="N20" s="1148"/>
      <c r="O20" s="1148"/>
      <c r="P20" s="1148"/>
      <c r="Q20" s="1149"/>
    </row>
    <row r="21" spans="1:17" ht="57" customHeight="1">
      <c r="A21" s="2124" t="s">
        <v>5535</v>
      </c>
      <c r="B21" s="2125"/>
      <c r="C21" s="2125"/>
      <c r="D21" s="2125"/>
      <c r="E21" s="2125"/>
      <c r="F21" s="2125"/>
      <c r="G21" s="2125"/>
      <c r="H21" s="2125"/>
      <c r="I21" s="2125"/>
      <c r="J21" s="2125"/>
      <c r="K21" s="2125"/>
      <c r="L21" s="1132"/>
      <c r="M21" s="1132"/>
      <c r="N21" s="1132"/>
      <c r="O21" s="1132"/>
      <c r="P21" s="1132"/>
      <c r="Q21" s="1133"/>
    </row>
    <row r="22" spans="1:17" ht="71.099999999999994" customHeight="1">
      <c r="A22" s="1134"/>
      <c r="B22" s="1135" t="s">
        <v>3860</v>
      </c>
      <c r="C22" s="1135" t="s">
        <v>3861</v>
      </c>
      <c r="D22" s="1135" t="s">
        <v>3862</v>
      </c>
      <c r="E22" s="1135" t="s">
        <v>3863</v>
      </c>
      <c r="F22" s="1135" t="s">
        <v>3864</v>
      </c>
      <c r="G22" s="1136">
        <v>24735</v>
      </c>
      <c r="H22" s="1137">
        <v>5100</v>
      </c>
      <c r="I22" s="1138">
        <f>J22*0.82</f>
        <v>20282.699999999997</v>
      </c>
      <c r="J22" s="1137">
        <v>24735</v>
      </c>
      <c r="K22" s="1139">
        <v>29434.649999999998</v>
      </c>
      <c r="L22" s="1140"/>
      <c r="M22" s="1140"/>
      <c r="N22" s="1140"/>
      <c r="O22" s="1140"/>
      <c r="P22" s="1140"/>
      <c r="Q22" s="1141"/>
    </row>
    <row r="23" spans="1:17" ht="71.099999999999994" customHeight="1" thickBot="1">
      <c r="A23" s="1142" t="s">
        <v>3865</v>
      </c>
      <c r="B23" s="1143" t="s">
        <v>3866</v>
      </c>
      <c r="C23" s="1143">
        <v>6733001</v>
      </c>
      <c r="D23" s="1143" t="s">
        <v>3867</v>
      </c>
      <c r="E23" s="1143" t="s">
        <v>3868</v>
      </c>
      <c r="F23" s="1143" t="s">
        <v>3869</v>
      </c>
      <c r="G23" s="1144">
        <v>23940</v>
      </c>
      <c r="H23" s="1145">
        <v>6000</v>
      </c>
      <c r="I23" s="1146">
        <f>J23*0.82</f>
        <v>21121.559999999994</v>
      </c>
      <c r="J23" s="1145">
        <v>25757.999999999996</v>
      </c>
      <c r="K23" s="1147">
        <v>30652.019999999993</v>
      </c>
      <c r="L23" s="1148"/>
      <c r="M23" s="1148"/>
      <c r="N23" s="1148"/>
      <c r="O23" s="1148"/>
      <c r="P23" s="1148"/>
      <c r="Q23" s="1149"/>
    </row>
    <row r="24" spans="1:17" ht="57" customHeight="1">
      <c r="A24" s="2124" t="s">
        <v>5536</v>
      </c>
      <c r="B24" s="2125"/>
      <c r="C24" s="2125"/>
      <c r="D24" s="2125"/>
      <c r="E24" s="2125"/>
      <c r="F24" s="2125"/>
      <c r="G24" s="2125"/>
      <c r="H24" s="2125"/>
      <c r="I24" s="2125"/>
      <c r="J24" s="2125"/>
      <c r="K24" s="2125"/>
      <c r="L24" s="1132"/>
      <c r="M24" s="1132"/>
      <c r="N24" s="1132"/>
      <c r="O24" s="1132"/>
      <c r="P24" s="1132"/>
      <c r="Q24" s="1133"/>
    </row>
    <row r="25" spans="1:17" ht="57" customHeight="1">
      <c r="A25" s="1134" t="s">
        <v>3878</v>
      </c>
      <c r="B25" s="1135" t="s">
        <v>3879</v>
      </c>
      <c r="C25" s="1135">
        <v>9150</v>
      </c>
      <c r="D25" s="1135" t="s">
        <v>3880</v>
      </c>
      <c r="E25" s="1135" t="s">
        <v>2467</v>
      </c>
      <c r="F25" s="1135" t="s">
        <v>3881</v>
      </c>
      <c r="G25" s="1136">
        <v>10131.5</v>
      </c>
      <c r="H25" s="1137">
        <v>2360</v>
      </c>
      <c r="I25" s="1138">
        <f>J25*0.82</f>
        <v>8307.8135999999995</v>
      </c>
      <c r="J25" s="1137">
        <v>10131.48</v>
      </c>
      <c r="K25" s="1139">
        <v>12056.4612</v>
      </c>
      <c r="L25" s="1140"/>
      <c r="M25" s="1140"/>
      <c r="N25" s="1140"/>
      <c r="O25" s="1140"/>
      <c r="P25" s="1140"/>
      <c r="Q25" s="1141"/>
    </row>
    <row r="26" spans="1:17" ht="57" customHeight="1" thickBot="1">
      <c r="A26" s="1142" t="s">
        <v>3882</v>
      </c>
      <c r="B26" s="1143" t="s">
        <v>3883</v>
      </c>
      <c r="C26" s="1143">
        <v>9200</v>
      </c>
      <c r="D26" s="1143" t="s">
        <v>3884</v>
      </c>
      <c r="E26" s="1143" t="s">
        <v>3885</v>
      </c>
      <c r="F26" s="1143" t="s">
        <v>3886</v>
      </c>
      <c r="G26" s="1144">
        <v>12020.4</v>
      </c>
      <c r="H26" s="1145">
        <v>2800</v>
      </c>
      <c r="I26" s="1146">
        <f>J26*0.82</f>
        <v>9856.7279999999973</v>
      </c>
      <c r="J26" s="1145">
        <v>12020.399999999998</v>
      </c>
      <c r="K26" s="1147">
        <v>14304.275999999996</v>
      </c>
      <c r="L26" s="1148"/>
      <c r="M26" s="1148"/>
      <c r="N26" s="1148"/>
      <c r="O26" s="1148"/>
      <c r="P26" s="1148"/>
      <c r="Q26" s="1149"/>
    </row>
    <row r="27" spans="1:17" ht="57" customHeight="1">
      <c r="A27" s="2124" t="s">
        <v>5533</v>
      </c>
      <c r="B27" s="2125"/>
      <c r="C27" s="2125"/>
      <c r="D27" s="2125"/>
      <c r="E27" s="2125"/>
      <c r="F27" s="2125"/>
      <c r="G27" s="2125"/>
      <c r="H27" s="2125"/>
      <c r="I27" s="2125"/>
      <c r="J27" s="2125"/>
      <c r="K27" s="2125"/>
      <c r="L27" s="1132"/>
      <c r="M27" s="1132"/>
      <c r="N27" s="1132"/>
      <c r="O27" s="1132"/>
      <c r="P27" s="1132"/>
      <c r="Q27" s="1133"/>
    </row>
    <row r="28" spans="1:17" ht="33.950000000000003" customHeight="1">
      <c r="A28" s="1134" t="s">
        <v>4113</v>
      </c>
      <c r="B28" s="1135" t="s">
        <v>4114</v>
      </c>
      <c r="C28" s="1151" t="s">
        <v>4115</v>
      </c>
      <c r="D28" s="1135" t="s">
        <v>4238</v>
      </c>
      <c r="E28" s="1135" t="s">
        <v>4229</v>
      </c>
      <c r="F28" s="1151" t="s">
        <v>4115</v>
      </c>
      <c r="G28" s="1136">
        <v>249</v>
      </c>
      <c r="H28" s="1137">
        <v>58</v>
      </c>
      <c r="I28" s="1138">
        <f>J28*0.82</f>
        <v>204.17999999999998</v>
      </c>
      <c r="J28" s="1154">
        <v>249</v>
      </c>
      <c r="K28" s="1139">
        <f>J28*1.19</f>
        <v>296.31</v>
      </c>
      <c r="L28" s="1140"/>
      <c r="M28" s="1140"/>
      <c r="N28" s="1140"/>
      <c r="O28" s="1140"/>
      <c r="P28" s="1140"/>
      <c r="Q28" s="1141"/>
    </row>
    <row r="29" spans="1:17" ht="33.950000000000003" customHeight="1">
      <c r="A29" s="1134" t="s">
        <v>3952</v>
      </c>
      <c r="B29" s="1135" t="s">
        <v>3953</v>
      </c>
      <c r="C29" s="1151" t="s">
        <v>3954</v>
      </c>
      <c r="D29" s="1135" t="s">
        <v>4239</v>
      </c>
      <c r="E29" s="1135" t="s">
        <v>3955</v>
      </c>
      <c r="F29" s="1151" t="s">
        <v>3954</v>
      </c>
      <c r="G29" s="1136">
        <v>257.60000000000002</v>
      </c>
      <c r="H29" s="1137">
        <v>60</v>
      </c>
      <c r="I29" s="1138">
        <f t="shared" ref="I29:I30" si="2">J29*0.82</f>
        <v>211.21559999999997</v>
      </c>
      <c r="J29" s="1137">
        <v>257.58</v>
      </c>
      <c r="K29" s="1139">
        <v>306.52019999999999</v>
      </c>
      <c r="L29" s="1140"/>
      <c r="M29" s="1140"/>
      <c r="N29" s="1140"/>
      <c r="O29" s="1140"/>
      <c r="P29" s="1140"/>
      <c r="Q29" s="1141"/>
    </row>
    <row r="30" spans="1:17" ht="33.950000000000003" customHeight="1">
      <c r="A30" s="1134" t="s">
        <v>3956</v>
      </c>
      <c r="B30" s="1135" t="s">
        <v>3957</v>
      </c>
      <c r="C30" s="1151" t="s">
        <v>3958</v>
      </c>
      <c r="D30" s="1135" t="s">
        <v>4240</v>
      </c>
      <c r="E30" s="1135" t="s">
        <v>3959</v>
      </c>
      <c r="F30" s="1151" t="s">
        <v>3958</v>
      </c>
      <c r="G30" s="1136">
        <v>266.2</v>
      </c>
      <c r="H30" s="1137">
        <v>62</v>
      </c>
      <c r="I30" s="1138">
        <f t="shared" si="2"/>
        <v>218.25611999999992</v>
      </c>
      <c r="J30" s="1137">
        <v>266.16599999999994</v>
      </c>
      <c r="K30" s="1139">
        <v>316.73753999999991</v>
      </c>
      <c r="L30" s="1140"/>
      <c r="M30" s="1140"/>
      <c r="N30" s="1140"/>
      <c r="O30" s="1140"/>
      <c r="P30" s="1140"/>
      <c r="Q30" s="1141"/>
    </row>
    <row r="31" spans="1:17" ht="33.950000000000003" customHeight="1" thickBot="1">
      <c r="A31" s="1142" t="s">
        <v>3960</v>
      </c>
      <c r="B31" s="1143" t="s">
        <v>3961</v>
      </c>
      <c r="C31" s="1153" t="s">
        <v>3962</v>
      </c>
      <c r="D31" s="1143" t="s">
        <v>4241</v>
      </c>
      <c r="E31" s="1143" t="s">
        <v>3963</v>
      </c>
      <c r="F31" s="1153" t="s">
        <v>3962</v>
      </c>
      <c r="G31" s="1144">
        <v>283.3</v>
      </c>
      <c r="H31" s="1145">
        <v>66</v>
      </c>
      <c r="I31" s="1146">
        <f>J31*0.82</f>
        <v>232.33716000000001</v>
      </c>
      <c r="J31" s="1145">
        <v>283.33800000000002</v>
      </c>
      <c r="K31" s="1147">
        <v>337.17222000000004</v>
      </c>
      <c r="L31" s="1148"/>
      <c r="M31" s="1148"/>
      <c r="N31" s="1148"/>
      <c r="O31" s="1148"/>
      <c r="P31" s="1148"/>
      <c r="Q31" s="1149"/>
    </row>
    <row r="32" spans="1:17" ht="15.75">
      <c r="A32" s="1122"/>
      <c r="B32" s="265"/>
      <c r="C32" s="264"/>
      <c r="D32" s="265"/>
      <c r="E32" s="265"/>
      <c r="F32" s="264"/>
      <c r="G32" s="481"/>
      <c r="H32" s="263"/>
      <c r="I32" s="483"/>
      <c r="J32" s="263"/>
      <c r="K32" s="477"/>
    </row>
    <row r="33" spans="1:11" ht="15.75">
      <c r="A33" s="1122"/>
      <c r="B33" s="265"/>
      <c r="C33" s="265"/>
      <c r="D33" s="265"/>
      <c r="E33" s="264"/>
      <c r="F33" s="265"/>
      <c r="G33" s="481"/>
      <c r="H33" s="263"/>
      <c r="I33" s="483"/>
      <c r="J33" s="263"/>
      <c r="K33" s="477"/>
    </row>
    <row r="34" spans="1:11" ht="18.75">
      <c r="A34" s="1123"/>
      <c r="B34" s="486"/>
      <c r="C34" s="486"/>
      <c r="D34" s="487" t="s">
        <v>4517</v>
      </c>
      <c r="E34" s="486"/>
      <c r="F34" s="486"/>
      <c r="G34" s="488"/>
      <c r="H34" s="489"/>
      <c r="I34" s="490"/>
      <c r="J34" s="489"/>
      <c r="K34" s="491"/>
    </row>
    <row r="35" spans="1:11" ht="15.75">
      <c r="A35" s="1122" t="s">
        <v>3773</v>
      </c>
      <c r="B35" s="265" t="s">
        <v>3774</v>
      </c>
      <c r="C35" s="265">
        <v>718</v>
      </c>
      <c r="D35" s="265" t="s">
        <v>3775</v>
      </c>
      <c r="E35" s="264" t="s">
        <v>3776</v>
      </c>
      <c r="F35" s="265" t="s">
        <v>3777</v>
      </c>
      <c r="G35" s="481">
        <v>1116.2</v>
      </c>
      <c r="H35" s="263">
        <v>260</v>
      </c>
      <c r="I35" s="483">
        <f>J35*0.82</f>
        <v>915.26759999999979</v>
      </c>
      <c r="J35" s="263">
        <v>1116.1799999999998</v>
      </c>
      <c r="K35" s="477">
        <v>1328.2541999999999</v>
      </c>
    </row>
    <row r="36" spans="1:11" ht="15.75">
      <c r="A36" s="1122" t="s">
        <v>3778</v>
      </c>
      <c r="B36" s="265" t="s">
        <v>3779</v>
      </c>
      <c r="C36" s="265">
        <v>818</v>
      </c>
      <c r="D36" s="265" t="s">
        <v>3780</v>
      </c>
      <c r="E36" s="264" t="s">
        <v>3776</v>
      </c>
      <c r="F36" s="265" t="s">
        <v>3781</v>
      </c>
      <c r="G36" s="481">
        <v>1416.7</v>
      </c>
      <c r="H36" s="263">
        <v>330</v>
      </c>
      <c r="I36" s="483">
        <f t="shared" ref="I36:I72" si="3">J36*0.82</f>
        <v>1161.6858</v>
      </c>
      <c r="J36" s="263">
        <v>1416.69</v>
      </c>
      <c r="K36" s="477">
        <v>1685.8611000000001</v>
      </c>
    </row>
    <row r="37" spans="1:11" ht="15.75">
      <c r="A37" s="1122"/>
      <c r="B37" s="265" t="s">
        <v>3782</v>
      </c>
      <c r="C37" s="265">
        <v>860</v>
      </c>
      <c r="D37" s="265" t="s">
        <v>3783</v>
      </c>
      <c r="E37" s="264" t="s">
        <v>3784</v>
      </c>
      <c r="F37" s="265" t="s">
        <v>3785</v>
      </c>
      <c r="G37" s="481">
        <v>3072</v>
      </c>
      <c r="H37" s="263" t="e">
        <v>#N/A</v>
      </c>
      <c r="I37" s="483" t="e">
        <f t="shared" si="3"/>
        <v>#N/A</v>
      </c>
      <c r="J37" s="263" t="e">
        <v>#N/A</v>
      </c>
      <c r="K37" s="477" t="e">
        <v>#N/A</v>
      </c>
    </row>
    <row r="38" spans="1:11" ht="15.75">
      <c r="A38" s="1122"/>
      <c r="B38" s="265" t="s">
        <v>3786</v>
      </c>
      <c r="C38" s="265">
        <v>880</v>
      </c>
      <c r="D38" s="265" t="s">
        <v>3787</v>
      </c>
      <c r="E38" s="264" t="s">
        <v>3788</v>
      </c>
      <c r="F38" s="265" t="s">
        <v>3789</v>
      </c>
      <c r="G38" s="481">
        <v>3471</v>
      </c>
      <c r="H38" s="263" t="e">
        <v>#N/A</v>
      </c>
      <c r="I38" s="483" t="e">
        <f t="shared" si="3"/>
        <v>#N/A</v>
      </c>
      <c r="J38" s="263" t="e">
        <v>#N/A</v>
      </c>
      <c r="K38" s="477" t="e">
        <v>#N/A</v>
      </c>
    </row>
    <row r="39" spans="1:11" ht="15.75">
      <c r="A39" s="1122"/>
      <c r="B39" s="265" t="s">
        <v>3790</v>
      </c>
      <c r="C39" s="265" t="s">
        <v>3791</v>
      </c>
      <c r="D39" s="265" t="s">
        <v>3792</v>
      </c>
      <c r="E39" s="264" t="s">
        <v>3793</v>
      </c>
      <c r="F39" s="265" t="s">
        <v>3794</v>
      </c>
      <c r="G39" s="481">
        <v>5396.6</v>
      </c>
      <c r="H39" s="263" t="e">
        <v>#N/A</v>
      </c>
      <c r="I39" s="483" t="e">
        <f t="shared" si="3"/>
        <v>#N/A</v>
      </c>
      <c r="J39" s="263" t="e">
        <v>#N/A</v>
      </c>
      <c r="K39" s="477" t="e">
        <v>#N/A</v>
      </c>
    </row>
    <row r="40" spans="1:11" ht="15.75">
      <c r="A40" s="1122"/>
      <c r="B40" s="265" t="s">
        <v>3795</v>
      </c>
      <c r="C40" s="265">
        <v>40</v>
      </c>
      <c r="D40" s="265" t="s">
        <v>3796</v>
      </c>
      <c r="E40" s="264" t="s">
        <v>3797</v>
      </c>
      <c r="F40" s="265" t="s">
        <v>3798</v>
      </c>
      <c r="G40" s="481">
        <v>4988</v>
      </c>
      <c r="H40" s="263" t="e">
        <v>#N/A</v>
      </c>
      <c r="I40" s="483" t="e">
        <f t="shared" si="3"/>
        <v>#N/A</v>
      </c>
      <c r="J40" s="263" t="e">
        <v>#N/A</v>
      </c>
      <c r="K40" s="477" t="e">
        <v>#N/A</v>
      </c>
    </row>
    <row r="41" spans="1:11" ht="15.75">
      <c r="A41" s="1122"/>
      <c r="B41" s="265" t="s">
        <v>3799</v>
      </c>
      <c r="C41" s="265" t="s">
        <v>3800</v>
      </c>
      <c r="D41" s="265" t="s">
        <v>3801</v>
      </c>
      <c r="E41" s="264" t="s">
        <v>3802</v>
      </c>
      <c r="F41" s="265" t="s">
        <v>3803</v>
      </c>
      <c r="G41" s="481">
        <v>6823.8</v>
      </c>
      <c r="H41" s="263" t="e">
        <v>#N/A</v>
      </c>
      <c r="I41" s="483" t="e">
        <f t="shared" si="3"/>
        <v>#N/A</v>
      </c>
      <c r="J41" s="263" t="e">
        <v>#N/A</v>
      </c>
      <c r="K41" s="477" t="e">
        <v>#N/A</v>
      </c>
    </row>
    <row r="42" spans="1:11" ht="15.75">
      <c r="A42" s="1122" t="s">
        <v>3804</v>
      </c>
      <c r="B42" s="265" t="s">
        <v>3805</v>
      </c>
      <c r="C42" s="265">
        <v>701200</v>
      </c>
      <c r="D42" s="265" t="s">
        <v>3806</v>
      </c>
      <c r="E42" s="265" t="s">
        <v>2462</v>
      </c>
      <c r="F42" s="265" t="s">
        <v>3807</v>
      </c>
      <c r="G42" s="481">
        <v>10732.5</v>
      </c>
      <c r="H42" s="263">
        <v>2500</v>
      </c>
      <c r="I42" s="483">
        <f t="shared" si="3"/>
        <v>8800.6499999999978</v>
      </c>
      <c r="J42" s="263">
        <v>10732.499999999998</v>
      </c>
      <c r="K42" s="477">
        <v>12771.674999999997</v>
      </c>
    </row>
    <row r="43" spans="1:11" ht="15.75">
      <c r="A43" s="1122" t="s">
        <v>3808</v>
      </c>
      <c r="B43" s="265" t="s">
        <v>3809</v>
      </c>
      <c r="C43" s="265">
        <v>70760</v>
      </c>
      <c r="D43" s="265" t="s">
        <v>3810</v>
      </c>
      <c r="E43" s="265" t="s">
        <v>3811</v>
      </c>
      <c r="F43" s="265" t="s">
        <v>3812</v>
      </c>
      <c r="G43" s="481">
        <v>8371.4</v>
      </c>
      <c r="H43" s="263">
        <v>1950</v>
      </c>
      <c r="I43" s="483">
        <f t="shared" si="3"/>
        <v>6864.5069999999996</v>
      </c>
      <c r="J43" s="263">
        <v>8371.35</v>
      </c>
      <c r="K43" s="477">
        <v>9961.9064999999991</v>
      </c>
    </row>
    <row r="44" spans="1:11" ht="15.75">
      <c r="A44" s="1122" t="s">
        <v>3813</v>
      </c>
      <c r="B44" s="265" t="s">
        <v>3814</v>
      </c>
      <c r="C44" s="265">
        <v>8000</v>
      </c>
      <c r="D44" s="265" t="s">
        <v>3815</v>
      </c>
      <c r="E44" s="265" t="s">
        <v>2567</v>
      </c>
      <c r="F44" s="265" t="s">
        <v>3816</v>
      </c>
      <c r="G44" s="481">
        <v>5194.5</v>
      </c>
      <c r="H44" s="263">
        <v>1210</v>
      </c>
      <c r="I44" s="483">
        <f t="shared" si="3"/>
        <v>4259.5145999999995</v>
      </c>
      <c r="J44" s="263">
        <v>5194.53</v>
      </c>
      <c r="K44" s="477">
        <v>6181.4906999999994</v>
      </c>
    </row>
    <row r="45" spans="1:11" ht="15.75">
      <c r="A45" s="1122" t="s">
        <v>3817</v>
      </c>
      <c r="B45" s="265" t="s">
        <v>3818</v>
      </c>
      <c r="C45" s="265">
        <v>9000</v>
      </c>
      <c r="D45" s="265" t="s">
        <v>3819</v>
      </c>
      <c r="E45" s="265" t="s">
        <v>2567</v>
      </c>
      <c r="F45" s="265" t="s">
        <v>3820</v>
      </c>
      <c r="G45" s="481">
        <v>7126.4</v>
      </c>
      <c r="H45" s="263">
        <v>1660</v>
      </c>
      <c r="I45" s="483">
        <f t="shared" si="3"/>
        <v>5843.6315999999988</v>
      </c>
      <c r="J45" s="263">
        <v>7126.3799999999992</v>
      </c>
      <c r="K45" s="477">
        <v>8480.3921999999984</v>
      </c>
    </row>
    <row r="46" spans="1:11" ht="15.75">
      <c r="A46" s="1122" t="s">
        <v>3835</v>
      </c>
      <c r="B46" s="265" t="s">
        <v>3836</v>
      </c>
      <c r="C46" s="265">
        <v>651100</v>
      </c>
      <c r="D46" s="265" t="s">
        <v>3837</v>
      </c>
      <c r="E46" s="265" t="s">
        <v>3838</v>
      </c>
      <c r="F46" s="265" t="s">
        <v>3839</v>
      </c>
      <c r="G46" s="481">
        <v>6525.4</v>
      </c>
      <c r="H46" s="263">
        <v>1520</v>
      </c>
      <c r="I46" s="483">
        <f t="shared" si="3"/>
        <v>5350.7951999999996</v>
      </c>
      <c r="J46" s="263">
        <v>6525.36</v>
      </c>
      <c r="K46" s="477">
        <v>7765.1783999999989</v>
      </c>
    </row>
    <row r="47" spans="1:11" ht="15.75">
      <c r="A47" s="1122" t="s">
        <v>3840</v>
      </c>
      <c r="B47" s="265" t="s">
        <v>3841</v>
      </c>
      <c r="C47" s="265">
        <v>65670</v>
      </c>
      <c r="D47" s="265" t="s">
        <v>3842</v>
      </c>
      <c r="E47" s="265" t="s">
        <v>3843</v>
      </c>
      <c r="F47" s="265" t="s">
        <v>3844</v>
      </c>
      <c r="G47" s="481">
        <v>5795.6</v>
      </c>
      <c r="H47" s="263">
        <v>1350</v>
      </c>
      <c r="I47" s="483">
        <f t="shared" si="3"/>
        <v>4752.3509999999987</v>
      </c>
      <c r="J47" s="263">
        <v>5795.5499999999993</v>
      </c>
      <c r="K47" s="477">
        <v>6896.7044999999989</v>
      </c>
    </row>
    <row r="48" spans="1:11" ht="15.75">
      <c r="A48" s="1122" t="s">
        <v>3845</v>
      </c>
      <c r="B48" s="265" t="s">
        <v>3846</v>
      </c>
      <c r="C48" s="265">
        <v>65900</v>
      </c>
      <c r="D48" s="265" t="s">
        <v>3847</v>
      </c>
      <c r="E48" s="265" t="s">
        <v>3848</v>
      </c>
      <c r="F48" s="265" t="s">
        <v>3849</v>
      </c>
      <c r="G48" s="481">
        <v>6010.2</v>
      </c>
      <c r="H48" s="263">
        <v>1400</v>
      </c>
      <c r="I48" s="483">
        <f t="shared" si="3"/>
        <v>4928.3639999999987</v>
      </c>
      <c r="J48" s="263">
        <v>6010.1999999999989</v>
      </c>
      <c r="K48" s="477">
        <v>7152.1379999999981</v>
      </c>
    </row>
    <row r="49" spans="1:11" ht="15.75">
      <c r="A49" s="1122" t="s">
        <v>3850</v>
      </c>
      <c r="B49" s="265" t="s">
        <v>3851</v>
      </c>
      <c r="C49" s="265">
        <v>661100</v>
      </c>
      <c r="D49" s="265" t="s">
        <v>3852</v>
      </c>
      <c r="E49" s="265" t="s">
        <v>3853</v>
      </c>
      <c r="F49" s="265" t="s">
        <v>3854</v>
      </c>
      <c r="G49" s="481">
        <v>7083.5</v>
      </c>
      <c r="H49" s="263">
        <v>1650</v>
      </c>
      <c r="I49" s="483">
        <f t="shared" si="3"/>
        <v>5808.4289999999992</v>
      </c>
      <c r="J49" s="263">
        <v>7083.4499999999989</v>
      </c>
      <c r="K49" s="477">
        <v>8429.3054999999986</v>
      </c>
    </row>
    <row r="50" spans="1:11" ht="15.75">
      <c r="A50" s="1122" t="s">
        <v>3855</v>
      </c>
      <c r="B50" s="265" t="s">
        <v>3856</v>
      </c>
      <c r="C50" s="265">
        <v>66900</v>
      </c>
      <c r="D50" s="265" t="s">
        <v>3857</v>
      </c>
      <c r="E50" s="265" t="s">
        <v>3858</v>
      </c>
      <c r="F50" s="265" t="s">
        <v>3859</v>
      </c>
      <c r="G50" s="481">
        <v>6611.2</v>
      </c>
      <c r="H50" s="263">
        <v>1540</v>
      </c>
      <c r="I50" s="483">
        <f t="shared" si="3"/>
        <v>5421.2003999999988</v>
      </c>
      <c r="J50" s="263">
        <v>6611.2199999999993</v>
      </c>
      <c r="K50" s="477">
        <v>7867.3517999999985</v>
      </c>
    </row>
    <row r="51" spans="1:11" ht="15.75">
      <c r="A51" s="1122"/>
      <c r="B51" s="265" t="s">
        <v>3860</v>
      </c>
      <c r="C51" s="265" t="s">
        <v>3861</v>
      </c>
      <c r="D51" s="265" t="s">
        <v>3862</v>
      </c>
      <c r="E51" s="265" t="s">
        <v>3863</v>
      </c>
      <c r="F51" s="265" t="s">
        <v>3864</v>
      </c>
      <c r="G51" s="481">
        <v>24735</v>
      </c>
      <c r="H51" s="263">
        <v>5100</v>
      </c>
      <c r="I51" s="483">
        <f t="shared" si="3"/>
        <v>20282.699999999997</v>
      </c>
      <c r="J51" s="263">
        <v>24735</v>
      </c>
      <c r="K51" s="477">
        <v>29434.649999999998</v>
      </c>
    </row>
    <row r="52" spans="1:11" ht="15.75">
      <c r="A52" s="1122" t="s">
        <v>3865</v>
      </c>
      <c r="B52" s="265" t="s">
        <v>3866</v>
      </c>
      <c r="C52" s="265">
        <v>6733001</v>
      </c>
      <c r="D52" s="265" t="s">
        <v>3867</v>
      </c>
      <c r="E52" s="265" t="s">
        <v>3868</v>
      </c>
      <c r="F52" s="265" t="s">
        <v>3869</v>
      </c>
      <c r="G52" s="481">
        <v>23940</v>
      </c>
      <c r="H52" s="263">
        <v>6000</v>
      </c>
      <c r="I52" s="483">
        <f t="shared" si="3"/>
        <v>21121.559999999994</v>
      </c>
      <c r="J52" s="263">
        <v>25757.999999999996</v>
      </c>
      <c r="K52" s="477">
        <v>30652.019999999993</v>
      </c>
    </row>
    <row r="53" spans="1:11" ht="15.75">
      <c r="A53" s="1122" t="s">
        <v>3870</v>
      </c>
      <c r="B53" s="265" t="s">
        <v>3871</v>
      </c>
      <c r="C53" s="265">
        <v>9100</v>
      </c>
      <c r="D53" s="265" t="s">
        <v>3872</v>
      </c>
      <c r="E53" s="265" t="s">
        <v>2487</v>
      </c>
      <c r="F53" s="265" t="s">
        <v>3873</v>
      </c>
      <c r="G53" s="481">
        <v>9058.2000000000007</v>
      </c>
      <c r="H53" s="263">
        <v>2110</v>
      </c>
      <c r="I53" s="483">
        <f t="shared" si="3"/>
        <v>7427.748599999999</v>
      </c>
      <c r="J53" s="263">
        <v>9058.23</v>
      </c>
      <c r="K53" s="477">
        <v>10779.293699999998</v>
      </c>
    </row>
    <row r="54" spans="1:11" ht="15.75">
      <c r="A54" s="1122" t="s">
        <v>3874</v>
      </c>
      <c r="B54" s="265" t="s">
        <v>3875</v>
      </c>
      <c r="C54" s="265">
        <v>9120</v>
      </c>
      <c r="D54" s="265" t="s">
        <v>3876</v>
      </c>
      <c r="E54" s="265" t="s">
        <v>2462</v>
      </c>
      <c r="F54" s="265" t="s">
        <v>3877</v>
      </c>
      <c r="G54" s="481">
        <v>9487.5</v>
      </c>
      <c r="H54" s="263">
        <v>2210</v>
      </c>
      <c r="I54" s="483">
        <f t="shared" si="3"/>
        <v>7779.7745999999988</v>
      </c>
      <c r="J54" s="263">
        <v>9487.5299999999988</v>
      </c>
      <c r="K54" s="477">
        <v>11290.160699999999</v>
      </c>
    </row>
    <row r="55" spans="1:11" ht="15.95" customHeight="1">
      <c r="A55" s="1122" t="s">
        <v>3870</v>
      </c>
      <c r="B55" s="265" t="s">
        <v>3871</v>
      </c>
      <c r="C55" s="265">
        <v>9100</v>
      </c>
      <c r="D55" s="265" t="s">
        <v>3872</v>
      </c>
      <c r="E55" s="265" t="s">
        <v>2487</v>
      </c>
      <c r="F55" s="265" t="s">
        <v>3873</v>
      </c>
      <c r="G55" s="481">
        <v>9058.2000000000007</v>
      </c>
      <c r="H55" s="263">
        <v>2110</v>
      </c>
      <c r="I55" s="483">
        <f t="shared" si="3"/>
        <v>7427.748599999999</v>
      </c>
      <c r="J55" s="263">
        <v>9058.23</v>
      </c>
      <c r="K55" s="477">
        <v>10779.293699999998</v>
      </c>
    </row>
    <row r="56" spans="1:11" ht="15.75">
      <c r="A56" s="1122"/>
      <c r="B56" s="265" t="s">
        <v>3887</v>
      </c>
      <c r="C56" s="265">
        <v>9055</v>
      </c>
      <c r="D56" s="265" t="s">
        <v>3888</v>
      </c>
      <c r="E56" s="265" t="s">
        <v>3889</v>
      </c>
      <c r="F56" s="265" t="s">
        <v>3890</v>
      </c>
      <c r="G56" s="481">
        <v>0</v>
      </c>
      <c r="H56" s="263" t="e">
        <v>#N/A</v>
      </c>
      <c r="I56" s="483" t="e">
        <f t="shared" si="3"/>
        <v>#N/A</v>
      </c>
      <c r="J56" s="263" t="e">
        <v>#N/A</v>
      </c>
      <c r="K56" s="477" t="e">
        <v>#N/A</v>
      </c>
    </row>
    <row r="57" spans="1:11" ht="15.75">
      <c r="A57" s="1122" t="s">
        <v>3891</v>
      </c>
      <c r="B57" s="265" t="s">
        <v>3892</v>
      </c>
      <c r="C57" s="265">
        <v>90650</v>
      </c>
      <c r="D57" s="265" t="s">
        <v>3893</v>
      </c>
      <c r="E57" s="265" t="s">
        <v>3894</v>
      </c>
      <c r="F57" s="265" t="s">
        <v>3895</v>
      </c>
      <c r="G57" s="481">
        <v>15068.4</v>
      </c>
      <c r="H57" s="263">
        <v>3510</v>
      </c>
      <c r="I57" s="483">
        <f t="shared" si="3"/>
        <v>12356.112599999999</v>
      </c>
      <c r="J57" s="263">
        <v>15068.429999999998</v>
      </c>
      <c r="K57" s="477">
        <v>17931.431699999997</v>
      </c>
    </row>
    <row r="58" spans="1:11" ht="15.75">
      <c r="A58" s="1122" t="s">
        <v>3896</v>
      </c>
      <c r="B58" s="265" t="s">
        <v>3897</v>
      </c>
      <c r="C58" s="265">
        <v>90700</v>
      </c>
      <c r="D58" s="265" t="s">
        <v>3898</v>
      </c>
      <c r="E58" s="265" t="s">
        <v>3899</v>
      </c>
      <c r="F58" s="265" t="s">
        <v>3900</v>
      </c>
      <c r="G58" s="481">
        <v>15068.4</v>
      </c>
      <c r="H58" s="263">
        <v>3510</v>
      </c>
      <c r="I58" s="483">
        <f t="shared" si="3"/>
        <v>12356.112599999999</v>
      </c>
      <c r="J58" s="263">
        <v>15068.429999999998</v>
      </c>
      <c r="K58" s="477">
        <v>17931.431699999997</v>
      </c>
    </row>
    <row r="59" spans="1:11" ht="15.75">
      <c r="A59" s="1122" t="s">
        <v>3901</v>
      </c>
      <c r="B59" s="265" t="s">
        <v>3902</v>
      </c>
      <c r="C59" s="265">
        <v>9085</v>
      </c>
      <c r="D59" s="265" t="s">
        <v>3903</v>
      </c>
      <c r="E59" s="265" t="s">
        <v>2531</v>
      </c>
      <c r="F59" s="265" t="s">
        <v>3904</v>
      </c>
      <c r="G59" s="481">
        <v>8628.9</v>
      </c>
      <c r="H59" s="263">
        <v>2010</v>
      </c>
      <c r="I59" s="483">
        <f t="shared" si="3"/>
        <v>7075.7225999999982</v>
      </c>
      <c r="J59" s="263">
        <v>8628.9299999999985</v>
      </c>
      <c r="K59" s="477">
        <v>10268.426699999998</v>
      </c>
    </row>
    <row r="60" spans="1:11" ht="15.75">
      <c r="A60" s="1122"/>
      <c r="B60" s="265" t="s">
        <v>3905</v>
      </c>
      <c r="C60" s="265">
        <v>745</v>
      </c>
      <c r="D60" s="265" t="s">
        <v>3906</v>
      </c>
      <c r="E60" s="265" t="s">
        <v>3907</v>
      </c>
      <c r="F60" s="265" t="s">
        <v>3908</v>
      </c>
      <c r="G60" s="481">
        <v>0</v>
      </c>
      <c r="H60" s="263" t="e">
        <v>#N/A</v>
      </c>
      <c r="I60" s="483" t="e">
        <f t="shared" si="3"/>
        <v>#N/A</v>
      </c>
      <c r="J60" s="263" t="e">
        <v>#N/A</v>
      </c>
      <c r="K60" s="477" t="e">
        <v>#N/A</v>
      </c>
    </row>
    <row r="61" spans="1:11" ht="15.75">
      <c r="A61" s="1122"/>
      <c r="B61" s="265" t="s">
        <v>3909</v>
      </c>
      <c r="C61" s="265">
        <v>760</v>
      </c>
      <c r="D61" s="265" t="s">
        <v>3910</v>
      </c>
      <c r="E61" s="265" t="s">
        <v>3911</v>
      </c>
      <c r="F61" s="265" t="s">
        <v>3912</v>
      </c>
      <c r="G61" s="481">
        <v>0</v>
      </c>
      <c r="H61" s="263" t="e">
        <v>#N/A</v>
      </c>
      <c r="I61" s="483" t="e">
        <f t="shared" si="3"/>
        <v>#N/A</v>
      </c>
      <c r="J61" s="263" t="e">
        <v>#N/A</v>
      </c>
      <c r="K61" s="477" t="e">
        <v>#N/A</v>
      </c>
    </row>
    <row r="62" spans="1:11" ht="15.75">
      <c r="A62" s="1122" t="s">
        <v>3913</v>
      </c>
      <c r="B62" s="265" t="s">
        <v>3914</v>
      </c>
      <c r="C62" s="265">
        <v>8100</v>
      </c>
      <c r="D62" s="265" t="s">
        <v>3915</v>
      </c>
      <c r="E62" s="265" t="s">
        <v>2487</v>
      </c>
      <c r="F62" s="265" t="s">
        <v>3916</v>
      </c>
      <c r="G62" s="481">
        <v>9058.2000000000007</v>
      </c>
      <c r="H62" s="263">
        <v>2110</v>
      </c>
      <c r="I62" s="483">
        <f t="shared" si="3"/>
        <v>7427.748599999999</v>
      </c>
      <c r="J62" s="263">
        <v>9058.23</v>
      </c>
      <c r="K62" s="477">
        <v>10779.293699999998</v>
      </c>
    </row>
    <row r="63" spans="1:11" ht="15.75">
      <c r="A63" s="1122" t="s">
        <v>3917</v>
      </c>
      <c r="B63" s="265" t="s">
        <v>3918</v>
      </c>
      <c r="C63" s="265">
        <v>8120</v>
      </c>
      <c r="D63" s="265" t="s">
        <v>3919</v>
      </c>
      <c r="E63" s="265" t="s">
        <v>2462</v>
      </c>
      <c r="F63" s="265" t="s">
        <v>3920</v>
      </c>
      <c r="G63" s="481">
        <v>9487.5</v>
      </c>
      <c r="H63" s="263">
        <v>2210</v>
      </c>
      <c r="I63" s="483">
        <f t="shared" si="3"/>
        <v>7779.7745999999988</v>
      </c>
      <c r="J63" s="263">
        <v>9487.5299999999988</v>
      </c>
      <c r="K63" s="477">
        <v>11290.160699999999</v>
      </c>
    </row>
    <row r="64" spans="1:11" ht="15.75">
      <c r="A64" s="1122" t="s">
        <v>3921</v>
      </c>
      <c r="B64" s="265" t="s">
        <v>3922</v>
      </c>
      <c r="C64" s="265">
        <v>8150</v>
      </c>
      <c r="D64" s="265" t="s">
        <v>3923</v>
      </c>
      <c r="E64" s="265" t="s">
        <v>2467</v>
      </c>
      <c r="F64" s="264" t="s">
        <v>3924</v>
      </c>
      <c r="G64" s="481">
        <v>10131.5</v>
      </c>
      <c r="H64" s="263">
        <v>2360</v>
      </c>
      <c r="I64" s="483">
        <f t="shared" si="3"/>
        <v>8307.8135999999995</v>
      </c>
      <c r="J64" s="263">
        <v>10131.48</v>
      </c>
      <c r="K64" s="477">
        <v>12056.4612</v>
      </c>
    </row>
    <row r="65" spans="1:11" ht="15.75">
      <c r="A65" s="1122" t="s">
        <v>3925</v>
      </c>
      <c r="B65" s="265" t="s">
        <v>3926</v>
      </c>
      <c r="C65" s="265">
        <v>8200</v>
      </c>
      <c r="D65" s="265" t="s">
        <v>3927</v>
      </c>
      <c r="E65" s="265" t="s">
        <v>3885</v>
      </c>
      <c r="F65" s="265" t="s">
        <v>3928</v>
      </c>
      <c r="G65" s="481">
        <v>12020.4</v>
      </c>
      <c r="H65" s="263">
        <v>2800</v>
      </c>
      <c r="I65" s="483">
        <f t="shared" si="3"/>
        <v>9856.7279999999973</v>
      </c>
      <c r="J65" s="263">
        <v>12020.399999999998</v>
      </c>
      <c r="K65" s="477">
        <v>14304.275999999996</v>
      </c>
    </row>
    <row r="66" spans="1:11" ht="15.75">
      <c r="A66" s="1122"/>
      <c r="B66" s="265" t="s">
        <v>3929</v>
      </c>
      <c r="C66" s="265">
        <v>8055</v>
      </c>
      <c r="D66" s="265" t="s">
        <v>3930</v>
      </c>
      <c r="E66" s="265" t="s">
        <v>3889</v>
      </c>
      <c r="F66" s="265" t="s">
        <v>3931</v>
      </c>
      <c r="G66" s="481">
        <v>0</v>
      </c>
      <c r="H66" s="263" t="e">
        <v>#N/A</v>
      </c>
      <c r="I66" s="483" t="e">
        <f t="shared" si="3"/>
        <v>#N/A</v>
      </c>
      <c r="J66" s="263" t="e">
        <v>#N/A</v>
      </c>
      <c r="K66" s="477" t="e">
        <v>#N/A</v>
      </c>
    </row>
    <row r="67" spans="1:11" ht="15.75">
      <c r="A67" s="1122" t="s">
        <v>3932</v>
      </c>
      <c r="B67" s="265" t="s">
        <v>3933</v>
      </c>
      <c r="C67" s="265">
        <v>8085</v>
      </c>
      <c r="D67" s="265" t="s">
        <v>3934</v>
      </c>
      <c r="E67" s="265" t="s">
        <v>2531</v>
      </c>
      <c r="F67" s="265" t="s">
        <v>3935</v>
      </c>
      <c r="G67" s="481">
        <v>8628.9</v>
      </c>
      <c r="H67" s="263">
        <v>2010</v>
      </c>
      <c r="I67" s="483">
        <f t="shared" si="3"/>
        <v>7075.7225999999982</v>
      </c>
      <c r="J67" s="263">
        <v>8628.9299999999985</v>
      </c>
      <c r="K67" s="477">
        <v>10268.426699999998</v>
      </c>
    </row>
    <row r="68" spans="1:11" ht="15.75">
      <c r="A68" s="1122"/>
      <c r="B68" s="1923" t="s">
        <v>8885</v>
      </c>
      <c r="C68" s="265">
        <v>856</v>
      </c>
      <c r="D68" s="1923" t="s">
        <v>8886</v>
      </c>
      <c r="E68" s="1923" t="s">
        <v>8887</v>
      </c>
      <c r="F68" s="265" t="s">
        <v>3939</v>
      </c>
      <c r="G68" s="481">
        <v>4894</v>
      </c>
      <c r="H68" s="263">
        <v>1140</v>
      </c>
      <c r="I68" s="483">
        <f t="shared" ref="I68" si="4">J68*0.82</f>
        <v>3789.9159339999992</v>
      </c>
      <c r="J68" s="263">
        <v>4621.8486999999996</v>
      </c>
      <c r="K68" s="477">
        <v>5500</v>
      </c>
    </row>
    <row r="69" spans="1:11" ht="15.75">
      <c r="A69" s="1122" t="s">
        <v>3936</v>
      </c>
      <c r="B69" s="265" t="s">
        <v>3937</v>
      </c>
      <c r="C69" s="265">
        <v>856</v>
      </c>
      <c r="D69" s="265" t="s">
        <v>3938</v>
      </c>
      <c r="E69" s="265" t="s">
        <v>3838</v>
      </c>
      <c r="F69" s="265" t="s">
        <v>3939</v>
      </c>
      <c r="G69" s="481">
        <v>4894</v>
      </c>
      <c r="H69" s="263">
        <v>1140</v>
      </c>
      <c r="I69" s="483">
        <f t="shared" si="3"/>
        <v>4013.0963999999994</v>
      </c>
      <c r="J69" s="263">
        <v>4894.0199999999995</v>
      </c>
      <c r="K69" s="477">
        <v>5823.8837999999996</v>
      </c>
    </row>
    <row r="70" spans="1:11" ht="15.75">
      <c r="A70" s="1122"/>
      <c r="B70" s="265" t="s">
        <v>3940</v>
      </c>
      <c r="C70" s="265">
        <v>845</v>
      </c>
      <c r="D70" s="265" t="s">
        <v>3941</v>
      </c>
      <c r="E70" s="265" t="s">
        <v>3907</v>
      </c>
      <c r="F70" s="265" t="s">
        <v>3942</v>
      </c>
      <c r="G70" s="481">
        <v>0</v>
      </c>
      <c r="H70" s="263" t="e">
        <v>#N/A</v>
      </c>
      <c r="I70" s="483" t="e">
        <f t="shared" si="3"/>
        <v>#N/A</v>
      </c>
      <c r="J70" s="263" t="e">
        <v>#N/A</v>
      </c>
      <c r="K70" s="477" t="e">
        <v>#N/A</v>
      </c>
    </row>
    <row r="71" spans="1:11" ht="30" customHeight="1">
      <c r="A71" s="1122" t="s">
        <v>3943</v>
      </c>
      <c r="B71" s="265" t="s">
        <v>3944</v>
      </c>
      <c r="C71" s="265">
        <v>850</v>
      </c>
      <c r="D71" s="265" t="s">
        <v>3945</v>
      </c>
      <c r="E71" s="265" t="s">
        <v>3946</v>
      </c>
      <c r="F71" s="265" t="s">
        <v>3947</v>
      </c>
      <c r="G71" s="481">
        <v>4250.1000000000004</v>
      </c>
      <c r="H71" s="263">
        <v>990</v>
      </c>
      <c r="I71" s="483">
        <f t="shared" si="3"/>
        <v>3485.0573999999997</v>
      </c>
      <c r="J71" s="263">
        <v>4250.07</v>
      </c>
      <c r="K71" s="477">
        <v>5057.5832999999993</v>
      </c>
    </row>
    <row r="72" spans="1:11" ht="15.75">
      <c r="A72" s="1122" t="s">
        <v>3948</v>
      </c>
      <c r="B72" s="265" t="s">
        <v>3949</v>
      </c>
      <c r="C72" s="265">
        <v>855</v>
      </c>
      <c r="D72" s="265" t="s">
        <v>3950</v>
      </c>
      <c r="E72" s="265" t="s">
        <v>3848</v>
      </c>
      <c r="F72" s="265" t="s">
        <v>3951</v>
      </c>
      <c r="G72" s="481">
        <v>4636.3999999999996</v>
      </c>
      <c r="H72" s="263">
        <v>1080</v>
      </c>
      <c r="I72" s="483">
        <f t="shared" si="3"/>
        <v>3801.8807999999995</v>
      </c>
      <c r="J72" s="263">
        <v>4636.4399999999996</v>
      </c>
      <c r="K72" s="477">
        <v>5517.3635999999997</v>
      </c>
    </row>
    <row r="73" spans="1:11" ht="15.75">
      <c r="A73" s="1122"/>
      <c r="B73" s="265"/>
      <c r="C73" s="264"/>
      <c r="D73" s="265"/>
      <c r="E73" s="265"/>
      <c r="F73" s="264"/>
      <c r="G73" s="481"/>
      <c r="H73" s="263"/>
      <c r="I73" s="483"/>
      <c r="J73" s="263"/>
      <c r="K73" s="477"/>
    </row>
    <row r="74" spans="1:11" ht="18.75">
      <c r="A74" s="1123"/>
      <c r="B74" s="486"/>
      <c r="C74" s="486"/>
      <c r="D74" s="487" t="s">
        <v>4516</v>
      </c>
      <c r="E74" s="486"/>
      <c r="F74" s="486"/>
      <c r="G74" s="488"/>
      <c r="H74" s="489"/>
      <c r="I74" s="490"/>
      <c r="J74" s="489"/>
      <c r="K74" s="491"/>
    </row>
    <row r="75" spans="1:11" ht="15.75">
      <c r="A75" s="1122" t="s">
        <v>3967</v>
      </c>
      <c r="B75" s="265" t="s">
        <v>3968</v>
      </c>
      <c r="C75" s="265">
        <v>2030</v>
      </c>
      <c r="D75" s="265" t="s">
        <v>3969</v>
      </c>
      <c r="E75" s="265" t="s">
        <v>3970</v>
      </c>
      <c r="F75" s="264" t="s">
        <v>3971</v>
      </c>
      <c r="G75" s="481">
        <v>249</v>
      </c>
      <c r="H75" s="263">
        <v>58</v>
      </c>
      <c r="I75" s="483">
        <f>J75*0.82</f>
        <v>204.17507999999995</v>
      </c>
      <c r="J75" s="263">
        <v>248.99399999999997</v>
      </c>
      <c r="K75" s="477">
        <v>296.30285999999995</v>
      </c>
    </row>
    <row r="76" spans="1:11" ht="15.75">
      <c r="A76" s="1122" t="s">
        <v>3972</v>
      </c>
      <c r="B76" s="265" t="s">
        <v>3973</v>
      </c>
      <c r="C76" s="265">
        <v>2031</v>
      </c>
      <c r="D76" s="265" t="s">
        <v>3974</v>
      </c>
      <c r="E76" s="265" t="s">
        <v>3970</v>
      </c>
      <c r="F76" s="264" t="s">
        <v>3975</v>
      </c>
      <c r="G76" s="481">
        <v>386.4</v>
      </c>
      <c r="H76" s="263">
        <v>90</v>
      </c>
      <c r="I76" s="483">
        <f t="shared" ref="I76:I100" si="5">J76*0.82</f>
        <v>316.82339999999994</v>
      </c>
      <c r="J76" s="263">
        <v>386.36999999999995</v>
      </c>
      <c r="K76" s="477">
        <v>459.7802999999999</v>
      </c>
    </row>
    <row r="77" spans="1:11" ht="15.75">
      <c r="A77" s="1122" t="s">
        <v>3976</v>
      </c>
      <c r="B77" s="265" t="s">
        <v>3977</v>
      </c>
      <c r="C77" s="265">
        <v>2040</v>
      </c>
      <c r="D77" s="265" t="s">
        <v>8812</v>
      </c>
      <c r="E77" s="265" t="s">
        <v>3978</v>
      </c>
      <c r="F77" s="264" t="s">
        <v>3979</v>
      </c>
      <c r="G77" s="481">
        <v>291.89999999999998</v>
      </c>
      <c r="H77" s="263">
        <v>68</v>
      </c>
      <c r="I77" s="483">
        <f t="shared" si="5"/>
        <v>239.37767999999997</v>
      </c>
      <c r="J77" s="263">
        <v>291.92399999999998</v>
      </c>
      <c r="K77" s="477">
        <v>347.38955999999996</v>
      </c>
    </row>
    <row r="78" spans="1:11" ht="15.75">
      <c r="A78" s="1122" t="s">
        <v>3980</v>
      </c>
      <c r="B78" s="265" t="s">
        <v>3981</v>
      </c>
      <c r="C78" s="265">
        <v>2041</v>
      </c>
      <c r="D78" s="265" t="s">
        <v>3982</v>
      </c>
      <c r="E78" s="265" t="s">
        <v>3978</v>
      </c>
      <c r="F78" s="264" t="s">
        <v>3983</v>
      </c>
      <c r="G78" s="481">
        <v>425</v>
      </c>
      <c r="H78" s="263">
        <v>99</v>
      </c>
      <c r="I78" s="483">
        <f t="shared" si="5"/>
        <v>348.50573999999995</v>
      </c>
      <c r="J78" s="263">
        <v>425.00699999999995</v>
      </c>
      <c r="K78" s="477">
        <v>505.75832999999994</v>
      </c>
    </row>
    <row r="79" spans="1:11" ht="15.75">
      <c r="A79" s="1122" t="s">
        <v>3984</v>
      </c>
      <c r="B79" s="265" t="s">
        <v>3985</v>
      </c>
      <c r="C79" s="265">
        <v>2050</v>
      </c>
      <c r="D79" s="265" t="s">
        <v>3986</v>
      </c>
      <c r="E79" s="265" t="s">
        <v>3987</v>
      </c>
      <c r="F79" s="264" t="s">
        <v>3988</v>
      </c>
      <c r="G79" s="481">
        <v>317.7</v>
      </c>
      <c r="H79" s="263">
        <v>74</v>
      </c>
      <c r="I79" s="483">
        <f t="shared" si="5"/>
        <v>260.49923999999993</v>
      </c>
      <c r="J79" s="263">
        <v>317.68199999999996</v>
      </c>
      <c r="K79" s="477">
        <v>378.04157999999995</v>
      </c>
    </row>
    <row r="80" spans="1:11" ht="15.75">
      <c r="A80" s="1122" t="s">
        <v>3989</v>
      </c>
      <c r="B80" s="265" t="s">
        <v>3990</v>
      </c>
      <c r="C80" s="265">
        <v>2051</v>
      </c>
      <c r="D80" s="265" t="s">
        <v>3991</v>
      </c>
      <c r="E80" s="265" t="s">
        <v>3987</v>
      </c>
      <c r="F80" s="264" t="s">
        <v>3992</v>
      </c>
      <c r="G80" s="481">
        <v>472.2</v>
      </c>
      <c r="H80" s="263">
        <v>110</v>
      </c>
      <c r="I80" s="483">
        <f t="shared" si="5"/>
        <v>387.22859999999997</v>
      </c>
      <c r="J80" s="263">
        <v>472.22999999999996</v>
      </c>
      <c r="K80" s="477">
        <v>561.95369999999991</v>
      </c>
    </row>
    <row r="81" spans="1:11" ht="15.75">
      <c r="A81" s="1122" t="s">
        <v>3993</v>
      </c>
      <c r="B81" s="265" t="s">
        <v>3994</v>
      </c>
      <c r="C81" s="265">
        <v>2060</v>
      </c>
      <c r="D81" s="265" t="s">
        <v>3995</v>
      </c>
      <c r="E81" s="265" t="s">
        <v>3996</v>
      </c>
      <c r="F81" s="264" t="s">
        <v>3997</v>
      </c>
      <c r="G81" s="481">
        <v>360.6</v>
      </c>
      <c r="H81" s="263">
        <v>84</v>
      </c>
      <c r="I81" s="483">
        <f t="shared" si="5"/>
        <v>295.70183999999995</v>
      </c>
      <c r="J81" s="263">
        <v>360.61199999999997</v>
      </c>
      <c r="K81" s="477">
        <v>429.12827999999996</v>
      </c>
    </row>
    <row r="82" spans="1:11" ht="15.75">
      <c r="A82" s="1122" t="s">
        <v>3998</v>
      </c>
      <c r="B82" s="265" t="s">
        <v>3999</v>
      </c>
      <c r="C82" s="265">
        <v>2061</v>
      </c>
      <c r="D82" s="265" t="s">
        <v>4000</v>
      </c>
      <c r="E82" s="265" t="s">
        <v>3996</v>
      </c>
      <c r="F82" s="264" t="s">
        <v>4001</v>
      </c>
      <c r="G82" s="481">
        <v>515.20000000000005</v>
      </c>
      <c r="H82" s="263">
        <v>120</v>
      </c>
      <c r="I82" s="483">
        <f t="shared" si="5"/>
        <v>422.43119999999993</v>
      </c>
      <c r="J82" s="263">
        <v>515.16</v>
      </c>
      <c r="K82" s="477">
        <v>613.04039999999998</v>
      </c>
    </row>
    <row r="83" spans="1:11" ht="15.75">
      <c r="A83" s="1122" t="s">
        <v>4026</v>
      </c>
      <c r="B83" s="265" t="s">
        <v>4027</v>
      </c>
      <c r="C83" s="265">
        <v>6401</v>
      </c>
      <c r="D83" s="265" t="s">
        <v>4028</v>
      </c>
      <c r="E83" s="265" t="s">
        <v>4029</v>
      </c>
      <c r="F83" s="264" t="s">
        <v>4030</v>
      </c>
      <c r="G83" s="481">
        <v>1117</v>
      </c>
      <c r="H83" s="263">
        <v>280</v>
      </c>
      <c r="I83" s="483">
        <f t="shared" si="5"/>
        <v>985.67279999999994</v>
      </c>
      <c r="J83" s="263">
        <v>1202.04</v>
      </c>
      <c r="K83" s="477">
        <v>1430.4276</v>
      </c>
    </row>
    <row r="84" spans="1:11" ht="15.75">
      <c r="A84" s="1122"/>
      <c r="B84" s="265" t="s">
        <v>4031</v>
      </c>
      <c r="C84" s="265">
        <v>6400</v>
      </c>
      <c r="D84" s="265" t="s">
        <v>4032</v>
      </c>
      <c r="E84" s="265" t="s">
        <v>4029</v>
      </c>
      <c r="F84" s="264" t="s">
        <v>4033</v>
      </c>
      <c r="G84" s="481">
        <v>918</v>
      </c>
      <c r="H84" s="263" t="e">
        <v>#N/A</v>
      </c>
      <c r="I84" s="483" t="e">
        <f t="shared" si="5"/>
        <v>#N/A</v>
      </c>
      <c r="J84" s="263" t="e">
        <v>#N/A</v>
      </c>
      <c r="K84" s="477" t="e">
        <v>#N/A</v>
      </c>
    </row>
    <row r="85" spans="1:11" ht="15.75">
      <c r="A85" s="1122" t="s">
        <v>4034</v>
      </c>
      <c r="B85" s="265" t="s">
        <v>4035</v>
      </c>
      <c r="C85" s="265">
        <v>6601</v>
      </c>
      <c r="D85" s="265" t="s">
        <v>4036</v>
      </c>
      <c r="E85" s="265" t="s">
        <v>4037</v>
      </c>
      <c r="F85" s="264" t="s">
        <v>4038</v>
      </c>
      <c r="G85" s="481">
        <v>1177</v>
      </c>
      <c r="H85" s="263">
        <v>295</v>
      </c>
      <c r="I85" s="483">
        <f t="shared" si="5"/>
        <v>1038.4766999999999</v>
      </c>
      <c r="J85" s="263">
        <v>1266.4349999999999</v>
      </c>
      <c r="K85" s="477">
        <v>1507.05765</v>
      </c>
    </row>
    <row r="86" spans="1:11" ht="15.75">
      <c r="A86" s="1122"/>
      <c r="B86" s="265" t="s">
        <v>4039</v>
      </c>
      <c r="C86" s="265">
        <v>6600</v>
      </c>
      <c r="D86" s="265" t="s">
        <v>4040</v>
      </c>
      <c r="E86" s="265" t="s">
        <v>4037</v>
      </c>
      <c r="F86" s="264" t="s">
        <v>4041</v>
      </c>
      <c r="G86" s="481">
        <v>998</v>
      </c>
      <c r="H86" s="263" t="e">
        <v>#N/A</v>
      </c>
      <c r="I86" s="483" t="e">
        <f t="shared" si="5"/>
        <v>#N/A</v>
      </c>
      <c r="J86" s="263" t="e">
        <v>#N/A</v>
      </c>
      <c r="K86" s="477" t="e">
        <v>#N/A</v>
      </c>
    </row>
    <row r="87" spans="1:11" ht="15.75">
      <c r="A87" s="1122"/>
      <c r="B87" s="265" t="s">
        <v>4042</v>
      </c>
      <c r="C87" s="265">
        <v>6800</v>
      </c>
      <c r="D87" s="265" t="s">
        <v>4043</v>
      </c>
      <c r="E87" s="265" t="s">
        <v>4044</v>
      </c>
      <c r="F87" s="264" t="s">
        <v>4045</v>
      </c>
      <c r="G87" s="481">
        <v>1397</v>
      </c>
      <c r="H87" s="263" t="e">
        <v>#N/A</v>
      </c>
      <c r="I87" s="483" t="e">
        <f t="shared" si="5"/>
        <v>#N/A</v>
      </c>
      <c r="J87" s="263" t="e">
        <v>#N/A</v>
      </c>
      <c r="K87" s="477" t="e">
        <v>#N/A</v>
      </c>
    </row>
    <row r="88" spans="1:11" ht="15.75">
      <c r="A88" s="1122" t="s">
        <v>4046</v>
      </c>
      <c r="B88" s="265" t="s">
        <v>4047</v>
      </c>
      <c r="C88" s="265">
        <v>6850</v>
      </c>
      <c r="D88" s="265" t="s">
        <v>4048</v>
      </c>
      <c r="E88" s="265" t="s">
        <v>4049</v>
      </c>
      <c r="F88" s="264" t="s">
        <v>4050</v>
      </c>
      <c r="G88" s="481">
        <v>1502.6</v>
      </c>
      <c r="H88" s="263">
        <v>350</v>
      </c>
      <c r="I88" s="483">
        <f t="shared" si="5"/>
        <v>1232.0909999999997</v>
      </c>
      <c r="J88" s="263">
        <v>1502.5499999999997</v>
      </c>
      <c r="K88" s="477">
        <v>1788.0344999999995</v>
      </c>
    </row>
    <row r="89" spans="1:11" ht="15.75">
      <c r="A89" s="1122" t="s">
        <v>4051</v>
      </c>
      <c r="B89" s="265" t="s">
        <v>4052</v>
      </c>
      <c r="C89" s="265">
        <v>3045</v>
      </c>
      <c r="D89" s="265" t="s">
        <v>4053</v>
      </c>
      <c r="E89" s="265" t="s">
        <v>4054</v>
      </c>
      <c r="F89" s="265" t="s">
        <v>4055</v>
      </c>
      <c r="G89" s="481">
        <v>1077</v>
      </c>
      <c r="H89" s="263">
        <v>270</v>
      </c>
      <c r="I89" s="483">
        <f t="shared" si="5"/>
        <v>950.47019999999986</v>
      </c>
      <c r="J89" s="263">
        <v>1159.1099999999999</v>
      </c>
      <c r="K89" s="477">
        <v>1379.3408999999999</v>
      </c>
    </row>
    <row r="90" spans="1:11" ht="15.75">
      <c r="A90" s="1122" t="s">
        <v>4056</v>
      </c>
      <c r="B90" s="265" t="s">
        <v>4057</v>
      </c>
      <c r="C90" s="265">
        <v>3060</v>
      </c>
      <c r="D90" s="265" t="s">
        <v>4058</v>
      </c>
      <c r="E90" s="265" t="s">
        <v>4059</v>
      </c>
      <c r="F90" s="265" t="s">
        <v>4060</v>
      </c>
      <c r="G90" s="481">
        <v>1266.4000000000001</v>
      </c>
      <c r="H90" s="263">
        <v>295</v>
      </c>
      <c r="I90" s="483">
        <f t="shared" si="5"/>
        <v>1038.4766999999999</v>
      </c>
      <c r="J90" s="263">
        <v>1266.4349999999999</v>
      </c>
      <c r="K90" s="477">
        <v>1507.05765</v>
      </c>
    </row>
    <row r="91" spans="1:11" ht="15.75">
      <c r="A91" s="1122" t="s">
        <v>4061</v>
      </c>
      <c r="B91" s="265" t="s">
        <v>4062</v>
      </c>
      <c r="C91" s="265">
        <v>3075</v>
      </c>
      <c r="D91" s="265" t="s">
        <v>4063</v>
      </c>
      <c r="E91" s="265" t="s">
        <v>4064</v>
      </c>
      <c r="F91" s="265" t="s">
        <v>4065</v>
      </c>
      <c r="G91" s="481">
        <v>1481.1</v>
      </c>
      <c r="H91" s="263">
        <v>345</v>
      </c>
      <c r="I91" s="483">
        <f t="shared" si="5"/>
        <v>1214.4896999999999</v>
      </c>
      <c r="J91" s="263">
        <v>1481.0849999999998</v>
      </c>
      <c r="K91" s="477">
        <v>1762.4911499999996</v>
      </c>
    </row>
    <row r="92" spans="1:11" ht="15.75">
      <c r="A92" s="1122" t="s">
        <v>4066</v>
      </c>
      <c r="B92" s="265" t="s">
        <v>4067</v>
      </c>
      <c r="C92" s="265">
        <v>3090</v>
      </c>
      <c r="D92" s="265" t="s">
        <v>4068</v>
      </c>
      <c r="E92" s="265" t="s">
        <v>4069</v>
      </c>
      <c r="F92" s="265" t="s">
        <v>4070</v>
      </c>
      <c r="G92" s="481">
        <v>1652.8</v>
      </c>
      <c r="H92" s="263">
        <v>385</v>
      </c>
      <c r="I92" s="483">
        <f t="shared" si="5"/>
        <v>1355.3000999999997</v>
      </c>
      <c r="J92" s="263">
        <v>1652.8049999999998</v>
      </c>
      <c r="K92" s="477">
        <v>1966.8379499999996</v>
      </c>
    </row>
    <row r="93" spans="1:11" ht="15.75">
      <c r="A93" s="1122"/>
      <c r="B93" s="265" t="s">
        <v>4071</v>
      </c>
      <c r="C93" s="265">
        <v>440</v>
      </c>
      <c r="D93" s="265" t="s">
        <v>4072</v>
      </c>
      <c r="E93" s="265" t="s">
        <v>4073</v>
      </c>
      <c r="F93" s="265" t="s">
        <v>4074</v>
      </c>
      <c r="G93" s="481">
        <v>1109.29</v>
      </c>
      <c r="H93" s="263" t="e">
        <v>#N/A</v>
      </c>
      <c r="I93" s="483" t="e">
        <f t="shared" si="5"/>
        <v>#N/A</v>
      </c>
      <c r="J93" s="263" t="e">
        <v>#N/A</v>
      </c>
      <c r="K93" s="477" t="e">
        <v>#N/A</v>
      </c>
    </row>
    <row r="94" spans="1:11" ht="15.75">
      <c r="A94" s="1122"/>
      <c r="B94" s="265" t="s">
        <v>4075</v>
      </c>
      <c r="C94" s="265">
        <v>4600</v>
      </c>
      <c r="D94" s="265" t="s">
        <v>4076</v>
      </c>
      <c r="E94" s="265" t="s">
        <v>4077</v>
      </c>
      <c r="F94" s="264" t="s">
        <v>4078</v>
      </c>
      <c r="G94" s="481">
        <v>1193.01</v>
      </c>
      <c r="H94" s="263" t="e">
        <v>#N/A</v>
      </c>
      <c r="I94" s="483" t="e">
        <f t="shared" si="5"/>
        <v>#N/A</v>
      </c>
      <c r="J94" s="263" t="e">
        <v>#N/A</v>
      </c>
      <c r="K94" s="477" t="e">
        <v>#N/A</v>
      </c>
    </row>
    <row r="95" spans="1:11" ht="15.75">
      <c r="A95" s="1122" t="s">
        <v>4079</v>
      </c>
      <c r="B95" s="265" t="s">
        <v>4080</v>
      </c>
      <c r="C95" s="265">
        <v>5401</v>
      </c>
      <c r="D95" s="265" t="s">
        <v>4081</v>
      </c>
      <c r="E95" s="265" t="s">
        <v>4073</v>
      </c>
      <c r="F95" s="265" t="s">
        <v>4082</v>
      </c>
      <c r="G95" s="481">
        <v>1117</v>
      </c>
      <c r="H95" s="263">
        <v>280</v>
      </c>
      <c r="I95" s="483">
        <f t="shared" si="5"/>
        <v>985.67279999999994</v>
      </c>
      <c r="J95" s="263">
        <v>1202.04</v>
      </c>
      <c r="K95" s="477">
        <v>1430.4276</v>
      </c>
    </row>
    <row r="96" spans="1:11" ht="15.75">
      <c r="A96" s="1122"/>
      <c r="B96" s="265" t="s">
        <v>4083</v>
      </c>
      <c r="C96" s="265">
        <v>5400</v>
      </c>
      <c r="D96" s="265" t="s">
        <v>4084</v>
      </c>
      <c r="E96" s="265" t="s">
        <v>4073</v>
      </c>
      <c r="F96" s="264" t="s">
        <v>4085</v>
      </c>
      <c r="G96" s="481">
        <v>918</v>
      </c>
      <c r="H96" s="263" t="e">
        <v>#N/A</v>
      </c>
      <c r="I96" s="483" t="e">
        <f t="shared" si="5"/>
        <v>#N/A</v>
      </c>
      <c r="J96" s="263" t="e">
        <v>#N/A</v>
      </c>
      <c r="K96" s="477" t="e">
        <v>#N/A</v>
      </c>
    </row>
    <row r="97" spans="1:11" ht="15.75">
      <c r="A97" s="1122" t="s">
        <v>4086</v>
      </c>
      <c r="B97" s="265" t="s">
        <v>4087</v>
      </c>
      <c r="C97" s="265">
        <v>5601</v>
      </c>
      <c r="D97" s="265" t="s">
        <v>4088</v>
      </c>
      <c r="E97" s="265" t="s">
        <v>4077</v>
      </c>
      <c r="F97" s="264" t="s">
        <v>4089</v>
      </c>
      <c r="G97" s="481">
        <v>1177</v>
      </c>
      <c r="H97" s="263">
        <v>295</v>
      </c>
      <c r="I97" s="483">
        <f t="shared" si="5"/>
        <v>1038.4766999999999</v>
      </c>
      <c r="J97" s="263">
        <v>1266.4349999999999</v>
      </c>
      <c r="K97" s="477">
        <v>1507.05765</v>
      </c>
    </row>
    <row r="98" spans="1:11" ht="15.75">
      <c r="A98" s="1122"/>
      <c r="B98" s="265" t="s">
        <v>4090</v>
      </c>
      <c r="C98" s="265">
        <v>5600</v>
      </c>
      <c r="D98" s="265" t="s">
        <v>4091</v>
      </c>
      <c r="E98" s="265" t="s">
        <v>4077</v>
      </c>
      <c r="F98" s="264" t="s">
        <v>4092</v>
      </c>
      <c r="G98" s="481">
        <v>978</v>
      </c>
      <c r="H98" s="263" t="e">
        <v>#N/A</v>
      </c>
      <c r="I98" s="483" t="e">
        <f t="shared" si="5"/>
        <v>#N/A</v>
      </c>
      <c r="J98" s="263" t="e">
        <v>#N/A</v>
      </c>
      <c r="K98" s="477" t="e">
        <v>#N/A</v>
      </c>
    </row>
    <row r="99" spans="1:11" ht="15.75">
      <c r="A99" s="1122" t="s">
        <v>4093</v>
      </c>
      <c r="B99" s="265" t="s">
        <v>4094</v>
      </c>
      <c r="C99" s="265">
        <v>5800</v>
      </c>
      <c r="D99" s="265" t="s">
        <v>4095</v>
      </c>
      <c r="E99" s="265" t="s">
        <v>4096</v>
      </c>
      <c r="F99" s="264" t="s">
        <v>4097</v>
      </c>
      <c r="G99" s="481">
        <v>1502.6</v>
      </c>
      <c r="H99" s="263" t="e">
        <v>#N/A</v>
      </c>
      <c r="I99" s="483" t="e">
        <f t="shared" si="5"/>
        <v>#N/A</v>
      </c>
      <c r="J99" s="263" t="e">
        <v>#N/A</v>
      </c>
      <c r="K99" s="477" t="e">
        <v>#N/A</v>
      </c>
    </row>
    <row r="100" spans="1:11" ht="15.75">
      <c r="A100" s="1122" t="s">
        <v>4098</v>
      </c>
      <c r="B100" s="265" t="s">
        <v>4099</v>
      </c>
      <c r="C100" s="265">
        <v>51000</v>
      </c>
      <c r="D100" s="265" t="s">
        <v>4100</v>
      </c>
      <c r="E100" s="265" t="s">
        <v>4101</v>
      </c>
      <c r="F100" s="264" t="s">
        <v>4102</v>
      </c>
      <c r="G100" s="481">
        <v>1631.3</v>
      </c>
      <c r="H100" s="263">
        <v>380</v>
      </c>
      <c r="I100" s="483">
        <f t="shared" si="5"/>
        <v>1337.6987999999999</v>
      </c>
      <c r="J100" s="263">
        <v>1631.34</v>
      </c>
      <c r="K100" s="477">
        <v>1941.2945999999997</v>
      </c>
    </row>
    <row r="101" spans="1:11" ht="15.75">
      <c r="A101" s="1124"/>
      <c r="B101" s="492"/>
      <c r="C101" s="492"/>
      <c r="D101" s="492"/>
      <c r="E101" s="492"/>
      <c r="F101" s="497"/>
      <c r="G101" s="493"/>
      <c r="H101" s="494"/>
      <c r="I101" s="495"/>
      <c r="J101" s="494"/>
      <c r="K101" s="496"/>
    </row>
    <row r="102" spans="1:11" ht="30" customHeight="1">
      <c r="A102" s="1122" t="s">
        <v>3964</v>
      </c>
      <c r="B102" s="265" t="s">
        <v>3965</v>
      </c>
      <c r="C102" s="265">
        <v>492</v>
      </c>
      <c r="D102" s="265" t="s">
        <v>3966</v>
      </c>
      <c r="E102" s="265"/>
      <c r="F102" s="265">
        <v>492</v>
      </c>
      <c r="G102" s="481">
        <f>H102*5*1.2</f>
        <v>57</v>
      </c>
      <c r="H102" s="263">
        <v>9.5</v>
      </c>
      <c r="I102" s="483">
        <f>J102*0.82</f>
        <v>46.739999999999995</v>
      </c>
      <c r="J102" s="263">
        <f>G102</f>
        <v>57</v>
      </c>
      <c r="K102" s="477">
        <f>J102*1.19</f>
        <v>67.83</v>
      </c>
    </row>
    <row r="103" spans="1:11" ht="15.75">
      <c r="A103" s="1125" t="s">
        <v>4107</v>
      </c>
      <c r="B103" s="265" t="s">
        <v>4108</v>
      </c>
      <c r="C103" s="265">
        <v>2009</v>
      </c>
      <c r="D103" s="265" t="s">
        <v>4109</v>
      </c>
      <c r="E103" s="265"/>
      <c r="F103" s="265">
        <v>2009</v>
      </c>
      <c r="G103" s="481">
        <f>H103*5*1.2</f>
        <v>25.2</v>
      </c>
      <c r="H103" s="263">
        <v>4.2</v>
      </c>
      <c r="I103" s="483">
        <f>J103*0.82</f>
        <v>20.663999999999998</v>
      </c>
      <c r="J103" s="263">
        <f>G103</f>
        <v>25.2</v>
      </c>
      <c r="K103" s="477">
        <f>J103*1.19</f>
        <v>29.988</v>
      </c>
    </row>
    <row r="104" spans="1:11" ht="15.75">
      <c r="A104" s="1122"/>
      <c r="B104" s="265"/>
      <c r="C104" s="265"/>
      <c r="D104" s="265"/>
      <c r="E104" s="265"/>
      <c r="F104" s="264"/>
      <c r="G104" s="481"/>
      <c r="H104" s="263"/>
      <c r="I104" s="483"/>
      <c r="J104" s="263"/>
      <c r="K104" s="477"/>
    </row>
    <row r="105" spans="1:11" ht="18.75">
      <c r="A105" s="1124"/>
      <c r="B105" s="492"/>
      <c r="C105" s="492"/>
      <c r="D105" s="498" t="s">
        <v>3661</v>
      </c>
      <c r="E105" s="492"/>
      <c r="F105" s="497"/>
      <c r="G105" s="493"/>
      <c r="H105" s="494"/>
      <c r="I105" s="495"/>
      <c r="J105" s="494"/>
      <c r="K105" s="496"/>
    </row>
    <row r="106" spans="1:11" ht="15.75">
      <c r="A106" s="1122" t="s">
        <v>4103</v>
      </c>
      <c r="B106" s="265" t="s">
        <v>4104</v>
      </c>
      <c r="C106" s="265">
        <v>221</v>
      </c>
      <c r="D106" s="265" t="s">
        <v>4105</v>
      </c>
      <c r="E106" s="265" t="s">
        <v>4106</v>
      </c>
      <c r="F106" s="265">
        <v>221</v>
      </c>
      <c r="G106" s="481">
        <v>53.7</v>
      </c>
      <c r="H106" s="263">
        <v>12.5</v>
      </c>
      <c r="I106" s="483">
        <f>J106*0.82</f>
        <v>44.003249999999994</v>
      </c>
      <c r="J106" s="263">
        <v>53.662499999999994</v>
      </c>
      <c r="K106" s="477">
        <v>63.858374999999988</v>
      </c>
    </row>
    <row r="107" spans="1:11" ht="15" customHeight="1">
      <c r="A107" s="1122" t="s">
        <v>3762</v>
      </c>
      <c r="B107" s="265" t="s">
        <v>3763</v>
      </c>
      <c r="C107" s="265">
        <v>152</v>
      </c>
      <c r="D107" s="265" t="s">
        <v>3764</v>
      </c>
      <c r="E107" s="265"/>
      <c r="F107" s="265">
        <v>152</v>
      </c>
      <c r="G107" s="481">
        <v>55</v>
      </c>
      <c r="H107" s="263">
        <v>12.8</v>
      </c>
      <c r="I107" s="483">
        <f t="shared" ref="I107:I109" si="6">J107*0.82</f>
        <v>45.059328000000001</v>
      </c>
      <c r="J107" s="263">
        <v>54.950400000000002</v>
      </c>
      <c r="K107" s="477">
        <v>65.390975999999995</v>
      </c>
    </row>
    <row r="108" spans="1:11" ht="15" customHeight="1">
      <c r="A108" s="1122" t="s">
        <v>3765</v>
      </c>
      <c r="B108" s="265" t="s">
        <v>3766</v>
      </c>
      <c r="C108" s="265" t="s">
        <v>3767</v>
      </c>
      <c r="D108" s="265" t="s">
        <v>3768</v>
      </c>
      <c r="E108" s="265"/>
      <c r="F108" s="265" t="s">
        <v>3767</v>
      </c>
      <c r="G108" s="481">
        <v>16.3</v>
      </c>
      <c r="H108" s="263">
        <v>3.8</v>
      </c>
      <c r="I108" s="483">
        <f t="shared" si="6"/>
        <v>13.376987999999997</v>
      </c>
      <c r="J108" s="263">
        <v>16.313399999999998</v>
      </c>
      <c r="K108" s="477">
        <v>19.412945999999998</v>
      </c>
    </row>
    <row r="109" spans="1:11" ht="15" customHeight="1">
      <c r="A109" s="1122" t="s">
        <v>3769</v>
      </c>
      <c r="B109" s="265" t="s">
        <v>3770</v>
      </c>
      <c r="C109" s="265" t="s">
        <v>3771</v>
      </c>
      <c r="D109" s="265" t="s">
        <v>3772</v>
      </c>
      <c r="E109" s="265"/>
      <c r="F109" s="265" t="s">
        <v>3771</v>
      </c>
      <c r="G109" s="481">
        <v>48.5</v>
      </c>
      <c r="H109" s="263">
        <v>11.3</v>
      </c>
      <c r="I109" s="483">
        <f t="shared" si="6"/>
        <v>39.778937999999997</v>
      </c>
      <c r="J109" s="263">
        <v>48.510899999999999</v>
      </c>
      <c r="K109" s="477">
        <v>57.727970999999997</v>
      </c>
    </row>
    <row r="121" spans="1:11" ht="15.75">
      <c r="A121" s="1127"/>
      <c r="G121" s="480"/>
      <c r="H121" s="250"/>
      <c r="I121" s="484"/>
      <c r="J121" s="250"/>
      <c r="K121" s="478"/>
    </row>
    <row r="122" spans="1:11" ht="15.75">
      <c r="A122" s="1127"/>
      <c r="G122" s="480"/>
      <c r="H122" s="250"/>
      <c r="I122" s="484"/>
      <c r="J122" s="250"/>
      <c r="K122" s="478"/>
    </row>
    <row r="123" spans="1:11" ht="15.75">
      <c r="A123" s="1127"/>
      <c r="G123" s="480"/>
      <c r="H123" s="250"/>
      <c r="I123" s="484"/>
      <c r="J123" s="250"/>
      <c r="K123" s="478"/>
    </row>
    <row r="124" spans="1:11" ht="15.75">
      <c r="A124" s="1127"/>
      <c r="G124" s="480"/>
      <c r="H124" s="250"/>
      <c r="I124" s="484"/>
      <c r="J124" s="250"/>
      <c r="K124" s="478"/>
    </row>
    <row r="125" spans="1:11" ht="15.75">
      <c r="A125" s="1127"/>
      <c r="G125" s="480"/>
      <c r="H125" s="250"/>
      <c r="I125" s="484"/>
      <c r="J125" s="250"/>
      <c r="K125" s="478"/>
    </row>
    <row r="126" spans="1:11" ht="15.75">
      <c r="A126" s="1127"/>
      <c r="G126" s="480"/>
      <c r="H126" s="250"/>
      <c r="I126" s="484"/>
      <c r="J126" s="250"/>
      <c r="K126" s="478"/>
    </row>
    <row r="127" spans="1:11" ht="15.75">
      <c r="A127" s="1127"/>
      <c r="G127" s="480"/>
      <c r="H127" s="250"/>
      <c r="I127" s="484"/>
      <c r="J127" s="250"/>
      <c r="K127" s="478"/>
    </row>
    <row r="128" spans="1:11" ht="15.75">
      <c r="A128" s="1127"/>
      <c r="G128" s="480"/>
      <c r="H128" s="250"/>
      <c r="I128" s="484"/>
      <c r="J128" s="250"/>
      <c r="K128" s="478"/>
    </row>
    <row r="129" spans="1:11" ht="15.75">
      <c r="A129" s="1127"/>
      <c r="G129" s="480"/>
      <c r="H129" s="250"/>
      <c r="I129" s="484"/>
      <c r="J129" s="250"/>
      <c r="K129" s="478"/>
    </row>
    <row r="130" spans="1:11" ht="15.75">
      <c r="A130" s="1127"/>
      <c r="G130" s="480"/>
      <c r="H130" s="250"/>
      <c r="I130" s="484"/>
      <c r="J130" s="250"/>
      <c r="K130" s="478"/>
    </row>
    <row r="131" spans="1:11" ht="15.75">
      <c r="A131" s="1127"/>
      <c r="G131" s="480"/>
      <c r="H131" s="250"/>
      <c r="I131" s="484"/>
      <c r="J131" s="250"/>
      <c r="K131" s="478"/>
    </row>
    <row r="132" spans="1:11" ht="15.75">
      <c r="A132" s="1127"/>
      <c r="G132" s="480"/>
      <c r="H132" s="250"/>
      <c r="I132" s="484"/>
      <c r="J132" s="250"/>
      <c r="K132" s="478"/>
    </row>
    <row r="133" spans="1:11" ht="15.75">
      <c r="A133" s="1127"/>
      <c r="G133" s="480"/>
      <c r="H133" s="250"/>
      <c r="I133" s="484"/>
      <c r="J133" s="250"/>
      <c r="K133" s="478"/>
    </row>
    <row r="134" spans="1:11" ht="15.75">
      <c r="A134" s="1127"/>
      <c r="G134" s="480"/>
      <c r="H134" s="250"/>
      <c r="I134" s="484"/>
      <c r="J134" s="250"/>
      <c r="K134" s="478"/>
    </row>
    <row r="135" spans="1:11" ht="15.75">
      <c r="A135" s="1127"/>
      <c r="G135" s="480"/>
      <c r="H135" s="250"/>
      <c r="I135" s="484"/>
      <c r="J135" s="250"/>
      <c r="K135" s="478"/>
    </row>
    <row r="136" spans="1:11" ht="15.75">
      <c r="A136" s="1127"/>
      <c r="G136" s="480"/>
      <c r="H136" s="250"/>
      <c r="I136" s="484"/>
      <c r="J136" s="250"/>
      <c r="K136" s="478"/>
    </row>
    <row r="137" spans="1:11" ht="15.75">
      <c r="A137" s="1127"/>
      <c r="G137" s="480"/>
      <c r="H137" s="250"/>
      <c r="I137" s="484"/>
      <c r="J137" s="250"/>
      <c r="K137" s="478"/>
    </row>
    <row r="138" spans="1:11" ht="15.75">
      <c r="A138" s="1127"/>
      <c r="G138" s="480"/>
      <c r="H138" s="250"/>
      <c r="I138" s="484"/>
      <c r="J138" s="250"/>
      <c r="K138" s="478"/>
    </row>
    <row r="139" spans="1:11" ht="15.75">
      <c r="A139" s="1127"/>
      <c r="G139" s="480"/>
      <c r="H139" s="250"/>
      <c r="I139" s="484"/>
      <c r="J139" s="250"/>
      <c r="K139" s="478"/>
    </row>
    <row r="140" spans="1:11" ht="15.75">
      <c r="A140" s="1127"/>
      <c r="G140" s="480"/>
      <c r="H140" s="250"/>
      <c r="I140" s="484"/>
      <c r="J140" s="250"/>
      <c r="K140" s="478"/>
    </row>
    <row r="141" spans="1:11" ht="15.75">
      <c r="A141" s="1127"/>
      <c r="G141" s="480"/>
      <c r="H141" s="250"/>
      <c r="I141" s="484"/>
      <c r="J141" s="250"/>
      <c r="K141" s="478"/>
    </row>
    <row r="142" spans="1:11" ht="15.75">
      <c r="A142" s="1127"/>
      <c r="G142" s="480"/>
      <c r="H142" s="250"/>
      <c r="I142" s="484"/>
      <c r="J142" s="250"/>
      <c r="K142" s="478"/>
    </row>
    <row r="143" spans="1:11" ht="15.75">
      <c r="A143" s="1127"/>
      <c r="G143" s="480"/>
      <c r="H143" s="250"/>
      <c r="I143" s="484"/>
      <c r="J143" s="250"/>
      <c r="K143" s="478"/>
    </row>
    <row r="144" spans="1:11" ht="15.75">
      <c r="A144" s="1127"/>
      <c r="G144" s="480"/>
      <c r="H144" s="250"/>
      <c r="I144" s="484"/>
      <c r="J144" s="250"/>
      <c r="K144" s="478"/>
    </row>
    <row r="145" spans="1:11" ht="15.75">
      <c r="A145" s="1127"/>
      <c r="G145" s="480"/>
      <c r="H145" s="250"/>
      <c r="I145" s="484"/>
      <c r="J145" s="250"/>
      <c r="K145" s="478"/>
    </row>
    <row r="146" spans="1:11" ht="15.75">
      <c r="A146" s="1127"/>
      <c r="G146" s="480"/>
      <c r="H146" s="250"/>
      <c r="I146" s="484"/>
      <c r="J146" s="250"/>
      <c r="K146" s="478"/>
    </row>
    <row r="147" spans="1:11" ht="15.75">
      <c r="A147" s="1127"/>
      <c r="G147" s="480"/>
      <c r="H147" s="250"/>
      <c r="I147" s="484"/>
      <c r="J147" s="250"/>
      <c r="K147" s="478"/>
    </row>
    <row r="148" spans="1:11" ht="15.75">
      <c r="A148" s="1127"/>
      <c r="G148" s="480"/>
      <c r="H148" s="250"/>
      <c r="I148" s="484"/>
      <c r="J148" s="250"/>
      <c r="K148" s="478"/>
    </row>
    <row r="149" spans="1:11" ht="15.75">
      <c r="A149" s="1127"/>
      <c r="G149" s="480"/>
      <c r="H149" s="250"/>
      <c r="I149" s="484"/>
      <c r="J149" s="250"/>
      <c r="K149" s="478"/>
    </row>
    <row r="150" spans="1:11" ht="15.75">
      <c r="A150" s="1127"/>
      <c r="G150" s="480"/>
      <c r="H150" s="250"/>
      <c r="I150" s="484"/>
      <c r="J150" s="250"/>
      <c r="K150" s="478"/>
    </row>
    <row r="151" spans="1:11" ht="15.75">
      <c r="A151" s="1127"/>
      <c r="G151" s="480"/>
      <c r="H151" s="250"/>
      <c r="I151" s="484"/>
      <c r="J151" s="250"/>
      <c r="K151" s="478"/>
    </row>
    <row r="152" spans="1:11" ht="15.75">
      <c r="A152" s="1127"/>
      <c r="G152" s="480"/>
      <c r="H152" s="250"/>
      <c r="I152" s="484"/>
      <c r="J152" s="250"/>
      <c r="K152" s="478"/>
    </row>
    <row r="153" spans="1:11" ht="15.75">
      <c r="A153" s="1127"/>
      <c r="G153" s="480"/>
      <c r="H153" s="250"/>
      <c r="I153" s="484"/>
      <c r="J153" s="250"/>
      <c r="K153" s="478"/>
    </row>
    <row r="154" spans="1:11" ht="15.75">
      <c r="A154" s="1127"/>
      <c r="G154" s="480"/>
      <c r="H154" s="250"/>
      <c r="I154" s="484"/>
      <c r="J154" s="250"/>
      <c r="K154" s="478"/>
    </row>
    <row r="155" spans="1:11" ht="15.75">
      <c r="A155" s="1127"/>
      <c r="G155" s="480"/>
      <c r="H155" s="250"/>
      <c r="I155" s="484"/>
      <c r="J155" s="250"/>
      <c r="K155" s="478"/>
    </row>
    <row r="156" spans="1:11" ht="15.75">
      <c r="A156" s="1127"/>
      <c r="G156" s="480"/>
      <c r="H156" s="250"/>
      <c r="I156" s="484"/>
      <c r="J156" s="250"/>
      <c r="K156" s="478"/>
    </row>
    <row r="157" spans="1:11" ht="15.75">
      <c r="A157" s="1127"/>
      <c r="G157" s="480"/>
      <c r="H157" s="250"/>
      <c r="I157" s="484"/>
      <c r="J157" s="250"/>
      <c r="K157" s="478"/>
    </row>
    <row r="158" spans="1:11" ht="15.75">
      <c r="A158" s="1127"/>
      <c r="G158" s="480"/>
      <c r="H158" s="250"/>
      <c r="I158" s="484"/>
      <c r="J158" s="250"/>
      <c r="K158" s="478"/>
    </row>
    <row r="159" spans="1:11" ht="15.75">
      <c r="A159" s="1127"/>
      <c r="G159" s="480"/>
      <c r="H159" s="250"/>
      <c r="I159" s="484"/>
      <c r="J159" s="250"/>
      <c r="K159" s="478"/>
    </row>
    <row r="160" spans="1:11" ht="15.75">
      <c r="A160" s="1127"/>
      <c r="G160" s="480"/>
      <c r="H160" s="250"/>
      <c r="I160" s="484"/>
      <c r="J160" s="250"/>
      <c r="K160" s="478"/>
    </row>
    <row r="161" spans="1:11" ht="15.75">
      <c r="A161" s="1127"/>
      <c r="G161" s="480"/>
      <c r="H161" s="250"/>
      <c r="I161" s="484"/>
      <c r="J161" s="250"/>
      <c r="K161" s="478"/>
    </row>
    <row r="162" spans="1:11" ht="15.75">
      <c r="A162" s="1127"/>
      <c r="G162" s="480"/>
      <c r="H162" s="250"/>
      <c r="I162" s="484"/>
      <c r="J162" s="250"/>
      <c r="K162" s="478"/>
    </row>
    <row r="163" spans="1:11" ht="15.75">
      <c r="A163" s="1127"/>
      <c r="G163" s="480"/>
      <c r="H163" s="250"/>
      <c r="I163" s="484"/>
      <c r="J163" s="250"/>
      <c r="K163" s="478"/>
    </row>
    <row r="164" spans="1:11" ht="15.75">
      <c r="A164" s="1127"/>
      <c r="G164" s="480"/>
      <c r="H164" s="250"/>
      <c r="I164" s="484"/>
      <c r="J164" s="250"/>
      <c r="K164" s="478"/>
    </row>
    <row r="165" spans="1:11" ht="15.75">
      <c r="A165" s="1127"/>
      <c r="G165" s="480"/>
      <c r="H165" s="250"/>
      <c r="I165" s="484"/>
      <c r="J165" s="250"/>
      <c r="K165" s="478"/>
    </row>
    <row r="166" spans="1:11" ht="15.75">
      <c r="A166" s="1127"/>
      <c r="G166" s="480"/>
      <c r="H166" s="250"/>
      <c r="I166" s="484"/>
      <c r="J166" s="250"/>
      <c r="K166" s="478"/>
    </row>
    <row r="167" spans="1:11" ht="15.75">
      <c r="A167" s="1127"/>
      <c r="G167" s="480"/>
      <c r="H167" s="250"/>
      <c r="I167" s="484"/>
      <c r="J167" s="250"/>
      <c r="K167" s="478"/>
    </row>
    <row r="168" spans="1:11" ht="15.75">
      <c r="A168" s="1127"/>
      <c r="G168" s="480"/>
      <c r="H168" s="250"/>
      <c r="I168" s="484"/>
      <c r="J168" s="250"/>
      <c r="K168" s="478"/>
    </row>
    <row r="169" spans="1:11" ht="15.75">
      <c r="A169" s="1127"/>
      <c r="G169" s="480"/>
      <c r="H169" s="250"/>
      <c r="I169" s="484"/>
      <c r="J169" s="250"/>
      <c r="K169" s="478"/>
    </row>
    <row r="170" spans="1:11" ht="15.75">
      <c r="A170" s="1127"/>
      <c r="G170" s="480"/>
      <c r="H170" s="250"/>
      <c r="I170" s="484"/>
      <c r="J170" s="250"/>
      <c r="K170" s="478"/>
    </row>
    <row r="171" spans="1:11" ht="15.75">
      <c r="A171" s="1127"/>
      <c r="G171" s="480"/>
      <c r="H171" s="250"/>
      <c r="I171" s="484"/>
      <c r="J171" s="250"/>
      <c r="K171" s="478"/>
    </row>
    <row r="172" spans="1:11" ht="15.75">
      <c r="A172" s="1127"/>
      <c r="G172" s="480"/>
      <c r="H172" s="250"/>
      <c r="I172" s="484"/>
      <c r="J172" s="250"/>
      <c r="K172" s="478"/>
    </row>
    <row r="173" spans="1:11" ht="15.75">
      <c r="A173" s="1127"/>
      <c r="G173" s="480"/>
      <c r="H173" s="250"/>
      <c r="I173" s="484"/>
      <c r="J173" s="250"/>
      <c r="K173" s="478"/>
    </row>
    <row r="174" spans="1:11" ht="15.75">
      <c r="A174" s="1127"/>
      <c r="G174" s="480"/>
      <c r="H174" s="250"/>
      <c r="I174" s="484"/>
      <c r="J174" s="250"/>
      <c r="K174" s="478"/>
    </row>
    <row r="175" spans="1:11" ht="15.75">
      <c r="A175" s="1127"/>
      <c r="G175" s="480"/>
      <c r="H175" s="250"/>
      <c r="I175" s="484"/>
      <c r="J175" s="250"/>
      <c r="K175" s="478"/>
    </row>
    <row r="176" spans="1:11" ht="15.75">
      <c r="A176" s="1127"/>
      <c r="G176" s="480"/>
      <c r="H176" s="250"/>
      <c r="I176" s="484"/>
      <c r="J176" s="250"/>
      <c r="K176" s="478"/>
    </row>
    <row r="177" spans="1:11" ht="15.75">
      <c r="A177" s="1127"/>
      <c r="G177" s="480"/>
      <c r="H177" s="250"/>
      <c r="I177" s="484"/>
      <c r="J177" s="250"/>
      <c r="K177" s="478"/>
    </row>
    <row r="178" spans="1:11" ht="15.75">
      <c r="A178" s="1127"/>
      <c r="G178" s="480"/>
      <c r="H178" s="250"/>
      <c r="I178" s="484"/>
      <c r="J178" s="250"/>
      <c r="K178" s="478"/>
    </row>
    <row r="179" spans="1:11" ht="15.75">
      <c r="A179" s="1127"/>
      <c r="G179" s="480"/>
      <c r="H179" s="250"/>
      <c r="I179" s="484"/>
      <c r="J179" s="250"/>
      <c r="K179" s="478"/>
    </row>
    <row r="180" spans="1:11" ht="15.75">
      <c r="A180" s="1127"/>
      <c r="G180" s="480"/>
      <c r="H180" s="250"/>
      <c r="I180" s="484"/>
      <c r="J180" s="250"/>
      <c r="K180" s="478"/>
    </row>
    <row r="181" spans="1:11" ht="15.75">
      <c r="A181" s="1127"/>
      <c r="G181" s="480"/>
      <c r="H181" s="250"/>
      <c r="I181" s="484"/>
      <c r="J181" s="250"/>
      <c r="K181" s="478"/>
    </row>
    <row r="182" spans="1:11" ht="15.75">
      <c r="A182" s="1127"/>
      <c r="G182" s="480"/>
      <c r="H182" s="250"/>
      <c r="I182" s="484"/>
      <c r="J182" s="250"/>
      <c r="K182" s="478"/>
    </row>
    <row r="183" spans="1:11" ht="15.75">
      <c r="A183" s="1127"/>
      <c r="G183" s="480"/>
      <c r="H183" s="250"/>
      <c r="I183" s="484"/>
      <c r="J183" s="250"/>
      <c r="K183" s="478"/>
    </row>
    <row r="184" spans="1:11" ht="15.75">
      <c r="A184" s="1127"/>
      <c r="G184" s="480"/>
      <c r="H184" s="250"/>
      <c r="I184" s="484"/>
      <c r="J184" s="250"/>
      <c r="K184" s="478"/>
    </row>
    <row r="185" spans="1:11" ht="15.75">
      <c r="A185" s="1127"/>
      <c r="G185" s="480"/>
      <c r="H185" s="250"/>
      <c r="I185" s="484"/>
      <c r="J185" s="250"/>
      <c r="K185" s="478"/>
    </row>
    <row r="186" spans="1:11" ht="15.75">
      <c r="A186" s="1127"/>
      <c r="G186" s="480"/>
      <c r="H186" s="250"/>
      <c r="I186" s="484"/>
      <c r="J186" s="250"/>
      <c r="K186" s="478"/>
    </row>
    <row r="187" spans="1:11" ht="15.75">
      <c r="A187" s="1127"/>
      <c r="G187" s="480"/>
      <c r="H187" s="250"/>
      <c r="I187" s="484"/>
      <c r="J187" s="250"/>
      <c r="K187" s="478"/>
    </row>
    <row r="188" spans="1:11" ht="15.75">
      <c r="A188" s="1127"/>
      <c r="G188" s="480"/>
      <c r="H188" s="250"/>
      <c r="I188" s="484"/>
      <c r="J188" s="250"/>
      <c r="K188" s="478"/>
    </row>
    <row r="189" spans="1:11" ht="15.75">
      <c r="A189" s="1127"/>
      <c r="G189" s="480"/>
      <c r="H189" s="250"/>
      <c r="I189" s="484"/>
      <c r="J189" s="250"/>
      <c r="K189" s="478"/>
    </row>
    <row r="190" spans="1:11" ht="15.75">
      <c r="A190" s="1127"/>
      <c r="G190" s="480"/>
      <c r="H190" s="250"/>
      <c r="I190" s="484"/>
      <c r="J190" s="250"/>
      <c r="K190" s="478"/>
    </row>
    <row r="191" spans="1:11" ht="15.75">
      <c r="A191" s="1127"/>
      <c r="G191" s="480"/>
      <c r="H191" s="250"/>
      <c r="I191" s="484"/>
      <c r="J191" s="250"/>
      <c r="K191" s="478"/>
    </row>
    <row r="192" spans="1:11" ht="15.75">
      <c r="A192" s="1127"/>
      <c r="G192" s="480"/>
      <c r="H192" s="250"/>
      <c r="I192" s="484"/>
      <c r="J192" s="250"/>
      <c r="K192" s="478"/>
    </row>
    <row r="193" spans="1:11" ht="15.75">
      <c r="A193" s="1127"/>
      <c r="G193" s="480"/>
      <c r="H193" s="250"/>
      <c r="I193" s="484"/>
      <c r="J193" s="250"/>
      <c r="K193" s="478"/>
    </row>
    <row r="194" spans="1:11" ht="15.75">
      <c r="A194" s="1127"/>
      <c r="G194" s="480"/>
      <c r="H194" s="250"/>
      <c r="I194" s="484"/>
      <c r="J194" s="250"/>
      <c r="K194" s="478"/>
    </row>
    <row r="195" spans="1:11" ht="15.75">
      <c r="A195" s="1127"/>
      <c r="G195" s="480"/>
      <c r="H195" s="250"/>
      <c r="I195" s="484"/>
      <c r="J195" s="250"/>
      <c r="K195" s="478"/>
    </row>
    <row r="196" spans="1:11" ht="15.75">
      <c r="A196" s="1127"/>
      <c r="G196" s="480"/>
      <c r="H196" s="250"/>
      <c r="I196" s="484"/>
      <c r="J196" s="250"/>
      <c r="K196" s="478"/>
    </row>
    <row r="197" spans="1:11" ht="15.75">
      <c r="A197" s="1127"/>
      <c r="G197" s="480"/>
      <c r="H197" s="250"/>
      <c r="I197" s="484"/>
      <c r="J197" s="250"/>
      <c r="K197" s="478"/>
    </row>
    <row r="198" spans="1:11" ht="15.75">
      <c r="A198" s="1127"/>
      <c r="G198" s="480"/>
      <c r="H198" s="250"/>
      <c r="I198" s="484"/>
      <c r="J198" s="250"/>
      <c r="K198" s="478"/>
    </row>
    <row r="199" spans="1:11" ht="15.75">
      <c r="A199" s="1127"/>
      <c r="G199" s="480"/>
      <c r="H199" s="250"/>
      <c r="I199" s="484"/>
      <c r="J199" s="250"/>
      <c r="K199" s="478"/>
    </row>
    <row r="200" spans="1:11" ht="15.75">
      <c r="A200" s="1127"/>
      <c r="G200" s="480"/>
      <c r="H200" s="250"/>
      <c r="I200" s="484"/>
      <c r="J200" s="250"/>
      <c r="K200" s="478"/>
    </row>
    <row r="201" spans="1:11" ht="15.75">
      <c r="A201" s="1127"/>
      <c r="G201" s="480"/>
      <c r="H201" s="250"/>
      <c r="I201" s="484"/>
      <c r="J201" s="250"/>
      <c r="K201" s="478"/>
    </row>
    <row r="202" spans="1:11" ht="15.75">
      <c r="A202" s="1127"/>
      <c r="G202" s="480"/>
      <c r="H202" s="250"/>
      <c r="I202" s="484"/>
      <c r="J202" s="250"/>
      <c r="K202" s="478"/>
    </row>
    <row r="203" spans="1:11" ht="15.75">
      <c r="A203" s="1127"/>
      <c r="G203" s="480"/>
      <c r="H203" s="250"/>
      <c r="I203" s="484"/>
      <c r="J203" s="250"/>
      <c r="K203" s="478"/>
    </row>
    <row r="204" spans="1:11" ht="15.75">
      <c r="A204" s="1127"/>
      <c r="G204" s="480"/>
      <c r="H204" s="250"/>
      <c r="I204" s="484"/>
      <c r="J204" s="250"/>
      <c r="K204" s="478"/>
    </row>
    <row r="205" spans="1:11" ht="15.75">
      <c r="A205" s="1127"/>
      <c r="G205" s="480"/>
      <c r="H205" s="250"/>
      <c r="I205" s="484"/>
      <c r="J205" s="250"/>
      <c r="K205" s="478"/>
    </row>
    <row r="206" spans="1:11" ht="15.75">
      <c r="A206" s="1127"/>
      <c r="G206" s="480"/>
      <c r="H206" s="250"/>
      <c r="I206" s="484"/>
      <c r="J206" s="250"/>
      <c r="K206" s="478"/>
    </row>
    <row r="207" spans="1:11" ht="15.75">
      <c r="A207" s="1127"/>
      <c r="G207" s="480"/>
      <c r="H207" s="250"/>
      <c r="I207" s="484"/>
      <c r="J207" s="250"/>
      <c r="K207" s="478"/>
    </row>
    <row r="208" spans="1:11" ht="15.75">
      <c r="A208" s="1127"/>
      <c r="G208" s="480"/>
      <c r="H208" s="250"/>
      <c r="I208" s="484"/>
      <c r="J208" s="250"/>
      <c r="K208" s="478"/>
    </row>
    <row r="209" spans="1:11" ht="15.75">
      <c r="A209" s="1127"/>
      <c r="G209" s="480"/>
      <c r="H209" s="250"/>
      <c r="I209" s="484"/>
      <c r="J209" s="250"/>
      <c r="K209" s="478"/>
    </row>
    <row r="210" spans="1:11" ht="15.75">
      <c r="A210" s="1127"/>
      <c r="G210" s="480"/>
      <c r="H210" s="250"/>
      <c r="I210" s="484"/>
      <c r="J210" s="250"/>
      <c r="K210" s="478"/>
    </row>
    <row r="211" spans="1:11" ht="15.75">
      <c r="A211" s="1127"/>
      <c r="G211" s="480"/>
      <c r="H211" s="250"/>
      <c r="I211" s="484"/>
      <c r="J211" s="250"/>
      <c r="K211" s="478"/>
    </row>
    <row r="212" spans="1:11" ht="15.75">
      <c r="A212" s="1127"/>
      <c r="G212" s="480"/>
      <c r="H212" s="250"/>
      <c r="I212" s="484"/>
      <c r="J212" s="250"/>
      <c r="K212" s="478"/>
    </row>
    <row r="213" spans="1:11" ht="15.75">
      <c r="A213" s="1127"/>
      <c r="G213" s="480"/>
      <c r="H213" s="250"/>
      <c r="I213" s="484"/>
      <c r="J213" s="250"/>
      <c r="K213" s="478"/>
    </row>
    <row r="214" spans="1:11" ht="15.75">
      <c r="A214" s="1127"/>
      <c r="G214" s="480"/>
      <c r="H214" s="250"/>
      <c r="I214" s="484"/>
      <c r="J214" s="250"/>
      <c r="K214" s="478"/>
    </row>
    <row r="215" spans="1:11" ht="15.75">
      <c r="A215" s="1127"/>
      <c r="G215" s="480"/>
      <c r="H215" s="250"/>
      <c r="I215" s="484"/>
      <c r="J215" s="250"/>
      <c r="K215" s="478"/>
    </row>
    <row r="216" spans="1:11" ht="15.75">
      <c r="A216" s="1127"/>
      <c r="G216" s="480"/>
      <c r="H216" s="250"/>
      <c r="I216" s="484"/>
      <c r="J216" s="250"/>
      <c r="K216" s="478"/>
    </row>
    <row r="217" spans="1:11" ht="15.75">
      <c r="A217" s="1127"/>
      <c r="G217" s="480"/>
      <c r="H217" s="250"/>
      <c r="I217" s="484"/>
      <c r="J217" s="250"/>
      <c r="K217" s="478"/>
    </row>
    <row r="218" spans="1:11" ht="15.75">
      <c r="A218" s="1127"/>
      <c r="G218" s="480"/>
      <c r="H218" s="250"/>
      <c r="I218" s="484"/>
      <c r="J218" s="250"/>
      <c r="K218" s="478"/>
    </row>
    <row r="219" spans="1:11" ht="15.75">
      <c r="A219" s="1127"/>
      <c r="G219" s="480"/>
      <c r="H219" s="250"/>
      <c r="I219" s="484"/>
      <c r="J219" s="250"/>
      <c r="K219" s="478"/>
    </row>
    <row r="220" spans="1:11" ht="15.75">
      <c r="A220" s="1127"/>
      <c r="G220" s="480"/>
      <c r="H220" s="250"/>
      <c r="I220" s="484"/>
      <c r="J220" s="250"/>
      <c r="K220" s="478"/>
    </row>
    <row r="221" spans="1:11" ht="15.75">
      <c r="A221" s="1127"/>
      <c r="G221" s="480"/>
      <c r="H221" s="250"/>
      <c r="I221" s="484"/>
      <c r="J221" s="250"/>
      <c r="K221" s="478"/>
    </row>
    <row r="222" spans="1:11" ht="15.75">
      <c r="A222" s="1127"/>
      <c r="G222" s="480"/>
      <c r="H222" s="250"/>
      <c r="I222" s="484"/>
      <c r="J222" s="250"/>
      <c r="K222" s="478"/>
    </row>
    <row r="223" spans="1:11" ht="15.75">
      <c r="A223" s="1127"/>
      <c r="G223" s="480"/>
      <c r="H223" s="250"/>
      <c r="I223" s="484"/>
      <c r="J223" s="250"/>
      <c r="K223" s="478"/>
    </row>
    <row r="224" spans="1:11" ht="15.75">
      <c r="A224" s="1127"/>
      <c r="G224" s="480"/>
      <c r="H224" s="250"/>
      <c r="I224" s="484"/>
      <c r="J224" s="250"/>
      <c r="K224" s="478"/>
    </row>
    <row r="225" spans="1:11" ht="15.75">
      <c r="A225" s="1127"/>
      <c r="G225" s="480"/>
      <c r="H225" s="250"/>
      <c r="I225" s="484"/>
      <c r="J225" s="250"/>
      <c r="K225" s="478"/>
    </row>
    <row r="226" spans="1:11" ht="15.75">
      <c r="A226" s="1127"/>
      <c r="G226" s="480"/>
      <c r="H226" s="250"/>
      <c r="I226" s="484"/>
      <c r="J226" s="250"/>
      <c r="K226" s="478"/>
    </row>
    <row r="227" spans="1:11" ht="15.75">
      <c r="A227" s="1127"/>
      <c r="G227" s="480"/>
      <c r="H227" s="250"/>
      <c r="I227" s="484"/>
      <c r="J227" s="250"/>
      <c r="K227" s="478"/>
    </row>
    <row r="228" spans="1:11" ht="15.75">
      <c r="A228" s="1127"/>
      <c r="G228" s="480"/>
      <c r="H228" s="250"/>
      <c r="I228" s="484"/>
      <c r="J228" s="250"/>
      <c r="K228" s="478"/>
    </row>
    <row r="229" spans="1:11" ht="15.75">
      <c r="A229" s="1127"/>
      <c r="G229" s="480"/>
      <c r="H229" s="250"/>
      <c r="I229" s="484"/>
      <c r="J229" s="250"/>
      <c r="K229" s="478"/>
    </row>
    <row r="230" spans="1:11" ht="15.75">
      <c r="A230" s="1127"/>
      <c r="G230" s="480"/>
      <c r="H230" s="250"/>
      <c r="I230" s="484"/>
      <c r="J230" s="250"/>
      <c r="K230" s="478"/>
    </row>
    <row r="231" spans="1:11" ht="15.75">
      <c r="A231" s="1127"/>
      <c r="G231" s="480"/>
      <c r="H231" s="250"/>
      <c r="I231" s="484"/>
      <c r="J231" s="250"/>
      <c r="K231" s="478"/>
    </row>
    <row r="232" spans="1:11" ht="15.75">
      <c r="A232" s="1127"/>
      <c r="G232" s="480"/>
      <c r="H232" s="250"/>
      <c r="I232" s="484"/>
      <c r="J232" s="250"/>
      <c r="K232" s="478"/>
    </row>
    <row r="233" spans="1:11" ht="15.75">
      <c r="A233" s="1127"/>
      <c r="G233" s="480"/>
      <c r="H233" s="250"/>
      <c r="I233" s="484"/>
      <c r="J233" s="250"/>
      <c r="K233" s="478"/>
    </row>
    <row r="234" spans="1:11" ht="15.75">
      <c r="A234" s="1127"/>
      <c r="G234" s="480"/>
      <c r="H234" s="250"/>
      <c r="I234" s="484"/>
      <c r="J234" s="250"/>
      <c r="K234" s="478"/>
    </row>
    <row r="235" spans="1:11" ht="15.75">
      <c r="A235" s="1127"/>
      <c r="G235" s="480"/>
      <c r="H235" s="250"/>
      <c r="I235" s="484"/>
      <c r="J235" s="250"/>
      <c r="K235" s="478"/>
    </row>
    <row r="236" spans="1:11" ht="15.75">
      <c r="A236" s="1127"/>
      <c r="G236" s="480"/>
      <c r="H236" s="250"/>
      <c r="I236" s="484"/>
      <c r="J236" s="250"/>
      <c r="K236" s="478"/>
    </row>
    <row r="237" spans="1:11" ht="15.75">
      <c r="A237" s="1127"/>
      <c r="G237" s="480"/>
      <c r="H237" s="250"/>
      <c r="I237" s="484"/>
      <c r="J237" s="250"/>
      <c r="K237" s="478"/>
    </row>
    <row r="238" spans="1:11" ht="15.75">
      <c r="A238" s="1127"/>
      <c r="G238" s="480"/>
      <c r="H238" s="250"/>
      <c r="I238" s="484"/>
      <c r="J238" s="250"/>
      <c r="K238" s="478"/>
    </row>
    <row r="239" spans="1:11" ht="15.75">
      <c r="A239" s="1127"/>
      <c r="G239" s="480"/>
      <c r="H239" s="250"/>
      <c r="I239" s="484"/>
      <c r="J239" s="250"/>
      <c r="K239" s="478"/>
    </row>
    <row r="240" spans="1:11" ht="15.75">
      <c r="A240" s="1127"/>
      <c r="G240" s="480"/>
      <c r="H240" s="250"/>
      <c r="I240" s="484"/>
      <c r="J240" s="250"/>
      <c r="K240" s="478"/>
    </row>
    <row r="241" spans="1:11" ht="15.75">
      <c r="A241" s="1127"/>
      <c r="G241" s="480"/>
      <c r="H241" s="250"/>
      <c r="I241" s="484"/>
      <c r="J241" s="250"/>
      <c r="K241" s="478"/>
    </row>
    <row r="242" spans="1:11" ht="15.75">
      <c r="A242" s="1127"/>
      <c r="G242" s="480"/>
      <c r="H242" s="250"/>
      <c r="I242" s="484"/>
      <c r="J242" s="250"/>
      <c r="K242" s="478"/>
    </row>
    <row r="243" spans="1:11" ht="15.75">
      <c r="A243" s="1127"/>
      <c r="G243" s="480"/>
      <c r="H243" s="250"/>
      <c r="I243" s="484"/>
      <c r="J243" s="250"/>
      <c r="K243" s="478"/>
    </row>
    <row r="244" spans="1:11" ht="15.75">
      <c r="A244" s="1127"/>
      <c r="G244" s="480"/>
      <c r="H244" s="250"/>
      <c r="I244" s="484"/>
      <c r="J244" s="250"/>
      <c r="K244" s="478"/>
    </row>
    <row r="245" spans="1:11" ht="15.75">
      <c r="A245" s="1127"/>
      <c r="G245" s="480"/>
      <c r="H245" s="250"/>
      <c r="I245" s="484"/>
      <c r="J245" s="250"/>
      <c r="K245" s="478"/>
    </row>
    <row r="246" spans="1:11" ht="15.75">
      <c r="A246" s="1127"/>
      <c r="G246" s="480"/>
      <c r="H246" s="250"/>
      <c r="I246" s="484"/>
      <c r="J246" s="250"/>
      <c r="K246" s="478"/>
    </row>
    <row r="247" spans="1:11" ht="15.75">
      <c r="A247" s="1127"/>
      <c r="G247" s="480"/>
      <c r="H247" s="250"/>
      <c r="I247" s="484"/>
      <c r="J247" s="250"/>
      <c r="K247" s="478"/>
    </row>
    <row r="248" spans="1:11" ht="15.75">
      <c r="A248" s="1127"/>
      <c r="G248" s="480"/>
      <c r="H248" s="250"/>
      <c r="I248" s="484"/>
      <c r="J248" s="250"/>
      <c r="K248" s="478"/>
    </row>
    <row r="249" spans="1:11" ht="15.75">
      <c r="A249" s="1127"/>
      <c r="G249" s="480"/>
      <c r="H249" s="250"/>
      <c r="I249" s="484"/>
      <c r="J249" s="250"/>
      <c r="K249" s="478"/>
    </row>
    <row r="250" spans="1:11" ht="15.75">
      <c r="A250" s="1127"/>
      <c r="G250" s="480"/>
      <c r="H250" s="250"/>
      <c r="I250" s="484"/>
      <c r="J250" s="250"/>
      <c r="K250" s="478"/>
    </row>
    <row r="251" spans="1:11" ht="15.75">
      <c r="A251" s="1127"/>
      <c r="G251" s="480"/>
      <c r="H251" s="250"/>
      <c r="I251" s="484"/>
      <c r="J251" s="250"/>
      <c r="K251" s="478"/>
    </row>
    <row r="252" spans="1:11" ht="15.75">
      <c r="A252" s="1127"/>
      <c r="G252" s="480"/>
      <c r="H252" s="250"/>
      <c r="I252" s="484"/>
      <c r="J252" s="250"/>
      <c r="K252" s="478"/>
    </row>
    <row r="253" spans="1:11" ht="15.75">
      <c r="A253" s="1127"/>
      <c r="G253" s="480"/>
      <c r="H253" s="250"/>
      <c r="I253" s="484"/>
      <c r="J253" s="250"/>
      <c r="K253" s="478"/>
    </row>
    <row r="254" spans="1:11" ht="15.75">
      <c r="A254" s="1127"/>
      <c r="G254" s="480"/>
      <c r="H254" s="250"/>
      <c r="I254" s="484"/>
      <c r="J254" s="250"/>
      <c r="K254" s="478"/>
    </row>
    <row r="255" spans="1:11" ht="15.75">
      <c r="A255" s="1127"/>
      <c r="G255" s="480"/>
      <c r="H255" s="250"/>
      <c r="I255" s="484"/>
      <c r="J255" s="250"/>
      <c r="K255" s="478"/>
    </row>
    <row r="256" spans="1:11" ht="15.75">
      <c r="A256" s="1127"/>
      <c r="G256" s="480"/>
      <c r="H256" s="250"/>
      <c r="I256" s="484"/>
      <c r="J256" s="250"/>
      <c r="K256" s="478"/>
    </row>
    <row r="257" spans="1:11" ht="15.75">
      <c r="A257" s="1127"/>
      <c r="G257" s="480"/>
      <c r="H257" s="250"/>
      <c r="I257" s="484"/>
      <c r="J257" s="250"/>
      <c r="K257" s="478"/>
    </row>
    <row r="258" spans="1:11" ht="15.75">
      <c r="A258" s="1127"/>
      <c r="G258" s="480"/>
      <c r="H258" s="250"/>
      <c r="I258" s="484"/>
      <c r="J258" s="250"/>
      <c r="K258" s="478"/>
    </row>
    <row r="259" spans="1:11" ht="15.75">
      <c r="A259" s="1127"/>
      <c r="G259" s="480"/>
      <c r="H259" s="250"/>
      <c r="I259" s="484"/>
      <c r="J259" s="250"/>
      <c r="K259" s="478"/>
    </row>
    <row r="260" spans="1:11" ht="15.75">
      <c r="A260" s="1127"/>
      <c r="G260" s="480"/>
      <c r="H260" s="250"/>
      <c r="I260" s="484"/>
      <c r="J260" s="250"/>
      <c r="K260" s="478"/>
    </row>
    <row r="261" spans="1:11" ht="15.75">
      <c r="A261" s="1127"/>
      <c r="G261" s="480"/>
      <c r="H261" s="250"/>
      <c r="I261" s="484"/>
      <c r="J261" s="250"/>
      <c r="K261" s="478"/>
    </row>
    <row r="262" spans="1:11" ht="15.75">
      <c r="A262" s="1127"/>
      <c r="G262" s="480"/>
      <c r="H262" s="250"/>
      <c r="I262" s="484"/>
      <c r="J262" s="250"/>
      <c r="K262" s="478"/>
    </row>
    <row r="263" spans="1:11" ht="15.75">
      <c r="A263" s="1127"/>
      <c r="G263" s="480"/>
      <c r="H263" s="250"/>
      <c r="I263" s="484"/>
      <c r="J263" s="250"/>
      <c r="K263" s="478"/>
    </row>
    <row r="264" spans="1:11" ht="15.75">
      <c r="A264" s="1127"/>
      <c r="G264" s="480"/>
      <c r="H264" s="250"/>
      <c r="I264" s="484"/>
      <c r="J264" s="250"/>
      <c r="K264" s="478"/>
    </row>
    <row r="265" spans="1:11" ht="15.75">
      <c r="A265" s="1127"/>
      <c r="G265" s="480"/>
      <c r="H265" s="250"/>
      <c r="I265" s="484"/>
      <c r="J265" s="250"/>
      <c r="K265" s="478"/>
    </row>
    <row r="266" spans="1:11" ht="15.75">
      <c r="A266" s="1127"/>
      <c r="G266" s="480"/>
      <c r="H266" s="250"/>
      <c r="I266" s="484"/>
      <c r="J266" s="250"/>
      <c r="K266" s="478"/>
    </row>
    <row r="267" spans="1:11" ht="15.75">
      <c r="A267" s="1127"/>
      <c r="G267" s="480"/>
      <c r="H267" s="250"/>
      <c r="I267" s="484"/>
      <c r="J267" s="250"/>
      <c r="K267" s="478"/>
    </row>
    <row r="268" spans="1:11" ht="15.75">
      <c r="A268" s="1127"/>
      <c r="G268" s="480"/>
      <c r="H268" s="250"/>
      <c r="I268" s="484"/>
      <c r="J268" s="250"/>
      <c r="K268" s="478"/>
    </row>
    <row r="269" spans="1:11" ht="15.75">
      <c r="A269" s="1127"/>
      <c r="G269" s="480"/>
      <c r="H269" s="250"/>
      <c r="I269" s="484"/>
      <c r="J269" s="250"/>
      <c r="K269" s="478"/>
    </row>
    <row r="270" spans="1:11" ht="15.75">
      <c r="A270" s="1127"/>
      <c r="G270" s="480"/>
      <c r="H270" s="250"/>
      <c r="I270" s="484"/>
      <c r="J270" s="250"/>
      <c r="K270" s="478"/>
    </row>
    <row r="271" spans="1:11" ht="15.75">
      <c r="A271" s="1127"/>
      <c r="G271" s="480"/>
      <c r="H271" s="250"/>
      <c r="I271" s="484"/>
      <c r="J271" s="250"/>
      <c r="K271" s="478"/>
    </row>
    <row r="272" spans="1:11" ht="15.75">
      <c r="A272" s="1127"/>
      <c r="G272" s="480"/>
      <c r="H272" s="250"/>
      <c r="I272" s="484"/>
      <c r="J272" s="250"/>
      <c r="K272" s="478"/>
    </row>
    <row r="273" spans="1:11" ht="15.75">
      <c r="A273" s="1127"/>
      <c r="G273" s="480"/>
      <c r="H273" s="250"/>
      <c r="I273" s="484"/>
      <c r="J273" s="250"/>
      <c r="K273" s="478"/>
    </row>
    <row r="274" spans="1:11" ht="15.75">
      <c r="A274" s="1127"/>
      <c r="G274" s="480"/>
      <c r="H274" s="250"/>
      <c r="I274" s="484"/>
      <c r="J274" s="250"/>
      <c r="K274" s="478"/>
    </row>
    <row r="275" spans="1:11" ht="15.75">
      <c r="A275" s="1127"/>
      <c r="G275" s="480"/>
      <c r="H275" s="250"/>
      <c r="I275" s="484"/>
      <c r="J275" s="250"/>
      <c r="K275" s="478"/>
    </row>
    <row r="276" spans="1:11" ht="15.75">
      <c r="A276" s="1127"/>
      <c r="G276" s="480"/>
      <c r="H276" s="250"/>
      <c r="I276" s="484"/>
      <c r="J276" s="250"/>
      <c r="K276" s="478"/>
    </row>
    <row r="277" spans="1:11" ht="15.75">
      <c r="A277" s="1127"/>
      <c r="G277" s="480"/>
      <c r="H277" s="250"/>
      <c r="I277" s="484"/>
      <c r="J277" s="250"/>
      <c r="K277" s="478"/>
    </row>
    <row r="278" spans="1:11" ht="15.75">
      <c r="A278" s="1127"/>
      <c r="G278" s="480"/>
      <c r="H278" s="250"/>
      <c r="I278" s="484"/>
      <c r="J278" s="250"/>
      <c r="K278" s="478"/>
    </row>
    <row r="279" spans="1:11" ht="15.75">
      <c r="A279" s="1127"/>
      <c r="G279" s="480"/>
      <c r="H279" s="250"/>
      <c r="I279" s="484"/>
      <c r="J279" s="250"/>
      <c r="K279" s="478"/>
    </row>
    <row r="280" spans="1:11" ht="15.75">
      <c r="A280" s="1127"/>
      <c r="G280" s="480"/>
      <c r="H280" s="250"/>
      <c r="I280" s="484"/>
      <c r="J280" s="250"/>
      <c r="K280" s="478"/>
    </row>
    <row r="281" spans="1:11" ht="15.75">
      <c r="A281" s="1127"/>
      <c r="G281" s="480"/>
      <c r="H281" s="250"/>
      <c r="I281" s="484"/>
      <c r="J281" s="250"/>
      <c r="K281" s="478"/>
    </row>
    <row r="282" spans="1:11" ht="15.75">
      <c r="A282" s="1127"/>
      <c r="G282" s="480"/>
      <c r="H282" s="250"/>
      <c r="I282" s="484"/>
      <c r="J282" s="250"/>
      <c r="K282" s="478"/>
    </row>
    <row r="283" spans="1:11" ht="15.75">
      <c r="A283" s="1127"/>
      <c r="G283" s="480"/>
      <c r="H283" s="250"/>
      <c r="I283" s="484"/>
      <c r="J283" s="250"/>
      <c r="K283" s="478"/>
    </row>
    <row r="284" spans="1:11" ht="15.75">
      <c r="A284" s="1127"/>
      <c r="G284" s="480"/>
      <c r="H284" s="250"/>
      <c r="I284" s="484"/>
      <c r="J284" s="250"/>
      <c r="K284" s="478"/>
    </row>
    <row r="285" spans="1:11" ht="15.75">
      <c r="A285" s="1127"/>
      <c r="G285" s="480"/>
      <c r="H285" s="250"/>
      <c r="I285" s="484"/>
      <c r="J285" s="250"/>
      <c r="K285" s="478"/>
    </row>
    <row r="286" spans="1:11" ht="15.75">
      <c r="A286" s="1127"/>
      <c r="G286" s="480"/>
      <c r="H286" s="250"/>
      <c r="I286" s="484"/>
      <c r="J286" s="250"/>
      <c r="K286" s="478"/>
    </row>
    <row r="287" spans="1:11" ht="15.75">
      <c r="A287" s="1127"/>
      <c r="G287" s="480"/>
      <c r="H287" s="250"/>
      <c r="I287" s="484"/>
      <c r="J287" s="250"/>
      <c r="K287" s="478"/>
    </row>
    <row r="288" spans="1:11" ht="15.75">
      <c r="A288" s="1127"/>
      <c r="G288" s="480"/>
      <c r="H288" s="250"/>
      <c r="I288" s="484"/>
      <c r="J288" s="250"/>
      <c r="K288" s="478"/>
    </row>
    <row r="289" spans="1:11" ht="15.75">
      <c r="A289" s="1127"/>
      <c r="G289" s="480"/>
      <c r="H289" s="250"/>
      <c r="I289" s="484"/>
      <c r="J289" s="250"/>
      <c r="K289" s="478"/>
    </row>
    <row r="290" spans="1:11" ht="15.75">
      <c r="A290" s="1127"/>
      <c r="G290" s="480"/>
      <c r="H290" s="250"/>
      <c r="I290" s="484"/>
      <c r="J290" s="250"/>
      <c r="K290" s="478"/>
    </row>
    <row r="291" spans="1:11" ht="15.75">
      <c r="A291" s="1127"/>
      <c r="G291" s="480"/>
      <c r="H291" s="250"/>
      <c r="I291" s="484"/>
      <c r="J291" s="250"/>
      <c r="K291" s="478"/>
    </row>
    <row r="292" spans="1:11" ht="15.75">
      <c r="A292" s="1127"/>
      <c r="G292" s="480"/>
      <c r="H292" s="250"/>
      <c r="I292" s="484"/>
      <c r="J292" s="250"/>
      <c r="K292" s="478"/>
    </row>
    <row r="293" spans="1:11" ht="15.75">
      <c r="A293" s="1127"/>
      <c r="G293" s="480"/>
      <c r="H293" s="250"/>
      <c r="I293" s="484"/>
      <c r="J293" s="250"/>
      <c r="K293" s="478"/>
    </row>
    <row r="294" spans="1:11" ht="15.75">
      <c r="A294" s="1127"/>
      <c r="G294" s="480"/>
      <c r="H294" s="250"/>
      <c r="I294" s="484"/>
      <c r="J294" s="250"/>
      <c r="K294" s="478"/>
    </row>
    <row r="295" spans="1:11" ht="15.75">
      <c r="A295" s="1127"/>
      <c r="G295" s="480"/>
      <c r="H295" s="250"/>
      <c r="I295" s="484"/>
      <c r="J295" s="250"/>
      <c r="K295" s="478"/>
    </row>
    <row r="296" spans="1:11" ht="15.75">
      <c r="A296" s="1127"/>
      <c r="G296" s="480"/>
      <c r="H296" s="250"/>
      <c r="I296" s="484"/>
      <c r="J296" s="250"/>
      <c r="K296" s="478"/>
    </row>
    <row r="297" spans="1:11" ht="15.75">
      <c r="A297" s="1127"/>
      <c r="G297" s="480"/>
      <c r="H297" s="250"/>
      <c r="I297" s="484"/>
      <c r="J297" s="250"/>
      <c r="K297" s="478"/>
    </row>
    <row r="298" spans="1:11" ht="15.75">
      <c r="A298" s="1127"/>
      <c r="G298" s="480"/>
      <c r="H298" s="250"/>
      <c r="I298" s="484"/>
      <c r="J298" s="250"/>
      <c r="K298" s="478"/>
    </row>
    <row r="299" spans="1:11" ht="15.75">
      <c r="A299" s="1127"/>
      <c r="G299" s="480"/>
      <c r="H299" s="250"/>
      <c r="I299" s="484"/>
      <c r="J299" s="250"/>
      <c r="K299" s="478"/>
    </row>
    <row r="300" spans="1:11" ht="15.75">
      <c r="A300" s="1127"/>
      <c r="G300" s="480"/>
      <c r="H300" s="250"/>
      <c r="I300" s="484"/>
      <c r="J300" s="250"/>
      <c r="K300" s="478"/>
    </row>
    <row r="301" spans="1:11" ht="15.75">
      <c r="A301" s="1127"/>
      <c r="G301" s="480"/>
      <c r="H301" s="250"/>
      <c r="I301" s="484"/>
      <c r="J301" s="250"/>
      <c r="K301" s="478"/>
    </row>
    <row r="302" spans="1:11" ht="15.75">
      <c r="A302" s="1127"/>
      <c r="G302" s="480"/>
      <c r="H302" s="250"/>
      <c r="I302" s="484"/>
      <c r="J302" s="250"/>
      <c r="K302" s="478"/>
    </row>
    <row r="303" spans="1:11" ht="15.75">
      <c r="A303" s="1127"/>
      <c r="G303" s="480"/>
      <c r="H303" s="250"/>
      <c r="I303" s="484"/>
      <c r="J303" s="250"/>
      <c r="K303" s="478"/>
    </row>
    <row r="304" spans="1:11" ht="15.75">
      <c r="A304" s="1127"/>
      <c r="G304" s="480"/>
      <c r="H304" s="250"/>
      <c r="I304" s="484"/>
      <c r="J304" s="250"/>
      <c r="K304" s="478"/>
    </row>
    <row r="305" spans="1:11" ht="15.75">
      <c r="A305" s="1127"/>
      <c r="G305" s="480"/>
      <c r="H305" s="250"/>
      <c r="I305" s="484"/>
      <c r="J305" s="250"/>
      <c r="K305" s="478"/>
    </row>
    <row r="306" spans="1:11" ht="15.75">
      <c r="A306" s="1127"/>
      <c r="G306" s="480"/>
      <c r="H306" s="250"/>
      <c r="I306" s="484"/>
      <c r="J306" s="250"/>
      <c r="K306" s="478"/>
    </row>
    <row r="307" spans="1:11" ht="15.75">
      <c r="A307" s="1127"/>
      <c r="G307" s="480"/>
      <c r="H307" s="250"/>
      <c r="I307" s="484"/>
      <c r="J307" s="250"/>
      <c r="K307" s="478"/>
    </row>
    <row r="308" spans="1:11" ht="15.75">
      <c r="A308" s="1127"/>
      <c r="G308" s="480"/>
      <c r="H308" s="250"/>
      <c r="I308" s="484"/>
      <c r="J308" s="250"/>
      <c r="K308" s="478"/>
    </row>
    <row r="309" spans="1:11" ht="15.75">
      <c r="A309" s="1127"/>
      <c r="G309" s="480"/>
      <c r="H309" s="250"/>
      <c r="I309" s="484"/>
      <c r="J309" s="250"/>
      <c r="K309" s="478"/>
    </row>
    <row r="310" spans="1:11" ht="15.75">
      <c r="A310" s="1127"/>
      <c r="G310" s="480"/>
      <c r="H310" s="250"/>
      <c r="I310" s="484"/>
      <c r="J310" s="250"/>
      <c r="K310" s="478"/>
    </row>
    <row r="311" spans="1:11" ht="15.75">
      <c r="A311" s="1127"/>
      <c r="G311" s="480"/>
      <c r="H311" s="250"/>
      <c r="I311" s="484"/>
      <c r="J311" s="250"/>
      <c r="K311" s="478"/>
    </row>
    <row r="312" spans="1:11" ht="15.75">
      <c r="A312" s="1127"/>
      <c r="G312" s="480"/>
      <c r="H312" s="250"/>
      <c r="I312" s="484"/>
      <c r="J312" s="250"/>
      <c r="K312" s="478"/>
    </row>
    <row r="313" spans="1:11" ht="15.75">
      <c r="A313" s="1127"/>
      <c r="G313" s="480"/>
      <c r="H313" s="250"/>
      <c r="I313" s="484"/>
      <c r="J313" s="250"/>
      <c r="K313" s="478"/>
    </row>
    <row r="314" spans="1:11" ht="15.75">
      <c r="A314" s="1127"/>
      <c r="G314" s="480"/>
      <c r="H314" s="250"/>
      <c r="I314" s="484"/>
      <c r="J314" s="250"/>
      <c r="K314" s="478"/>
    </row>
    <row r="315" spans="1:11" ht="15.75">
      <c r="A315" s="1127"/>
      <c r="G315" s="480"/>
      <c r="H315" s="250"/>
      <c r="I315" s="484"/>
      <c r="J315" s="250"/>
      <c r="K315" s="478"/>
    </row>
    <row r="316" spans="1:11" ht="15.75">
      <c r="A316" s="1127"/>
      <c r="G316" s="480"/>
      <c r="H316" s="250"/>
      <c r="I316" s="484"/>
      <c r="J316" s="250"/>
      <c r="K316" s="478"/>
    </row>
    <row r="317" spans="1:11" ht="15.75">
      <c r="A317" s="1127"/>
      <c r="G317" s="480"/>
      <c r="H317" s="250"/>
      <c r="I317" s="484"/>
      <c r="J317" s="250"/>
      <c r="K317" s="478"/>
    </row>
    <row r="318" spans="1:11" ht="15.75">
      <c r="A318" s="1127"/>
      <c r="G318" s="480"/>
      <c r="H318" s="250"/>
      <c r="I318" s="484"/>
      <c r="J318" s="250"/>
      <c r="K318" s="478"/>
    </row>
    <row r="319" spans="1:11" ht="15.75">
      <c r="A319" s="1127"/>
      <c r="G319" s="480"/>
      <c r="H319" s="250"/>
      <c r="I319" s="484"/>
      <c r="J319" s="250"/>
      <c r="K319" s="478"/>
    </row>
    <row r="320" spans="1:11" ht="15.75">
      <c r="A320" s="1127"/>
      <c r="G320" s="480"/>
      <c r="H320" s="250"/>
      <c r="I320" s="484"/>
      <c r="J320" s="250"/>
      <c r="K320" s="478"/>
    </row>
    <row r="321" spans="1:11" ht="15.75">
      <c r="A321" s="1127"/>
      <c r="G321" s="480"/>
      <c r="H321" s="250"/>
      <c r="I321" s="484"/>
      <c r="J321" s="250"/>
      <c r="K321" s="478"/>
    </row>
    <row r="322" spans="1:11" ht="15.75">
      <c r="A322" s="1127"/>
      <c r="G322" s="480"/>
      <c r="H322" s="250"/>
      <c r="I322" s="484"/>
      <c r="J322" s="250"/>
      <c r="K322" s="478"/>
    </row>
    <row r="323" spans="1:11" ht="15.75">
      <c r="A323" s="1127"/>
      <c r="G323" s="480"/>
      <c r="H323" s="250"/>
      <c r="I323" s="484"/>
      <c r="J323" s="250"/>
      <c r="K323" s="478"/>
    </row>
    <row r="324" spans="1:11" ht="15.75">
      <c r="A324" s="1127"/>
      <c r="G324" s="480"/>
      <c r="H324" s="250"/>
      <c r="I324" s="484"/>
      <c r="J324" s="250"/>
      <c r="K324" s="478"/>
    </row>
    <row r="325" spans="1:11" ht="15.75">
      <c r="A325" s="1127"/>
      <c r="G325" s="480"/>
      <c r="H325" s="250"/>
      <c r="I325" s="484"/>
      <c r="J325" s="250"/>
      <c r="K325" s="478"/>
    </row>
    <row r="326" spans="1:11" ht="15.75">
      <c r="A326" s="1127"/>
      <c r="G326" s="480"/>
      <c r="H326" s="250"/>
      <c r="I326" s="484"/>
      <c r="J326" s="250"/>
      <c r="K326" s="478"/>
    </row>
    <row r="327" spans="1:11" ht="15.75">
      <c r="A327" s="1127"/>
      <c r="G327" s="480"/>
      <c r="H327" s="250"/>
      <c r="I327" s="484"/>
      <c r="J327" s="250"/>
      <c r="K327" s="478"/>
    </row>
    <row r="328" spans="1:11" ht="15.75">
      <c r="A328" s="1127"/>
      <c r="G328" s="480"/>
      <c r="H328" s="250"/>
      <c r="I328" s="484"/>
      <c r="J328" s="250"/>
      <c r="K328" s="478"/>
    </row>
    <row r="329" spans="1:11" ht="15.75">
      <c r="A329" s="1127"/>
      <c r="G329" s="480"/>
      <c r="H329" s="250"/>
      <c r="I329" s="484"/>
      <c r="J329" s="250"/>
      <c r="K329" s="478"/>
    </row>
    <row r="330" spans="1:11" ht="15.75">
      <c r="A330" s="1127"/>
      <c r="G330" s="480"/>
      <c r="H330" s="250"/>
      <c r="I330" s="484"/>
      <c r="J330" s="250"/>
      <c r="K330" s="478"/>
    </row>
    <row r="331" spans="1:11" ht="15.75">
      <c r="A331" s="1127"/>
      <c r="G331" s="480"/>
      <c r="H331" s="250"/>
      <c r="I331" s="484"/>
      <c r="J331" s="250"/>
      <c r="K331" s="478"/>
    </row>
    <row r="332" spans="1:11" ht="15.75">
      <c r="A332" s="1127"/>
      <c r="G332" s="480"/>
      <c r="H332" s="250"/>
      <c r="I332" s="484"/>
      <c r="J332" s="250"/>
      <c r="K332" s="478"/>
    </row>
    <row r="333" spans="1:11" ht="15.75">
      <c r="A333" s="1127"/>
      <c r="G333" s="480"/>
      <c r="H333" s="250"/>
      <c r="I333" s="484"/>
      <c r="J333" s="250"/>
      <c r="K333" s="478"/>
    </row>
    <row r="334" spans="1:11" ht="15.75">
      <c r="A334" s="1127"/>
      <c r="G334" s="480"/>
      <c r="H334" s="250"/>
      <c r="I334" s="484"/>
      <c r="J334" s="250"/>
      <c r="K334" s="478"/>
    </row>
    <row r="335" spans="1:11" ht="15.75">
      <c r="A335" s="1127"/>
      <c r="G335" s="480"/>
      <c r="H335" s="250"/>
      <c r="I335" s="484"/>
      <c r="J335" s="250"/>
      <c r="K335" s="478"/>
    </row>
    <row r="336" spans="1:11" ht="15.75">
      <c r="A336" s="1127"/>
      <c r="G336" s="480"/>
      <c r="H336" s="250"/>
      <c r="I336" s="484"/>
      <c r="J336" s="250"/>
      <c r="K336" s="478"/>
    </row>
    <row r="337" spans="1:11" ht="15.75">
      <c r="A337" s="1127"/>
      <c r="G337" s="480"/>
      <c r="H337" s="250"/>
      <c r="I337" s="484"/>
      <c r="J337" s="250"/>
      <c r="K337" s="478"/>
    </row>
    <row r="338" spans="1:11" ht="15.75">
      <c r="A338" s="1127"/>
      <c r="G338" s="480"/>
      <c r="H338" s="250"/>
      <c r="I338" s="484"/>
      <c r="J338" s="250"/>
      <c r="K338" s="478"/>
    </row>
    <row r="339" spans="1:11" ht="15.75">
      <c r="A339" s="1127"/>
      <c r="G339" s="480"/>
      <c r="H339" s="250"/>
      <c r="I339" s="484"/>
      <c r="J339" s="250"/>
      <c r="K339" s="478"/>
    </row>
    <row r="340" spans="1:11" ht="15.75">
      <c r="A340" s="1127"/>
      <c r="G340" s="480"/>
      <c r="H340" s="250"/>
      <c r="I340" s="484"/>
      <c r="J340" s="250"/>
      <c r="K340" s="478"/>
    </row>
    <row r="341" spans="1:11" ht="15.75">
      <c r="A341" s="1127"/>
      <c r="G341" s="480"/>
      <c r="H341" s="250"/>
      <c r="I341" s="484"/>
      <c r="J341" s="250"/>
      <c r="K341" s="478"/>
    </row>
    <row r="342" spans="1:11" ht="15.75">
      <c r="A342" s="1127"/>
      <c r="G342" s="480"/>
      <c r="H342" s="250"/>
      <c r="I342" s="484"/>
      <c r="J342" s="250"/>
      <c r="K342" s="478"/>
    </row>
    <row r="343" spans="1:11" ht="15.75">
      <c r="A343" s="1127"/>
      <c r="G343" s="480"/>
      <c r="H343" s="250"/>
      <c r="I343" s="484"/>
      <c r="J343" s="250"/>
      <c r="K343" s="478"/>
    </row>
    <row r="344" spans="1:11" ht="15.75">
      <c r="A344" s="1127"/>
      <c r="G344" s="480"/>
      <c r="H344" s="250"/>
      <c r="I344" s="484"/>
      <c r="J344" s="250"/>
      <c r="K344" s="478"/>
    </row>
    <row r="345" spans="1:11" ht="15.75">
      <c r="A345" s="1127"/>
      <c r="G345" s="480"/>
      <c r="H345" s="250"/>
      <c r="I345" s="484"/>
      <c r="J345" s="250"/>
      <c r="K345" s="478"/>
    </row>
    <row r="346" spans="1:11" ht="15.75">
      <c r="A346" s="1127"/>
      <c r="G346" s="480"/>
      <c r="H346" s="250"/>
      <c r="I346" s="484"/>
      <c r="J346" s="250"/>
      <c r="K346" s="478"/>
    </row>
    <row r="347" spans="1:11" ht="15.75">
      <c r="A347" s="1127"/>
      <c r="G347" s="480"/>
      <c r="H347" s="250"/>
      <c r="I347" s="484"/>
      <c r="J347" s="250"/>
      <c r="K347" s="478"/>
    </row>
    <row r="348" spans="1:11" ht="15.75">
      <c r="A348" s="1127"/>
      <c r="G348" s="480"/>
      <c r="H348" s="250"/>
      <c r="I348" s="484"/>
      <c r="J348" s="250"/>
      <c r="K348" s="478"/>
    </row>
    <row r="349" spans="1:11" ht="15.75">
      <c r="A349" s="1127"/>
      <c r="G349" s="480"/>
      <c r="H349" s="250"/>
      <c r="I349" s="484"/>
      <c r="J349" s="250"/>
      <c r="K349" s="478"/>
    </row>
    <row r="350" spans="1:11" ht="15.75">
      <c r="A350" s="1127"/>
      <c r="G350" s="480"/>
      <c r="H350" s="250"/>
      <c r="I350" s="484"/>
      <c r="J350" s="250"/>
      <c r="K350" s="478"/>
    </row>
    <row r="351" spans="1:11" ht="15.75">
      <c r="A351" s="1127"/>
      <c r="G351" s="480"/>
      <c r="H351" s="250"/>
      <c r="I351" s="484"/>
      <c r="J351" s="250"/>
      <c r="K351" s="478"/>
    </row>
    <row r="352" spans="1:11" ht="15.75">
      <c r="A352" s="1127"/>
      <c r="G352" s="480"/>
      <c r="H352" s="250"/>
      <c r="I352" s="484"/>
      <c r="J352" s="250"/>
      <c r="K352" s="478"/>
    </row>
    <row r="353" spans="1:11" ht="15.75">
      <c r="A353" s="1127"/>
      <c r="G353" s="480"/>
      <c r="H353" s="250"/>
      <c r="I353" s="484"/>
      <c r="J353" s="250"/>
      <c r="K353" s="478"/>
    </row>
    <row r="354" spans="1:11" ht="15.75">
      <c r="A354" s="1127"/>
      <c r="G354" s="480"/>
      <c r="H354" s="250"/>
      <c r="I354" s="484"/>
      <c r="J354" s="250"/>
      <c r="K354" s="478"/>
    </row>
    <row r="355" spans="1:11" ht="15.75">
      <c r="A355" s="1127"/>
      <c r="G355" s="480"/>
      <c r="H355" s="250"/>
      <c r="I355" s="484"/>
      <c r="J355" s="250"/>
      <c r="K355" s="478"/>
    </row>
    <row r="356" spans="1:11" ht="15.75">
      <c r="A356" s="1127"/>
      <c r="G356" s="480"/>
      <c r="H356" s="250"/>
      <c r="I356" s="484"/>
      <c r="J356" s="250"/>
      <c r="K356" s="478"/>
    </row>
    <row r="357" spans="1:11" ht="15.75">
      <c r="A357" s="1127"/>
      <c r="G357" s="480"/>
      <c r="H357" s="250"/>
      <c r="I357" s="484"/>
      <c r="J357" s="250"/>
      <c r="K357" s="478"/>
    </row>
    <row r="358" spans="1:11" ht="15.75">
      <c r="A358" s="1127"/>
      <c r="G358" s="480"/>
      <c r="H358" s="250"/>
      <c r="I358" s="484"/>
      <c r="J358" s="250"/>
      <c r="K358" s="478"/>
    </row>
    <row r="359" spans="1:11" ht="15.75">
      <c r="A359" s="1127"/>
      <c r="G359" s="480"/>
      <c r="H359" s="250"/>
      <c r="I359" s="484"/>
      <c r="J359" s="250"/>
      <c r="K359" s="478"/>
    </row>
    <row r="360" spans="1:11" ht="15.75">
      <c r="A360" s="1127"/>
      <c r="G360" s="480"/>
      <c r="H360" s="250"/>
      <c r="I360" s="484"/>
      <c r="J360" s="250"/>
      <c r="K360" s="478"/>
    </row>
    <row r="361" spans="1:11" ht="15.75">
      <c r="A361" s="1127"/>
      <c r="G361" s="480"/>
      <c r="H361" s="250"/>
      <c r="I361" s="484"/>
      <c r="J361" s="250"/>
      <c r="K361" s="478"/>
    </row>
    <row r="362" spans="1:11" ht="15.75">
      <c r="A362" s="1127"/>
      <c r="G362" s="480"/>
      <c r="H362" s="250"/>
      <c r="I362" s="484"/>
      <c r="J362" s="250"/>
      <c r="K362" s="478"/>
    </row>
    <row r="363" spans="1:11" ht="15.75">
      <c r="A363" s="1127"/>
      <c r="G363" s="480"/>
      <c r="H363" s="250"/>
      <c r="I363" s="484"/>
      <c r="J363" s="250"/>
      <c r="K363" s="478"/>
    </row>
    <row r="364" spans="1:11" ht="15.75">
      <c r="A364" s="1127"/>
      <c r="G364" s="480"/>
      <c r="H364" s="250"/>
      <c r="I364" s="484"/>
      <c r="J364" s="250"/>
      <c r="K364" s="478"/>
    </row>
    <row r="365" spans="1:11" ht="15.75">
      <c r="A365" s="1127"/>
      <c r="G365" s="480"/>
      <c r="H365" s="250"/>
      <c r="I365" s="484"/>
      <c r="J365" s="250"/>
      <c r="K365" s="478"/>
    </row>
    <row r="366" spans="1:11" ht="15.75">
      <c r="A366" s="1127"/>
      <c r="G366" s="480"/>
      <c r="H366" s="250"/>
      <c r="I366" s="484"/>
      <c r="J366" s="250"/>
      <c r="K366" s="478"/>
    </row>
    <row r="367" spans="1:11" ht="15.75">
      <c r="A367" s="1127"/>
      <c r="G367" s="480"/>
      <c r="H367" s="250"/>
      <c r="I367" s="484"/>
      <c r="J367" s="250"/>
      <c r="K367" s="478"/>
    </row>
    <row r="368" spans="1:11" ht="15.75">
      <c r="A368" s="1127"/>
      <c r="G368" s="480"/>
      <c r="H368" s="250"/>
      <c r="I368" s="484"/>
      <c r="J368" s="250"/>
      <c r="K368" s="478"/>
    </row>
    <row r="369" spans="1:11" ht="15.75">
      <c r="A369" s="1127"/>
      <c r="G369" s="480"/>
      <c r="H369" s="250"/>
      <c r="I369" s="484"/>
      <c r="J369" s="250"/>
      <c r="K369" s="478"/>
    </row>
    <row r="370" spans="1:11" ht="15.75">
      <c r="A370" s="1127"/>
      <c r="G370" s="480"/>
      <c r="H370" s="250"/>
      <c r="I370" s="484"/>
      <c r="J370" s="250"/>
      <c r="K370" s="478"/>
    </row>
    <row r="371" spans="1:11" ht="15.75">
      <c r="A371" s="1127"/>
      <c r="G371" s="480"/>
      <c r="H371" s="250"/>
      <c r="I371" s="484"/>
      <c r="J371" s="250"/>
      <c r="K371" s="478"/>
    </row>
    <row r="372" spans="1:11" ht="15.75">
      <c r="A372" s="1127"/>
      <c r="G372" s="480"/>
      <c r="H372" s="250"/>
      <c r="I372" s="484"/>
      <c r="J372" s="250"/>
      <c r="K372" s="478"/>
    </row>
    <row r="373" spans="1:11" ht="15.75">
      <c r="A373" s="1127"/>
      <c r="G373" s="480"/>
      <c r="H373" s="250"/>
      <c r="I373" s="484"/>
      <c r="J373" s="250"/>
      <c r="K373" s="478"/>
    </row>
    <row r="374" spans="1:11" ht="15.75">
      <c r="A374" s="1127"/>
      <c r="G374" s="480"/>
      <c r="H374" s="250"/>
      <c r="I374" s="484"/>
      <c r="J374" s="250"/>
      <c r="K374" s="478"/>
    </row>
    <row r="375" spans="1:11" ht="15.75">
      <c r="A375" s="1127"/>
      <c r="G375" s="480"/>
      <c r="H375" s="250"/>
      <c r="I375" s="484"/>
      <c r="J375" s="250"/>
      <c r="K375" s="478"/>
    </row>
    <row r="376" spans="1:11" ht="15.75">
      <c r="A376" s="1127"/>
      <c r="G376" s="480"/>
      <c r="H376" s="250"/>
      <c r="I376" s="484"/>
      <c r="J376" s="250"/>
      <c r="K376" s="478"/>
    </row>
    <row r="377" spans="1:11" ht="15.75">
      <c r="A377" s="1127"/>
      <c r="G377" s="480"/>
      <c r="H377" s="250"/>
      <c r="I377" s="484"/>
      <c r="J377" s="250"/>
      <c r="K377" s="478"/>
    </row>
    <row r="378" spans="1:11" ht="15.75">
      <c r="A378" s="1127"/>
      <c r="G378" s="480"/>
      <c r="H378" s="250"/>
      <c r="I378" s="484"/>
      <c r="J378" s="250"/>
      <c r="K378" s="478"/>
    </row>
    <row r="379" spans="1:11" ht="15.75">
      <c r="A379" s="1127"/>
      <c r="G379" s="480"/>
      <c r="H379" s="250"/>
      <c r="I379" s="484"/>
      <c r="J379" s="250"/>
      <c r="K379" s="478"/>
    </row>
    <row r="380" spans="1:11" ht="15.75">
      <c r="A380" s="1127"/>
      <c r="G380" s="480"/>
      <c r="H380" s="250"/>
      <c r="I380" s="484"/>
      <c r="J380" s="250"/>
      <c r="K380" s="478"/>
    </row>
    <row r="381" spans="1:11" ht="15.75">
      <c r="A381" s="1127"/>
      <c r="G381" s="480"/>
      <c r="H381" s="250"/>
      <c r="I381" s="484"/>
      <c r="J381" s="250"/>
      <c r="K381" s="478"/>
    </row>
    <row r="382" spans="1:11" ht="15.75">
      <c r="A382" s="1127"/>
      <c r="G382" s="480"/>
      <c r="H382" s="250"/>
      <c r="I382" s="484"/>
      <c r="J382" s="250"/>
      <c r="K382" s="478"/>
    </row>
    <row r="383" spans="1:11" ht="15.75">
      <c r="A383" s="1127"/>
      <c r="G383" s="480"/>
      <c r="H383" s="250"/>
      <c r="I383" s="484"/>
      <c r="J383" s="250"/>
      <c r="K383" s="478"/>
    </row>
    <row r="384" spans="1:11" ht="15.75">
      <c r="A384" s="1127"/>
      <c r="G384" s="480"/>
      <c r="H384" s="250"/>
      <c r="I384" s="484"/>
      <c r="J384" s="250"/>
      <c r="K384" s="478"/>
    </row>
    <row r="385" spans="1:11" ht="15.75">
      <c r="A385" s="1127"/>
      <c r="G385" s="480"/>
      <c r="H385" s="250"/>
      <c r="I385" s="484"/>
      <c r="J385" s="250"/>
      <c r="K385" s="478"/>
    </row>
    <row r="386" spans="1:11" ht="15.75">
      <c r="A386" s="1127"/>
      <c r="G386" s="480"/>
      <c r="H386" s="250"/>
      <c r="I386" s="484"/>
      <c r="J386" s="250"/>
      <c r="K386" s="478"/>
    </row>
    <row r="387" spans="1:11" ht="15.75">
      <c r="A387" s="1127"/>
      <c r="G387" s="480"/>
      <c r="H387" s="250"/>
      <c r="I387" s="484"/>
      <c r="J387" s="250"/>
      <c r="K387" s="478"/>
    </row>
    <row r="388" spans="1:11" ht="15.75">
      <c r="A388" s="1127"/>
      <c r="G388" s="480"/>
      <c r="H388" s="250"/>
      <c r="I388" s="484"/>
      <c r="J388" s="250"/>
      <c r="K388" s="478"/>
    </row>
    <row r="389" spans="1:11" ht="15.75">
      <c r="A389" s="1127"/>
      <c r="G389" s="480"/>
      <c r="H389" s="250"/>
      <c r="I389" s="484"/>
      <c r="J389" s="250"/>
      <c r="K389" s="478"/>
    </row>
    <row r="390" spans="1:11" ht="15.75">
      <c r="A390" s="1127"/>
      <c r="G390" s="480"/>
      <c r="H390" s="250"/>
      <c r="I390" s="484"/>
      <c r="J390" s="250"/>
      <c r="K390" s="478"/>
    </row>
    <row r="391" spans="1:11" ht="15.75">
      <c r="A391" s="1127"/>
      <c r="G391" s="480"/>
      <c r="H391" s="250"/>
      <c r="I391" s="484"/>
      <c r="J391" s="250"/>
      <c r="K391" s="478"/>
    </row>
    <row r="392" spans="1:11" ht="15.75">
      <c r="A392" s="1127"/>
      <c r="G392" s="480"/>
      <c r="H392" s="250"/>
      <c r="I392" s="484"/>
      <c r="J392" s="250"/>
      <c r="K392" s="478"/>
    </row>
    <row r="393" spans="1:11" ht="15.75">
      <c r="A393" s="1127"/>
      <c r="G393" s="480"/>
      <c r="H393" s="250"/>
      <c r="I393" s="484"/>
      <c r="J393" s="250"/>
      <c r="K393" s="478"/>
    </row>
    <row r="394" spans="1:11" ht="15.75">
      <c r="A394" s="1127"/>
      <c r="G394" s="480"/>
      <c r="H394" s="250"/>
      <c r="I394" s="484"/>
      <c r="J394" s="250"/>
      <c r="K394" s="478"/>
    </row>
    <row r="395" spans="1:11" ht="15.75">
      <c r="A395" s="1127"/>
      <c r="G395" s="480"/>
      <c r="H395" s="250"/>
      <c r="I395" s="484"/>
      <c r="J395" s="250"/>
      <c r="K395" s="478"/>
    </row>
    <row r="396" spans="1:11" ht="15.75">
      <c r="A396" s="1127"/>
      <c r="G396" s="480"/>
      <c r="H396" s="250"/>
      <c r="I396" s="484"/>
      <c r="J396" s="250"/>
      <c r="K396" s="478"/>
    </row>
    <row r="397" spans="1:11" ht="15.75">
      <c r="A397" s="1127"/>
      <c r="G397" s="480"/>
      <c r="H397" s="250"/>
      <c r="I397" s="484"/>
      <c r="J397" s="250"/>
      <c r="K397" s="478"/>
    </row>
    <row r="398" spans="1:11" ht="15.75">
      <c r="A398" s="1127"/>
      <c r="G398" s="480"/>
      <c r="H398" s="250"/>
      <c r="I398" s="484"/>
      <c r="J398" s="250"/>
      <c r="K398" s="478"/>
    </row>
    <row r="399" spans="1:11" ht="15.75">
      <c r="A399" s="1127"/>
      <c r="G399" s="480"/>
      <c r="H399" s="250"/>
      <c r="I399" s="484"/>
      <c r="J399" s="250"/>
      <c r="K399" s="478"/>
    </row>
    <row r="400" spans="1:11" ht="15.75">
      <c r="A400" s="1127"/>
      <c r="G400" s="480"/>
      <c r="H400" s="250"/>
      <c r="I400" s="484"/>
      <c r="J400" s="250"/>
      <c r="K400" s="478"/>
    </row>
    <row r="401" spans="1:11" ht="15.75">
      <c r="A401" s="1127"/>
      <c r="G401" s="480"/>
      <c r="H401" s="250"/>
      <c r="I401" s="484"/>
      <c r="J401" s="250"/>
      <c r="K401" s="478"/>
    </row>
    <row r="402" spans="1:11" ht="15.75">
      <c r="A402" s="1127"/>
      <c r="G402" s="480"/>
      <c r="H402" s="250"/>
      <c r="I402" s="484"/>
      <c r="J402" s="250"/>
      <c r="K402" s="478"/>
    </row>
    <row r="403" spans="1:11" ht="15.75">
      <c r="A403" s="1127"/>
      <c r="G403" s="480"/>
      <c r="H403" s="250"/>
      <c r="I403" s="484"/>
      <c r="J403" s="250"/>
      <c r="K403" s="478"/>
    </row>
    <row r="404" spans="1:11" ht="15.75">
      <c r="A404" s="1127"/>
      <c r="G404" s="480"/>
      <c r="H404" s="250"/>
      <c r="I404" s="484"/>
      <c r="J404" s="250"/>
      <c r="K404" s="478"/>
    </row>
    <row r="405" spans="1:11" ht="15.75">
      <c r="A405" s="1127"/>
      <c r="G405" s="480"/>
      <c r="H405" s="250"/>
      <c r="I405" s="484"/>
      <c r="J405" s="250"/>
      <c r="K405" s="478"/>
    </row>
    <row r="406" spans="1:11" ht="15.75">
      <c r="A406" s="1127"/>
      <c r="G406" s="480"/>
      <c r="H406" s="250"/>
      <c r="I406" s="484"/>
      <c r="J406" s="250"/>
      <c r="K406" s="478"/>
    </row>
    <row r="407" spans="1:11" ht="15.75">
      <c r="A407" s="1127"/>
      <c r="G407" s="480"/>
      <c r="H407" s="250"/>
      <c r="I407" s="484"/>
      <c r="J407" s="250"/>
      <c r="K407" s="478"/>
    </row>
    <row r="408" spans="1:11" ht="15.75">
      <c r="A408" s="1127"/>
      <c r="G408" s="480"/>
      <c r="H408" s="250"/>
      <c r="I408" s="484"/>
      <c r="J408" s="250"/>
      <c r="K408" s="478"/>
    </row>
    <row r="409" spans="1:11" ht="15.75">
      <c r="A409" s="1127"/>
      <c r="G409" s="480"/>
      <c r="H409" s="250"/>
      <c r="I409" s="484"/>
      <c r="J409" s="250"/>
      <c r="K409" s="478"/>
    </row>
    <row r="410" spans="1:11" ht="15.75">
      <c r="A410" s="1127"/>
      <c r="G410" s="480"/>
      <c r="H410" s="250"/>
      <c r="I410" s="484"/>
      <c r="J410" s="250"/>
      <c r="K410" s="478"/>
    </row>
    <row r="411" spans="1:11" ht="15.75">
      <c r="A411" s="1127"/>
      <c r="G411" s="480"/>
      <c r="H411" s="250"/>
      <c r="I411" s="484"/>
      <c r="J411" s="250"/>
      <c r="K411" s="478"/>
    </row>
    <row r="412" spans="1:11" ht="15.75">
      <c r="A412" s="1127"/>
      <c r="G412" s="480"/>
      <c r="H412" s="250"/>
      <c r="I412" s="484"/>
      <c r="J412" s="250"/>
      <c r="K412" s="478"/>
    </row>
    <row r="413" spans="1:11" ht="15.75">
      <c r="A413" s="1127"/>
      <c r="G413" s="480"/>
      <c r="H413" s="250"/>
      <c r="I413" s="484"/>
      <c r="J413" s="250"/>
      <c r="K413" s="478"/>
    </row>
    <row r="414" spans="1:11" ht="15.75">
      <c r="A414" s="1127"/>
      <c r="G414" s="480"/>
      <c r="H414" s="250"/>
      <c r="I414" s="484"/>
      <c r="J414" s="250"/>
      <c r="K414" s="478"/>
    </row>
    <row r="415" spans="1:11" ht="15.75">
      <c r="A415" s="1127"/>
      <c r="G415" s="480"/>
      <c r="H415" s="250"/>
      <c r="I415" s="484"/>
      <c r="J415" s="250"/>
      <c r="K415" s="478"/>
    </row>
    <row r="416" spans="1:11" ht="15.75">
      <c r="A416" s="1127"/>
      <c r="G416" s="480"/>
      <c r="H416" s="250"/>
      <c r="I416" s="484"/>
      <c r="J416" s="250"/>
      <c r="K416" s="478"/>
    </row>
    <row r="417" spans="1:11" ht="15.75">
      <c r="A417" s="1127"/>
      <c r="G417" s="480"/>
      <c r="H417" s="250"/>
      <c r="I417" s="484"/>
      <c r="J417" s="250"/>
      <c r="K417" s="478"/>
    </row>
    <row r="418" spans="1:11" ht="15.75">
      <c r="A418" s="1127"/>
      <c r="G418" s="480"/>
      <c r="H418" s="250"/>
      <c r="I418" s="484"/>
      <c r="J418" s="250"/>
      <c r="K418" s="478"/>
    </row>
    <row r="419" spans="1:11" ht="15.75">
      <c r="A419" s="1127"/>
      <c r="G419" s="480"/>
      <c r="H419" s="250"/>
      <c r="I419" s="484"/>
      <c r="J419" s="250"/>
      <c r="K419" s="478"/>
    </row>
    <row r="420" spans="1:11" ht="15.75">
      <c r="A420" s="1127"/>
      <c r="G420" s="480"/>
      <c r="H420" s="250"/>
      <c r="I420" s="484"/>
      <c r="J420" s="250"/>
      <c r="K420" s="478"/>
    </row>
    <row r="421" spans="1:11" ht="15.75">
      <c r="A421" s="1127"/>
      <c r="G421" s="480"/>
      <c r="H421" s="250"/>
      <c r="I421" s="484"/>
      <c r="J421" s="250"/>
      <c r="K421" s="478"/>
    </row>
    <row r="422" spans="1:11" ht="15.75">
      <c r="A422" s="1127"/>
      <c r="G422" s="480"/>
      <c r="H422" s="250"/>
      <c r="I422" s="484"/>
      <c r="J422" s="250"/>
      <c r="K422" s="478"/>
    </row>
    <row r="423" spans="1:11" ht="15.75">
      <c r="A423" s="1127"/>
      <c r="G423" s="480"/>
      <c r="H423" s="250"/>
      <c r="I423" s="484"/>
      <c r="J423" s="250"/>
      <c r="K423" s="478"/>
    </row>
    <row r="424" spans="1:11" ht="15.75">
      <c r="A424" s="1127"/>
      <c r="G424" s="480"/>
      <c r="H424" s="250"/>
      <c r="I424" s="484"/>
      <c r="J424" s="250"/>
      <c r="K424" s="478"/>
    </row>
    <row r="425" spans="1:11" ht="15.75">
      <c r="A425" s="1127"/>
      <c r="G425" s="480"/>
      <c r="H425" s="250"/>
      <c r="I425" s="484"/>
      <c r="J425" s="250"/>
      <c r="K425" s="478"/>
    </row>
    <row r="426" spans="1:11" ht="15.75">
      <c r="A426" s="1127"/>
      <c r="G426" s="480"/>
      <c r="H426" s="250"/>
      <c r="I426" s="484"/>
      <c r="J426" s="250"/>
      <c r="K426" s="478"/>
    </row>
    <row r="427" spans="1:11" ht="15.75">
      <c r="A427" s="1127"/>
      <c r="G427" s="480"/>
      <c r="H427" s="250"/>
      <c r="I427" s="484"/>
      <c r="J427" s="250"/>
      <c r="K427" s="478"/>
    </row>
    <row r="428" spans="1:11" ht="15.75">
      <c r="A428" s="1127"/>
      <c r="G428" s="480"/>
      <c r="H428" s="250"/>
      <c r="I428" s="484"/>
      <c r="J428" s="250"/>
      <c r="K428" s="478"/>
    </row>
    <row r="429" spans="1:11" ht="15.75">
      <c r="A429" s="1127"/>
      <c r="G429" s="480"/>
      <c r="H429" s="250"/>
      <c r="I429" s="484"/>
      <c r="J429" s="250"/>
      <c r="K429" s="478"/>
    </row>
    <row r="430" spans="1:11" ht="15.75">
      <c r="A430" s="1127"/>
      <c r="G430" s="480"/>
      <c r="H430" s="250"/>
      <c r="I430" s="484"/>
      <c r="J430" s="250"/>
      <c r="K430" s="478"/>
    </row>
    <row r="431" spans="1:11" ht="15.75">
      <c r="A431" s="1127"/>
      <c r="G431" s="480"/>
      <c r="H431" s="250"/>
      <c r="I431" s="484"/>
      <c r="J431" s="250"/>
      <c r="K431" s="478"/>
    </row>
    <row r="432" spans="1:11" ht="15.75">
      <c r="A432" s="1127"/>
      <c r="G432" s="480"/>
      <c r="H432" s="250"/>
      <c r="I432" s="484"/>
      <c r="J432" s="250"/>
      <c r="K432" s="478"/>
    </row>
    <row r="433" spans="1:11" ht="15.75">
      <c r="A433" s="1127"/>
      <c r="G433" s="480"/>
      <c r="H433" s="250"/>
      <c r="I433" s="484"/>
      <c r="J433" s="250"/>
      <c r="K433" s="478"/>
    </row>
    <row r="434" spans="1:11" ht="15.75">
      <c r="A434" s="1127"/>
      <c r="G434" s="480"/>
      <c r="H434" s="250"/>
      <c r="I434" s="484"/>
      <c r="J434" s="250"/>
      <c r="K434" s="478"/>
    </row>
    <row r="435" spans="1:11" ht="15.75">
      <c r="A435" s="1127"/>
      <c r="G435" s="480"/>
      <c r="H435" s="250"/>
      <c r="I435" s="484"/>
      <c r="J435" s="250"/>
      <c r="K435" s="478"/>
    </row>
    <row r="436" spans="1:11" ht="15.75">
      <c r="A436" s="1127"/>
      <c r="G436" s="480"/>
      <c r="H436" s="250"/>
      <c r="I436" s="484"/>
      <c r="J436" s="250"/>
      <c r="K436" s="478"/>
    </row>
    <row r="437" spans="1:11" ht="15.75">
      <c r="A437" s="1127"/>
      <c r="G437" s="480"/>
      <c r="H437" s="250"/>
      <c r="I437" s="484"/>
      <c r="J437" s="250"/>
      <c r="K437" s="478"/>
    </row>
    <row r="438" spans="1:11" ht="15.75">
      <c r="A438" s="1127"/>
      <c r="G438" s="480"/>
      <c r="H438" s="250"/>
      <c r="I438" s="484"/>
      <c r="J438" s="250"/>
      <c r="K438" s="478"/>
    </row>
    <row r="439" spans="1:11" ht="15.75">
      <c r="A439" s="1127"/>
      <c r="G439" s="480"/>
      <c r="H439" s="250"/>
      <c r="I439" s="484"/>
      <c r="J439" s="250"/>
      <c r="K439" s="478"/>
    </row>
    <row r="440" spans="1:11" ht="15.75">
      <c r="A440" s="1127"/>
      <c r="G440" s="480"/>
      <c r="H440" s="250"/>
      <c r="I440" s="484"/>
      <c r="J440" s="250"/>
      <c r="K440" s="478"/>
    </row>
    <row r="441" spans="1:11" ht="15.75">
      <c r="A441" s="1127"/>
      <c r="G441" s="480"/>
      <c r="H441" s="250"/>
      <c r="I441" s="484"/>
      <c r="J441" s="250"/>
      <c r="K441" s="478"/>
    </row>
    <row r="442" spans="1:11" ht="15.75">
      <c r="A442" s="1127"/>
      <c r="G442" s="480"/>
      <c r="H442" s="250"/>
      <c r="I442" s="484"/>
      <c r="J442" s="250"/>
      <c r="K442" s="478"/>
    </row>
    <row r="443" spans="1:11" ht="15.75">
      <c r="A443" s="1127"/>
      <c r="G443" s="480"/>
      <c r="H443" s="250"/>
      <c r="I443" s="484"/>
      <c r="J443" s="250"/>
      <c r="K443" s="478"/>
    </row>
    <row r="444" spans="1:11" ht="15.75">
      <c r="A444" s="1127"/>
      <c r="G444" s="480"/>
      <c r="H444" s="250"/>
      <c r="I444" s="484"/>
      <c r="J444" s="250"/>
      <c r="K444" s="478"/>
    </row>
    <row r="445" spans="1:11" ht="15.75">
      <c r="A445" s="1127"/>
      <c r="G445" s="480"/>
      <c r="H445" s="250"/>
      <c r="I445" s="484"/>
      <c r="J445" s="250"/>
      <c r="K445" s="478"/>
    </row>
    <row r="446" spans="1:11" ht="15.75">
      <c r="A446" s="1127"/>
      <c r="G446" s="480"/>
      <c r="H446" s="250"/>
      <c r="I446" s="484"/>
      <c r="J446" s="250"/>
      <c r="K446" s="478"/>
    </row>
    <row r="447" spans="1:11" ht="15.75">
      <c r="A447" s="1127"/>
      <c r="G447" s="480"/>
      <c r="H447" s="250"/>
      <c r="I447" s="484"/>
      <c r="J447" s="250"/>
      <c r="K447" s="478"/>
    </row>
    <row r="448" spans="1:11" ht="15.75">
      <c r="A448" s="1127"/>
      <c r="G448" s="480"/>
      <c r="H448" s="250"/>
      <c r="I448" s="484"/>
      <c r="J448" s="250"/>
      <c r="K448" s="478"/>
    </row>
    <row r="449" spans="1:11" ht="15.75">
      <c r="A449" s="1127"/>
      <c r="G449" s="480"/>
      <c r="H449" s="250"/>
      <c r="I449" s="484"/>
      <c r="J449" s="250"/>
      <c r="K449" s="478"/>
    </row>
    <row r="450" spans="1:11" ht="15.75">
      <c r="A450" s="1127"/>
      <c r="G450" s="480"/>
      <c r="H450" s="250"/>
      <c r="I450" s="484"/>
      <c r="J450" s="250"/>
      <c r="K450" s="478"/>
    </row>
    <row r="451" spans="1:11" ht="15.75">
      <c r="A451" s="1127"/>
      <c r="G451" s="480"/>
      <c r="H451" s="250"/>
      <c r="I451" s="484"/>
      <c r="J451" s="250"/>
      <c r="K451" s="478"/>
    </row>
    <row r="452" spans="1:11" ht="15.75">
      <c r="A452" s="1127"/>
      <c r="G452" s="480"/>
      <c r="H452" s="250"/>
      <c r="I452" s="484"/>
      <c r="J452" s="250"/>
      <c r="K452" s="478"/>
    </row>
    <row r="453" spans="1:11" ht="15.75">
      <c r="A453" s="1127"/>
      <c r="G453" s="480"/>
      <c r="H453" s="250"/>
      <c r="I453" s="484"/>
      <c r="J453" s="250"/>
      <c r="K453" s="478"/>
    </row>
    <row r="454" spans="1:11" ht="15.75">
      <c r="A454" s="1127"/>
      <c r="G454" s="480"/>
      <c r="H454" s="250"/>
      <c r="I454" s="484"/>
      <c r="J454" s="250"/>
      <c r="K454" s="478"/>
    </row>
    <row r="455" spans="1:11" ht="15.75">
      <c r="A455" s="1127"/>
      <c r="G455" s="480"/>
      <c r="H455" s="250"/>
      <c r="I455" s="484"/>
      <c r="J455" s="250"/>
      <c r="K455" s="478"/>
    </row>
    <row r="456" spans="1:11" ht="15.75">
      <c r="A456" s="1127"/>
      <c r="G456" s="480"/>
      <c r="H456" s="250"/>
      <c r="I456" s="484"/>
      <c r="J456" s="250"/>
      <c r="K456" s="478"/>
    </row>
    <row r="457" spans="1:11" ht="15.75">
      <c r="A457" s="1127"/>
      <c r="G457" s="480"/>
      <c r="H457" s="250"/>
      <c r="I457" s="484"/>
      <c r="J457" s="250"/>
      <c r="K457" s="478"/>
    </row>
    <row r="458" spans="1:11" ht="15.75">
      <c r="A458" s="1127"/>
      <c r="G458" s="480"/>
      <c r="H458" s="250"/>
      <c r="I458" s="484"/>
      <c r="J458" s="250"/>
      <c r="K458" s="478"/>
    </row>
    <row r="459" spans="1:11" ht="15.75">
      <c r="A459" s="1127"/>
      <c r="G459" s="480"/>
      <c r="H459" s="250"/>
      <c r="I459" s="484"/>
      <c r="J459" s="250"/>
      <c r="K459" s="478"/>
    </row>
    <row r="460" spans="1:11" ht="15.75">
      <c r="A460" s="1127"/>
      <c r="G460" s="480"/>
      <c r="H460" s="250"/>
      <c r="I460" s="484"/>
      <c r="J460" s="250"/>
      <c r="K460" s="478"/>
    </row>
    <row r="461" spans="1:11" ht="15.75">
      <c r="A461" s="1127"/>
      <c r="G461" s="480"/>
      <c r="H461" s="250"/>
      <c r="I461" s="484"/>
      <c r="J461" s="250"/>
      <c r="K461" s="478"/>
    </row>
    <row r="462" spans="1:11" ht="15.75">
      <c r="A462" s="1127"/>
      <c r="G462" s="480"/>
      <c r="H462" s="250"/>
      <c r="I462" s="484"/>
      <c r="J462" s="250"/>
      <c r="K462" s="478"/>
    </row>
    <row r="463" spans="1:11" ht="15.75">
      <c r="A463" s="1127"/>
      <c r="G463" s="480"/>
      <c r="H463" s="250"/>
      <c r="I463" s="484"/>
      <c r="J463" s="250"/>
      <c r="K463" s="478"/>
    </row>
    <row r="464" spans="1:11" ht="15.75">
      <c r="A464" s="1127"/>
      <c r="G464" s="480"/>
      <c r="H464" s="250"/>
      <c r="I464" s="484"/>
      <c r="J464" s="250"/>
      <c r="K464" s="478"/>
    </row>
    <row r="465" spans="1:11" ht="15.75">
      <c r="A465" s="1127"/>
      <c r="G465" s="480"/>
      <c r="H465" s="250"/>
      <c r="I465" s="484"/>
      <c r="J465" s="250"/>
      <c r="K465" s="478"/>
    </row>
    <row r="466" spans="1:11" ht="15.75">
      <c r="A466" s="1127"/>
      <c r="G466" s="480"/>
      <c r="H466" s="250"/>
      <c r="I466" s="484"/>
      <c r="J466" s="250"/>
      <c r="K466" s="478"/>
    </row>
    <row r="467" spans="1:11" ht="15.75">
      <c r="A467" s="1127"/>
      <c r="G467" s="480"/>
      <c r="H467" s="250"/>
      <c r="I467" s="484"/>
      <c r="J467" s="250"/>
      <c r="K467" s="478"/>
    </row>
    <row r="468" spans="1:11" ht="15.75">
      <c r="A468" s="1127"/>
      <c r="G468" s="480"/>
      <c r="H468" s="250"/>
      <c r="I468" s="484"/>
      <c r="J468" s="250"/>
      <c r="K468" s="478"/>
    </row>
    <row r="469" spans="1:11" ht="15.75">
      <c r="A469" s="1127"/>
      <c r="G469" s="480"/>
      <c r="H469" s="250"/>
      <c r="I469" s="484"/>
      <c r="J469" s="250"/>
      <c r="K469" s="478"/>
    </row>
    <row r="470" spans="1:11" ht="15.75">
      <c r="A470" s="1127"/>
      <c r="G470" s="480"/>
      <c r="H470" s="250"/>
      <c r="I470" s="484"/>
      <c r="J470" s="250"/>
      <c r="K470" s="478"/>
    </row>
    <row r="471" spans="1:11" ht="15.75">
      <c r="A471" s="1127"/>
      <c r="G471" s="480"/>
      <c r="H471" s="250"/>
      <c r="I471" s="484"/>
      <c r="J471" s="250"/>
      <c r="K471" s="478"/>
    </row>
    <row r="472" spans="1:11" ht="15.75">
      <c r="A472" s="1127"/>
      <c r="G472" s="480"/>
      <c r="H472" s="250"/>
      <c r="I472" s="484"/>
      <c r="J472" s="250"/>
      <c r="K472" s="478"/>
    </row>
    <row r="473" spans="1:11" ht="15.75">
      <c r="A473" s="1127"/>
      <c r="G473" s="480"/>
      <c r="H473" s="250"/>
      <c r="I473" s="484"/>
      <c r="J473" s="250"/>
      <c r="K473" s="478"/>
    </row>
    <row r="474" spans="1:11" ht="15.75">
      <c r="A474" s="1127"/>
      <c r="G474" s="480"/>
      <c r="H474" s="250"/>
      <c r="I474" s="484"/>
      <c r="J474" s="250"/>
      <c r="K474" s="478"/>
    </row>
    <row r="475" spans="1:11" ht="15.75">
      <c r="A475" s="1127"/>
      <c r="G475" s="480"/>
      <c r="H475" s="250"/>
      <c r="I475" s="484"/>
      <c r="J475" s="250"/>
      <c r="K475" s="478"/>
    </row>
    <row r="476" spans="1:11" ht="15.75">
      <c r="A476" s="1127"/>
      <c r="G476" s="480"/>
      <c r="H476" s="250"/>
      <c r="I476" s="484"/>
      <c r="J476" s="250"/>
      <c r="K476" s="478"/>
    </row>
    <row r="477" spans="1:11" ht="15.75">
      <c r="A477" s="1127"/>
      <c r="G477" s="480"/>
      <c r="H477" s="250"/>
      <c r="I477" s="484"/>
      <c r="J477" s="250"/>
      <c r="K477" s="478"/>
    </row>
    <row r="478" spans="1:11" ht="15.75">
      <c r="A478" s="1127"/>
      <c r="G478" s="480"/>
      <c r="H478" s="250"/>
      <c r="I478" s="484"/>
      <c r="J478" s="250"/>
      <c r="K478" s="478"/>
    </row>
    <row r="479" spans="1:11" ht="15.75">
      <c r="A479" s="1127"/>
      <c r="G479" s="480"/>
      <c r="H479" s="250"/>
      <c r="I479" s="484"/>
      <c r="J479" s="250"/>
      <c r="K479" s="478"/>
    </row>
    <row r="480" spans="1:11" ht="15.75">
      <c r="A480" s="1127"/>
      <c r="G480" s="480"/>
      <c r="H480" s="250"/>
      <c r="I480" s="484"/>
      <c r="J480" s="250"/>
      <c r="K480" s="478"/>
    </row>
    <row r="481" spans="1:11" ht="15.75">
      <c r="A481" s="1127"/>
      <c r="G481" s="480"/>
      <c r="H481" s="250"/>
      <c r="I481" s="484"/>
      <c r="J481" s="250"/>
      <c r="K481" s="478"/>
    </row>
    <row r="482" spans="1:11" ht="15.75">
      <c r="A482" s="1127"/>
      <c r="G482" s="480"/>
      <c r="H482" s="250"/>
      <c r="I482" s="484"/>
      <c r="J482" s="250"/>
      <c r="K482" s="478"/>
    </row>
    <row r="483" spans="1:11" ht="15.75">
      <c r="A483" s="1127"/>
      <c r="G483" s="480"/>
      <c r="H483" s="250"/>
      <c r="I483" s="484"/>
      <c r="J483" s="250"/>
      <c r="K483" s="478"/>
    </row>
    <row r="484" spans="1:11" ht="15.75">
      <c r="A484" s="1127"/>
      <c r="G484" s="480"/>
      <c r="H484" s="250"/>
      <c r="I484" s="484"/>
      <c r="J484" s="250"/>
      <c r="K484" s="478"/>
    </row>
    <row r="485" spans="1:11" ht="15.75">
      <c r="A485" s="1127"/>
      <c r="G485" s="480"/>
      <c r="H485" s="250"/>
      <c r="I485" s="484"/>
      <c r="J485" s="250"/>
      <c r="K485" s="478"/>
    </row>
    <row r="486" spans="1:11" ht="15.75">
      <c r="A486" s="1127"/>
      <c r="G486" s="480"/>
      <c r="H486" s="250"/>
      <c r="I486" s="484"/>
      <c r="J486" s="250"/>
      <c r="K486" s="478"/>
    </row>
    <row r="487" spans="1:11" ht="15.75">
      <c r="A487" s="1127"/>
      <c r="G487" s="480"/>
      <c r="H487" s="250"/>
      <c r="I487" s="484"/>
      <c r="J487" s="250"/>
      <c r="K487" s="478"/>
    </row>
    <row r="488" spans="1:11" ht="15.75">
      <c r="A488" s="1127"/>
      <c r="G488" s="480"/>
      <c r="H488" s="250"/>
      <c r="I488" s="484"/>
      <c r="J488" s="250"/>
      <c r="K488" s="478"/>
    </row>
    <row r="489" spans="1:11" ht="15.75">
      <c r="A489" s="1127"/>
      <c r="G489" s="480"/>
      <c r="H489" s="250"/>
      <c r="I489" s="484"/>
      <c r="J489" s="250"/>
      <c r="K489" s="478"/>
    </row>
    <row r="490" spans="1:11" ht="15.75">
      <c r="A490" s="1127"/>
      <c r="G490" s="480"/>
      <c r="H490" s="250"/>
      <c r="I490" s="484"/>
      <c r="J490" s="250"/>
      <c r="K490" s="478"/>
    </row>
    <row r="491" spans="1:11" ht="15.75">
      <c r="A491" s="1127"/>
      <c r="G491" s="480"/>
      <c r="H491" s="250"/>
      <c r="I491" s="484"/>
      <c r="J491" s="250"/>
      <c r="K491" s="478"/>
    </row>
    <row r="492" spans="1:11" ht="15.75">
      <c r="A492" s="1127"/>
      <c r="G492" s="480"/>
      <c r="H492" s="250"/>
      <c r="I492" s="484"/>
      <c r="J492" s="250"/>
      <c r="K492" s="478"/>
    </row>
    <row r="493" spans="1:11" ht="15.75">
      <c r="A493" s="1127"/>
      <c r="G493" s="480"/>
      <c r="H493" s="250"/>
      <c r="I493" s="484"/>
      <c r="J493" s="250"/>
      <c r="K493" s="478"/>
    </row>
    <row r="494" spans="1:11" ht="15.75">
      <c r="A494" s="1127"/>
      <c r="G494" s="480"/>
      <c r="H494" s="250"/>
      <c r="I494" s="484"/>
      <c r="J494" s="250"/>
      <c r="K494" s="478"/>
    </row>
    <row r="495" spans="1:11" ht="15.75">
      <c r="A495" s="1127"/>
      <c r="G495" s="480"/>
      <c r="H495" s="250"/>
      <c r="I495" s="484"/>
      <c r="J495" s="250"/>
      <c r="K495" s="478"/>
    </row>
    <row r="496" spans="1:11" ht="15.75">
      <c r="A496" s="1127"/>
      <c r="G496" s="480"/>
      <c r="H496" s="250"/>
      <c r="I496" s="484"/>
      <c r="J496" s="250"/>
      <c r="K496" s="478"/>
    </row>
    <row r="497" spans="1:11" ht="15.75">
      <c r="A497" s="1127"/>
      <c r="G497" s="480"/>
      <c r="H497" s="250"/>
      <c r="I497" s="484"/>
      <c r="J497" s="250"/>
      <c r="K497" s="478"/>
    </row>
    <row r="498" spans="1:11" ht="15.75">
      <c r="A498" s="1127"/>
      <c r="G498" s="480"/>
      <c r="H498" s="250"/>
      <c r="I498" s="484"/>
      <c r="J498" s="250"/>
      <c r="K498" s="478"/>
    </row>
    <row r="499" spans="1:11" ht="15.75">
      <c r="A499" s="1127"/>
      <c r="G499" s="480"/>
      <c r="H499" s="250"/>
      <c r="I499" s="484"/>
      <c r="J499" s="250"/>
      <c r="K499" s="478"/>
    </row>
    <row r="500" spans="1:11" ht="15.75">
      <c r="A500" s="1127"/>
      <c r="G500" s="480"/>
      <c r="H500" s="250"/>
      <c r="I500" s="484"/>
      <c r="J500" s="250"/>
      <c r="K500" s="478"/>
    </row>
    <row r="501" spans="1:11" ht="15.75">
      <c r="A501" s="1127"/>
      <c r="G501" s="480"/>
      <c r="H501" s="250"/>
      <c r="I501" s="484"/>
      <c r="J501" s="250"/>
      <c r="K501" s="478"/>
    </row>
    <row r="502" spans="1:11" ht="15.75">
      <c r="A502" s="1127"/>
      <c r="G502" s="480"/>
      <c r="H502" s="250"/>
      <c r="I502" s="484"/>
      <c r="J502" s="250"/>
      <c r="K502" s="478"/>
    </row>
    <row r="503" spans="1:11" ht="15.75">
      <c r="A503" s="1127"/>
      <c r="G503" s="480"/>
      <c r="H503" s="250"/>
      <c r="I503" s="484"/>
      <c r="J503" s="250"/>
      <c r="K503" s="478"/>
    </row>
    <row r="504" spans="1:11" ht="15.75">
      <c r="A504" s="1127"/>
      <c r="G504" s="480"/>
      <c r="H504" s="250"/>
      <c r="I504" s="484"/>
      <c r="J504" s="250"/>
      <c r="K504" s="478"/>
    </row>
    <row r="505" spans="1:11" ht="15.75">
      <c r="A505" s="1127"/>
      <c r="G505" s="480"/>
      <c r="H505" s="250"/>
      <c r="I505" s="484"/>
      <c r="J505" s="250"/>
      <c r="K505" s="478"/>
    </row>
    <row r="506" spans="1:11" ht="15.75">
      <c r="A506" s="1127"/>
      <c r="G506" s="480"/>
      <c r="H506" s="250"/>
      <c r="I506" s="484"/>
      <c r="J506" s="250"/>
      <c r="K506" s="478"/>
    </row>
    <row r="507" spans="1:11" ht="15.75">
      <c r="A507" s="1127"/>
      <c r="G507" s="480"/>
      <c r="H507" s="250"/>
      <c r="I507" s="484"/>
      <c r="J507" s="250"/>
      <c r="K507" s="478"/>
    </row>
    <row r="508" spans="1:11" ht="15.75">
      <c r="A508" s="1127"/>
      <c r="G508" s="480"/>
      <c r="H508" s="250"/>
      <c r="I508" s="484"/>
      <c r="J508" s="250"/>
      <c r="K508" s="478"/>
    </row>
    <row r="509" spans="1:11" ht="15.75">
      <c r="A509" s="1127"/>
      <c r="G509" s="480"/>
      <c r="H509" s="250"/>
      <c r="I509" s="484"/>
      <c r="J509" s="250"/>
      <c r="K509" s="478"/>
    </row>
    <row r="510" spans="1:11" ht="15.75">
      <c r="A510" s="1127"/>
      <c r="G510" s="480"/>
      <c r="H510" s="250"/>
      <c r="I510" s="484"/>
      <c r="J510" s="250"/>
      <c r="K510" s="478"/>
    </row>
    <row r="511" spans="1:11" ht="15.75">
      <c r="A511" s="1127"/>
      <c r="G511" s="480"/>
      <c r="H511" s="250"/>
      <c r="I511" s="484"/>
      <c r="J511" s="250"/>
      <c r="K511" s="478"/>
    </row>
    <row r="512" spans="1:11" ht="15.75">
      <c r="A512" s="1127"/>
      <c r="G512" s="480"/>
      <c r="H512" s="250"/>
      <c r="I512" s="484"/>
      <c r="J512" s="250"/>
      <c r="K512" s="478"/>
    </row>
    <row r="513" spans="1:11" ht="15.75">
      <c r="A513" s="1127"/>
      <c r="G513" s="480"/>
      <c r="H513" s="250"/>
      <c r="I513" s="484"/>
      <c r="J513" s="250"/>
      <c r="K513" s="478"/>
    </row>
    <row r="514" spans="1:11" ht="15.75">
      <c r="A514" s="1127"/>
      <c r="G514" s="480"/>
      <c r="H514" s="250"/>
      <c r="I514" s="484"/>
      <c r="J514" s="250"/>
      <c r="K514" s="478"/>
    </row>
    <row r="515" spans="1:11" ht="15.75">
      <c r="A515" s="1127"/>
      <c r="G515" s="480"/>
      <c r="H515" s="250"/>
      <c r="I515" s="484"/>
      <c r="J515" s="250"/>
      <c r="K515" s="478"/>
    </row>
    <row r="516" spans="1:11" ht="15.75">
      <c r="A516" s="1127"/>
      <c r="G516" s="480"/>
      <c r="H516" s="250"/>
      <c r="I516" s="484"/>
      <c r="J516" s="250"/>
      <c r="K516" s="478"/>
    </row>
    <row r="517" spans="1:11" ht="15.75">
      <c r="A517" s="1127"/>
      <c r="G517" s="480"/>
      <c r="H517" s="250"/>
      <c r="I517" s="484"/>
      <c r="J517" s="250"/>
      <c r="K517" s="478"/>
    </row>
    <row r="518" spans="1:11" ht="15.75">
      <c r="A518" s="1127"/>
      <c r="G518" s="480"/>
      <c r="H518" s="250"/>
      <c r="I518" s="484"/>
      <c r="J518" s="250"/>
      <c r="K518" s="478"/>
    </row>
    <row r="519" spans="1:11" ht="15.75">
      <c r="A519" s="1127"/>
      <c r="G519" s="480"/>
      <c r="H519" s="250"/>
      <c r="I519" s="484"/>
      <c r="J519" s="250"/>
      <c r="K519" s="478"/>
    </row>
    <row r="520" spans="1:11" ht="15.75">
      <c r="A520" s="1127"/>
      <c r="G520" s="480"/>
      <c r="H520" s="250"/>
      <c r="I520" s="484"/>
      <c r="J520" s="250"/>
      <c r="K520" s="478"/>
    </row>
    <row r="521" spans="1:11" ht="15.75">
      <c r="A521" s="1127"/>
      <c r="G521" s="480"/>
      <c r="H521" s="250"/>
      <c r="I521" s="484"/>
      <c r="J521" s="250"/>
      <c r="K521" s="478"/>
    </row>
    <row r="522" spans="1:11" ht="15.75">
      <c r="A522" s="1127"/>
      <c r="G522" s="480"/>
      <c r="H522" s="250"/>
      <c r="I522" s="484"/>
      <c r="J522" s="250"/>
      <c r="K522" s="478"/>
    </row>
    <row r="523" spans="1:11" ht="15.75">
      <c r="A523" s="1127"/>
      <c r="G523" s="480"/>
      <c r="H523" s="250"/>
      <c r="I523" s="484"/>
      <c r="J523" s="250"/>
      <c r="K523" s="478"/>
    </row>
    <row r="524" spans="1:11" ht="15.75">
      <c r="A524" s="1127"/>
      <c r="G524" s="480"/>
      <c r="H524" s="250"/>
      <c r="I524" s="484"/>
      <c r="J524" s="250"/>
      <c r="K524" s="478"/>
    </row>
    <row r="525" spans="1:11" ht="15.75">
      <c r="A525" s="1127"/>
      <c r="G525" s="480"/>
      <c r="H525" s="250"/>
      <c r="I525" s="484"/>
      <c r="J525" s="250"/>
      <c r="K525" s="478"/>
    </row>
    <row r="526" spans="1:11" ht="15.75">
      <c r="A526" s="1127"/>
      <c r="G526" s="480"/>
      <c r="H526" s="250"/>
      <c r="I526" s="484"/>
      <c r="J526" s="250"/>
      <c r="K526" s="478"/>
    </row>
    <row r="527" spans="1:11" ht="15.75">
      <c r="A527" s="1127"/>
      <c r="G527" s="480"/>
      <c r="H527" s="250"/>
      <c r="I527" s="484"/>
      <c r="J527" s="250"/>
      <c r="K527" s="478"/>
    </row>
    <row r="528" spans="1:11" ht="15.75">
      <c r="A528" s="1127"/>
      <c r="G528" s="480"/>
      <c r="H528" s="250"/>
      <c r="I528" s="484"/>
      <c r="J528" s="250"/>
      <c r="K528" s="478"/>
    </row>
    <row r="529" spans="1:11" ht="15.75">
      <c r="A529" s="1127"/>
      <c r="G529" s="480"/>
      <c r="H529" s="250"/>
      <c r="I529" s="484"/>
      <c r="J529" s="250"/>
      <c r="K529" s="478"/>
    </row>
    <row r="530" spans="1:11" ht="15.75">
      <c r="A530" s="1127"/>
      <c r="G530" s="480"/>
      <c r="H530" s="250"/>
      <c r="I530" s="484"/>
      <c r="J530" s="250"/>
      <c r="K530" s="478"/>
    </row>
    <row r="531" spans="1:11" ht="15.75">
      <c r="A531" s="1127"/>
      <c r="G531" s="480"/>
      <c r="H531" s="250"/>
      <c r="I531" s="484"/>
      <c r="J531" s="250"/>
      <c r="K531" s="478"/>
    </row>
    <row r="532" spans="1:11" ht="15.75">
      <c r="A532" s="1127"/>
      <c r="G532" s="480"/>
      <c r="H532" s="250"/>
      <c r="I532" s="484"/>
      <c r="J532" s="250"/>
      <c r="K532" s="478"/>
    </row>
    <row r="533" spans="1:11" ht="15.75">
      <c r="A533" s="1127"/>
      <c r="G533" s="480"/>
      <c r="H533" s="250"/>
      <c r="I533" s="484"/>
      <c r="J533" s="250"/>
      <c r="K533" s="478"/>
    </row>
    <row r="534" spans="1:11" ht="15.75">
      <c r="A534" s="1127"/>
      <c r="G534" s="480"/>
      <c r="H534" s="250"/>
      <c r="I534" s="484"/>
      <c r="J534" s="250"/>
      <c r="K534" s="478"/>
    </row>
    <row r="535" spans="1:11" ht="15.75">
      <c r="A535" s="1127"/>
      <c r="G535" s="480"/>
      <c r="H535" s="250"/>
      <c r="I535" s="484"/>
      <c r="J535" s="250"/>
      <c r="K535" s="478"/>
    </row>
    <row r="536" spans="1:11" ht="15.75">
      <c r="A536" s="1127"/>
      <c r="G536" s="480"/>
      <c r="H536" s="250"/>
      <c r="I536" s="484"/>
      <c r="J536" s="250"/>
      <c r="K536" s="478"/>
    </row>
    <row r="537" spans="1:11" ht="15.75">
      <c r="A537" s="1127"/>
      <c r="G537" s="480"/>
      <c r="H537" s="250"/>
      <c r="I537" s="484"/>
      <c r="J537" s="250"/>
      <c r="K537" s="478"/>
    </row>
    <row r="538" spans="1:11" ht="15.75">
      <c r="A538" s="1127"/>
      <c r="G538" s="480"/>
      <c r="H538" s="250"/>
      <c r="I538" s="484"/>
      <c r="J538" s="250"/>
      <c r="K538" s="478"/>
    </row>
    <row r="539" spans="1:11" ht="15.75">
      <c r="A539" s="1127"/>
      <c r="G539" s="480"/>
      <c r="H539" s="250"/>
      <c r="I539" s="484"/>
      <c r="J539" s="250"/>
      <c r="K539" s="478"/>
    </row>
    <row r="540" spans="1:11" ht="15.75">
      <c r="A540" s="1127"/>
      <c r="G540" s="480"/>
      <c r="H540" s="250"/>
      <c r="I540" s="484"/>
      <c r="J540" s="250"/>
      <c r="K540" s="478"/>
    </row>
    <row r="541" spans="1:11" ht="15.75">
      <c r="A541" s="1127"/>
      <c r="G541" s="480"/>
      <c r="H541" s="250"/>
      <c r="I541" s="484"/>
      <c r="J541" s="250"/>
      <c r="K541" s="478"/>
    </row>
    <row r="542" spans="1:11" ht="15.75">
      <c r="A542" s="1127"/>
      <c r="G542" s="480"/>
      <c r="H542" s="250"/>
      <c r="I542" s="484"/>
      <c r="J542" s="250"/>
      <c r="K542" s="478"/>
    </row>
    <row r="543" spans="1:11" ht="15.75">
      <c r="A543" s="1127"/>
      <c r="G543" s="480"/>
      <c r="H543" s="250"/>
      <c r="I543" s="484"/>
      <c r="J543" s="250"/>
      <c r="K543" s="478"/>
    </row>
    <row r="544" spans="1:11" ht="15.75">
      <c r="A544" s="1127"/>
      <c r="G544" s="480"/>
      <c r="H544" s="250"/>
      <c r="I544" s="484"/>
      <c r="J544" s="250"/>
      <c r="K544" s="478"/>
    </row>
    <row r="545" spans="1:11" ht="15.75">
      <c r="A545" s="1127"/>
      <c r="G545" s="480"/>
      <c r="H545" s="250"/>
      <c r="I545" s="484"/>
      <c r="J545" s="250"/>
      <c r="K545" s="478"/>
    </row>
    <row r="546" spans="1:11" ht="15.75">
      <c r="A546" s="1127"/>
      <c r="G546" s="480"/>
      <c r="H546" s="250"/>
      <c r="I546" s="484"/>
      <c r="J546" s="250"/>
      <c r="K546" s="478"/>
    </row>
    <row r="547" spans="1:11" ht="15.75">
      <c r="A547" s="1127"/>
      <c r="G547" s="480"/>
      <c r="H547" s="250"/>
      <c r="I547" s="484"/>
      <c r="J547" s="250"/>
      <c r="K547" s="478"/>
    </row>
    <row r="548" spans="1:11" ht="15.75">
      <c r="A548" s="1127"/>
      <c r="G548" s="480"/>
      <c r="H548" s="250"/>
      <c r="I548" s="484"/>
      <c r="J548" s="250"/>
      <c r="K548" s="478"/>
    </row>
    <row r="549" spans="1:11" ht="15.75">
      <c r="A549" s="1127"/>
      <c r="G549" s="480"/>
      <c r="H549" s="250"/>
      <c r="I549" s="484"/>
      <c r="J549" s="250"/>
      <c r="K549" s="478"/>
    </row>
    <row r="550" spans="1:11" ht="15.75">
      <c r="A550" s="1127"/>
      <c r="G550" s="480"/>
      <c r="H550" s="250"/>
      <c r="I550" s="484"/>
      <c r="J550" s="250"/>
      <c r="K550" s="478"/>
    </row>
    <row r="551" spans="1:11" ht="15.75">
      <c r="A551" s="1127"/>
      <c r="G551" s="480"/>
      <c r="H551" s="250"/>
      <c r="I551" s="484"/>
      <c r="J551" s="250"/>
      <c r="K551" s="478"/>
    </row>
    <row r="552" spans="1:11" ht="15.75">
      <c r="A552" s="1127"/>
      <c r="G552" s="480"/>
      <c r="H552" s="250"/>
      <c r="I552" s="484"/>
      <c r="J552" s="250"/>
      <c r="K552" s="478"/>
    </row>
    <row r="553" spans="1:11" ht="15.75">
      <c r="A553" s="1127"/>
      <c r="G553" s="480"/>
      <c r="H553" s="250"/>
      <c r="I553" s="484"/>
      <c r="J553" s="250"/>
      <c r="K553" s="478"/>
    </row>
    <row r="554" spans="1:11" ht="15.75">
      <c r="A554" s="1127"/>
      <c r="G554" s="480"/>
      <c r="H554" s="250"/>
      <c r="I554" s="484"/>
      <c r="J554" s="250"/>
      <c r="K554" s="478"/>
    </row>
    <row r="555" spans="1:11" ht="15.75">
      <c r="A555" s="1127"/>
      <c r="G555" s="480"/>
      <c r="H555" s="250"/>
      <c r="I555" s="484"/>
      <c r="J555" s="250"/>
      <c r="K555" s="478"/>
    </row>
    <row r="556" spans="1:11" ht="15.75">
      <c r="A556" s="1127"/>
      <c r="G556" s="480"/>
      <c r="H556" s="250"/>
      <c r="I556" s="484"/>
      <c r="J556" s="250"/>
      <c r="K556" s="478"/>
    </row>
    <row r="557" spans="1:11" ht="15.75">
      <c r="A557" s="1127"/>
      <c r="G557" s="480"/>
      <c r="H557" s="250"/>
      <c r="I557" s="484"/>
      <c r="J557" s="250"/>
      <c r="K557" s="478"/>
    </row>
    <row r="558" spans="1:11" ht="15.75">
      <c r="A558" s="1127"/>
      <c r="G558" s="480"/>
      <c r="H558" s="250"/>
      <c r="I558" s="484"/>
      <c r="J558" s="250"/>
      <c r="K558" s="478"/>
    </row>
    <row r="559" spans="1:11" ht="15.75">
      <c r="A559" s="1127"/>
      <c r="G559" s="480"/>
      <c r="H559" s="250"/>
      <c r="I559" s="484"/>
      <c r="J559" s="250"/>
      <c r="K559" s="478"/>
    </row>
    <row r="560" spans="1:11" ht="15.75">
      <c r="A560" s="1127"/>
      <c r="G560" s="480"/>
      <c r="H560" s="250"/>
      <c r="I560" s="484"/>
      <c r="J560" s="250"/>
      <c r="K560" s="478"/>
    </row>
    <row r="561" spans="1:11" ht="15.75">
      <c r="A561" s="1127"/>
      <c r="G561" s="480"/>
      <c r="H561" s="250"/>
      <c r="I561" s="484"/>
      <c r="J561" s="250"/>
      <c r="K561" s="478"/>
    </row>
    <row r="562" spans="1:11" ht="15.75">
      <c r="A562" s="1127"/>
      <c r="G562" s="480"/>
      <c r="H562" s="250"/>
      <c r="I562" s="484"/>
      <c r="J562" s="250"/>
      <c r="K562" s="478"/>
    </row>
    <row r="563" spans="1:11" ht="15.75">
      <c r="A563" s="1127"/>
      <c r="G563" s="480"/>
      <c r="H563" s="250"/>
      <c r="I563" s="484"/>
      <c r="J563" s="250"/>
      <c r="K563" s="478"/>
    </row>
    <row r="564" spans="1:11" ht="15.75">
      <c r="A564" s="1127"/>
      <c r="G564" s="480"/>
      <c r="H564" s="250"/>
      <c r="I564" s="484"/>
      <c r="J564" s="250"/>
      <c r="K564" s="478"/>
    </row>
    <row r="565" spans="1:11" ht="15.75">
      <c r="A565" s="1127"/>
      <c r="G565" s="480"/>
      <c r="H565" s="250"/>
      <c r="I565" s="484"/>
      <c r="J565" s="250"/>
      <c r="K565" s="478"/>
    </row>
    <row r="566" spans="1:11" ht="15.75">
      <c r="A566" s="1127"/>
      <c r="G566" s="480"/>
      <c r="H566" s="250"/>
      <c r="I566" s="484"/>
      <c r="J566" s="250"/>
      <c r="K566" s="478"/>
    </row>
    <row r="567" spans="1:11" ht="15.75">
      <c r="A567" s="1127"/>
      <c r="G567" s="480"/>
      <c r="H567" s="250"/>
      <c r="I567" s="484"/>
      <c r="J567" s="250"/>
      <c r="K567" s="478"/>
    </row>
    <row r="568" spans="1:11" ht="15.75">
      <c r="A568" s="1127"/>
      <c r="G568" s="480"/>
      <c r="H568" s="250"/>
      <c r="I568" s="484"/>
      <c r="J568" s="250"/>
      <c r="K568" s="478"/>
    </row>
    <row r="569" spans="1:11" ht="15.75">
      <c r="A569" s="1127"/>
      <c r="G569" s="480"/>
      <c r="H569" s="250"/>
      <c r="I569" s="484"/>
      <c r="J569" s="250"/>
      <c r="K569" s="478"/>
    </row>
    <row r="570" spans="1:11" ht="15.75">
      <c r="A570" s="1127"/>
      <c r="G570" s="480"/>
      <c r="H570" s="250"/>
      <c r="I570" s="484"/>
      <c r="J570" s="250"/>
      <c r="K570" s="478"/>
    </row>
    <row r="571" spans="1:11" ht="15.75">
      <c r="A571" s="1127"/>
      <c r="G571" s="480"/>
      <c r="H571" s="250"/>
      <c r="I571" s="484"/>
      <c r="J571" s="250"/>
      <c r="K571" s="478"/>
    </row>
    <row r="572" spans="1:11" ht="15.75">
      <c r="A572" s="1127"/>
      <c r="G572" s="480"/>
      <c r="H572" s="250"/>
      <c r="I572" s="484"/>
      <c r="J572" s="250"/>
      <c r="K572" s="478"/>
    </row>
    <row r="573" spans="1:11" ht="15.75">
      <c r="A573" s="1127"/>
      <c r="G573" s="480"/>
      <c r="H573" s="250"/>
      <c r="I573" s="484"/>
      <c r="J573" s="250"/>
      <c r="K573" s="478"/>
    </row>
    <row r="574" spans="1:11" ht="15.75">
      <c r="A574" s="1127"/>
      <c r="G574" s="480"/>
      <c r="H574" s="250"/>
      <c r="I574" s="484"/>
      <c r="J574" s="250"/>
      <c r="K574" s="478"/>
    </row>
    <row r="575" spans="1:11" ht="15.75">
      <c r="A575" s="1127"/>
      <c r="G575" s="480"/>
      <c r="H575" s="250"/>
      <c r="I575" s="484"/>
      <c r="J575" s="250"/>
      <c r="K575" s="478"/>
    </row>
    <row r="576" spans="1:11" ht="15.75">
      <c r="A576" s="1127"/>
      <c r="G576" s="480"/>
      <c r="H576" s="250"/>
      <c r="I576" s="484"/>
      <c r="J576" s="250"/>
      <c r="K576" s="478"/>
    </row>
    <row r="577" spans="1:11" ht="15.75">
      <c r="A577" s="1127"/>
      <c r="G577" s="480"/>
      <c r="H577" s="250"/>
      <c r="I577" s="484"/>
      <c r="J577" s="250"/>
      <c r="K577" s="478"/>
    </row>
    <row r="578" spans="1:11" ht="15.75">
      <c r="A578" s="1127"/>
      <c r="G578" s="480"/>
      <c r="H578" s="250"/>
      <c r="I578" s="484"/>
      <c r="J578" s="250"/>
      <c r="K578" s="478"/>
    </row>
    <row r="579" spans="1:11" ht="15.75">
      <c r="A579" s="1127"/>
      <c r="G579" s="480"/>
      <c r="H579" s="250"/>
      <c r="I579" s="484"/>
      <c r="J579" s="250"/>
      <c r="K579" s="478"/>
    </row>
    <row r="580" spans="1:11" ht="15.75">
      <c r="A580" s="1127"/>
      <c r="G580" s="480"/>
      <c r="H580" s="250"/>
      <c r="I580" s="484"/>
      <c r="J580" s="250"/>
      <c r="K580" s="478"/>
    </row>
    <row r="581" spans="1:11" ht="15.75">
      <c r="A581" s="1127"/>
      <c r="G581" s="480"/>
      <c r="H581" s="250"/>
      <c r="I581" s="484"/>
      <c r="J581" s="250"/>
      <c r="K581" s="478"/>
    </row>
    <row r="582" spans="1:11" ht="15.75">
      <c r="A582" s="1127"/>
      <c r="G582" s="480"/>
      <c r="H582" s="250"/>
      <c r="I582" s="484"/>
      <c r="J582" s="250"/>
      <c r="K582" s="478"/>
    </row>
    <row r="583" spans="1:11" ht="15.75">
      <c r="A583" s="1127"/>
      <c r="G583" s="480"/>
      <c r="H583" s="250"/>
      <c r="I583" s="484"/>
      <c r="J583" s="250"/>
      <c r="K583" s="478"/>
    </row>
    <row r="584" spans="1:11" ht="15.75">
      <c r="A584" s="1127"/>
      <c r="G584" s="480"/>
      <c r="H584" s="250"/>
      <c r="I584" s="484"/>
      <c r="J584" s="250"/>
      <c r="K584" s="478"/>
    </row>
    <row r="585" spans="1:11" ht="15.75">
      <c r="A585" s="1127"/>
      <c r="G585" s="480"/>
      <c r="H585" s="250"/>
      <c r="I585" s="484"/>
      <c r="J585" s="250"/>
      <c r="K585" s="478"/>
    </row>
    <row r="586" spans="1:11" ht="15.75">
      <c r="A586" s="1127"/>
      <c r="G586" s="480"/>
      <c r="H586" s="250"/>
      <c r="I586" s="484"/>
      <c r="J586" s="250"/>
      <c r="K586" s="478"/>
    </row>
    <row r="587" spans="1:11" ht="15.75">
      <c r="A587" s="1127"/>
      <c r="G587" s="480"/>
      <c r="H587" s="250"/>
      <c r="I587" s="484"/>
      <c r="J587" s="250"/>
      <c r="K587" s="478"/>
    </row>
    <row r="588" spans="1:11" ht="15.75">
      <c r="A588" s="1127"/>
      <c r="G588" s="480"/>
      <c r="H588" s="250"/>
      <c r="I588" s="484"/>
      <c r="J588" s="250"/>
      <c r="K588" s="478"/>
    </row>
    <row r="589" spans="1:11" ht="15.75">
      <c r="A589" s="1127"/>
      <c r="G589" s="480"/>
      <c r="H589" s="250"/>
      <c r="I589" s="484"/>
      <c r="J589" s="250"/>
      <c r="K589" s="478"/>
    </row>
    <row r="590" spans="1:11" ht="15.75">
      <c r="A590" s="1127"/>
      <c r="G590" s="480"/>
      <c r="H590" s="250"/>
      <c r="I590" s="484"/>
      <c r="J590" s="250"/>
      <c r="K590" s="478"/>
    </row>
    <row r="591" spans="1:11" ht="15.75">
      <c r="A591" s="1127"/>
      <c r="G591" s="480"/>
      <c r="H591" s="250"/>
      <c r="I591" s="484"/>
      <c r="J591" s="250"/>
      <c r="K591" s="478"/>
    </row>
    <row r="592" spans="1:11" ht="15.75">
      <c r="A592" s="1127"/>
      <c r="G592" s="480"/>
      <c r="H592" s="250"/>
      <c r="I592" s="484"/>
      <c r="J592" s="250"/>
      <c r="K592" s="478"/>
    </row>
    <row r="593" spans="1:11" ht="15.75">
      <c r="A593" s="1127"/>
      <c r="G593" s="480"/>
      <c r="H593" s="250"/>
      <c r="I593" s="484"/>
      <c r="J593" s="250"/>
      <c r="K593" s="478"/>
    </row>
    <row r="594" spans="1:11" ht="15.75">
      <c r="A594" s="1127"/>
      <c r="G594" s="480"/>
      <c r="H594" s="250"/>
      <c r="I594" s="484"/>
      <c r="J594" s="250"/>
      <c r="K594" s="478"/>
    </row>
    <row r="595" spans="1:11" ht="15.75">
      <c r="A595" s="1127"/>
      <c r="G595" s="480"/>
      <c r="H595" s="250"/>
      <c r="I595" s="484"/>
      <c r="J595" s="250"/>
      <c r="K595" s="478"/>
    </row>
    <row r="596" spans="1:11" ht="15.75">
      <c r="A596" s="1127"/>
      <c r="G596" s="480"/>
      <c r="H596" s="250"/>
      <c r="I596" s="484"/>
      <c r="J596" s="250"/>
      <c r="K596" s="478"/>
    </row>
    <row r="597" spans="1:11" ht="15.75">
      <c r="A597" s="1127"/>
      <c r="G597" s="480"/>
      <c r="H597" s="250"/>
      <c r="I597" s="484"/>
      <c r="J597" s="250"/>
      <c r="K597" s="478"/>
    </row>
    <row r="598" spans="1:11" ht="15.75">
      <c r="A598" s="1127"/>
      <c r="G598" s="480"/>
      <c r="H598" s="250"/>
      <c r="I598" s="484"/>
      <c r="J598" s="250"/>
      <c r="K598" s="478"/>
    </row>
    <row r="599" spans="1:11" ht="15.75">
      <c r="A599" s="1127"/>
      <c r="G599" s="480"/>
      <c r="H599" s="250"/>
      <c r="I599" s="484"/>
      <c r="J599" s="250"/>
      <c r="K599" s="478"/>
    </row>
    <row r="600" spans="1:11" ht="15.75">
      <c r="A600" s="1127"/>
      <c r="G600" s="480"/>
      <c r="H600" s="250"/>
      <c r="I600" s="484"/>
      <c r="J600" s="250"/>
      <c r="K600" s="478"/>
    </row>
    <row r="601" spans="1:11" ht="15.75">
      <c r="A601" s="1127"/>
      <c r="G601" s="480"/>
      <c r="H601" s="250"/>
      <c r="I601" s="484"/>
      <c r="J601" s="250"/>
      <c r="K601" s="478"/>
    </row>
    <row r="602" spans="1:11" ht="15.75">
      <c r="A602" s="1127"/>
      <c r="G602" s="480"/>
      <c r="H602" s="250"/>
      <c r="I602" s="484"/>
      <c r="J602" s="250"/>
      <c r="K602" s="478"/>
    </row>
    <row r="603" spans="1:11" ht="15.75">
      <c r="A603" s="1127"/>
      <c r="G603" s="480"/>
      <c r="H603" s="250"/>
      <c r="I603" s="484"/>
      <c r="J603" s="250"/>
      <c r="K603" s="478"/>
    </row>
    <row r="604" spans="1:11" ht="15.75">
      <c r="A604" s="1127"/>
      <c r="G604" s="480"/>
      <c r="H604" s="250"/>
      <c r="I604" s="484"/>
      <c r="J604" s="250"/>
      <c r="K604" s="478"/>
    </row>
    <row r="605" spans="1:11" ht="15.75">
      <c r="A605" s="1127"/>
      <c r="G605" s="480"/>
      <c r="H605" s="250"/>
      <c r="I605" s="484"/>
      <c r="J605" s="250"/>
      <c r="K605" s="478"/>
    </row>
    <row r="606" spans="1:11" ht="15.75">
      <c r="A606" s="1127"/>
      <c r="G606" s="480"/>
      <c r="H606" s="250"/>
      <c r="I606" s="484"/>
      <c r="J606" s="250"/>
      <c r="K606" s="478"/>
    </row>
    <row r="607" spans="1:11" ht="15.75">
      <c r="A607" s="1127"/>
      <c r="G607" s="480"/>
      <c r="H607" s="250"/>
      <c r="I607" s="484"/>
      <c r="J607" s="250"/>
      <c r="K607" s="478"/>
    </row>
    <row r="608" spans="1:11" ht="15.75">
      <c r="A608" s="1127"/>
      <c r="G608" s="480"/>
      <c r="H608" s="250"/>
      <c r="I608" s="484"/>
      <c r="J608" s="250"/>
      <c r="K608" s="478"/>
    </row>
    <row r="609" spans="1:11" ht="15.75">
      <c r="A609" s="1127"/>
      <c r="G609" s="480"/>
      <c r="H609" s="250"/>
      <c r="I609" s="484"/>
      <c r="J609" s="250"/>
      <c r="K609" s="478"/>
    </row>
    <row r="610" spans="1:11" ht="15.75">
      <c r="A610" s="1127"/>
      <c r="G610" s="480"/>
      <c r="H610" s="250"/>
      <c r="I610" s="484"/>
      <c r="J610" s="250"/>
      <c r="K610" s="478"/>
    </row>
    <row r="611" spans="1:11" ht="15.75">
      <c r="A611" s="1127"/>
      <c r="G611" s="480"/>
      <c r="H611" s="250"/>
      <c r="I611" s="484"/>
      <c r="J611" s="250"/>
      <c r="K611" s="478"/>
    </row>
    <row r="612" spans="1:11" ht="15.75">
      <c r="A612" s="1127"/>
      <c r="G612" s="480"/>
      <c r="H612" s="250"/>
      <c r="I612" s="484"/>
      <c r="J612" s="250"/>
      <c r="K612" s="478"/>
    </row>
    <row r="613" spans="1:11" ht="15.75">
      <c r="A613" s="1127"/>
      <c r="G613" s="480"/>
      <c r="H613" s="250"/>
      <c r="I613" s="484"/>
      <c r="J613" s="250"/>
      <c r="K613" s="478"/>
    </row>
    <row r="614" spans="1:11" ht="15.75">
      <c r="A614" s="1127"/>
      <c r="G614" s="480"/>
      <c r="H614" s="250"/>
      <c r="I614" s="484"/>
      <c r="J614" s="250"/>
      <c r="K614" s="478"/>
    </row>
    <row r="615" spans="1:11" ht="15.75">
      <c r="A615" s="1127"/>
      <c r="G615" s="480"/>
      <c r="H615" s="250"/>
      <c r="I615" s="484"/>
      <c r="J615" s="250"/>
      <c r="K615" s="478"/>
    </row>
    <row r="616" spans="1:11" ht="15.75">
      <c r="A616" s="1127"/>
      <c r="G616" s="480"/>
      <c r="H616" s="250"/>
      <c r="I616" s="484"/>
      <c r="J616" s="250"/>
      <c r="K616" s="478"/>
    </row>
    <row r="617" spans="1:11" ht="15.75">
      <c r="A617" s="1127"/>
      <c r="G617" s="480"/>
      <c r="H617" s="250"/>
      <c r="I617" s="484"/>
      <c r="J617" s="250"/>
      <c r="K617" s="478"/>
    </row>
    <row r="618" spans="1:11" ht="15.75">
      <c r="A618" s="1127"/>
      <c r="G618" s="480"/>
      <c r="H618" s="250"/>
      <c r="I618" s="484"/>
      <c r="J618" s="250"/>
      <c r="K618" s="478"/>
    </row>
    <row r="619" spans="1:11" ht="15.75">
      <c r="A619" s="1127"/>
      <c r="G619" s="480"/>
      <c r="H619" s="250"/>
      <c r="I619" s="484"/>
      <c r="J619" s="250"/>
      <c r="K619" s="478"/>
    </row>
    <row r="620" spans="1:11" ht="15.75">
      <c r="A620" s="1127"/>
      <c r="G620" s="480"/>
      <c r="H620" s="250"/>
      <c r="I620" s="484"/>
      <c r="J620" s="250"/>
      <c r="K620" s="478"/>
    </row>
    <row r="621" spans="1:11" ht="15.75">
      <c r="A621" s="1127"/>
      <c r="G621" s="480"/>
      <c r="H621" s="250"/>
      <c r="I621" s="484"/>
      <c r="J621" s="250"/>
      <c r="K621" s="478"/>
    </row>
    <row r="622" spans="1:11" ht="15.75">
      <c r="A622" s="1127"/>
      <c r="G622" s="480"/>
      <c r="H622" s="250"/>
      <c r="I622" s="484"/>
      <c r="J622" s="250"/>
      <c r="K622" s="478"/>
    </row>
    <row r="623" spans="1:11" ht="15.75">
      <c r="A623" s="1127"/>
      <c r="G623" s="480"/>
      <c r="H623" s="250"/>
      <c r="I623" s="484"/>
      <c r="J623" s="250"/>
      <c r="K623" s="478"/>
    </row>
    <row r="624" spans="1:11" ht="15.75">
      <c r="A624" s="1127"/>
      <c r="G624" s="480"/>
      <c r="H624" s="250"/>
      <c r="I624" s="484"/>
      <c r="J624" s="250"/>
      <c r="K624" s="478"/>
    </row>
    <row r="625" spans="1:11" ht="15.75">
      <c r="A625" s="1127"/>
      <c r="G625" s="480"/>
      <c r="H625" s="250"/>
      <c r="I625" s="484"/>
      <c r="J625" s="250"/>
      <c r="K625" s="478"/>
    </row>
    <row r="626" spans="1:11" ht="15.75">
      <c r="A626" s="1127"/>
      <c r="G626" s="480"/>
      <c r="H626" s="250"/>
      <c r="I626" s="484"/>
      <c r="J626" s="250"/>
      <c r="K626" s="478"/>
    </row>
    <row r="627" spans="1:11" ht="15.75">
      <c r="A627" s="1127"/>
      <c r="G627" s="480"/>
      <c r="H627" s="250"/>
      <c r="I627" s="484"/>
      <c r="J627" s="250"/>
      <c r="K627" s="478"/>
    </row>
    <row r="628" spans="1:11" ht="15.75">
      <c r="A628" s="1127"/>
      <c r="G628" s="480"/>
      <c r="H628" s="250"/>
      <c r="I628" s="484"/>
      <c r="J628" s="250"/>
      <c r="K628" s="478"/>
    </row>
    <row r="629" spans="1:11" ht="15.75">
      <c r="A629" s="1127"/>
      <c r="G629" s="480"/>
      <c r="H629" s="250"/>
      <c r="I629" s="484"/>
      <c r="J629" s="250"/>
      <c r="K629" s="478"/>
    </row>
    <row r="630" spans="1:11" ht="15.75">
      <c r="A630" s="1127"/>
      <c r="G630" s="480"/>
      <c r="H630" s="250"/>
      <c r="I630" s="484"/>
      <c r="J630" s="250"/>
      <c r="K630" s="478"/>
    </row>
    <row r="631" spans="1:11" ht="15.75">
      <c r="A631" s="1127"/>
      <c r="G631" s="480"/>
      <c r="H631" s="250"/>
      <c r="I631" s="484"/>
      <c r="J631" s="250"/>
      <c r="K631" s="478"/>
    </row>
    <row r="632" spans="1:11" ht="15.75">
      <c r="A632" s="1127"/>
      <c r="G632" s="480"/>
      <c r="H632" s="250"/>
      <c r="I632" s="484"/>
      <c r="J632" s="250"/>
      <c r="K632" s="478"/>
    </row>
    <row r="633" spans="1:11" ht="15.75">
      <c r="A633" s="1127"/>
      <c r="G633" s="480"/>
      <c r="H633" s="250"/>
      <c r="I633" s="484"/>
      <c r="J633" s="250"/>
      <c r="K633" s="478"/>
    </row>
    <row r="634" spans="1:11" ht="15.75">
      <c r="A634" s="1127"/>
      <c r="G634" s="480"/>
      <c r="H634" s="250"/>
      <c r="I634" s="484"/>
      <c r="J634" s="250"/>
      <c r="K634" s="478"/>
    </row>
    <row r="635" spans="1:11" ht="15.75">
      <c r="A635" s="1127"/>
      <c r="G635" s="480"/>
      <c r="H635" s="250"/>
      <c r="I635" s="484"/>
      <c r="J635" s="250"/>
      <c r="K635" s="478"/>
    </row>
    <row r="636" spans="1:11" ht="15.75">
      <c r="A636" s="1127"/>
      <c r="G636" s="480"/>
      <c r="H636" s="250"/>
      <c r="I636" s="484"/>
      <c r="J636" s="250"/>
      <c r="K636" s="478"/>
    </row>
    <row r="637" spans="1:11" ht="15.75">
      <c r="A637" s="1127"/>
      <c r="G637" s="480"/>
      <c r="H637" s="250"/>
      <c r="I637" s="484"/>
      <c r="J637" s="250"/>
      <c r="K637" s="478"/>
    </row>
    <row r="638" spans="1:11" ht="15.75">
      <c r="A638" s="1127"/>
      <c r="G638" s="480"/>
      <c r="H638" s="250"/>
      <c r="I638" s="484"/>
      <c r="J638" s="250"/>
      <c r="K638" s="478"/>
    </row>
    <row r="639" spans="1:11" ht="15.75">
      <c r="A639" s="1127"/>
      <c r="G639" s="480"/>
      <c r="H639" s="250"/>
      <c r="I639" s="484"/>
      <c r="J639" s="250"/>
      <c r="K639" s="478"/>
    </row>
    <row r="640" spans="1:11" ht="15.75">
      <c r="A640" s="1127"/>
      <c r="G640" s="480"/>
      <c r="H640" s="250"/>
      <c r="I640" s="484"/>
      <c r="J640" s="250"/>
      <c r="K640" s="478"/>
    </row>
    <row r="641" spans="1:11" ht="15.75">
      <c r="A641" s="1127"/>
      <c r="G641" s="480"/>
      <c r="H641" s="250"/>
      <c r="I641" s="484"/>
      <c r="J641" s="250"/>
      <c r="K641" s="478"/>
    </row>
    <row r="642" spans="1:11" ht="15.75">
      <c r="A642" s="1127"/>
      <c r="G642" s="480"/>
      <c r="H642" s="250"/>
      <c r="I642" s="484"/>
      <c r="J642" s="250"/>
      <c r="K642" s="478"/>
    </row>
    <row r="643" spans="1:11" ht="15.75">
      <c r="A643" s="1127"/>
      <c r="G643" s="480"/>
      <c r="H643" s="250"/>
      <c r="I643" s="484"/>
      <c r="J643" s="250"/>
      <c r="K643" s="478"/>
    </row>
    <row r="644" spans="1:11" ht="15.75">
      <c r="A644" s="1127"/>
      <c r="G644" s="480"/>
      <c r="H644" s="250"/>
      <c r="I644" s="484"/>
      <c r="J644" s="250"/>
      <c r="K644" s="478"/>
    </row>
    <row r="645" spans="1:11" ht="15.75">
      <c r="A645" s="1127"/>
      <c r="G645" s="480"/>
      <c r="H645" s="250"/>
      <c r="I645" s="484"/>
      <c r="J645" s="250"/>
      <c r="K645" s="478"/>
    </row>
    <row r="646" spans="1:11" ht="15.75">
      <c r="A646" s="1127"/>
      <c r="G646" s="480"/>
      <c r="H646" s="250"/>
      <c r="I646" s="484"/>
      <c r="J646" s="250"/>
      <c r="K646" s="478"/>
    </row>
    <row r="647" spans="1:11" ht="15.75">
      <c r="A647" s="1127"/>
      <c r="G647" s="480"/>
      <c r="H647" s="250"/>
      <c r="I647" s="484"/>
      <c r="J647" s="250"/>
      <c r="K647" s="478"/>
    </row>
    <row r="648" spans="1:11" ht="15.75">
      <c r="A648" s="1127"/>
      <c r="G648" s="480"/>
      <c r="H648" s="250"/>
      <c r="I648" s="484"/>
      <c r="J648" s="250"/>
      <c r="K648" s="478"/>
    </row>
    <row r="649" spans="1:11" ht="15.75">
      <c r="A649" s="1127"/>
      <c r="G649" s="480"/>
      <c r="H649" s="250"/>
      <c r="I649" s="484"/>
      <c r="J649" s="250"/>
      <c r="K649" s="478"/>
    </row>
    <row r="650" spans="1:11" ht="15.75">
      <c r="A650" s="1127"/>
      <c r="G650" s="480"/>
      <c r="H650" s="250"/>
      <c r="I650" s="484"/>
      <c r="J650" s="250"/>
      <c r="K650" s="478"/>
    </row>
    <row r="651" spans="1:11" ht="15.75">
      <c r="A651" s="1127"/>
      <c r="G651" s="480"/>
      <c r="H651" s="250"/>
      <c r="I651" s="484"/>
      <c r="J651" s="250"/>
      <c r="K651" s="478"/>
    </row>
    <row r="652" spans="1:11" ht="15.75">
      <c r="A652" s="1127"/>
      <c r="G652" s="480"/>
      <c r="H652" s="250"/>
      <c r="I652" s="484"/>
      <c r="J652" s="250"/>
      <c r="K652" s="478"/>
    </row>
    <row r="653" spans="1:11" ht="15.75">
      <c r="A653" s="1127"/>
      <c r="G653" s="480"/>
      <c r="H653" s="250"/>
      <c r="I653" s="484"/>
      <c r="J653" s="250"/>
      <c r="K653" s="478"/>
    </row>
    <row r="654" spans="1:11" ht="15.75">
      <c r="A654" s="1127"/>
      <c r="G654" s="480"/>
      <c r="H654" s="250"/>
      <c r="I654" s="484"/>
      <c r="J654" s="250"/>
      <c r="K654" s="478"/>
    </row>
    <row r="655" spans="1:11" ht="15.75">
      <c r="A655" s="1127"/>
      <c r="G655" s="480"/>
      <c r="H655" s="250"/>
      <c r="I655" s="484"/>
      <c r="J655" s="250"/>
      <c r="K655" s="478"/>
    </row>
    <row r="656" spans="1:11" ht="15.75">
      <c r="A656" s="1127"/>
      <c r="G656" s="480"/>
      <c r="H656" s="250"/>
      <c r="I656" s="484"/>
      <c r="J656" s="250"/>
      <c r="K656" s="478"/>
    </row>
    <row r="657" spans="1:11" ht="15.75">
      <c r="A657" s="1127"/>
      <c r="G657" s="480"/>
      <c r="H657" s="250"/>
      <c r="I657" s="484"/>
      <c r="J657" s="250"/>
      <c r="K657" s="478"/>
    </row>
    <row r="658" spans="1:11" ht="15.75">
      <c r="A658" s="1127"/>
      <c r="G658" s="480"/>
      <c r="H658" s="250"/>
      <c r="I658" s="484"/>
      <c r="J658" s="250"/>
      <c r="K658" s="478"/>
    </row>
    <row r="659" spans="1:11" ht="15.75">
      <c r="A659" s="1127"/>
      <c r="G659" s="480"/>
      <c r="H659" s="250"/>
      <c r="I659" s="484"/>
      <c r="J659" s="250"/>
      <c r="K659" s="478"/>
    </row>
    <row r="660" spans="1:11" ht="15.75">
      <c r="A660" s="1127"/>
      <c r="G660" s="480"/>
      <c r="H660" s="250"/>
      <c r="I660" s="484"/>
      <c r="J660" s="250"/>
      <c r="K660" s="478"/>
    </row>
    <row r="661" spans="1:11" ht="15.75">
      <c r="A661" s="1127"/>
      <c r="G661" s="480"/>
      <c r="H661" s="250"/>
      <c r="I661" s="484"/>
      <c r="J661" s="250"/>
      <c r="K661" s="478"/>
    </row>
    <row r="662" spans="1:11" ht="15.75">
      <c r="A662" s="1127"/>
      <c r="G662" s="480"/>
      <c r="H662" s="250"/>
      <c r="I662" s="484"/>
      <c r="J662" s="250"/>
      <c r="K662" s="478"/>
    </row>
    <row r="663" spans="1:11" ht="15.75">
      <c r="A663" s="1127"/>
      <c r="G663" s="480"/>
      <c r="H663" s="250"/>
      <c r="I663" s="484"/>
      <c r="J663" s="250"/>
      <c r="K663" s="478"/>
    </row>
    <row r="664" spans="1:11" ht="15.75">
      <c r="A664" s="1127"/>
      <c r="G664" s="480"/>
      <c r="H664" s="250"/>
      <c r="I664" s="484"/>
      <c r="J664" s="250"/>
      <c r="K664" s="478"/>
    </row>
    <row r="665" spans="1:11" ht="15.75">
      <c r="A665" s="1127"/>
      <c r="G665" s="480"/>
      <c r="H665" s="250"/>
      <c r="I665" s="484"/>
      <c r="J665" s="250"/>
      <c r="K665" s="478"/>
    </row>
    <row r="666" spans="1:11" ht="15.75">
      <c r="A666" s="1127"/>
      <c r="G666" s="480"/>
      <c r="H666" s="250"/>
      <c r="I666" s="484"/>
      <c r="J666" s="250"/>
      <c r="K666" s="478"/>
    </row>
    <row r="667" spans="1:11" ht="15.75">
      <c r="A667" s="1127"/>
      <c r="G667" s="480"/>
      <c r="H667" s="250"/>
      <c r="I667" s="484"/>
      <c r="J667" s="250"/>
      <c r="K667" s="478"/>
    </row>
    <row r="668" spans="1:11" ht="15.75">
      <c r="A668" s="1127"/>
      <c r="G668" s="480"/>
      <c r="H668" s="250"/>
      <c r="I668" s="484"/>
      <c r="J668" s="250"/>
      <c r="K668" s="478"/>
    </row>
    <row r="669" spans="1:11" ht="15.75">
      <c r="A669" s="1127"/>
      <c r="G669" s="480"/>
      <c r="H669" s="250"/>
      <c r="I669" s="484"/>
      <c r="J669" s="250"/>
      <c r="K669" s="478"/>
    </row>
    <row r="670" spans="1:11" ht="15.75">
      <c r="A670" s="1127"/>
      <c r="G670" s="480"/>
      <c r="H670" s="250"/>
      <c r="I670" s="484"/>
      <c r="J670" s="250"/>
      <c r="K670" s="478"/>
    </row>
    <row r="671" spans="1:11" ht="15.75">
      <c r="A671" s="1127"/>
      <c r="G671" s="480"/>
      <c r="H671" s="250"/>
      <c r="I671" s="484"/>
      <c r="J671" s="250"/>
      <c r="K671" s="478"/>
    </row>
    <row r="672" spans="1:11" ht="15.75">
      <c r="A672" s="1127"/>
      <c r="G672" s="480"/>
      <c r="H672" s="250"/>
      <c r="I672" s="484"/>
      <c r="J672" s="250"/>
      <c r="K672" s="478"/>
    </row>
    <row r="673" spans="1:11" ht="15.75">
      <c r="A673" s="1127"/>
      <c r="G673" s="480"/>
      <c r="H673" s="250"/>
      <c r="I673" s="484"/>
      <c r="J673" s="250"/>
      <c r="K673" s="478"/>
    </row>
    <row r="674" spans="1:11" ht="15.75">
      <c r="A674" s="1127"/>
      <c r="G674" s="480"/>
      <c r="H674" s="250"/>
      <c r="I674" s="484"/>
      <c r="J674" s="250"/>
      <c r="K674" s="478"/>
    </row>
    <row r="675" spans="1:11" ht="15.75">
      <c r="A675" s="1127"/>
      <c r="G675" s="480"/>
      <c r="H675" s="250"/>
      <c r="I675" s="484"/>
      <c r="J675" s="250"/>
      <c r="K675" s="478"/>
    </row>
    <row r="676" spans="1:11" ht="15.75">
      <c r="A676" s="1127"/>
      <c r="G676" s="480"/>
      <c r="H676" s="250"/>
      <c r="I676" s="484"/>
      <c r="J676" s="250"/>
      <c r="K676" s="478"/>
    </row>
    <row r="677" spans="1:11" ht="15.75">
      <c r="A677" s="1127"/>
      <c r="G677" s="480"/>
      <c r="H677" s="250"/>
      <c r="I677" s="484"/>
      <c r="J677" s="250"/>
      <c r="K677" s="478"/>
    </row>
    <row r="678" spans="1:11" ht="15.75">
      <c r="A678" s="1127"/>
      <c r="G678" s="480"/>
      <c r="H678" s="250"/>
      <c r="I678" s="484"/>
      <c r="J678" s="250"/>
      <c r="K678" s="478"/>
    </row>
    <row r="679" spans="1:11" ht="15.75">
      <c r="A679" s="1127"/>
      <c r="G679" s="480"/>
      <c r="H679" s="250"/>
      <c r="I679" s="484"/>
      <c r="J679" s="250"/>
      <c r="K679" s="478"/>
    </row>
    <row r="680" spans="1:11" ht="15.75">
      <c r="A680" s="1127"/>
      <c r="G680" s="480"/>
      <c r="H680" s="250"/>
      <c r="I680" s="484"/>
      <c r="J680" s="250"/>
      <c r="K680" s="478"/>
    </row>
    <row r="681" spans="1:11" ht="15.75">
      <c r="A681" s="1127"/>
      <c r="G681" s="480"/>
      <c r="H681" s="250"/>
      <c r="I681" s="484"/>
      <c r="J681" s="250"/>
      <c r="K681" s="478"/>
    </row>
    <row r="682" spans="1:11" ht="15.75">
      <c r="A682" s="1127"/>
      <c r="G682" s="480"/>
      <c r="H682" s="250"/>
      <c r="I682" s="484"/>
      <c r="J682" s="250"/>
      <c r="K682" s="478"/>
    </row>
    <row r="683" spans="1:11" ht="15.75">
      <c r="A683" s="1127"/>
      <c r="G683" s="480"/>
      <c r="H683" s="250"/>
      <c r="I683" s="484"/>
      <c r="J683" s="250"/>
      <c r="K683" s="478"/>
    </row>
    <row r="684" spans="1:11" ht="15.75">
      <c r="A684" s="1127"/>
      <c r="G684" s="480"/>
      <c r="H684" s="250"/>
      <c r="I684" s="484"/>
      <c r="J684" s="250"/>
      <c r="K684" s="478"/>
    </row>
    <row r="685" spans="1:11" ht="15.75">
      <c r="A685" s="1127"/>
      <c r="G685" s="480"/>
      <c r="H685" s="250"/>
      <c r="I685" s="484"/>
      <c r="J685" s="250"/>
      <c r="K685" s="478"/>
    </row>
    <row r="686" spans="1:11" ht="15.75">
      <c r="A686" s="1127"/>
      <c r="G686" s="480"/>
      <c r="H686" s="250"/>
      <c r="I686" s="484"/>
      <c r="J686" s="250"/>
      <c r="K686" s="478"/>
    </row>
    <row r="687" spans="1:11" ht="15.75">
      <c r="A687" s="1127"/>
      <c r="G687" s="480"/>
      <c r="H687" s="250"/>
      <c r="I687" s="484"/>
      <c r="J687" s="250"/>
      <c r="K687" s="478"/>
    </row>
    <row r="688" spans="1:11" ht="15.75">
      <c r="A688" s="1127"/>
      <c r="G688" s="480"/>
      <c r="H688" s="250"/>
      <c r="I688" s="484"/>
      <c r="J688" s="250"/>
      <c r="K688" s="478"/>
    </row>
    <row r="689" spans="1:11" ht="15.75">
      <c r="A689" s="1127"/>
      <c r="G689" s="480"/>
      <c r="H689" s="250"/>
      <c r="I689" s="484"/>
      <c r="J689" s="250"/>
      <c r="K689" s="478"/>
    </row>
    <row r="690" spans="1:11" ht="15.75">
      <c r="A690" s="1127"/>
      <c r="G690" s="480"/>
      <c r="H690" s="250"/>
      <c r="I690" s="484"/>
      <c r="J690" s="250"/>
      <c r="K690" s="478"/>
    </row>
    <row r="691" spans="1:11" ht="15.75">
      <c r="A691" s="1127"/>
      <c r="G691" s="480"/>
      <c r="H691" s="250"/>
      <c r="I691" s="484"/>
      <c r="J691" s="250"/>
      <c r="K691" s="478"/>
    </row>
    <row r="692" spans="1:11" ht="15.75">
      <c r="A692" s="1127"/>
      <c r="G692" s="480"/>
      <c r="H692" s="250"/>
      <c r="I692" s="484"/>
      <c r="J692" s="250"/>
      <c r="K692" s="478"/>
    </row>
    <row r="693" spans="1:11" ht="15.75">
      <c r="A693" s="1127"/>
      <c r="G693" s="480"/>
      <c r="H693" s="250"/>
      <c r="I693" s="484"/>
      <c r="J693" s="250"/>
      <c r="K693" s="478"/>
    </row>
    <row r="694" spans="1:11" ht="15.75">
      <c r="A694" s="1127"/>
      <c r="G694" s="480"/>
      <c r="H694" s="250"/>
      <c r="I694" s="484"/>
      <c r="J694" s="250"/>
      <c r="K694" s="478"/>
    </row>
    <row r="695" spans="1:11" ht="15.75">
      <c r="A695" s="1127"/>
      <c r="G695" s="480"/>
      <c r="H695" s="250"/>
      <c r="I695" s="484"/>
      <c r="J695" s="250"/>
      <c r="K695" s="478"/>
    </row>
    <row r="696" spans="1:11" ht="15.75">
      <c r="A696" s="1127"/>
      <c r="G696" s="480"/>
      <c r="H696" s="250"/>
      <c r="I696" s="484"/>
      <c r="J696" s="250"/>
      <c r="K696" s="478"/>
    </row>
    <row r="697" spans="1:11" ht="15.75">
      <c r="A697" s="1127"/>
      <c r="G697" s="480"/>
      <c r="H697" s="250"/>
      <c r="I697" s="484"/>
      <c r="J697" s="250"/>
      <c r="K697" s="478"/>
    </row>
    <row r="698" spans="1:11" ht="15.75">
      <c r="A698" s="1127"/>
      <c r="G698" s="480"/>
      <c r="H698" s="250"/>
      <c r="I698" s="484"/>
      <c r="J698" s="250"/>
      <c r="K698" s="478"/>
    </row>
    <row r="699" spans="1:11" ht="15.75">
      <c r="A699" s="1127"/>
      <c r="G699" s="480"/>
      <c r="H699" s="250"/>
      <c r="I699" s="484"/>
      <c r="J699" s="250"/>
      <c r="K699" s="478"/>
    </row>
    <row r="700" spans="1:11" ht="15.75">
      <c r="A700" s="1127"/>
      <c r="G700" s="480"/>
      <c r="H700" s="250"/>
      <c r="I700" s="484"/>
      <c r="J700" s="250"/>
      <c r="K700" s="478"/>
    </row>
    <row r="701" spans="1:11" ht="15.75">
      <c r="A701" s="1127"/>
      <c r="G701" s="480"/>
      <c r="H701" s="250"/>
      <c r="I701" s="484"/>
      <c r="J701" s="250"/>
      <c r="K701" s="478"/>
    </row>
    <row r="702" spans="1:11" ht="15.75">
      <c r="A702" s="1127"/>
      <c r="G702" s="480"/>
      <c r="H702" s="250"/>
      <c r="I702" s="484"/>
      <c r="J702" s="250"/>
      <c r="K702" s="478"/>
    </row>
    <row r="703" spans="1:11" ht="15.75">
      <c r="A703" s="1127"/>
      <c r="G703" s="480"/>
      <c r="H703" s="250"/>
      <c r="I703" s="484"/>
      <c r="J703" s="250"/>
      <c r="K703" s="478"/>
    </row>
    <row r="704" spans="1:11" ht="15.75">
      <c r="A704" s="1127"/>
      <c r="G704" s="480"/>
      <c r="H704" s="250"/>
      <c r="I704" s="484"/>
      <c r="J704" s="250"/>
      <c r="K704" s="478"/>
    </row>
    <row r="705" spans="1:11" ht="15.75">
      <c r="A705" s="1127"/>
      <c r="G705" s="480"/>
      <c r="H705" s="250"/>
      <c r="I705" s="484"/>
      <c r="J705" s="250"/>
      <c r="K705" s="478"/>
    </row>
    <row r="706" spans="1:11" ht="15.75">
      <c r="A706" s="1127"/>
      <c r="G706" s="480"/>
      <c r="H706" s="250"/>
      <c r="I706" s="484"/>
      <c r="J706" s="250"/>
      <c r="K706" s="478"/>
    </row>
    <row r="707" spans="1:11" ht="15.75">
      <c r="A707" s="1127"/>
      <c r="G707" s="480"/>
      <c r="H707" s="250"/>
      <c r="I707" s="484"/>
      <c r="J707" s="250"/>
      <c r="K707" s="478"/>
    </row>
    <row r="708" spans="1:11" ht="15.75">
      <c r="A708" s="1127"/>
      <c r="G708" s="480"/>
      <c r="H708" s="250"/>
      <c r="I708" s="484"/>
      <c r="J708" s="250"/>
      <c r="K708" s="478"/>
    </row>
    <row r="709" spans="1:11" ht="15.75">
      <c r="A709" s="1127"/>
      <c r="G709" s="480"/>
      <c r="H709" s="250"/>
      <c r="I709" s="484"/>
      <c r="J709" s="250"/>
      <c r="K709" s="478"/>
    </row>
    <row r="710" spans="1:11" ht="15.75">
      <c r="A710" s="1127"/>
      <c r="G710" s="480"/>
      <c r="H710" s="250"/>
      <c r="I710" s="484"/>
      <c r="J710" s="250"/>
      <c r="K710" s="478"/>
    </row>
    <row r="711" spans="1:11" ht="15.75">
      <c r="A711" s="1127"/>
      <c r="G711" s="480"/>
      <c r="H711" s="250"/>
      <c r="I711" s="484"/>
      <c r="J711" s="250"/>
      <c r="K711" s="478"/>
    </row>
    <row r="712" spans="1:11" ht="15.75">
      <c r="A712" s="1127"/>
      <c r="G712" s="480"/>
      <c r="H712" s="250"/>
      <c r="I712" s="484"/>
      <c r="J712" s="250"/>
      <c r="K712" s="478"/>
    </row>
    <row r="713" spans="1:11" ht="15.75">
      <c r="A713" s="1127"/>
      <c r="G713" s="480"/>
      <c r="H713" s="250"/>
      <c r="I713" s="484"/>
      <c r="J713" s="250"/>
      <c r="K713" s="478"/>
    </row>
    <row r="714" spans="1:11" ht="15.75">
      <c r="A714" s="1127"/>
      <c r="G714" s="480"/>
      <c r="H714" s="250"/>
      <c r="I714" s="484"/>
      <c r="J714" s="250"/>
      <c r="K714" s="478"/>
    </row>
    <row r="715" spans="1:11" ht="15.75">
      <c r="A715" s="1127"/>
      <c r="G715" s="480"/>
      <c r="H715" s="250"/>
      <c r="I715" s="484"/>
      <c r="J715" s="250"/>
      <c r="K715" s="478"/>
    </row>
    <row r="716" spans="1:11" ht="15.75">
      <c r="A716" s="1127"/>
      <c r="G716" s="480"/>
      <c r="H716" s="250"/>
      <c r="I716" s="484"/>
      <c r="J716" s="250"/>
      <c r="K716" s="478"/>
    </row>
    <row r="717" spans="1:11" ht="15.75">
      <c r="A717" s="1127"/>
      <c r="G717" s="480"/>
      <c r="H717" s="250"/>
      <c r="I717" s="484"/>
      <c r="J717" s="250"/>
      <c r="K717" s="478"/>
    </row>
    <row r="718" spans="1:11" ht="15.75">
      <c r="A718" s="1127"/>
      <c r="G718" s="480"/>
      <c r="H718" s="250"/>
      <c r="I718" s="484"/>
      <c r="J718" s="250"/>
      <c r="K718" s="478"/>
    </row>
    <row r="719" spans="1:11" ht="15.75">
      <c r="A719" s="1127"/>
      <c r="G719" s="480"/>
      <c r="H719" s="250"/>
      <c r="I719" s="484"/>
      <c r="J719" s="250"/>
      <c r="K719" s="478"/>
    </row>
    <row r="720" spans="1:11" ht="15.75">
      <c r="A720" s="1127"/>
      <c r="G720" s="480"/>
      <c r="H720" s="250"/>
      <c r="I720" s="484"/>
      <c r="J720" s="250"/>
      <c r="K720" s="478"/>
    </row>
    <row r="721" spans="1:11" ht="15.75">
      <c r="A721" s="1127"/>
      <c r="G721" s="480"/>
      <c r="H721" s="250"/>
      <c r="I721" s="484"/>
      <c r="J721" s="250"/>
      <c r="K721" s="478"/>
    </row>
    <row r="722" spans="1:11" ht="15.75">
      <c r="A722" s="1127"/>
      <c r="G722" s="480"/>
      <c r="H722" s="250"/>
      <c r="I722" s="484"/>
      <c r="J722" s="250"/>
      <c r="K722" s="478"/>
    </row>
    <row r="723" spans="1:11" ht="15.75">
      <c r="A723" s="1127"/>
      <c r="G723" s="480"/>
      <c r="H723" s="250"/>
      <c r="I723" s="484"/>
      <c r="J723" s="250"/>
      <c r="K723" s="478"/>
    </row>
    <row r="724" spans="1:11" ht="15.75">
      <c r="A724" s="1127"/>
      <c r="G724" s="480"/>
      <c r="H724" s="250"/>
      <c r="I724" s="484"/>
      <c r="J724" s="250"/>
      <c r="K724" s="478"/>
    </row>
    <row r="725" spans="1:11" ht="15.75">
      <c r="A725" s="1127"/>
      <c r="G725" s="480"/>
      <c r="H725" s="250"/>
      <c r="I725" s="484"/>
      <c r="J725" s="250"/>
      <c r="K725" s="478"/>
    </row>
    <row r="726" spans="1:11" ht="15.75">
      <c r="A726" s="1127"/>
      <c r="G726" s="480"/>
      <c r="H726" s="250"/>
      <c r="I726" s="484"/>
      <c r="J726" s="250"/>
      <c r="K726" s="478"/>
    </row>
    <row r="727" spans="1:11" ht="15.75">
      <c r="A727" s="1127"/>
      <c r="G727" s="480"/>
      <c r="H727" s="250"/>
      <c r="I727" s="484"/>
      <c r="J727" s="250"/>
      <c r="K727" s="478"/>
    </row>
    <row r="728" spans="1:11" ht="15.75">
      <c r="A728" s="1127"/>
      <c r="G728" s="480"/>
      <c r="H728" s="250"/>
      <c r="I728" s="484"/>
      <c r="J728" s="250"/>
      <c r="K728" s="478"/>
    </row>
    <row r="729" spans="1:11" ht="15.75">
      <c r="A729" s="1127"/>
      <c r="G729" s="480"/>
      <c r="H729" s="250"/>
      <c r="I729" s="484"/>
      <c r="J729" s="250"/>
      <c r="K729" s="478"/>
    </row>
    <row r="730" spans="1:11" ht="15.75">
      <c r="A730" s="1127"/>
      <c r="G730" s="480"/>
      <c r="H730" s="250"/>
      <c r="I730" s="484"/>
      <c r="J730" s="250"/>
      <c r="K730" s="478"/>
    </row>
    <row r="731" spans="1:11" ht="15.75">
      <c r="A731" s="1127"/>
      <c r="G731" s="480"/>
      <c r="H731" s="250"/>
      <c r="I731" s="484"/>
      <c r="J731" s="250"/>
      <c r="K731" s="478"/>
    </row>
    <row r="732" spans="1:11" ht="15.75">
      <c r="A732" s="1127"/>
      <c r="G732" s="480"/>
      <c r="H732" s="250"/>
      <c r="I732" s="484"/>
      <c r="J732" s="250"/>
      <c r="K732" s="478"/>
    </row>
    <row r="733" spans="1:11" ht="15.75">
      <c r="A733" s="1127"/>
      <c r="G733" s="480"/>
      <c r="H733" s="250"/>
      <c r="I733" s="484"/>
      <c r="J733" s="250"/>
      <c r="K733" s="478"/>
    </row>
    <row r="734" spans="1:11" ht="15.75">
      <c r="A734" s="1127"/>
      <c r="G734" s="480"/>
      <c r="H734" s="250"/>
      <c r="I734" s="484"/>
      <c r="J734" s="250"/>
      <c r="K734" s="478"/>
    </row>
    <row r="735" spans="1:11" ht="15.75">
      <c r="A735" s="1127"/>
      <c r="G735" s="480"/>
      <c r="H735" s="250"/>
      <c r="I735" s="484"/>
      <c r="J735" s="250"/>
      <c r="K735" s="478"/>
    </row>
    <row r="736" spans="1:11" ht="15.75">
      <c r="A736" s="1127"/>
      <c r="G736" s="480"/>
      <c r="H736" s="250"/>
      <c r="I736" s="484"/>
      <c r="J736" s="250"/>
      <c r="K736" s="478"/>
    </row>
    <row r="737" spans="1:11" ht="15.75">
      <c r="A737" s="1127"/>
      <c r="G737" s="480"/>
      <c r="H737" s="250"/>
      <c r="I737" s="484"/>
      <c r="J737" s="250"/>
      <c r="K737" s="478"/>
    </row>
    <row r="738" spans="1:11" ht="15.75">
      <c r="A738" s="1127"/>
      <c r="G738" s="480"/>
      <c r="H738" s="250"/>
      <c r="I738" s="484"/>
      <c r="J738" s="250"/>
      <c r="K738" s="478"/>
    </row>
    <row r="739" spans="1:11" ht="15.75">
      <c r="A739" s="1127"/>
      <c r="G739" s="480"/>
      <c r="H739" s="250"/>
      <c r="I739" s="484"/>
      <c r="J739" s="250"/>
      <c r="K739" s="478"/>
    </row>
    <row r="740" spans="1:11" ht="15.75">
      <c r="A740" s="1127"/>
      <c r="G740" s="480"/>
      <c r="H740" s="250"/>
      <c r="I740" s="484"/>
      <c r="J740" s="250"/>
      <c r="K740" s="478"/>
    </row>
    <row r="741" spans="1:11" ht="15.75">
      <c r="A741" s="1127"/>
      <c r="G741" s="480"/>
      <c r="H741" s="250"/>
      <c r="I741" s="484"/>
      <c r="J741" s="250"/>
      <c r="K741" s="478"/>
    </row>
    <row r="742" spans="1:11" ht="15.75">
      <c r="A742" s="1127"/>
      <c r="G742" s="480"/>
      <c r="H742" s="250"/>
      <c r="I742" s="484"/>
      <c r="J742" s="250"/>
      <c r="K742" s="478"/>
    </row>
    <row r="743" spans="1:11" ht="15.75">
      <c r="A743" s="1127"/>
      <c r="G743" s="480"/>
      <c r="H743" s="250"/>
      <c r="I743" s="484"/>
      <c r="J743" s="250"/>
      <c r="K743" s="478"/>
    </row>
    <row r="744" spans="1:11" ht="15.75">
      <c r="A744" s="1127"/>
      <c r="G744" s="480"/>
      <c r="H744" s="250"/>
      <c r="I744" s="484"/>
      <c r="J744" s="250"/>
      <c r="K744" s="478"/>
    </row>
    <row r="745" spans="1:11" ht="15.75">
      <c r="A745" s="1127"/>
      <c r="G745" s="480"/>
      <c r="H745" s="250"/>
      <c r="I745" s="484"/>
      <c r="J745" s="250"/>
      <c r="K745" s="478"/>
    </row>
    <row r="746" spans="1:11" ht="15.75">
      <c r="A746" s="1127"/>
      <c r="G746" s="480"/>
      <c r="H746" s="250"/>
      <c r="I746" s="484"/>
      <c r="J746" s="250"/>
      <c r="K746" s="478"/>
    </row>
    <row r="747" spans="1:11" ht="15.75">
      <c r="A747" s="1127"/>
      <c r="G747" s="480"/>
      <c r="H747" s="250"/>
      <c r="I747" s="484"/>
      <c r="J747" s="250"/>
      <c r="K747" s="478"/>
    </row>
    <row r="748" spans="1:11" ht="15.75">
      <c r="A748" s="1127"/>
      <c r="G748" s="480"/>
      <c r="H748" s="250"/>
      <c r="I748" s="484"/>
      <c r="J748" s="250"/>
      <c r="K748" s="478"/>
    </row>
    <row r="749" spans="1:11" ht="15.75">
      <c r="A749" s="1127"/>
      <c r="G749" s="480"/>
      <c r="H749" s="250"/>
      <c r="I749" s="484"/>
      <c r="J749" s="250"/>
      <c r="K749" s="478"/>
    </row>
    <row r="750" spans="1:11" ht="15.75">
      <c r="A750" s="1127"/>
      <c r="G750" s="480"/>
      <c r="H750" s="250"/>
      <c r="I750" s="484"/>
      <c r="J750" s="250"/>
      <c r="K750" s="478"/>
    </row>
    <row r="751" spans="1:11" ht="15.75">
      <c r="A751" s="1127"/>
      <c r="G751" s="480"/>
      <c r="H751" s="250"/>
      <c r="I751" s="484"/>
      <c r="J751" s="250"/>
      <c r="K751" s="478"/>
    </row>
    <row r="752" spans="1:11" ht="15.75">
      <c r="A752" s="1127"/>
      <c r="G752" s="480"/>
      <c r="H752" s="250"/>
      <c r="I752" s="484"/>
      <c r="J752" s="250"/>
      <c r="K752" s="478"/>
    </row>
    <row r="753" spans="1:11" ht="15.75">
      <c r="A753" s="1127"/>
      <c r="G753" s="480"/>
      <c r="H753" s="250"/>
      <c r="I753" s="484"/>
      <c r="J753" s="250"/>
      <c r="K753" s="478"/>
    </row>
    <row r="754" spans="1:11" ht="15.75">
      <c r="A754" s="1127"/>
      <c r="G754" s="480"/>
      <c r="H754" s="250"/>
      <c r="I754" s="484"/>
      <c r="J754" s="250"/>
      <c r="K754" s="478"/>
    </row>
    <row r="755" spans="1:11" ht="15.75">
      <c r="A755" s="1127"/>
      <c r="G755" s="480"/>
      <c r="H755" s="250"/>
      <c r="I755" s="484"/>
      <c r="J755" s="250"/>
      <c r="K755" s="478"/>
    </row>
    <row r="756" spans="1:11" ht="15.75">
      <c r="A756" s="1127"/>
      <c r="G756" s="480"/>
      <c r="H756" s="250"/>
      <c r="I756" s="484"/>
      <c r="J756" s="250"/>
      <c r="K756" s="478"/>
    </row>
    <row r="757" spans="1:11" ht="15.75">
      <c r="A757" s="1127"/>
      <c r="G757" s="480"/>
      <c r="H757" s="250"/>
      <c r="I757" s="484"/>
      <c r="J757" s="250"/>
      <c r="K757" s="478"/>
    </row>
    <row r="758" spans="1:11" ht="15.75">
      <c r="A758" s="1127"/>
      <c r="G758" s="480"/>
      <c r="H758" s="250"/>
      <c r="I758" s="484"/>
      <c r="J758" s="250"/>
      <c r="K758" s="478"/>
    </row>
    <row r="759" spans="1:11" ht="15.75">
      <c r="A759" s="1127"/>
      <c r="G759" s="480"/>
      <c r="H759" s="250"/>
      <c r="I759" s="484"/>
      <c r="J759" s="250"/>
      <c r="K759" s="478"/>
    </row>
    <row r="760" spans="1:11" ht="15.75">
      <c r="A760" s="1127"/>
      <c r="G760" s="480"/>
      <c r="H760" s="250"/>
      <c r="I760" s="484"/>
      <c r="J760" s="250"/>
      <c r="K760" s="478"/>
    </row>
    <row r="761" spans="1:11" ht="15.75">
      <c r="A761" s="1127"/>
      <c r="G761" s="480"/>
      <c r="H761" s="250"/>
      <c r="I761" s="484"/>
      <c r="J761" s="250"/>
      <c r="K761" s="478"/>
    </row>
    <row r="762" spans="1:11" ht="15.75">
      <c r="A762" s="1127"/>
      <c r="G762" s="480"/>
      <c r="H762" s="250"/>
      <c r="I762" s="484"/>
      <c r="J762" s="250"/>
      <c r="K762" s="478"/>
    </row>
    <row r="763" spans="1:11" ht="15.75">
      <c r="A763" s="1127"/>
      <c r="G763" s="480"/>
      <c r="H763" s="250"/>
      <c r="I763" s="484"/>
      <c r="J763" s="250"/>
      <c r="K763" s="478"/>
    </row>
    <row r="764" spans="1:11" ht="15.75">
      <c r="A764" s="1127"/>
      <c r="G764" s="480"/>
      <c r="H764" s="250"/>
      <c r="I764" s="484"/>
      <c r="J764" s="250"/>
      <c r="K764" s="478"/>
    </row>
    <row r="765" spans="1:11" ht="15.75">
      <c r="A765" s="1127"/>
      <c r="G765" s="480"/>
      <c r="H765" s="250"/>
      <c r="I765" s="484"/>
      <c r="J765" s="250"/>
      <c r="K765" s="478"/>
    </row>
    <row r="766" spans="1:11" ht="15.75">
      <c r="A766" s="1127"/>
      <c r="G766" s="480"/>
      <c r="H766" s="250"/>
      <c r="I766" s="484"/>
      <c r="J766" s="250"/>
      <c r="K766" s="478"/>
    </row>
    <row r="767" spans="1:11" ht="15.75">
      <c r="A767" s="1127"/>
      <c r="G767" s="480"/>
      <c r="H767" s="250"/>
      <c r="I767" s="484"/>
      <c r="J767" s="250"/>
      <c r="K767" s="478"/>
    </row>
    <row r="768" spans="1:11" ht="15.75">
      <c r="A768" s="1127"/>
      <c r="G768" s="480"/>
      <c r="H768" s="250"/>
      <c r="I768" s="484"/>
      <c r="J768" s="250"/>
      <c r="K768" s="478"/>
    </row>
    <row r="769" spans="1:11" ht="15.75">
      <c r="A769" s="1127"/>
      <c r="G769" s="480"/>
      <c r="H769" s="250"/>
      <c r="I769" s="484"/>
      <c r="J769" s="250"/>
      <c r="K769" s="478"/>
    </row>
    <row r="770" spans="1:11" ht="15.75">
      <c r="A770" s="1127"/>
      <c r="G770" s="480"/>
      <c r="H770" s="250"/>
      <c r="I770" s="484"/>
      <c r="J770" s="250"/>
      <c r="K770" s="478"/>
    </row>
    <row r="771" spans="1:11" ht="15.75">
      <c r="A771" s="1127"/>
      <c r="G771" s="480"/>
      <c r="H771" s="250"/>
      <c r="I771" s="484"/>
      <c r="J771" s="250"/>
      <c r="K771" s="478"/>
    </row>
    <row r="772" spans="1:11" ht="15.75">
      <c r="A772" s="1127"/>
      <c r="G772" s="480"/>
      <c r="H772" s="250"/>
      <c r="I772" s="484"/>
      <c r="J772" s="250"/>
      <c r="K772" s="478"/>
    </row>
    <row r="773" spans="1:11" ht="15.75">
      <c r="A773" s="1127"/>
      <c r="G773" s="480"/>
      <c r="H773" s="250"/>
      <c r="I773" s="484"/>
      <c r="J773" s="250"/>
      <c r="K773" s="478"/>
    </row>
    <row r="774" spans="1:11" ht="15.75">
      <c r="A774" s="1127"/>
      <c r="G774" s="480"/>
      <c r="H774" s="250"/>
      <c r="I774" s="484"/>
      <c r="J774" s="250"/>
      <c r="K774" s="478"/>
    </row>
    <row r="775" spans="1:11" ht="15.75">
      <c r="A775" s="1127"/>
      <c r="G775" s="480"/>
      <c r="H775" s="250"/>
      <c r="I775" s="484"/>
      <c r="J775" s="250"/>
      <c r="K775" s="478"/>
    </row>
    <row r="776" spans="1:11" ht="15.75">
      <c r="A776" s="1127"/>
      <c r="G776" s="480"/>
      <c r="H776" s="250"/>
      <c r="I776" s="484"/>
      <c r="J776" s="250"/>
      <c r="K776" s="478"/>
    </row>
    <row r="777" spans="1:11" ht="15.75">
      <c r="A777" s="1127"/>
      <c r="G777" s="480"/>
      <c r="H777" s="250"/>
      <c r="I777" s="484"/>
      <c r="J777" s="250"/>
      <c r="K777" s="478"/>
    </row>
    <row r="778" spans="1:11" ht="15.75">
      <c r="A778" s="1127"/>
      <c r="G778" s="480"/>
      <c r="H778" s="250"/>
      <c r="I778" s="484"/>
      <c r="J778" s="250"/>
      <c r="K778" s="478"/>
    </row>
    <row r="779" spans="1:11" ht="15.75">
      <c r="A779" s="1127"/>
      <c r="G779" s="480"/>
      <c r="H779" s="250"/>
      <c r="I779" s="484"/>
      <c r="J779" s="250"/>
      <c r="K779" s="478"/>
    </row>
    <row r="780" spans="1:11" ht="15.75">
      <c r="A780" s="1127"/>
      <c r="G780" s="480"/>
      <c r="H780" s="250"/>
      <c r="I780" s="484"/>
      <c r="J780" s="250"/>
      <c r="K780" s="478"/>
    </row>
    <row r="781" spans="1:11" ht="15.75">
      <c r="A781" s="1127"/>
      <c r="G781" s="480"/>
      <c r="H781" s="250"/>
      <c r="I781" s="484"/>
      <c r="J781" s="250"/>
      <c r="K781" s="478"/>
    </row>
    <row r="782" spans="1:11" ht="15.75">
      <c r="A782" s="1127"/>
      <c r="G782" s="480"/>
      <c r="H782" s="250"/>
      <c r="I782" s="484"/>
      <c r="J782" s="250"/>
      <c r="K782" s="478"/>
    </row>
    <row r="783" spans="1:11" ht="15.75">
      <c r="A783" s="1127"/>
      <c r="G783" s="480"/>
      <c r="H783" s="250"/>
      <c r="I783" s="484"/>
      <c r="J783" s="250"/>
      <c r="K783" s="478"/>
    </row>
    <row r="784" spans="1:11" ht="15.75">
      <c r="A784" s="1127"/>
      <c r="G784" s="480"/>
      <c r="H784" s="250"/>
      <c r="I784" s="484"/>
      <c r="J784" s="250"/>
      <c r="K784" s="478"/>
    </row>
    <row r="785" spans="1:11" ht="15.75">
      <c r="A785" s="1127"/>
      <c r="G785" s="480"/>
      <c r="H785" s="250"/>
      <c r="I785" s="484"/>
      <c r="J785" s="250"/>
      <c r="K785" s="478"/>
    </row>
    <row r="786" spans="1:11" ht="15.75">
      <c r="A786" s="1127"/>
      <c r="G786" s="480"/>
      <c r="H786" s="250"/>
      <c r="I786" s="484"/>
      <c r="J786" s="250"/>
      <c r="K786" s="478"/>
    </row>
    <row r="787" spans="1:11" ht="15.75">
      <c r="A787" s="1127"/>
      <c r="G787" s="480"/>
      <c r="H787" s="250"/>
      <c r="I787" s="484"/>
      <c r="J787" s="250"/>
      <c r="K787" s="478"/>
    </row>
    <row r="788" spans="1:11" ht="15.75">
      <c r="A788" s="1127"/>
      <c r="G788" s="480"/>
      <c r="H788" s="250"/>
      <c r="I788" s="484"/>
      <c r="J788" s="250"/>
      <c r="K788" s="478"/>
    </row>
    <row r="789" spans="1:11" ht="15.75">
      <c r="A789" s="1127"/>
      <c r="G789" s="480"/>
      <c r="H789" s="250"/>
      <c r="I789" s="484"/>
      <c r="J789" s="250"/>
      <c r="K789" s="478"/>
    </row>
    <row r="790" spans="1:11" ht="15.75">
      <c r="A790" s="1127"/>
      <c r="G790" s="480"/>
      <c r="H790" s="250"/>
      <c r="I790" s="484"/>
      <c r="J790" s="250"/>
      <c r="K790" s="478"/>
    </row>
    <row r="791" spans="1:11" ht="15.75">
      <c r="A791" s="1127"/>
      <c r="G791" s="480"/>
      <c r="H791" s="250"/>
      <c r="I791" s="484"/>
      <c r="J791" s="250"/>
      <c r="K791" s="478"/>
    </row>
    <row r="792" spans="1:11" ht="15.75">
      <c r="A792" s="1127"/>
      <c r="G792" s="480"/>
      <c r="H792" s="250"/>
      <c r="I792" s="484"/>
      <c r="J792" s="250"/>
      <c r="K792" s="478"/>
    </row>
    <row r="793" spans="1:11" ht="15.75">
      <c r="A793" s="1127"/>
      <c r="G793" s="480"/>
      <c r="H793" s="250"/>
      <c r="I793" s="484"/>
      <c r="J793" s="250"/>
      <c r="K793" s="478"/>
    </row>
    <row r="794" spans="1:11" ht="15.75">
      <c r="A794" s="1127"/>
      <c r="G794" s="480"/>
      <c r="H794" s="250"/>
      <c r="I794" s="484"/>
      <c r="J794" s="250"/>
      <c r="K794" s="478"/>
    </row>
    <row r="795" spans="1:11" ht="15.75">
      <c r="A795" s="1127"/>
      <c r="G795" s="480"/>
      <c r="H795" s="250"/>
      <c r="I795" s="484"/>
      <c r="J795" s="250"/>
      <c r="K795" s="478"/>
    </row>
    <row r="796" spans="1:11" ht="15.75">
      <c r="A796" s="1127"/>
      <c r="G796" s="480"/>
      <c r="H796" s="250"/>
      <c r="I796" s="484"/>
      <c r="J796" s="250"/>
      <c r="K796" s="478"/>
    </row>
    <row r="797" spans="1:11" ht="15.75">
      <c r="A797" s="1127"/>
      <c r="G797" s="480"/>
      <c r="H797" s="250"/>
      <c r="I797" s="484"/>
      <c r="J797" s="250"/>
      <c r="K797" s="478"/>
    </row>
    <row r="798" spans="1:11" ht="15.75">
      <c r="A798" s="1127"/>
      <c r="G798" s="480"/>
      <c r="H798" s="250"/>
      <c r="I798" s="484"/>
      <c r="J798" s="250"/>
      <c r="K798" s="478"/>
    </row>
    <row r="799" spans="1:11" ht="15.75">
      <c r="A799" s="1127"/>
      <c r="G799" s="480"/>
      <c r="H799" s="250"/>
      <c r="I799" s="484"/>
      <c r="J799" s="250"/>
      <c r="K799" s="478"/>
    </row>
    <row r="800" spans="1:11" ht="15.75">
      <c r="A800" s="1127"/>
      <c r="G800" s="480"/>
      <c r="H800" s="250"/>
      <c r="I800" s="484"/>
      <c r="J800" s="250"/>
      <c r="K800" s="478"/>
    </row>
    <row r="801" spans="1:11" ht="15.75">
      <c r="A801" s="1127"/>
      <c r="G801" s="480"/>
      <c r="H801" s="250"/>
      <c r="I801" s="484"/>
      <c r="J801" s="250"/>
      <c r="K801" s="478"/>
    </row>
    <row r="802" spans="1:11" ht="15.75">
      <c r="A802" s="1127"/>
      <c r="G802" s="480"/>
      <c r="H802" s="250"/>
      <c r="I802" s="484"/>
      <c r="J802" s="250"/>
      <c r="K802" s="478"/>
    </row>
    <row r="803" spans="1:11" ht="15.75">
      <c r="A803" s="1127"/>
      <c r="G803" s="480"/>
      <c r="H803" s="250"/>
      <c r="I803" s="484"/>
      <c r="J803" s="250"/>
      <c r="K803" s="478"/>
    </row>
    <row r="804" spans="1:11" ht="15.75">
      <c r="A804" s="1127"/>
      <c r="G804" s="480"/>
      <c r="H804" s="250"/>
      <c r="I804" s="484"/>
      <c r="J804" s="250"/>
      <c r="K804" s="478"/>
    </row>
    <row r="805" spans="1:11" ht="15.75">
      <c r="A805" s="1127"/>
      <c r="G805" s="480"/>
      <c r="H805" s="250"/>
      <c r="I805" s="484"/>
      <c r="J805" s="250"/>
      <c r="K805" s="478"/>
    </row>
    <row r="806" spans="1:11" ht="15.75">
      <c r="A806" s="1127"/>
      <c r="G806" s="480"/>
      <c r="H806" s="250"/>
      <c r="I806" s="484"/>
      <c r="J806" s="250"/>
      <c r="K806" s="478"/>
    </row>
    <row r="807" spans="1:11" ht="15.75">
      <c r="A807" s="1127"/>
      <c r="G807" s="480"/>
      <c r="H807" s="250"/>
      <c r="I807" s="484"/>
      <c r="J807" s="250"/>
      <c r="K807" s="478"/>
    </row>
    <row r="808" spans="1:11" ht="15.75">
      <c r="A808" s="1127"/>
      <c r="G808" s="480"/>
      <c r="H808" s="250"/>
      <c r="I808" s="484"/>
      <c r="J808" s="250"/>
      <c r="K808" s="478"/>
    </row>
    <row r="809" spans="1:11" ht="15.75">
      <c r="A809" s="1127"/>
      <c r="G809" s="480"/>
      <c r="H809" s="250"/>
      <c r="I809" s="484"/>
      <c r="J809" s="250"/>
      <c r="K809" s="478"/>
    </row>
    <row r="810" spans="1:11" ht="15.75">
      <c r="A810" s="1127"/>
      <c r="G810" s="480"/>
      <c r="H810" s="250"/>
      <c r="I810" s="484"/>
      <c r="J810" s="250"/>
      <c r="K810" s="478"/>
    </row>
    <row r="811" spans="1:11" ht="15.75">
      <c r="A811" s="1127"/>
      <c r="G811" s="480"/>
      <c r="H811" s="250"/>
      <c r="I811" s="484"/>
      <c r="J811" s="250"/>
      <c r="K811" s="478"/>
    </row>
    <row r="812" spans="1:11" ht="15.75">
      <c r="A812" s="1127"/>
      <c r="G812" s="480"/>
      <c r="H812" s="250"/>
      <c r="I812" s="484"/>
      <c r="J812" s="250"/>
      <c r="K812" s="478"/>
    </row>
    <row r="813" spans="1:11" ht="15.75">
      <c r="A813" s="1127"/>
      <c r="G813" s="480"/>
      <c r="H813" s="250"/>
      <c r="I813" s="484"/>
      <c r="J813" s="250"/>
      <c r="K813" s="478"/>
    </row>
    <row r="814" spans="1:11" ht="15.75">
      <c r="A814" s="1127"/>
      <c r="G814" s="480"/>
      <c r="H814" s="250"/>
      <c r="I814" s="484"/>
      <c r="J814" s="250"/>
      <c r="K814" s="478"/>
    </row>
    <row r="815" spans="1:11" ht="15.75">
      <c r="A815" s="1127"/>
      <c r="G815" s="480"/>
      <c r="H815" s="250"/>
      <c r="I815" s="484"/>
      <c r="J815" s="250"/>
      <c r="K815" s="478"/>
    </row>
    <row r="816" spans="1:11" ht="15.75">
      <c r="A816" s="1127"/>
      <c r="G816" s="480"/>
      <c r="H816" s="250"/>
      <c r="I816" s="484"/>
      <c r="J816" s="250"/>
      <c r="K816" s="478"/>
    </row>
    <row r="817" spans="1:11" ht="15.75">
      <c r="A817" s="1127"/>
      <c r="G817" s="480"/>
      <c r="H817" s="250"/>
      <c r="I817" s="484"/>
      <c r="J817" s="250"/>
      <c r="K817" s="478"/>
    </row>
    <row r="818" spans="1:11" ht="15.75">
      <c r="A818" s="1127"/>
      <c r="G818" s="480"/>
      <c r="H818" s="250"/>
      <c r="I818" s="484"/>
      <c r="J818" s="250"/>
      <c r="K818" s="478"/>
    </row>
    <row r="819" spans="1:11" ht="15.75">
      <c r="A819" s="1127"/>
      <c r="G819" s="480"/>
      <c r="H819" s="250"/>
      <c r="I819" s="484"/>
      <c r="J819" s="250"/>
      <c r="K819" s="478"/>
    </row>
    <row r="820" spans="1:11" ht="15.75">
      <c r="A820" s="1127"/>
      <c r="G820" s="480"/>
      <c r="H820" s="250"/>
      <c r="I820" s="484"/>
      <c r="J820" s="250"/>
      <c r="K820" s="478"/>
    </row>
    <row r="821" spans="1:11" ht="15.75">
      <c r="A821" s="1127"/>
      <c r="G821" s="480"/>
      <c r="H821" s="250"/>
      <c r="I821" s="484"/>
      <c r="J821" s="250"/>
      <c r="K821" s="478"/>
    </row>
    <row r="822" spans="1:11" ht="15.75">
      <c r="A822" s="1127"/>
      <c r="G822" s="480"/>
      <c r="H822" s="250"/>
      <c r="I822" s="484"/>
      <c r="J822" s="250"/>
      <c r="K822" s="478"/>
    </row>
    <row r="823" spans="1:11" ht="15.75">
      <c r="A823" s="1127"/>
      <c r="G823" s="480"/>
      <c r="H823" s="250"/>
      <c r="I823" s="484"/>
      <c r="J823" s="250"/>
      <c r="K823" s="478"/>
    </row>
    <row r="824" spans="1:11" ht="15.75">
      <c r="A824" s="1127"/>
      <c r="G824" s="480"/>
      <c r="H824" s="250"/>
      <c r="I824" s="484"/>
      <c r="J824" s="250"/>
      <c r="K824" s="478"/>
    </row>
    <row r="825" spans="1:11" ht="15.75">
      <c r="A825" s="1127"/>
      <c r="G825" s="480"/>
      <c r="H825" s="250"/>
      <c r="I825" s="484"/>
      <c r="J825" s="250"/>
      <c r="K825" s="478"/>
    </row>
    <row r="826" spans="1:11" ht="15.75">
      <c r="A826" s="1127"/>
      <c r="G826" s="480"/>
      <c r="H826" s="250"/>
      <c r="I826" s="484"/>
      <c r="J826" s="250"/>
      <c r="K826" s="478"/>
    </row>
    <row r="827" spans="1:11" ht="15.75">
      <c r="A827" s="1127"/>
      <c r="G827" s="480"/>
      <c r="H827" s="250"/>
      <c r="I827" s="484"/>
      <c r="J827" s="250"/>
      <c r="K827" s="478"/>
    </row>
    <row r="828" spans="1:11" ht="15.75">
      <c r="A828" s="1127"/>
      <c r="G828" s="480"/>
      <c r="H828" s="250"/>
      <c r="I828" s="484"/>
      <c r="J828" s="250"/>
      <c r="K828" s="478"/>
    </row>
    <row r="829" spans="1:11" ht="15.75">
      <c r="A829" s="1127"/>
      <c r="G829" s="480"/>
      <c r="H829" s="250"/>
      <c r="I829" s="484"/>
      <c r="J829" s="250"/>
      <c r="K829" s="478"/>
    </row>
    <row r="830" spans="1:11" ht="15.75">
      <c r="A830" s="1127"/>
      <c r="G830" s="480"/>
      <c r="H830" s="250"/>
      <c r="I830" s="484"/>
      <c r="J830" s="250"/>
      <c r="K830" s="478"/>
    </row>
    <row r="831" spans="1:11" ht="15.75">
      <c r="A831" s="1127"/>
      <c r="G831" s="480"/>
      <c r="H831" s="250"/>
      <c r="I831" s="484"/>
      <c r="J831" s="250"/>
      <c r="K831" s="478"/>
    </row>
    <row r="832" spans="1:11" ht="15.75">
      <c r="A832" s="1127"/>
      <c r="G832" s="480"/>
      <c r="H832" s="250"/>
      <c r="I832" s="484"/>
      <c r="J832" s="250"/>
      <c r="K832" s="478"/>
    </row>
    <row r="833" spans="1:11" ht="15.75">
      <c r="A833" s="1127"/>
      <c r="G833" s="480"/>
      <c r="H833" s="250"/>
      <c r="I833" s="484"/>
      <c r="J833" s="250"/>
      <c r="K833" s="478"/>
    </row>
    <row r="834" spans="1:11" ht="15.75">
      <c r="A834" s="1127"/>
      <c r="G834" s="480"/>
      <c r="H834" s="250"/>
      <c r="I834" s="484"/>
      <c r="J834" s="250"/>
      <c r="K834" s="478"/>
    </row>
    <row r="835" spans="1:11" ht="15.75">
      <c r="A835" s="1127"/>
      <c r="G835" s="480"/>
      <c r="H835" s="250"/>
      <c r="I835" s="484"/>
      <c r="J835" s="250"/>
      <c r="K835" s="478"/>
    </row>
    <row r="836" spans="1:11" ht="15.75">
      <c r="A836" s="1127"/>
      <c r="G836" s="480"/>
      <c r="H836" s="250"/>
      <c r="I836" s="484"/>
      <c r="J836" s="250"/>
      <c r="K836" s="478"/>
    </row>
    <row r="837" spans="1:11" ht="15.75">
      <c r="A837" s="1127"/>
      <c r="G837" s="480"/>
      <c r="H837" s="250"/>
      <c r="I837" s="484"/>
      <c r="J837" s="250"/>
      <c r="K837" s="478"/>
    </row>
    <row r="838" spans="1:11" ht="15.75">
      <c r="A838" s="1127"/>
      <c r="G838" s="480"/>
      <c r="H838" s="250"/>
      <c r="I838" s="484"/>
      <c r="J838" s="250"/>
      <c r="K838" s="478"/>
    </row>
    <row r="839" spans="1:11" ht="15.75">
      <c r="A839" s="1127"/>
      <c r="G839" s="480"/>
      <c r="H839" s="250"/>
      <c r="I839" s="484"/>
      <c r="J839" s="250"/>
      <c r="K839" s="478"/>
    </row>
    <row r="840" spans="1:11" ht="15.75">
      <c r="A840" s="1127"/>
      <c r="G840" s="480"/>
      <c r="H840" s="250"/>
      <c r="I840" s="484"/>
      <c r="J840" s="250"/>
      <c r="K840" s="478"/>
    </row>
    <row r="841" spans="1:11" ht="15.75">
      <c r="A841" s="1127"/>
      <c r="G841" s="480"/>
      <c r="H841" s="250"/>
      <c r="I841" s="484"/>
      <c r="J841" s="250"/>
      <c r="K841" s="478"/>
    </row>
    <row r="842" spans="1:11" ht="15.75">
      <c r="A842" s="1127"/>
      <c r="G842" s="480"/>
      <c r="H842" s="250"/>
      <c r="I842" s="484"/>
      <c r="J842" s="250"/>
      <c r="K842" s="478"/>
    </row>
    <row r="843" spans="1:11" ht="15.75">
      <c r="A843" s="1127"/>
      <c r="G843" s="480"/>
      <c r="H843" s="250"/>
      <c r="I843" s="484"/>
      <c r="J843" s="250"/>
      <c r="K843" s="478"/>
    </row>
    <row r="844" spans="1:11" ht="15.75">
      <c r="A844" s="1127"/>
      <c r="G844" s="480"/>
      <c r="H844" s="250"/>
      <c r="I844" s="484"/>
      <c r="J844" s="250"/>
      <c r="K844" s="478"/>
    </row>
    <row r="845" spans="1:11" ht="15.75">
      <c r="A845" s="1127"/>
      <c r="G845" s="480"/>
      <c r="H845" s="250"/>
      <c r="I845" s="484"/>
      <c r="J845" s="250"/>
      <c r="K845" s="478"/>
    </row>
    <row r="846" spans="1:11" ht="15.75">
      <c r="A846" s="1127"/>
      <c r="G846" s="480"/>
      <c r="H846" s="250"/>
      <c r="I846" s="484"/>
      <c r="J846" s="250"/>
      <c r="K846" s="478"/>
    </row>
    <row r="847" spans="1:11" ht="15.75">
      <c r="A847" s="1127"/>
      <c r="G847" s="480"/>
      <c r="H847" s="250"/>
      <c r="I847" s="484"/>
      <c r="J847" s="250"/>
      <c r="K847" s="478"/>
    </row>
    <row r="848" spans="1:11" ht="15.75">
      <c r="A848" s="1127"/>
      <c r="G848" s="480"/>
      <c r="H848" s="250"/>
      <c r="I848" s="484"/>
      <c r="J848" s="250"/>
      <c r="K848" s="478"/>
    </row>
    <row r="849" spans="1:11" ht="15.75">
      <c r="A849" s="1127"/>
      <c r="G849" s="480"/>
      <c r="H849" s="250"/>
      <c r="I849" s="484"/>
      <c r="J849" s="250"/>
      <c r="K849" s="478"/>
    </row>
    <row r="850" spans="1:11" ht="15.75">
      <c r="A850" s="1127"/>
      <c r="G850" s="480"/>
      <c r="H850" s="250"/>
      <c r="I850" s="484"/>
      <c r="J850" s="250"/>
      <c r="K850" s="478"/>
    </row>
    <row r="851" spans="1:11" ht="15.75">
      <c r="A851" s="1127"/>
      <c r="G851" s="480"/>
      <c r="H851" s="250"/>
      <c r="I851" s="484"/>
      <c r="J851" s="250"/>
      <c r="K851" s="478"/>
    </row>
    <row r="852" spans="1:11" ht="15.75">
      <c r="A852" s="1127"/>
      <c r="G852" s="480"/>
      <c r="H852" s="250"/>
      <c r="I852" s="484"/>
      <c r="J852" s="250"/>
      <c r="K852" s="478"/>
    </row>
    <row r="853" spans="1:11" ht="15.75">
      <c r="A853" s="1127"/>
      <c r="G853" s="480"/>
      <c r="H853" s="250"/>
      <c r="I853" s="484"/>
      <c r="J853" s="250"/>
      <c r="K853" s="478"/>
    </row>
    <row r="854" spans="1:11" ht="15.75">
      <c r="A854" s="1127"/>
      <c r="G854" s="480"/>
      <c r="H854" s="250"/>
      <c r="I854" s="484"/>
      <c r="J854" s="250"/>
      <c r="K854" s="478"/>
    </row>
    <row r="855" spans="1:11" ht="15.75">
      <c r="A855" s="1127"/>
      <c r="G855" s="480"/>
      <c r="H855" s="250"/>
      <c r="I855" s="484"/>
      <c r="J855" s="250"/>
      <c r="K855" s="478"/>
    </row>
    <row r="856" spans="1:11" ht="15.75">
      <c r="A856" s="1127"/>
      <c r="G856" s="480"/>
      <c r="H856" s="250"/>
      <c r="I856" s="484"/>
      <c r="J856" s="250"/>
      <c r="K856" s="478"/>
    </row>
    <row r="857" spans="1:11" ht="15.75">
      <c r="A857" s="1127"/>
      <c r="G857" s="480"/>
      <c r="H857" s="250"/>
      <c r="I857" s="484"/>
      <c r="J857" s="250"/>
      <c r="K857" s="478"/>
    </row>
    <row r="858" spans="1:11" ht="15.75">
      <c r="A858" s="1127"/>
      <c r="G858" s="480"/>
      <c r="H858" s="250"/>
      <c r="I858" s="484"/>
      <c r="J858" s="250"/>
      <c r="K858" s="478"/>
    </row>
    <row r="859" spans="1:11" ht="15.75">
      <c r="A859" s="1127"/>
      <c r="G859" s="480"/>
      <c r="H859" s="250"/>
      <c r="I859" s="484"/>
      <c r="J859" s="250"/>
      <c r="K859" s="478"/>
    </row>
    <row r="860" spans="1:11" ht="15.75">
      <c r="A860" s="1127"/>
      <c r="G860" s="480"/>
      <c r="H860" s="250"/>
      <c r="I860" s="484"/>
      <c r="J860" s="250"/>
      <c r="K860" s="478"/>
    </row>
    <row r="861" spans="1:11" ht="15.75">
      <c r="A861" s="1127"/>
      <c r="G861" s="480"/>
      <c r="H861" s="250"/>
      <c r="I861" s="484"/>
      <c r="J861" s="250"/>
      <c r="K861" s="478"/>
    </row>
    <row r="862" spans="1:11" ht="15.75">
      <c r="A862" s="1127"/>
      <c r="G862" s="480"/>
      <c r="H862" s="250"/>
      <c r="I862" s="484"/>
      <c r="J862" s="250"/>
      <c r="K862" s="478"/>
    </row>
    <row r="863" spans="1:11" ht="15.75">
      <c r="A863" s="1127"/>
      <c r="G863" s="480"/>
      <c r="H863" s="250"/>
      <c r="I863" s="484"/>
      <c r="J863" s="250"/>
      <c r="K863" s="478"/>
    </row>
    <row r="864" spans="1:11" ht="15.75">
      <c r="A864" s="1127"/>
      <c r="G864" s="480"/>
      <c r="H864" s="250"/>
      <c r="I864" s="484"/>
      <c r="J864" s="250"/>
      <c r="K864" s="478"/>
    </row>
    <row r="865" spans="1:11" ht="15.75">
      <c r="A865" s="1127"/>
      <c r="G865" s="480"/>
      <c r="H865" s="250"/>
      <c r="I865" s="484"/>
      <c r="J865" s="250"/>
      <c r="K865" s="478"/>
    </row>
    <row r="866" spans="1:11" ht="15.75">
      <c r="A866" s="1127"/>
      <c r="G866" s="480"/>
      <c r="H866" s="250"/>
      <c r="I866" s="484"/>
      <c r="J866" s="250"/>
      <c r="K866" s="478"/>
    </row>
    <row r="867" spans="1:11" ht="15.75">
      <c r="A867" s="1127"/>
      <c r="G867" s="480"/>
      <c r="H867" s="250"/>
      <c r="I867" s="484"/>
      <c r="J867" s="250"/>
      <c r="K867" s="478"/>
    </row>
    <row r="868" spans="1:11" ht="15.75">
      <c r="A868" s="1127"/>
      <c r="G868" s="480"/>
      <c r="H868" s="250"/>
      <c r="I868" s="484"/>
      <c r="J868" s="250"/>
      <c r="K868" s="478"/>
    </row>
    <row r="869" spans="1:11" ht="15.75">
      <c r="A869" s="1127"/>
      <c r="G869" s="480"/>
      <c r="H869" s="250"/>
      <c r="I869" s="484"/>
      <c r="J869" s="250"/>
      <c r="K869" s="478"/>
    </row>
    <row r="870" spans="1:11" ht="15.75">
      <c r="A870" s="1127"/>
      <c r="G870" s="480"/>
      <c r="H870" s="250"/>
      <c r="I870" s="484"/>
      <c r="J870" s="250"/>
      <c r="K870" s="478"/>
    </row>
    <row r="871" spans="1:11" ht="15.75">
      <c r="A871" s="1127"/>
      <c r="G871" s="480"/>
      <c r="H871" s="250"/>
      <c r="I871" s="484"/>
      <c r="J871" s="250"/>
      <c r="K871" s="478"/>
    </row>
    <row r="872" spans="1:11" ht="15.75">
      <c r="A872" s="1127"/>
      <c r="G872" s="480"/>
      <c r="H872" s="250"/>
      <c r="I872" s="484"/>
      <c r="J872" s="250"/>
      <c r="K872" s="478"/>
    </row>
    <row r="873" spans="1:11" ht="15.75">
      <c r="A873" s="1127"/>
      <c r="G873" s="480"/>
      <c r="H873" s="250"/>
      <c r="I873" s="484"/>
      <c r="J873" s="250"/>
      <c r="K873" s="478"/>
    </row>
    <row r="874" spans="1:11" ht="15.75">
      <c r="A874" s="1127"/>
      <c r="G874" s="480"/>
      <c r="H874" s="250"/>
      <c r="I874" s="484"/>
      <c r="J874" s="250"/>
      <c r="K874" s="478"/>
    </row>
    <row r="875" spans="1:11" ht="15.75">
      <c r="A875" s="1127"/>
      <c r="G875" s="480"/>
      <c r="H875" s="250"/>
      <c r="I875" s="484"/>
      <c r="J875" s="250"/>
      <c r="K875" s="478"/>
    </row>
    <row r="876" spans="1:11" ht="15.75">
      <c r="A876" s="1127"/>
      <c r="G876" s="480"/>
      <c r="H876" s="250"/>
      <c r="I876" s="484"/>
      <c r="J876" s="250"/>
      <c r="K876" s="478"/>
    </row>
    <row r="877" spans="1:11" ht="15.75">
      <c r="A877" s="1127"/>
      <c r="G877" s="480"/>
      <c r="H877" s="250"/>
      <c r="I877" s="484"/>
      <c r="J877" s="250"/>
      <c r="K877" s="478"/>
    </row>
    <row r="878" spans="1:11" ht="15.75">
      <c r="A878" s="1127"/>
      <c r="G878" s="480"/>
      <c r="H878" s="250"/>
      <c r="I878" s="484"/>
      <c r="J878" s="250"/>
      <c r="K878" s="478"/>
    </row>
    <row r="879" spans="1:11" ht="15.75">
      <c r="A879" s="1127"/>
      <c r="G879" s="480"/>
      <c r="H879" s="250"/>
      <c r="I879" s="484"/>
      <c r="J879" s="250"/>
      <c r="K879" s="478"/>
    </row>
    <row r="880" spans="1:11" ht="15.75">
      <c r="A880" s="1127"/>
      <c r="G880" s="480"/>
      <c r="H880" s="250"/>
      <c r="I880" s="484"/>
      <c r="J880" s="250"/>
      <c r="K880" s="478"/>
    </row>
    <row r="881" spans="1:11" ht="15.75">
      <c r="A881" s="1127"/>
      <c r="G881" s="480"/>
      <c r="H881" s="250"/>
      <c r="I881" s="484"/>
      <c r="J881" s="250"/>
      <c r="K881" s="478"/>
    </row>
    <row r="882" spans="1:11" ht="15.75">
      <c r="A882" s="1127"/>
      <c r="G882" s="480"/>
      <c r="H882" s="250"/>
      <c r="I882" s="484"/>
      <c r="J882" s="250"/>
      <c r="K882" s="478"/>
    </row>
    <row r="883" spans="1:11" ht="15.75">
      <c r="A883" s="1127"/>
      <c r="G883" s="480"/>
      <c r="H883" s="250"/>
      <c r="I883" s="484"/>
      <c r="J883" s="250"/>
      <c r="K883" s="478"/>
    </row>
    <row r="884" spans="1:11" ht="15.75">
      <c r="A884" s="1127"/>
      <c r="G884" s="480"/>
      <c r="H884" s="250"/>
      <c r="I884" s="484"/>
      <c r="J884" s="250"/>
      <c r="K884" s="478"/>
    </row>
    <row r="885" spans="1:11" ht="15.75">
      <c r="A885" s="1127"/>
      <c r="G885" s="480"/>
      <c r="H885" s="250"/>
      <c r="I885" s="484"/>
      <c r="J885" s="250"/>
      <c r="K885" s="478"/>
    </row>
    <row r="886" spans="1:11" ht="15.75">
      <c r="A886" s="1127"/>
      <c r="G886" s="480"/>
      <c r="H886" s="250"/>
      <c r="I886" s="484"/>
      <c r="J886" s="250"/>
      <c r="K886" s="478"/>
    </row>
    <row r="887" spans="1:11" ht="15.75">
      <c r="A887" s="1127"/>
      <c r="G887" s="480"/>
      <c r="H887" s="250"/>
      <c r="I887" s="484"/>
      <c r="J887" s="250"/>
      <c r="K887" s="478"/>
    </row>
    <row r="888" spans="1:11" ht="15.75">
      <c r="A888" s="1127"/>
      <c r="G888" s="480"/>
      <c r="H888" s="250"/>
      <c r="I888" s="484"/>
      <c r="J888" s="250"/>
      <c r="K888" s="478"/>
    </row>
    <row r="889" spans="1:11" ht="15.75">
      <c r="A889" s="1127"/>
      <c r="G889" s="480"/>
      <c r="H889" s="250"/>
      <c r="I889" s="484"/>
      <c r="J889" s="250"/>
      <c r="K889" s="478"/>
    </row>
    <row r="890" spans="1:11" ht="15.75">
      <c r="A890" s="1127"/>
      <c r="G890" s="480"/>
      <c r="H890" s="250"/>
      <c r="I890" s="484"/>
      <c r="J890" s="250"/>
      <c r="K890" s="478"/>
    </row>
    <row r="891" spans="1:11" ht="15.75">
      <c r="A891" s="1127"/>
      <c r="G891" s="480"/>
      <c r="H891" s="250"/>
      <c r="I891" s="484"/>
      <c r="J891" s="250"/>
      <c r="K891" s="478"/>
    </row>
    <row r="892" spans="1:11" ht="15.75">
      <c r="A892" s="1127"/>
      <c r="G892" s="480"/>
      <c r="H892" s="250"/>
      <c r="I892" s="484"/>
      <c r="J892" s="250"/>
      <c r="K892" s="478"/>
    </row>
    <row r="893" spans="1:11" ht="15.75">
      <c r="A893" s="1127"/>
      <c r="G893" s="480"/>
      <c r="H893" s="250"/>
      <c r="I893" s="484"/>
      <c r="J893" s="250"/>
      <c r="K893" s="478"/>
    </row>
    <row r="894" spans="1:11" ht="15.75">
      <c r="A894" s="1127"/>
      <c r="G894" s="480"/>
      <c r="H894" s="250"/>
      <c r="I894" s="484"/>
      <c r="J894" s="250"/>
      <c r="K894" s="478"/>
    </row>
    <row r="895" spans="1:11" ht="15.75">
      <c r="A895" s="1127"/>
      <c r="G895" s="480"/>
      <c r="H895" s="250"/>
      <c r="I895" s="484"/>
      <c r="J895" s="250"/>
      <c r="K895" s="478"/>
    </row>
    <row r="896" spans="1:11" ht="15.75">
      <c r="A896" s="1127"/>
      <c r="G896" s="480"/>
      <c r="H896" s="250"/>
      <c r="I896" s="484"/>
      <c r="J896" s="250"/>
      <c r="K896" s="478"/>
    </row>
    <row r="897" spans="1:11" ht="15.75">
      <c r="A897" s="1127"/>
      <c r="G897" s="480"/>
      <c r="H897" s="250"/>
      <c r="I897" s="484"/>
      <c r="J897" s="250"/>
      <c r="K897" s="478"/>
    </row>
    <row r="898" spans="1:11" ht="15.75">
      <c r="A898" s="1127"/>
      <c r="G898" s="480"/>
      <c r="H898" s="250"/>
      <c r="I898" s="484"/>
      <c r="J898" s="250"/>
      <c r="K898" s="478"/>
    </row>
    <row r="899" spans="1:11" ht="15.75">
      <c r="A899" s="1127"/>
      <c r="G899" s="480"/>
      <c r="H899" s="250"/>
      <c r="I899" s="484"/>
      <c r="J899" s="250"/>
      <c r="K899" s="478"/>
    </row>
    <row r="900" spans="1:11" ht="15.75">
      <c r="A900" s="1127"/>
      <c r="G900" s="480"/>
      <c r="H900" s="250"/>
      <c r="I900" s="484"/>
      <c r="J900" s="250"/>
      <c r="K900" s="478"/>
    </row>
    <row r="901" spans="1:11" ht="15.75">
      <c r="A901" s="1127"/>
      <c r="G901" s="480"/>
      <c r="H901" s="250"/>
      <c r="I901" s="484"/>
      <c r="J901" s="250"/>
      <c r="K901" s="478"/>
    </row>
    <row r="902" spans="1:11" ht="15.75">
      <c r="A902" s="1127"/>
      <c r="G902" s="480"/>
      <c r="H902" s="250"/>
      <c r="I902" s="484"/>
      <c r="J902" s="250"/>
      <c r="K902" s="478"/>
    </row>
    <row r="903" spans="1:11" ht="15.75">
      <c r="A903" s="1127"/>
      <c r="G903" s="480"/>
      <c r="H903" s="250"/>
      <c r="I903" s="484"/>
      <c r="J903" s="250"/>
      <c r="K903" s="478"/>
    </row>
    <row r="904" spans="1:11" ht="15.75">
      <c r="A904" s="1127"/>
      <c r="G904" s="480"/>
      <c r="H904" s="250"/>
      <c r="I904" s="484"/>
      <c r="J904" s="250"/>
      <c r="K904" s="478"/>
    </row>
    <row r="905" spans="1:11" ht="15.75">
      <c r="A905" s="1127"/>
      <c r="G905" s="480"/>
      <c r="H905" s="250"/>
      <c r="I905" s="484"/>
      <c r="J905" s="250"/>
      <c r="K905" s="478"/>
    </row>
    <row r="906" spans="1:11" ht="15.75">
      <c r="A906" s="1127"/>
      <c r="G906" s="480"/>
      <c r="H906" s="250"/>
      <c r="I906" s="484"/>
      <c r="J906" s="250"/>
      <c r="K906" s="478"/>
    </row>
    <row r="907" spans="1:11" ht="15.75">
      <c r="A907" s="1127"/>
      <c r="G907" s="480"/>
      <c r="H907" s="250"/>
      <c r="I907" s="484"/>
      <c r="J907" s="250"/>
      <c r="K907" s="478"/>
    </row>
    <row r="908" spans="1:11" ht="15.75">
      <c r="A908" s="1127"/>
      <c r="G908" s="480"/>
      <c r="H908" s="250"/>
      <c r="I908" s="484"/>
      <c r="J908" s="250"/>
      <c r="K908" s="478"/>
    </row>
    <row r="909" spans="1:11" ht="15.75">
      <c r="A909" s="1127"/>
      <c r="G909" s="480"/>
      <c r="H909" s="250"/>
      <c r="I909" s="484"/>
      <c r="J909" s="250"/>
      <c r="K909" s="478"/>
    </row>
    <row r="910" spans="1:11" ht="15.75">
      <c r="A910" s="1127"/>
      <c r="G910" s="480"/>
      <c r="H910" s="250"/>
      <c r="I910" s="484"/>
      <c r="J910" s="250"/>
      <c r="K910" s="478"/>
    </row>
    <row r="911" spans="1:11" ht="15.75">
      <c r="A911" s="1127"/>
      <c r="G911" s="480"/>
      <c r="H911" s="250"/>
      <c r="I911" s="484"/>
      <c r="J911" s="250"/>
      <c r="K911" s="478"/>
    </row>
    <row r="912" spans="1:11" ht="15.75">
      <c r="A912" s="1127"/>
      <c r="G912" s="480"/>
      <c r="H912" s="250"/>
      <c r="I912" s="484"/>
      <c r="J912" s="250"/>
      <c r="K912" s="478"/>
    </row>
    <row r="913" spans="1:11" ht="15.75">
      <c r="A913" s="1127"/>
      <c r="G913" s="480"/>
      <c r="H913" s="250"/>
      <c r="I913" s="484"/>
      <c r="J913" s="250"/>
      <c r="K913" s="478"/>
    </row>
    <row r="914" spans="1:11" ht="15.75">
      <c r="A914" s="1127"/>
      <c r="G914" s="480"/>
      <c r="H914" s="250"/>
      <c r="I914" s="484"/>
      <c r="J914" s="250"/>
      <c r="K914" s="478"/>
    </row>
    <row r="915" spans="1:11" ht="15.75">
      <c r="A915" s="1127"/>
      <c r="G915" s="480"/>
      <c r="H915" s="250"/>
      <c r="I915" s="484"/>
      <c r="J915" s="250"/>
      <c r="K915" s="478"/>
    </row>
    <row r="916" spans="1:11" ht="15.75">
      <c r="A916" s="1127"/>
      <c r="G916" s="480"/>
      <c r="H916" s="250"/>
      <c r="I916" s="484"/>
      <c r="J916" s="250"/>
      <c r="K916" s="478"/>
    </row>
    <row r="917" spans="1:11" ht="15.75">
      <c r="A917" s="1127"/>
      <c r="G917" s="480"/>
      <c r="H917" s="250"/>
      <c r="I917" s="484"/>
      <c r="J917" s="250"/>
      <c r="K917" s="478"/>
    </row>
    <row r="918" spans="1:11" ht="15.75">
      <c r="A918" s="1127"/>
      <c r="G918" s="480"/>
      <c r="H918" s="250"/>
      <c r="I918" s="484"/>
      <c r="J918" s="250"/>
      <c r="K918" s="478"/>
    </row>
    <row r="919" spans="1:11" ht="15.75">
      <c r="A919" s="1127"/>
      <c r="G919" s="480"/>
      <c r="H919" s="250"/>
      <c r="I919" s="484"/>
      <c r="J919" s="250"/>
      <c r="K919" s="478"/>
    </row>
    <row r="920" spans="1:11" ht="15.75">
      <c r="A920" s="1127"/>
      <c r="G920" s="480"/>
      <c r="H920" s="250"/>
      <c r="I920" s="484"/>
      <c r="J920" s="250"/>
      <c r="K920" s="478"/>
    </row>
    <row r="921" spans="1:11" ht="15.75">
      <c r="A921" s="1127"/>
      <c r="G921" s="480"/>
      <c r="H921" s="250"/>
      <c r="I921" s="484"/>
      <c r="J921" s="250"/>
      <c r="K921" s="478"/>
    </row>
    <row r="922" spans="1:11" ht="15.75">
      <c r="A922" s="1127"/>
      <c r="G922" s="480"/>
      <c r="H922" s="250"/>
      <c r="I922" s="484"/>
      <c r="J922" s="250"/>
      <c r="K922" s="478"/>
    </row>
    <row r="923" spans="1:11" ht="15.75">
      <c r="A923" s="1127"/>
      <c r="G923" s="480"/>
      <c r="H923" s="250"/>
      <c r="I923" s="484"/>
      <c r="J923" s="250"/>
      <c r="K923" s="478"/>
    </row>
    <row r="924" spans="1:11" ht="15.75">
      <c r="A924" s="1127"/>
      <c r="G924" s="480"/>
      <c r="H924" s="250"/>
      <c r="I924" s="484"/>
      <c r="J924" s="250"/>
      <c r="K924" s="478"/>
    </row>
    <row r="925" spans="1:11" ht="15.75">
      <c r="A925" s="1127"/>
      <c r="G925" s="480"/>
      <c r="H925" s="250"/>
      <c r="I925" s="484"/>
      <c r="J925" s="250"/>
      <c r="K925" s="478"/>
    </row>
    <row r="926" spans="1:11" ht="15.75">
      <c r="A926" s="1127"/>
      <c r="G926" s="480"/>
      <c r="H926" s="250"/>
      <c r="I926" s="484"/>
      <c r="J926" s="250"/>
      <c r="K926" s="478"/>
    </row>
    <row r="927" spans="1:11" ht="15.75">
      <c r="A927" s="1127"/>
      <c r="G927" s="480"/>
      <c r="H927" s="250"/>
      <c r="I927" s="484"/>
      <c r="J927" s="250"/>
      <c r="K927" s="478"/>
    </row>
    <row r="928" spans="1:11" ht="15.75">
      <c r="A928" s="1127"/>
      <c r="G928" s="480"/>
      <c r="H928" s="250"/>
      <c r="I928" s="484"/>
      <c r="J928" s="250"/>
      <c r="K928" s="478"/>
    </row>
    <row r="929" spans="1:11" ht="15.75">
      <c r="A929" s="1127"/>
      <c r="G929" s="480"/>
      <c r="H929" s="250"/>
      <c r="I929" s="484"/>
      <c r="J929" s="250"/>
      <c r="K929" s="478"/>
    </row>
    <row r="930" spans="1:11" ht="15.75">
      <c r="A930" s="1127"/>
      <c r="G930" s="480"/>
      <c r="H930" s="250"/>
      <c r="I930" s="484"/>
      <c r="J930" s="250"/>
      <c r="K930" s="478"/>
    </row>
    <row r="931" spans="1:11" ht="15.75">
      <c r="A931" s="1127"/>
      <c r="G931" s="480"/>
      <c r="H931" s="250"/>
      <c r="I931" s="484"/>
      <c r="J931" s="250"/>
      <c r="K931" s="478"/>
    </row>
    <row r="932" spans="1:11" ht="15.75">
      <c r="A932" s="1127"/>
      <c r="G932" s="480"/>
      <c r="H932" s="250"/>
      <c r="I932" s="484"/>
      <c r="J932" s="250"/>
      <c r="K932" s="478"/>
    </row>
    <row r="933" spans="1:11" ht="15.75">
      <c r="A933" s="1127"/>
      <c r="G933" s="480"/>
      <c r="H933" s="250"/>
      <c r="I933" s="484"/>
      <c r="J933" s="250"/>
      <c r="K933" s="478"/>
    </row>
    <row r="934" spans="1:11" ht="15.75">
      <c r="A934" s="1127"/>
      <c r="G934" s="480"/>
      <c r="H934" s="250"/>
      <c r="I934" s="484"/>
      <c r="J934" s="250"/>
      <c r="K934" s="478"/>
    </row>
    <row r="935" spans="1:11" ht="15.75">
      <c r="A935" s="1127"/>
      <c r="G935" s="480"/>
      <c r="H935" s="250"/>
      <c r="I935" s="484"/>
      <c r="J935" s="250"/>
      <c r="K935" s="478"/>
    </row>
    <row r="936" spans="1:11" ht="15.75">
      <c r="A936" s="1127"/>
      <c r="G936" s="480"/>
      <c r="H936" s="250"/>
      <c r="I936" s="484"/>
      <c r="J936" s="250"/>
      <c r="K936" s="478"/>
    </row>
    <row r="937" spans="1:11" ht="15.75">
      <c r="A937" s="1127"/>
      <c r="G937" s="480"/>
      <c r="H937" s="250"/>
      <c r="I937" s="484"/>
      <c r="J937" s="250"/>
      <c r="K937" s="478"/>
    </row>
    <row r="938" spans="1:11" ht="15.75">
      <c r="A938" s="1127"/>
      <c r="G938" s="480"/>
      <c r="H938" s="250"/>
      <c r="I938" s="484"/>
      <c r="J938" s="250"/>
      <c r="K938" s="478"/>
    </row>
    <row r="939" spans="1:11" ht="15.75">
      <c r="A939" s="1127"/>
      <c r="G939" s="480"/>
      <c r="H939" s="250"/>
      <c r="I939" s="484"/>
      <c r="J939" s="250"/>
      <c r="K939" s="478"/>
    </row>
    <row r="940" spans="1:11" ht="15.75">
      <c r="A940" s="1127"/>
      <c r="G940" s="480"/>
      <c r="H940" s="250"/>
      <c r="I940" s="484"/>
      <c r="J940" s="250"/>
      <c r="K940" s="478"/>
    </row>
    <row r="941" spans="1:11" ht="15.75">
      <c r="A941" s="1127"/>
      <c r="G941" s="480"/>
      <c r="H941" s="250"/>
      <c r="I941" s="484"/>
      <c r="J941" s="250"/>
      <c r="K941" s="478"/>
    </row>
    <row r="942" spans="1:11" ht="15.75">
      <c r="A942" s="1127"/>
      <c r="G942" s="480"/>
      <c r="H942" s="250"/>
      <c r="I942" s="484"/>
      <c r="J942" s="250"/>
      <c r="K942" s="478"/>
    </row>
    <row r="943" spans="1:11" ht="15.75">
      <c r="A943" s="1127"/>
      <c r="G943" s="480"/>
      <c r="H943" s="250"/>
      <c r="I943" s="484"/>
      <c r="J943" s="250"/>
      <c r="K943" s="478"/>
    </row>
    <row r="944" spans="1:11" ht="15.75">
      <c r="A944" s="1127"/>
      <c r="G944" s="480"/>
      <c r="H944" s="250"/>
      <c r="I944" s="484"/>
      <c r="J944" s="250"/>
      <c r="K944" s="478"/>
    </row>
    <row r="945" spans="1:11" ht="15.75">
      <c r="A945" s="1127"/>
      <c r="G945" s="480"/>
      <c r="H945" s="250"/>
      <c r="I945" s="484"/>
      <c r="J945" s="250"/>
      <c r="K945" s="478"/>
    </row>
    <row r="946" spans="1:11" ht="15.75">
      <c r="A946" s="1127"/>
      <c r="G946" s="480"/>
      <c r="H946" s="250"/>
      <c r="I946" s="484"/>
      <c r="J946" s="250"/>
      <c r="K946" s="478"/>
    </row>
    <row r="947" spans="1:11" ht="15.75">
      <c r="A947" s="1127"/>
      <c r="G947" s="480"/>
      <c r="H947" s="250"/>
      <c r="I947" s="484"/>
      <c r="J947" s="250"/>
      <c r="K947" s="478"/>
    </row>
    <row r="948" spans="1:11" ht="15.75">
      <c r="A948" s="1127"/>
      <c r="G948" s="480"/>
      <c r="H948" s="250"/>
      <c r="I948" s="484"/>
      <c r="J948" s="250"/>
      <c r="K948" s="478"/>
    </row>
    <row r="949" spans="1:11" ht="15.75">
      <c r="A949" s="1127"/>
      <c r="G949" s="480"/>
      <c r="H949" s="250"/>
      <c r="I949" s="484"/>
      <c r="J949" s="250"/>
      <c r="K949" s="478"/>
    </row>
    <row r="950" spans="1:11" ht="15.75">
      <c r="A950" s="1127"/>
      <c r="G950" s="480"/>
      <c r="H950" s="250"/>
      <c r="I950" s="484"/>
      <c r="J950" s="250"/>
      <c r="K950" s="478"/>
    </row>
    <row r="951" spans="1:11" ht="15.75">
      <c r="A951" s="1127"/>
      <c r="G951" s="480"/>
      <c r="H951" s="250"/>
      <c r="I951" s="484"/>
      <c r="J951" s="250"/>
      <c r="K951" s="478"/>
    </row>
    <row r="952" spans="1:11" ht="15.75">
      <c r="A952" s="1127"/>
      <c r="G952" s="480"/>
      <c r="H952" s="250"/>
      <c r="I952" s="484"/>
      <c r="J952" s="250"/>
      <c r="K952" s="478"/>
    </row>
    <row r="953" spans="1:11" ht="15.75">
      <c r="A953" s="1127"/>
      <c r="G953" s="480"/>
      <c r="H953" s="250"/>
      <c r="I953" s="484"/>
      <c r="J953" s="250"/>
      <c r="K953" s="478"/>
    </row>
    <row r="954" spans="1:11" ht="15.75">
      <c r="A954" s="1127"/>
      <c r="G954" s="480"/>
      <c r="H954" s="250"/>
      <c r="I954" s="484"/>
      <c r="J954" s="250"/>
      <c r="K954" s="478"/>
    </row>
    <row r="955" spans="1:11" ht="15.75">
      <c r="A955" s="1127"/>
      <c r="G955" s="480"/>
      <c r="H955" s="250"/>
      <c r="I955" s="484"/>
      <c r="J955" s="250"/>
      <c r="K955" s="478"/>
    </row>
    <row r="956" spans="1:11" ht="15.75">
      <c r="A956" s="1127"/>
      <c r="G956" s="480"/>
      <c r="H956" s="250"/>
      <c r="I956" s="484"/>
      <c r="J956" s="250"/>
      <c r="K956" s="478"/>
    </row>
    <row r="957" spans="1:11" ht="15.75">
      <c r="A957" s="1127"/>
      <c r="G957" s="480"/>
      <c r="H957" s="250"/>
      <c r="I957" s="484"/>
      <c r="J957" s="250"/>
      <c r="K957" s="478"/>
    </row>
    <row r="958" spans="1:11" ht="15.75">
      <c r="A958" s="1127"/>
      <c r="G958" s="480"/>
      <c r="H958" s="250"/>
      <c r="I958" s="484"/>
      <c r="J958" s="250"/>
      <c r="K958" s="478"/>
    </row>
    <row r="959" spans="1:11" ht="15.75">
      <c r="A959" s="1127"/>
      <c r="G959" s="480"/>
      <c r="H959" s="250"/>
      <c r="I959" s="484"/>
      <c r="J959" s="250"/>
      <c r="K959" s="478"/>
    </row>
    <row r="960" spans="1:11" ht="15.75">
      <c r="A960" s="1127"/>
      <c r="G960" s="480"/>
      <c r="H960" s="250"/>
      <c r="I960" s="484"/>
      <c r="J960" s="250"/>
      <c r="K960" s="478"/>
    </row>
    <row r="961" spans="1:11" ht="15.75">
      <c r="A961" s="1127"/>
      <c r="G961" s="480"/>
      <c r="H961" s="250"/>
      <c r="I961" s="484"/>
      <c r="J961" s="250"/>
      <c r="K961" s="478"/>
    </row>
    <row r="962" spans="1:11" ht="15.75">
      <c r="A962" s="1127"/>
      <c r="G962" s="480"/>
      <c r="H962" s="250"/>
      <c r="I962" s="484"/>
      <c r="J962" s="250"/>
      <c r="K962" s="478"/>
    </row>
    <row r="963" spans="1:11" ht="15.75">
      <c r="A963" s="1127"/>
      <c r="G963" s="480"/>
      <c r="H963" s="250"/>
      <c r="I963" s="484"/>
      <c r="J963" s="250"/>
      <c r="K963" s="478"/>
    </row>
    <row r="964" spans="1:11" ht="15.75">
      <c r="A964" s="1127"/>
      <c r="G964" s="480"/>
      <c r="H964" s="250"/>
      <c r="I964" s="484"/>
      <c r="J964" s="250"/>
      <c r="K964" s="478"/>
    </row>
    <row r="965" spans="1:11" ht="15.75">
      <c r="A965" s="1127"/>
      <c r="G965" s="480"/>
      <c r="H965" s="250"/>
      <c r="I965" s="484"/>
      <c r="J965" s="250"/>
      <c r="K965" s="478"/>
    </row>
    <row r="966" spans="1:11" ht="15.75">
      <c r="A966" s="1127"/>
      <c r="G966" s="480"/>
      <c r="H966" s="250"/>
      <c r="I966" s="484"/>
      <c r="J966" s="250"/>
      <c r="K966" s="478"/>
    </row>
    <row r="967" spans="1:11" ht="15.75">
      <c r="A967" s="1127"/>
      <c r="G967" s="480"/>
      <c r="H967" s="250"/>
      <c r="I967" s="484"/>
      <c r="J967" s="250"/>
      <c r="K967" s="478"/>
    </row>
    <row r="968" spans="1:11" ht="15.75">
      <c r="A968" s="1127"/>
      <c r="G968" s="480"/>
      <c r="H968" s="250"/>
      <c r="I968" s="484"/>
      <c r="J968" s="250"/>
      <c r="K968" s="478"/>
    </row>
    <row r="969" spans="1:11" ht="15.75">
      <c r="A969" s="1127"/>
      <c r="G969" s="480"/>
      <c r="H969" s="250"/>
      <c r="I969" s="484"/>
      <c r="J969" s="250"/>
      <c r="K969" s="478"/>
    </row>
    <row r="970" spans="1:11" ht="15.75">
      <c r="A970" s="1127"/>
      <c r="G970" s="480"/>
      <c r="H970" s="250"/>
      <c r="I970" s="484"/>
      <c r="J970" s="250"/>
      <c r="K970" s="478"/>
    </row>
    <row r="971" spans="1:11" ht="15.75">
      <c r="A971" s="1127"/>
      <c r="G971" s="480"/>
      <c r="H971" s="250"/>
      <c r="I971" s="484"/>
      <c r="J971" s="250"/>
      <c r="K971" s="478"/>
    </row>
    <row r="972" spans="1:11" ht="15.75">
      <c r="A972" s="1127"/>
      <c r="G972" s="480"/>
      <c r="H972" s="250"/>
      <c r="I972" s="484"/>
      <c r="J972" s="250"/>
      <c r="K972" s="478"/>
    </row>
    <row r="973" spans="1:11" ht="15.75">
      <c r="A973" s="1127"/>
      <c r="G973" s="480"/>
      <c r="H973" s="250"/>
      <c r="I973" s="484"/>
      <c r="J973" s="250"/>
      <c r="K973" s="478"/>
    </row>
    <row r="974" spans="1:11" ht="15.75">
      <c r="A974" s="1127"/>
      <c r="G974" s="480"/>
      <c r="H974" s="250"/>
      <c r="I974" s="484"/>
      <c r="J974" s="250"/>
      <c r="K974" s="478"/>
    </row>
    <row r="975" spans="1:11" ht="15.75">
      <c r="A975" s="1127"/>
      <c r="G975" s="480"/>
      <c r="H975" s="250"/>
      <c r="I975" s="484"/>
      <c r="J975" s="250"/>
      <c r="K975" s="478"/>
    </row>
    <row r="976" spans="1:11" ht="15.75">
      <c r="A976" s="1127"/>
      <c r="G976" s="480"/>
      <c r="H976" s="250"/>
      <c r="I976" s="484"/>
      <c r="J976" s="250"/>
      <c r="K976" s="478"/>
    </row>
    <row r="977" spans="1:11" ht="15.75">
      <c r="A977" s="1127"/>
      <c r="G977" s="480"/>
      <c r="H977" s="250"/>
      <c r="I977" s="484"/>
      <c r="J977" s="250"/>
      <c r="K977" s="478"/>
    </row>
    <row r="978" spans="1:11" ht="15.75">
      <c r="A978" s="1127"/>
      <c r="G978" s="480"/>
      <c r="H978" s="250"/>
      <c r="I978" s="484"/>
      <c r="J978" s="250"/>
      <c r="K978" s="478"/>
    </row>
    <row r="979" spans="1:11" ht="15.75">
      <c r="A979" s="1127"/>
      <c r="G979" s="480"/>
      <c r="H979" s="250"/>
      <c r="I979" s="484"/>
      <c r="J979" s="250"/>
      <c r="K979" s="478"/>
    </row>
    <row r="980" spans="1:11" ht="15.75">
      <c r="A980" s="1127"/>
      <c r="G980" s="480"/>
      <c r="H980" s="250"/>
      <c r="I980" s="484"/>
      <c r="J980" s="250"/>
      <c r="K980" s="478"/>
    </row>
    <row r="981" spans="1:11" ht="15.75">
      <c r="A981" s="1127"/>
      <c r="G981" s="480"/>
      <c r="H981" s="250"/>
      <c r="I981" s="484"/>
      <c r="J981" s="250"/>
      <c r="K981" s="478"/>
    </row>
    <row r="982" spans="1:11" ht="15.75">
      <c r="A982" s="1127"/>
      <c r="G982" s="480"/>
      <c r="H982" s="250"/>
      <c r="I982" s="484"/>
      <c r="J982" s="250"/>
      <c r="K982" s="478"/>
    </row>
    <row r="983" spans="1:11" ht="15.75">
      <c r="A983" s="1127"/>
      <c r="G983" s="480"/>
      <c r="H983" s="250"/>
      <c r="I983" s="484"/>
      <c r="J983" s="250"/>
      <c r="K983" s="478"/>
    </row>
    <row r="984" spans="1:11" ht="15.75">
      <c r="A984" s="1127"/>
      <c r="G984" s="480"/>
      <c r="H984" s="250"/>
      <c r="I984" s="484"/>
      <c r="J984" s="250"/>
      <c r="K984" s="478"/>
    </row>
    <row r="985" spans="1:11" ht="15.75">
      <c r="A985" s="1127"/>
      <c r="G985" s="480"/>
      <c r="H985" s="250"/>
      <c r="I985" s="484"/>
      <c r="J985" s="250"/>
      <c r="K985" s="478"/>
    </row>
    <row r="986" spans="1:11" ht="15.75">
      <c r="A986" s="1127"/>
      <c r="G986" s="480"/>
      <c r="H986" s="250"/>
      <c r="I986" s="484"/>
      <c r="J986" s="250"/>
      <c r="K986" s="478"/>
    </row>
    <row r="987" spans="1:11" ht="15.75">
      <c r="A987" s="1127"/>
      <c r="G987" s="480"/>
      <c r="H987" s="250"/>
      <c r="I987" s="484"/>
      <c r="J987" s="250"/>
      <c r="K987" s="478"/>
    </row>
    <row r="988" spans="1:11" ht="15.75">
      <c r="A988" s="1127"/>
      <c r="G988" s="480"/>
      <c r="H988" s="250"/>
      <c r="I988" s="484"/>
      <c r="J988" s="250"/>
      <c r="K988" s="478"/>
    </row>
    <row r="989" spans="1:11" ht="15.75">
      <c r="A989" s="1127"/>
      <c r="G989" s="480"/>
      <c r="H989" s="250"/>
      <c r="I989" s="484"/>
      <c r="J989" s="250"/>
      <c r="K989" s="478"/>
    </row>
    <row r="990" spans="1:11" ht="15.75">
      <c r="A990" s="1127"/>
      <c r="G990" s="480"/>
      <c r="H990" s="250"/>
      <c r="I990" s="484"/>
      <c r="J990" s="250"/>
      <c r="K990" s="478"/>
    </row>
    <row r="991" spans="1:11" ht="15.75">
      <c r="A991" s="1127"/>
      <c r="G991" s="480"/>
      <c r="H991" s="250"/>
      <c r="I991" s="484"/>
      <c r="J991" s="250"/>
      <c r="K991" s="478"/>
    </row>
    <row r="992" spans="1:11" ht="15.75">
      <c r="A992" s="1127"/>
      <c r="G992" s="480"/>
      <c r="H992" s="250"/>
      <c r="I992" s="484"/>
      <c r="J992" s="250"/>
      <c r="K992" s="478"/>
    </row>
    <row r="993" spans="1:11" ht="15.75">
      <c r="A993" s="1127"/>
      <c r="G993" s="480"/>
      <c r="H993" s="250"/>
      <c r="I993" s="484"/>
      <c r="J993" s="250"/>
      <c r="K993" s="478"/>
    </row>
    <row r="994" spans="1:11" ht="15.75">
      <c r="A994" s="1127"/>
      <c r="G994" s="480"/>
      <c r="H994" s="250"/>
      <c r="I994" s="484"/>
      <c r="J994" s="250"/>
      <c r="K994" s="478"/>
    </row>
    <row r="995" spans="1:11" ht="15.75">
      <c r="A995" s="1127"/>
      <c r="G995" s="480"/>
      <c r="H995" s="250"/>
      <c r="I995" s="484"/>
      <c r="J995" s="250"/>
      <c r="K995" s="478"/>
    </row>
    <row r="996" spans="1:11" ht="15.75">
      <c r="A996" s="1127"/>
      <c r="G996" s="480"/>
      <c r="H996" s="250"/>
      <c r="I996" s="484"/>
      <c r="J996" s="250"/>
      <c r="K996" s="478"/>
    </row>
    <row r="997" spans="1:11" ht="15.75">
      <c r="A997" s="1127"/>
      <c r="G997" s="480"/>
      <c r="H997" s="250"/>
      <c r="I997" s="484"/>
      <c r="J997" s="250"/>
      <c r="K997" s="478"/>
    </row>
    <row r="998" spans="1:11" ht="15.75">
      <c r="A998" s="1127"/>
      <c r="G998" s="480"/>
      <c r="H998" s="250"/>
      <c r="I998" s="484"/>
      <c r="J998" s="250"/>
      <c r="K998" s="478"/>
    </row>
    <row r="999" spans="1:11" ht="15.75">
      <c r="A999" s="1127"/>
      <c r="G999" s="480"/>
      <c r="H999" s="250"/>
      <c r="I999" s="484"/>
      <c r="J999" s="250"/>
      <c r="K999" s="478"/>
    </row>
    <row r="1000" spans="1:11" ht="15.75">
      <c r="A1000" s="1127"/>
      <c r="G1000" s="480"/>
      <c r="H1000" s="250"/>
      <c r="I1000" s="484"/>
      <c r="J1000" s="250"/>
      <c r="K1000" s="478"/>
    </row>
    <row r="1001" spans="1:11" ht="15.75">
      <c r="A1001" s="1127"/>
      <c r="G1001" s="480"/>
      <c r="H1001" s="250"/>
      <c r="I1001" s="484"/>
      <c r="J1001" s="250"/>
      <c r="K1001" s="478"/>
    </row>
    <row r="1002" spans="1:11" ht="15.75">
      <c r="A1002" s="1127"/>
      <c r="G1002" s="480"/>
      <c r="H1002" s="250"/>
      <c r="I1002" s="484"/>
      <c r="J1002" s="250"/>
      <c r="K1002" s="478"/>
    </row>
    <row r="1003" spans="1:11" ht="15.75">
      <c r="A1003" s="1127"/>
      <c r="G1003" s="480"/>
      <c r="H1003" s="250"/>
      <c r="I1003" s="484"/>
      <c r="J1003" s="250"/>
      <c r="K1003" s="478"/>
    </row>
    <row r="1004" spans="1:11" ht="15.75">
      <c r="A1004" s="1127"/>
      <c r="G1004" s="480"/>
      <c r="H1004" s="250"/>
      <c r="I1004" s="484"/>
      <c r="J1004" s="250"/>
      <c r="K1004" s="478"/>
    </row>
    <row r="1005" spans="1:11" ht="15.75">
      <c r="A1005" s="1127"/>
      <c r="G1005" s="480"/>
      <c r="H1005" s="250"/>
      <c r="I1005" s="484"/>
      <c r="J1005" s="250"/>
      <c r="K1005" s="478"/>
    </row>
    <row r="1006" spans="1:11" ht="15.75">
      <c r="A1006" s="1127"/>
      <c r="G1006" s="480"/>
      <c r="H1006" s="250"/>
      <c r="I1006" s="484"/>
      <c r="J1006" s="250"/>
      <c r="K1006" s="478"/>
    </row>
    <row r="1007" spans="1:11" ht="15.75">
      <c r="A1007" s="1127"/>
      <c r="G1007" s="480"/>
      <c r="H1007" s="250"/>
      <c r="I1007" s="484"/>
      <c r="J1007" s="250"/>
      <c r="K1007" s="478"/>
    </row>
    <row r="1008" spans="1:11" ht="15.75">
      <c r="A1008" s="1127"/>
      <c r="G1008" s="480"/>
      <c r="H1008" s="250"/>
      <c r="I1008" s="484"/>
      <c r="J1008" s="250"/>
      <c r="K1008" s="478"/>
    </row>
    <row r="1009" spans="1:11" ht="15.75">
      <c r="A1009" s="1127"/>
      <c r="G1009" s="480"/>
      <c r="H1009" s="250"/>
      <c r="I1009" s="484"/>
      <c r="J1009" s="250"/>
      <c r="K1009" s="478"/>
    </row>
    <row r="1010" spans="1:11" ht="15.75">
      <c r="A1010" s="1127"/>
      <c r="G1010" s="480"/>
      <c r="H1010" s="250"/>
      <c r="I1010" s="484"/>
      <c r="J1010" s="250"/>
      <c r="K1010" s="478"/>
    </row>
    <row r="1011" spans="1:11" ht="15.75">
      <c r="A1011" s="1127"/>
      <c r="G1011" s="480"/>
      <c r="H1011" s="250"/>
      <c r="I1011" s="484"/>
      <c r="J1011" s="250"/>
      <c r="K1011" s="478"/>
    </row>
    <row r="1012" spans="1:11" ht="15.75">
      <c r="A1012" s="1127"/>
      <c r="G1012" s="480"/>
      <c r="H1012" s="250"/>
      <c r="I1012" s="484"/>
      <c r="J1012" s="250"/>
      <c r="K1012" s="478"/>
    </row>
    <row r="1013" spans="1:11" ht="15.75">
      <c r="A1013" s="1127"/>
      <c r="G1013" s="480"/>
      <c r="H1013" s="250"/>
      <c r="I1013" s="484"/>
      <c r="J1013" s="250"/>
      <c r="K1013" s="478"/>
    </row>
    <row r="1014" spans="1:11" ht="15.75">
      <c r="A1014" s="1127"/>
      <c r="G1014" s="480"/>
      <c r="H1014" s="250"/>
      <c r="I1014" s="484"/>
      <c r="J1014" s="250"/>
      <c r="K1014" s="478"/>
    </row>
    <row r="1015" spans="1:11" ht="15.75">
      <c r="A1015" s="1127"/>
      <c r="G1015" s="480"/>
      <c r="H1015" s="250"/>
      <c r="I1015" s="484"/>
      <c r="J1015" s="250"/>
      <c r="K1015" s="478"/>
    </row>
    <row r="1016" spans="1:11" ht="15.75">
      <c r="A1016" s="1127"/>
      <c r="G1016" s="480"/>
      <c r="H1016" s="250"/>
      <c r="I1016" s="484"/>
      <c r="J1016" s="250"/>
      <c r="K1016" s="478"/>
    </row>
    <row r="1017" spans="1:11" ht="15.75">
      <c r="A1017" s="1127"/>
      <c r="G1017" s="480"/>
      <c r="H1017" s="250"/>
      <c r="I1017" s="484"/>
      <c r="J1017" s="250"/>
      <c r="K1017" s="478"/>
    </row>
    <row r="1018" spans="1:11" ht="15.75">
      <c r="A1018" s="1127"/>
      <c r="G1018" s="480"/>
      <c r="H1018" s="250"/>
      <c r="I1018" s="484"/>
      <c r="J1018" s="250"/>
      <c r="K1018" s="478"/>
    </row>
    <row r="1019" spans="1:11" ht="15.75">
      <c r="A1019" s="1127"/>
      <c r="G1019" s="480"/>
      <c r="H1019" s="250"/>
      <c r="I1019" s="484"/>
      <c r="J1019" s="250"/>
      <c r="K1019" s="478"/>
    </row>
    <row r="1020" spans="1:11" ht="15.75">
      <c r="A1020" s="1127"/>
      <c r="G1020" s="480"/>
      <c r="H1020" s="250"/>
      <c r="I1020" s="484"/>
      <c r="J1020" s="250"/>
      <c r="K1020" s="478"/>
    </row>
    <row r="1021" spans="1:11" ht="15.75">
      <c r="A1021" s="1127"/>
      <c r="G1021" s="480"/>
      <c r="H1021" s="250"/>
      <c r="I1021" s="484"/>
      <c r="J1021" s="250"/>
      <c r="K1021" s="478"/>
    </row>
    <row r="1022" spans="1:11" ht="15" customHeight="1">
      <c r="A1022" s="1127"/>
      <c r="G1022" s="480"/>
      <c r="H1022" s="250"/>
      <c r="I1022" s="484"/>
      <c r="J1022" s="250"/>
      <c r="K1022" s="478"/>
    </row>
    <row r="1023" spans="1:11" ht="15" customHeight="1">
      <c r="A1023" s="1127"/>
      <c r="G1023" s="480"/>
      <c r="H1023" s="250"/>
      <c r="I1023" s="484"/>
      <c r="J1023" s="250"/>
      <c r="K1023" s="478"/>
    </row>
    <row r="1024" spans="1:11" ht="15" customHeight="1">
      <c r="A1024" s="1127"/>
      <c r="G1024" s="480"/>
      <c r="H1024" s="250"/>
      <c r="I1024" s="484"/>
      <c r="J1024" s="250"/>
      <c r="K1024" s="478"/>
    </row>
  </sheetData>
  <mergeCells count="10">
    <mergeCell ref="A27:K27"/>
    <mergeCell ref="A17:K17"/>
    <mergeCell ref="A21:K21"/>
    <mergeCell ref="A24:K24"/>
    <mergeCell ref="L1:Q1"/>
    <mergeCell ref="A1:K1"/>
    <mergeCell ref="A3:K3"/>
    <mergeCell ref="A4:K4"/>
    <mergeCell ref="A13:K13"/>
    <mergeCell ref="A9:K9"/>
  </mergeCells>
  <pageMargins left="0.75" right="0.75" top="1" bottom="1" header="0" footer="0"/>
  <pageSetup paperSize="9"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59F19-EBEE-1345-B416-134A6A30D9F9}">
  <dimension ref="A1:AB1076"/>
  <sheetViews>
    <sheetView zoomScale="85" zoomScaleNormal="85" workbookViewId="0">
      <pane ySplit="1" topLeftCell="A155" activePane="bottomLeft" state="frozen"/>
      <selection pane="bottomLeft" activeCell="G172" sqref="G172"/>
    </sheetView>
  </sheetViews>
  <sheetFormatPr defaultColWidth="7.5546875" defaultRowHeight="15" customHeight="1"/>
  <cols>
    <col min="1" max="1" width="11" style="194" customWidth="1"/>
    <col min="2" max="2" width="12.44140625" style="1486" customWidth="1"/>
    <col min="3" max="3" width="16.44140625" style="1480" customWidth="1"/>
    <col min="4" max="4" width="12" style="1478" customWidth="1"/>
    <col min="5" max="5" width="7.5546875" style="1481" customWidth="1"/>
    <col min="6" max="6" width="8.109375" style="1481" customWidth="1"/>
    <col min="7" max="7" width="97.6640625" style="1482" customWidth="1"/>
    <col min="8" max="8" width="10.88671875" style="1553" customWidth="1"/>
    <col min="9" max="9" width="12.109375" style="1483" hidden="1" customWidth="1"/>
    <col min="10" max="10" width="22.6640625" style="1499" customWidth="1"/>
    <col min="11" max="11" width="23.5546875" style="1478" customWidth="1"/>
    <col min="12" max="12" width="10" style="1826" customWidth="1"/>
    <col min="13" max="13" width="10" style="1483" customWidth="1"/>
    <col min="14" max="14" width="16.5546875" style="1483" customWidth="1"/>
    <col min="15" max="15" width="17.109375" style="1483" customWidth="1"/>
    <col min="16" max="16" width="19.44140625" style="1483" customWidth="1"/>
    <col min="17" max="17" width="56.5546875" style="1478" customWidth="1"/>
    <col min="18" max="23" width="7.5546875" style="1478"/>
    <col min="24" max="24" width="14.33203125" style="1478" customWidth="1"/>
    <col min="25" max="25" width="8.44140625" style="1478" customWidth="1"/>
    <col min="26" max="26" width="15.6640625" style="1478" customWidth="1"/>
    <col min="27" max="27" width="24.109375" style="1478" customWidth="1"/>
    <col min="28" max="28" width="19.88671875" style="1478" customWidth="1"/>
    <col min="29" max="16384" width="7.5546875" style="1478"/>
  </cols>
  <sheetData>
    <row r="1" spans="1:17" s="220" customFormat="1" ht="105" customHeight="1">
      <c r="A1" s="186" t="s">
        <v>973</v>
      </c>
      <c r="B1" s="1472" t="s">
        <v>2235</v>
      </c>
      <c r="C1" s="1473" t="s">
        <v>2</v>
      </c>
      <c r="D1" s="894" t="s">
        <v>8646</v>
      </c>
      <c r="E1" s="1473" t="s">
        <v>8647</v>
      </c>
      <c r="F1" s="1473" t="s">
        <v>5125</v>
      </c>
      <c r="G1" s="1474" t="s">
        <v>5677</v>
      </c>
      <c r="H1" s="1552" t="s">
        <v>975</v>
      </c>
      <c r="I1" s="1475" t="s">
        <v>2239</v>
      </c>
      <c r="J1" s="187" t="s">
        <v>976</v>
      </c>
      <c r="K1" s="1474" t="s">
        <v>977</v>
      </c>
      <c r="L1" s="1814" t="s">
        <v>8701</v>
      </c>
      <c r="M1" s="1475" t="s">
        <v>8699</v>
      </c>
      <c r="N1" s="1475" t="s">
        <v>8700</v>
      </c>
      <c r="O1" s="1475" t="s">
        <v>8644</v>
      </c>
      <c r="P1" s="1475" t="s">
        <v>8645</v>
      </c>
      <c r="Q1" s="1596" t="s">
        <v>8438</v>
      </c>
    </row>
    <row r="2" spans="1:17" ht="18" customHeight="1">
      <c r="A2" s="1676"/>
      <c r="B2" s="1572"/>
      <c r="C2" s="1573"/>
      <c r="D2" s="1574"/>
      <c r="E2" s="1575"/>
      <c r="F2" s="1575"/>
      <c r="G2" s="1687" t="s">
        <v>8641</v>
      </c>
      <c r="H2" s="1577"/>
      <c r="I2" s="1578"/>
      <c r="J2" s="1579"/>
      <c r="K2" s="1574"/>
      <c r="L2" s="1849" t="s">
        <v>8703</v>
      </c>
      <c r="M2" s="1578"/>
      <c r="N2" s="1578"/>
      <c r="O2" s="1578"/>
      <c r="P2" s="1578"/>
    </row>
    <row r="3" spans="1:17" ht="18" customHeight="1">
      <c r="A3" s="1677"/>
      <c r="B3" s="1678"/>
      <c r="C3" s="1679"/>
      <c r="D3" s="1680"/>
      <c r="E3" s="1681"/>
      <c r="F3" s="1681"/>
      <c r="G3" s="1688" t="s">
        <v>8642</v>
      </c>
      <c r="H3" s="1683"/>
      <c r="I3" s="1684"/>
      <c r="J3" s="1685"/>
      <c r="K3" s="1686"/>
      <c r="L3" s="1850" t="s">
        <v>8704</v>
      </c>
      <c r="M3" s="1684"/>
      <c r="N3" s="1684"/>
      <c r="O3" s="1684"/>
      <c r="P3" s="1684"/>
    </row>
    <row r="4" spans="1:17" ht="18" customHeight="1">
      <c r="A4" s="1764"/>
      <c r="B4" s="1765"/>
      <c r="C4" s="1766"/>
      <c r="D4" s="1767"/>
      <c r="E4" s="1768"/>
      <c r="F4" s="1768"/>
      <c r="G4" s="1769" t="s">
        <v>8643</v>
      </c>
      <c r="H4" s="1770"/>
      <c r="I4" s="1771"/>
      <c r="J4" s="1772"/>
      <c r="K4" s="1773"/>
      <c r="L4" s="1848" t="s">
        <v>8702</v>
      </c>
      <c r="M4" s="1771"/>
      <c r="N4" s="1771"/>
      <c r="O4" s="1771"/>
      <c r="P4" s="1771"/>
    </row>
    <row r="5" spans="1:17" ht="15.75">
      <c r="B5" s="1479"/>
      <c r="J5" s="1484"/>
      <c r="K5" s="1485"/>
      <c r="L5" s="1532"/>
    </row>
    <row r="6" spans="1:17" s="220" customFormat="1" ht="15.75" customHeight="1">
      <c r="A6" s="210"/>
      <c r="B6" s="1748"/>
      <c r="C6" s="1569"/>
      <c r="D6" s="1749"/>
      <c r="E6" s="1750"/>
      <c r="F6" s="1750"/>
      <c r="G6" s="210"/>
      <c r="H6" s="1556"/>
      <c r="I6" s="1751"/>
      <c r="J6" s="1752"/>
      <c r="K6" s="1753"/>
      <c r="L6" s="1816"/>
      <c r="M6" s="1751"/>
      <c r="N6" s="1549"/>
      <c r="O6" s="1751"/>
      <c r="P6" s="1549"/>
    </row>
    <row r="7" spans="1:17" ht="18" customHeight="1">
      <c r="A7" s="210"/>
      <c r="B7" s="1566"/>
      <c r="C7" s="1569"/>
      <c r="D7" s="199"/>
      <c r="E7" s="1750"/>
      <c r="F7" s="1750"/>
      <c r="G7" s="1759" t="s">
        <v>8601</v>
      </c>
      <c r="H7" s="1556"/>
      <c r="I7" s="1549"/>
      <c r="J7" s="1484"/>
      <c r="K7" s="1551"/>
      <c r="L7" s="1816"/>
      <c r="M7" s="1549"/>
      <c r="N7" s="1549"/>
      <c r="O7" s="1549"/>
      <c r="P7" s="1549"/>
    </row>
    <row r="8" spans="1:17" ht="15.75" customHeight="1">
      <c r="A8" s="1571" t="s">
        <v>8661</v>
      </c>
      <c r="B8" s="1572" t="s">
        <v>2236</v>
      </c>
      <c r="C8" s="1573" t="str">
        <f>CONCATENATE("DXDY.",B8)</f>
        <v>DXDY.XTURBO.115</v>
      </c>
      <c r="D8" s="1574" t="s">
        <v>2238</v>
      </c>
      <c r="E8" s="1575">
        <v>115</v>
      </c>
      <c r="F8" s="1575">
        <v>22.2</v>
      </c>
      <c r="G8" s="1576" t="str">
        <f t="shared" ref="G8:G15" si="0">CONCATENATE("Disc DiamantatExpert pt. ",+D8," ",+E8,"x",+F8," (mm) ",+K8," - ",+C8)</f>
        <v>Disc DiamantatExpert pt. Portelan dur &amp; Gresie ft. dura 115x22.2 (mm) Premium - DXDY.XTURBO.115</v>
      </c>
      <c r="H8" s="1577" t="s">
        <v>984</v>
      </c>
      <c r="I8" s="1578">
        <v>74.7</v>
      </c>
      <c r="J8" s="1579" t="s">
        <v>4149</v>
      </c>
      <c r="K8" s="1574" t="s">
        <v>1026</v>
      </c>
      <c r="L8" s="1817">
        <f>ROUNDUP(O8*0.55,1)</f>
        <v>41.1</v>
      </c>
      <c r="M8" s="1578">
        <f>O8*0.75</f>
        <v>56.025000000000006</v>
      </c>
      <c r="N8" s="1578">
        <f>O8*0.8</f>
        <v>59.760000000000005</v>
      </c>
      <c r="O8" s="1578">
        <v>74.7</v>
      </c>
      <c r="P8" s="1578">
        <v>89</v>
      </c>
    </row>
    <row r="9" spans="1:17" ht="15.75" customHeight="1">
      <c r="A9" s="1571" t="s">
        <v>8662</v>
      </c>
      <c r="B9" s="1572" t="s">
        <v>2237</v>
      </c>
      <c r="C9" s="1573" t="str">
        <f t="shared" ref="C9:C15" si="1">CONCATENATE("DXDY.",B9)</f>
        <v>DXDY.XTURBO.125</v>
      </c>
      <c r="D9" s="1574" t="s">
        <v>2238</v>
      </c>
      <c r="E9" s="1575">
        <v>125</v>
      </c>
      <c r="F9" s="1575">
        <v>22.2</v>
      </c>
      <c r="G9" s="1576" t="str">
        <f t="shared" si="0"/>
        <v>Disc DiamantatExpert pt. Portelan dur &amp; Gresie ft. dura 125x22.2 (mm) Premium - DXDY.XTURBO.125</v>
      </c>
      <c r="H9" s="1577" t="s">
        <v>984</v>
      </c>
      <c r="I9" s="1578">
        <v>79.8</v>
      </c>
      <c r="J9" s="1579" t="s">
        <v>1414</v>
      </c>
      <c r="K9" s="1574" t="s">
        <v>1026</v>
      </c>
      <c r="L9" s="1817">
        <f t="shared" ref="L9:L15" si="2">ROUNDUP(O9*0.55,1)</f>
        <v>43.9</v>
      </c>
      <c r="M9" s="1578">
        <f t="shared" ref="M9:M15" si="3">O9*0.75</f>
        <v>59.849999999999994</v>
      </c>
      <c r="N9" s="1578">
        <f>O9*0.8</f>
        <v>63.84</v>
      </c>
      <c r="O9" s="1578">
        <v>79.8</v>
      </c>
      <c r="P9" s="1578">
        <v>95</v>
      </c>
    </row>
    <row r="10" spans="1:17" ht="15.75" customHeight="1">
      <c r="A10" s="1571" t="s">
        <v>8665</v>
      </c>
      <c r="B10" s="1572" t="s">
        <v>4230</v>
      </c>
      <c r="C10" s="1573" t="str">
        <f t="shared" si="1"/>
        <v>DXDY.XTURBO.180.25</v>
      </c>
      <c r="D10" s="1574" t="s">
        <v>2238</v>
      </c>
      <c r="E10" s="1575">
        <v>180</v>
      </c>
      <c r="F10" s="1575" t="s">
        <v>4231</v>
      </c>
      <c r="G10" s="1576" t="str">
        <f t="shared" si="0"/>
        <v>Disc DiamantatExpert pt. Portelan dur &amp; Gresie ft. dura 180x25.4/22.2 (mm) Premium - DXDY.XTURBO.180.25</v>
      </c>
      <c r="H10" s="1577" t="s">
        <v>984</v>
      </c>
      <c r="I10" s="1578">
        <v>230</v>
      </c>
      <c r="J10" s="1580" t="s">
        <v>1417</v>
      </c>
      <c r="K10" s="1581" t="s">
        <v>1026</v>
      </c>
      <c r="L10" s="1817">
        <f t="shared" si="2"/>
        <v>126.5</v>
      </c>
      <c r="M10" s="1578">
        <f t="shared" si="3"/>
        <v>172.5</v>
      </c>
      <c r="N10" s="1578">
        <f>O10*0.8</f>
        <v>184</v>
      </c>
      <c r="O10" s="1578">
        <v>230</v>
      </c>
      <c r="P10" s="1578">
        <f>O10*1.19</f>
        <v>273.7</v>
      </c>
    </row>
    <row r="11" spans="1:17" ht="15.75" customHeight="1">
      <c r="A11" s="1571" t="s">
        <v>8666</v>
      </c>
      <c r="B11" s="1572" t="s">
        <v>4232</v>
      </c>
      <c r="C11" s="1573" t="str">
        <f t="shared" si="1"/>
        <v>DXDY.XTURBO.200.25</v>
      </c>
      <c r="D11" s="1574" t="s">
        <v>2238</v>
      </c>
      <c r="E11" s="1575">
        <v>200</v>
      </c>
      <c r="F11" s="1575">
        <v>25.4</v>
      </c>
      <c r="G11" s="1576" t="str">
        <f t="shared" si="0"/>
        <v>Disc DiamantatExpert pt. Portelan dur &amp; Gresie ft. dura 200x25.4 (mm) Premium - DXDY.XTURBO.200.25</v>
      </c>
      <c r="H11" s="1577" t="s">
        <v>984</v>
      </c>
      <c r="I11" s="1578">
        <v>240</v>
      </c>
      <c r="J11" s="1582" t="s">
        <v>1421</v>
      </c>
      <c r="K11" s="1574" t="s">
        <v>1026</v>
      </c>
      <c r="L11" s="1817">
        <f t="shared" si="2"/>
        <v>132</v>
      </c>
      <c r="M11" s="1578">
        <f t="shared" si="3"/>
        <v>180</v>
      </c>
      <c r="N11" s="1578">
        <f>O11*0.8</f>
        <v>192</v>
      </c>
      <c r="O11" s="1578">
        <v>240</v>
      </c>
      <c r="P11" s="1578">
        <f>O11*1.19</f>
        <v>285.59999999999997</v>
      </c>
    </row>
    <row r="12" spans="1:17" s="198" customFormat="1" ht="15.75" customHeight="1">
      <c r="A12" s="1571" t="s">
        <v>8663</v>
      </c>
      <c r="B12" s="1572" t="s">
        <v>2267</v>
      </c>
      <c r="C12" s="1573" t="str">
        <f t="shared" si="1"/>
        <v>DXDY.XTURBO.230.25</v>
      </c>
      <c r="D12" s="1574" t="s">
        <v>2238</v>
      </c>
      <c r="E12" s="1575">
        <v>230</v>
      </c>
      <c r="F12" s="1575" t="s">
        <v>2264</v>
      </c>
      <c r="G12" s="1576" t="str">
        <f t="shared" si="0"/>
        <v>Disc DiamantatExpert pt. Portelan dur &amp; Gresie ft. dura 230x25.4/22.2 (mm) Premium - DXDY.XTURBO.230.25</v>
      </c>
      <c r="H12" s="1583" t="s">
        <v>984</v>
      </c>
      <c r="I12" s="1584">
        <v>251</v>
      </c>
      <c r="J12" s="1582"/>
      <c r="K12" s="1574" t="s">
        <v>1026</v>
      </c>
      <c r="L12" s="1817">
        <f t="shared" si="2"/>
        <v>138.1</v>
      </c>
      <c r="M12" s="1578">
        <f t="shared" si="3"/>
        <v>188.25</v>
      </c>
      <c r="N12" s="1584">
        <f t="shared" ref="N12" si="4">O12*0.8</f>
        <v>200.8</v>
      </c>
      <c r="O12" s="1584">
        <v>251</v>
      </c>
      <c r="P12" s="1584">
        <f t="shared" ref="P12" si="5">O12*1.19</f>
        <v>298.69</v>
      </c>
    </row>
    <row r="13" spans="1:17" ht="15.75" customHeight="1">
      <c r="A13" s="1571" t="s">
        <v>8664</v>
      </c>
      <c r="B13" s="1572" t="s">
        <v>2268</v>
      </c>
      <c r="C13" s="1573" t="str">
        <f t="shared" si="1"/>
        <v>DXDY.XTURBO.250.25</v>
      </c>
      <c r="D13" s="1574" t="s">
        <v>2238</v>
      </c>
      <c r="E13" s="1575">
        <v>250</v>
      </c>
      <c r="F13" s="1575">
        <v>25.4</v>
      </c>
      <c r="G13" s="1576" t="str">
        <f t="shared" si="0"/>
        <v>Disc DiamantatExpert pt. Portelan dur &amp; Gresie ft. dura 250x25.4 (mm) Premium - DXDY.XTURBO.250.25</v>
      </c>
      <c r="H13" s="1577" t="s">
        <v>1420</v>
      </c>
      <c r="I13" s="1578">
        <v>277</v>
      </c>
      <c r="J13" s="1582"/>
      <c r="K13" s="1574" t="s">
        <v>1026</v>
      </c>
      <c r="L13" s="1817">
        <f t="shared" si="2"/>
        <v>152.4</v>
      </c>
      <c r="M13" s="1578">
        <f t="shared" si="3"/>
        <v>207.75</v>
      </c>
      <c r="N13" s="1578">
        <f>O13*0.8</f>
        <v>221.60000000000002</v>
      </c>
      <c r="O13" s="1578">
        <v>277</v>
      </c>
      <c r="P13" s="1578">
        <f>O13*1.19</f>
        <v>329.63</v>
      </c>
    </row>
    <row r="14" spans="1:17" ht="15.75" customHeight="1">
      <c r="A14" s="1571" t="s">
        <v>8667</v>
      </c>
      <c r="B14" s="1572" t="s">
        <v>4233</v>
      </c>
      <c r="C14" s="1573" t="str">
        <f t="shared" si="1"/>
        <v>DXDY.XTURBO.300.25</v>
      </c>
      <c r="D14" s="1574" t="s">
        <v>2238</v>
      </c>
      <c r="E14" s="1575">
        <v>300</v>
      </c>
      <c r="F14" s="1575">
        <v>25.4</v>
      </c>
      <c r="G14" s="1576" t="str">
        <f t="shared" si="0"/>
        <v>Disc DiamantatExpert pt. Portelan dur &amp; Gresie ft. dura 300x25.4 (mm) Premium - DXDY.XTURBO.300.25</v>
      </c>
      <c r="H14" s="1577"/>
      <c r="I14" s="1578">
        <v>350</v>
      </c>
      <c r="J14" s="1582"/>
      <c r="K14" s="1574" t="s">
        <v>1026</v>
      </c>
      <c r="L14" s="1817">
        <f t="shared" si="2"/>
        <v>192.5</v>
      </c>
      <c r="M14" s="1578">
        <f t="shared" si="3"/>
        <v>262.5</v>
      </c>
      <c r="N14" s="1578">
        <f>O14*0.8</f>
        <v>280</v>
      </c>
      <c r="O14" s="1578">
        <v>350</v>
      </c>
      <c r="P14" s="1578">
        <f>O14*1.19</f>
        <v>416.5</v>
      </c>
    </row>
    <row r="15" spans="1:17" ht="15.75" customHeight="1">
      <c r="A15" s="1571" t="s">
        <v>8668</v>
      </c>
      <c r="B15" s="1572" t="s">
        <v>4234</v>
      </c>
      <c r="C15" s="1573" t="str">
        <f t="shared" si="1"/>
        <v>DXDY.XTURBO.350.25</v>
      </c>
      <c r="D15" s="1574" t="s">
        <v>2238</v>
      </c>
      <c r="E15" s="1575">
        <v>350</v>
      </c>
      <c r="F15" s="1575">
        <v>25.4</v>
      </c>
      <c r="G15" s="1576" t="str">
        <f t="shared" si="0"/>
        <v>Disc DiamantatExpert pt. Portelan dur &amp; Gresie ft. dura 350x25.4 (mm) Premium - DXDY.XTURBO.350.25</v>
      </c>
      <c r="H15" s="1577"/>
      <c r="I15" s="1578">
        <v>399</v>
      </c>
      <c r="J15" s="1582"/>
      <c r="K15" s="1574" t="s">
        <v>1026</v>
      </c>
      <c r="L15" s="1817">
        <f t="shared" si="2"/>
        <v>219.5</v>
      </c>
      <c r="M15" s="1578">
        <f t="shared" si="3"/>
        <v>299.25</v>
      </c>
      <c r="N15" s="1578">
        <f>O15*0.8</f>
        <v>319.20000000000005</v>
      </c>
      <c r="O15" s="1578">
        <v>399</v>
      </c>
      <c r="P15" s="1578">
        <f>O15*1.19</f>
        <v>474.81</v>
      </c>
    </row>
    <row r="16" spans="1:17" ht="15.75" customHeight="1">
      <c r="A16" s="1585"/>
      <c r="B16" s="1572"/>
      <c r="C16" s="1573"/>
      <c r="D16" s="1574"/>
      <c r="E16" s="1575"/>
      <c r="F16" s="1575"/>
      <c r="G16" s="1576"/>
      <c r="H16" s="1577"/>
      <c r="I16" s="1578"/>
      <c r="J16" s="1582"/>
      <c r="K16" s="1574"/>
      <c r="L16" s="1701"/>
      <c r="M16" s="1578"/>
      <c r="N16" s="1578"/>
      <c r="O16" s="1578"/>
      <c r="P16" s="1578"/>
    </row>
    <row r="17" spans="1:16" s="1551" customFormat="1" ht="15.75" customHeight="1">
      <c r="A17" s="1569"/>
      <c r="B17" s="1566"/>
      <c r="C17" s="1567"/>
      <c r="E17" s="1548"/>
      <c r="F17" s="1548"/>
      <c r="G17" s="1568"/>
      <c r="H17" s="1556"/>
      <c r="I17" s="1549"/>
      <c r="J17" s="1501"/>
      <c r="L17" s="1761"/>
      <c r="M17" s="1549"/>
      <c r="N17" s="1549"/>
      <c r="O17" s="1549"/>
      <c r="P17" s="1549"/>
    </row>
    <row r="18" spans="1:16" ht="18" customHeight="1">
      <c r="A18" s="210"/>
      <c r="B18" s="1566"/>
      <c r="C18" s="1569"/>
      <c r="D18" s="199"/>
      <c r="E18" s="1750"/>
      <c r="F18" s="1750"/>
      <c r="G18" s="1759" t="s">
        <v>8628</v>
      </c>
      <c r="H18" s="1556"/>
      <c r="I18" s="1549"/>
      <c r="J18" s="1484"/>
      <c r="K18" s="1551"/>
      <c r="L18" s="1816"/>
      <c r="M18" s="1549"/>
      <c r="N18" s="1549"/>
      <c r="O18" s="1549"/>
      <c r="P18" s="1549"/>
    </row>
    <row r="19" spans="1:16" ht="15.75" customHeight="1">
      <c r="A19" s="1571" t="s">
        <v>8676</v>
      </c>
      <c r="B19" s="1780" t="s">
        <v>8627</v>
      </c>
      <c r="C19" s="1573" t="str">
        <f t="shared" ref="C19:C28" si="6">CONCATENATE("DXDY.",B19)</f>
        <v>DXDY.SCOMBO.300.25</v>
      </c>
      <c r="D19" s="1782" t="s">
        <v>8632</v>
      </c>
      <c r="E19" s="1575">
        <v>300</v>
      </c>
      <c r="F19" s="1575">
        <v>25.4</v>
      </c>
      <c r="G19" s="1576" t="str">
        <f>CONCATENATE("Disc DiamantatExpert pt. ",+D19," ",+E19,"x",+F19," (mm) ",+K19," - ",+C19)</f>
        <v>Disc DiamantatExpert pt. Beton si Asfalt 300x25.4 (mm) Profesional Standard - DXDY.SCOMBO.300.25</v>
      </c>
      <c r="H19" s="1577" t="s">
        <v>1340</v>
      </c>
      <c r="I19" s="1578"/>
      <c r="J19" s="1582"/>
      <c r="K19" s="1575" t="s">
        <v>986</v>
      </c>
      <c r="L19" s="1817">
        <f>ROUNDUP(O19*0.65,1)</f>
        <v>152.4</v>
      </c>
      <c r="M19" s="1578">
        <f>O19*0.75</f>
        <v>175.84033613445379</v>
      </c>
      <c r="N19" s="1578">
        <f>O19*0.8</f>
        <v>187.56302521008405</v>
      </c>
      <c r="O19" s="1578">
        <v>234.45378151260505</v>
      </c>
      <c r="P19" s="1578">
        <f>O19*1.19</f>
        <v>279</v>
      </c>
    </row>
    <row r="20" spans="1:16" ht="15.75" customHeight="1">
      <c r="A20" s="1571" t="s">
        <v>8677</v>
      </c>
      <c r="B20" s="1781" t="s">
        <v>8629</v>
      </c>
      <c r="C20" s="1573" t="str">
        <f t="shared" si="6"/>
        <v>DXDY.SCOMBO.350.25</v>
      </c>
      <c r="D20" s="1782" t="s">
        <v>8632</v>
      </c>
      <c r="E20" s="1575">
        <v>350</v>
      </c>
      <c r="F20" s="1575">
        <v>25.4</v>
      </c>
      <c r="G20" s="1576" t="str">
        <f>CONCATENATE("Disc DiamantatExpert pt. ",+D20," ",+E20,"x",+F20," (mm) ",+K20," - ",+C20)</f>
        <v>Disc DiamantatExpert pt. Beton si Asfalt 350x25.4 (mm) Profesional Standard - DXDY.SCOMBO.350.25</v>
      </c>
      <c r="H20" s="1577" t="s">
        <v>1340</v>
      </c>
      <c r="I20" s="1578"/>
      <c r="J20" s="1582"/>
      <c r="K20" s="1575" t="s">
        <v>986</v>
      </c>
      <c r="L20" s="1817">
        <f>ROUNDUP(O20*0.65,1)</f>
        <v>185.2</v>
      </c>
      <c r="M20" s="1578">
        <f t="shared" ref="M20:M22" si="7">O20*0.75</f>
        <v>213.65546218487395</v>
      </c>
      <c r="N20" s="1578">
        <f>O20*0.8</f>
        <v>227.89915966386559</v>
      </c>
      <c r="O20" s="1578">
        <v>284.87394957983196</v>
      </c>
      <c r="P20" s="1578">
        <f>O20*1.19</f>
        <v>339</v>
      </c>
    </row>
    <row r="21" spans="1:16" ht="15.75" customHeight="1">
      <c r="A21" s="1571" t="s">
        <v>8678</v>
      </c>
      <c r="B21" s="1781" t="s">
        <v>8631</v>
      </c>
      <c r="C21" s="1573" t="str">
        <f t="shared" si="6"/>
        <v>DXDY.SCOMBO.400.25</v>
      </c>
      <c r="D21" s="1782" t="s">
        <v>8632</v>
      </c>
      <c r="E21" s="1575">
        <v>400</v>
      </c>
      <c r="F21" s="1575">
        <v>25.4</v>
      </c>
      <c r="G21" s="1576" t="str">
        <f>CONCATENATE("Disc DiamantatExpert pt. ",+D21," ",+E21,"x",+F21," (mm) ",+K21," - ",+C21)</f>
        <v>Disc DiamantatExpert pt. Beton si Asfalt 400x25.4 (mm) Profesional Standard - DXDY.SCOMBO.400.25</v>
      </c>
      <c r="H21" s="1577" t="s">
        <v>1340</v>
      </c>
      <c r="I21" s="1578"/>
      <c r="J21" s="1582"/>
      <c r="K21" s="1575" t="s">
        <v>986</v>
      </c>
      <c r="L21" s="1817">
        <f t="shared" ref="L21:L22" si="8">ROUNDUP(O21*0.65,1)</f>
        <v>261.70000000000005</v>
      </c>
      <c r="M21" s="1578">
        <f t="shared" si="7"/>
        <v>301.89075630252103</v>
      </c>
      <c r="N21" s="1578">
        <f>O21*0.8</f>
        <v>322.01680672268913</v>
      </c>
      <c r="O21" s="1578">
        <v>402.52100840336135</v>
      </c>
      <c r="P21" s="1578">
        <f>O21*1.19</f>
        <v>479</v>
      </c>
    </row>
    <row r="22" spans="1:16" ht="15.75" customHeight="1">
      <c r="A22" s="1571" t="s">
        <v>8679</v>
      </c>
      <c r="B22" s="1781" t="s">
        <v>8630</v>
      </c>
      <c r="C22" s="1573" t="str">
        <f t="shared" si="6"/>
        <v>DXDY.SCOMBO.450.25</v>
      </c>
      <c r="D22" s="1782" t="s">
        <v>8632</v>
      </c>
      <c r="E22" s="1575">
        <v>450</v>
      </c>
      <c r="F22" s="1575">
        <v>25.4</v>
      </c>
      <c r="G22" s="1576" t="str">
        <f>CONCATENATE("Disc DiamantatExpert pt. ",+D22," ",+E22,"x",+F22," (mm) ",+K22," - ",+C22)</f>
        <v>Disc DiamantatExpert pt. Beton si Asfalt 450x25.4 (mm) Profesional Standard - DXDY.SCOMBO.450.25</v>
      </c>
      <c r="H22" s="1577" t="s">
        <v>1340</v>
      </c>
      <c r="I22" s="1578"/>
      <c r="J22" s="1582"/>
      <c r="K22" s="1575" t="s">
        <v>986</v>
      </c>
      <c r="L22" s="1817">
        <f t="shared" si="8"/>
        <v>310.8</v>
      </c>
      <c r="M22" s="1578">
        <f t="shared" si="7"/>
        <v>358.61344537815131</v>
      </c>
      <c r="N22" s="1578">
        <f>O22*0.8</f>
        <v>382.52100840336141</v>
      </c>
      <c r="O22" s="1578">
        <v>478.15126050420173</v>
      </c>
      <c r="P22" s="1578">
        <f>O22*1.19</f>
        <v>569</v>
      </c>
    </row>
    <row r="23" spans="1:16" s="1551" customFormat="1" ht="15.75" customHeight="1">
      <c r="A23" s="1569"/>
      <c r="B23" s="1784"/>
      <c r="C23" s="1567"/>
      <c r="D23" s="1785"/>
      <c r="E23" s="1548"/>
      <c r="F23" s="1548"/>
      <c r="G23" s="1568"/>
      <c r="H23" s="1556"/>
      <c r="I23" s="1549"/>
      <c r="J23" s="1501"/>
      <c r="K23" s="1548"/>
      <c r="L23" s="1761"/>
      <c r="M23" s="1549"/>
      <c r="N23" s="1549"/>
      <c r="O23" s="1549"/>
      <c r="P23" s="1549"/>
    </row>
    <row r="24" spans="1:16" ht="21">
      <c r="B24" s="1479"/>
      <c r="G24" s="1757" t="s">
        <v>8638</v>
      </c>
      <c r="J24" s="1484"/>
      <c r="K24" s="1485"/>
      <c r="L24" s="1532"/>
    </row>
    <row r="25" spans="1:16" ht="15.75">
      <c r="A25" s="1571" t="s">
        <v>8680</v>
      </c>
      <c r="B25" s="1783" t="s">
        <v>8633</v>
      </c>
      <c r="C25" s="1573" t="str">
        <f t="shared" si="6"/>
        <v>DXDY.GRN.300.25</v>
      </c>
      <c r="D25" s="1782" t="s">
        <v>8637</v>
      </c>
      <c r="E25" s="1575">
        <v>300</v>
      </c>
      <c r="F25" s="1575">
        <v>25.4</v>
      </c>
      <c r="G25" s="1576" t="str">
        <f>CONCATENATE("Disc DiamantatExpert pt. ",+D25," ",+E25,"x",+F25," (mm) ",+K25," - ",+C25)</f>
        <v>Disc DiamantatExpert pt. Beton Verde / Beton Proaspat 300x25.4 (mm) Profesional Standard - DXDY.GRN.300.25</v>
      </c>
      <c r="H25" s="1577" t="s">
        <v>1340</v>
      </c>
      <c r="I25" s="1578"/>
      <c r="J25" s="1579"/>
      <c r="K25" s="1575" t="s">
        <v>986</v>
      </c>
      <c r="L25" s="1817">
        <f>ROUNDUP(O25*0.65,1)</f>
        <v>256.20000000000005</v>
      </c>
      <c r="M25" s="1578">
        <f>O25*0.75</f>
        <v>295.58823529411768</v>
      </c>
      <c r="N25" s="1578">
        <f>O25*0.8</f>
        <v>315.29411764705884</v>
      </c>
      <c r="O25" s="1578">
        <v>394.11764705882354</v>
      </c>
      <c r="P25" s="1578">
        <f>O25*1.19</f>
        <v>469</v>
      </c>
    </row>
    <row r="26" spans="1:16" ht="15.75">
      <c r="A26" s="1571" t="s">
        <v>8681</v>
      </c>
      <c r="B26" s="1783" t="s">
        <v>8635</v>
      </c>
      <c r="C26" s="1573" t="str">
        <f t="shared" si="6"/>
        <v>DXDY.GRN.350.25</v>
      </c>
      <c r="D26" s="1782" t="s">
        <v>8637</v>
      </c>
      <c r="E26" s="1575">
        <v>350</v>
      </c>
      <c r="F26" s="1575">
        <v>25.4</v>
      </c>
      <c r="G26" s="1576" t="str">
        <f>CONCATENATE("Disc DiamantatExpert pt. ",+D26," ",+E26,"x",+F26," (mm) ",+K26," - ",+C26)</f>
        <v>Disc DiamantatExpert pt. Beton Verde / Beton Proaspat 350x25.4 (mm) Profesional Standard - DXDY.GRN.350.25</v>
      </c>
      <c r="H26" s="1577" t="s">
        <v>1340</v>
      </c>
      <c r="I26" s="1578"/>
      <c r="J26" s="1579"/>
      <c r="K26" s="1575" t="s">
        <v>986</v>
      </c>
      <c r="L26" s="1817">
        <f t="shared" ref="L26:L28" si="9">ROUNDUP(O26*0.65,1)</f>
        <v>310.8</v>
      </c>
      <c r="M26" s="1578">
        <f t="shared" ref="M26:M28" si="10">O26*0.75</f>
        <v>358.61344537815131</v>
      </c>
      <c r="N26" s="1578">
        <f>O26*0.8</f>
        <v>382.52100840336141</v>
      </c>
      <c r="O26" s="1578">
        <v>478.15126050420173</v>
      </c>
      <c r="P26" s="1578">
        <f>O26*1.19</f>
        <v>569</v>
      </c>
    </row>
    <row r="27" spans="1:16" ht="15.75">
      <c r="A27" s="1571" t="s">
        <v>8682</v>
      </c>
      <c r="B27" s="1783" t="s">
        <v>8636</v>
      </c>
      <c r="C27" s="1573" t="str">
        <f t="shared" si="6"/>
        <v>DXDY.GRN.400.25</v>
      </c>
      <c r="D27" s="1782" t="s">
        <v>8637</v>
      </c>
      <c r="E27" s="1575">
        <v>400</v>
      </c>
      <c r="F27" s="1575">
        <v>25.4</v>
      </c>
      <c r="G27" s="1576" t="str">
        <f>CONCATENATE("Disc DiamantatExpert pt. ",+D27," ",+E27,"x",+F27," (mm) ",+K27," - ",+C27)</f>
        <v>Disc DiamantatExpert pt. Beton Verde / Beton Proaspat 400x25.4 (mm) Profesional Standard - DXDY.GRN.400.25</v>
      </c>
      <c r="H27" s="1577" t="s">
        <v>1340</v>
      </c>
      <c r="I27" s="1578"/>
      <c r="J27" s="1579"/>
      <c r="K27" s="1575" t="s">
        <v>986</v>
      </c>
      <c r="L27" s="1817">
        <f t="shared" si="9"/>
        <v>365.5</v>
      </c>
      <c r="M27" s="1578">
        <f t="shared" si="10"/>
        <v>421.63865546218483</v>
      </c>
      <c r="N27" s="1578">
        <f>O27*0.8</f>
        <v>449.74789915966386</v>
      </c>
      <c r="O27" s="1578">
        <v>562.18487394957981</v>
      </c>
      <c r="P27" s="1578">
        <f>O27*1.19</f>
        <v>669</v>
      </c>
    </row>
    <row r="28" spans="1:16" ht="15.75">
      <c r="A28" s="1571" t="s">
        <v>8683</v>
      </c>
      <c r="B28" s="1783" t="s">
        <v>8634</v>
      </c>
      <c r="C28" s="1573" t="str">
        <f t="shared" si="6"/>
        <v>DXDY.GRN.450.25</v>
      </c>
      <c r="D28" s="1782" t="s">
        <v>8637</v>
      </c>
      <c r="E28" s="1575">
        <v>450</v>
      </c>
      <c r="F28" s="1575">
        <v>25.4</v>
      </c>
      <c r="G28" s="1576" t="str">
        <f>CONCATENATE("Disc DiamantatExpert pt. ",+D28," ",+E28,"x",+F28," (mm) ",+K28," - ",+C28)</f>
        <v>Disc DiamantatExpert pt. Beton Verde / Beton Proaspat 450x25.4 (mm) Profesional Standard - DXDY.GRN.450.25</v>
      </c>
      <c r="H28" s="1577" t="s">
        <v>1340</v>
      </c>
      <c r="I28" s="1578"/>
      <c r="J28" s="1579"/>
      <c r="K28" s="1575" t="s">
        <v>986</v>
      </c>
      <c r="L28" s="1817">
        <f t="shared" si="9"/>
        <v>420.1</v>
      </c>
      <c r="M28" s="1578">
        <f t="shared" si="10"/>
        <v>484.66386554621852</v>
      </c>
      <c r="N28" s="1578">
        <f>O28*0.8</f>
        <v>516.97478991596643</v>
      </c>
      <c r="O28" s="1578">
        <v>646.21848739495806</v>
      </c>
      <c r="P28" s="1578">
        <f>O28*1.19</f>
        <v>769.00000000000011</v>
      </c>
    </row>
    <row r="29" spans="1:16" s="1551" customFormat="1" ht="15.75">
      <c r="A29" s="210"/>
      <c r="B29" s="2076"/>
      <c r="C29" s="1567"/>
      <c r="D29" s="1785"/>
      <c r="E29" s="1548"/>
      <c r="F29" s="1548"/>
      <c r="G29" s="1568"/>
      <c r="H29" s="1556"/>
      <c r="I29" s="1549"/>
      <c r="J29" s="1484"/>
      <c r="K29" s="1548"/>
      <c r="L29" s="2077"/>
      <c r="M29" s="1549"/>
      <c r="N29" s="1549"/>
      <c r="O29" s="1549"/>
      <c r="P29" s="1549"/>
    </row>
    <row r="30" spans="1:16" ht="21">
      <c r="B30" s="1479"/>
      <c r="G30" s="1757" t="s">
        <v>11464</v>
      </c>
      <c r="J30" s="1484"/>
      <c r="K30" s="1485"/>
      <c r="L30" s="1532"/>
    </row>
    <row r="31" spans="1:16" ht="15.75">
      <c r="A31" s="1571" t="s">
        <v>11806</v>
      </c>
      <c r="B31" s="1783" t="s">
        <v>11465</v>
      </c>
      <c r="C31" s="1573" t="str">
        <f t="shared" ref="C31:C34" si="11">CONCATENATE("DXDY.",B31)</f>
        <v>DXDY.RR2520T1.5</v>
      </c>
      <c r="D31" s="1782"/>
      <c r="E31" s="1575">
        <v>25.4</v>
      </c>
      <c r="F31" s="1575">
        <v>20</v>
      </c>
      <c r="G31" s="2079" t="s">
        <v>11480</v>
      </c>
      <c r="H31" s="1577"/>
      <c r="I31" s="1578"/>
      <c r="J31" s="1579"/>
      <c r="K31" s="1575"/>
      <c r="L31" s="1817">
        <f>ROUNDUP(O31*0.5,1)</f>
        <v>2.2000000000000002</v>
      </c>
      <c r="M31" s="1578">
        <f>O31*0.7</f>
        <v>2.9411764705882351</v>
      </c>
      <c r="N31" s="1578">
        <f t="shared" ref="N31:N38" si="12">O31*0.8</f>
        <v>3.3613445378151265</v>
      </c>
      <c r="O31" s="1578">
        <f>P31/1.19</f>
        <v>4.2016806722689077</v>
      </c>
      <c r="P31" s="1578">
        <v>5</v>
      </c>
    </row>
    <row r="32" spans="1:16" ht="15.75">
      <c r="A32" s="1571" t="s">
        <v>11807</v>
      </c>
      <c r="B32" s="1783" t="s">
        <v>11466</v>
      </c>
      <c r="C32" s="1573" t="str">
        <f t="shared" si="11"/>
        <v>DXDY.RR2520T2</v>
      </c>
      <c r="D32" s="1782"/>
      <c r="E32" s="1575">
        <v>25.4</v>
      </c>
      <c r="F32" s="1575">
        <v>20</v>
      </c>
      <c r="G32" s="1576" t="s">
        <v>11473</v>
      </c>
      <c r="H32" s="1577"/>
      <c r="I32" s="1578"/>
      <c r="J32" s="1579"/>
      <c r="K32" s="1575"/>
      <c r="L32" s="1817">
        <f t="shared" ref="L32:L38" si="13">ROUNDUP(O32*0.5,1)</f>
        <v>2.2000000000000002</v>
      </c>
      <c r="M32" s="1578">
        <f t="shared" ref="M32:M38" si="14">O32*0.7</f>
        <v>2.9411764705882351</v>
      </c>
      <c r="N32" s="1578">
        <f t="shared" si="12"/>
        <v>3.3613445378151265</v>
      </c>
      <c r="O32" s="1578">
        <f t="shared" ref="O32:O38" si="15">P32/1.19</f>
        <v>4.2016806722689077</v>
      </c>
      <c r="P32" s="1578">
        <v>5</v>
      </c>
    </row>
    <row r="33" spans="1:17" ht="15.75">
      <c r="A33" s="1571" t="s">
        <v>11808</v>
      </c>
      <c r="B33" s="1783" t="s">
        <v>11467</v>
      </c>
      <c r="C33" s="1573" t="str">
        <f t="shared" si="11"/>
        <v>DXDY.RR2520T2.4</v>
      </c>
      <c r="D33" s="1782"/>
      <c r="E33" s="1575">
        <v>25.4</v>
      </c>
      <c r="F33" s="1575">
        <v>20</v>
      </c>
      <c r="G33" s="1576" t="s">
        <v>11474</v>
      </c>
      <c r="H33" s="1577"/>
      <c r="I33" s="1578"/>
      <c r="J33" s="1579"/>
      <c r="K33" s="2078"/>
      <c r="L33" s="1817">
        <f t="shared" si="13"/>
        <v>2.2000000000000002</v>
      </c>
      <c r="M33" s="1578">
        <f t="shared" si="14"/>
        <v>2.9411764705882351</v>
      </c>
      <c r="N33" s="1578">
        <f t="shared" si="12"/>
        <v>3.3613445378151265</v>
      </c>
      <c r="O33" s="1578">
        <f t="shared" si="15"/>
        <v>4.2016806722689077</v>
      </c>
      <c r="P33" s="1578">
        <v>5</v>
      </c>
    </row>
    <row r="34" spans="1:17" ht="15.75">
      <c r="A34" s="1571" t="s">
        <v>11809</v>
      </c>
      <c r="B34" s="1783" t="s">
        <v>11468</v>
      </c>
      <c r="C34" s="1573" t="str">
        <f t="shared" si="11"/>
        <v>DXDY.RR3025T1.5</v>
      </c>
      <c r="D34" s="1782"/>
      <c r="E34" s="1575">
        <v>30</v>
      </c>
      <c r="F34" s="1575">
        <v>25.4</v>
      </c>
      <c r="G34" s="2079" t="s">
        <v>11475</v>
      </c>
      <c r="H34" s="1577"/>
      <c r="I34" s="1578"/>
      <c r="J34" s="1579"/>
      <c r="K34" s="1575"/>
      <c r="L34" s="1817">
        <f t="shared" si="13"/>
        <v>2.2000000000000002</v>
      </c>
      <c r="M34" s="1578">
        <f t="shared" si="14"/>
        <v>2.9411764705882351</v>
      </c>
      <c r="N34" s="1578">
        <f t="shared" si="12"/>
        <v>3.3613445378151265</v>
      </c>
      <c r="O34" s="1578">
        <f t="shared" si="15"/>
        <v>4.2016806722689077</v>
      </c>
      <c r="P34" s="1578">
        <v>5</v>
      </c>
    </row>
    <row r="35" spans="1:17" ht="15.75">
      <c r="A35" s="1571" t="s">
        <v>11810</v>
      </c>
      <c r="B35" s="1783" t="s">
        <v>11469</v>
      </c>
      <c r="C35" s="1573" t="str">
        <f t="shared" ref="C35:C38" si="16">CONCATENATE("DXDY.",B35)</f>
        <v>DXDY.RR3025T2</v>
      </c>
      <c r="D35" s="1782"/>
      <c r="E35" s="1575">
        <v>30</v>
      </c>
      <c r="F35" s="1575">
        <v>25.4</v>
      </c>
      <c r="G35" s="1576" t="s">
        <v>11476</v>
      </c>
      <c r="H35" s="1577"/>
      <c r="I35" s="1578"/>
      <c r="J35" s="1579"/>
      <c r="K35" s="1575"/>
      <c r="L35" s="1817">
        <f t="shared" si="13"/>
        <v>2.2000000000000002</v>
      </c>
      <c r="M35" s="1578">
        <f t="shared" si="14"/>
        <v>2.9411764705882351</v>
      </c>
      <c r="N35" s="1578">
        <f t="shared" si="12"/>
        <v>3.3613445378151265</v>
      </c>
      <c r="O35" s="1578">
        <f t="shared" si="15"/>
        <v>4.2016806722689077</v>
      </c>
      <c r="P35" s="1578">
        <v>5</v>
      </c>
    </row>
    <row r="36" spans="1:17" ht="15.75">
      <c r="A36" s="1571" t="s">
        <v>11811</v>
      </c>
      <c r="B36" s="1783" t="s">
        <v>11470</v>
      </c>
      <c r="C36" s="1573" t="str">
        <f t="shared" si="16"/>
        <v>DXDY.RR6025T3</v>
      </c>
      <c r="D36" s="1782"/>
      <c r="E36" s="1575">
        <v>60</v>
      </c>
      <c r="F36" s="1575">
        <v>25.4</v>
      </c>
      <c r="G36" s="1576" t="s">
        <v>11477</v>
      </c>
      <c r="H36" s="1577"/>
      <c r="I36" s="1578"/>
      <c r="J36" s="1579"/>
      <c r="K36" s="1575"/>
      <c r="L36" s="1817">
        <f t="shared" si="13"/>
        <v>8.5</v>
      </c>
      <c r="M36" s="1578">
        <f t="shared" si="14"/>
        <v>11.76470588235294</v>
      </c>
      <c r="N36" s="1578">
        <f t="shared" si="12"/>
        <v>13.445378151260506</v>
      </c>
      <c r="O36" s="1578">
        <f t="shared" si="15"/>
        <v>16.806722689075631</v>
      </c>
      <c r="P36" s="1578">
        <v>20</v>
      </c>
    </row>
    <row r="37" spans="1:17" ht="15.75">
      <c r="A37" s="1571" t="s">
        <v>11812</v>
      </c>
      <c r="B37" s="1783" t="s">
        <v>11471</v>
      </c>
      <c r="C37" s="1573" t="str">
        <f t="shared" si="16"/>
        <v>DXDY.RR6030T4</v>
      </c>
      <c r="D37" s="1782"/>
      <c r="E37" s="1575">
        <v>60</v>
      </c>
      <c r="F37" s="1575">
        <v>30</v>
      </c>
      <c r="G37" s="1576" t="s">
        <v>11478</v>
      </c>
      <c r="H37" s="1577"/>
      <c r="I37" s="1578"/>
      <c r="J37" s="1579"/>
      <c r="K37" s="1575"/>
      <c r="L37" s="1817">
        <f t="shared" si="13"/>
        <v>8.5</v>
      </c>
      <c r="M37" s="1578">
        <f t="shared" si="14"/>
        <v>11.76470588235294</v>
      </c>
      <c r="N37" s="1578">
        <f t="shared" si="12"/>
        <v>13.445378151260506</v>
      </c>
      <c r="O37" s="1578">
        <f t="shared" si="15"/>
        <v>16.806722689075631</v>
      </c>
      <c r="P37" s="1578">
        <v>20</v>
      </c>
    </row>
    <row r="38" spans="1:17" ht="15.75">
      <c r="A38" s="1571" t="s">
        <v>11813</v>
      </c>
      <c r="B38" s="1783" t="s">
        <v>11472</v>
      </c>
      <c r="C38" s="1573" t="str">
        <f t="shared" si="16"/>
        <v>DXDY.RR6040T5</v>
      </c>
      <c r="D38" s="1782"/>
      <c r="E38" s="1575">
        <v>60</v>
      </c>
      <c r="F38" s="1575">
        <v>40</v>
      </c>
      <c r="G38" s="2079" t="s">
        <v>11479</v>
      </c>
      <c r="H38" s="1577"/>
      <c r="I38" s="1578"/>
      <c r="J38" s="1579"/>
      <c r="K38" s="1575"/>
      <c r="L38" s="1817">
        <f t="shared" si="13"/>
        <v>8.5</v>
      </c>
      <c r="M38" s="1578">
        <f t="shared" si="14"/>
        <v>11.76470588235294</v>
      </c>
      <c r="N38" s="1578">
        <f t="shared" si="12"/>
        <v>13.445378151260506</v>
      </c>
      <c r="O38" s="1578">
        <f t="shared" si="15"/>
        <v>16.806722689075631</v>
      </c>
      <c r="P38" s="1578">
        <v>20</v>
      </c>
    </row>
    <row r="39" spans="1:17" ht="15.75">
      <c r="B39" s="1479"/>
      <c r="J39" s="1484"/>
      <c r="K39" s="1485"/>
      <c r="L39" s="1532"/>
    </row>
    <row r="40" spans="1:17" ht="17.100000000000001" customHeight="1">
      <c r="A40" s="210"/>
      <c r="B40" s="1566"/>
      <c r="C40" s="1754"/>
      <c r="D40" s="1755"/>
      <c r="E40" s="1556"/>
      <c r="F40" s="1556"/>
      <c r="G40" s="1758" t="s">
        <v>8600</v>
      </c>
      <c r="H40" s="1556"/>
      <c r="I40" s="1549"/>
      <c r="J40" s="1756"/>
      <c r="K40" s="1548"/>
      <c r="L40" s="1761"/>
      <c r="M40" s="1549"/>
      <c r="N40" s="1549"/>
      <c r="O40" s="1549"/>
      <c r="P40" s="1549"/>
    </row>
    <row r="41" spans="1:17" ht="15" customHeight="1">
      <c r="A41" s="1571" t="s">
        <v>5171</v>
      </c>
      <c r="B41" s="1572" t="s">
        <v>5143</v>
      </c>
      <c r="C41" s="1573" t="str">
        <f>CONCATENATE("DXDY.",B41)</f>
        <v>DXDY.DRYPAD.100.0050</v>
      </c>
      <c r="D41" s="1575" t="s">
        <v>4141</v>
      </c>
      <c r="E41" s="1575">
        <v>100</v>
      </c>
      <c r="F41" s="1575" t="s">
        <v>2356</v>
      </c>
      <c r="G41" s="1576" t="str">
        <f t="shared" ref="G41:G48" si="17">CONCATENATE("Paduri / dischete diamantate pt. slefuire uscata ",D41," Ø",E41,"mm ",K41," - ", C41)</f>
        <v>Paduri / dischete diamantate pt. slefuire uscata #50 Ø100mm Premium - DXDY.DRYPAD.100.0050</v>
      </c>
      <c r="H41" s="1577" t="s">
        <v>1420</v>
      </c>
      <c r="I41" s="1578">
        <v>39.495798319327733</v>
      </c>
      <c r="J41" s="1689" t="s">
        <v>1417</v>
      </c>
      <c r="K41" s="1575" t="s">
        <v>1026</v>
      </c>
      <c r="L41" s="1817">
        <f>ROUNDUP(O41*0.65,1)</f>
        <v>20.8</v>
      </c>
      <c r="M41" s="1578">
        <f>O41*0.75</f>
        <v>23.949579831932773</v>
      </c>
      <c r="N41" s="1578">
        <f>O41*0.8</f>
        <v>25.54621848739496</v>
      </c>
      <c r="O41" s="1578">
        <f>P41/1.19</f>
        <v>31.932773109243698</v>
      </c>
      <c r="P41" s="1578">
        <v>38</v>
      </c>
      <c r="Q41" s="1519" t="s">
        <v>5145</v>
      </c>
    </row>
    <row r="42" spans="1:17" ht="15" customHeight="1">
      <c r="A42" s="1571" t="s">
        <v>5172</v>
      </c>
      <c r="B42" s="1572" t="s">
        <v>5146</v>
      </c>
      <c r="C42" s="1573" t="str">
        <f t="shared" ref="C42:C51" si="18">CONCATENATE("DXDY.",B42)</f>
        <v>DXDY.DRYPAD.100.0100</v>
      </c>
      <c r="D42" s="1575" t="s">
        <v>4142</v>
      </c>
      <c r="E42" s="1575">
        <v>100</v>
      </c>
      <c r="F42" s="1575" t="s">
        <v>2356</v>
      </c>
      <c r="G42" s="1576" t="str">
        <f t="shared" si="17"/>
        <v>Paduri / dischete diamantate pt. slefuire uscata #100 Ø100mm Premium - DXDY.DRYPAD.100.0100</v>
      </c>
      <c r="H42" s="1577" t="s">
        <v>1420</v>
      </c>
      <c r="I42" s="1578">
        <v>39.495798319327733</v>
      </c>
      <c r="J42" s="1689" t="s">
        <v>1150</v>
      </c>
      <c r="K42" s="1575" t="s">
        <v>1026</v>
      </c>
      <c r="L42" s="1817">
        <f t="shared" ref="L42:L63" si="19">ROUNDUP(O42*0.65,1)</f>
        <v>20.8</v>
      </c>
      <c r="M42" s="1578">
        <f t="shared" ref="M42:M63" si="20">O42*0.75</f>
        <v>23.949579831932773</v>
      </c>
      <c r="N42" s="1578">
        <f t="shared" ref="N42:N63" si="21">O42*0.8</f>
        <v>25.54621848739496</v>
      </c>
      <c r="O42" s="1578">
        <f t="shared" ref="O42:O63" si="22">P42/1.19</f>
        <v>31.932773109243698</v>
      </c>
      <c r="P42" s="1578">
        <v>38</v>
      </c>
      <c r="Q42" s="1519" t="s">
        <v>5145</v>
      </c>
    </row>
    <row r="43" spans="1:17" ht="15" customHeight="1">
      <c r="A43" s="1571" t="s">
        <v>5173</v>
      </c>
      <c r="B43" s="1572" t="s">
        <v>5147</v>
      </c>
      <c r="C43" s="1573" t="str">
        <f t="shared" si="18"/>
        <v>DXDY.DRYPAD.100.0200</v>
      </c>
      <c r="D43" s="1575" t="s">
        <v>224</v>
      </c>
      <c r="E43" s="1575">
        <v>100</v>
      </c>
      <c r="F43" s="1575" t="s">
        <v>2356</v>
      </c>
      <c r="G43" s="1576" t="str">
        <f t="shared" si="17"/>
        <v>Paduri / dischete diamantate pt. slefuire uscata #200 Ø100mm Premium - DXDY.DRYPAD.100.0200</v>
      </c>
      <c r="H43" s="1577" t="s">
        <v>1420</v>
      </c>
      <c r="I43" s="1578">
        <v>39.495798319327733</v>
      </c>
      <c r="J43" s="1689" t="s">
        <v>1152</v>
      </c>
      <c r="K43" s="1575" t="s">
        <v>1026</v>
      </c>
      <c r="L43" s="1817">
        <f t="shared" si="19"/>
        <v>20.8</v>
      </c>
      <c r="M43" s="1578">
        <f t="shared" si="20"/>
        <v>23.949579831932773</v>
      </c>
      <c r="N43" s="1578">
        <f t="shared" si="21"/>
        <v>25.54621848739496</v>
      </c>
      <c r="O43" s="1578">
        <f t="shared" si="22"/>
        <v>31.932773109243698</v>
      </c>
      <c r="P43" s="1578">
        <v>38</v>
      </c>
      <c r="Q43" s="1519" t="s">
        <v>5145</v>
      </c>
    </row>
    <row r="44" spans="1:17" ht="15" customHeight="1">
      <c r="A44" s="1571" t="s">
        <v>5174</v>
      </c>
      <c r="B44" s="1572" t="s">
        <v>5148</v>
      </c>
      <c r="C44" s="1573" t="str">
        <f t="shared" si="18"/>
        <v>DXDY.DRYPAD.100.0400</v>
      </c>
      <c r="D44" s="1575" t="s">
        <v>225</v>
      </c>
      <c r="E44" s="1575">
        <v>100</v>
      </c>
      <c r="F44" s="1575" t="s">
        <v>2356</v>
      </c>
      <c r="G44" s="1576" t="str">
        <f t="shared" si="17"/>
        <v>Paduri / dischete diamantate pt. slefuire uscata #400 Ø100mm Premium - DXDY.DRYPAD.100.0400</v>
      </c>
      <c r="H44" s="1577" t="s">
        <v>1420</v>
      </c>
      <c r="I44" s="1578">
        <v>39.495798319327733</v>
      </c>
      <c r="J44" s="1689"/>
      <c r="K44" s="1575" t="s">
        <v>1026</v>
      </c>
      <c r="L44" s="1817">
        <f t="shared" si="19"/>
        <v>20.8</v>
      </c>
      <c r="M44" s="1578">
        <f t="shared" si="20"/>
        <v>23.949579831932773</v>
      </c>
      <c r="N44" s="1578">
        <f t="shared" si="21"/>
        <v>25.54621848739496</v>
      </c>
      <c r="O44" s="1578">
        <f t="shared" si="22"/>
        <v>31.932773109243698</v>
      </c>
      <c r="P44" s="1578">
        <v>38</v>
      </c>
      <c r="Q44" s="1519" t="s">
        <v>5145</v>
      </c>
    </row>
    <row r="45" spans="1:17" ht="15" customHeight="1">
      <c r="A45" s="1571" t="s">
        <v>5175</v>
      </c>
      <c r="B45" s="1572" t="s">
        <v>5149</v>
      </c>
      <c r="C45" s="1573" t="str">
        <f t="shared" si="18"/>
        <v>DXDY.DRYPAD.100.0800</v>
      </c>
      <c r="D45" s="1575" t="s">
        <v>4143</v>
      </c>
      <c r="E45" s="1575">
        <v>100</v>
      </c>
      <c r="F45" s="1575" t="s">
        <v>2356</v>
      </c>
      <c r="G45" s="1576" t="str">
        <f t="shared" si="17"/>
        <v>Paduri / dischete diamantate pt. slefuire uscata #800 Ø100mm Premium - DXDY.DRYPAD.100.0800</v>
      </c>
      <c r="H45" s="1577" t="s">
        <v>1420</v>
      </c>
      <c r="I45" s="1578">
        <v>39.495798319327733</v>
      </c>
      <c r="J45" s="1689"/>
      <c r="K45" s="1575" t="s">
        <v>1026</v>
      </c>
      <c r="L45" s="1817">
        <f t="shared" si="19"/>
        <v>20.8</v>
      </c>
      <c r="M45" s="1578">
        <f t="shared" si="20"/>
        <v>23.949579831932773</v>
      </c>
      <c r="N45" s="1578">
        <f t="shared" si="21"/>
        <v>25.54621848739496</v>
      </c>
      <c r="O45" s="1578">
        <f t="shared" si="22"/>
        <v>31.932773109243698</v>
      </c>
      <c r="P45" s="1578">
        <v>38</v>
      </c>
      <c r="Q45" s="1519" t="s">
        <v>5145</v>
      </c>
    </row>
    <row r="46" spans="1:17" ht="15" customHeight="1">
      <c r="A46" s="1571" t="s">
        <v>5176</v>
      </c>
      <c r="B46" s="1572" t="s">
        <v>5150</v>
      </c>
      <c r="C46" s="1573" t="str">
        <f t="shared" si="18"/>
        <v>DXDY.DRYPAD.100.1500</v>
      </c>
      <c r="D46" s="1575" t="s">
        <v>4144</v>
      </c>
      <c r="E46" s="1575">
        <v>100</v>
      </c>
      <c r="F46" s="1575" t="s">
        <v>2356</v>
      </c>
      <c r="G46" s="1576" t="str">
        <f t="shared" si="17"/>
        <v>Paduri / dischete diamantate pt. slefuire uscata #1500 Ø100mm Premium - DXDY.DRYPAD.100.1500</v>
      </c>
      <c r="H46" s="1577" t="s">
        <v>1420</v>
      </c>
      <c r="I46" s="1578">
        <v>39.495798319327733</v>
      </c>
      <c r="J46" s="1689"/>
      <c r="K46" s="1575" t="s">
        <v>1026</v>
      </c>
      <c r="L46" s="1817">
        <f t="shared" si="19"/>
        <v>20.8</v>
      </c>
      <c r="M46" s="1578">
        <f t="shared" si="20"/>
        <v>23.949579831932773</v>
      </c>
      <c r="N46" s="1578">
        <f t="shared" si="21"/>
        <v>25.54621848739496</v>
      </c>
      <c r="O46" s="1578">
        <f t="shared" si="22"/>
        <v>31.932773109243698</v>
      </c>
      <c r="P46" s="1578">
        <v>38</v>
      </c>
      <c r="Q46" s="1519" t="s">
        <v>5145</v>
      </c>
    </row>
    <row r="47" spans="1:17" ht="15" customHeight="1">
      <c r="A47" s="1571" t="s">
        <v>5177</v>
      </c>
      <c r="B47" s="1572" t="s">
        <v>5151</v>
      </c>
      <c r="C47" s="1573" t="str">
        <f t="shared" si="18"/>
        <v>DXDY.DRYPAD.100.3000</v>
      </c>
      <c r="D47" s="1575" t="s">
        <v>4145</v>
      </c>
      <c r="E47" s="1575">
        <v>100</v>
      </c>
      <c r="F47" s="1575" t="s">
        <v>2356</v>
      </c>
      <c r="G47" s="1576" t="str">
        <f t="shared" si="17"/>
        <v>Paduri / dischete diamantate pt. slefuire uscata #3000 Ø100mm Premium - DXDY.DRYPAD.100.3000</v>
      </c>
      <c r="H47" s="1577" t="s">
        <v>1420</v>
      </c>
      <c r="I47" s="1578">
        <v>39.495798319327733</v>
      </c>
      <c r="J47" s="1689"/>
      <c r="K47" s="1575" t="s">
        <v>1026</v>
      </c>
      <c r="L47" s="1817">
        <f t="shared" si="19"/>
        <v>20.8</v>
      </c>
      <c r="M47" s="1578">
        <f t="shared" si="20"/>
        <v>23.949579831932773</v>
      </c>
      <c r="N47" s="1578">
        <f t="shared" si="21"/>
        <v>25.54621848739496</v>
      </c>
      <c r="O47" s="1578">
        <f t="shared" si="22"/>
        <v>31.932773109243698</v>
      </c>
      <c r="P47" s="1578">
        <v>38</v>
      </c>
      <c r="Q47" s="1519" t="s">
        <v>5145</v>
      </c>
    </row>
    <row r="48" spans="1:17" ht="15" customHeight="1">
      <c r="A48" s="1571" t="s">
        <v>5178</v>
      </c>
      <c r="B48" s="1572" t="s">
        <v>5152</v>
      </c>
      <c r="C48" s="1573" t="str">
        <f t="shared" si="18"/>
        <v>DXDY.DRYPAD.100.BUFF</v>
      </c>
      <c r="D48" s="1575" t="s">
        <v>4146</v>
      </c>
      <c r="E48" s="1575">
        <v>100</v>
      </c>
      <c r="F48" s="1575" t="s">
        <v>2356</v>
      </c>
      <c r="G48" s="1576" t="str">
        <f t="shared" si="17"/>
        <v>Paduri / dischete diamantate pt. slefuire uscata #BUFF Ø100mm Premium - DXDY.DRYPAD.100.BUFF</v>
      </c>
      <c r="H48" s="1577" t="s">
        <v>1420</v>
      </c>
      <c r="I48" s="1578">
        <v>39.495798319327733</v>
      </c>
      <c r="J48" s="1689"/>
      <c r="K48" s="1575" t="s">
        <v>1026</v>
      </c>
      <c r="L48" s="1817">
        <f t="shared" si="19"/>
        <v>20.8</v>
      </c>
      <c r="M48" s="1578">
        <f t="shared" si="20"/>
        <v>23.949579831932773</v>
      </c>
      <c r="N48" s="1578">
        <f t="shared" si="21"/>
        <v>25.54621848739496</v>
      </c>
      <c r="O48" s="1578">
        <f t="shared" si="22"/>
        <v>31.932773109243698</v>
      </c>
      <c r="P48" s="1578">
        <v>38</v>
      </c>
      <c r="Q48" s="1519" t="s">
        <v>5145</v>
      </c>
    </row>
    <row r="49" spans="1:17" ht="15" customHeight="1">
      <c r="A49" s="1571"/>
      <c r="B49" s="1572"/>
      <c r="C49" s="1573"/>
      <c r="D49" s="1575"/>
      <c r="E49" s="1575"/>
      <c r="F49" s="1575"/>
      <c r="G49" s="1576"/>
      <c r="H49" s="1577"/>
      <c r="I49" s="1578"/>
      <c r="J49" s="1689"/>
      <c r="K49" s="1575"/>
      <c r="L49" s="1817"/>
      <c r="M49" s="1578"/>
      <c r="N49" s="1578"/>
      <c r="O49" s="1578"/>
      <c r="P49" s="1578"/>
      <c r="Q49" s="1519"/>
    </row>
    <row r="50" spans="1:17" ht="15" customHeight="1">
      <c r="A50" s="1571" t="s">
        <v>5179</v>
      </c>
      <c r="B50" s="1572" t="s">
        <v>5161</v>
      </c>
      <c r="C50" s="1573" t="str">
        <f t="shared" si="18"/>
        <v>DXDY.PADSUP.RUB.100</v>
      </c>
      <c r="D50" s="1575" t="s">
        <v>5169</v>
      </c>
      <c r="E50" s="1575">
        <v>100</v>
      </c>
      <c r="F50" s="1575" t="s">
        <v>2356</v>
      </c>
      <c r="G50" s="1576" t="s">
        <v>5207</v>
      </c>
      <c r="H50" s="1577" t="s">
        <v>984</v>
      </c>
      <c r="I50" s="1578">
        <v>48.739495798319332</v>
      </c>
      <c r="J50" s="1689"/>
      <c r="K50" s="1575"/>
      <c r="L50" s="1817">
        <f t="shared" si="19"/>
        <v>30.1</v>
      </c>
      <c r="M50" s="1578">
        <f t="shared" si="20"/>
        <v>34.663865546218489</v>
      </c>
      <c r="N50" s="1578">
        <f t="shared" si="21"/>
        <v>36.97478991596639</v>
      </c>
      <c r="O50" s="1578">
        <f t="shared" si="22"/>
        <v>46.218487394957982</v>
      </c>
      <c r="P50" s="1578">
        <v>55</v>
      </c>
      <c r="Q50" s="1519" t="s">
        <v>5145</v>
      </c>
    </row>
    <row r="51" spans="1:17" ht="15" customHeight="1">
      <c r="A51" s="1571" t="s">
        <v>5180</v>
      </c>
      <c r="B51" s="1572" t="s">
        <v>5162</v>
      </c>
      <c r="C51" s="1573" t="str">
        <f t="shared" si="18"/>
        <v>DXDY.PADSUP.ALU.100</v>
      </c>
      <c r="D51" s="1575" t="s">
        <v>5170</v>
      </c>
      <c r="E51" s="1575">
        <v>100</v>
      </c>
      <c r="F51" s="1575" t="s">
        <v>2356</v>
      </c>
      <c r="G51" s="1576" t="s">
        <v>5206</v>
      </c>
      <c r="H51" s="1577" t="s">
        <v>984</v>
      </c>
      <c r="I51" s="1578">
        <v>74.789915966386559</v>
      </c>
      <c r="J51" s="1689"/>
      <c r="K51" s="1575"/>
      <c r="L51" s="1817">
        <f t="shared" si="19"/>
        <v>48.7</v>
      </c>
      <c r="M51" s="1578">
        <f t="shared" si="20"/>
        <v>56.092436974789919</v>
      </c>
      <c r="N51" s="1578">
        <f t="shared" si="21"/>
        <v>59.831932773109251</v>
      </c>
      <c r="O51" s="1578">
        <f t="shared" si="22"/>
        <v>74.789915966386559</v>
      </c>
      <c r="P51" s="1578">
        <v>89</v>
      </c>
      <c r="Q51" s="1519" t="s">
        <v>5145</v>
      </c>
    </row>
    <row r="52" spans="1:17" ht="15" customHeight="1">
      <c r="A52" s="1571"/>
      <c r="B52" s="1572"/>
      <c r="C52" s="1573"/>
      <c r="D52" s="1575"/>
      <c r="E52" s="1575"/>
      <c r="F52" s="1575"/>
      <c r="G52" s="1576"/>
      <c r="H52" s="1577"/>
      <c r="I52" s="1578"/>
      <c r="J52" s="1689"/>
      <c r="K52" s="1575"/>
      <c r="L52" s="1817"/>
      <c r="M52" s="1578"/>
      <c r="N52" s="1578"/>
      <c r="O52" s="1578"/>
      <c r="P52" s="1578"/>
      <c r="Q52" s="1519"/>
    </row>
    <row r="53" spans="1:17" ht="15" customHeight="1">
      <c r="A53" s="1571" t="s">
        <v>5181</v>
      </c>
      <c r="B53" s="1572" t="s">
        <v>5153</v>
      </c>
      <c r="C53" s="1573" t="str">
        <f>CONCATENATE("DXDY.",B53)</f>
        <v>DXDY.DRYPAD.125.0050</v>
      </c>
      <c r="D53" s="1575" t="s">
        <v>4141</v>
      </c>
      <c r="E53" s="1575">
        <v>125</v>
      </c>
      <c r="F53" s="1575" t="s">
        <v>2356</v>
      </c>
      <c r="G53" s="1576" t="str">
        <f t="shared" ref="G53:G60" si="23">CONCATENATE("Paduri / dischete diamantate pt. slefuire uscata ",D53," Ø",E53,"mm ",K53," - ", C53)</f>
        <v>Paduri / dischete diamantate pt. slefuire uscata #50 Ø125mm Premium - DXDY.DRYPAD.125.0050</v>
      </c>
      <c r="H53" s="1577" t="s">
        <v>1420</v>
      </c>
      <c r="I53" s="1578">
        <v>57.983193277310924</v>
      </c>
      <c r="J53" s="1689" t="s">
        <v>1417</v>
      </c>
      <c r="K53" s="1575" t="s">
        <v>1026</v>
      </c>
      <c r="L53" s="1817">
        <f t="shared" si="19"/>
        <v>37.700000000000003</v>
      </c>
      <c r="M53" s="1578">
        <f t="shared" si="20"/>
        <v>43.487394957983192</v>
      </c>
      <c r="N53" s="1578">
        <f t="shared" si="21"/>
        <v>46.386554621848745</v>
      </c>
      <c r="O53" s="1578">
        <f t="shared" si="22"/>
        <v>57.983193277310924</v>
      </c>
      <c r="P53" s="1578">
        <v>69</v>
      </c>
      <c r="Q53" s="1519" t="s">
        <v>5145</v>
      </c>
    </row>
    <row r="54" spans="1:17" ht="15" customHeight="1">
      <c r="A54" s="1571" t="s">
        <v>5182</v>
      </c>
      <c r="B54" s="1572" t="s">
        <v>5154</v>
      </c>
      <c r="C54" s="1573" t="str">
        <f t="shared" ref="C54:C60" si="24">CONCATENATE("DXDY.",B54)</f>
        <v>DXDY.DRYPAD.125.0100</v>
      </c>
      <c r="D54" s="1575" t="s">
        <v>4142</v>
      </c>
      <c r="E54" s="1575">
        <v>125</v>
      </c>
      <c r="F54" s="1575" t="s">
        <v>2356</v>
      </c>
      <c r="G54" s="1576" t="str">
        <f t="shared" si="23"/>
        <v>Paduri / dischete diamantate pt. slefuire uscata #100 Ø125mm Premium - DXDY.DRYPAD.125.0100</v>
      </c>
      <c r="H54" s="1577" t="s">
        <v>1420</v>
      </c>
      <c r="I54" s="1578">
        <v>57.983193277310924</v>
      </c>
      <c r="J54" s="1689" t="s">
        <v>1150</v>
      </c>
      <c r="K54" s="1575" t="s">
        <v>1026</v>
      </c>
      <c r="L54" s="1817">
        <f t="shared" si="19"/>
        <v>37.700000000000003</v>
      </c>
      <c r="M54" s="1578">
        <f t="shared" si="20"/>
        <v>43.487394957983192</v>
      </c>
      <c r="N54" s="1578">
        <f t="shared" si="21"/>
        <v>46.386554621848745</v>
      </c>
      <c r="O54" s="1578">
        <f t="shared" si="22"/>
        <v>57.983193277310924</v>
      </c>
      <c r="P54" s="1578">
        <v>69</v>
      </c>
      <c r="Q54" s="1519" t="s">
        <v>5145</v>
      </c>
    </row>
    <row r="55" spans="1:17" ht="15" customHeight="1">
      <c r="A55" s="1571" t="s">
        <v>5183</v>
      </c>
      <c r="B55" s="1572" t="s">
        <v>5155</v>
      </c>
      <c r="C55" s="1573" t="str">
        <f t="shared" si="24"/>
        <v>DXDY.DRYPAD.125.0200</v>
      </c>
      <c r="D55" s="1575" t="s">
        <v>224</v>
      </c>
      <c r="E55" s="1575">
        <v>125</v>
      </c>
      <c r="F55" s="1575" t="s">
        <v>2356</v>
      </c>
      <c r="G55" s="1576" t="str">
        <f t="shared" si="23"/>
        <v>Paduri / dischete diamantate pt. slefuire uscata #200 Ø125mm Premium - DXDY.DRYPAD.125.0200</v>
      </c>
      <c r="H55" s="1577" t="s">
        <v>1420</v>
      </c>
      <c r="I55" s="1578">
        <v>62.184873949579831</v>
      </c>
      <c r="J55" s="1689" t="s">
        <v>1152</v>
      </c>
      <c r="K55" s="1575" t="s">
        <v>1026</v>
      </c>
      <c r="L55" s="1817">
        <f t="shared" si="19"/>
        <v>40.5</v>
      </c>
      <c r="M55" s="1578">
        <f t="shared" si="20"/>
        <v>46.638655462184872</v>
      </c>
      <c r="N55" s="1578">
        <f t="shared" si="21"/>
        <v>49.747899159663866</v>
      </c>
      <c r="O55" s="1578">
        <f t="shared" si="22"/>
        <v>62.184873949579831</v>
      </c>
      <c r="P55" s="1578">
        <v>74</v>
      </c>
      <c r="Q55" s="1519" t="s">
        <v>5145</v>
      </c>
    </row>
    <row r="56" spans="1:17" ht="15" customHeight="1">
      <c r="A56" s="1571" t="s">
        <v>5184</v>
      </c>
      <c r="B56" s="1572" t="s">
        <v>5156</v>
      </c>
      <c r="C56" s="1573" t="str">
        <f t="shared" si="24"/>
        <v>DXDY.DRYPAD.125.0400</v>
      </c>
      <c r="D56" s="1575" t="s">
        <v>225</v>
      </c>
      <c r="E56" s="1575">
        <v>125</v>
      </c>
      <c r="F56" s="1575" t="s">
        <v>2356</v>
      </c>
      <c r="G56" s="1576" t="str">
        <f t="shared" si="23"/>
        <v>Paduri / dischete diamantate pt. slefuire uscata #400 Ø125mm Premium - DXDY.DRYPAD.125.0400</v>
      </c>
      <c r="H56" s="1577" t="s">
        <v>1420</v>
      </c>
      <c r="I56" s="1578">
        <v>62.184873949579831</v>
      </c>
      <c r="J56" s="1689"/>
      <c r="K56" s="1575" t="s">
        <v>1026</v>
      </c>
      <c r="L56" s="1817">
        <f t="shared" si="19"/>
        <v>40.5</v>
      </c>
      <c r="M56" s="1578">
        <f t="shared" si="20"/>
        <v>46.638655462184872</v>
      </c>
      <c r="N56" s="1578">
        <f t="shared" si="21"/>
        <v>49.747899159663866</v>
      </c>
      <c r="O56" s="1578">
        <f t="shared" si="22"/>
        <v>62.184873949579831</v>
      </c>
      <c r="P56" s="1578">
        <v>74</v>
      </c>
      <c r="Q56" s="1519" t="s">
        <v>5145</v>
      </c>
    </row>
    <row r="57" spans="1:17" ht="15" customHeight="1">
      <c r="A57" s="1571" t="s">
        <v>5185</v>
      </c>
      <c r="B57" s="1572" t="s">
        <v>5157</v>
      </c>
      <c r="C57" s="1573" t="str">
        <f t="shared" si="24"/>
        <v>DXDY.DRYPAD.125.0800</v>
      </c>
      <c r="D57" s="1575" t="s">
        <v>4143</v>
      </c>
      <c r="E57" s="1575">
        <v>125</v>
      </c>
      <c r="F57" s="1575" t="s">
        <v>2356</v>
      </c>
      <c r="G57" s="1576" t="str">
        <f t="shared" si="23"/>
        <v>Paduri / dischete diamantate pt. slefuire uscata #800 Ø125mm Premium - DXDY.DRYPAD.125.0800</v>
      </c>
      <c r="H57" s="1577" t="s">
        <v>1420</v>
      </c>
      <c r="I57" s="1578">
        <v>62.184873949579831</v>
      </c>
      <c r="J57" s="1689"/>
      <c r="K57" s="1575" t="s">
        <v>1026</v>
      </c>
      <c r="L57" s="1817">
        <f t="shared" si="19"/>
        <v>40.5</v>
      </c>
      <c r="M57" s="1578">
        <f t="shared" si="20"/>
        <v>46.638655462184872</v>
      </c>
      <c r="N57" s="1578">
        <f t="shared" si="21"/>
        <v>49.747899159663866</v>
      </c>
      <c r="O57" s="1578">
        <f t="shared" si="22"/>
        <v>62.184873949579831</v>
      </c>
      <c r="P57" s="1578">
        <v>74</v>
      </c>
      <c r="Q57" s="1519" t="s">
        <v>5145</v>
      </c>
    </row>
    <row r="58" spans="1:17" ht="15" customHeight="1">
      <c r="A58" s="1571" t="s">
        <v>5186</v>
      </c>
      <c r="B58" s="1572" t="s">
        <v>5158</v>
      </c>
      <c r="C58" s="1573" t="str">
        <f t="shared" si="24"/>
        <v>DXDY.DRYPAD.125.1500</v>
      </c>
      <c r="D58" s="1575" t="s">
        <v>4144</v>
      </c>
      <c r="E58" s="1575">
        <v>125</v>
      </c>
      <c r="F58" s="1575" t="s">
        <v>2356</v>
      </c>
      <c r="G58" s="1576" t="str">
        <f t="shared" si="23"/>
        <v>Paduri / dischete diamantate pt. slefuire uscata #1500 Ø125mm Premium - DXDY.DRYPAD.125.1500</v>
      </c>
      <c r="H58" s="1577" t="s">
        <v>1420</v>
      </c>
      <c r="I58" s="1578">
        <v>62.184873949579831</v>
      </c>
      <c r="J58" s="1689"/>
      <c r="K58" s="1575" t="s">
        <v>1026</v>
      </c>
      <c r="L58" s="1817">
        <f t="shared" si="19"/>
        <v>40.5</v>
      </c>
      <c r="M58" s="1578">
        <f t="shared" si="20"/>
        <v>46.638655462184872</v>
      </c>
      <c r="N58" s="1578">
        <f t="shared" si="21"/>
        <v>49.747899159663866</v>
      </c>
      <c r="O58" s="1578">
        <f t="shared" si="22"/>
        <v>62.184873949579831</v>
      </c>
      <c r="P58" s="1578">
        <v>74</v>
      </c>
      <c r="Q58" s="1519" t="s">
        <v>5145</v>
      </c>
    </row>
    <row r="59" spans="1:17" ht="15" customHeight="1">
      <c r="A59" s="1571" t="s">
        <v>5187</v>
      </c>
      <c r="B59" s="1572" t="s">
        <v>5159</v>
      </c>
      <c r="C59" s="1573" t="str">
        <f t="shared" si="24"/>
        <v>DXDY.DRYPAD.125.3000</v>
      </c>
      <c r="D59" s="1575" t="s">
        <v>4145</v>
      </c>
      <c r="E59" s="1575">
        <v>125</v>
      </c>
      <c r="F59" s="1575" t="s">
        <v>2356</v>
      </c>
      <c r="G59" s="1576" t="str">
        <f t="shared" si="23"/>
        <v>Paduri / dischete diamantate pt. slefuire uscata #3000 Ø125mm Premium - DXDY.DRYPAD.125.3000</v>
      </c>
      <c r="H59" s="1577" t="s">
        <v>1420</v>
      </c>
      <c r="I59" s="1578">
        <v>62.184873949579831</v>
      </c>
      <c r="J59" s="1689"/>
      <c r="K59" s="1575" t="s">
        <v>1026</v>
      </c>
      <c r="L59" s="1817">
        <f t="shared" si="19"/>
        <v>40.5</v>
      </c>
      <c r="M59" s="1578">
        <f t="shared" si="20"/>
        <v>46.638655462184872</v>
      </c>
      <c r="N59" s="1578">
        <f t="shared" si="21"/>
        <v>49.747899159663866</v>
      </c>
      <c r="O59" s="1578">
        <f t="shared" si="22"/>
        <v>62.184873949579831</v>
      </c>
      <c r="P59" s="1578">
        <v>74</v>
      </c>
      <c r="Q59" s="1519" t="s">
        <v>5145</v>
      </c>
    </row>
    <row r="60" spans="1:17" ht="15" customHeight="1">
      <c r="A60" s="1571" t="s">
        <v>5188</v>
      </c>
      <c r="B60" s="1572" t="s">
        <v>5160</v>
      </c>
      <c r="C60" s="1573" t="str">
        <f t="shared" si="24"/>
        <v>DXDY.DRYPAD.125.BUFF</v>
      </c>
      <c r="D60" s="1575" t="s">
        <v>4146</v>
      </c>
      <c r="E60" s="1575">
        <v>125</v>
      </c>
      <c r="F60" s="1575" t="s">
        <v>2356</v>
      </c>
      <c r="G60" s="1576" t="str">
        <f t="shared" si="23"/>
        <v>Paduri / dischete diamantate pt. slefuire uscata #BUFF Ø125mm Premium - DXDY.DRYPAD.125.BUFF</v>
      </c>
      <c r="H60" s="1577" t="s">
        <v>1420</v>
      </c>
      <c r="I60" s="1578">
        <v>62.184873949579831</v>
      </c>
      <c r="J60" s="1689"/>
      <c r="K60" s="1575" t="s">
        <v>1026</v>
      </c>
      <c r="L60" s="1817">
        <f t="shared" si="19"/>
        <v>40.5</v>
      </c>
      <c r="M60" s="1578">
        <f t="shared" si="20"/>
        <v>46.638655462184872</v>
      </c>
      <c r="N60" s="1578">
        <f t="shared" si="21"/>
        <v>49.747899159663866</v>
      </c>
      <c r="O60" s="1578">
        <f t="shared" si="22"/>
        <v>62.184873949579831</v>
      </c>
      <c r="P60" s="1578">
        <v>74</v>
      </c>
      <c r="Q60" s="1519" t="s">
        <v>5145</v>
      </c>
    </row>
    <row r="61" spans="1:17" ht="15" customHeight="1">
      <c r="A61" s="1571"/>
      <c r="B61" s="1572"/>
      <c r="C61" s="1573"/>
      <c r="D61" s="1575"/>
      <c r="E61" s="1575"/>
      <c r="F61" s="1575"/>
      <c r="G61" s="1576"/>
      <c r="H61" s="1577"/>
      <c r="I61" s="1578"/>
      <c r="J61" s="1689"/>
      <c r="K61" s="1575"/>
      <c r="L61" s="1817"/>
      <c r="M61" s="1578"/>
      <c r="N61" s="1578"/>
      <c r="O61" s="1578"/>
      <c r="P61" s="1578"/>
      <c r="Q61" s="1519"/>
    </row>
    <row r="62" spans="1:17" ht="15" customHeight="1">
      <c r="A62" s="1571" t="s">
        <v>5189</v>
      </c>
      <c r="B62" s="1572" t="s">
        <v>5163</v>
      </c>
      <c r="C62" s="1573" t="str">
        <f t="shared" ref="C62:C63" si="25">CONCATENATE("DXDY.",B62)</f>
        <v>DXDY.PADSUP.RUB.125</v>
      </c>
      <c r="D62" s="1575" t="s">
        <v>5169</v>
      </c>
      <c r="E62" s="1575">
        <v>125</v>
      </c>
      <c r="F62" s="1575" t="s">
        <v>2356</v>
      </c>
      <c r="G62" s="1576" t="s">
        <v>5208</v>
      </c>
      <c r="H62" s="1577" t="s">
        <v>984</v>
      </c>
      <c r="I62" s="1578">
        <v>66.386554621848745</v>
      </c>
      <c r="J62" s="1689"/>
      <c r="K62" s="1575"/>
      <c r="L62" s="1817">
        <f t="shared" si="19"/>
        <v>43.2</v>
      </c>
      <c r="M62" s="1578">
        <f t="shared" si="20"/>
        <v>49.789915966386559</v>
      </c>
      <c r="N62" s="1578">
        <f t="shared" si="21"/>
        <v>53.109243697479002</v>
      </c>
      <c r="O62" s="1578">
        <f t="shared" si="22"/>
        <v>66.386554621848745</v>
      </c>
      <c r="P62" s="1578">
        <v>79</v>
      </c>
      <c r="Q62" s="1519" t="s">
        <v>5145</v>
      </c>
    </row>
    <row r="63" spans="1:17" ht="15" customHeight="1">
      <c r="A63" s="1571" t="s">
        <v>5190</v>
      </c>
      <c r="B63" s="1572" t="s">
        <v>5164</v>
      </c>
      <c r="C63" s="1573" t="str">
        <f t="shared" si="25"/>
        <v>DXDY.PADSUP.ALU.125</v>
      </c>
      <c r="D63" s="1575" t="s">
        <v>5170</v>
      </c>
      <c r="E63" s="1575">
        <v>125</v>
      </c>
      <c r="F63" s="1575" t="s">
        <v>2356</v>
      </c>
      <c r="G63" s="1576" t="s">
        <v>5209</v>
      </c>
      <c r="H63" s="1577" t="s">
        <v>984</v>
      </c>
      <c r="I63" s="1578">
        <v>125.21008403361346</v>
      </c>
      <c r="J63" s="1689"/>
      <c r="K63" s="1575"/>
      <c r="L63" s="1817">
        <f t="shared" si="19"/>
        <v>81.399999999999991</v>
      </c>
      <c r="M63" s="1578">
        <f t="shared" si="20"/>
        <v>93.907563025210095</v>
      </c>
      <c r="N63" s="1578">
        <f t="shared" si="21"/>
        <v>100.16806722689077</v>
      </c>
      <c r="O63" s="1578">
        <f t="shared" si="22"/>
        <v>125.21008403361346</v>
      </c>
      <c r="P63" s="1578">
        <v>149</v>
      </c>
      <c r="Q63" s="1519" t="s">
        <v>5145</v>
      </c>
    </row>
    <row r="64" spans="1:17" ht="15.75">
      <c r="B64" s="1479"/>
      <c r="J64" s="1484"/>
      <c r="K64" s="1485"/>
      <c r="L64" s="1532"/>
    </row>
    <row r="65" spans="1:28" ht="20.100000000000001" customHeight="1">
      <c r="B65" s="1479"/>
      <c r="G65" s="1757" t="s">
        <v>8602</v>
      </c>
      <c r="J65" s="1484"/>
      <c r="K65" s="1485"/>
      <c r="L65" s="1532"/>
    </row>
    <row r="66" spans="1:28" ht="15" customHeight="1">
      <c r="A66" s="1690" t="s">
        <v>5131</v>
      </c>
      <c r="B66" s="1691" t="s">
        <v>5111</v>
      </c>
      <c r="C66" s="1573" t="str">
        <f>CONCATENATE("DXDY.",B66)</f>
        <v>DXDY.GOLDrill.06</v>
      </c>
      <c r="D66" s="1692" t="s">
        <v>4153</v>
      </c>
      <c r="E66" s="1575">
        <v>6</v>
      </c>
      <c r="F66" s="1575" t="s">
        <v>2258</v>
      </c>
      <c r="G66" s="1576" t="str">
        <f>CONCATENATE("Carota diamantata pt. ",D66," diam. ",E66,"mm -cu ceara- ",K66," - ",C66)</f>
        <v>Carota diamantata pt. gresie portelanata &amp; piatra - diam. 6mm -cu ceara- Premium - DXDY.GOLDrill.06</v>
      </c>
      <c r="H66" s="1693" t="s">
        <v>1420</v>
      </c>
      <c r="I66" s="1694">
        <v>57.983193277310924</v>
      </c>
      <c r="J66" s="1695" t="s">
        <v>1988</v>
      </c>
      <c r="K66" s="1696" t="s">
        <v>1026</v>
      </c>
      <c r="L66" s="1818">
        <f>ROUNDUP(O66*0.65,1)</f>
        <v>37.700000000000003</v>
      </c>
      <c r="M66" s="1694">
        <f>O66*0.75</f>
        <v>43.487394957983192</v>
      </c>
      <c r="N66" s="1694">
        <f>O66*0.8</f>
        <v>46.386554621848745</v>
      </c>
      <c r="O66" s="1694">
        <f>P66/1.19</f>
        <v>57.983193277310924</v>
      </c>
      <c r="P66" s="1578">
        <v>69</v>
      </c>
      <c r="Q66" s="1519" t="s">
        <v>5144</v>
      </c>
      <c r="R66" s="1528"/>
      <c r="S66" s="1528"/>
      <c r="T66" s="1528"/>
      <c r="U66" s="1528"/>
      <c r="V66" s="1528"/>
      <c r="W66" s="1528"/>
      <c r="X66" s="1529"/>
      <c r="Y66" s="1529"/>
      <c r="Z66" s="1529"/>
      <c r="AA66" s="1529"/>
      <c r="AB66" s="1529"/>
    </row>
    <row r="67" spans="1:28" ht="15" customHeight="1">
      <c r="A67" s="1690" t="s">
        <v>5132</v>
      </c>
      <c r="B67" s="1691" t="s">
        <v>5112</v>
      </c>
      <c r="C67" s="1573" t="str">
        <f t="shared" ref="C67:C70" si="26">CONCATENATE("DXDY.",B67)</f>
        <v>DXDY.GOLDrill.08</v>
      </c>
      <c r="D67" s="1692" t="s">
        <v>4153</v>
      </c>
      <c r="E67" s="1575">
        <v>8</v>
      </c>
      <c r="F67" s="1575" t="s">
        <v>2258</v>
      </c>
      <c r="G67" s="1576" t="str">
        <f>CONCATENATE("Carota diamantata pt. ",D67," diam. ",E67,"mm -cu ceara- ",K67," - ",C67)</f>
        <v>Carota diamantata pt. gresie portelanata &amp; piatra - diam. 8mm -cu ceara- Premium - DXDY.GOLDrill.08</v>
      </c>
      <c r="H67" s="1693" t="s">
        <v>1420</v>
      </c>
      <c r="I67" s="1694">
        <v>66.386554621848745</v>
      </c>
      <c r="J67" s="1695" t="s">
        <v>1990</v>
      </c>
      <c r="K67" s="1696" t="s">
        <v>1026</v>
      </c>
      <c r="L67" s="1818">
        <f t="shared" ref="L67:L82" si="27">ROUNDUP(O67*0.65,1)</f>
        <v>43.2</v>
      </c>
      <c r="M67" s="1694">
        <f t="shared" ref="M67:M79" si="28">O67*0.75</f>
        <v>49.789915966386559</v>
      </c>
      <c r="N67" s="1694">
        <f t="shared" ref="N67:N106" si="29">O67*0.8</f>
        <v>53.109243697479002</v>
      </c>
      <c r="O67" s="1694">
        <f t="shared" ref="O67:O106" si="30">P67/1.19</f>
        <v>66.386554621848745</v>
      </c>
      <c r="P67" s="1578">
        <v>79</v>
      </c>
      <c r="Q67" s="1519" t="s">
        <v>5144</v>
      </c>
      <c r="R67" s="1528"/>
      <c r="S67" s="1528"/>
      <c r="T67" s="1528"/>
      <c r="U67" s="1528"/>
      <c r="V67" s="1528"/>
      <c r="W67" s="1528"/>
      <c r="X67" s="1529"/>
      <c r="Y67" s="1529"/>
      <c r="Z67" s="1529"/>
      <c r="AA67" s="1529"/>
      <c r="AB67" s="1529"/>
    </row>
    <row r="68" spans="1:28" ht="15" customHeight="1">
      <c r="A68" s="1690" t="s">
        <v>5133</v>
      </c>
      <c r="B68" s="1691" t="s">
        <v>5113</v>
      </c>
      <c r="C68" s="1573" t="str">
        <f t="shared" si="26"/>
        <v>DXDY.GOLDrill.10</v>
      </c>
      <c r="D68" s="1692" t="s">
        <v>4153</v>
      </c>
      <c r="E68" s="1575">
        <v>10</v>
      </c>
      <c r="F68" s="1575" t="s">
        <v>2258</v>
      </c>
      <c r="G68" s="1576" t="str">
        <f>CONCATENATE("Carota diamantata pt. ",D68," diam. ",E68,"mm -cu ceara- ",K68," - ",C68)</f>
        <v>Carota diamantata pt. gresie portelanata &amp; piatra - diam. 10mm -cu ceara- Premium - DXDY.GOLDrill.10</v>
      </c>
      <c r="H68" s="1693" t="s">
        <v>1420</v>
      </c>
      <c r="I68" s="1694">
        <v>66.386554621848745</v>
      </c>
      <c r="J68" s="1695" t="s">
        <v>4154</v>
      </c>
      <c r="K68" s="1696" t="s">
        <v>1026</v>
      </c>
      <c r="L68" s="1818">
        <f t="shared" si="27"/>
        <v>43.2</v>
      </c>
      <c r="M68" s="1694">
        <f t="shared" si="28"/>
        <v>49.789915966386559</v>
      </c>
      <c r="N68" s="1694">
        <f t="shared" si="29"/>
        <v>53.109243697479002</v>
      </c>
      <c r="O68" s="1694">
        <f t="shared" si="30"/>
        <v>66.386554621848745</v>
      </c>
      <c r="P68" s="1578">
        <v>79</v>
      </c>
      <c r="Q68" s="1519" t="s">
        <v>5144</v>
      </c>
      <c r="R68" s="1528"/>
      <c r="S68" s="1528"/>
      <c r="T68" s="1528"/>
      <c r="U68" s="1528"/>
      <c r="V68" s="1528"/>
      <c r="W68" s="1528"/>
      <c r="X68" s="1529"/>
      <c r="Y68" s="1529"/>
      <c r="Z68" s="1529"/>
      <c r="AA68" s="1529"/>
      <c r="AB68" s="1529"/>
    </row>
    <row r="69" spans="1:28" ht="15" customHeight="1">
      <c r="A69" s="1690" t="s">
        <v>5134</v>
      </c>
      <c r="B69" s="1691" t="s">
        <v>5114</v>
      </c>
      <c r="C69" s="1573" t="str">
        <f t="shared" si="26"/>
        <v>DXDY.GOLDrill.12</v>
      </c>
      <c r="D69" s="1692" t="s">
        <v>4153</v>
      </c>
      <c r="E69" s="1575">
        <v>12</v>
      </c>
      <c r="F69" s="1575" t="s">
        <v>2258</v>
      </c>
      <c r="G69" s="1576" t="str">
        <f>CONCATENATE("Carota diamantata pt. ",D69," diam. ",E69,"mm -cu ceara- ",K69," - ",C69)</f>
        <v>Carota diamantata pt. gresie portelanata &amp; piatra - diam. 12mm -cu ceara- Premium - DXDY.GOLDrill.12</v>
      </c>
      <c r="H69" s="1693" t="s">
        <v>1420</v>
      </c>
      <c r="I69" s="1694">
        <v>74.789915966386559</v>
      </c>
      <c r="J69" s="1695" t="s">
        <v>1993</v>
      </c>
      <c r="K69" s="1696" t="s">
        <v>1026</v>
      </c>
      <c r="L69" s="1818">
        <f t="shared" si="27"/>
        <v>48.7</v>
      </c>
      <c r="M69" s="1694">
        <f t="shared" si="28"/>
        <v>56.092436974789919</v>
      </c>
      <c r="N69" s="1694">
        <f t="shared" si="29"/>
        <v>59.831932773109251</v>
      </c>
      <c r="O69" s="1694">
        <f t="shared" si="30"/>
        <v>74.789915966386559</v>
      </c>
      <c r="P69" s="1578">
        <v>89</v>
      </c>
      <c r="Q69" s="1519" t="s">
        <v>5144</v>
      </c>
      <c r="R69" s="1528"/>
      <c r="S69" s="1528"/>
      <c r="T69" s="1528"/>
      <c r="U69" s="1528"/>
      <c r="V69" s="1528"/>
      <c r="W69" s="1528"/>
      <c r="X69" s="1529"/>
      <c r="Y69" s="1529"/>
      <c r="Z69" s="1529"/>
      <c r="AA69" s="1529"/>
      <c r="AB69" s="1529"/>
    </row>
    <row r="70" spans="1:28" ht="15" customHeight="1">
      <c r="A70" s="1690" t="s">
        <v>5135</v>
      </c>
      <c r="B70" s="1691" t="s">
        <v>5115</v>
      </c>
      <c r="C70" s="1573" t="str">
        <f t="shared" si="26"/>
        <v>DXDY.GOLDrill.14</v>
      </c>
      <c r="D70" s="1692" t="s">
        <v>4153</v>
      </c>
      <c r="E70" s="1575">
        <v>14</v>
      </c>
      <c r="F70" s="1575" t="s">
        <v>2258</v>
      </c>
      <c r="G70" s="1576" t="str">
        <f>CONCATENATE("Carota diamantata pt. ",D70," diam. ",E70,"mm -cu ceara- ",K70," - ",C70)</f>
        <v>Carota diamantata pt. gresie portelanata &amp; piatra - diam. 14mm -cu ceara- Premium - DXDY.GOLDrill.14</v>
      </c>
      <c r="H70" s="1693" t="s">
        <v>1420</v>
      </c>
      <c r="I70" s="1694">
        <v>100.84033613445379</v>
      </c>
      <c r="J70" s="1695"/>
      <c r="K70" s="1696" t="s">
        <v>1026</v>
      </c>
      <c r="L70" s="1818">
        <f t="shared" si="27"/>
        <v>65.599999999999994</v>
      </c>
      <c r="M70" s="1694">
        <f t="shared" si="28"/>
        <v>75.630252100840352</v>
      </c>
      <c r="N70" s="1694">
        <f t="shared" si="29"/>
        <v>80.672268907563037</v>
      </c>
      <c r="O70" s="1694">
        <f t="shared" si="30"/>
        <v>100.84033613445379</v>
      </c>
      <c r="P70" s="1578">
        <v>120</v>
      </c>
      <c r="Q70" s="1519" t="s">
        <v>5144</v>
      </c>
      <c r="R70" s="1528"/>
      <c r="S70" s="1528"/>
      <c r="T70" s="1528"/>
      <c r="U70" s="1528"/>
      <c r="V70" s="1528"/>
      <c r="W70" s="1528"/>
      <c r="X70" s="1529"/>
      <c r="Y70" s="1529"/>
      <c r="Z70" s="1529"/>
      <c r="AA70" s="1529"/>
      <c r="AB70" s="1529"/>
    </row>
    <row r="71" spans="1:28" ht="15" customHeight="1">
      <c r="A71" s="1690"/>
      <c r="B71" s="1572"/>
      <c r="C71" s="1573"/>
      <c r="D71" s="1574"/>
      <c r="E71" s="1575"/>
      <c r="F71" s="1575"/>
      <c r="G71" s="1576"/>
      <c r="H71" s="1693"/>
      <c r="I71" s="1694"/>
      <c r="J71" s="1697"/>
      <c r="K71" s="1696"/>
      <c r="L71" s="1818"/>
      <c r="M71" s="1694"/>
      <c r="N71" s="1694"/>
      <c r="O71" s="1694"/>
      <c r="P71" s="1578"/>
      <c r="Q71" s="1519"/>
      <c r="R71" s="1528"/>
      <c r="S71" s="1528"/>
      <c r="T71" s="1528"/>
      <c r="U71" s="1528"/>
      <c r="V71" s="1528"/>
      <c r="W71" s="1528"/>
      <c r="X71" s="1529"/>
      <c r="Y71" s="1529"/>
      <c r="Z71" s="1529"/>
      <c r="AA71" s="1529"/>
      <c r="AB71" s="1529"/>
    </row>
    <row r="72" spans="1:28" ht="15" customHeight="1">
      <c r="A72" s="1690"/>
      <c r="B72" s="1572"/>
      <c r="C72" s="1573"/>
      <c r="D72" s="1574"/>
      <c r="E72" s="1575"/>
      <c r="F72" s="1575"/>
      <c r="G72" s="1576"/>
      <c r="H72" s="1693"/>
      <c r="I72" s="1694"/>
      <c r="J72" s="1697"/>
      <c r="K72" s="1696"/>
      <c r="L72" s="1818"/>
      <c r="M72" s="1694"/>
      <c r="N72" s="1694"/>
      <c r="O72" s="1694"/>
      <c r="P72" s="1578"/>
      <c r="Q72" s="1519"/>
      <c r="R72" s="1528"/>
      <c r="S72" s="1528"/>
      <c r="T72" s="1528"/>
      <c r="U72" s="1528"/>
      <c r="V72" s="1528"/>
      <c r="W72" s="1528"/>
      <c r="X72" s="1529"/>
      <c r="Y72" s="1529"/>
      <c r="Z72" s="1529"/>
      <c r="AA72" s="1529"/>
      <c r="AB72" s="1529"/>
    </row>
    <row r="73" spans="1:28" ht="15" customHeight="1">
      <c r="A73" s="1690" t="s">
        <v>5136</v>
      </c>
      <c r="B73" s="1691" t="s">
        <v>5116</v>
      </c>
      <c r="C73" s="1573" t="str">
        <f t="shared" ref="C73:C82" si="31">CONCATENATE("DXDY.",B73)</f>
        <v>DXDY.GOLDrill.20</v>
      </c>
      <c r="D73" s="1692" t="s">
        <v>4153</v>
      </c>
      <c r="E73" s="1575">
        <v>20</v>
      </c>
      <c r="F73" s="1575" t="s">
        <v>2258</v>
      </c>
      <c r="G73" s="1576" t="str">
        <f t="shared" ref="G73:G82" si="32">CONCATENATE("Carota diamantata pt. ",D73," diam. ",E73,"mm - ",K73," - ",C73)</f>
        <v>Carota diamantata pt. gresie portelanata &amp; piatra - diam. 20mm - Premium - DXDY.GOLDrill.20</v>
      </c>
      <c r="H73" s="1693" t="s">
        <v>1420</v>
      </c>
      <c r="I73" s="1694">
        <v>108.40336134453781</v>
      </c>
      <c r="J73" s="1695" t="s">
        <v>1988</v>
      </c>
      <c r="K73" s="1696" t="s">
        <v>1026</v>
      </c>
      <c r="L73" s="1818">
        <f t="shared" si="27"/>
        <v>70.5</v>
      </c>
      <c r="M73" s="1694">
        <f t="shared" si="28"/>
        <v>81.30252100840336</v>
      </c>
      <c r="N73" s="1694">
        <f t="shared" si="29"/>
        <v>86.722689075630257</v>
      </c>
      <c r="O73" s="1694">
        <f t="shared" si="30"/>
        <v>108.40336134453781</v>
      </c>
      <c r="P73" s="1578">
        <v>129</v>
      </c>
      <c r="Q73" s="1519" t="s">
        <v>5144</v>
      </c>
      <c r="R73" s="1528"/>
      <c r="S73" s="1528"/>
      <c r="T73" s="1528"/>
      <c r="U73" s="1528"/>
      <c r="V73" s="1528"/>
      <c r="W73" s="1528"/>
      <c r="X73" s="1529"/>
      <c r="Y73" s="1529"/>
      <c r="Z73" s="1529"/>
      <c r="AA73" s="1529"/>
      <c r="AB73" s="1529"/>
    </row>
    <row r="74" spans="1:28" ht="15" customHeight="1">
      <c r="A74" s="1690" t="s">
        <v>5137</v>
      </c>
      <c r="B74" s="1698" t="s">
        <v>5117</v>
      </c>
      <c r="C74" s="1573" t="str">
        <f t="shared" si="31"/>
        <v>DXDY.GOLDrill.28</v>
      </c>
      <c r="D74" s="1692" t="s">
        <v>4153</v>
      </c>
      <c r="E74" s="1575">
        <v>28</v>
      </c>
      <c r="F74" s="1575" t="s">
        <v>2258</v>
      </c>
      <c r="G74" s="1576" t="str">
        <f t="shared" si="32"/>
        <v>Carota diamantata pt. gresie portelanata &amp; piatra - diam. 28mm - Premium - DXDY.GOLDrill.28</v>
      </c>
      <c r="H74" s="1693" t="s">
        <v>1420</v>
      </c>
      <c r="I74" s="1694">
        <v>116.80672268907564</v>
      </c>
      <c r="J74" s="1695" t="s">
        <v>1990</v>
      </c>
      <c r="K74" s="1696" t="s">
        <v>1026</v>
      </c>
      <c r="L74" s="1818">
        <f t="shared" si="27"/>
        <v>76</v>
      </c>
      <c r="M74" s="1694">
        <f t="shared" si="28"/>
        <v>87.605042016806735</v>
      </c>
      <c r="N74" s="1694">
        <f t="shared" si="29"/>
        <v>93.445378151260513</v>
      </c>
      <c r="O74" s="1694">
        <f t="shared" si="30"/>
        <v>116.80672268907564</v>
      </c>
      <c r="P74" s="1578">
        <v>139</v>
      </c>
      <c r="Q74" s="1519" t="s">
        <v>5144</v>
      </c>
      <c r="R74" s="1528"/>
      <c r="S74" s="1528"/>
      <c r="T74" s="1528"/>
      <c r="U74" s="1528"/>
      <c r="V74" s="1528"/>
      <c r="W74" s="1528"/>
      <c r="X74" s="1529"/>
      <c r="Y74" s="1529"/>
      <c r="Z74" s="1529"/>
      <c r="AA74" s="1529"/>
      <c r="AB74" s="1529"/>
    </row>
    <row r="75" spans="1:28" ht="15" customHeight="1">
      <c r="A75" s="1690" t="s">
        <v>5138</v>
      </c>
      <c r="B75" s="1698" t="s">
        <v>5118</v>
      </c>
      <c r="C75" s="1573" t="str">
        <f t="shared" si="31"/>
        <v>DXDY.GOLDrill.35</v>
      </c>
      <c r="D75" s="1692" t="s">
        <v>4153</v>
      </c>
      <c r="E75" s="1575">
        <v>35</v>
      </c>
      <c r="F75" s="1575" t="s">
        <v>2258</v>
      </c>
      <c r="G75" s="1576" t="str">
        <f t="shared" si="32"/>
        <v>Carota diamantata pt. gresie portelanata &amp; piatra - diam. 35mm - Premium - DXDY.GOLDrill.35</v>
      </c>
      <c r="H75" s="1693" t="s">
        <v>1420</v>
      </c>
      <c r="I75" s="1694">
        <v>150.42016806722691</v>
      </c>
      <c r="J75" s="1695" t="s">
        <v>4154</v>
      </c>
      <c r="K75" s="1696" t="s">
        <v>1026</v>
      </c>
      <c r="L75" s="1818">
        <f t="shared" si="27"/>
        <v>97.8</v>
      </c>
      <c r="M75" s="1694">
        <f t="shared" si="28"/>
        <v>112.81512605042019</v>
      </c>
      <c r="N75" s="1694">
        <f t="shared" si="29"/>
        <v>120.33613445378154</v>
      </c>
      <c r="O75" s="1694">
        <f t="shared" si="30"/>
        <v>150.42016806722691</v>
      </c>
      <c r="P75" s="1578">
        <v>179</v>
      </c>
      <c r="Q75" s="1519" t="s">
        <v>5144</v>
      </c>
      <c r="R75" s="1528"/>
      <c r="S75" s="1528"/>
      <c r="T75" s="1528"/>
      <c r="U75" s="1528"/>
      <c r="V75" s="1528"/>
      <c r="W75" s="1528"/>
      <c r="X75" s="1529"/>
      <c r="Y75" s="1529"/>
      <c r="Z75" s="1529"/>
      <c r="AA75" s="1529"/>
      <c r="AB75" s="1529"/>
    </row>
    <row r="76" spans="1:28" ht="15" customHeight="1">
      <c r="A76" s="1690" t="s">
        <v>5139</v>
      </c>
      <c r="B76" s="1698" t="s">
        <v>5119</v>
      </c>
      <c r="C76" s="1573" t="str">
        <f t="shared" si="31"/>
        <v>DXDY.GOLDrill.43</v>
      </c>
      <c r="D76" s="1692" t="s">
        <v>4153</v>
      </c>
      <c r="E76" s="1575">
        <v>43</v>
      </c>
      <c r="F76" s="1575" t="s">
        <v>2258</v>
      </c>
      <c r="G76" s="1576" t="str">
        <f t="shared" si="32"/>
        <v>Carota diamantata pt. gresie portelanata &amp; piatra - diam. 43mm - Premium - DXDY.GOLDrill.43</v>
      </c>
      <c r="H76" s="1693" t="s">
        <v>1420</v>
      </c>
      <c r="I76" s="1694">
        <v>178.1512605042017</v>
      </c>
      <c r="J76" s="1695" t="s">
        <v>1993</v>
      </c>
      <c r="K76" s="1696" t="s">
        <v>1026</v>
      </c>
      <c r="L76" s="1818">
        <f t="shared" si="27"/>
        <v>115.8</v>
      </c>
      <c r="M76" s="1694">
        <f t="shared" si="28"/>
        <v>133.61344537815128</v>
      </c>
      <c r="N76" s="1694">
        <f t="shared" si="29"/>
        <v>142.52100840336138</v>
      </c>
      <c r="O76" s="1694">
        <f t="shared" si="30"/>
        <v>178.1512605042017</v>
      </c>
      <c r="P76" s="1578">
        <v>212</v>
      </c>
      <c r="Q76" s="1519" t="s">
        <v>5144</v>
      </c>
      <c r="R76" s="1528"/>
      <c r="S76" s="1528"/>
      <c r="T76" s="1528"/>
      <c r="U76" s="1528"/>
      <c r="V76" s="1528"/>
      <c r="W76" s="1528"/>
      <c r="X76" s="1529"/>
      <c r="Y76" s="1529"/>
      <c r="Z76" s="1529"/>
      <c r="AA76" s="1529"/>
      <c r="AB76" s="1529"/>
    </row>
    <row r="77" spans="1:28" ht="15" customHeight="1">
      <c r="A77" s="1690" t="s">
        <v>5140</v>
      </c>
      <c r="B77" s="1698" t="s">
        <v>5120</v>
      </c>
      <c r="C77" s="1573" t="str">
        <f t="shared" si="31"/>
        <v>DXDY.GOLDrill.50</v>
      </c>
      <c r="D77" s="1692" t="s">
        <v>4153</v>
      </c>
      <c r="E77" s="1575">
        <v>50</v>
      </c>
      <c r="F77" s="1575" t="s">
        <v>2258</v>
      </c>
      <c r="G77" s="1576" t="str">
        <f t="shared" si="32"/>
        <v>Carota diamantata pt. gresie portelanata &amp; piatra - diam. 50mm - Premium - DXDY.GOLDrill.50</v>
      </c>
      <c r="H77" s="1693" t="s">
        <v>1420</v>
      </c>
      <c r="I77" s="1694">
        <v>203.36134453781514</v>
      </c>
      <c r="J77" s="1699"/>
      <c r="K77" s="1696" t="s">
        <v>1026</v>
      </c>
      <c r="L77" s="1818">
        <f t="shared" si="27"/>
        <v>132.19999999999999</v>
      </c>
      <c r="M77" s="1694">
        <f t="shared" si="28"/>
        <v>152.52100840336135</v>
      </c>
      <c r="N77" s="1694">
        <f t="shared" si="29"/>
        <v>162.68907563025212</v>
      </c>
      <c r="O77" s="1694">
        <f t="shared" si="30"/>
        <v>203.36134453781514</v>
      </c>
      <c r="P77" s="1578">
        <v>242</v>
      </c>
      <c r="Q77" s="1519" t="s">
        <v>5144</v>
      </c>
      <c r="R77" s="1528"/>
      <c r="S77" s="1528"/>
      <c r="T77" s="1528"/>
      <c r="U77" s="1528"/>
      <c r="V77" s="1528"/>
      <c r="W77" s="1528"/>
      <c r="X77" s="1529"/>
      <c r="Y77" s="1529"/>
      <c r="Z77" s="1529"/>
      <c r="AA77" s="1529"/>
      <c r="AB77" s="1529"/>
    </row>
    <row r="78" spans="1:28" ht="15" customHeight="1">
      <c r="A78" s="1690" t="s">
        <v>5141</v>
      </c>
      <c r="B78" s="1698" t="s">
        <v>5121</v>
      </c>
      <c r="C78" s="1573" t="str">
        <f t="shared" si="31"/>
        <v>DXDY.GOLDrill.68</v>
      </c>
      <c r="D78" s="1692" t="s">
        <v>4153</v>
      </c>
      <c r="E78" s="1575">
        <v>68</v>
      </c>
      <c r="F78" s="1575" t="s">
        <v>2258</v>
      </c>
      <c r="G78" s="1576" t="str">
        <f t="shared" si="32"/>
        <v>Carota diamantata pt. gresie portelanata &amp; piatra - diam. 68mm - Premium - DXDY.GOLDrill.68</v>
      </c>
      <c r="H78" s="1693" t="s">
        <v>1420</v>
      </c>
      <c r="I78" s="1694">
        <v>276.47058823529414</v>
      </c>
      <c r="J78" s="1699"/>
      <c r="K78" s="1696" t="s">
        <v>1026</v>
      </c>
      <c r="L78" s="1818">
        <f t="shared" si="27"/>
        <v>179.79999999999998</v>
      </c>
      <c r="M78" s="1694">
        <f t="shared" si="28"/>
        <v>207.35294117647061</v>
      </c>
      <c r="N78" s="1694">
        <f t="shared" si="29"/>
        <v>221.17647058823533</v>
      </c>
      <c r="O78" s="1694">
        <f t="shared" si="30"/>
        <v>276.47058823529414</v>
      </c>
      <c r="P78" s="1578">
        <v>329</v>
      </c>
      <c r="Q78" s="1519" t="s">
        <v>5144</v>
      </c>
      <c r="R78" s="1528"/>
      <c r="S78" s="1528"/>
      <c r="T78" s="1528"/>
      <c r="U78" s="1528"/>
      <c r="V78" s="1528"/>
      <c r="W78" s="1528"/>
      <c r="X78" s="1529"/>
      <c r="Y78" s="1529"/>
      <c r="Z78" s="1529"/>
      <c r="AA78" s="1529"/>
      <c r="AB78" s="1529"/>
    </row>
    <row r="79" spans="1:28" ht="15" customHeight="1">
      <c r="A79" s="1690" t="s">
        <v>5142</v>
      </c>
      <c r="B79" s="1698" t="s">
        <v>5122</v>
      </c>
      <c r="C79" s="1573" t="str">
        <f t="shared" si="31"/>
        <v>DXDY.GOLDrill.75</v>
      </c>
      <c r="D79" s="1692" t="s">
        <v>4153</v>
      </c>
      <c r="E79" s="1575">
        <v>75</v>
      </c>
      <c r="F79" s="1575" t="s">
        <v>2258</v>
      </c>
      <c r="G79" s="1576" t="str">
        <f t="shared" si="32"/>
        <v>Carota diamantata pt. gresie portelanata &amp; piatra - diam. 75mm - Premium - DXDY.GOLDrill.75</v>
      </c>
      <c r="H79" s="1693" t="s">
        <v>1420</v>
      </c>
      <c r="I79" s="1694">
        <v>305.88235294117646</v>
      </c>
      <c r="J79" s="1699"/>
      <c r="K79" s="1696" t="s">
        <v>1026</v>
      </c>
      <c r="L79" s="1818">
        <f t="shared" si="27"/>
        <v>198.9</v>
      </c>
      <c r="M79" s="1694">
        <f t="shared" si="28"/>
        <v>229.41176470588235</v>
      </c>
      <c r="N79" s="1694">
        <f t="shared" si="29"/>
        <v>244.70588235294119</v>
      </c>
      <c r="O79" s="1694">
        <f t="shared" si="30"/>
        <v>305.88235294117646</v>
      </c>
      <c r="P79" s="1578">
        <v>364</v>
      </c>
      <c r="Q79" s="1519" t="s">
        <v>5144</v>
      </c>
      <c r="R79" s="1528"/>
      <c r="S79" s="1528"/>
      <c r="T79" s="1528"/>
      <c r="U79" s="1528"/>
      <c r="V79" s="1528"/>
      <c r="W79" s="1528"/>
      <c r="X79" s="1529"/>
      <c r="Y79" s="1529"/>
      <c r="Z79" s="1529"/>
      <c r="AA79" s="1529"/>
      <c r="AB79" s="1529"/>
    </row>
    <row r="80" spans="1:28" ht="15" customHeight="1">
      <c r="A80" s="1690" t="s">
        <v>8669</v>
      </c>
      <c r="B80" s="1698" t="s">
        <v>8462</v>
      </c>
      <c r="C80" s="1573" t="str">
        <f t="shared" si="31"/>
        <v>DXDY.GOLDrill.82</v>
      </c>
      <c r="D80" s="1692" t="s">
        <v>4153</v>
      </c>
      <c r="E80" s="1575">
        <v>82</v>
      </c>
      <c r="F80" s="1575" t="s">
        <v>2258</v>
      </c>
      <c r="G80" s="1576" t="str">
        <f t="shared" si="32"/>
        <v>Carota diamantata pt. gresie portelanata &amp; piatra - diam. 82mm - Premium - DXDY.GOLDrill.82</v>
      </c>
      <c r="H80" s="1693" t="s">
        <v>1420</v>
      </c>
      <c r="I80" s="1694">
        <v>369</v>
      </c>
      <c r="J80" s="1699"/>
      <c r="K80" s="1696" t="s">
        <v>1026</v>
      </c>
      <c r="L80" s="1818">
        <f t="shared" si="27"/>
        <v>239.9</v>
      </c>
      <c r="M80" s="1694">
        <f>O80*0.75</f>
        <v>276.75</v>
      </c>
      <c r="N80" s="1694">
        <f t="shared" si="29"/>
        <v>295.2</v>
      </c>
      <c r="O80" s="1694">
        <v>369</v>
      </c>
      <c r="P80" s="1578">
        <f>O80*1.19</f>
        <v>439.10999999999996</v>
      </c>
      <c r="Q80" s="1519" t="s">
        <v>5144</v>
      </c>
      <c r="R80" s="1528"/>
      <c r="S80" s="1528"/>
      <c r="T80" s="1528"/>
      <c r="U80" s="1528"/>
      <c r="V80" s="1528"/>
      <c r="W80" s="1528"/>
      <c r="X80" s="1529"/>
      <c r="Y80" s="1529"/>
      <c r="Z80" s="1529"/>
      <c r="AA80" s="1529"/>
      <c r="AB80" s="1529"/>
    </row>
    <row r="81" spans="1:28" ht="15" customHeight="1">
      <c r="A81" s="1690" t="s">
        <v>8670</v>
      </c>
      <c r="B81" s="1698" t="s">
        <v>8463</v>
      </c>
      <c r="C81" s="1573" t="str">
        <f t="shared" si="31"/>
        <v>DXDY.GOLDrill.100</v>
      </c>
      <c r="D81" s="1692" t="s">
        <v>4153</v>
      </c>
      <c r="E81" s="1575">
        <v>100</v>
      </c>
      <c r="F81" s="1575" t="s">
        <v>2258</v>
      </c>
      <c r="G81" s="1576" t="str">
        <f t="shared" si="32"/>
        <v>Carota diamantata pt. gresie portelanata &amp; piatra - diam. 100mm - Premium - DXDY.GOLDrill.100</v>
      </c>
      <c r="H81" s="1693" t="s">
        <v>1420</v>
      </c>
      <c r="I81" s="1694">
        <v>500</v>
      </c>
      <c r="J81" s="1699"/>
      <c r="K81" s="1696" t="s">
        <v>1026</v>
      </c>
      <c r="L81" s="1818">
        <f t="shared" si="27"/>
        <v>325</v>
      </c>
      <c r="M81" s="1694">
        <f t="shared" ref="M81:M82" si="33">O81*0.75</f>
        <v>375</v>
      </c>
      <c r="N81" s="1694">
        <f t="shared" si="29"/>
        <v>400</v>
      </c>
      <c r="O81" s="1694">
        <v>500</v>
      </c>
      <c r="P81" s="1578">
        <f>O81*1.19</f>
        <v>595</v>
      </c>
      <c r="Q81" s="1519" t="s">
        <v>5144</v>
      </c>
      <c r="R81" s="1528"/>
      <c r="S81" s="1528"/>
      <c r="T81" s="1528"/>
      <c r="U81" s="1528"/>
      <c r="V81" s="1528"/>
      <c r="W81" s="1528"/>
      <c r="X81" s="1529"/>
      <c r="Y81" s="1529"/>
      <c r="Z81" s="1529"/>
      <c r="AA81" s="1529"/>
      <c r="AB81" s="1529"/>
    </row>
    <row r="82" spans="1:28" ht="15" customHeight="1">
      <c r="A82" s="1690" t="s">
        <v>8671</v>
      </c>
      <c r="B82" s="1698" t="s">
        <v>8464</v>
      </c>
      <c r="C82" s="1573" t="str">
        <f t="shared" si="31"/>
        <v>DXDY.GOLDrill.120</v>
      </c>
      <c r="D82" s="1692" t="s">
        <v>4153</v>
      </c>
      <c r="E82" s="1575">
        <v>120</v>
      </c>
      <c r="F82" s="1575" t="s">
        <v>2258</v>
      </c>
      <c r="G82" s="1576" t="str">
        <f t="shared" si="32"/>
        <v>Carota diamantata pt. gresie portelanata &amp; piatra - diam. 120mm - Premium - DXDY.GOLDrill.120</v>
      </c>
      <c r="H82" s="1693" t="s">
        <v>1420</v>
      </c>
      <c r="I82" s="1694">
        <v>590</v>
      </c>
      <c r="J82" s="1699"/>
      <c r="K82" s="1696" t="s">
        <v>1026</v>
      </c>
      <c r="L82" s="1818">
        <f t="shared" si="27"/>
        <v>383.5</v>
      </c>
      <c r="M82" s="1694">
        <f t="shared" si="33"/>
        <v>442.5</v>
      </c>
      <c r="N82" s="1694">
        <f t="shared" si="29"/>
        <v>472</v>
      </c>
      <c r="O82" s="1694">
        <v>590</v>
      </c>
      <c r="P82" s="1578">
        <f>O82*1.19</f>
        <v>702.1</v>
      </c>
      <c r="Q82" s="1519" t="s">
        <v>5144</v>
      </c>
      <c r="R82" s="1528"/>
      <c r="S82" s="1528"/>
      <c r="T82" s="1528"/>
      <c r="U82" s="1528"/>
      <c r="V82" s="1528"/>
      <c r="W82" s="1528"/>
      <c r="X82" s="1529"/>
      <c r="Y82" s="1529"/>
      <c r="Z82" s="1529"/>
      <c r="AA82" s="1529"/>
      <c r="AB82" s="1529"/>
    </row>
    <row r="83" spans="1:28" ht="15" customHeight="1">
      <c r="A83" s="1690"/>
      <c r="B83" s="1698"/>
      <c r="C83" s="1573"/>
      <c r="D83" s="1692"/>
      <c r="E83" s="1575"/>
      <c r="F83" s="1575"/>
      <c r="G83" s="1576"/>
      <c r="H83" s="1693"/>
      <c r="I83" s="1694"/>
      <c r="J83" s="1699"/>
      <c r="K83" s="1696"/>
      <c r="L83" s="1818"/>
      <c r="M83" s="1694"/>
      <c r="N83" s="1694"/>
      <c r="O83" s="1694"/>
      <c r="P83" s="1578"/>
      <c r="Q83" s="1519"/>
      <c r="R83" s="1528"/>
      <c r="S83" s="1528"/>
      <c r="T83" s="1528"/>
      <c r="U83" s="1528"/>
      <c r="V83" s="1528"/>
      <c r="W83" s="1528"/>
      <c r="X83" s="1529"/>
      <c r="Y83" s="1529"/>
      <c r="Z83" s="1529"/>
      <c r="AA83" s="1529"/>
      <c r="AB83" s="1529"/>
    </row>
    <row r="84" spans="1:28" ht="15" customHeight="1">
      <c r="A84" s="1571" t="s">
        <v>8672</v>
      </c>
      <c r="B84" s="1774" t="s">
        <v>8616</v>
      </c>
      <c r="C84" s="1573" t="str">
        <f>CONCATENATE("DXDH.",B84)</f>
        <v>DXDH.GOLD.Finger</v>
      </c>
      <c r="D84" s="1774" t="s">
        <v>2025</v>
      </c>
      <c r="E84" s="1575">
        <v>16</v>
      </c>
      <c r="F84" s="1575" t="s">
        <v>2258</v>
      </c>
      <c r="G84" s="1713" t="s">
        <v>8617</v>
      </c>
      <c r="H84" s="1577" t="s">
        <v>984</v>
      </c>
      <c r="I84" s="1714">
        <v>176.81400000000002</v>
      </c>
      <c r="J84" s="1576"/>
      <c r="K84" s="1715" t="s">
        <v>1026</v>
      </c>
      <c r="L84" s="1817">
        <f>ROUNDUP(O84*0.65,1)</f>
        <v>86.5</v>
      </c>
      <c r="M84" s="1714">
        <f>O84*0.75</f>
        <v>99.75</v>
      </c>
      <c r="N84" s="1714">
        <f>O84*0.8</f>
        <v>106.4</v>
      </c>
      <c r="O84" s="1777">
        <v>133</v>
      </c>
      <c r="P84" s="1714">
        <f>O84*1.19</f>
        <v>158.26999999999998</v>
      </c>
    </row>
    <row r="85" spans="1:28" ht="15" customHeight="1">
      <c r="A85" s="1571"/>
      <c r="B85" s="1774"/>
      <c r="C85" s="1573"/>
      <c r="D85" s="1774"/>
      <c r="E85" s="1575"/>
      <c r="F85" s="1575"/>
      <c r="G85" s="1713"/>
      <c r="H85" s="1577"/>
      <c r="I85" s="1714"/>
      <c r="J85" s="1576"/>
      <c r="K85" s="1715"/>
      <c r="L85" s="1817"/>
      <c r="M85" s="1714"/>
      <c r="N85" s="1714"/>
      <c r="O85" s="1777"/>
      <c r="P85" s="1714"/>
    </row>
    <row r="86" spans="1:28" ht="20.100000000000001" customHeight="1">
      <c r="B86" s="1479"/>
      <c r="G86" s="1757" t="s">
        <v>11388</v>
      </c>
      <c r="J86" s="1484"/>
      <c r="K86" s="1485"/>
      <c r="L86" s="1532"/>
    </row>
    <row r="87" spans="1:28" ht="15" customHeight="1">
      <c r="A87" s="1690" t="s">
        <v>11404</v>
      </c>
      <c r="B87" s="1691" t="s">
        <v>11389</v>
      </c>
      <c r="C87" s="1573" t="str">
        <f>CONCATENATE("DXDY.",B87)</f>
        <v>DXDY.REDrill.06</v>
      </c>
      <c r="D87" s="1692" t="s">
        <v>4153</v>
      </c>
      <c r="E87" s="1575">
        <v>6</v>
      </c>
      <c r="F87" s="1575" t="s">
        <v>2258</v>
      </c>
      <c r="G87" s="1576" t="str">
        <f>CONCATENATE("Carota diamantata pt. ",D87," diam. ",E87,"mm -cu ceara- ",K87," - ",C87)</f>
        <v>Carota diamantata pt. gresie portelanata &amp; piatra - diam. 6mm -cu ceara- Profesional Standard - DXDY.REDrill.06</v>
      </c>
      <c r="H87" s="1693" t="s">
        <v>1420</v>
      </c>
      <c r="I87" s="1694">
        <v>57.983193277310924</v>
      </c>
      <c r="J87" s="1695" t="s">
        <v>1988</v>
      </c>
      <c r="K87" s="2069" t="s">
        <v>986</v>
      </c>
      <c r="L87" s="1818">
        <f>ROUNDUP(O87*0.7,1)</f>
        <v>37.700000000000003</v>
      </c>
      <c r="M87" s="1694">
        <f>O87*0.75</f>
        <v>40.336134453781511</v>
      </c>
      <c r="N87" s="1694">
        <f>O87*0.8</f>
        <v>43.025210084033617</v>
      </c>
      <c r="O87" s="1694">
        <f>P87/1.19</f>
        <v>53.781512605042018</v>
      </c>
      <c r="P87" s="1578">
        <v>64</v>
      </c>
      <c r="Q87" s="1519" t="s">
        <v>5144</v>
      </c>
      <c r="R87" s="1528"/>
      <c r="S87" s="1528"/>
      <c r="T87" s="1528"/>
      <c r="U87" s="1528"/>
      <c r="V87" s="1528"/>
      <c r="W87" s="1528"/>
      <c r="X87" s="1529"/>
      <c r="Y87" s="1529"/>
      <c r="Z87" s="1529"/>
      <c r="AA87" s="1529"/>
      <c r="AB87" s="1529"/>
    </row>
    <row r="88" spans="1:28" ht="15" customHeight="1">
      <c r="A88" s="1690" t="s">
        <v>11405</v>
      </c>
      <c r="B88" s="1691" t="s">
        <v>11390</v>
      </c>
      <c r="C88" s="1573" t="str">
        <f t="shared" ref="C88:C91" si="34">CONCATENATE("DXDY.",B88)</f>
        <v>DXDY.REDrill.08</v>
      </c>
      <c r="D88" s="1692" t="s">
        <v>4153</v>
      </c>
      <c r="E88" s="1575">
        <v>8</v>
      </c>
      <c r="F88" s="1575" t="s">
        <v>2258</v>
      </c>
      <c r="G88" s="1576" t="str">
        <f>CONCATENATE("Carota diamantata pt. ",D88," diam. ",E88,"mm -cu ceara- ",K88," - ",C88)</f>
        <v>Carota diamantata pt. gresie portelanata &amp; piatra - diam. 8mm -cu ceara- Profesional Standard - DXDY.REDrill.08</v>
      </c>
      <c r="H88" s="1693" t="s">
        <v>1420</v>
      </c>
      <c r="I88" s="1694">
        <v>66.386554621848745</v>
      </c>
      <c r="J88" s="1695" t="s">
        <v>1990</v>
      </c>
      <c r="K88" s="2069" t="s">
        <v>986</v>
      </c>
      <c r="L88" s="1818">
        <f t="shared" ref="L88:L91" si="35">ROUNDUP(O88*0.7,1)</f>
        <v>37.700000000000003</v>
      </c>
      <c r="M88" s="1694">
        <f t="shared" ref="M88:M91" si="36">O88*0.75</f>
        <v>40.336134453781511</v>
      </c>
      <c r="N88" s="1694">
        <f t="shared" ref="N88:N91" si="37">O88*0.8</f>
        <v>43.025210084033617</v>
      </c>
      <c r="O88" s="1694">
        <f t="shared" ref="O88:O91" si="38">P88/1.19</f>
        <v>53.781512605042018</v>
      </c>
      <c r="P88" s="1578">
        <v>64</v>
      </c>
      <c r="Q88" s="1519" t="s">
        <v>5144</v>
      </c>
      <c r="R88" s="1528"/>
      <c r="S88" s="1528"/>
      <c r="T88" s="1528"/>
      <c r="U88" s="1528"/>
      <c r="V88" s="1528"/>
      <c r="W88" s="1528"/>
      <c r="X88" s="1529"/>
      <c r="Y88" s="1529"/>
      <c r="Z88" s="1529"/>
      <c r="AA88" s="1529"/>
      <c r="AB88" s="1529"/>
    </row>
    <row r="89" spans="1:28" ht="15" customHeight="1">
      <c r="A89" s="1690" t="s">
        <v>11406</v>
      </c>
      <c r="B89" s="1691" t="s">
        <v>11391</v>
      </c>
      <c r="C89" s="1573" t="str">
        <f t="shared" si="34"/>
        <v>DXDY.REDrill.10</v>
      </c>
      <c r="D89" s="1692" t="s">
        <v>4153</v>
      </c>
      <c r="E89" s="1575">
        <v>10</v>
      </c>
      <c r="F89" s="1575" t="s">
        <v>2258</v>
      </c>
      <c r="G89" s="1576" t="str">
        <f>CONCATENATE("Carota diamantata pt. ",D89," diam. ",E89,"mm -cu ceara- ",K89," - ",C89)</f>
        <v>Carota diamantata pt. gresie portelanata &amp; piatra - diam. 10mm -cu ceara- Profesional Standard - DXDY.REDrill.10</v>
      </c>
      <c r="H89" s="1693" t="s">
        <v>1420</v>
      </c>
      <c r="I89" s="1694">
        <v>66.386554621848745</v>
      </c>
      <c r="J89" s="1695" t="s">
        <v>4154</v>
      </c>
      <c r="K89" s="2069" t="s">
        <v>986</v>
      </c>
      <c r="L89" s="1818">
        <f t="shared" si="35"/>
        <v>40.6</v>
      </c>
      <c r="M89" s="1694">
        <f t="shared" si="36"/>
        <v>43.487394957983192</v>
      </c>
      <c r="N89" s="1694">
        <f t="shared" si="37"/>
        <v>46.386554621848745</v>
      </c>
      <c r="O89" s="1694">
        <f t="shared" si="38"/>
        <v>57.983193277310924</v>
      </c>
      <c r="P89" s="1578">
        <v>69</v>
      </c>
      <c r="Q89" s="1519" t="s">
        <v>5144</v>
      </c>
      <c r="R89" s="1528"/>
      <c r="S89" s="1528"/>
      <c r="T89" s="1528"/>
      <c r="U89" s="1528"/>
      <c r="V89" s="1528"/>
      <c r="W89" s="1528"/>
      <c r="X89" s="1529"/>
      <c r="Y89" s="1529"/>
      <c r="Z89" s="1529"/>
      <c r="AA89" s="1529"/>
      <c r="AB89" s="1529"/>
    </row>
    <row r="90" spans="1:28" ht="15" customHeight="1">
      <c r="A90" s="1690" t="s">
        <v>11407</v>
      </c>
      <c r="B90" s="1691" t="s">
        <v>11392</v>
      </c>
      <c r="C90" s="1573" t="str">
        <f t="shared" si="34"/>
        <v>DXDY.REDrill.12</v>
      </c>
      <c r="D90" s="1692" t="s">
        <v>4153</v>
      </c>
      <c r="E90" s="1575">
        <v>12</v>
      </c>
      <c r="F90" s="1575" t="s">
        <v>2258</v>
      </c>
      <c r="G90" s="1576" t="str">
        <f>CONCATENATE("Carota diamantata pt. ",D90," diam. ",E90,"mm -cu ceara- ",K90," - ",C90)</f>
        <v>Carota diamantata pt. gresie portelanata &amp; piatra - diam. 12mm -cu ceara- Profesional Standard - DXDY.REDrill.12</v>
      </c>
      <c r="H90" s="1693" t="s">
        <v>1420</v>
      </c>
      <c r="I90" s="1694">
        <v>74.789915966386559</v>
      </c>
      <c r="J90" s="1695" t="s">
        <v>1993</v>
      </c>
      <c r="K90" s="2069" t="s">
        <v>986</v>
      </c>
      <c r="L90" s="1818">
        <f t="shared" si="35"/>
        <v>40.6</v>
      </c>
      <c r="M90" s="1694">
        <f t="shared" si="36"/>
        <v>43.487394957983192</v>
      </c>
      <c r="N90" s="1694">
        <f t="shared" si="37"/>
        <v>46.386554621848745</v>
      </c>
      <c r="O90" s="1694">
        <f t="shared" si="38"/>
        <v>57.983193277310924</v>
      </c>
      <c r="P90" s="1578">
        <v>69</v>
      </c>
      <c r="Q90" s="1519" t="s">
        <v>5144</v>
      </c>
      <c r="R90" s="1528"/>
      <c r="S90" s="1528"/>
      <c r="T90" s="1528"/>
      <c r="U90" s="1528"/>
      <c r="V90" s="1528"/>
      <c r="W90" s="1528"/>
      <c r="X90" s="1529"/>
      <c r="Y90" s="1529"/>
      <c r="Z90" s="1529"/>
      <c r="AA90" s="1529"/>
      <c r="AB90" s="1529"/>
    </row>
    <row r="91" spans="1:28" ht="15" customHeight="1">
      <c r="A91" s="1690" t="s">
        <v>11408</v>
      </c>
      <c r="B91" s="1691" t="s">
        <v>11393</v>
      </c>
      <c r="C91" s="1573" t="str">
        <f t="shared" si="34"/>
        <v>DXDY.REDrill.14</v>
      </c>
      <c r="D91" s="1692" t="s">
        <v>4153</v>
      </c>
      <c r="E91" s="1575">
        <v>14</v>
      </c>
      <c r="F91" s="1575" t="s">
        <v>2258</v>
      </c>
      <c r="G91" s="1576" t="str">
        <f>CONCATENATE("Carota diamantata pt. ",D91," diam. ",E91,"mm -cu ceara- ",K91," - ",C91)</f>
        <v>Carota diamantata pt. gresie portelanata &amp; piatra - diam. 14mm -cu ceara- Profesional Standard - DXDY.REDrill.14</v>
      </c>
      <c r="H91" s="1693" t="s">
        <v>1420</v>
      </c>
      <c r="I91" s="1694">
        <v>100.84033613445379</v>
      </c>
      <c r="J91" s="2068" t="s">
        <v>11419</v>
      </c>
      <c r="K91" s="2069" t="s">
        <v>986</v>
      </c>
      <c r="L91" s="1818">
        <f t="shared" si="35"/>
        <v>46.5</v>
      </c>
      <c r="M91" s="1694">
        <f t="shared" si="36"/>
        <v>49.789915966386559</v>
      </c>
      <c r="N91" s="1694">
        <f t="shared" si="37"/>
        <v>53.109243697479002</v>
      </c>
      <c r="O91" s="1694">
        <f t="shared" si="38"/>
        <v>66.386554621848745</v>
      </c>
      <c r="P91" s="1578">
        <v>79</v>
      </c>
      <c r="Q91" s="1519" t="s">
        <v>5144</v>
      </c>
      <c r="R91" s="1528"/>
      <c r="S91" s="1528"/>
      <c r="T91" s="1528"/>
      <c r="U91" s="1528"/>
      <c r="V91" s="1528"/>
      <c r="W91" s="1528"/>
      <c r="X91" s="1529"/>
      <c r="Y91" s="1529"/>
      <c r="Z91" s="1529"/>
      <c r="AA91" s="1529"/>
      <c r="AB91" s="1529"/>
    </row>
    <row r="92" spans="1:28" ht="15" customHeight="1">
      <c r="A92" s="1690"/>
      <c r="B92" s="1572"/>
      <c r="C92" s="1573"/>
      <c r="D92" s="1574"/>
      <c r="E92" s="1575"/>
      <c r="F92" s="1575"/>
      <c r="G92" s="1576"/>
      <c r="H92" s="1693"/>
      <c r="I92" s="1694"/>
      <c r="J92" s="1697"/>
      <c r="K92" s="1696"/>
      <c r="L92" s="1818"/>
      <c r="M92" s="1694"/>
      <c r="N92" s="1694"/>
      <c r="O92" s="1694"/>
      <c r="P92" s="1578"/>
      <c r="Q92" s="1519"/>
      <c r="R92" s="1528"/>
      <c r="S92" s="1528"/>
      <c r="T92" s="1528"/>
      <c r="U92" s="1528"/>
      <c r="V92" s="1528"/>
      <c r="W92" s="1528"/>
      <c r="X92" s="1529"/>
      <c r="Y92" s="1529"/>
      <c r="Z92" s="1529"/>
      <c r="AA92" s="1529"/>
      <c r="AB92" s="1529"/>
    </row>
    <row r="93" spans="1:28" ht="15" customHeight="1">
      <c r="A93" s="1690"/>
      <c r="B93" s="1572"/>
      <c r="C93" s="1573"/>
      <c r="D93" s="1574"/>
      <c r="E93" s="1575"/>
      <c r="F93" s="1575"/>
      <c r="G93" s="1576"/>
      <c r="H93" s="1693"/>
      <c r="I93" s="1694"/>
      <c r="J93" s="1697"/>
      <c r="K93" s="1696"/>
      <c r="L93" s="1818"/>
      <c r="M93" s="1694"/>
      <c r="N93" s="1694"/>
      <c r="O93" s="1694"/>
      <c r="P93" s="1578"/>
      <c r="Q93" s="1519"/>
      <c r="R93" s="1528"/>
      <c r="S93" s="1528"/>
      <c r="T93" s="1528"/>
      <c r="U93" s="1528"/>
      <c r="V93" s="1528"/>
      <c r="W93" s="1528"/>
      <c r="X93" s="1529"/>
      <c r="Y93" s="1529"/>
      <c r="Z93" s="1529"/>
      <c r="AA93" s="1529"/>
      <c r="AB93" s="1529"/>
    </row>
    <row r="94" spans="1:28" ht="15" customHeight="1">
      <c r="A94" s="1690" t="s">
        <v>11409</v>
      </c>
      <c r="B94" s="1691" t="s">
        <v>11394</v>
      </c>
      <c r="C94" s="1573" t="str">
        <f t="shared" ref="C94:C103" si="39">CONCATENATE("DXDY.",B94)</f>
        <v>DXDY.REDrill.20</v>
      </c>
      <c r="D94" s="1692" t="s">
        <v>4153</v>
      </c>
      <c r="E94" s="1575">
        <v>20</v>
      </c>
      <c r="F94" s="1575" t="s">
        <v>2258</v>
      </c>
      <c r="G94" s="1576" t="str">
        <f t="shared" ref="G94:G103" si="40">CONCATENATE("Carota diamantata pt. ",D94," diam. ",E94,"mm - ",K94," - ",C94)</f>
        <v>Carota diamantata pt. gresie portelanata &amp; piatra - diam. 20mm - Profesional Standard - DXDY.REDrill.20</v>
      </c>
      <c r="H94" s="1693" t="s">
        <v>1420</v>
      </c>
      <c r="I94" s="1694">
        <v>108.40336134453781</v>
      </c>
      <c r="J94" s="1695" t="s">
        <v>1988</v>
      </c>
      <c r="K94" s="2069" t="s">
        <v>986</v>
      </c>
      <c r="L94" s="1818">
        <f t="shared" ref="L94:L103" si="41">ROUNDUP(O94*0.7,1)</f>
        <v>46.5</v>
      </c>
      <c r="M94" s="1694">
        <f t="shared" ref="M94:M100" si="42">O94*0.75</f>
        <v>49.789915966386559</v>
      </c>
      <c r="N94" s="1694">
        <f t="shared" ref="N94:N103" si="43">O94*0.8</f>
        <v>53.109243697479002</v>
      </c>
      <c r="O94" s="1694">
        <f t="shared" ref="O94:O100" si="44">P94/1.19</f>
        <v>66.386554621848745</v>
      </c>
      <c r="P94" s="1578">
        <v>79</v>
      </c>
      <c r="Q94" s="1519" t="s">
        <v>5144</v>
      </c>
      <c r="R94" s="1528"/>
      <c r="S94" s="1528"/>
      <c r="T94" s="1528"/>
      <c r="U94" s="1528"/>
      <c r="V94" s="1528"/>
      <c r="W94" s="1528"/>
      <c r="X94" s="1529"/>
      <c r="Y94" s="1529"/>
      <c r="Z94" s="1529"/>
      <c r="AA94" s="1529"/>
      <c r="AB94" s="1529"/>
    </row>
    <row r="95" spans="1:28" ht="15" customHeight="1">
      <c r="A95" s="1690" t="s">
        <v>11410</v>
      </c>
      <c r="B95" s="1698" t="s">
        <v>11395</v>
      </c>
      <c r="C95" s="1573" t="str">
        <f t="shared" si="39"/>
        <v>DXDY.REDrill.28</v>
      </c>
      <c r="D95" s="1692" t="s">
        <v>4153</v>
      </c>
      <c r="E95" s="1575">
        <v>28</v>
      </c>
      <c r="F95" s="1575" t="s">
        <v>2258</v>
      </c>
      <c r="G95" s="1576" t="str">
        <f t="shared" si="40"/>
        <v>Carota diamantata pt. gresie portelanata &amp; piatra - diam. 28mm - Profesional Standard - DXDY.REDrill.28</v>
      </c>
      <c r="H95" s="1693" t="s">
        <v>1420</v>
      </c>
      <c r="I95" s="1694">
        <v>116.80672268907564</v>
      </c>
      <c r="J95" s="1695" t="s">
        <v>1990</v>
      </c>
      <c r="K95" s="2069" t="s">
        <v>986</v>
      </c>
      <c r="L95" s="1818">
        <f t="shared" si="41"/>
        <v>58.300000000000004</v>
      </c>
      <c r="M95" s="1694">
        <f t="shared" si="42"/>
        <v>62.394957983193279</v>
      </c>
      <c r="N95" s="1694">
        <f t="shared" si="43"/>
        <v>66.554621848739501</v>
      </c>
      <c r="O95" s="1694">
        <f t="shared" si="44"/>
        <v>83.193277310924373</v>
      </c>
      <c r="P95" s="1578">
        <v>99</v>
      </c>
      <c r="Q95" s="1519" t="s">
        <v>5144</v>
      </c>
      <c r="R95" s="1528"/>
      <c r="S95" s="1528"/>
      <c r="T95" s="1528"/>
      <c r="U95" s="1528"/>
      <c r="V95" s="1528"/>
      <c r="W95" s="1528"/>
      <c r="X95" s="1529"/>
      <c r="Y95" s="1529"/>
      <c r="Z95" s="1529"/>
      <c r="AA95" s="1529"/>
      <c r="AB95" s="1529"/>
    </row>
    <row r="96" spans="1:28" ht="15" customHeight="1">
      <c r="A96" s="1690" t="s">
        <v>11411</v>
      </c>
      <c r="B96" s="1698" t="s">
        <v>11396</v>
      </c>
      <c r="C96" s="1573" t="str">
        <f t="shared" si="39"/>
        <v>DXDY.REDrill.35</v>
      </c>
      <c r="D96" s="1692" t="s">
        <v>4153</v>
      </c>
      <c r="E96" s="1575">
        <v>35</v>
      </c>
      <c r="F96" s="1575" t="s">
        <v>2258</v>
      </c>
      <c r="G96" s="1576" t="str">
        <f t="shared" si="40"/>
        <v>Carota diamantata pt. gresie portelanata &amp; piatra - diam. 35mm - Profesional Standard - DXDY.REDrill.35</v>
      </c>
      <c r="H96" s="1693" t="s">
        <v>1420</v>
      </c>
      <c r="I96" s="1694">
        <v>150.42016806722691</v>
      </c>
      <c r="J96" s="1695" t="s">
        <v>4154</v>
      </c>
      <c r="K96" s="2069" t="s">
        <v>986</v>
      </c>
      <c r="L96" s="1818">
        <f t="shared" si="41"/>
        <v>75.899999999999991</v>
      </c>
      <c r="M96" s="1694">
        <f t="shared" si="42"/>
        <v>81.30252100840336</v>
      </c>
      <c r="N96" s="1694">
        <f t="shared" si="43"/>
        <v>86.722689075630257</v>
      </c>
      <c r="O96" s="1694">
        <f t="shared" si="44"/>
        <v>108.40336134453781</v>
      </c>
      <c r="P96" s="1578">
        <v>129</v>
      </c>
      <c r="Q96" s="1519" t="s">
        <v>5144</v>
      </c>
      <c r="R96" s="1528"/>
      <c r="S96" s="1528"/>
      <c r="T96" s="1528"/>
      <c r="U96" s="1528"/>
      <c r="V96" s="1528"/>
      <c r="W96" s="1528"/>
      <c r="X96" s="1529"/>
      <c r="Y96" s="1529"/>
      <c r="Z96" s="1529"/>
      <c r="AA96" s="1529"/>
      <c r="AB96" s="1529"/>
    </row>
    <row r="97" spans="1:28" ht="15" customHeight="1">
      <c r="A97" s="1690" t="s">
        <v>11412</v>
      </c>
      <c r="B97" s="1698" t="s">
        <v>11397</v>
      </c>
      <c r="C97" s="1573" t="str">
        <f t="shared" si="39"/>
        <v>DXDY.REDrill.43</v>
      </c>
      <c r="D97" s="1692" t="s">
        <v>4153</v>
      </c>
      <c r="E97" s="1575">
        <v>43</v>
      </c>
      <c r="F97" s="1575" t="s">
        <v>2258</v>
      </c>
      <c r="G97" s="1576" t="str">
        <f t="shared" si="40"/>
        <v>Carota diamantata pt. gresie portelanata &amp; piatra - diam. 43mm - Profesional Standard - DXDY.REDrill.43</v>
      </c>
      <c r="H97" s="1693" t="s">
        <v>1420</v>
      </c>
      <c r="I97" s="1694">
        <v>178.1512605042017</v>
      </c>
      <c r="J97" s="1695" t="s">
        <v>1993</v>
      </c>
      <c r="K97" s="2069" t="s">
        <v>986</v>
      </c>
      <c r="L97" s="1818">
        <f t="shared" si="41"/>
        <v>87.699999999999989</v>
      </c>
      <c r="M97" s="1694">
        <f t="shared" si="42"/>
        <v>93.907563025210095</v>
      </c>
      <c r="N97" s="1694">
        <f t="shared" si="43"/>
        <v>100.16806722689077</v>
      </c>
      <c r="O97" s="1694">
        <f t="shared" si="44"/>
        <v>125.21008403361346</v>
      </c>
      <c r="P97" s="1578">
        <v>149</v>
      </c>
      <c r="Q97" s="1519" t="s">
        <v>5144</v>
      </c>
      <c r="R97" s="1528"/>
      <c r="S97" s="1528"/>
      <c r="T97" s="1528"/>
      <c r="U97" s="1528"/>
      <c r="V97" s="1528"/>
      <c r="W97" s="1528"/>
      <c r="X97" s="1529"/>
      <c r="Y97" s="1529"/>
      <c r="Z97" s="1529"/>
      <c r="AA97" s="1529"/>
      <c r="AB97" s="1529"/>
    </row>
    <row r="98" spans="1:28" ht="15" customHeight="1">
      <c r="A98" s="1690" t="s">
        <v>11413</v>
      </c>
      <c r="B98" s="1698" t="s">
        <v>11398</v>
      </c>
      <c r="C98" s="1573" t="str">
        <f t="shared" si="39"/>
        <v>DXDY.REDrill.50</v>
      </c>
      <c r="D98" s="1692" t="s">
        <v>4153</v>
      </c>
      <c r="E98" s="1575">
        <v>50</v>
      </c>
      <c r="F98" s="1575" t="s">
        <v>2258</v>
      </c>
      <c r="G98" s="1576" t="str">
        <f t="shared" si="40"/>
        <v>Carota diamantata pt. gresie portelanata &amp; piatra - diam. 50mm - Profesional Standard - DXDY.REDrill.50</v>
      </c>
      <c r="H98" s="1693" t="s">
        <v>1420</v>
      </c>
      <c r="I98" s="1694">
        <v>203.36134453781514</v>
      </c>
      <c r="J98" s="2068" t="s">
        <v>11419</v>
      </c>
      <c r="K98" s="2069" t="s">
        <v>986</v>
      </c>
      <c r="L98" s="1818">
        <f t="shared" si="41"/>
        <v>111.19999999999999</v>
      </c>
      <c r="M98" s="1694">
        <f t="shared" si="42"/>
        <v>119.11764705882354</v>
      </c>
      <c r="N98" s="1694">
        <f t="shared" si="43"/>
        <v>127.05882352941178</v>
      </c>
      <c r="O98" s="1694">
        <f t="shared" si="44"/>
        <v>158.82352941176472</v>
      </c>
      <c r="P98" s="1578">
        <v>189</v>
      </c>
      <c r="Q98" s="1519" t="s">
        <v>5144</v>
      </c>
      <c r="R98" s="1528"/>
      <c r="S98" s="1528"/>
      <c r="T98" s="1528"/>
      <c r="U98" s="1528"/>
      <c r="V98" s="1528"/>
      <c r="W98" s="1528"/>
      <c r="X98" s="1529"/>
      <c r="Y98" s="1529"/>
      <c r="Z98" s="1529"/>
      <c r="AA98" s="1529"/>
      <c r="AB98" s="1529"/>
    </row>
    <row r="99" spans="1:28" ht="15" customHeight="1">
      <c r="A99" s="1690" t="s">
        <v>11414</v>
      </c>
      <c r="B99" s="1698" t="s">
        <v>11399</v>
      </c>
      <c r="C99" s="1573" t="str">
        <f t="shared" si="39"/>
        <v>DXDY.REDrill.68</v>
      </c>
      <c r="D99" s="1692" t="s">
        <v>4153</v>
      </c>
      <c r="E99" s="1575">
        <v>68</v>
      </c>
      <c r="F99" s="1575" t="s">
        <v>2258</v>
      </c>
      <c r="G99" s="1576" t="str">
        <f t="shared" si="40"/>
        <v>Carota diamantata pt. gresie portelanata &amp; piatra - diam. 68mm - Profesional Standard - DXDY.REDrill.68</v>
      </c>
      <c r="H99" s="1693" t="s">
        <v>1420</v>
      </c>
      <c r="I99" s="1694">
        <v>276.47058823529414</v>
      </c>
      <c r="J99" s="1699"/>
      <c r="K99" s="2069" t="s">
        <v>986</v>
      </c>
      <c r="L99" s="1818">
        <f t="shared" si="41"/>
        <v>150</v>
      </c>
      <c r="M99" s="1694">
        <f t="shared" si="42"/>
        <v>160.71428571428572</v>
      </c>
      <c r="N99" s="1694">
        <f t="shared" si="43"/>
        <v>171.42857142857144</v>
      </c>
      <c r="O99" s="1694">
        <f t="shared" si="44"/>
        <v>214.28571428571431</v>
      </c>
      <c r="P99" s="1578">
        <v>255</v>
      </c>
      <c r="Q99" s="1519" t="s">
        <v>5144</v>
      </c>
      <c r="R99" s="1528"/>
      <c r="S99" s="1528"/>
      <c r="T99" s="1528"/>
      <c r="U99" s="1528"/>
      <c r="V99" s="1528"/>
      <c r="W99" s="1528"/>
      <c r="X99" s="1529"/>
      <c r="Y99" s="1529"/>
      <c r="Z99" s="1529"/>
      <c r="AA99" s="1529"/>
      <c r="AB99" s="1529"/>
    </row>
    <row r="100" spans="1:28" ht="15" customHeight="1">
      <c r="A100" s="1690" t="s">
        <v>11415</v>
      </c>
      <c r="B100" s="1698" t="s">
        <v>11400</v>
      </c>
      <c r="C100" s="1573" t="str">
        <f t="shared" si="39"/>
        <v>DXDY.REDrill.75</v>
      </c>
      <c r="D100" s="1692" t="s">
        <v>4153</v>
      </c>
      <c r="E100" s="1575">
        <v>75</v>
      </c>
      <c r="F100" s="1575" t="s">
        <v>2258</v>
      </c>
      <c r="G100" s="1576" t="str">
        <f t="shared" si="40"/>
        <v>Carota diamantata pt. gresie portelanata &amp; piatra - diam. 75mm - Profesional Standard - DXDY.REDrill.75</v>
      </c>
      <c r="H100" s="1693" t="s">
        <v>1420</v>
      </c>
      <c r="I100" s="1694">
        <v>305.88235294117646</v>
      </c>
      <c r="J100" s="1699"/>
      <c r="K100" s="2069" t="s">
        <v>986</v>
      </c>
      <c r="L100" s="1818">
        <f t="shared" si="41"/>
        <v>164.2</v>
      </c>
      <c r="M100" s="1694">
        <f t="shared" si="42"/>
        <v>175.84033613445379</v>
      </c>
      <c r="N100" s="1694">
        <f t="shared" si="43"/>
        <v>187.56302521008405</v>
      </c>
      <c r="O100" s="1694">
        <f t="shared" si="44"/>
        <v>234.45378151260505</v>
      </c>
      <c r="P100" s="1578">
        <v>279</v>
      </c>
      <c r="Q100" s="1519" t="s">
        <v>5144</v>
      </c>
      <c r="R100" s="1528"/>
      <c r="S100" s="1528"/>
      <c r="T100" s="1528"/>
      <c r="U100" s="1528"/>
      <c r="V100" s="1528"/>
      <c r="W100" s="1528"/>
      <c r="X100" s="1529"/>
      <c r="Y100" s="1529"/>
      <c r="Z100" s="1529"/>
      <c r="AA100" s="1529"/>
      <c r="AB100" s="1529"/>
    </row>
    <row r="101" spans="1:28" ht="15" customHeight="1">
      <c r="A101" s="1690" t="s">
        <v>11416</v>
      </c>
      <c r="B101" s="1698" t="s">
        <v>11401</v>
      </c>
      <c r="C101" s="1573" t="str">
        <f t="shared" si="39"/>
        <v>DXDY.REDrill.82</v>
      </c>
      <c r="D101" s="1692" t="s">
        <v>4153</v>
      </c>
      <c r="E101" s="1575">
        <v>82</v>
      </c>
      <c r="F101" s="1575" t="s">
        <v>2258</v>
      </c>
      <c r="G101" s="1576" t="str">
        <f t="shared" si="40"/>
        <v>Carota diamantata pt. gresie portelanata &amp; piatra - diam. 82mm - Profesional Standard - DXDY.REDrill.82</v>
      </c>
      <c r="H101" s="1693" t="s">
        <v>1420</v>
      </c>
      <c r="I101" s="1694">
        <v>369</v>
      </c>
      <c r="J101" s="1699"/>
      <c r="K101" s="2069" t="s">
        <v>986</v>
      </c>
      <c r="L101" s="1818">
        <f t="shared" si="41"/>
        <v>258.3</v>
      </c>
      <c r="M101" s="1694">
        <f>O101*0.75</f>
        <v>276.75</v>
      </c>
      <c r="N101" s="1694">
        <f t="shared" si="43"/>
        <v>295.2</v>
      </c>
      <c r="O101" s="1694">
        <v>369</v>
      </c>
      <c r="P101" s="1578">
        <v>299</v>
      </c>
      <c r="Q101" s="1519" t="s">
        <v>5144</v>
      </c>
      <c r="R101" s="1528"/>
      <c r="S101" s="1528"/>
      <c r="T101" s="1528"/>
      <c r="U101" s="1528"/>
      <c r="V101" s="1528"/>
      <c r="W101" s="1528"/>
      <c r="X101" s="1529"/>
      <c r="Y101" s="1529"/>
      <c r="Z101" s="1529"/>
      <c r="AA101" s="1529"/>
      <c r="AB101" s="1529"/>
    </row>
    <row r="102" spans="1:28" ht="15" customHeight="1">
      <c r="A102" s="1690" t="s">
        <v>11417</v>
      </c>
      <c r="B102" s="1698" t="s">
        <v>11402</v>
      </c>
      <c r="C102" s="1573" t="str">
        <f t="shared" si="39"/>
        <v>DXDY.REDrill.100</v>
      </c>
      <c r="D102" s="1692" t="s">
        <v>4153</v>
      </c>
      <c r="E102" s="1575">
        <v>100</v>
      </c>
      <c r="F102" s="1575" t="s">
        <v>2258</v>
      </c>
      <c r="G102" s="1576" t="str">
        <f t="shared" si="40"/>
        <v>Carota diamantata pt. gresie portelanata &amp; piatra - diam. 100mm - Profesional Standard - DXDY.REDrill.100</v>
      </c>
      <c r="H102" s="1693" t="s">
        <v>1420</v>
      </c>
      <c r="I102" s="1694">
        <v>500</v>
      </c>
      <c r="J102" s="1699"/>
      <c r="K102" s="2069" t="s">
        <v>986</v>
      </c>
      <c r="L102" s="1818">
        <f t="shared" si="41"/>
        <v>350</v>
      </c>
      <c r="M102" s="1694">
        <f t="shared" ref="M102:M103" si="45">O102*0.75</f>
        <v>375</v>
      </c>
      <c r="N102" s="1694">
        <f t="shared" si="43"/>
        <v>400</v>
      </c>
      <c r="O102" s="1694">
        <v>500</v>
      </c>
      <c r="P102" s="1578">
        <v>389</v>
      </c>
      <c r="Q102" s="1519" t="s">
        <v>5144</v>
      </c>
      <c r="R102" s="1528"/>
      <c r="S102" s="1528"/>
      <c r="T102" s="1528"/>
      <c r="U102" s="1528"/>
      <c r="V102" s="1528"/>
      <c r="W102" s="1528"/>
      <c r="X102" s="1529"/>
      <c r="Y102" s="1529"/>
      <c r="Z102" s="1529"/>
      <c r="AA102" s="1529"/>
      <c r="AB102" s="1529"/>
    </row>
    <row r="103" spans="1:28" ht="15" customHeight="1">
      <c r="A103" s="1690" t="s">
        <v>11418</v>
      </c>
      <c r="B103" s="1698" t="s">
        <v>11403</v>
      </c>
      <c r="C103" s="1573" t="str">
        <f t="shared" si="39"/>
        <v>DXDY.REDrill.120</v>
      </c>
      <c r="D103" s="1692" t="s">
        <v>4153</v>
      </c>
      <c r="E103" s="1575">
        <v>120</v>
      </c>
      <c r="F103" s="1575" t="s">
        <v>2258</v>
      </c>
      <c r="G103" s="1576" t="str">
        <f t="shared" si="40"/>
        <v>Carota diamantata pt. gresie portelanata &amp; piatra - diam. 120mm - Profesional Standard - DXDY.REDrill.120</v>
      </c>
      <c r="H103" s="1693" t="s">
        <v>1420</v>
      </c>
      <c r="I103" s="1694">
        <v>590</v>
      </c>
      <c r="J103" s="1699"/>
      <c r="K103" s="2069" t="s">
        <v>986</v>
      </c>
      <c r="L103" s="1818">
        <f t="shared" si="41"/>
        <v>413</v>
      </c>
      <c r="M103" s="1694">
        <f t="shared" si="45"/>
        <v>442.5</v>
      </c>
      <c r="N103" s="1694">
        <f t="shared" si="43"/>
        <v>472</v>
      </c>
      <c r="O103" s="1694">
        <v>590</v>
      </c>
      <c r="P103" s="1578">
        <v>452</v>
      </c>
      <c r="Q103" s="1519" t="s">
        <v>5144</v>
      </c>
      <c r="R103" s="1528"/>
      <c r="S103" s="1528"/>
      <c r="T103" s="1528"/>
      <c r="U103" s="1528"/>
      <c r="V103" s="1528"/>
      <c r="W103" s="1528"/>
      <c r="X103" s="1529"/>
      <c r="Y103" s="1529"/>
      <c r="Z103" s="1529"/>
      <c r="AA103" s="1529"/>
      <c r="AB103" s="1529"/>
    </row>
    <row r="104" spans="1:28" s="1551" customFormat="1" ht="8.1" customHeight="1">
      <c r="A104" s="1703"/>
      <c r="B104" s="1704"/>
      <c r="C104" s="1567"/>
      <c r="D104" s="1705"/>
      <c r="E104" s="1548"/>
      <c r="F104" s="1548"/>
      <c r="G104" s="1568"/>
      <c r="H104" s="1706"/>
      <c r="I104" s="1707"/>
      <c r="J104" s="1708"/>
      <c r="K104" s="1709"/>
      <c r="L104" s="1819"/>
      <c r="M104" s="1707"/>
      <c r="N104" s="1707"/>
      <c r="O104" s="1707"/>
      <c r="P104" s="1549"/>
      <c r="Q104" s="1710"/>
      <c r="R104" s="1711"/>
      <c r="S104" s="1711"/>
      <c r="T104" s="1711"/>
      <c r="U104" s="1711"/>
      <c r="V104" s="1711"/>
      <c r="W104" s="1711"/>
      <c r="X104" s="1712"/>
      <c r="Y104" s="1712"/>
      <c r="Z104" s="1712"/>
      <c r="AA104" s="1712"/>
      <c r="AB104" s="1712"/>
    </row>
    <row r="105" spans="1:28" ht="8.1" customHeight="1">
      <c r="A105" s="210"/>
      <c r="B105" s="1566"/>
      <c r="C105" s="1760"/>
      <c r="D105" s="1548"/>
      <c r="E105" s="1548"/>
      <c r="F105" s="1548"/>
      <c r="G105" s="1568"/>
      <c r="H105" s="1750"/>
      <c r="I105" s="1707"/>
      <c r="J105" s="1548"/>
      <c r="K105" s="1761"/>
      <c r="L105" s="1761"/>
      <c r="M105" s="1707"/>
      <c r="N105" s="1707"/>
      <c r="O105" s="1707"/>
      <c r="P105" s="1549"/>
      <c r="Q105" s="1519"/>
      <c r="R105" s="1528"/>
      <c r="S105" s="1528"/>
      <c r="T105" s="1528"/>
      <c r="U105" s="1528"/>
      <c r="V105" s="1528"/>
      <c r="W105" s="1528"/>
      <c r="X105" s="1528"/>
      <c r="Y105" s="1528"/>
      <c r="Z105" s="1528"/>
      <c r="AA105" s="1528"/>
      <c r="AB105" s="1528"/>
    </row>
    <row r="106" spans="1:28" ht="15" customHeight="1">
      <c r="A106" s="1571" t="s">
        <v>5130</v>
      </c>
      <c r="B106" s="1695" t="s">
        <v>5123</v>
      </c>
      <c r="C106" s="1573" t="str">
        <f>CONCATENATE("DXDY.",B106)</f>
        <v>DXDY.M14HEXADA</v>
      </c>
      <c r="D106" s="1575" t="s">
        <v>5129</v>
      </c>
      <c r="E106" s="1575"/>
      <c r="F106" s="1575" t="s">
        <v>2258</v>
      </c>
      <c r="G106" s="1702" t="s">
        <v>8465</v>
      </c>
      <c r="H106" s="1700" t="s">
        <v>984</v>
      </c>
      <c r="I106" s="1694">
        <v>33.613445378151262</v>
      </c>
      <c r="J106" s="1575"/>
      <c r="K106" s="1701" t="s">
        <v>1026</v>
      </c>
      <c r="L106" s="1820">
        <f>ROUNDUP(O106*0.7,1)</f>
        <v>23.6</v>
      </c>
      <c r="M106" s="1694">
        <f>O106*0.75</f>
        <v>25.210084033613448</v>
      </c>
      <c r="N106" s="1694">
        <f t="shared" si="29"/>
        <v>26.890756302521012</v>
      </c>
      <c r="O106" s="1694">
        <f t="shared" si="30"/>
        <v>33.613445378151262</v>
      </c>
      <c r="P106" s="1578">
        <v>40</v>
      </c>
      <c r="Q106" s="1519" t="s">
        <v>5144</v>
      </c>
    </row>
    <row r="107" spans="1:28" ht="15" customHeight="1">
      <c r="A107" s="1571"/>
      <c r="B107" s="1695"/>
      <c r="C107" s="1573"/>
      <c r="D107" s="1575"/>
      <c r="E107" s="1575"/>
      <c r="F107" s="1575"/>
      <c r="G107" s="1702"/>
      <c r="H107" s="1700"/>
      <c r="I107" s="1694"/>
      <c r="J107" s="1575"/>
      <c r="K107" s="1701"/>
      <c r="L107" s="1820"/>
      <c r="M107" s="1694"/>
      <c r="N107" s="1694"/>
      <c r="O107" s="1694"/>
      <c r="P107" s="1578"/>
      <c r="Q107" s="1519"/>
    </row>
    <row r="108" spans="1:28" ht="15.75">
      <c r="B108" s="1479"/>
      <c r="G108" s="2060" t="s">
        <v>2107</v>
      </c>
      <c r="J108" s="1484"/>
      <c r="K108" s="1485"/>
      <c r="L108" s="1532"/>
    </row>
    <row r="109" spans="1:28" ht="15" customHeight="1">
      <c r="A109" s="1571" t="s">
        <v>11804</v>
      </c>
      <c r="B109" s="2062" t="s">
        <v>11384</v>
      </c>
      <c r="C109" s="1573" t="s">
        <v>11382</v>
      </c>
      <c r="D109" s="2061" t="s">
        <v>11380</v>
      </c>
      <c r="E109" s="2061" t="s">
        <v>11378</v>
      </c>
      <c r="F109" s="2061" t="s">
        <v>11387</v>
      </c>
      <c r="G109" s="1702" t="s">
        <v>11376</v>
      </c>
      <c r="H109" s="1700"/>
      <c r="I109" s="1694"/>
      <c r="J109" s="2062" t="s">
        <v>1644</v>
      </c>
      <c r="K109" s="1575" t="s">
        <v>986</v>
      </c>
      <c r="L109" s="1821">
        <f>ROUNDUP(O109*0.7,1)</f>
        <v>141.79999999999998</v>
      </c>
      <c r="M109" s="1694">
        <f>O109*0.75</f>
        <v>151.89075630252103</v>
      </c>
      <c r="N109" s="1694">
        <f t="shared" ref="N109:N110" si="46">O109*0.8</f>
        <v>162.0168067226891</v>
      </c>
      <c r="O109" s="1694">
        <f t="shared" ref="O109:O110" si="47">P109/1.19</f>
        <v>202.52100840336135</v>
      </c>
      <c r="P109" s="1578">
        <v>241</v>
      </c>
      <c r="Q109" s="1519"/>
    </row>
    <row r="110" spans="1:28" ht="15" customHeight="1">
      <c r="A110" s="1571" t="s">
        <v>11805</v>
      </c>
      <c r="B110" s="1695" t="s">
        <v>11383</v>
      </c>
      <c r="C110" s="1573" t="s">
        <v>11381</v>
      </c>
      <c r="D110" s="2061" t="s">
        <v>11380</v>
      </c>
      <c r="E110" s="2061" t="s">
        <v>11379</v>
      </c>
      <c r="F110" s="2061" t="s">
        <v>11387</v>
      </c>
      <c r="G110" s="1702" t="s">
        <v>11377</v>
      </c>
      <c r="H110" s="1700"/>
      <c r="I110" s="1694"/>
      <c r="J110" s="2062" t="s">
        <v>2119</v>
      </c>
      <c r="K110" s="1575" t="s">
        <v>986</v>
      </c>
      <c r="L110" s="1821">
        <f>ROUNDUP(O110*0.7,1)</f>
        <v>154.19999999999999</v>
      </c>
      <c r="M110" s="1694">
        <f>O110*0.75</f>
        <v>165.12605042016807</v>
      </c>
      <c r="N110" s="1694">
        <f t="shared" si="46"/>
        <v>176.13445378151263</v>
      </c>
      <c r="O110" s="1694">
        <f t="shared" si="47"/>
        <v>220.16806722689077</v>
      </c>
      <c r="P110" s="1578">
        <v>262</v>
      </c>
      <c r="Q110" s="1519"/>
    </row>
    <row r="111" spans="1:28" ht="15.75">
      <c r="B111" s="1479"/>
      <c r="G111" s="2060"/>
      <c r="J111" s="1484"/>
      <c r="K111" s="1485"/>
      <c r="L111" s="1532"/>
    </row>
    <row r="112" spans="1:28" ht="15.75">
      <c r="B112" s="1479"/>
      <c r="G112" s="2060"/>
      <c r="J112" s="1484"/>
      <c r="K112" s="1485"/>
      <c r="L112" s="1532"/>
    </row>
    <row r="113" spans="1:17" ht="18" customHeight="1">
      <c r="A113" s="210"/>
      <c r="B113" s="1748"/>
      <c r="C113" s="1569"/>
      <c r="D113" s="1749" t="s">
        <v>4680</v>
      </c>
      <c r="E113" s="1750"/>
      <c r="F113" s="1750"/>
      <c r="G113" s="1759" t="s">
        <v>8603</v>
      </c>
      <c r="H113" s="1556"/>
      <c r="I113" s="1751"/>
      <c r="J113" s="1752"/>
      <c r="K113" s="1753"/>
      <c r="L113" s="1816"/>
      <c r="M113" s="1751"/>
      <c r="N113" s="1549"/>
      <c r="O113" s="1751"/>
      <c r="P113" s="1549"/>
      <c r="Q113" s="220"/>
    </row>
    <row r="114" spans="1:17" ht="15.75" customHeight="1">
      <c r="A114" s="1571" t="s">
        <v>8673</v>
      </c>
      <c r="B114" s="1572" t="s">
        <v>4686</v>
      </c>
      <c r="C114" s="1573" t="s">
        <v>4682</v>
      </c>
      <c r="D114" s="1574" t="s">
        <v>4684</v>
      </c>
      <c r="E114" s="1575" t="s">
        <v>216</v>
      </c>
      <c r="F114" s="1575" t="s">
        <v>2258</v>
      </c>
      <c r="G114" s="1576" t="s">
        <v>4689</v>
      </c>
      <c r="H114" s="1577" t="s">
        <v>1420</v>
      </c>
      <c r="I114" s="1578">
        <v>500</v>
      </c>
      <c r="J114" s="1579" t="s">
        <v>4690</v>
      </c>
      <c r="K114" s="1574" t="s">
        <v>1026</v>
      </c>
      <c r="L114" s="1821">
        <f>ROUNDUP(O114*0.7,1)</f>
        <v>350</v>
      </c>
      <c r="M114" s="1578">
        <f t="shared" ref="M114:M115" si="48">O114*0.75</f>
        <v>375</v>
      </c>
      <c r="N114" s="1578">
        <f>O114*0.8</f>
        <v>400</v>
      </c>
      <c r="O114" s="1578">
        <v>500</v>
      </c>
      <c r="P114" s="1578">
        <f>O114*1.19</f>
        <v>595</v>
      </c>
    </row>
    <row r="115" spans="1:17" ht="15.75" customHeight="1">
      <c r="A115" s="1571" t="s">
        <v>8674</v>
      </c>
      <c r="B115" s="1572" t="s">
        <v>4687</v>
      </c>
      <c r="C115" s="1573" t="s">
        <v>4683</v>
      </c>
      <c r="D115" s="1574" t="s">
        <v>4684</v>
      </c>
      <c r="E115" s="1575" t="s">
        <v>216</v>
      </c>
      <c r="F115" s="1575" t="s">
        <v>2258</v>
      </c>
      <c r="G115" s="1576" t="s">
        <v>4691</v>
      </c>
      <c r="H115" s="1577" t="s">
        <v>1420</v>
      </c>
      <c r="I115" s="1578">
        <v>600</v>
      </c>
      <c r="J115" s="1579" t="s">
        <v>4690</v>
      </c>
      <c r="K115" s="1574" t="s">
        <v>1026</v>
      </c>
      <c r="L115" s="1821">
        <f>ROUNDUP(O115*0.7,1)</f>
        <v>420</v>
      </c>
      <c r="M115" s="1578">
        <f t="shared" si="48"/>
        <v>450</v>
      </c>
      <c r="N115" s="1578">
        <f>O115*0.8</f>
        <v>480</v>
      </c>
      <c r="O115" s="1578">
        <v>600</v>
      </c>
      <c r="P115" s="1578">
        <f>O115*1.19</f>
        <v>714</v>
      </c>
    </row>
    <row r="116" spans="1:17" ht="15.75" customHeight="1">
      <c r="A116" s="1571" t="s">
        <v>8675</v>
      </c>
      <c r="B116" s="1572" t="s">
        <v>4688</v>
      </c>
      <c r="C116" s="1573" t="s">
        <v>4681</v>
      </c>
      <c r="D116" s="1574" t="s">
        <v>4685</v>
      </c>
      <c r="E116" s="1575" t="s">
        <v>216</v>
      </c>
      <c r="F116" s="1575" t="s">
        <v>2258</v>
      </c>
      <c r="G116" s="1576" t="s">
        <v>4696</v>
      </c>
      <c r="H116" s="1577" t="s">
        <v>1420</v>
      </c>
      <c r="I116" s="1578">
        <v>700</v>
      </c>
      <c r="J116" s="1579" t="s">
        <v>4692</v>
      </c>
      <c r="K116" s="1574" t="s">
        <v>1026</v>
      </c>
      <c r="L116" s="1821">
        <f>ROUNDUP(O116*0.7,1)</f>
        <v>490</v>
      </c>
      <c r="M116" s="1578">
        <f t="shared" ref="M116" si="49">O116*0.75</f>
        <v>525</v>
      </c>
      <c r="N116" s="1578">
        <f>O116*0.8</f>
        <v>560</v>
      </c>
      <c r="O116" s="1578">
        <v>700</v>
      </c>
      <c r="P116" s="1578">
        <f>O116*1.19</f>
        <v>833</v>
      </c>
    </row>
    <row r="117" spans="1:17" ht="15.75" customHeight="1">
      <c r="A117" s="1571" t="s">
        <v>11802</v>
      </c>
      <c r="B117" s="1572" t="s">
        <v>11371</v>
      </c>
      <c r="C117" s="1573" t="s">
        <v>11370</v>
      </c>
      <c r="D117" s="2064" t="s">
        <v>11386</v>
      </c>
      <c r="E117" s="2061" t="s">
        <v>11385</v>
      </c>
      <c r="F117" s="1575"/>
      <c r="G117" s="1576" t="s">
        <v>11374</v>
      </c>
      <c r="H117" s="1577" t="s">
        <v>1420</v>
      </c>
      <c r="I117" s="1578">
        <v>600</v>
      </c>
      <c r="J117" s="1579" t="s">
        <v>4690</v>
      </c>
      <c r="K117" s="1575" t="s">
        <v>986</v>
      </c>
      <c r="L117" s="1821">
        <f t="shared" ref="L117:L118" si="50">ROUNDUP(O117*0.7,1)</f>
        <v>292.40000000000003</v>
      </c>
      <c r="M117" s="2063">
        <f>O117*0.75</f>
        <v>313.23529411764707</v>
      </c>
      <c r="N117" s="2063">
        <f t="shared" ref="N117" si="51">O117*0.8</f>
        <v>334.11764705882359</v>
      </c>
      <c r="O117" s="2063">
        <f t="shared" ref="O117" si="52">P117/1.19</f>
        <v>417.64705882352945</v>
      </c>
      <c r="P117" s="1578">
        <v>497</v>
      </c>
    </row>
    <row r="118" spans="1:17" ht="15.75" customHeight="1">
      <c r="A118" s="1571" t="s">
        <v>11803</v>
      </c>
      <c r="B118" s="1572" t="s">
        <v>11372</v>
      </c>
      <c r="C118" s="1573" t="s">
        <v>11373</v>
      </c>
      <c r="D118" s="2064" t="s">
        <v>11386</v>
      </c>
      <c r="E118" s="2061" t="s">
        <v>11385</v>
      </c>
      <c r="F118" s="1575"/>
      <c r="G118" s="1576" t="s">
        <v>11375</v>
      </c>
      <c r="H118" s="1577" t="s">
        <v>1420</v>
      </c>
      <c r="I118" s="1578">
        <v>600</v>
      </c>
      <c r="J118" s="1579" t="s">
        <v>4690</v>
      </c>
      <c r="K118" s="1575" t="s">
        <v>986</v>
      </c>
      <c r="L118" s="1821">
        <f t="shared" si="50"/>
        <v>292.40000000000003</v>
      </c>
      <c r="M118" s="2063">
        <f>O118*0.75</f>
        <v>313.23529411764707</v>
      </c>
      <c r="N118" s="2063">
        <f t="shared" ref="N118" si="53">O118*0.8</f>
        <v>334.11764705882359</v>
      </c>
      <c r="O118" s="2063">
        <f t="shared" ref="O118" si="54">P118/1.19</f>
        <v>417.64705882352945</v>
      </c>
      <c r="P118" s="1578">
        <v>497</v>
      </c>
    </row>
    <row r="119" spans="1:17" ht="15.75">
      <c r="B119" s="1479"/>
      <c r="J119" s="1484"/>
      <c r="K119" s="1485"/>
      <c r="L119" s="1532"/>
    </row>
    <row r="120" spans="1:17" ht="21">
      <c r="B120" s="1479"/>
      <c r="G120" s="1757" t="s">
        <v>8604</v>
      </c>
      <c r="J120" s="1484"/>
      <c r="K120" s="1485"/>
      <c r="L120" s="1532"/>
    </row>
    <row r="121" spans="1:17" ht="15.75">
      <c r="A121" s="1571" t="s">
        <v>11519</v>
      </c>
      <c r="B121" s="1774" t="s">
        <v>8607</v>
      </c>
      <c r="C121" s="1573" t="str">
        <f t="shared" ref="C121:C122" si="55">CONCATENATE("DXDY.",B121)</f>
        <v>DXDY.SDCC.100</v>
      </c>
      <c r="D121" s="1575" t="s">
        <v>8605</v>
      </c>
      <c r="E121" s="1575">
        <v>100</v>
      </c>
      <c r="F121" s="1775">
        <v>22.2</v>
      </c>
      <c r="G121" s="1576" t="str">
        <f>CONCATENATE("Cupa diamantata ",D121," ",E121,"x",F121,"mm ",K121," - ", C121)</f>
        <v>Cupa diamantata rand dublu diamant - Beton/Abrazive 100x22.2mm Profesional Standard - DXDY.SDCC.100</v>
      </c>
      <c r="H121" s="1577" t="s">
        <v>1420</v>
      </c>
      <c r="I121" s="1578"/>
      <c r="J121" s="1689" t="s">
        <v>1076</v>
      </c>
      <c r="K121" s="1575" t="s">
        <v>986</v>
      </c>
      <c r="L121" s="1821">
        <f>ROUNDUP(O121*0.7,1)</f>
        <v>41.2</v>
      </c>
      <c r="M121" s="1578">
        <f t="shared" ref="M121:M124" si="56">O121*0.75</f>
        <v>44.117647058823536</v>
      </c>
      <c r="N121" s="1578">
        <f>O121*0.8</f>
        <v>47.058823529411768</v>
      </c>
      <c r="O121" s="1578">
        <v>58.82352941176471</v>
      </c>
      <c r="P121" s="1578">
        <f>O121*1.19</f>
        <v>70</v>
      </c>
    </row>
    <row r="122" spans="1:17" ht="15.75">
      <c r="A122" s="1571" t="s">
        <v>11520</v>
      </c>
      <c r="B122" s="1774" t="s">
        <v>8608</v>
      </c>
      <c r="C122" s="1573" t="str">
        <f t="shared" si="55"/>
        <v>DXDY.SDCC.115</v>
      </c>
      <c r="D122" s="1575" t="s">
        <v>8605</v>
      </c>
      <c r="E122" s="1775">
        <v>115</v>
      </c>
      <c r="F122" s="1775">
        <v>22.2</v>
      </c>
      <c r="G122" s="1576" t="str">
        <f>CONCATENATE("Cupa diamantata ",D122," ",E122,"x",F122,"mm ",K122," - ", C122)</f>
        <v>Cupa diamantata rand dublu diamant - Beton/Abrazive 115x22.2mm Profesional Standard - DXDY.SDCC.115</v>
      </c>
      <c r="H122" s="1577" t="s">
        <v>1420</v>
      </c>
      <c r="I122" s="1578"/>
      <c r="J122" s="1689" t="s">
        <v>1076</v>
      </c>
      <c r="K122" s="1575" t="s">
        <v>986</v>
      </c>
      <c r="L122" s="1821">
        <f t="shared" ref="L122:L127" si="57">ROUNDUP(O122*0.7,1)</f>
        <v>47.1</v>
      </c>
      <c r="M122" s="1578">
        <f t="shared" si="56"/>
        <v>50.420168067226896</v>
      </c>
      <c r="N122" s="1578">
        <f>O122*0.8</f>
        <v>53.781512605042025</v>
      </c>
      <c r="O122" s="1578">
        <v>67.226890756302524</v>
      </c>
      <c r="P122" s="1578">
        <f t="shared" ref="P122:P127" si="58">O122*1.19</f>
        <v>80</v>
      </c>
    </row>
    <row r="123" spans="1:17" ht="15.75">
      <c r="A123" s="1571" t="s">
        <v>11518</v>
      </c>
      <c r="B123" s="1774" t="s">
        <v>8609</v>
      </c>
      <c r="C123" s="1573" t="str">
        <f>CONCATENATE("DXDY.",B123)</f>
        <v>DXDY.SDCC.125</v>
      </c>
      <c r="D123" s="1775" t="s">
        <v>8605</v>
      </c>
      <c r="E123" s="1575">
        <v>125</v>
      </c>
      <c r="F123" s="1575">
        <v>22.2</v>
      </c>
      <c r="G123" s="1576" t="str">
        <f>CONCATENATE("Cupa diamantata ",D123," ",E123,"x",F123,"mm ",K123," - ", C123)</f>
        <v>Cupa diamantata rand dublu diamant - Beton/Abrazive 125x22.2mm Profesional Standard - DXDY.SDCC.125</v>
      </c>
      <c r="H123" s="1577" t="s">
        <v>1420</v>
      </c>
      <c r="I123" s="1578"/>
      <c r="J123" s="1689" t="s">
        <v>1076</v>
      </c>
      <c r="K123" s="1575" t="s">
        <v>986</v>
      </c>
      <c r="L123" s="1821">
        <f t="shared" si="57"/>
        <v>51.2</v>
      </c>
      <c r="M123" s="1578">
        <f t="shared" si="56"/>
        <v>54.831932773109251</v>
      </c>
      <c r="N123" s="1578">
        <f>O123*0.8</f>
        <v>58.487394957983206</v>
      </c>
      <c r="O123" s="1578">
        <v>73.109243697479002</v>
      </c>
      <c r="P123" s="1578">
        <f t="shared" si="58"/>
        <v>87.000000000000014</v>
      </c>
    </row>
    <row r="124" spans="1:17" ht="15.75">
      <c r="A124" s="1571" t="s">
        <v>11521</v>
      </c>
      <c r="B124" s="1774" t="s">
        <v>8610</v>
      </c>
      <c r="C124" s="1573" t="str">
        <f>CONCATENATE("DXDY.",B124)</f>
        <v>DXDY.SDCC.180</v>
      </c>
      <c r="D124" s="1775" t="s">
        <v>8605</v>
      </c>
      <c r="E124" s="1575">
        <v>180</v>
      </c>
      <c r="F124" s="2103">
        <v>22.2</v>
      </c>
      <c r="G124" s="1576" t="str">
        <f>CONCATENATE("Cupa diamantata ",D124," ",E124,"x",F124,"mm ",K124," - ", C124)</f>
        <v>Cupa diamantata rand dublu diamant - Beton/Abrazive 180x22.2mm Profesional Standard - DXDY.SDCC.180</v>
      </c>
      <c r="H124" s="1577" t="s">
        <v>1420</v>
      </c>
      <c r="I124" s="1578"/>
      <c r="J124" s="1689" t="s">
        <v>1076</v>
      </c>
      <c r="K124" s="1575" t="s">
        <v>986</v>
      </c>
      <c r="L124" s="1821">
        <f t="shared" si="57"/>
        <v>105.89999999999999</v>
      </c>
      <c r="M124" s="1578">
        <f t="shared" si="56"/>
        <v>113.44537815126051</v>
      </c>
      <c r="N124" s="1578">
        <f>O124*0.8</f>
        <v>121.00840336134455</v>
      </c>
      <c r="O124" s="1578">
        <v>151.26050420168067</v>
      </c>
      <c r="P124" s="1578">
        <f t="shared" si="58"/>
        <v>180</v>
      </c>
    </row>
    <row r="125" spans="1:17" ht="8.1" customHeight="1">
      <c r="B125" s="1479"/>
      <c r="J125" s="1484"/>
      <c r="K125" s="1485"/>
      <c r="L125" s="1822"/>
    </row>
    <row r="126" spans="1:17" ht="15" customHeight="1">
      <c r="A126" s="1571" t="s">
        <v>11522</v>
      </c>
      <c r="B126" s="1774" t="s">
        <v>8614</v>
      </c>
      <c r="C126" s="1573" t="str">
        <f>CONCATENATE("DXDY.",B126)</f>
        <v>DXDY.PSCC.125</v>
      </c>
      <c r="D126" s="1795" t="s">
        <v>8659</v>
      </c>
      <c r="E126" s="1575">
        <v>125</v>
      </c>
      <c r="F126" s="1575">
        <v>22.2</v>
      </c>
      <c r="G126" s="1576" t="str">
        <f>CONCATENATE("Cupa diamantata ",D126," ",E126,"x",F126,"mm ",K126," - ", C126)</f>
        <v>Cupa diamantata segment tip ventilator - Beton/Abrazive 125x22.2mm Premium - DXDY.PSCC.125</v>
      </c>
      <c r="H126" s="1577" t="s">
        <v>1420</v>
      </c>
      <c r="I126" s="1578"/>
      <c r="J126" s="1689" t="s">
        <v>1076</v>
      </c>
      <c r="K126" s="1775" t="s">
        <v>1026</v>
      </c>
      <c r="L126" s="1821">
        <f t="shared" si="57"/>
        <v>121.19999999999999</v>
      </c>
      <c r="M126" s="1578">
        <f t="shared" ref="M126:M127" si="59">O126*0.75</f>
        <v>129.83193277310926</v>
      </c>
      <c r="N126" s="1578">
        <f>O126*0.8</f>
        <v>138.48739495798321</v>
      </c>
      <c r="O126" s="1578">
        <v>173.109243697479</v>
      </c>
      <c r="P126" s="1578">
        <f t="shared" si="58"/>
        <v>206</v>
      </c>
    </row>
    <row r="127" spans="1:17" ht="15" customHeight="1">
      <c r="A127" s="1571" t="s">
        <v>11523</v>
      </c>
      <c r="B127" s="1774" t="s">
        <v>8615</v>
      </c>
      <c r="C127" s="1573" t="str">
        <f>CONCATENATE("DXDY.",B127)</f>
        <v>DXDY.PSCC.180</v>
      </c>
      <c r="D127" s="1795" t="s">
        <v>8659</v>
      </c>
      <c r="E127" s="1575">
        <v>180</v>
      </c>
      <c r="F127" s="2103">
        <v>22.2</v>
      </c>
      <c r="G127" s="1576" t="str">
        <f>CONCATENATE("Cupa diamantata ",D127," ",E127,"x",F127,"mm ",K127," - ", C127)</f>
        <v>Cupa diamantata segment tip ventilator - Beton/Abrazive 180x22.2mm Premium - DXDY.PSCC.180</v>
      </c>
      <c r="H127" s="1577" t="s">
        <v>1420</v>
      </c>
      <c r="I127" s="1578"/>
      <c r="J127" s="1689" t="s">
        <v>1076</v>
      </c>
      <c r="K127" s="1775" t="s">
        <v>1026</v>
      </c>
      <c r="L127" s="1821">
        <f t="shared" si="57"/>
        <v>194.2</v>
      </c>
      <c r="M127" s="1578">
        <f t="shared" si="59"/>
        <v>207.98319327731093</v>
      </c>
      <c r="N127" s="1578">
        <f>O127*0.8</f>
        <v>221.84873949579833</v>
      </c>
      <c r="O127" s="1578">
        <v>277.31092436974791</v>
      </c>
      <c r="P127" s="1578">
        <f t="shared" si="58"/>
        <v>330</v>
      </c>
    </row>
    <row r="128" spans="1:17" ht="8.1" customHeight="1">
      <c r="L128" s="1823"/>
    </row>
    <row r="129" spans="1:17" ht="15.75">
      <c r="A129" s="1571" t="s">
        <v>11524</v>
      </c>
      <c r="B129" s="1774" t="s">
        <v>8606</v>
      </c>
      <c r="C129" s="1573" t="str">
        <f t="shared" ref="C129:C130" si="60">CONCATENATE("DXDY.",B129)</f>
        <v>DXDY.PTGC.100</v>
      </c>
      <c r="D129" s="1795" t="s">
        <v>8658</v>
      </c>
      <c r="E129" s="1575">
        <v>100</v>
      </c>
      <c r="F129" s="1775">
        <v>22.2</v>
      </c>
      <c r="G129" s="1576" t="str">
        <f>CONCATENATE("Cupa diamantata ",D129," ",E129,"x",F129,"mm ",K129," - ", C129)</f>
        <v>Cupa diamantata segment TURBO - Granit/Piatra 100x22.2mm Premium - DXDY.PTGC.100</v>
      </c>
      <c r="H129" s="1577" t="s">
        <v>1420</v>
      </c>
      <c r="I129" s="1578"/>
      <c r="J129" s="1776" t="s">
        <v>1150</v>
      </c>
      <c r="K129" s="1775" t="s">
        <v>1026</v>
      </c>
      <c r="L129" s="1821">
        <f>ROUNDUP(O129*0.7,1)</f>
        <v>92.8</v>
      </c>
      <c r="M129" s="1578">
        <f t="shared" ref="M129:M132" si="61">O129*0.75</f>
        <v>99.327731092436977</v>
      </c>
      <c r="N129" s="1578">
        <f>O129*0.8</f>
        <v>105.94957983193279</v>
      </c>
      <c r="O129" s="1578">
        <v>132.43697478991598</v>
      </c>
      <c r="P129" s="1578">
        <f>O129*1.19</f>
        <v>157.6</v>
      </c>
    </row>
    <row r="130" spans="1:17" ht="15.75">
      <c r="A130" s="1571" t="s">
        <v>11525</v>
      </c>
      <c r="B130" s="1774" t="s">
        <v>8611</v>
      </c>
      <c r="C130" s="1573" t="str">
        <f t="shared" si="60"/>
        <v>DXDY.PTGC.115</v>
      </c>
      <c r="D130" s="1795" t="s">
        <v>8658</v>
      </c>
      <c r="E130" s="1775">
        <v>115</v>
      </c>
      <c r="F130" s="1775">
        <v>22.2</v>
      </c>
      <c r="G130" s="1576" t="str">
        <f>CONCATENATE("Cupa diamantata ",D130," ",E130,"x",F130,"mm ",K130," - ", C130)</f>
        <v>Cupa diamantata segment TURBO - Granit/Piatra 115x22.2mm Premium - DXDY.PTGC.115</v>
      </c>
      <c r="H130" s="1577" t="s">
        <v>1420</v>
      </c>
      <c r="I130" s="1578"/>
      <c r="J130" s="1776" t="s">
        <v>1150</v>
      </c>
      <c r="K130" s="1775" t="s">
        <v>1026</v>
      </c>
      <c r="L130" s="1821">
        <f t="shared" ref="L130:L132" si="62">ROUNDUP(O130*0.7,1)</f>
        <v>106.39999999999999</v>
      </c>
      <c r="M130" s="1578">
        <f t="shared" si="61"/>
        <v>113.94957983193279</v>
      </c>
      <c r="N130" s="1578">
        <f>O130*0.8</f>
        <v>121.54621848739498</v>
      </c>
      <c r="O130" s="1578">
        <v>151.93277310924373</v>
      </c>
      <c r="P130" s="1578">
        <f t="shared" ref="P130:P132" si="63">O130*1.19</f>
        <v>180.80000000000004</v>
      </c>
    </row>
    <row r="131" spans="1:17" ht="15.75">
      <c r="A131" s="1571" t="s">
        <v>11526</v>
      </c>
      <c r="B131" s="1774" t="s">
        <v>8612</v>
      </c>
      <c r="C131" s="1573" t="str">
        <f>CONCATENATE("DXDY.",B131)</f>
        <v>DXDY.PTGC.125</v>
      </c>
      <c r="D131" s="1795" t="s">
        <v>8658</v>
      </c>
      <c r="E131" s="1575">
        <v>125</v>
      </c>
      <c r="F131" s="1575">
        <v>22.2</v>
      </c>
      <c r="G131" s="1576" t="str">
        <f>CONCATENATE("Cupa diamantata ",D131," ",E131,"x",F131,"mm ",K131," - ", C131)</f>
        <v>Cupa diamantata segment TURBO - Granit/Piatra 125x22.2mm Premium - DXDY.PTGC.125</v>
      </c>
      <c r="H131" s="1577" t="s">
        <v>1420</v>
      </c>
      <c r="I131" s="1578"/>
      <c r="J131" s="1776" t="s">
        <v>1150</v>
      </c>
      <c r="K131" s="1775" t="s">
        <v>1026</v>
      </c>
      <c r="L131" s="1821">
        <f t="shared" si="62"/>
        <v>121</v>
      </c>
      <c r="M131" s="1578">
        <f t="shared" si="61"/>
        <v>129.57983193277315</v>
      </c>
      <c r="N131" s="1578">
        <f>O131*0.8</f>
        <v>138.21848739495803</v>
      </c>
      <c r="O131" s="1578">
        <v>172.77310924369752</v>
      </c>
      <c r="P131" s="1578">
        <f t="shared" si="63"/>
        <v>205.60000000000005</v>
      </c>
    </row>
    <row r="132" spans="1:17" ht="15.75">
      <c r="A132" s="1571" t="s">
        <v>11527</v>
      </c>
      <c r="B132" s="1774" t="s">
        <v>8613</v>
      </c>
      <c r="C132" s="1573" t="str">
        <f>CONCATENATE("DXDY.",B132)</f>
        <v>DXDY.PTGC.180</v>
      </c>
      <c r="D132" s="1795" t="s">
        <v>8658</v>
      </c>
      <c r="E132" s="1575">
        <v>180</v>
      </c>
      <c r="F132" s="2103">
        <v>22.2</v>
      </c>
      <c r="G132" s="1576" t="str">
        <f>CONCATENATE("Cupa diamantata ",D132," ",E132,"x",F132,"mm ",K132," - ", C132)</f>
        <v>Cupa diamantata segment TURBO - Granit/Piatra 180x22.2mm Premium - DXDY.PTGC.180</v>
      </c>
      <c r="H132" s="1577" t="s">
        <v>1420</v>
      </c>
      <c r="I132" s="1578"/>
      <c r="J132" s="1776" t="s">
        <v>1150</v>
      </c>
      <c r="K132" s="1775" t="s">
        <v>1026</v>
      </c>
      <c r="L132" s="1821">
        <f t="shared" si="62"/>
        <v>194.9</v>
      </c>
      <c r="M132" s="1578">
        <f t="shared" si="61"/>
        <v>208.73949579831935</v>
      </c>
      <c r="N132" s="1578">
        <f>O132*0.8</f>
        <v>222.65546218487398</v>
      </c>
      <c r="O132" s="1578">
        <v>278.31932773109247</v>
      </c>
      <c r="P132" s="1578">
        <f t="shared" si="63"/>
        <v>331.20000000000005</v>
      </c>
    </row>
    <row r="133" spans="1:17" ht="15.75">
      <c r="B133" s="1479"/>
      <c r="J133" s="1484"/>
      <c r="K133" s="1485"/>
      <c r="L133" s="1532"/>
    </row>
    <row r="134" spans="1:17" ht="21">
      <c r="B134" s="1479"/>
      <c r="G134" s="1757" t="s">
        <v>8618</v>
      </c>
      <c r="J134" s="1484"/>
      <c r="K134" s="1485"/>
      <c r="L134" s="1532"/>
    </row>
    <row r="135" spans="1:17" ht="15.75">
      <c r="A135" s="1571" t="s">
        <v>11528</v>
      </c>
      <c r="B135" s="1778" t="s">
        <v>8619</v>
      </c>
      <c r="C135" s="1573" t="str">
        <f>CONCATENATE("DXDY.",B135)</f>
        <v>DXDY.SPNG.060</v>
      </c>
      <c r="D135" s="1779" t="s">
        <v>8623</v>
      </c>
      <c r="E135" s="1575" t="s">
        <v>4138</v>
      </c>
      <c r="F135" s="1575"/>
      <c r="G135" s="1576" t="str">
        <f>CONCATENATE("Burete diamantat pt. slefuiri / finisari - ",D135," ",E135,"mm ",K135," - ", C135)</f>
        <v>Burete diamantat pt. slefuiri / finisari - # 60 - granit, piatra, portelan, sticla 90x55mm Super Premium - DXDY.SPNG.060</v>
      </c>
      <c r="H135" s="1577" t="s">
        <v>984</v>
      </c>
      <c r="I135" s="1578">
        <v>89.083799999999997</v>
      </c>
      <c r="J135" s="1689" t="s">
        <v>1150</v>
      </c>
      <c r="K135" s="1575" t="s">
        <v>1044</v>
      </c>
      <c r="L135" s="1821">
        <f>ROUNDUP(O135*0.7,1)</f>
        <v>45.9</v>
      </c>
      <c r="M135" s="1578">
        <f>O135*0.75</f>
        <v>49.159663865546221</v>
      </c>
      <c r="N135" s="1578">
        <f t="shared" ref="N135:N138" si="64">O135*0.8</f>
        <v>52.436974789915979</v>
      </c>
      <c r="O135" s="1578">
        <v>65.546218487394967</v>
      </c>
      <c r="P135" s="1578">
        <f t="shared" ref="P135:P138" si="65">O135*1.19</f>
        <v>78</v>
      </c>
    </row>
    <row r="136" spans="1:17" ht="15.75">
      <c r="A136" s="1571" t="s">
        <v>11529</v>
      </c>
      <c r="B136" s="1778" t="s">
        <v>8620</v>
      </c>
      <c r="C136" s="1573" t="str">
        <f t="shared" ref="C136:C138" si="66">CONCATENATE("DXDY.",B136)</f>
        <v>DXDY.SPNG.100</v>
      </c>
      <c r="D136" s="1779" t="s">
        <v>8624</v>
      </c>
      <c r="E136" s="1779" t="s">
        <v>4138</v>
      </c>
      <c r="F136" s="1575"/>
      <c r="G136" s="1576" t="str">
        <f>CONCATENATE("Burete diamantat pt. slefuiri / finisari - ",D136," ",E136,"mm ",K136," - ", C136)</f>
        <v>Burete diamantat pt. slefuiri / finisari - # 100 -  granit, piatra, portelan, sticla 90x55mm Super Premium - DXDY.SPNG.100</v>
      </c>
      <c r="H136" s="1577" t="s">
        <v>984</v>
      </c>
      <c r="I136" s="1578">
        <v>77.070599999999999</v>
      </c>
      <c r="J136" s="1689" t="s">
        <v>1152</v>
      </c>
      <c r="K136" s="1575" t="s">
        <v>1044</v>
      </c>
      <c r="L136" s="1821">
        <f t="shared" ref="L136:L138" si="67">ROUNDUP(O136*0.7,1)</f>
        <v>45.9</v>
      </c>
      <c r="M136" s="1578">
        <f t="shared" ref="M136:M138" si="68">O136*0.75</f>
        <v>49.159663865546221</v>
      </c>
      <c r="N136" s="1578">
        <f t="shared" si="64"/>
        <v>52.436974789915979</v>
      </c>
      <c r="O136" s="1578">
        <v>65.546218487394967</v>
      </c>
      <c r="P136" s="1578">
        <f t="shared" si="65"/>
        <v>78</v>
      </c>
    </row>
    <row r="137" spans="1:17" ht="15.75">
      <c r="A137" s="1571" t="s">
        <v>11530</v>
      </c>
      <c r="B137" s="1778" t="s">
        <v>8621</v>
      </c>
      <c r="C137" s="1573" t="str">
        <f t="shared" si="66"/>
        <v>DXDY.SPNG.200</v>
      </c>
      <c r="D137" s="1779" t="s">
        <v>8625</v>
      </c>
      <c r="E137" s="1575" t="s">
        <v>4138</v>
      </c>
      <c r="F137" s="1575"/>
      <c r="G137" s="1576" t="str">
        <f>CONCATENATE("Burete diamantat pt. slefuiri / finisari - ",D137," ",E137,"mm ",K137," - ", C137)</f>
        <v>Burete diamantat pt. slefuiri / finisari - # 200 -  granit, piatra, portelan, sticla 90x55mm Super Premium - DXDY.SPNG.200</v>
      </c>
      <c r="H137" s="1577" t="s">
        <v>984</v>
      </c>
      <c r="I137" s="1578">
        <v>77.070599999999999</v>
      </c>
      <c r="J137" s="1689" t="s">
        <v>1417</v>
      </c>
      <c r="K137" s="1575" t="s">
        <v>1044</v>
      </c>
      <c r="L137" s="1821">
        <f t="shared" si="67"/>
        <v>45.9</v>
      </c>
      <c r="M137" s="1578">
        <f t="shared" si="68"/>
        <v>49.159663865546221</v>
      </c>
      <c r="N137" s="1578">
        <f t="shared" si="64"/>
        <v>52.436974789915979</v>
      </c>
      <c r="O137" s="1578">
        <v>65.546218487394967</v>
      </c>
      <c r="P137" s="1578">
        <f t="shared" si="65"/>
        <v>78</v>
      </c>
    </row>
    <row r="138" spans="1:17" ht="15.75">
      <c r="A138" s="1571" t="s">
        <v>11531</v>
      </c>
      <c r="B138" s="1778" t="s">
        <v>8622</v>
      </c>
      <c r="C138" s="1573" t="str">
        <f t="shared" si="66"/>
        <v>DXDY.SPNG.400</v>
      </c>
      <c r="D138" s="1779" t="s">
        <v>8626</v>
      </c>
      <c r="E138" s="1575" t="s">
        <v>4138</v>
      </c>
      <c r="F138" s="1575"/>
      <c r="G138" s="1576" t="str">
        <f>CONCATENATE("Burete diamantat pt. polish - ",D138," ",E138,"mm ",K138," - ", C138)</f>
        <v>Burete diamantat pt. polish - # 400 -  granit, piatra, portelan, sticla 90x55mm Super Premium - DXDY.SPNG.400</v>
      </c>
      <c r="H138" s="1577" t="s">
        <v>984</v>
      </c>
      <c r="I138" s="1578">
        <v>77.070599999999999</v>
      </c>
      <c r="J138" s="1689" t="s">
        <v>4150</v>
      </c>
      <c r="K138" s="1575" t="s">
        <v>1044</v>
      </c>
      <c r="L138" s="1821">
        <f t="shared" si="67"/>
        <v>45.9</v>
      </c>
      <c r="M138" s="1578">
        <f t="shared" si="68"/>
        <v>49.159663865546221</v>
      </c>
      <c r="N138" s="1578">
        <f t="shared" si="64"/>
        <v>52.436974789915979</v>
      </c>
      <c r="O138" s="1578">
        <v>65.546218487394967</v>
      </c>
      <c r="P138" s="1578">
        <f t="shared" si="65"/>
        <v>78</v>
      </c>
    </row>
    <row r="139" spans="1:17" ht="15.75">
      <c r="D139" s="1481"/>
      <c r="J139" s="1512"/>
      <c r="K139" s="1481"/>
      <c r="L139" s="1761"/>
    </row>
    <row r="140" spans="1:17" ht="15.75" customHeight="1">
      <c r="A140" s="1511"/>
      <c r="B140" s="1566"/>
      <c r="C140" s="1567"/>
      <c r="D140" s="1551"/>
      <c r="J140" s="1510"/>
      <c r="K140" s="1551"/>
      <c r="L140" s="1816"/>
    </row>
    <row r="141" spans="1:17" ht="20.100000000000001" customHeight="1">
      <c r="A141" s="1716"/>
      <c r="B141" s="1717"/>
      <c r="C141" s="1789"/>
      <c r="D141" s="1790"/>
      <c r="E141" s="1791"/>
      <c r="F141" s="1791"/>
      <c r="G141" s="1792" t="s">
        <v>8651</v>
      </c>
      <c r="H141" s="1683"/>
      <c r="I141" s="1684"/>
      <c r="J141" s="1685"/>
      <c r="K141" s="1680"/>
      <c r="L141" s="1815"/>
      <c r="M141" s="1684"/>
      <c r="N141" s="1684"/>
      <c r="O141" s="1684"/>
      <c r="P141" s="1684"/>
      <c r="Q141" s="1551"/>
    </row>
    <row r="142" spans="1:17" ht="15.75" customHeight="1">
      <c r="A142" s="1716" t="s">
        <v>11532</v>
      </c>
      <c r="B142" s="1717" t="s">
        <v>4121</v>
      </c>
      <c r="C142" s="1679" t="str">
        <f>CONCATENATE("DXWD.",B142)</f>
        <v>DXWD.QNBT.115</v>
      </c>
      <c r="D142" s="1680" t="s">
        <v>4679</v>
      </c>
      <c r="E142" s="1681">
        <v>115</v>
      </c>
      <c r="F142" s="1681">
        <v>22.2</v>
      </c>
      <c r="G142" s="1682" t="str">
        <f>CONCATENATE("Disc DiamantatExpert pt. ",+D142," ",+E142,"x",+F142," (mm) ",+K142," - ",+C142)</f>
        <v>Disc DiamantatExpert pt. Portelan dur, ceramica dura - Ultra Long Life 115x22.2 (mm) Ultra Premium - DXWD.QNBT.115</v>
      </c>
      <c r="H142" s="1683"/>
      <c r="I142" s="1684">
        <v>141.625</v>
      </c>
      <c r="J142" s="1718" t="s">
        <v>4148</v>
      </c>
      <c r="K142" s="255" t="s">
        <v>4122</v>
      </c>
      <c r="L142" s="1824">
        <f>O142*0.7</f>
        <v>99.411764705882348</v>
      </c>
      <c r="M142" s="1684">
        <f>O142*0.75</f>
        <v>106.5126050420168</v>
      </c>
      <c r="N142" s="1684">
        <f>O142*0.8</f>
        <v>113.61344537815125</v>
      </c>
      <c r="O142" s="1684">
        <f>P142/1.19</f>
        <v>142.01680672268907</v>
      </c>
      <c r="P142" s="1684">
        <v>169</v>
      </c>
      <c r="Q142" s="1796" t="s">
        <v>8660</v>
      </c>
    </row>
    <row r="143" spans="1:17" ht="15.75" customHeight="1">
      <c r="A143" s="1716" t="s">
        <v>11533</v>
      </c>
      <c r="B143" s="1717" t="s">
        <v>4132</v>
      </c>
      <c r="C143" s="1679" t="str">
        <f>CONCATENATE("DXWD.",B143)</f>
        <v>DXWD.QNBT.125</v>
      </c>
      <c r="D143" s="1680" t="s">
        <v>4679</v>
      </c>
      <c r="E143" s="1681">
        <v>125</v>
      </c>
      <c r="F143" s="1681">
        <v>22.2</v>
      </c>
      <c r="G143" s="1682" t="str">
        <f>CONCATENATE("Disc DiamantatExpert pt. ",+D143," ",+E143,"x",+F143," (mm) ",+K143," - ",+C143)</f>
        <v>Disc DiamantatExpert pt. Portelan dur, ceramica dura - Ultra Long Life 125x22.2 (mm) Ultra Premium - DXWD.QNBT.125</v>
      </c>
      <c r="H143" s="1683"/>
      <c r="I143" s="1684">
        <v>159.65</v>
      </c>
      <c r="J143" s="1718" t="s">
        <v>4131</v>
      </c>
      <c r="K143" s="255" t="s">
        <v>4122</v>
      </c>
      <c r="L143" s="1824">
        <f>O143*0.7</f>
        <v>111.1764705882353</v>
      </c>
      <c r="M143" s="1684">
        <f>O143*0.75</f>
        <v>119.11764705882354</v>
      </c>
      <c r="N143" s="1684">
        <f>O143*0.8</f>
        <v>127.05882352941178</v>
      </c>
      <c r="O143" s="1684">
        <f>P143/1.19</f>
        <v>158.82352941176472</v>
      </c>
      <c r="P143" s="1684">
        <v>189</v>
      </c>
      <c r="Q143" s="2106" t="s">
        <v>8660</v>
      </c>
    </row>
    <row r="144" spans="1:17" ht="15.75" customHeight="1">
      <c r="A144" s="1716"/>
      <c r="B144" s="1717"/>
      <c r="C144" s="1679"/>
      <c r="D144" s="1680"/>
      <c r="E144" s="1681"/>
      <c r="F144" s="1681"/>
      <c r="G144" s="1682"/>
      <c r="H144" s="1683"/>
      <c r="I144" s="1684"/>
      <c r="J144" s="1718"/>
      <c r="K144" s="255"/>
      <c r="L144" s="1824"/>
      <c r="M144" s="1684"/>
      <c r="N144" s="1684"/>
      <c r="O144" s="1684"/>
      <c r="P144" s="1684"/>
    </row>
    <row r="145" spans="1:17" ht="15.75" customHeight="1">
      <c r="A145" s="1716" t="s">
        <v>11534</v>
      </c>
      <c r="B145" s="1717" t="s">
        <v>4678</v>
      </c>
      <c r="C145" s="1679" t="str">
        <f>CONCATENATE("DXWD.",B145)</f>
        <v>DXWD.QNBG.250.25</v>
      </c>
      <c r="D145" s="1680" t="s">
        <v>4679</v>
      </c>
      <c r="E145" s="1681">
        <v>250</v>
      </c>
      <c r="F145" s="1681">
        <v>25.4</v>
      </c>
      <c r="G145" s="1682" t="str">
        <f>CONCATENATE("Disc DiamantatExpert pt. ",+D145," ",+E145,"x",+F145," (mm) ",+K145," - ",+C145)</f>
        <v>Disc DiamantatExpert pt. Portelan dur, ceramica dura - Ultra Long Life 250x25.4 (mm) Ultra Premium - DXWD.QNBG.250.25</v>
      </c>
      <c r="H145" s="1683"/>
      <c r="I145" s="1684">
        <v>498</v>
      </c>
      <c r="J145" s="1718" t="s">
        <v>4148</v>
      </c>
      <c r="K145" s="255" t="s">
        <v>4122</v>
      </c>
      <c r="L145" s="1824">
        <f>O145*0.7</f>
        <v>348.23529411764702</v>
      </c>
      <c r="M145" s="1684">
        <f>O145*0.75</f>
        <v>373.10924369747897</v>
      </c>
      <c r="N145" s="1684">
        <f>O145*0.8</f>
        <v>397.98319327731093</v>
      </c>
      <c r="O145" s="1684">
        <f>P145/1.19</f>
        <v>497.47899159663865</v>
      </c>
      <c r="P145" s="1684">
        <v>592</v>
      </c>
      <c r="Q145" s="1796" t="s">
        <v>8660</v>
      </c>
    </row>
    <row r="146" spans="1:17" ht="15.75" customHeight="1">
      <c r="A146" s="1716" t="s">
        <v>11535</v>
      </c>
      <c r="B146" s="1717" t="s">
        <v>4694</v>
      </c>
      <c r="C146" s="1679" t="str">
        <f t="shared" ref="C146:C147" si="69">CONCATENATE("DXWD.",B146)</f>
        <v>DXWD.QNBG.300.25</v>
      </c>
      <c r="D146" s="1680" t="s">
        <v>4679</v>
      </c>
      <c r="E146" s="1681">
        <v>300</v>
      </c>
      <c r="F146" s="1681">
        <v>25.4</v>
      </c>
      <c r="G146" s="1682" t="str">
        <f>CONCATENATE("Disc DiamantatExpert pt. ",+D146," ",+E146,"x",+F146," (mm) ",+K146," - ",+C146)</f>
        <v>Disc DiamantatExpert pt. Portelan dur, ceramica dura - Ultra Long Life 300x25.4 (mm) Ultra Premium - DXWD.QNBG.300.25</v>
      </c>
      <c r="H146" s="1683"/>
      <c r="I146" s="1684">
        <v>585</v>
      </c>
      <c r="J146" s="1718" t="s">
        <v>4131</v>
      </c>
      <c r="K146" s="255" t="s">
        <v>4122</v>
      </c>
      <c r="L146" s="1824">
        <f>O146*0.7</f>
        <v>409.41176470588238</v>
      </c>
      <c r="M146" s="1684">
        <f>O146*0.75</f>
        <v>438.65546218487401</v>
      </c>
      <c r="N146" s="1684">
        <f>O146*0.8</f>
        <v>467.89915966386565</v>
      </c>
      <c r="O146" s="1684">
        <f>P146/1.19</f>
        <v>584.87394957983201</v>
      </c>
      <c r="P146" s="1684">
        <v>696</v>
      </c>
      <c r="Q146" s="1796" t="s">
        <v>8660</v>
      </c>
    </row>
    <row r="147" spans="1:17" ht="15.75" customHeight="1">
      <c r="A147" s="1716" t="s">
        <v>11536</v>
      </c>
      <c r="B147" s="1717" t="s">
        <v>4695</v>
      </c>
      <c r="C147" s="1679" t="str">
        <f t="shared" si="69"/>
        <v>DXWD.QNBG.350.25</v>
      </c>
      <c r="D147" s="1680" t="s">
        <v>4679</v>
      </c>
      <c r="E147" s="1681">
        <v>350</v>
      </c>
      <c r="F147" s="1681">
        <v>25.4</v>
      </c>
      <c r="G147" s="1682" t="str">
        <f>CONCATENATE("Disc DiamantatExpert pt. ",+D147," ",+E147,"x",+F147," (mm) ",+K147," - ",+C147)</f>
        <v>Disc DiamantatExpert pt. Portelan dur, ceramica dura - Ultra Long Life 350x25.4 (mm) Ultra Premium - DXWD.QNBG.350.25</v>
      </c>
      <c r="H147" s="1683"/>
      <c r="I147" s="1684">
        <v>690</v>
      </c>
      <c r="J147" s="1718"/>
      <c r="K147" s="255" t="s">
        <v>4122</v>
      </c>
      <c r="L147" s="1824">
        <f>O147*0.7</f>
        <v>482.94117647058818</v>
      </c>
      <c r="M147" s="1684">
        <f>O147*0.75</f>
        <v>517.43697478991589</v>
      </c>
      <c r="N147" s="1684">
        <f>O147*0.8</f>
        <v>551.93277310924373</v>
      </c>
      <c r="O147" s="1684">
        <f>P147/1.19</f>
        <v>689.9159663865546</v>
      </c>
      <c r="P147" s="1684">
        <v>821</v>
      </c>
      <c r="Q147" s="1796" t="s">
        <v>8660</v>
      </c>
    </row>
    <row r="148" spans="1:17" s="1551" customFormat="1" ht="15.75" customHeight="1">
      <c r="B148" s="1566"/>
      <c r="C148" s="1567"/>
      <c r="E148" s="1548"/>
      <c r="F148" s="1548"/>
      <c r="G148" s="1568"/>
      <c r="H148" s="1556"/>
      <c r="I148" s="1549"/>
      <c r="J148" s="1501"/>
      <c r="K148" s="1586"/>
      <c r="L148" s="1825"/>
      <c r="M148" s="1549"/>
      <c r="N148" s="1549"/>
      <c r="O148" s="1549"/>
      <c r="P148" s="1549"/>
    </row>
    <row r="149" spans="1:17" ht="20.100000000000001" customHeight="1">
      <c r="A149" s="1716"/>
      <c r="B149" s="1717"/>
      <c r="C149" s="1789"/>
      <c r="D149" s="1790"/>
      <c r="E149" s="1791"/>
      <c r="F149" s="1791"/>
      <c r="G149" s="1792" t="s">
        <v>8652</v>
      </c>
      <c r="H149" s="1683"/>
      <c r="I149" s="1684"/>
      <c r="J149" s="1685"/>
      <c r="K149" s="1680"/>
      <c r="L149" s="1815"/>
      <c r="M149" s="1684"/>
      <c r="N149" s="1684"/>
      <c r="O149" s="1684"/>
      <c r="P149" s="1684"/>
      <c r="Q149" s="1551"/>
    </row>
    <row r="150" spans="1:17" ht="15.75" customHeight="1">
      <c r="A150" s="1716" t="s">
        <v>11537</v>
      </c>
      <c r="B150" s="1717" t="s">
        <v>4497</v>
      </c>
      <c r="C150" s="1679" t="str">
        <f>CONCATENATE("DXWD.",B150)</f>
        <v>DXWD.SK13.115</v>
      </c>
      <c r="D150" s="1680" t="s">
        <v>4124</v>
      </c>
      <c r="E150" s="1681">
        <v>115</v>
      </c>
      <c r="F150" s="1681">
        <v>22.2</v>
      </c>
      <c r="G150" s="1682" t="str">
        <f>CONCATENATE("Disc DiamantatExpert pt. ",+D150," ",+E150,"x",+F150," (mm) ",+K150," - ",+C150)</f>
        <v>Disc DiamantatExpert pt. Portelan dur, Placi ceramice dure 115x22.2 (mm) Ultra Premium - DXWD.SK13.115</v>
      </c>
      <c r="H150" s="1683"/>
      <c r="I150" s="1684">
        <v>141.625</v>
      </c>
      <c r="J150" s="1718" t="s">
        <v>4148</v>
      </c>
      <c r="K150" s="255" t="s">
        <v>4122</v>
      </c>
      <c r="L150" s="1824">
        <f>O150*0.7</f>
        <v>99.411764705882348</v>
      </c>
      <c r="M150" s="1684">
        <f>O150*0.75</f>
        <v>106.5126050420168</v>
      </c>
      <c r="N150" s="1684">
        <f>O150*0.8</f>
        <v>113.61344537815125</v>
      </c>
      <c r="O150" s="1684">
        <f>P150/1.19</f>
        <v>142.01680672268907</v>
      </c>
      <c r="P150" s="1684">
        <v>169</v>
      </c>
    </row>
    <row r="151" spans="1:17" ht="15.75" customHeight="1">
      <c r="A151" s="1716" t="s">
        <v>11538</v>
      </c>
      <c r="B151" s="1717" t="s">
        <v>4498</v>
      </c>
      <c r="C151" s="1679" t="str">
        <f>CONCATENATE("DXWD.",B151)</f>
        <v>DXWD.SK13.125</v>
      </c>
      <c r="D151" s="1680" t="s">
        <v>4124</v>
      </c>
      <c r="E151" s="1681">
        <v>125</v>
      </c>
      <c r="F151" s="1681">
        <v>22.2</v>
      </c>
      <c r="G151" s="1682" t="str">
        <f>CONCATENATE("Disc DiamantatExpert pt. ",+D151," ",+E151,"x",+F151," (mm) ",+K151," - ",+C151)</f>
        <v>Disc DiamantatExpert pt. Portelan dur, Placi ceramice dure 125x22.2 (mm) Ultra Premium - DXWD.SK13.125</v>
      </c>
      <c r="H151" s="1683"/>
      <c r="I151" s="1684">
        <v>159.65</v>
      </c>
      <c r="J151" s="1718" t="s">
        <v>4131</v>
      </c>
      <c r="K151" s="255" t="s">
        <v>4122</v>
      </c>
      <c r="L151" s="1824">
        <f>O151*0.7</f>
        <v>111.1764705882353</v>
      </c>
      <c r="M151" s="1684">
        <f>O151*0.75</f>
        <v>119.11764705882354</v>
      </c>
      <c r="N151" s="1684">
        <f>O151*0.8</f>
        <v>127.05882352941178</v>
      </c>
      <c r="O151" s="1684">
        <f>P151/1.19</f>
        <v>158.82352941176472</v>
      </c>
      <c r="P151" s="1684">
        <v>189</v>
      </c>
    </row>
    <row r="152" spans="1:17" s="1551" customFormat="1" ht="15" customHeight="1">
      <c r="B152" s="1566"/>
      <c r="C152" s="1567"/>
      <c r="E152" s="1548"/>
      <c r="F152" s="1548"/>
      <c r="G152" s="1568"/>
      <c r="H152" s="1556"/>
      <c r="I152" s="1549"/>
      <c r="J152" s="1501"/>
      <c r="L152" s="1761"/>
      <c r="M152" s="1549"/>
      <c r="N152" s="1549"/>
      <c r="O152" s="1549"/>
      <c r="P152" s="1549"/>
    </row>
    <row r="153" spans="1:17" ht="20.100000000000001" customHeight="1">
      <c r="A153" s="1716"/>
      <c r="B153" s="1717"/>
      <c r="C153" s="1789"/>
      <c r="D153" s="1790"/>
      <c r="E153" s="1791"/>
      <c r="F153" s="1791"/>
      <c r="G153" s="1792" t="s">
        <v>8654</v>
      </c>
      <c r="H153" s="1683"/>
      <c r="I153" s="1684"/>
      <c r="J153" s="1718"/>
      <c r="K153" s="255"/>
      <c r="L153" s="1824"/>
      <c r="M153" s="1684"/>
      <c r="N153" s="1684"/>
      <c r="O153" s="1684"/>
      <c r="P153" s="1684"/>
      <c r="Q153" s="1551"/>
    </row>
    <row r="154" spans="1:17" s="1551" customFormat="1" ht="15" customHeight="1">
      <c r="A154" s="1716" t="s">
        <v>11539</v>
      </c>
      <c r="B154" s="1793" t="s">
        <v>8655</v>
      </c>
      <c r="C154" s="1679" t="str">
        <f>CONCATENATE("DXWD.",B154)</f>
        <v>DXWD.CUSK.115</v>
      </c>
      <c r="D154" s="1794" t="s">
        <v>8656</v>
      </c>
      <c r="E154" s="1681">
        <v>115</v>
      </c>
      <c r="F154" s="1681">
        <v>22.2</v>
      </c>
      <c r="G154" s="1682" t="str">
        <f>CONCATENATE("Disc DiamantatExpert pt. ",+D154," ",+E154,"x",+F154," (mm) ",+K154," - ",+C154)</f>
        <v>Disc DiamantatExpert pt. Taiere Extra Fina in Portelan dur 115x22.2 (mm) Ultra Premium - DXWD.CUSK.115</v>
      </c>
      <c r="H154" s="1683"/>
      <c r="I154" s="1549"/>
      <c r="J154" s="1718" t="s">
        <v>4148</v>
      </c>
      <c r="K154" s="255" t="s">
        <v>4122</v>
      </c>
      <c r="L154" s="1846">
        <v>111.2</v>
      </c>
      <c r="M154" s="1847">
        <v>119.12</v>
      </c>
      <c r="N154" s="1847">
        <v>127.06</v>
      </c>
      <c r="O154" s="1847">
        <v>158.82</v>
      </c>
      <c r="P154" s="1684">
        <v>189</v>
      </c>
    </row>
    <row r="155" spans="1:17" s="1551" customFormat="1" ht="15" customHeight="1">
      <c r="B155" s="1566"/>
      <c r="C155" s="1567"/>
      <c r="E155" s="1548"/>
      <c r="F155" s="1548"/>
      <c r="G155" s="1568"/>
      <c r="H155" s="1556"/>
      <c r="I155" s="1549"/>
      <c r="J155" s="1501"/>
      <c r="L155" s="1761"/>
      <c r="M155" s="1549"/>
      <c r="N155" s="1549"/>
      <c r="O155" s="1549"/>
      <c r="P155" s="1549"/>
    </row>
    <row r="156" spans="1:17" ht="20.100000000000001" customHeight="1">
      <c r="A156" s="1716"/>
      <c r="B156" s="1717"/>
      <c r="C156" s="1789"/>
      <c r="D156" s="1790"/>
      <c r="E156" s="1791"/>
      <c r="F156" s="1791"/>
      <c r="G156" s="1792" t="s">
        <v>8653</v>
      </c>
      <c r="H156" s="1683"/>
      <c r="I156" s="1684"/>
      <c r="J156" s="1685"/>
      <c r="K156" s="1680"/>
      <c r="L156" s="1815"/>
      <c r="M156" s="1684"/>
      <c r="N156" s="1684"/>
      <c r="O156" s="1684"/>
      <c r="P156" s="1684"/>
      <c r="Q156" s="1551"/>
    </row>
    <row r="157" spans="1:17" ht="15.75" customHeight="1">
      <c r="A157" s="1716" t="s">
        <v>11540</v>
      </c>
      <c r="B157" s="1717" t="s">
        <v>4125</v>
      </c>
      <c r="C157" s="1679" t="str">
        <f>CONCATENATE("DXWD.",B157)</f>
        <v>DXWD.MSU.180.25</v>
      </c>
      <c r="D157" s="1680" t="s">
        <v>4124</v>
      </c>
      <c r="E157" s="1681">
        <v>180</v>
      </c>
      <c r="F157" s="1681">
        <v>25.4</v>
      </c>
      <c r="G157" s="1682" t="str">
        <f t="shared" ref="G157:G163" si="70">CONCATENATE("Disc DiamantatExpert pt. ",+D157," ",+E157,"x",+F157," (mm) ",+K157," - ",+C157)</f>
        <v>Disc DiamantatExpert pt. Portelan dur, Placi ceramice dure 180x25.4 (mm) Ultra Premium - DXWD.MSU.180.25</v>
      </c>
      <c r="H157" s="1683" t="s">
        <v>1420</v>
      </c>
      <c r="I157" s="1684">
        <v>269.25745000000001</v>
      </c>
      <c r="J157" s="1718" t="s">
        <v>4148</v>
      </c>
      <c r="K157" s="255" t="s">
        <v>4122</v>
      </c>
      <c r="L157" s="1824">
        <f t="shared" ref="L157:L163" si="71">O157*0.7</f>
        <v>188.23529411764704</v>
      </c>
      <c r="M157" s="1684">
        <f t="shared" ref="M157:M163" si="72">O157*0.75</f>
        <v>201.68067226890759</v>
      </c>
      <c r="N157" s="1684">
        <f t="shared" ref="N157:N163" si="73">O157*0.8</f>
        <v>215.1260504201681</v>
      </c>
      <c r="O157" s="1684">
        <f t="shared" ref="O157:O163" si="74">P157/1.19</f>
        <v>268.9075630252101</v>
      </c>
      <c r="P157" s="1684">
        <v>320</v>
      </c>
    </row>
    <row r="158" spans="1:17" ht="15.75" customHeight="1">
      <c r="A158" s="1716" t="s">
        <v>11541</v>
      </c>
      <c r="B158" s="1717" t="s">
        <v>4126</v>
      </c>
      <c r="C158" s="1679" t="str">
        <f>CONCATENATE("DXWD.",B158)</f>
        <v>DXWD.MSU.200.25</v>
      </c>
      <c r="D158" s="1680" t="s">
        <v>4124</v>
      </c>
      <c r="E158" s="1681">
        <v>200</v>
      </c>
      <c r="F158" s="1681">
        <v>25.4</v>
      </c>
      <c r="G158" s="1682" t="str">
        <f t="shared" si="70"/>
        <v>Disc DiamantatExpert pt. Portelan dur, Placi ceramice dure 200x25.4 (mm) Ultra Premium - DXWD.MSU.200.25</v>
      </c>
      <c r="H158" s="1683"/>
      <c r="I158" s="1684">
        <v>319.262405</v>
      </c>
      <c r="J158" s="1718" t="s">
        <v>1084</v>
      </c>
      <c r="K158" s="255" t="s">
        <v>4122</v>
      </c>
      <c r="L158" s="1824">
        <f t="shared" si="71"/>
        <v>222.94117647058823</v>
      </c>
      <c r="M158" s="1684">
        <f t="shared" si="72"/>
        <v>238.8655462184874</v>
      </c>
      <c r="N158" s="1684">
        <f t="shared" si="73"/>
        <v>254.78991596638659</v>
      </c>
      <c r="O158" s="1684">
        <f t="shared" si="74"/>
        <v>318.48739495798321</v>
      </c>
      <c r="P158" s="1684">
        <v>379</v>
      </c>
    </row>
    <row r="159" spans="1:17" ht="15.75" customHeight="1">
      <c r="A159" s="1789" t="s">
        <v>11542</v>
      </c>
      <c r="B159" s="1717" t="s">
        <v>4123</v>
      </c>
      <c r="C159" s="1679" t="str">
        <f>CONCATENATE("DXWD.",B159)</f>
        <v>DXWD.MSU.230.25</v>
      </c>
      <c r="D159" s="1680" t="s">
        <v>4124</v>
      </c>
      <c r="E159" s="1681">
        <v>230</v>
      </c>
      <c r="F159" s="1681">
        <v>25.4</v>
      </c>
      <c r="G159" s="1682" t="str">
        <f t="shared" si="70"/>
        <v>Disc DiamantatExpert pt. Portelan dur, Placi ceramice dure 230x25.4 (mm) Ultra Premium - DXWD.MSU.230.25</v>
      </c>
      <c r="H159" s="1683"/>
      <c r="I159" s="1684">
        <v>369.26736000000005</v>
      </c>
      <c r="J159" s="1718" t="s">
        <v>4131</v>
      </c>
      <c r="K159" s="255" t="s">
        <v>4122</v>
      </c>
      <c r="L159" s="1824">
        <f t="shared" si="71"/>
        <v>258.23529411764707</v>
      </c>
      <c r="M159" s="1684">
        <f t="shared" si="72"/>
        <v>276.68067226890759</v>
      </c>
      <c r="N159" s="1684">
        <f t="shared" si="73"/>
        <v>295.1260504201681</v>
      </c>
      <c r="O159" s="1684">
        <f t="shared" si="74"/>
        <v>368.9075630252101</v>
      </c>
      <c r="P159" s="1684">
        <v>439</v>
      </c>
    </row>
    <row r="160" spans="1:17" ht="15.75" customHeight="1">
      <c r="A160" s="1716" t="s">
        <v>11543</v>
      </c>
      <c r="B160" s="1717" t="s">
        <v>4127</v>
      </c>
      <c r="C160" s="1679" t="str">
        <f t="shared" ref="C160:C163" si="75">CONCATENATE("DXWD.",B160)</f>
        <v>DXWD.MSU.250.25</v>
      </c>
      <c r="D160" s="1680" t="s">
        <v>4124</v>
      </c>
      <c r="E160" s="1681">
        <v>250</v>
      </c>
      <c r="F160" s="1681">
        <v>25.4</v>
      </c>
      <c r="G160" s="1682" t="str">
        <f t="shared" si="70"/>
        <v>Disc DiamantatExpert pt. Portelan dur, Placi ceramice dure 250x25.4 (mm) Ultra Premium - DXWD.MSU.250.25</v>
      </c>
      <c r="H160" s="1683"/>
      <c r="I160" s="1684">
        <v>442.35152500000004</v>
      </c>
      <c r="J160" s="1718"/>
      <c r="K160" s="255" t="s">
        <v>4122</v>
      </c>
      <c r="L160" s="1824">
        <f t="shared" si="71"/>
        <v>309.41176470588232</v>
      </c>
      <c r="M160" s="1684">
        <f t="shared" si="72"/>
        <v>331.51260504201679</v>
      </c>
      <c r="N160" s="1684">
        <f t="shared" si="73"/>
        <v>353.61344537815125</v>
      </c>
      <c r="O160" s="1684">
        <f t="shared" si="74"/>
        <v>442.01680672268907</v>
      </c>
      <c r="P160" s="1684">
        <v>526</v>
      </c>
    </row>
    <row r="161" spans="1:17" ht="15.75" customHeight="1">
      <c r="A161" s="1789" t="s">
        <v>11544</v>
      </c>
      <c r="B161" s="1717" t="s">
        <v>4128</v>
      </c>
      <c r="C161" s="1679" t="str">
        <f t="shared" si="75"/>
        <v>DXWD.MSU.300.25</v>
      </c>
      <c r="D161" s="1680" t="s">
        <v>4124</v>
      </c>
      <c r="E161" s="1681">
        <v>300</v>
      </c>
      <c r="F161" s="1681">
        <v>25.4</v>
      </c>
      <c r="G161" s="1682" t="str">
        <f t="shared" si="70"/>
        <v>Disc DiamantatExpert pt. Portelan dur, Placi ceramice dure 300x25.4 (mm) Ultra Premium - DXWD.MSU.300.25</v>
      </c>
      <c r="H161" s="1683"/>
      <c r="I161" s="1684">
        <v>553.90104000000008</v>
      </c>
      <c r="J161" s="1718"/>
      <c r="K161" s="255" t="s">
        <v>4122</v>
      </c>
      <c r="L161" s="1824">
        <f t="shared" si="71"/>
        <v>387.64705882352939</v>
      </c>
      <c r="M161" s="1684">
        <f t="shared" si="72"/>
        <v>415.33613445378154</v>
      </c>
      <c r="N161" s="1684">
        <f t="shared" si="73"/>
        <v>443.02521008403369</v>
      </c>
      <c r="O161" s="1684">
        <f t="shared" si="74"/>
        <v>553.78151260504205</v>
      </c>
      <c r="P161" s="1684">
        <v>659</v>
      </c>
    </row>
    <row r="162" spans="1:17" ht="15.75" customHeight="1">
      <c r="A162" s="1789" t="s">
        <v>11545</v>
      </c>
      <c r="B162" s="1717" t="s">
        <v>4129</v>
      </c>
      <c r="C162" s="1679" t="str">
        <f t="shared" si="75"/>
        <v>DXWD.MSU.350.25</v>
      </c>
      <c r="D162" s="1680" t="s">
        <v>4124</v>
      </c>
      <c r="E162" s="1681">
        <v>350</v>
      </c>
      <c r="F162" s="1681">
        <v>25.4</v>
      </c>
      <c r="G162" s="1682" t="str">
        <f t="shared" si="70"/>
        <v>Disc DiamantatExpert pt. Portelan dur, Placi ceramice dure 350x25.4 (mm) Ultra Premium - DXWD.MSU.350.25</v>
      </c>
      <c r="H162" s="1683"/>
      <c r="I162" s="1684">
        <v>638.52481</v>
      </c>
      <c r="J162" s="1718"/>
      <c r="K162" s="255" t="s">
        <v>4122</v>
      </c>
      <c r="L162" s="1824">
        <f t="shared" si="71"/>
        <v>446.47058823529409</v>
      </c>
      <c r="M162" s="1684">
        <f t="shared" si="72"/>
        <v>478.36134453781517</v>
      </c>
      <c r="N162" s="1684">
        <f t="shared" si="73"/>
        <v>510.2521008403362</v>
      </c>
      <c r="O162" s="1684">
        <f t="shared" si="74"/>
        <v>637.81512605042019</v>
      </c>
      <c r="P162" s="1684">
        <v>759</v>
      </c>
    </row>
    <row r="163" spans="1:17" ht="15.75" customHeight="1">
      <c r="A163" s="1716" t="s">
        <v>11546</v>
      </c>
      <c r="B163" s="1717" t="s">
        <v>4130</v>
      </c>
      <c r="C163" s="1679" t="str">
        <f t="shared" si="75"/>
        <v>DXWD.MSU.400.25</v>
      </c>
      <c r="D163" s="1680" t="s">
        <v>4124</v>
      </c>
      <c r="E163" s="1681">
        <v>400</v>
      </c>
      <c r="F163" s="1681">
        <v>25.4</v>
      </c>
      <c r="G163" s="1682" t="str">
        <f t="shared" si="70"/>
        <v>Disc DiamantatExpert pt. Portelan dur, Placi ceramice dure 400x25.4 (mm) Ultra Premium - DXWD.MSU.400.25</v>
      </c>
      <c r="H163" s="1683"/>
      <c r="I163" s="1684">
        <v>1130.88129</v>
      </c>
      <c r="J163" s="1718"/>
      <c r="K163" s="255" t="s">
        <v>4122</v>
      </c>
      <c r="L163" s="1824">
        <f t="shared" si="71"/>
        <v>791.17647058823525</v>
      </c>
      <c r="M163" s="1684">
        <f t="shared" si="72"/>
        <v>847.68907563025209</v>
      </c>
      <c r="N163" s="1684">
        <f t="shared" si="73"/>
        <v>904.20168067226905</v>
      </c>
      <c r="O163" s="1684">
        <f t="shared" si="74"/>
        <v>1130.2521008403362</v>
      </c>
      <c r="P163" s="1684">
        <v>1345</v>
      </c>
    </row>
    <row r="164" spans="1:17" ht="15.75" customHeight="1">
      <c r="B164" s="1566"/>
      <c r="C164" s="1567"/>
      <c r="D164" s="1551"/>
      <c r="E164" s="1548"/>
      <c r="F164" s="1548"/>
      <c r="J164" s="1510"/>
      <c r="K164" s="1586"/>
      <c r="L164" s="1825"/>
    </row>
    <row r="165" spans="1:17" ht="19.5" customHeight="1">
      <c r="A165" s="1716"/>
      <c r="B165" s="1717"/>
      <c r="C165" s="1789"/>
      <c r="D165" s="1790"/>
      <c r="E165" s="1791"/>
      <c r="F165" s="1791"/>
      <c r="G165" s="1792" t="s">
        <v>8657</v>
      </c>
      <c r="H165" s="1683"/>
      <c r="I165" s="1684"/>
      <c r="J165" s="1685"/>
      <c r="K165" s="1680"/>
      <c r="L165" s="1815"/>
      <c r="M165" s="1684"/>
      <c r="N165" s="1684"/>
      <c r="O165" s="1684"/>
      <c r="P165" s="1684"/>
      <c r="Q165" s="1551"/>
    </row>
    <row r="166" spans="1:17" ht="15.75" customHeight="1">
      <c r="A166" s="1719" t="s">
        <v>11547</v>
      </c>
      <c r="B166" s="1717" t="s">
        <v>4702</v>
      </c>
      <c r="C166" s="1679" t="str">
        <f>CONCATENATE("DXCD.",B166)</f>
        <v>DXCD.CD.328.115</v>
      </c>
      <c r="D166" s="1680" t="s">
        <v>4124</v>
      </c>
      <c r="E166" s="1681">
        <v>115</v>
      </c>
      <c r="F166" s="1681">
        <v>22.2</v>
      </c>
      <c r="G166" s="1682" t="str">
        <f>CONCATENATE("Disc DiamantatExpert pt. ",+D166," ",+E166,"x",+F166," (mm) ",+K166," - ",+C166)</f>
        <v>Disc DiamantatExpert pt. Portelan dur, Placi ceramice dure 115x22.2 (mm) Ultra Premium - DXCD.CD.328.115</v>
      </c>
      <c r="H166" s="1683"/>
      <c r="I166" s="1684">
        <v>114</v>
      </c>
      <c r="J166" s="1718" t="s">
        <v>4148</v>
      </c>
      <c r="K166" s="255" t="s">
        <v>4122</v>
      </c>
      <c r="L166" s="1824">
        <f>O166*0.7</f>
        <v>79.411764705882348</v>
      </c>
      <c r="M166" s="1684">
        <f>O166*0.75</f>
        <v>85.084033613445385</v>
      </c>
      <c r="N166" s="1684">
        <f>O166*0.8</f>
        <v>90.756302521008422</v>
      </c>
      <c r="O166" s="1684">
        <f>P166/1.19</f>
        <v>113.44537815126051</v>
      </c>
      <c r="P166" s="1684">
        <v>135</v>
      </c>
    </row>
    <row r="167" spans="1:17" ht="15.75" customHeight="1">
      <c r="A167" s="1719" t="s">
        <v>11548</v>
      </c>
      <c r="B167" s="1717" t="s">
        <v>4703</v>
      </c>
      <c r="C167" s="1679" t="str">
        <f>CONCATENATE("DXCD.",B167)</f>
        <v>DXCD.CD.328.125</v>
      </c>
      <c r="D167" s="1680" t="s">
        <v>4124</v>
      </c>
      <c r="E167" s="1681">
        <v>125</v>
      </c>
      <c r="F167" s="1681">
        <v>22.2</v>
      </c>
      <c r="G167" s="1682" t="str">
        <f>CONCATENATE("Disc DiamantatExpert pt. ",+D167," ",+E167,"x",+F167," (mm) ",+K167," - ",+C167)</f>
        <v>Disc DiamantatExpert pt. Portelan dur, Placi ceramice dure 125x22.2 (mm) Ultra Premium - DXCD.CD.328.125</v>
      </c>
      <c r="H167" s="1683"/>
      <c r="I167" s="1684">
        <v>124</v>
      </c>
      <c r="J167" s="1718"/>
      <c r="K167" s="255" t="s">
        <v>4122</v>
      </c>
      <c r="L167" s="1824">
        <f>O167*0.7</f>
        <v>86.470588235294116</v>
      </c>
      <c r="M167" s="1684">
        <f>O167*0.75</f>
        <v>92.64705882352942</v>
      </c>
      <c r="N167" s="1684">
        <f>O167*0.8</f>
        <v>98.82352941176471</v>
      </c>
      <c r="O167" s="1684">
        <f>P167/1.19</f>
        <v>123.52941176470588</v>
      </c>
      <c r="P167" s="1684">
        <v>147</v>
      </c>
    </row>
    <row r="168" spans="1:17" ht="21">
      <c r="D168" s="1481"/>
      <c r="G168" s="1757"/>
      <c r="J168" s="1512"/>
      <c r="K168" s="1481"/>
      <c r="L168" s="1761"/>
    </row>
    <row r="169" spans="1:17" ht="15.75" customHeight="1">
      <c r="A169" s="1719"/>
      <c r="B169" s="1717"/>
      <c r="C169" s="1679"/>
      <c r="D169" s="1680"/>
      <c r="E169" s="1681"/>
      <c r="F169" s="1681"/>
      <c r="G169" s="1964" t="s">
        <v>11820</v>
      </c>
      <c r="H169" s="1683"/>
      <c r="I169" s="1684"/>
      <c r="J169" s="1965" t="s">
        <v>1152</v>
      </c>
      <c r="K169" s="255"/>
      <c r="L169" s="1824"/>
      <c r="M169" s="1684"/>
      <c r="N169" s="1684"/>
      <c r="O169" s="1684"/>
      <c r="P169" s="1684"/>
    </row>
    <row r="170" spans="1:17" ht="15.75" customHeight="1">
      <c r="A170" s="1719" t="s">
        <v>11814</v>
      </c>
      <c r="B170" s="1962" t="s">
        <v>8923</v>
      </c>
      <c r="C170" s="1679" t="str">
        <f>CONCATENATE("DXCD.",B170)</f>
        <v>DXCD.CDP.115.G50</v>
      </c>
      <c r="D170" s="1963" t="s">
        <v>8922</v>
      </c>
      <c r="E170" s="1681">
        <v>115</v>
      </c>
      <c r="F170" s="1966" t="s">
        <v>2258</v>
      </c>
      <c r="G170" s="1682" t="str">
        <f>CONCATENATE("Disc DiamantatExpert pt. ",+D170," ",+E170,"x",+F170," (mm) ",+K170," - ",+C170)</f>
        <v>Disc DiamantatExpert pt. (galvanizat) pt. taiat si slefuit 115xM14 (mm) Ultra Premium - DXCD.CDP.115.G50</v>
      </c>
      <c r="H170" s="1683"/>
      <c r="I170" s="1684">
        <v>114</v>
      </c>
      <c r="J170" s="1965" t="s">
        <v>1417</v>
      </c>
      <c r="K170" s="255" t="s">
        <v>4122</v>
      </c>
      <c r="L170" s="1824">
        <f>O170*0.7</f>
        <v>289.8</v>
      </c>
      <c r="M170" s="1684">
        <f>O170*0.75</f>
        <v>310.50000000000006</v>
      </c>
      <c r="N170" s="1684">
        <f>O170*0.8</f>
        <v>331.20000000000005</v>
      </c>
      <c r="O170" s="1684">
        <f>P170/1.19</f>
        <v>414.00000000000006</v>
      </c>
      <c r="P170" s="1684">
        <v>492.66</v>
      </c>
    </row>
    <row r="171" spans="1:17" ht="15.75" customHeight="1">
      <c r="A171" s="1719" t="s">
        <v>11815</v>
      </c>
      <c r="B171" s="1962" t="s">
        <v>8924</v>
      </c>
      <c r="C171" s="1679" t="str">
        <f>CONCATENATE("DXCD.",B171)</f>
        <v>DXCD.CDP.115.G80</v>
      </c>
      <c r="D171" s="1963" t="s">
        <v>8922</v>
      </c>
      <c r="E171" s="1681">
        <v>115</v>
      </c>
      <c r="F171" s="1966" t="s">
        <v>2258</v>
      </c>
      <c r="G171" s="1682" t="str">
        <f>CONCATENATE("Disc DiamantatExpert pt. ",+D171," ",+E171,"x",+F171," (mm) ",+K171," - ",+C171)</f>
        <v>Disc DiamantatExpert pt. (galvanizat) pt. taiat si slefuit 115xM14 (mm) Ultra Premium - DXCD.CDP.115.G80</v>
      </c>
      <c r="H171" s="1683"/>
      <c r="I171" s="1684">
        <v>114</v>
      </c>
      <c r="J171" s="1965" t="s">
        <v>1417</v>
      </c>
      <c r="K171" s="255" t="s">
        <v>4122</v>
      </c>
      <c r="L171" s="1824">
        <f>O171*0.7</f>
        <v>289.8</v>
      </c>
      <c r="M171" s="1684">
        <f>O171*0.75</f>
        <v>310.50000000000006</v>
      </c>
      <c r="N171" s="1684">
        <f>O171*0.8</f>
        <v>331.20000000000005</v>
      </c>
      <c r="O171" s="1684">
        <f>P171/1.19</f>
        <v>414.00000000000006</v>
      </c>
      <c r="P171" s="1684">
        <v>492.66</v>
      </c>
    </row>
    <row r="172" spans="1:17" ht="15.75" customHeight="1">
      <c r="A172" s="1719" t="s">
        <v>11816</v>
      </c>
      <c r="B172" s="1962" t="s">
        <v>8925</v>
      </c>
      <c r="C172" s="1679" t="str">
        <f>CONCATENATE("DXCD.",B172)</f>
        <v>DXCD.CDP.125.G50</v>
      </c>
      <c r="D172" s="1963" t="s">
        <v>8922</v>
      </c>
      <c r="E172" s="1681">
        <v>125</v>
      </c>
      <c r="F172" s="1966" t="s">
        <v>2258</v>
      </c>
      <c r="G172" s="1682" t="str">
        <f>CONCATENATE("Disc DiamantatExpert pt. ",+D172," ",+E172,"x",+F172," (mm) ",+K172," - ",+C172)</f>
        <v>Disc DiamantatExpert pt. (galvanizat) pt. taiat si slefuit 125xM14 (mm) Ultra Premium - DXCD.CDP.125.G50</v>
      </c>
      <c r="H172" s="1683"/>
      <c r="I172" s="1684">
        <v>124</v>
      </c>
      <c r="J172" s="1965" t="s">
        <v>1582</v>
      </c>
      <c r="K172" s="255" t="s">
        <v>4122</v>
      </c>
      <c r="L172" s="1824">
        <f>O172*0.7</f>
        <v>289.8</v>
      </c>
      <c r="M172" s="1684">
        <f>O172*0.75</f>
        <v>310.50000000000006</v>
      </c>
      <c r="N172" s="1684">
        <f>O172*0.8</f>
        <v>331.20000000000005</v>
      </c>
      <c r="O172" s="1684">
        <f>P172/1.19</f>
        <v>414.00000000000006</v>
      </c>
      <c r="P172" s="1684">
        <v>492.66</v>
      </c>
    </row>
    <row r="173" spans="1:17" ht="15.75" customHeight="1">
      <c r="A173" s="1719" t="s">
        <v>11817</v>
      </c>
      <c r="B173" s="1962" t="s">
        <v>8926</v>
      </c>
      <c r="C173" s="1679" t="str">
        <f>CONCATENATE("DXCD.",B173)</f>
        <v>DXCD.CDP.125.G80</v>
      </c>
      <c r="D173" s="1963" t="s">
        <v>8922</v>
      </c>
      <c r="E173" s="1681">
        <v>125</v>
      </c>
      <c r="F173" s="1966" t="s">
        <v>2258</v>
      </c>
      <c r="G173" s="1682" t="str">
        <f>CONCATENATE("Disc DiamantatExpert pt. ",+D173," ",+E173,"x",+F173," (mm) ",+K173," - ",+C173)</f>
        <v>Disc DiamantatExpert pt. (galvanizat) pt. taiat si slefuit 125xM14 (mm) Ultra Premium - DXCD.CDP.125.G80</v>
      </c>
      <c r="H173" s="1683"/>
      <c r="I173" s="1684">
        <v>124</v>
      </c>
      <c r="J173" s="1965" t="s">
        <v>1582</v>
      </c>
      <c r="K173" s="255" t="s">
        <v>4122</v>
      </c>
      <c r="L173" s="1824">
        <f>O173*0.7</f>
        <v>289.8</v>
      </c>
      <c r="M173" s="1684">
        <f>O173*0.75</f>
        <v>310.50000000000006</v>
      </c>
      <c r="N173" s="1684">
        <f>O173*0.8</f>
        <v>331.20000000000005</v>
      </c>
      <c r="O173" s="1684">
        <f>P173/1.19</f>
        <v>414.00000000000006</v>
      </c>
      <c r="P173" s="1684">
        <v>492.66</v>
      </c>
    </row>
    <row r="174" spans="1:17" ht="15.75">
      <c r="D174" s="1481"/>
      <c r="J174" s="1512"/>
      <c r="K174" s="1481"/>
      <c r="L174" s="1761"/>
    </row>
    <row r="175" spans="1:17" ht="21">
      <c r="D175" s="1481"/>
      <c r="G175" s="1757" t="s">
        <v>8639</v>
      </c>
      <c r="J175" s="1512"/>
      <c r="K175" s="1481"/>
      <c r="L175" s="1761"/>
    </row>
    <row r="176" spans="1:17" ht="15.75">
      <c r="A176" s="194" t="s">
        <v>981</v>
      </c>
      <c r="B176" s="1479" t="s">
        <v>982</v>
      </c>
      <c r="C176" s="1480" t="str">
        <f>CONCATENATE("DXDH.",B176)</f>
        <v>DXDH.17117.300.25</v>
      </c>
      <c r="D176" s="1478" t="s">
        <v>983</v>
      </c>
      <c r="E176" s="1481">
        <v>300</v>
      </c>
      <c r="F176" s="1481">
        <v>25.4</v>
      </c>
      <c r="G176" s="1482" t="str">
        <f>CONCATENATE("Disc DiamantatExpert pt. ",+D176," ",+E176,"x",+F176," (mm) ",+K176," - ",+C176)</f>
        <v>Disc DiamantatExpert pt. Asfalt, Caramida &amp; Abrazive 300x25.4 (mm) Profesional Standard - DXDH.17117.300.25</v>
      </c>
      <c r="H176" s="1553" t="s">
        <v>984</v>
      </c>
      <c r="I176" s="1483">
        <v>219.89231999999998</v>
      </c>
      <c r="J176" s="1484" t="s">
        <v>985</v>
      </c>
      <c r="K176" s="1485" t="s">
        <v>986</v>
      </c>
      <c r="L176" s="1532">
        <f>ROUNDUP(O176*0.73,1)</f>
        <v>160.6</v>
      </c>
      <c r="M176" s="1483">
        <f>O176*0.75</f>
        <v>164.91924</v>
      </c>
      <c r="N176" s="1483">
        <f>O176*0.8</f>
        <v>175.91385600000001</v>
      </c>
      <c r="O176" s="1483">
        <v>219.89231999999998</v>
      </c>
      <c r="P176" s="1483">
        <f>O176*1.19</f>
        <v>261.67186079999999</v>
      </c>
    </row>
    <row r="177" spans="1:17" ht="15.75">
      <c r="A177" s="194" t="s">
        <v>981</v>
      </c>
      <c r="B177" s="1486" t="s">
        <v>988</v>
      </c>
      <c r="C177" s="1480" t="str">
        <f t="shared" ref="C177:C239" si="76">CONCATENATE("DXDH.",B177)</f>
        <v>DXDH.17117.400.25</v>
      </c>
      <c r="D177" s="1478" t="s">
        <v>983</v>
      </c>
      <c r="E177" s="1481">
        <v>400</v>
      </c>
      <c r="F177" s="1481">
        <v>25.4</v>
      </c>
      <c r="G177" s="1482" t="str">
        <f>CONCATENATE("Disc DiamantatExpert pt. ",+D177," ",+E177,"x",+F177," (mm) ",+K177," - ",+C177)</f>
        <v>Disc DiamantatExpert pt. Asfalt, Caramida &amp; Abrazive 400x25.4 (mm) Profesional Standard - DXDH.17117.400.25</v>
      </c>
      <c r="H177" s="1553" t="s">
        <v>984</v>
      </c>
      <c r="I177" s="1483">
        <v>332.57952</v>
      </c>
      <c r="J177" s="1484" t="s">
        <v>989</v>
      </c>
      <c r="K177" s="1485" t="s">
        <v>986</v>
      </c>
      <c r="L177" s="1532">
        <f>ROUNDUP(O177*0.73,1)</f>
        <v>242.79999999999998</v>
      </c>
      <c r="M177" s="1483">
        <f t="shared" ref="M177" si="77">O177*0.75</f>
        <v>249.43464</v>
      </c>
      <c r="N177" s="1483">
        <f t="shared" ref="N177:N239" si="78">O177*0.8</f>
        <v>266.06361600000002</v>
      </c>
      <c r="O177" s="1483">
        <v>332.57952</v>
      </c>
      <c r="P177" s="1483">
        <f t="shared" ref="P177:P239" si="79">O177*1.19</f>
        <v>395.76962879999996</v>
      </c>
    </row>
    <row r="178" spans="1:17" ht="15.75">
      <c r="J178" s="1484"/>
      <c r="K178" s="1485"/>
      <c r="L178" s="1532"/>
    </row>
    <row r="179" spans="1:17" s="1551" customFormat="1" ht="21">
      <c r="A179" s="210"/>
      <c r="B179" s="1566"/>
      <c r="C179" s="1762"/>
      <c r="D179" s="199"/>
      <c r="E179" s="1763"/>
      <c r="F179" s="1763"/>
      <c r="G179" s="1757" t="s">
        <v>8640</v>
      </c>
      <c r="H179" s="1556"/>
      <c r="I179" s="1549"/>
      <c r="J179" s="1484"/>
      <c r="L179" s="1816"/>
      <c r="M179" s="1549"/>
      <c r="N179" s="1549"/>
      <c r="O179" s="1549"/>
      <c r="P179" s="1549"/>
    </row>
    <row r="180" spans="1:17" s="198" customFormat="1" ht="15.75">
      <c r="A180" s="1491" t="s">
        <v>991</v>
      </c>
      <c r="B180" s="1492" t="s">
        <v>992</v>
      </c>
      <c r="C180" s="1480" t="str">
        <f t="shared" si="76"/>
        <v>DXDH.17217.300.20</v>
      </c>
      <c r="D180" s="1478" t="s">
        <v>983</v>
      </c>
      <c r="E180" s="1481">
        <v>300</v>
      </c>
      <c r="F180" s="1481">
        <v>20</v>
      </c>
      <c r="G180" s="1482" t="str">
        <f t="shared" ref="G180:G194" si="80">CONCATENATE("Disc DiamantatExpert pt. ",+D180," ",+E180,"x",+F180," (mm) ",+K180," - ",+C180)</f>
        <v>Disc DiamantatExpert pt. Asfalt, Caramida &amp; Abrazive 300x20 (mm) Profesional Standard - DXDH.17217.300.20</v>
      </c>
      <c r="H180" s="1554" t="s">
        <v>984</v>
      </c>
      <c r="I180" s="553">
        <v>244.02869999999999</v>
      </c>
      <c r="J180" s="196" t="s">
        <v>993</v>
      </c>
      <c r="K180" s="1493" t="s">
        <v>986</v>
      </c>
      <c r="L180" s="1532">
        <f t="shared" ref="L180:L193" si="81">ROUNDUP(O180*0.73,1)</f>
        <v>178.2</v>
      </c>
      <c r="M180" s="553">
        <f t="shared" ref="M180:M194" si="82">O180*0.75</f>
        <v>183.021525</v>
      </c>
      <c r="N180" s="553">
        <f t="shared" si="78"/>
        <v>195.22296</v>
      </c>
      <c r="O180" s="553">
        <v>244.02869999999999</v>
      </c>
      <c r="P180" s="553">
        <f t="shared" si="79"/>
        <v>290.39415299999996</v>
      </c>
    </row>
    <row r="181" spans="1:17" s="198" customFormat="1" ht="15.75">
      <c r="A181" s="1788" t="s">
        <v>994</v>
      </c>
      <c r="B181" s="215" t="s">
        <v>995</v>
      </c>
      <c r="C181" s="1480" t="str">
        <f t="shared" si="76"/>
        <v>DXDH.17217.300.25</v>
      </c>
      <c r="D181" s="1478" t="s">
        <v>983</v>
      </c>
      <c r="E181" s="1481">
        <v>300</v>
      </c>
      <c r="F181" s="1481">
        <v>25.4</v>
      </c>
      <c r="G181" s="1482" t="str">
        <f t="shared" si="80"/>
        <v>Disc DiamantatExpert pt. Asfalt, Caramida &amp; Abrazive 300x25.4 (mm) Profesional Standard - DXDH.17217.300.25</v>
      </c>
      <c r="H181" s="1555" t="s">
        <v>984</v>
      </c>
      <c r="I181" s="552">
        <v>244.02869999999999</v>
      </c>
      <c r="J181" s="196" t="s">
        <v>985</v>
      </c>
      <c r="K181" s="197" t="s">
        <v>986</v>
      </c>
      <c r="L181" s="1532">
        <f t="shared" si="81"/>
        <v>178.2</v>
      </c>
      <c r="M181" s="552">
        <f t="shared" si="82"/>
        <v>183.021525</v>
      </c>
      <c r="N181" s="552">
        <f t="shared" si="78"/>
        <v>195.22296</v>
      </c>
      <c r="O181" s="553">
        <v>244.02869999999999</v>
      </c>
      <c r="P181" s="553">
        <f t="shared" si="79"/>
        <v>290.39415299999996</v>
      </c>
    </row>
    <row r="182" spans="1:17" ht="15.75">
      <c r="A182" s="210" t="s">
        <v>996</v>
      </c>
      <c r="B182" s="1566" t="s">
        <v>997</v>
      </c>
      <c r="C182" s="1480" t="str">
        <f t="shared" si="76"/>
        <v>DXDH.17217.350.20</v>
      </c>
      <c r="D182" s="1478" t="s">
        <v>983</v>
      </c>
      <c r="E182" s="1481">
        <v>350</v>
      </c>
      <c r="F182" s="1481">
        <v>20</v>
      </c>
      <c r="G182" s="1482" t="str">
        <f t="shared" si="80"/>
        <v>Disc DiamantatExpert pt. Asfalt, Caramida &amp; Abrazive 350x20 (mm) Profesional Standard - DXDH.17217.350.20</v>
      </c>
      <c r="H182" s="1556" t="s">
        <v>984</v>
      </c>
      <c r="I182" s="1549">
        <v>293.13900000000007</v>
      </c>
      <c r="J182" s="1484" t="s">
        <v>998</v>
      </c>
      <c r="K182" s="1550" t="s">
        <v>986</v>
      </c>
      <c r="L182" s="1532">
        <f t="shared" si="81"/>
        <v>214</v>
      </c>
      <c r="M182" s="1549">
        <f t="shared" si="82"/>
        <v>219.85425000000004</v>
      </c>
      <c r="N182" s="1549">
        <f t="shared" si="78"/>
        <v>234.51120000000006</v>
      </c>
      <c r="O182" s="1483">
        <v>293.13900000000007</v>
      </c>
      <c r="P182" s="1483">
        <f t="shared" si="79"/>
        <v>348.83541000000008</v>
      </c>
      <c r="Q182" s="198"/>
    </row>
    <row r="183" spans="1:17" ht="15.75">
      <c r="A183" s="210" t="s">
        <v>999</v>
      </c>
      <c r="B183" s="1566" t="s">
        <v>1000</v>
      </c>
      <c r="C183" s="1480" t="str">
        <f t="shared" si="76"/>
        <v>DXDH.17217.350.25</v>
      </c>
      <c r="D183" s="1478" t="s">
        <v>983</v>
      </c>
      <c r="E183" s="1481">
        <v>350</v>
      </c>
      <c r="F183" s="1481">
        <v>25.4</v>
      </c>
      <c r="G183" s="1482" t="str">
        <f t="shared" si="80"/>
        <v>Disc DiamantatExpert pt. Asfalt, Caramida &amp; Abrazive 350x25.4 (mm) Profesional Standard - DXDH.17217.350.25</v>
      </c>
      <c r="H183" s="1556" t="s">
        <v>984</v>
      </c>
      <c r="I183" s="1549">
        <v>293.13900000000007</v>
      </c>
      <c r="J183" s="1484" t="s">
        <v>987</v>
      </c>
      <c r="K183" s="1550" t="s">
        <v>986</v>
      </c>
      <c r="L183" s="1532">
        <f>ROUNDUP(O183*0.73,1)</f>
        <v>214</v>
      </c>
      <c r="M183" s="1549">
        <f t="shared" si="82"/>
        <v>219.85425000000004</v>
      </c>
      <c r="N183" s="1549">
        <f t="shared" si="78"/>
        <v>234.51120000000006</v>
      </c>
      <c r="O183" s="1483">
        <v>293.13900000000007</v>
      </c>
      <c r="P183" s="1483">
        <f t="shared" si="79"/>
        <v>348.83541000000008</v>
      </c>
      <c r="Q183" s="198"/>
    </row>
    <row r="184" spans="1:17" s="198" customFormat="1" ht="15.75">
      <c r="A184" s="210" t="s">
        <v>1001</v>
      </c>
      <c r="B184" s="215" t="s">
        <v>1002</v>
      </c>
      <c r="C184" s="1480" t="str">
        <f t="shared" si="76"/>
        <v>DXDH.17217.400.20</v>
      </c>
      <c r="D184" s="1478" t="s">
        <v>983</v>
      </c>
      <c r="E184" s="1481">
        <v>400</v>
      </c>
      <c r="F184" s="1481">
        <v>20</v>
      </c>
      <c r="G184" s="1482" t="str">
        <f t="shared" si="80"/>
        <v>Disc DiamantatExpert pt. Asfalt, Caramida &amp; Abrazive 400x20 (mm) Profesional Standard - DXDH.17217.400.20</v>
      </c>
      <c r="H184" s="1555" t="s">
        <v>984</v>
      </c>
      <c r="I184" s="552">
        <v>368.28917999999999</v>
      </c>
      <c r="J184" s="196" t="s">
        <v>1003</v>
      </c>
      <c r="K184" s="197" t="s">
        <v>986</v>
      </c>
      <c r="L184" s="1532">
        <f t="shared" si="81"/>
        <v>268.90000000000003</v>
      </c>
      <c r="M184" s="1549">
        <f t="shared" si="82"/>
        <v>276.21688499999999</v>
      </c>
      <c r="N184" s="552">
        <f t="shared" si="78"/>
        <v>294.63134400000001</v>
      </c>
      <c r="O184" s="553">
        <v>368.28917999999999</v>
      </c>
      <c r="P184" s="553">
        <f t="shared" si="79"/>
        <v>438.26412419999997</v>
      </c>
    </row>
    <row r="185" spans="1:17" s="198" customFormat="1" ht="15.75" customHeight="1">
      <c r="A185" s="210" t="s">
        <v>1004</v>
      </c>
      <c r="B185" s="215" t="s">
        <v>1005</v>
      </c>
      <c r="C185" s="1480" t="str">
        <f t="shared" si="76"/>
        <v>DXDH.17217.400.25</v>
      </c>
      <c r="D185" s="1478" t="s">
        <v>983</v>
      </c>
      <c r="E185" s="1481">
        <v>400</v>
      </c>
      <c r="F185" s="1481">
        <v>25.4</v>
      </c>
      <c r="G185" s="1482" t="str">
        <f t="shared" si="80"/>
        <v>Disc DiamantatExpert pt. Asfalt, Caramida &amp; Abrazive 400x25.4 (mm) Profesional Standard - DXDH.17217.400.25</v>
      </c>
      <c r="H185" s="1555" t="s">
        <v>984</v>
      </c>
      <c r="I185" s="552">
        <v>368.28917999999999</v>
      </c>
      <c r="J185" s="196" t="s">
        <v>989</v>
      </c>
      <c r="K185" s="197" t="s">
        <v>986</v>
      </c>
      <c r="L185" s="1532">
        <f t="shared" si="81"/>
        <v>268.90000000000003</v>
      </c>
      <c r="M185" s="1549">
        <f t="shared" si="82"/>
        <v>276.21688499999999</v>
      </c>
      <c r="N185" s="552">
        <f t="shared" si="78"/>
        <v>294.63134400000001</v>
      </c>
      <c r="O185" s="553">
        <v>368.28917999999999</v>
      </c>
      <c r="P185" s="553">
        <f t="shared" si="79"/>
        <v>438.26412419999997</v>
      </c>
    </row>
    <row r="186" spans="1:17" ht="15.75" customHeight="1">
      <c r="A186" s="210" t="s">
        <v>1006</v>
      </c>
      <c r="B186" s="1566" t="s">
        <v>1007</v>
      </c>
      <c r="C186" s="1480" t="str">
        <f t="shared" si="76"/>
        <v>DXDH.17217.450.25</v>
      </c>
      <c r="D186" s="1478" t="s">
        <v>983</v>
      </c>
      <c r="E186" s="1481">
        <v>450</v>
      </c>
      <c r="F186" s="1481">
        <v>25.4</v>
      </c>
      <c r="G186" s="1482" t="str">
        <f t="shared" si="80"/>
        <v>Disc DiamantatExpert pt. Asfalt, Caramida &amp; Abrazive 450x25.4 (mm) Profesional Standard - DXDH.17217.450.25</v>
      </c>
      <c r="H186" s="1556" t="s">
        <v>984</v>
      </c>
      <c r="I186" s="1549">
        <v>548.43642</v>
      </c>
      <c r="J186" s="1484" t="s">
        <v>990</v>
      </c>
      <c r="K186" s="1550" t="s">
        <v>986</v>
      </c>
      <c r="L186" s="1532">
        <f t="shared" si="81"/>
        <v>400.40000000000003</v>
      </c>
      <c r="M186" s="1549">
        <f t="shared" si="82"/>
        <v>411.327315</v>
      </c>
      <c r="N186" s="1549">
        <f t="shared" si="78"/>
        <v>438.74913600000002</v>
      </c>
      <c r="O186" s="1483">
        <v>548.43642</v>
      </c>
      <c r="P186" s="1483">
        <f t="shared" si="79"/>
        <v>652.63933980000002</v>
      </c>
      <c r="Q186" s="198"/>
    </row>
    <row r="187" spans="1:17" s="198" customFormat="1" ht="15.75" customHeight="1">
      <c r="A187" s="210" t="s">
        <v>1008</v>
      </c>
      <c r="B187" s="215" t="s">
        <v>1009</v>
      </c>
      <c r="C187" s="1480" t="str">
        <f t="shared" si="76"/>
        <v>DXDH.17217.500.25</v>
      </c>
      <c r="D187" s="1478" t="s">
        <v>983</v>
      </c>
      <c r="E187" s="1481">
        <v>500</v>
      </c>
      <c r="F187" s="1481">
        <v>25.4</v>
      </c>
      <c r="G187" s="1482" t="str">
        <f t="shared" si="80"/>
        <v>Disc DiamantatExpert pt. Asfalt, Caramida &amp; Abrazive 500x25.4 (mm) Profesional Standard - DXDH.17217.500.25</v>
      </c>
      <c r="H187" s="1555" t="s">
        <v>984</v>
      </c>
      <c r="I187" s="552">
        <v>674.82882000000006</v>
      </c>
      <c r="J187" s="196"/>
      <c r="K187" s="197" t="s">
        <v>986</v>
      </c>
      <c r="L187" s="1532">
        <f t="shared" si="81"/>
        <v>492.70000000000005</v>
      </c>
      <c r="M187" s="1549">
        <f t="shared" si="82"/>
        <v>506.12161500000002</v>
      </c>
      <c r="N187" s="552">
        <f t="shared" si="78"/>
        <v>539.86305600000003</v>
      </c>
      <c r="O187" s="553">
        <v>674.82882000000006</v>
      </c>
      <c r="P187" s="553">
        <f t="shared" si="79"/>
        <v>803.04629580000005</v>
      </c>
    </row>
    <row r="188" spans="1:17" ht="15.75" customHeight="1">
      <c r="A188" s="194" t="s">
        <v>1010</v>
      </c>
      <c r="B188" s="1486" t="s">
        <v>1011</v>
      </c>
      <c r="C188" s="1480" t="str">
        <f t="shared" si="76"/>
        <v>DXDH.17217.600.25</v>
      </c>
      <c r="D188" s="1478" t="s">
        <v>983</v>
      </c>
      <c r="E188" s="1481">
        <v>600</v>
      </c>
      <c r="F188" s="1481">
        <v>25.4</v>
      </c>
      <c r="G188" s="1482" t="str">
        <f t="shared" si="80"/>
        <v>Disc DiamantatExpert pt. Asfalt, Caramida &amp; Abrazive 600x25.4 (mm) Profesional Standard - DXDH.17217.600.25</v>
      </c>
      <c r="H188" s="1553" t="s">
        <v>984</v>
      </c>
      <c r="I188" s="1483">
        <v>802.28718000000015</v>
      </c>
      <c r="K188" s="1485" t="s">
        <v>986</v>
      </c>
      <c r="L188" s="1532">
        <f t="shared" si="81"/>
        <v>585.70000000000005</v>
      </c>
      <c r="M188" s="1483">
        <f t="shared" si="82"/>
        <v>601.71538500000008</v>
      </c>
      <c r="N188" s="1483">
        <f t="shared" si="78"/>
        <v>641.82974400000012</v>
      </c>
      <c r="O188" s="1483">
        <v>802.28718000000015</v>
      </c>
      <c r="P188" s="1483">
        <f t="shared" si="79"/>
        <v>954.7217442000001</v>
      </c>
      <c r="Q188" s="198"/>
    </row>
    <row r="189" spans="1:17" s="198" customFormat="1" ht="15.75" customHeight="1">
      <c r="A189" s="194" t="s">
        <v>1012</v>
      </c>
      <c r="B189" s="203" t="s">
        <v>1013</v>
      </c>
      <c r="C189" s="1480" t="str">
        <f t="shared" si="76"/>
        <v>DXDH.17217.700.25</v>
      </c>
      <c r="D189" s="1478" t="s">
        <v>983</v>
      </c>
      <c r="E189" s="1481">
        <v>700</v>
      </c>
      <c r="F189" s="1481">
        <v>25.4</v>
      </c>
      <c r="G189" s="1482" t="str">
        <f t="shared" si="80"/>
        <v>Disc DiamantatExpert pt. Asfalt, Caramida &amp; Abrazive 700x25.4 (mm) Profesional Standard - DXDH.17217.700.25</v>
      </c>
      <c r="H189" s="1554" t="s">
        <v>984</v>
      </c>
      <c r="I189" s="553">
        <v>1639.4464800000001</v>
      </c>
      <c r="J189" s="204"/>
      <c r="K189" s="1493" t="s">
        <v>986</v>
      </c>
      <c r="L189" s="1532">
        <f t="shared" si="81"/>
        <v>1196.8</v>
      </c>
      <c r="M189" s="1483">
        <f t="shared" si="82"/>
        <v>1229.5848599999999</v>
      </c>
      <c r="N189" s="553">
        <f t="shared" si="78"/>
        <v>1311.5571840000002</v>
      </c>
      <c r="O189" s="553">
        <v>1639.4464800000001</v>
      </c>
      <c r="P189" s="553">
        <f t="shared" si="79"/>
        <v>1950.9413112</v>
      </c>
    </row>
    <row r="190" spans="1:17" s="198" customFormat="1" ht="15.75" customHeight="1">
      <c r="A190" s="194" t="s">
        <v>1014</v>
      </c>
      <c r="B190" s="203" t="s">
        <v>1015</v>
      </c>
      <c r="C190" s="1480" t="str">
        <f t="shared" si="76"/>
        <v>DXDH.17217.700.60</v>
      </c>
      <c r="D190" s="1478" t="s">
        <v>983</v>
      </c>
      <c r="E190" s="1481">
        <v>700</v>
      </c>
      <c r="F190" s="1481">
        <v>60</v>
      </c>
      <c r="G190" s="1482" t="str">
        <f t="shared" si="80"/>
        <v>Disc DiamantatExpert pt. Asfalt, Caramida &amp; Abrazive 700x60 (mm) Profesional Standard - DXDH.17217.700.60</v>
      </c>
      <c r="H190" s="1554" t="s">
        <v>984</v>
      </c>
      <c r="I190" s="553">
        <v>1639.4464800000001</v>
      </c>
      <c r="J190" s="204"/>
      <c r="K190" s="1493" t="s">
        <v>986</v>
      </c>
      <c r="L190" s="1532">
        <f t="shared" si="81"/>
        <v>1196.8</v>
      </c>
      <c r="M190" s="1483">
        <f t="shared" si="82"/>
        <v>1229.5848599999999</v>
      </c>
      <c r="N190" s="553">
        <f t="shared" si="78"/>
        <v>1311.5571840000002</v>
      </c>
      <c r="O190" s="553">
        <v>1639.4464800000001</v>
      </c>
      <c r="P190" s="553">
        <f t="shared" si="79"/>
        <v>1950.9413112</v>
      </c>
    </row>
    <row r="191" spans="1:17" ht="15.75" customHeight="1">
      <c r="A191" s="194" t="s">
        <v>1016</v>
      </c>
      <c r="B191" s="1486" t="s">
        <v>1017</v>
      </c>
      <c r="C191" s="1480" t="str">
        <f t="shared" si="76"/>
        <v>DXDH.17217.800.25</v>
      </c>
      <c r="D191" s="1478" t="s">
        <v>983</v>
      </c>
      <c r="E191" s="1481">
        <v>800</v>
      </c>
      <c r="F191" s="1344">
        <v>25.4</v>
      </c>
      <c r="G191" s="1482" t="str">
        <f t="shared" si="80"/>
        <v>Disc DiamantatExpert pt. Asfalt, Caramida &amp; Abrazive 800x25.4 (mm) Profesional Standard - DXDH.17217.800.25</v>
      </c>
      <c r="H191" s="1553" t="s">
        <v>984</v>
      </c>
      <c r="I191" s="1483">
        <v>1929.6160200000002</v>
      </c>
      <c r="K191" s="1485" t="s">
        <v>986</v>
      </c>
      <c r="L191" s="1532">
        <f t="shared" si="81"/>
        <v>1408.6999999999998</v>
      </c>
      <c r="M191" s="1483">
        <f t="shared" si="82"/>
        <v>1447.2120150000001</v>
      </c>
      <c r="N191" s="1483">
        <f t="shared" si="78"/>
        <v>1543.6928160000002</v>
      </c>
      <c r="O191" s="1483">
        <v>1929.6160200000002</v>
      </c>
      <c r="P191" s="1483">
        <f t="shared" si="79"/>
        <v>2296.2430638000001</v>
      </c>
      <c r="Q191" s="198"/>
    </row>
    <row r="192" spans="1:17" ht="15.75" customHeight="1">
      <c r="A192" s="194" t="s">
        <v>1018</v>
      </c>
      <c r="B192" s="1486" t="s">
        <v>1019</v>
      </c>
      <c r="C192" s="1480" t="str">
        <f t="shared" si="76"/>
        <v>DXDH.17217.800.60</v>
      </c>
      <c r="D192" s="1478" t="s">
        <v>983</v>
      </c>
      <c r="E192" s="1481">
        <v>800</v>
      </c>
      <c r="F192" s="1481">
        <v>60</v>
      </c>
      <c r="G192" s="1482" t="str">
        <f t="shared" si="80"/>
        <v>Disc DiamantatExpert pt. Asfalt, Caramida &amp; Abrazive 800x60 (mm) Profesional Standard - DXDH.17217.800.60</v>
      </c>
      <c r="H192" s="1553" t="s">
        <v>984</v>
      </c>
      <c r="I192" s="1483">
        <v>1929.6160200000002</v>
      </c>
      <c r="K192" s="1485" t="s">
        <v>986</v>
      </c>
      <c r="L192" s="1532">
        <f t="shared" si="81"/>
        <v>1408.6999999999998</v>
      </c>
      <c r="M192" s="1483">
        <f t="shared" si="82"/>
        <v>1447.2120150000001</v>
      </c>
      <c r="N192" s="1483">
        <f t="shared" si="78"/>
        <v>1543.6928160000002</v>
      </c>
      <c r="O192" s="1483">
        <v>1929.6160200000002</v>
      </c>
      <c r="P192" s="1483">
        <f t="shared" si="79"/>
        <v>2296.2430638000001</v>
      </c>
      <c r="Q192" s="198"/>
    </row>
    <row r="193" spans="1:16" s="198" customFormat="1" ht="15.75" customHeight="1">
      <c r="A193" s="194" t="s">
        <v>1020</v>
      </c>
      <c r="B193" s="203" t="s">
        <v>1021</v>
      </c>
      <c r="C193" s="1480" t="str">
        <f t="shared" si="76"/>
        <v>DXDH.17217.900.25</v>
      </c>
      <c r="D193" s="1478" t="s">
        <v>983</v>
      </c>
      <c r="E193" s="1481">
        <v>900</v>
      </c>
      <c r="F193" s="1344">
        <v>25.4</v>
      </c>
      <c r="G193" s="1482" t="str">
        <f t="shared" si="80"/>
        <v>Disc DiamantatExpert pt. Asfalt, Caramida &amp; Abrazive 900x25.4 (mm) Profesional Standard - DXDH.17217.900.25</v>
      </c>
      <c r="H193" s="1554" t="s">
        <v>984</v>
      </c>
      <c r="I193" s="553">
        <v>3010.49946</v>
      </c>
      <c r="J193" s="204"/>
      <c r="K193" s="1493" t="s">
        <v>986</v>
      </c>
      <c r="L193" s="1532">
        <f t="shared" si="81"/>
        <v>2197.6999999999998</v>
      </c>
      <c r="M193" s="1483">
        <f t="shared" si="82"/>
        <v>2257.8745950000002</v>
      </c>
      <c r="N193" s="553">
        <f t="shared" si="78"/>
        <v>2408.3995680000003</v>
      </c>
      <c r="O193" s="553">
        <v>3010.49946</v>
      </c>
      <c r="P193" s="553">
        <f t="shared" si="79"/>
        <v>3582.4943573999999</v>
      </c>
    </row>
    <row r="194" spans="1:16" s="198" customFormat="1" ht="15.75" customHeight="1">
      <c r="A194" s="194" t="s">
        <v>1022</v>
      </c>
      <c r="B194" s="203" t="s">
        <v>1023</v>
      </c>
      <c r="C194" s="1480" t="str">
        <f t="shared" si="76"/>
        <v>DXDH.17217.900.60</v>
      </c>
      <c r="D194" s="1478" t="s">
        <v>983</v>
      </c>
      <c r="E194" s="1481">
        <v>900</v>
      </c>
      <c r="F194" s="1481">
        <v>60</v>
      </c>
      <c r="G194" s="1482" t="str">
        <f t="shared" si="80"/>
        <v>Disc DiamantatExpert pt. Asfalt, Caramida &amp; Abrazive 900x60 (mm) Profesional Standard - DXDH.17217.900.60</v>
      </c>
      <c r="H194" s="1554" t="s">
        <v>984</v>
      </c>
      <c r="I194" s="553">
        <v>3010.49946</v>
      </c>
      <c r="J194" s="204"/>
      <c r="K194" s="1493" t="s">
        <v>986</v>
      </c>
      <c r="L194" s="1532">
        <f>ROUNDUP(O194*0.73,1)</f>
        <v>2197.6999999999998</v>
      </c>
      <c r="M194" s="1483">
        <f t="shared" si="82"/>
        <v>2257.8745950000002</v>
      </c>
      <c r="N194" s="553">
        <f t="shared" si="78"/>
        <v>2408.3995680000003</v>
      </c>
      <c r="O194" s="553">
        <v>3010.49946</v>
      </c>
      <c r="P194" s="553">
        <f t="shared" si="79"/>
        <v>3582.4943573999999</v>
      </c>
    </row>
    <row r="195" spans="1:16" ht="15.75" customHeight="1"/>
    <row r="196" spans="1:16" s="1551" customFormat="1" ht="15.75" customHeight="1">
      <c r="A196" s="210"/>
      <c r="B196" s="1566"/>
      <c r="C196" s="1762"/>
      <c r="D196" s="199"/>
      <c r="E196" s="1763"/>
      <c r="F196" s="1763"/>
      <c r="G196" s="1757" t="s">
        <v>8648</v>
      </c>
      <c r="H196" s="1556"/>
      <c r="I196" s="1549"/>
      <c r="J196" s="1484"/>
      <c r="L196" s="1816"/>
      <c r="M196" s="1549"/>
      <c r="N196" s="1549"/>
      <c r="O196" s="1549"/>
      <c r="P196" s="1549"/>
    </row>
    <row r="197" spans="1:16" ht="15.75" customHeight="1">
      <c r="A197" s="194" t="s">
        <v>1024</v>
      </c>
      <c r="B197" s="1500" t="s">
        <v>1025</v>
      </c>
      <c r="C197" s="1480" t="str">
        <f t="shared" si="76"/>
        <v>DXDH.17317.300.25</v>
      </c>
      <c r="D197" s="1478" t="s">
        <v>983</v>
      </c>
      <c r="E197" s="1481">
        <v>300</v>
      </c>
      <c r="F197" s="1481">
        <v>25.4</v>
      </c>
      <c r="G197" s="1482" t="str">
        <f t="shared" ref="G197:G203" si="83">CONCATENATE("Disc DiamantatExpert pt. ",+D197," ",+E197,"x",+F197," (mm) ",+K197," - ",+C197)</f>
        <v>Disc DiamantatExpert pt. Asfalt, Caramida &amp; Abrazive 300x25.4 (mm) Premium - DXDH.17317.300.25</v>
      </c>
      <c r="H197" s="1553" t="s">
        <v>984</v>
      </c>
      <c r="I197" s="1483">
        <v>395.62560000000002</v>
      </c>
      <c r="J197" s="1501" t="s">
        <v>993</v>
      </c>
      <c r="K197" s="1485" t="s">
        <v>1026</v>
      </c>
      <c r="L197" s="1532">
        <f>ROUNDUP(O197*0.73,1)</f>
        <v>288.90000000000003</v>
      </c>
      <c r="M197" s="1483">
        <f t="shared" ref="M197:M203" si="84">O197*0.75</f>
        <v>296.7192</v>
      </c>
      <c r="N197" s="1483">
        <f t="shared" si="78"/>
        <v>316.50048000000004</v>
      </c>
      <c r="O197" s="1483">
        <v>395.62560000000002</v>
      </c>
      <c r="P197" s="1483">
        <f t="shared" si="79"/>
        <v>470.794464</v>
      </c>
    </row>
    <row r="198" spans="1:16" s="198" customFormat="1" ht="15.75" customHeight="1">
      <c r="A198" s="194" t="s">
        <v>1027</v>
      </c>
      <c r="B198" s="203" t="s">
        <v>1028</v>
      </c>
      <c r="C198" s="1480" t="str">
        <f t="shared" si="76"/>
        <v>DXDH.17317.350.20</v>
      </c>
      <c r="D198" s="1478" t="s">
        <v>983</v>
      </c>
      <c r="E198" s="1481">
        <v>350</v>
      </c>
      <c r="F198" s="1481">
        <v>20</v>
      </c>
      <c r="G198" s="1482" t="str">
        <f t="shared" si="83"/>
        <v>Disc DiamantatExpert pt. Asfalt, Caramida &amp; Abrazive 350x20 (mm) Premium - DXDH.17317.350.20</v>
      </c>
      <c r="H198" s="1554" t="s">
        <v>984</v>
      </c>
      <c r="I198" s="553">
        <v>482.976</v>
      </c>
      <c r="J198" s="196" t="s">
        <v>985</v>
      </c>
      <c r="K198" s="1493" t="s">
        <v>1026</v>
      </c>
      <c r="L198" s="1532">
        <f t="shared" ref="L198:L203" si="85">ROUNDUP(O198*0.73,1)</f>
        <v>352.6</v>
      </c>
      <c r="M198" s="1483">
        <f t="shared" si="84"/>
        <v>362.23199999999997</v>
      </c>
      <c r="N198" s="553">
        <f t="shared" si="78"/>
        <v>386.38080000000002</v>
      </c>
      <c r="O198" s="553">
        <v>482.976</v>
      </c>
      <c r="P198" s="553">
        <f t="shared" si="79"/>
        <v>574.74144000000001</v>
      </c>
    </row>
    <row r="199" spans="1:16" s="198" customFormat="1" ht="15.75" customHeight="1">
      <c r="A199" s="194" t="s">
        <v>1029</v>
      </c>
      <c r="B199" s="203" t="s">
        <v>1030</v>
      </c>
      <c r="C199" s="1480" t="str">
        <f t="shared" si="76"/>
        <v>DXDH.17317.350.25</v>
      </c>
      <c r="D199" s="1478" t="s">
        <v>983</v>
      </c>
      <c r="E199" s="1481">
        <v>350</v>
      </c>
      <c r="F199" s="1481">
        <v>25.4</v>
      </c>
      <c r="G199" s="1482" t="str">
        <f t="shared" si="83"/>
        <v>Disc DiamantatExpert pt. Asfalt, Caramida &amp; Abrazive 350x25.4 (mm) Premium - DXDH.17317.350.25</v>
      </c>
      <c r="H199" s="1554" t="s">
        <v>984</v>
      </c>
      <c r="I199" s="553">
        <v>482.976</v>
      </c>
      <c r="J199" s="196" t="s">
        <v>998</v>
      </c>
      <c r="K199" s="1493" t="s">
        <v>1026</v>
      </c>
      <c r="L199" s="1532">
        <f t="shared" si="85"/>
        <v>352.6</v>
      </c>
      <c r="M199" s="1483">
        <f t="shared" si="84"/>
        <v>362.23199999999997</v>
      </c>
      <c r="N199" s="553">
        <f t="shared" si="78"/>
        <v>386.38080000000002</v>
      </c>
      <c r="O199" s="553">
        <v>482.976</v>
      </c>
      <c r="P199" s="553">
        <f t="shared" si="79"/>
        <v>574.74144000000001</v>
      </c>
    </row>
    <row r="200" spans="1:16" ht="15.75" customHeight="1">
      <c r="A200" s="194" t="s">
        <v>1031</v>
      </c>
      <c r="B200" s="1486" t="s">
        <v>1032</v>
      </c>
      <c r="C200" s="1480" t="str">
        <f t="shared" si="76"/>
        <v>DXDH.17317.400.25</v>
      </c>
      <c r="D200" s="1478" t="s">
        <v>983</v>
      </c>
      <c r="E200" s="1481">
        <v>400</v>
      </c>
      <c r="F200" s="1481">
        <v>25.4</v>
      </c>
      <c r="G200" s="1482" t="str">
        <f t="shared" si="83"/>
        <v>Disc DiamantatExpert pt. Asfalt, Caramida &amp; Abrazive 400x25.4 (mm) Premium - DXDH.17317.400.25</v>
      </c>
      <c r="H200" s="1553" t="s">
        <v>984</v>
      </c>
      <c r="I200" s="1483">
        <v>665.62560000000008</v>
      </c>
      <c r="J200" s="1484" t="s">
        <v>987</v>
      </c>
      <c r="K200" s="1485" t="s">
        <v>1026</v>
      </c>
      <c r="L200" s="1532">
        <f t="shared" si="85"/>
        <v>486</v>
      </c>
      <c r="M200" s="1483">
        <f t="shared" si="84"/>
        <v>499.21920000000006</v>
      </c>
      <c r="N200" s="1483">
        <f t="shared" si="78"/>
        <v>532.50048000000004</v>
      </c>
      <c r="O200" s="1483">
        <v>665.62560000000008</v>
      </c>
      <c r="P200" s="1483">
        <f t="shared" si="79"/>
        <v>792.09446400000002</v>
      </c>
    </row>
    <row r="201" spans="1:16" s="198" customFormat="1" ht="15.75" customHeight="1">
      <c r="A201" s="194" t="s">
        <v>1033</v>
      </c>
      <c r="B201" s="203" t="s">
        <v>1034</v>
      </c>
      <c r="C201" s="1480" t="str">
        <f t="shared" si="76"/>
        <v>DXDH.17317.450.25</v>
      </c>
      <c r="D201" s="1478" t="s">
        <v>983</v>
      </c>
      <c r="E201" s="1481">
        <v>450</v>
      </c>
      <c r="F201" s="1481">
        <v>25.4</v>
      </c>
      <c r="G201" s="1482" t="str">
        <f t="shared" si="83"/>
        <v>Disc DiamantatExpert pt. Asfalt, Caramida &amp; Abrazive 450x25.4 (mm) Premium - DXDH.17317.450.25</v>
      </c>
      <c r="H201" s="1554" t="s">
        <v>984</v>
      </c>
      <c r="I201" s="553">
        <v>842.31359999999995</v>
      </c>
      <c r="J201" s="196" t="s">
        <v>1003</v>
      </c>
      <c r="K201" s="1493" t="s">
        <v>1026</v>
      </c>
      <c r="L201" s="1532">
        <f t="shared" si="85"/>
        <v>614.9</v>
      </c>
      <c r="M201" s="1483">
        <f t="shared" si="84"/>
        <v>631.73519999999996</v>
      </c>
      <c r="N201" s="553">
        <f t="shared" si="78"/>
        <v>673.85087999999996</v>
      </c>
      <c r="O201" s="553">
        <v>842.31359999999995</v>
      </c>
      <c r="P201" s="553">
        <f t="shared" si="79"/>
        <v>1002.3531839999999</v>
      </c>
    </row>
    <row r="202" spans="1:16" ht="15.75" customHeight="1">
      <c r="A202" s="194" t="s">
        <v>1035</v>
      </c>
      <c r="B202" s="1486" t="s">
        <v>1036</v>
      </c>
      <c r="C202" s="1480" t="str">
        <f t="shared" si="76"/>
        <v>DXDH.17317.500.25</v>
      </c>
      <c r="D202" s="1478" t="s">
        <v>983</v>
      </c>
      <c r="E202" s="1481">
        <v>500</v>
      </c>
      <c r="F202" s="1481">
        <v>25.4</v>
      </c>
      <c r="G202" s="1482" t="str">
        <f t="shared" si="83"/>
        <v>Disc DiamantatExpert pt. Asfalt, Caramida &amp; Abrazive 500x25.4 (mm) Premium - DXDH.17317.500.25</v>
      </c>
      <c r="H202" s="1553" t="s">
        <v>984</v>
      </c>
      <c r="I202" s="1483">
        <v>1039.0464000000002</v>
      </c>
      <c r="J202" s="1484" t="s">
        <v>1037</v>
      </c>
      <c r="K202" s="1485" t="s">
        <v>1026</v>
      </c>
      <c r="L202" s="1532">
        <f t="shared" si="85"/>
        <v>758.6</v>
      </c>
      <c r="M202" s="1483">
        <f t="shared" si="84"/>
        <v>779.28480000000013</v>
      </c>
      <c r="N202" s="1483">
        <f t="shared" si="78"/>
        <v>831.23712000000023</v>
      </c>
      <c r="O202" s="1483">
        <v>1039.0464000000002</v>
      </c>
      <c r="P202" s="1483">
        <f t="shared" si="79"/>
        <v>1236.4652160000001</v>
      </c>
    </row>
    <row r="203" spans="1:16" s="198" customFormat="1" ht="15.75" customHeight="1">
      <c r="A203" s="194" t="s">
        <v>1038</v>
      </c>
      <c r="B203" s="203" t="s">
        <v>1039</v>
      </c>
      <c r="C203" s="1480" t="str">
        <f t="shared" si="76"/>
        <v>DXDH.17317.600.25</v>
      </c>
      <c r="D203" s="1478" t="s">
        <v>983</v>
      </c>
      <c r="E203" s="1481">
        <v>600</v>
      </c>
      <c r="F203" s="1481">
        <v>25.4</v>
      </c>
      <c r="G203" s="1482" t="str">
        <f t="shared" si="83"/>
        <v>Disc DiamantatExpert pt. Asfalt, Caramida &amp; Abrazive 600x25.4 (mm) Premium - DXDH.17317.600.25</v>
      </c>
      <c r="H203" s="1554" t="s">
        <v>984</v>
      </c>
      <c r="I203" s="553">
        <v>1350.1728000000001</v>
      </c>
      <c r="J203" s="196" t="s">
        <v>990</v>
      </c>
      <c r="K203" s="1493" t="s">
        <v>1026</v>
      </c>
      <c r="L203" s="1532">
        <f t="shared" si="85"/>
        <v>985.7</v>
      </c>
      <c r="M203" s="1483">
        <f t="shared" si="84"/>
        <v>1012.6296</v>
      </c>
      <c r="N203" s="553">
        <f t="shared" si="78"/>
        <v>1080.13824</v>
      </c>
      <c r="O203" s="553">
        <v>1350.1728000000001</v>
      </c>
      <c r="P203" s="553">
        <f t="shared" si="79"/>
        <v>1606.7056319999999</v>
      </c>
    </row>
    <row r="204" spans="1:16" ht="15.75" customHeight="1"/>
    <row r="205" spans="1:16" s="1551" customFormat="1" ht="15.75" customHeight="1">
      <c r="A205" s="210"/>
      <c r="B205" s="1566"/>
      <c r="C205" s="1786"/>
      <c r="D205" s="199"/>
      <c r="E205" s="1787"/>
      <c r="F205" s="1787"/>
      <c r="G205" s="1758" t="s">
        <v>8649</v>
      </c>
      <c r="H205" s="1556"/>
      <c r="I205" s="1549"/>
      <c r="J205" s="1484"/>
      <c r="L205" s="1816"/>
      <c r="M205" s="1549"/>
      <c r="N205" s="1549"/>
      <c r="O205" s="1549"/>
      <c r="P205" s="1549"/>
    </row>
    <row r="206" spans="1:16" ht="15.75" customHeight="1">
      <c r="A206" s="205" t="s">
        <v>1040</v>
      </c>
      <c r="B206" s="1500" t="s">
        <v>1041</v>
      </c>
      <c r="C206" s="1480" t="str">
        <f t="shared" si="76"/>
        <v>DXDH.17417.300.25</v>
      </c>
      <c r="D206" s="1478" t="s">
        <v>1042</v>
      </c>
      <c r="E206" s="1481">
        <v>300</v>
      </c>
      <c r="F206" s="1481">
        <v>25.4</v>
      </c>
      <c r="G206" s="1482" t="str">
        <f t="shared" ref="G206:G211" si="86">CONCATENATE("Disc DiamantatExpert pt. ",+D206," ",+E206,"x",+F206," (mm) ",+K206," - ",+C206)</f>
        <v>Disc DiamantatExpert pt. Asfalt mastic &amp; Calcar 300x25.4 (mm) Super Premium - DXDH.17417.300.25</v>
      </c>
      <c r="H206" s="1553" t="s">
        <v>984</v>
      </c>
      <c r="I206" s="1483">
        <v>634.41539999999998</v>
      </c>
      <c r="J206" s="1484" t="s">
        <v>1043</v>
      </c>
      <c r="K206" s="1485" t="s">
        <v>1044</v>
      </c>
      <c r="L206" s="1532">
        <f>ROUNDUP(O206*0.73,1)</f>
        <v>463.20000000000005</v>
      </c>
      <c r="M206" s="1483">
        <f t="shared" ref="M206:M211" si="87">O206*0.75</f>
        <v>475.81155000000001</v>
      </c>
      <c r="N206" s="1483">
        <f t="shared" si="78"/>
        <v>507.53232000000003</v>
      </c>
      <c r="O206" s="1483">
        <v>634.41539999999998</v>
      </c>
      <c r="P206" s="1483">
        <f t="shared" si="79"/>
        <v>754.95432599999992</v>
      </c>
    </row>
    <row r="207" spans="1:16" s="198" customFormat="1" ht="15.75" customHeight="1">
      <c r="A207" s="205" t="s">
        <v>1040</v>
      </c>
      <c r="B207" s="1492" t="s">
        <v>1045</v>
      </c>
      <c r="C207" s="1480" t="str">
        <f t="shared" si="76"/>
        <v>DXDH.17417.350.25</v>
      </c>
      <c r="D207" s="1478" t="s">
        <v>1042</v>
      </c>
      <c r="E207" s="1481">
        <v>350</v>
      </c>
      <c r="F207" s="1481">
        <v>25.4</v>
      </c>
      <c r="G207" s="1482" t="str">
        <f t="shared" si="86"/>
        <v>Disc DiamantatExpert pt. Asfalt mastic &amp; Calcar 350x25.4 (mm) Super Premium - DXDH.17417.350.25</v>
      </c>
      <c r="H207" s="1554" t="s">
        <v>984</v>
      </c>
      <c r="I207" s="553">
        <v>812.07540000000006</v>
      </c>
      <c r="J207" s="196" t="s">
        <v>985</v>
      </c>
      <c r="K207" s="1493" t="s">
        <v>1044</v>
      </c>
      <c r="L207" s="1532">
        <f t="shared" ref="L207:L211" si="88">ROUNDUP(O207*0.73,1)</f>
        <v>592.9</v>
      </c>
      <c r="M207" s="1483">
        <f t="shared" si="87"/>
        <v>609.05655000000002</v>
      </c>
      <c r="N207" s="553">
        <f t="shared" si="78"/>
        <v>649.66032000000007</v>
      </c>
      <c r="O207" s="553">
        <v>812.07540000000006</v>
      </c>
      <c r="P207" s="553">
        <f t="shared" si="79"/>
        <v>966.36972600000001</v>
      </c>
    </row>
    <row r="208" spans="1:16" ht="15.75" customHeight="1">
      <c r="A208" s="205" t="s">
        <v>1040</v>
      </c>
      <c r="B208" s="1500" t="s">
        <v>1046</v>
      </c>
      <c r="C208" s="1480" t="str">
        <f t="shared" si="76"/>
        <v>DXDH.17417.400.25</v>
      </c>
      <c r="D208" s="1478" t="s">
        <v>1042</v>
      </c>
      <c r="E208" s="1481">
        <v>400</v>
      </c>
      <c r="F208" s="1481">
        <v>25.4</v>
      </c>
      <c r="G208" s="1482" t="str">
        <f t="shared" si="86"/>
        <v>Disc DiamantatExpert pt. Asfalt mastic &amp; Calcar 400x25.4 (mm) Super Premium - DXDH.17417.400.25</v>
      </c>
      <c r="H208" s="1553" t="s">
        <v>984</v>
      </c>
      <c r="I208" s="1483">
        <v>1019.7684</v>
      </c>
      <c r="J208" s="1484" t="s">
        <v>1047</v>
      </c>
      <c r="K208" s="1485" t="s">
        <v>1044</v>
      </c>
      <c r="L208" s="1532">
        <f t="shared" si="88"/>
        <v>744.5</v>
      </c>
      <c r="M208" s="1483">
        <f t="shared" si="87"/>
        <v>764.82630000000006</v>
      </c>
      <c r="N208" s="1483">
        <f t="shared" si="78"/>
        <v>815.81472000000008</v>
      </c>
      <c r="O208" s="1483">
        <v>1019.7684</v>
      </c>
      <c r="P208" s="1483">
        <f t="shared" si="79"/>
        <v>1213.524396</v>
      </c>
    </row>
    <row r="209" spans="1:16" s="198" customFormat="1" ht="15.75" customHeight="1">
      <c r="A209" s="205" t="s">
        <v>1040</v>
      </c>
      <c r="B209" s="1492" t="s">
        <v>1048</v>
      </c>
      <c r="C209" s="1480" t="str">
        <f t="shared" si="76"/>
        <v>DXDH.17417.450.25</v>
      </c>
      <c r="D209" s="1478" t="s">
        <v>1042</v>
      </c>
      <c r="E209" s="1481">
        <v>450</v>
      </c>
      <c r="F209" s="1481">
        <v>25.4</v>
      </c>
      <c r="G209" s="1482" t="str">
        <f t="shared" si="86"/>
        <v>Disc DiamantatExpert pt. Asfalt mastic &amp; Calcar 450x25.4 (mm) Super Premium - DXDH.17417.450.25</v>
      </c>
      <c r="H209" s="1554" t="s">
        <v>984</v>
      </c>
      <c r="I209" s="553">
        <v>1399.6224</v>
      </c>
      <c r="J209" s="204"/>
      <c r="K209" s="1493" t="s">
        <v>1044</v>
      </c>
      <c r="L209" s="1532">
        <f t="shared" si="88"/>
        <v>1021.8000000000001</v>
      </c>
      <c r="M209" s="1483">
        <f t="shared" si="87"/>
        <v>1049.7167999999999</v>
      </c>
      <c r="N209" s="553">
        <f t="shared" si="78"/>
        <v>1119.6979200000001</v>
      </c>
      <c r="O209" s="553">
        <v>1399.6224</v>
      </c>
      <c r="P209" s="553">
        <f t="shared" si="79"/>
        <v>1665.5506559999999</v>
      </c>
    </row>
    <row r="210" spans="1:16" ht="15.75" customHeight="1">
      <c r="A210" s="205" t="s">
        <v>1040</v>
      </c>
      <c r="B210" s="1500" t="s">
        <v>1049</v>
      </c>
      <c r="C210" s="1480" t="str">
        <f t="shared" si="76"/>
        <v>DXDH.17417.500.25</v>
      </c>
      <c r="D210" s="1478" t="s">
        <v>1042</v>
      </c>
      <c r="E210" s="1481">
        <v>500</v>
      </c>
      <c r="F210" s="1481">
        <v>25.4</v>
      </c>
      <c r="G210" s="1482" t="str">
        <f t="shared" si="86"/>
        <v>Disc DiamantatExpert pt. Asfalt mastic &amp; Calcar 500x25.4 (mm) Super Premium - DXDH.17417.500.25</v>
      </c>
      <c r="H210" s="1553" t="s">
        <v>984</v>
      </c>
      <c r="I210" s="1483">
        <v>1738.107</v>
      </c>
      <c r="K210" s="1485" t="s">
        <v>1044</v>
      </c>
      <c r="L210" s="1532">
        <f t="shared" si="88"/>
        <v>1268.8999999999999</v>
      </c>
      <c r="M210" s="1483">
        <f t="shared" si="87"/>
        <v>1303.58025</v>
      </c>
      <c r="N210" s="1483">
        <f t="shared" si="78"/>
        <v>1390.4856</v>
      </c>
      <c r="O210" s="1483">
        <v>1738.107</v>
      </c>
      <c r="P210" s="1483">
        <f t="shared" si="79"/>
        <v>2068.3473300000001</v>
      </c>
    </row>
    <row r="211" spans="1:16" s="198" customFormat="1" ht="15.75" customHeight="1">
      <c r="A211" s="205" t="s">
        <v>1040</v>
      </c>
      <c r="B211" s="1492" t="s">
        <v>1050</v>
      </c>
      <c r="C211" s="1480" t="str">
        <f t="shared" si="76"/>
        <v>DXDH.17417.600.25</v>
      </c>
      <c r="D211" s="1478" t="s">
        <v>1042</v>
      </c>
      <c r="E211" s="1481">
        <v>600</v>
      </c>
      <c r="F211" s="1481">
        <v>25.4</v>
      </c>
      <c r="G211" s="1482" t="str">
        <f t="shared" si="86"/>
        <v>Disc DiamantatExpert pt. Asfalt mastic &amp; Calcar 600x25.4 (mm) Super Premium - DXDH.17417.600.25</v>
      </c>
      <c r="H211" s="1554" t="s">
        <v>984</v>
      </c>
      <c r="I211" s="553">
        <v>2145.7098000000001</v>
      </c>
      <c r="J211" s="204"/>
      <c r="K211" s="1493" t="s">
        <v>1044</v>
      </c>
      <c r="L211" s="1532">
        <f t="shared" si="88"/>
        <v>1566.3999999999999</v>
      </c>
      <c r="M211" s="1483">
        <f t="shared" si="87"/>
        <v>1609.28235</v>
      </c>
      <c r="N211" s="553">
        <f t="shared" si="78"/>
        <v>1716.5678400000002</v>
      </c>
      <c r="O211" s="553">
        <v>2145.7098000000001</v>
      </c>
      <c r="P211" s="553">
        <f t="shared" si="79"/>
        <v>2553.3946620000002</v>
      </c>
    </row>
    <row r="212" spans="1:16" ht="15.75" customHeight="1"/>
    <row r="213" spans="1:16" s="1551" customFormat="1" ht="15.75" customHeight="1">
      <c r="A213" s="210"/>
      <c r="B213" s="1566"/>
      <c r="C213" s="1786"/>
      <c r="D213" s="199" t="s">
        <v>1051</v>
      </c>
      <c r="E213" s="1787"/>
      <c r="F213" s="1787"/>
      <c r="G213" s="1758" t="s">
        <v>8650</v>
      </c>
      <c r="H213" s="1556"/>
      <c r="I213" s="1549"/>
      <c r="J213" s="1484"/>
      <c r="L213" s="1816"/>
      <c r="M213" s="1549"/>
      <c r="N213" s="1549"/>
      <c r="O213" s="1549"/>
      <c r="P213" s="1549"/>
    </row>
    <row r="214" spans="1:16" ht="15.75" customHeight="1">
      <c r="A214" s="205" t="s">
        <v>1040</v>
      </c>
      <c r="B214" s="1486" t="s">
        <v>1052</v>
      </c>
      <c r="C214" s="1480" t="str">
        <f t="shared" si="76"/>
        <v>DXDH.1817.115</v>
      </c>
      <c r="D214" s="1478" t="s">
        <v>1053</v>
      </c>
      <c r="E214" s="1481">
        <v>115</v>
      </c>
      <c r="F214" s="1481">
        <v>22.2</v>
      </c>
      <c r="G214" s="1482" t="str">
        <f>CONCATENATE("Disc DiamantatExpert pt. ",+D214," ",+E214,"x",+F214," (mm) ",+K214," - ",+C214)</f>
        <v>Disc DiamantatExpert pt. Caramida, Calcar &amp; Mat. Abrazive 115x22.2 (mm) Premium - DXDH.1817.115</v>
      </c>
      <c r="H214" s="1553" t="s">
        <v>984</v>
      </c>
      <c r="I214" s="1483">
        <v>59.981400000000001</v>
      </c>
      <c r="J214" s="1499" t="s">
        <v>4148</v>
      </c>
      <c r="K214" s="1485" t="s">
        <v>1026</v>
      </c>
      <c r="L214" s="1532">
        <f t="shared" ref="L214:L218" si="89">ROUNDUP(O214*0.73,1)</f>
        <v>43.800000000000004</v>
      </c>
      <c r="M214" s="1483">
        <f t="shared" ref="M214:M218" si="90">O214*0.75</f>
        <v>44.986049999999999</v>
      </c>
      <c r="N214" s="1483">
        <f t="shared" si="78"/>
        <v>47.985120000000002</v>
      </c>
      <c r="O214" s="1483">
        <v>59.981400000000001</v>
      </c>
      <c r="P214" s="1483">
        <f t="shared" si="79"/>
        <v>71.377865999999997</v>
      </c>
    </row>
    <row r="215" spans="1:16" ht="15.75" customHeight="1">
      <c r="A215" s="205" t="s">
        <v>1040</v>
      </c>
      <c r="B215" s="1486" t="s">
        <v>1054</v>
      </c>
      <c r="C215" s="1480" t="str">
        <f t="shared" si="76"/>
        <v>DXDH.1817.125</v>
      </c>
      <c r="D215" s="1478" t="s">
        <v>1053</v>
      </c>
      <c r="E215" s="1481">
        <v>125</v>
      </c>
      <c r="F215" s="1481">
        <v>22.2</v>
      </c>
      <c r="G215" s="1482" t="str">
        <f>CONCATENATE("Disc DiamantatExpert pt. ",+D215," ",+E215,"x",+F215," (mm) ",+K215," - ",+C215)</f>
        <v>Disc DiamantatExpert pt. Caramida, Calcar &amp; Mat. Abrazive 125x22.2 (mm) Premium - DXDH.1817.125</v>
      </c>
      <c r="H215" s="1553" t="s">
        <v>984</v>
      </c>
      <c r="I215" s="1483">
        <v>77.831999999999994</v>
      </c>
      <c r="J215" s="1499" t="s">
        <v>1055</v>
      </c>
      <c r="K215" s="1485" t="s">
        <v>1026</v>
      </c>
      <c r="L215" s="1532">
        <f t="shared" si="89"/>
        <v>56.9</v>
      </c>
      <c r="M215" s="1483">
        <f t="shared" si="90"/>
        <v>58.373999999999995</v>
      </c>
      <c r="N215" s="1483">
        <f t="shared" si="78"/>
        <v>62.265599999999999</v>
      </c>
      <c r="O215" s="1483">
        <v>77.831999999999994</v>
      </c>
      <c r="P215" s="1483">
        <f t="shared" si="79"/>
        <v>92.620079999999987</v>
      </c>
    </row>
    <row r="216" spans="1:16" ht="15.75" customHeight="1">
      <c r="A216" s="205" t="s">
        <v>1040</v>
      </c>
      <c r="B216" s="1486" t="s">
        <v>1056</v>
      </c>
      <c r="C216" s="1480" t="str">
        <f t="shared" si="76"/>
        <v>DXDH.1817.150</v>
      </c>
      <c r="D216" s="1478" t="s">
        <v>1053</v>
      </c>
      <c r="E216" s="1481">
        <v>150</v>
      </c>
      <c r="F216" s="1481">
        <v>22.2</v>
      </c>
      <c r="G216" s="1482" t="str">
        <f>CONCATENATE("Disc DiamantatExpert pt. ",+D216," ",+E216,"x",+F216," (mm) ",+K216," - ",+C216)</f>
        <v>Disc DiamantatExpert pt. Caramida, Calcar &amp; Mat. Abrazive 150x22.2 (mm) Premium - DXDH.1817.150</v>
      </c>
      <c r="H216" s="1553" t="s">
        <v>984</v>
      </c>
      <c r="I216" s="1483">
        <v>134.09100000000001</v>
      </c>
      <c r="J216" s="1499" t="s">
        <v>990</v>
      </c>
      <c r="K216" s="1485" t="s">
        <v>1026</v>
      </c>
      <c r="L216" s="1532">
        <f t="shared" si="89"/>
        <v>97.899999999999991</v>
      </c>
      <c r="M216" s="1483">
        <f t="shared" si="90"/>
        <v>100.56825000000001</v>
      </c>
      <c r="N216" s="1483">
        <f t="shared" si="78"/>
        <v>107.27280000000002</v>
      </c>
      <c r="O216" s="1483">
        <v>134.09100000000001</v>
      </c>
      <c r="P216" s="1483">
        <f t="shared" si="79"/>
        <v>159.56828999999999</v>
      </c>
    </row>
    <row r="217" spans="1:16" ht="15.75" customHeight="1">
      <c r="A217" s="205" t="s">
        <v>1040</v>
      </c>
      <c r="B217" s="1486" t="s">
        <v>1057</v>
      </c>
      <c r="C217" s="1480" t="str">
        <f t="shared" si="76"/>
        <v>DXDH.1817.180</v>
      </c>
      <c r="D217" s="1478" t="s">
        <v>1053</v>
      </c>
      <c r="E217" s="1481">
        <v>180</v>
      </c>
      <c r="F217" s="1481">
        <v>22.2</v>
      </c>
      <c r="G217" s="1482" t="str">
        <f>CONCATENATE("Disc DiamantatExpert pt. ",+D217," ",+E217,"x",+F217," (mm) ",+K217," - ",+C217)</f>
        <v>Disc DiamantatExpert pt. Caramida, Calcar &amp; Mat. Abrazive 180x22.2 (mm) Premium - DXDH.1817.180</v>
      </c>
      <c r="H217" s="1553" t="s">
        <v>984</v>
      </c>
      <c r="I217" s="1483">
        <v>142.97399999999999</v>
      </c>
      <c r="J217" s="1484" t="s">
        <v>987</v>
      </c>
      <c r="K217" s="1485" t="s">
        <v>1026</v>
      </c>
      <c r="L217" s="1532">
        <f t="shared" si="89"/>
        <v>104.39999999999999</v>
      </c>
      <c r="M217" s="1483">
        <f t="shared" si="90"/>
        <v>107.23049999999999</v>
      </c>
      <c r="N217" s="1483">
        <f t="shared" si="78"/>
        <v>114.3792</v>
      </c>
      <c r="O217" s="1483">
        <v>142.97399999999999</v>
      </c>
      <c r="P217" s="1483">
        <f t="shared" si="79"/>
        <v>170.13905999999997</v>
      </c>
    </row>
    <row r="218" spans="1:16" ht="15.75" customHeight="1">
      <c r="A218" s="205" t="s">
        <v>1040</v>
      </c>
      <c r="B218" s="1486" t="s">
        <v>1058</v>
      </c>
      <c r="C218" s="1480" t="str">
        <f t="shared" si="76"/>
        <v>DXDH.1817.230</v>
      </c>
      <c r="D218" s="1478" t="s">
        <v>1053</v>
      </c>
      <c r="E218" s="1481">
        <v>230</v>
      </c>
      <c r="F218" s="1481">
        <v>22.2</v>
      </c>
      <c r="G218" s="1482" t="str">
        <f>CONCATENATE("Disc DiamantatExpert pt. ",+D218," ",+E218,"x",+F218," (mm) ",+K218," - ",+C218)</f>
        <v>Disc DiamantatExpert pt. Caramida, Calcar &amp; Mat. Abrazive 230x22.2 (mm) Premium - DXDH.1817.230</v>
      </c>
      <c r="H218" s="1553" t="s">
        <v>984</v>
      </c>
      <c r="I218" s="1483">
        <v>149.31899999999999</v>
      </c>
      <c r="K218" s="1485" t="s">
        <v>1026</v>
      </c>
      <c r="L218" s="1532">
        <f t="shared" si="89"/>
        <v>109.1</v>
      </c>
      <c r="M218" s="1483">
        <f t="shared" si="90"/>
        <v>111.98925</v>
      </c>
      <c r="N218" s="1483">
        <f t="shared" si="78"/>
        <v>119.45519999999999</v>
      </c>
      <c r="O218" s="1483">
        <v>149.31899999999999</v>
      </c>
      <c r="P218" s="1483">
        <f t="shared" si="79"/>
        <v>177.68960999999999</v>
      </c>
    </row>
    <row r="219" spans="1:16" ht="15.75" customHeight="1">
      <c r="J219" s="1484"/>
    </row>
    <row r="220" spans="1:16" s="220" customFormat="1" ht="15.75" customHeight="1">
      <c r="A220" s="206"/>
      <c r="B220" s="207"/>
      <c r="C220" s="1336"/>
      <c r="D220" s="189" t="s">
        <v>1059</v>
      </c>
      <c r="E220" s="1345"/>
      <c r="F220" s="1345"/>
      <c r="G220" s="206"/>
      <c r="H220" s="1557"/>
      <c r="I220" s="555"/>
      <c r="J220" s="208"/>
      <c r="K220" s="209"/>
      <c r="L220" s="1827"/>
      <c r="M220" s="555"/>
      <c r="N220" s="1502"/>
      <c r="O220" s="555"/>
      <c r="P220" s="1502"/>
    </row>
    <row r="221" spans="1:16" ht="15.75" customHeight="1">
      <c r="A221" s="195"/>
      <c r="B221" s="1487"/>
      <c r="C221" s="1337"/>
      <c r="D221" s="192" t="s">
        <v>1060</v>
      </c>
      <c r="E221" s="1346"/>
      <c r="F221" s="1346"/>
      <c r="G221" s="195"/>
      <c r="H221" s="1348"/>
      <c r="I221" s="1488"/>
      <c r="J221" s="1489"/>
      <c r="K221" s="1490"/>
      <c r="L221" s="1828"/>
      <c r="M221" s="1488"/>
      <c r="N221" s="1488"/>
      <c r="O221" s="1488"/>
      <c r="P221" s="1488"/>
    </row>
    <row r="222" spans="1:16" ht="15.75" customHeight="1">
      <c r="A222" s="194" t="s">
        <v>1061</v>
      </c>
      <c r="B222" s="1486" t="s">
        <v>1062</v>
      </c>
      <c r="C222" s="1480" t="str">
        <f t="shared" si="76"/>
        <v>DXDH.2027.300.25</v>
      </c>
      <c r="D222" s="1478" t="s">
        <v>2241</v>
      </c>
      <c r="E222" s="1481">
        <v>300</v>
      </c>
      <c r="F222" s="1481">
        <v>25.4</v>
      </c>
      <c r="G222" s="1482" t="str">
        <f t="shared" ref="G222:G227" si="91">CONCATENATE("Disc DiamantatExpert pt. ",+D222," ",+E222,"x",+F222," (mm) ",+K222," - ",+C222)</f>
        <v>Disc DiamantatExpert pt. Asfalt &amp; Beton - Turbo Laser Combi 300x25.4 (mm) Premium - DXDH.2027.300.25</v>
      </c>
      <c r="H222" s="1553" t="s">
        <v>984</v>
      </c>
      <c r="I222" s="1483">
        <v>470.0376</v>
      </c>
      <c r="J222" s="1484" t="s">
        <v>2240</v>
      </c>
      <c r="K222" s="1485" t="s">
        <v>1026</v>
      </c>
      <c r="L222" s="1532">
        <f t="shared" ref="L222:L227" si="92">ROUNDUP(O222*0.73,1)</f>
        <v>343.20000000000005</v>
      </c>
      <c r="M222" s="1483">
        <f t="shared" ref="M222:M227" si="93">O222*0.75</f>
        <v>352.52819999999997</v>
      </c>
      <c r="N222" s="1483">
        <f t="shared" si="78"/>
        <v>376.03008</v>
      </c>
      <c r="O222" s="1483">
        <v>470.0376</v>
      </c>
      <c r="P222" s="1483">
        <f t="shared" si="79"/>
        <v>559.34474399999999</v>
      </c>
    </row>
    <row r="223" spans="1:16" s="198" customFormat="1" ht="15.75" customHeight="1">
      <c r="A223" s="211" t="s">
        <v>1063</v>
      </c>
      <c r="B223" s="200" t="s">
        <v>1064</v>
      </c>
      <c r="C223" s="1480" t="str">
        <f t="shared" si="76"/>
        <v>DXDH.2027.350.25</v>
      </c>
      <c r="D223" s="1478" t="s">
        <v>2241</v>
      </c>
      <c r="E223" s="1481">
        <v>350</v>
      </c>
      <c r="F223" s="1481">
        <v>25.4</v>
      </c>
      <c r="G223" s="1482" t="str">
        <f t="shared" si="91"/>
        <v>Disc DiamantatExpert pt. Asfalt &amp; Beton - Turbo Laser Combi 350x25.4 (mm) Premium - DXDH.2027.350.25</v>
      </c>
      <c r="H223" s="1555" t="s">
        <v>984</v>
      </c>
      <c r="I223" s="552">
        <v>567.58140000000003</v>
      </c>
      <c r="J223" s="196" t="s">
        <v>990</v>
      </c>
      <c r="K223" s="197" t="s">
        <v>1026</v>
      </c>
      <c r="L223" s="1532">
        <f t="shared" si="92"/>
        <v>414.40000000000003</v>
      </c>
      <c r="M223" s="1549">
        <f t="shared" si="93"/>
        <v>425.68605000000002</v>
      </c>
      <c r="N223" s="552">
        <f t="shared" si="78"/>
        <v>454.06512000000004</v>
      </c>
      <c r="O223" s="552">
        <v>567.58140000000003</v>
      </c>
      <c r="P223" s="552">
        <f t="shared" si="79"/>
        <v>675.42186600000002</v>
      </c>
    </row>
    <row r="224" spans="1:16" ht="15.75" customHeight="1">
      <c r="A224" s="194" t="s">
        <v>1065</v>
      </c>
      <c r="B224" s="1486" t="s">
        <v>1066</v>
      </c>
      <c r="C224" s="1480" t="str">
        <f t="shared" si="76"/>
        <v>DXDH.2027.400.25</v>
      </c>
      <c r="D224" s="1478" t="s">
        <v>2241</v>
      </c>
      <c r="E224" s="1481">
        <v>400</v>
      </c>
      <c r="F224" s="1481">
        <v>25.4</v>
      </c>
      <c r="G224" s="1482" t="str">
        <f t="shared" si="91"/>
        <v>Disc DiamantatExpert pt. Asfalt &amp; Beton - Turbo Laser Combi 400x25.4 (mm) Premium - DXDH.2027.400.25</v>
      </c>
      <c r="H224" s="1556" t="s">
        <v>984</v>
      </c>
      <c r="I224" s="1549">
        <v>812.58299999999997</v>
      </c>
      <c r="J224" s="1484"/>
      <c r="K224" s="1550" t="s">
        <v>1026</v>
      </c>
      <c r="L224" s="1532">
        <f t="shared" si="92"/>
        <v>593.20000000000005</v>
      </c>
      <c r="M224" s="1549">
        <f t="shared" si="93"/>
        <v>609.43724999999995</v>
      </c>
      <c r="N224" s="1549">
        <f t="shared" si="78"/>
        <v>650.06640000000004</v>
      </c>
      <c r="O224" s="1549">
        <v>812.58299999999997</v>
      </c>
      <c r="P224" s="1549">
        <f t="shared" si="79"/>
        <v>966.97376999999994</v>
      </c>
    </row>
    <row r="225" spans="1:16" s="198" customFormat="1" ht="15.75" customHeight="1">
      <c r="A225" s="194" t="s">
        <v>1067</v>
      </c>
      <c r="B225" s="203" t="s">
        <v>1068</v>
      </c>
      <c r="C225" s="1480" t="str">
        <f t="shared" si="76"/>
        <v>DXDH.2027.450.25</v>
      </c>
      <c r="D225" s="1478" t="s">
        <v>2241</v>
      </c>
      <c r="E225" s="1481">
        <v>450</v>
      </c>
      <c r="F225" s="1481">
        <v>25.4</v>
      </c>
      <c r="G225" s="1482" t="str">
        <f t="shared" si="91"/>
        <v>Disc DiamantatExpert pt. Asfalt &amp; Beton - Turbo Laser Combi 450x25.4 (mm) Premium - DXDH.2027.450.25</v>
      </c>
      <c r="H225" s="1555" t="s">
        <v>984</v>
      </c>
      <c r="I225" s="552">
        <v>950.39640000000009</v>
      </c>
      <c r="J225" s="196"/>
      <c r="K225" s="197" t="s">
        <v>1026</v>
      </c>
      <c r="L225" s="1532">
        <f t="shared" si="92"/>
        <v>693.80000000000007</v>
      </c>
      <c r="M225" s="1549">
        <f t="shared" si="93"/>
        <v>712.79730000000006</v>
      </c>
      <c r="N225" s="552">
        <f t="shared" si="78"/>
        <v>760.31712000000016</v>
      </c>
      <c r="O225" s="552">
        <v>950.39640000000009</v>
      </c>
      <c r="P225" s="552">
        <f t="shared" si="79"/>
        <v>1130.971716</v>
      </c>
    </row>
    <row r="226" spans="1:16" ht="15.75" customHeight="1">
      <c r="A226" s="205" t="s">
        <v>1040</v>
      </c>
      <c r="B226" s="1486" t="s">
        <v>1069</v>
      </c>
      <c r="C226" s="1480" t="str">
        <f t="shared" si="76"/>
        <v>DXDH.2027.500.25</v>
      </c>
      <c r="D226" s="1478" t="s">
        <v>2241</v>
      </c>
      <c r="E226" s="1481">
        <v>500</v>
      </c>
      <c r="F226" s="1481">
        <v>25.4</v>
      </c>
      <c r="G226" s="1482" t="str">
        <f t="shared" si="91"/>
        <v>Disc DiamantatExpert pt. Asfalt &amp; Beton - Turbo Laser Combi 500x25.4 (mm) Premium - DXDH.2027.500.25</v>
      </c>
      <c r="H226" s="1556" t="s">
        <v>984</v>
      </c>
      <c r="I226" s="1549">
        <v>1240.6590000000003</v>
      </c>
      <c r="J226" s="1484"/>
      <c r="K226" s="1550" t="s">
        <v>1026</v>
      </c>
      <c r="L226" s="1532">
        <f t="shared" si="92"/>
        <v>905.7</v>
      </c>
      <c r="M226" s="1549">
        <f t="shared" si="93"/>
        <v>930.49425000000019</v>
      </c>
      <c r="N226" s="1549">
        <f t="shared" si="78"/>
        <v>992.52720000000033</v>
      </c>
      <c r="O226" s="1549">
        <v>1240.6590000000003</v>
      </c>
      <c r="P226" s="1549">
        <f t="shared" si="79"/>
        <v>1476.3842100000004</v>
      </c>
    </row>
    <row r="227" spans="1:16" s="198" customFormat="1" ht="15.75" customHeight="1">
      <c r="A227" s="205" t="s">
        <v>1040</v>
      </c>
      <c r="B227" s="203" t="s">
        <v>1070</v>
      </c>
      <c r="C227" s="1480" t="str">
        <f t="shared" si="76"/>
        <v>DXDH.2027.600.25</v>
      </c>
      <c r="D227" s="1478" t="s">
        <v>2241</v>
      </c>
      <c r="E227" s="1481">
        <v>600</v>
      </c>
      <c r="F227" s="1481">
        <v>25.4</v>
      </c>
      <c r="G227" s="1482" t="str">
        <f t="shared" si="91"/>
        <v>Disc DiamantatExpert pt. Asfalt &amp; Beton - Turbo Laser Combi 600x25.4 (mm) Premium - DXDH.2027.600.25</v>
      </c>
      <c r="H227" s="1555" t="s">
        <v>984</v>
      </c>
      <c r="I227" s="552">
        <v>1887.6798000000001</v>
      </c>
      <c r="J227" s="196"/>
      <c r="K227" s="197" t="s">
        <v>1026</v>
      </c>
      <c r="L227" s="1532">
        <f t="shared" si="92"/>
        <v>1378.1</v>
      </c>
      <c r="M227" s="1549">
        <f t="shared" si="93"/>
        <v>1415.7598500000001</v>
      </c>
      <c r="N227" s="552">
        <f t="shared" si="78"/>
        <v>1510.1438400000002</v>
      </c>
      <c r="O227" s="552">
        <v>1887.6798000000001</v>
      </c>
      <c r="P227" s="552">
        <f t="shared" si="79"/>
        <v>2246.3389619999998</v>
      </c>
    </row>
    <row r="228" spans="1:16" ht="15.75" customHeight="1">
      <c r="H228" s="1556"/>
      <c r="I228" s="1549"/>
      <c r="J228" s="1484"/>
      <c r="K228" s="1551"/>
      <c r="L228" s="1816"/>
      <c r="M228" s="1549"/>
      <c r="N228" s="1549"/>
      <c r="O228" s="1549"/>
      <c r="P228" s="1549"/>
    </row>
    <row r="229" spans="1:16" s="220" customFormat="1" ht="15.75" customHeight="1">
      <c r="A229" s="206"/>
      <c r="B229" s="207"/>
      <c r="C229" s="1336"/>
      <c r="D229" s="189" t="s">
        <v>1071</v>
      </c>
      <c r="E229" s="1345"/>
      <c r="F229" s="1345"/>
      <c r="G229" s="206"/>
      <c r="H229" s="1557"/>
      <c r="I229" s="555"/>
      <c r="J229" s="208"/>
      <c r="K229" s="209"/>
      <c r="L229" s="1827"/>
      <c r="M229" s="555"/>
      <c r="N229" s="1502"/>
      <c r="O229" s="555"/>
      <c r="P229" s="1502"/>
    </row>
    <row r="230" spans="1:16" ht="15.75" customHeight="1">
      <c r="A230" s="195"/>
      <c r="B230" s="1487"/>
      <c r="C230" s="1337"/>
      <c r="D230" s="192" t="s">
        <v>1072</v>
      </c>
      <c r="E230" s="1346"/>
      <c r="F230" s="1346"/>
      <c r="G230" s="195"/>
      <c r="H230" s="1348"/>
      <c r="I230" s="1488"/>
      <c r="J230" s="1489"/>
      <c r="K230" s="1490"/>
      <c r="L230" s="1828"/>
      <c r="M230" s="1488"/>
      <c r="N230" s="1488"/>
      <c r="O230" s="1488"/>
      <c r="P230" s="1488"/>
    </row>
    <row r="231" spans="1:16" ht="15.75" customHeight="1">
      <c r="A231" s="205" t="s">
        <v>1040</v>
      </c>
      <c r="B231" s="1486" t="s">
        <v>1073</v>
      </c>
      <c r="C231" s="1480" t="str">
        <f t="shared" si="76"/>
        <v>DXDH.2007.115</v>
      </c>
      <c r="D231" s="1478" t="s">
        <v>2242</v>
      </c>
      <c r="E231" s="1481">
        <v>115</v>
      </c>
      <c r="F231" s="1481">
        <v>22.2</v>
      </c>
      <c r="G231" s="1482" t="str">
        <f t="shared" ref="G231:G257" si="94">CONCATENATE("Disc DiamantatExpert pt. ",+D231," ",+E231,"x",+F231," (mm) ",+K231," - ",+C231)</f>
        <v>Disc DiamantatExpert pt. Beton armat / Mat. Dure - Turbo Laser 115x22.2 (mm) Premium - DXDH.2007.115</v>
      </c>
      <c r="H231" s="1553" t="s">
        <v>984</v>
      </c>
      <c r="I231" s="1483">
        <v>96.021000000000001</v>
      </c>
      <c r="J231" s="1484" t="s">
        <v>1074</v>
      </c>
      <c r="K231" s="1485" t="s">
        <v>1026</v>
      </c>
      <c r="L231" s="1532">
        <f t="shared" ref="L231:L257" si="95">ROUNDUP(O231*0.73,1)</f>
        <v>70.099999999999994</v>
      </c>
      <c r="M231" s="1483">
        <f t="shared" ref="M231:M257" si="96">O231*0.75</f>
        <v>72.015749999999997</v>
      </c>
      <c r="N231" s="1483">
        <f t="shared" si="78"/>
        <v>76.816800000000001</v>
      </c>
      <c r="O231" s="1483">
        <v>96.021000000000001</v>
      </c>
      <c r="P231" s="1483">
        <f t="shared" si="79"/>
        <v>114.26499</v>
      </c>
    </row>
    <row r="232" spans="1:16" s="198" customFormat="1" ht="15.75" customHeight="1">
      <c r="A232" s="205" t="s">
        <v>1040</v>
      </c>
      <c r="B232" s="203" t="s">
        <v>1075</v>
      </c>
      <c r="C232" s="1480" t="str">
        <f t="shared" si="76"/>
        <v>DXDH.2007.125</v>
      </c>
      <c r="D232" s="1478" t="s">
        <v>2242</v>
      </c>
      <c r="E232" s="1481">
        <v>125</v>
      </c>
      <c r="F232" s="1481">
        <v>22.2</v>
      </c>
      <c r="G232" s="1482" t="str">
        <f t="shared" si="94"/>
        <v>Disc DiamantatExpert pt. Beton armat / Mat. Dure - Turbo Laser 125x22.2 (mm) Premium - DXDH.2007.125</v>
      </c>
      <c r="H232" s="1554" t="s">
        <v>984</v>
      </c>
      <c r="I232" s="553">
        <v>117.2556</v>
      </c>
      <c r="J232" s="196" t="s">
        <v>1076</v>
      </c>
      <c r="K232" s="1493" t="s">
        <v>1026</v>
      </c>
      <c r="L232" s="1532">
        <f t="shared" si="95"/>
        <v>85.6</v>
      </c>
      <c r="M232" s="1483">
        <f t="shared" si="96"/>
        <v>87.941699999999997</v>
      </c>
      <c r="N232" s="553">
        <f t="shared" si="78"/>
        <v>93.804480000000012</v>
      </c>
      <c r="O232" s="553">
        <v>117.2556</v>
      </c>
      <c r="P232" s="553">
        <f t="shared" si="79"/>
        <v>139.534164</v>
      </c>
    </row>
    <row r="233" spans="1:16" ht="15.75" customHeight="1">
      <c r="A233" s="194" t="s">
        <v>1077</v>
      </c>
      <c r="B233" s="1500" t="s">
        <v>1078</v>
      </c>
      <c r="C233" s="1480" t="str">
        <f t="shared" si="76"/>
        <v>DXDH.2007.140</v>
      </c>
      <c r="D233" s="1478" t="s">
        <v>2242</v>
      </c>
      <c r="E233" s="1481">
        <v>140</v>
      </c>
      <c r="F233" s="1481">
        <v>22.2</v>
      </c>
      <c r="G233" s="1482" t="str">
        <f t="shared" si="94"/>
        <v>Disc DiamantatExpert pt. Beton armat / Mat. Dure - Turbo Laser 140x22.2 (mm) Premium - DXDH.2007.140</v>
      </c>
      <c r="H233" s="1553" t="s">
        <v>984</v>
      </c>
      <c r="I233" s="1483">
        <v>149.0652</v>
      </c>
      <c r="J233" s="1484" t="s">
        <v>1079</v>
      </c>
      <c r="K233" s="1485" t="s">
        <v>1026</v>
      </c>
      <c r="L233" s="1532">
        <f t="shared" si="95"/>
        <v>108.89999999999999</v>
      </c>
      <c r="M233" s="1483">
        <f t="shared" si="96"/>
        <v>111.7989</v>
      </c>
      <c r="N233" s="1483">
        <f t="shared" si="78"/>
        <v>119.25216</v>
      </c>
      <c r="O233" s="1483">
        <v>149.0652</v>
      </c>
      <c r="P233" s="1483">
        <f t="shared" si="79"/>
        <v>177.38758799999999</v>
      </c>
    </row>
    <row r="234" spans="1:16" s="198" customFormat="1" ht="15.75" customHeight="1">
      <c r="A234" s="211" t="s">
        <v>1040</v>
      </c>
      <c r="B234" s="200" t="s">
        <v>1080</v>
      </c>
      <c r="C234" s="1480" t="str">
        <f t="shared" si="76"/>
        <v>DXDH.2007.150</v>
      </c>
      <c r="D234" s="1478" t="s">
        <v>2242</v>
      </c>
      <c r="E234" s="1481">
        <v>150</v>
      </c>
      <c r="F234" s="1481">
        <v>22.2</v>
      </c>
      <c r="G234" s="1482" t="str">
        <f t="shared" si="94"/>
        <v>Disc DiamantatExpert pt. Beton armat / Mat. Dure - Turbo Laser 150x22.2 (mm) Premium - DXDH.2007.150</v>
      </c>
      <c r="H234" s="1555" t="s">
        <v>984</v>
      </c>
      <c r="I234" s="552">
        <v>140.01300000000003</v>
      </c>
      <c r="J234" s="196" t="s">
        <v>1081</v>
      </c>
      <c r="K234" s="197" t="s">
        <v>1026</v>
      </c>
      <c r="L234" s="1532">
        <f t="shared" si="95"/>
        <v>102.3</v>
      </c>
      <c r="M234" s="1549">
        <f t="shared" si="96"/>
        <v>105.00975000000003</v>
      </c>
      <c r="N234" s="552">
        <f t="shared" si="78"/>
        <v>112.01040000000003</v>
      </c>
      <c r="O234" s="552">
        <v>140.01300000000003</v>
      </c>
      <c r="P234" s="552">
        <f t="shared" si="79"/>
        <v>166.61547000000004</v>
      </c>
    </row>
    <row r="235" spans="1:16" ht="15.75" customHeight="1">
      <c r="A235" s="194" t="s">
        <v>1082</v>
      </c>
      <c r="B235" s="1500" t="s">
        <v>1083</v>
      </c>
      <c r="C235" s="1480" t="str">
        <f t="shared" si="76"/>
        <v>DXDH.2007.170</v>
      </c>
      <c r="D235" s="1478" t="s">
        <v>2242</v>
      </c>
      <c r="E235" s="1481">
        <v>170</v>
      </c>
      <c r="F235" s="1481">
        <v>22.2</v>
      </c>
      <c r="G235" s="1482" t="str">
        <f t="shared" si="94"/>
        <v>Disc DiamantatExpert pt. Beton armat / Mat. Dure - Turbo Laser 170x22.2 (mm) Premium - DXDH.2007.170</v>
      </c>
      <c r="H235" s="1556" t="s">
        <v>984</v>
      </c>
      <c r="I235" s="1549">
        <v>206.0856</v>
      </c>
      <c r="J235" s="1484" t="s">
        <v>1084</v>
      </c>
      <c r="K235" s="1550" t="s">
        <v>1026</v>
      </c>
      <c r="L235" s="1532">
        <f t="shared" si="95"/>
        <v>150.5</v>
      </c>
      <c r="M235" s="1549">
        <f t="shared" si="96"/>
        <v>154.5642</v>
      </c>
      <c r="N235" s="1549">
        <f t="shared" si="78"/>
        <v>164.86848000000001</v>
      </c>
      <c r="O235" s="1549">
        <v>206.0856</v>
      </c>
      <c r="P235" s="1549">
        <f t="shared" si="79"/>
        <v>245.24186399999999</v>
      </c>
    </row>
    <row r="236" spans="1:16" s="198" customFormat="1" ht="15.75" customHeight="1">
      <c r="A236" s="211" t="s">
        <v>1040</v>
      </c>
      <c r="B236" s="200" t="s">
        <v>1085</v>
      </c>
      <c r="C236" s="1480" t="str">
        <f t="shared" si="76"/>
        <v>DXDH.2007.180</v>
      </c>
      <c r="D236" s="1478" t="s">
        <v>2242</v>
      </c>
      <c r="E236" s="1481">
        <v>180</v>
      </c>
      <c r="F236" s="1481">
        <v>22.2</v>
      </c>
      <c r="G236" s="1482" t="str">
        <f t="shared" si="94"/>
        <v>Disc DiamantatExpert pt. Beton armat / Mat. Dure - Turbo Laser 180x22.2 (mm) Premium - DXDH.2007.180</v>
      </c>
      <c r="H236" s="1555" t="s">
        <v>984</v>
      </c>
      <c r="I236" s="552">
        <v>189.16560000000001</v>
      </c>
      <c r="J236" s="196" t="s">
        <v>990</v>
      </c>
      <c r="K236" s="197" t="s">
        <v>1026</v>
      </c>
      <c r="L236" s="1532">
        <f t="shared" si="95"/>
        <v>138.1</v>
      </c>
      <c r="M236" s="1549">
        <f t="shared" si="96"/>
        <v>141.8742</v>
      </c>
      <c r="N236" s="552">
        <f t="shared" si="78"/>
        <v>151.33248</v>
      </c>
      <c r="O236" s="552">
        <v>189.16560000000001</v>
      </c>
      <c r="P236" s="552">
        <f t="shared" si="79"/>
        <v>225.10706400000001</v>
      </c>
    </row>
    <row r="237" spans="1:16" ht="15.75" customHeight="1">
      <c r="A237" s="194" t="s">
        <v>1086</v>
      </c>
      <c r="B237" s="1500" t="s">
        <v>1087</v>
      </c>
      <c r="C237" s="1480" t="str">
        <f t="shared" si="76"/>
        <v>DXDH.2007.200</v>
      </c>
      <c r="D237" s="1478" t="s">
        <v>2242</v>
      </c>
      <c r="E237" s="1481">
        <v>200</v>
      </c>
      <c r="F237" s="1481">
        <v>22.2</v>
      </c>
      <c r="G237" s="1482" t="str">
        <f t="shared" si="94"/>
        <v>Disc DiamantatExpert pt. Beton armat / Mat. Dure - Turbo Laser 200x22.2 (mm) Premium - DXDH.2007.200</v>
      </c>
      <c r="H237" s="1553" t="s">
        <v>984</v>
      </c>
      <c r="I237" s="1483">
        <v>197.20260000000002</v>
      </c>
      <c r="J237" s="1484"/>
      <c r="K237" s="1485" t="s">
        <v>1026</v>
      </c>
      <c r="L237" s="1532">
        <f t="shared" si="95"/>
        <v>144</v>
      </c>
      <c r="M237" s="1483">
        <f t="shared" si="96"/>
        <v>147.90195</v>
      </c>
      <c r="N237" s="1483">
        <f t="shared" si="78"/>
        <v>157.76208000000003</v>
      </c>
      <c r="O237" s="1483">
        <v>197.20260000000002</v>
      </c>
      <c r="P237" s="1483">
        <f t="shared" si="79"/>
        <v>234.67109400000001</v>
      </c>
    </row>
    <row r="238" spans="1:16" s="198" customFormat="1" ht="15.75" customHeight="1">
      <c r="A238" s="205" t="s">
        <v>1040</v>
      </c>
      <c r="B238" s="203" t="s">
        <v>1088</v>
      </c>
      <c r="C238" s="1480" t="str">
        <f t="shared" si="76"/>
        <v>DXDH.2007.230</v>
      </c>
      <c r="D238" s="1478" t="s">
        <v>2242</v>
      </c>
      <c r="E238" s="1481">
        <v>230</v>
      </c>
      <c r="F238" s="1481">
        <v>22.2</v>
      </c>
      <c r="G238" s="1482" t="str">
        <f t="shared" si="94"/>
        <v>Disc DiamantatExpert pt. Beton armat / Mat. Dure - Turbo Laser 230x22.2 (mm) Premium - DXDH.2007.230</v>
      </c>
      <c r="H238" s="1554" t="s">
        <v>984</v>
      </c>
      <c r="I238" s="553">
        <v>197.20260000000002</v>
      </c>
      <c r="J238" s="204"/>
      <c r="K238" s="1493" t="s">
        <v>1026</v>
      </c>
      <c r="L238" s="1532">
        <f t="shared" si="95"/>
        <v>144</v>
      </c>
      <c r="M238" s="1483">
        <f t="shared" si="96"/>
        <v>147.90195</v>
      </c>
      <c r="N238" s="553">
        <f t="shared" si="78"/>
        <v>157.76208000000003</v>
      </c>
      <c r="O238" s="553">
        <v>197.20260000000002</v>
      </c>
      <c r="P238" s="553">
        <f t="shared" si="79"/>
        <v>234.67109400000001</v>
      </c>
    </row>
    <row r="239" spans="1:16" ht="15.75" customHeight="1">
      <c r="A239" s="205" t="s">
        <v>1040</v>
      </c>
      <c r="B239" s="1486" t="s">
        <v>1089</v>
      </c>
      <c r="C239" s="1480" t="str">
        <f t="shared" si="76"/>
        <v>DXDH.2007.300.20</v>
      </c>
      <c r="D239" s="1478" t="s">
        <v>2242</v>
      </c>
      <c r="E239" s="1481">
        <v>300</v>
      </c>
      <c r="F239" s="1481">
        <v>20</v>
      </c>
      <c r="G239" s="1482" t="str">
        <f t="shared" si="94"/>
        <v>Disc DiamantatExpert pt. Beton armat / Mat. Dure - Turbo Laser 300x20 (mm) Premium - DXDH.2007.300.20</v>
      </c>
      <c r="H239" s="1553" t="s">
        <v>984</v>
      </c>
      <c r="I239" s="1483">
        <v>400.41179999999997</v>
      </c>
      <c r="K239" s="1485" t="s">
        <v>1026</v>
      </c>
      <c r="L239" s="1532">
        <f t="shared" si="95"/>
        <v>292.40000000000003</v>
      </c>
      <c r="M239" s="1483">
        <f t="shared" si="96"/>
        <v>300.30885000000001</v>
      </c>
      <c r="N239" s="1483">
        <f t="shared" si="78"/>
        <v>320.32943999999998</v>
      </c>
      <c r="O239" s="1483">
        <v>400.41179999999997</v>
      </c>
      <c r="P239" s="1483">
        <f t="shared" si="79"/>
        <v>476.49004199999996</v>
      </c>
    </row>
    <row r="240" spans="1:16" ht="15.75" customHeight="1">
      <c r="A240" s="205" t="s">
        <v>1040</v>
      </c>
      <c r="B240" s="1486" t="s">
        <v>1090</v>
      </c>
      <c r="C240" s="1480" t="str">
        <f t="shared" ref="C240:C309" si="97">CONCATENATE("DXDH.",B240)</f>
        <v>DXDH.2007.300.22</v>
      </c>
      <c r="D240" s="1478" t="s">
        <v>2242</v>
      </c>
      <c r="E240" s="1481">
        <v>300</v>
      </c>
      <c r="F240" s="1481">
        <v>22.2</v>
      </c>
      <c r="G240" s="1482" t="str">
        <f t="shared" si="94"/>
        <v>Disc DiamantatExpert pt. Beton armat / Mat. Dure - Turbo Laser 300x22.2 (mm) Premium - DXDH.2007.300.22</v>
      </c>
      <c r="H240" s="1553" t="s">
        <v>984</v>
      </c>
      <c r="I240" s="1483">
        <v>400.41179999999997</v>
      </c>
      <c r="K240" s="1485" t="s">
        <v>1026</v>
      </c>
      <c r="L240" s="1532">
        <f t="shared" si="95"/>
        <v>292.40000000000003</v>
      </c>
      <c r="M240" s="1483">
        <f t="shared" si="96"/>
        <v>300.30885000000001</v>
      </c>
      <c r="N240" s="1483">
        <f t="shared" ref="N240:N312" si="98">O240*0.8</f>
        <v>320.32943999999998</v>
      </c>
      <c r="O240" s="1483">
        <v>400.41179999999997</v>
      </c>
      <c r="P240" s="1483">
        <f t="shared" ref="P240:P311" si="99">O240*1.19</f>
        <v>476.49004199999996</v>
      </c>
    </row>
    <row r="241" spans="1:16" ht="15.75" customHeight="1">
      <c r="A241" s="205" t="s">
        <v>1040</v>
      </c>
      <c r="B241" s="1486" t="s">
        <v>1091</v>
      </c>
      <c r="C241" s="1480" t="str">
        <f t="shared" si="97"/>
        <v>DXDH.2007.300.25</v>
      </c>
      <c r="D241" s="1478" t="s">
        <v>2242</v>
      </c>
      <c r="E241" s="1481">
        <v>300</v>
      </c>
      <c r="F241" s="1481">
        <v>25.4</v>
      </c>
      <c r="G241" s="1482" t="str">
        <f t="shared" si="94"/>
        <v>Disc DiamantatExpert pt. Beton armat / Mat. Dure - Turbo Laser 300x25.4 (mm) Premium - DXDH.2007.300.25</v>
      </c>
      <c r="H241" s="1553" t="s">
        <v>984</v>
      </c>
      <c r="I241" s="1483">
        <v>400.41179999999997</v>
      </c>
      <c r="K241" s="1485" t="s">
        <v>1026</v>
      </c>
      <c r="L241" s="1532">
        <f t="shared" si="95"/>
        <v>292.40000000000003</v>
      </c>
      <c r="M241" s="1483">
        <f t="shared" si="96"/>
        <v>300.30885000000001</v>
      </c>
      <c r="N241" s="1483">
        <f t="shared" si="98"/>
        <v>320.32943999999998</v>
      </c>
      <c r="O241" s="1483">
        <v>400.41179999999997</v>
      </c>
      <c r="P241" s="1483">
        <f t="shared" si="99"/>
        <v>476.49004199999996</v>
      </c>
    </row>
    <row r="242" spans="1:16" ht="15.75" customHeight="1">
      <c r="A242" s="205" t="s">
        <v>1040</v>
      </c>
      <c r="B242" s="1486" t="s">
        <v>1092</v>
      </c>
      <c r="C242" s="1480" t="str">
        <f t="shared" si="97"/>
        <v>DXDH.2007.300.30</v>
      </c>
      <c r="D242" s="1478" t="s">
        <v>2242</v>
      </c>
      <c r="E242" s="1481">
        <v>300</v>
      </c>
      <c r="F242" s="1481">
        <v>30</v>
      </c>
      <c r="G242" s="1482" t="str">
        <f t="shared" si="94"/>
        <v>Disc DiamantatExpert pt. Beton armat / Mat. Dure - Turbo Laser 300x30 (mm) Premium - DXDH.2007.300.30</v>
      </c>
      <c r="H242" s="1553" t="s">
        <v>984</v>
      </c>
      <c r="I242" s="1483">
        <v>400.41179999999997</v>
      </c>
      <c r="K242" s="1485" t="s">
        <v>1026</v>
      </c>
      <c r="L242" s="1532">
        <f t="shared" si="95"/>
        <v>292.40000000000003</v>
      </c>
      <c r="M242" s="1483">
        <f t="shared" si="96"/>
        <v>300.30885000000001</v>
      </c>
      <c r="N242" s="1483">
        <f t="shared" si="98"/>
        <v>320.32943999999998</v>
      </c>
      <c r="O242" s="1483">
        <v>400.41179999999997</v>
      </c>
      <c r="P242" s="1483">
        <f t="shared" si="99"/>
        <v>476.49004199999996</v>
      </c>
    </row>
    <row r="243" spans="1:16" s="198" customFormat="1" ht="15.75" customHeight="1">
      <c r="A243" s="205" t="s">
        <v>1040</v>
      </c>
      <c r="B243" s="203" t="s">
        <v>1093</v>
      </c>
      <c r="C243" s="1480" t="str">
        <f t="shared" si="97"/>
        <v>DXDH.2007.350.20</v>
      </c>
      <c r="D243" s="1478" t="s">
        <v>2242</v>
      </c>
      <c r="E243" s="1481">
        <v>350</v>
      </c>
      <c r="F243" s="1481">
        <v>20</v>
      </c>
      <c r="G243" s="1482" t="str">
        <f t="shared" si="94"/>
        <v>Disc DiamantatExpert pt. Beton armat / Mat. Dure - Turbo Laser 350x20 (mm) Premium - DXDH.2007.350.20</v>
      </c>
      <c r="H243" s="1554" t="s">
        <v>984</v>
      </c>
      <c r="I243" s="553">
        <v>493.38720000000001</v>
      </c>
      <c r="J243" s="204"/>
      <c r="K243" s="1493" t="s">
        <v>1026</v>
      </c>
      <c r="L243" s="1532">
        <f t="shared" si="95"/>
        <v>360.20000000000005</v>
      </c>
      <c r="M243" s="1483">
        <f t="shared" si="96"/>
        <v>370.04039999999998</v>
      </c>
      <c r="N243" s="553">
        <f t="shared" si="98"/>
        <v>394.70976000000002</v>
      </c>
      <c r="O243" s="553">
        <v>493.38720000000001</v>
      </c>
      <c r="P243" s="553">
        <f t="shared" si="99"/>
        <v>587.13076799999999</v>
      </c>
    </row>
    <row r="244" spans="1:16" s="198" customFormat="1" ht="15.75" customHeight="1">
      <c r="A244" s="205" t="s">
        <v>1040</v>
      </c>
      <c r="B244" s="203" t="s">
        <v>1094</v>
      </c>
      <c r="C244" s="1480" t="str">
        <f t="shared" si="97"/>
        <v>DXDH.2007.350.22</v>
      </c>
      <c r="D244" s="1478" t="s">
        <v>2242</v>
      </c>
      <c r="E244" s="1481">
        <v>350</v>
      </c>
      <c r="F244" s="1481">
        <v>22.2</v>
      </c>
      <c r="G244" s="1482" t="str">
        <f t="shared" si="94"/>
        <v>Disc DiamantatExpert pt. Beton armat / Mat. Dure - Turbo Laser 350x22.2 (mm) Premium - DXDH.2007.350.22</v>
      </c>
      <c r="H244" s="1554" t="s">
        <v>984</v>
      </c>
      <c r="I244" s="553">
        <v>493.38720000000001</v>
      </c>
      <c r="J244" s="204"/>
      <c r="K244" s="1493" t="s">
        <v>1026</v>
      </c>
      <c r="L244" s="1532">
        <f t="shared" si="95"/>
        <v>360.20000000000005</v>
      </c>
      <c r="M244" s="1483">
        <f t="shared" si="96"/>
        <v>370.04039999999998</v>
      </c>
      <c r="N244" s="553">
        <f t="shared" si="98"/>
        <v>394.70976000000002</v>
      </c>
      <c r="O244" s="553">
        <v>493.38720000000001</v>
      </c>
      <c r="P244" s="553">
        <f t="shared" si="99"/>
        <v>587.13076799999999</v>
      </c>
    </row>
    <row r="245" spans="1:16" s="198" customFormat="1" ht="15.75" customHeight="1">
      <c r="A245" s="205" t="s">
        <v>1040</v>
      </c>
      <c r="B245" s="203" t="s">
        <v>1095</v>
      </c>
      <c r="C245" s="1480" t="str">
        <f t="shared" si="97"/>
        <v>DXDH.2007.350.25</v>
      </c>
      <c r="D245" s="1478" t="s">
        <v>2242</v>
      </c>
      <c r="E245" s="1481">
        <v>350</v>
      </c>
      <c r="F245" s="1481">
        <v>25.4</v>
      </c>
      <c r="G245" s="1482" t="str">
        <f t="shared" si="94"/>
        <v>Disc DiamantatExpert pt. Beton armat / Mat. Dure - Turbo Laser 350x25.4 (mm) Premium - DXDH.2007.350.25</v>
      </c>
      <c r="H245" s="1554" t="s">
        <v>984</v>
      </c>
      <c r="I245" s="553">
        <v>493.38720000000001</v>
      </c>
      <c r="J245" s="204"/>
      <c r="K245" s="1493" t="s">
        <v>1026</v>
      </c>
      <c r="L245" s="1532">
        <f t="shared" si="95"/>
        <v>360.20000000000005</v>
      </c>
      <c r="M245" s="1483">
        <f t="shared" si="96"/>
        <v>370.04039999999998</v>
      </c>
      <c r="N245" s="553">
        <f t="shared" si="98"/>
        <v>394.70976000000002</v>
      </c>
      <c r="O245" s="553">
        <v>493.38720000000001</v>
      </c>
      <c r="P245" s="553">
        <f t="shared" si="99"/>
        <v>587.13076799999999</v>
      </c>
    </row>
    <row r="246" spans="1:16" s="198" customFormat="1" ht="15.75" customHeight="1">
      <c r="A246" s="205" t="s">
        <v>1040</v>
      </c>
      <c r="B246" s="203" t="s">
        <v>1096</v>
      </c>
      <c r="C246" s="1480" t="str">
        <f t="shared" si="97"/>
        <v>DXDH.2007.350.30</v>
      </c>
      <c r="D246" s="1478" t="s">
        <v>2242</v>
      </c>
      <c r="E246" s="1481">
        <v>350</v>
      </c>
      <c r="F246" s="1481">
        <v>30</v>
      </c>
      <c r="G246" s="1482" t="str">
        <f t="shared" si="94"/>
        <v>Disc DiamantatExpert pt. Beton armat / Mat. Dure - Turbo Laser 350x30 (mm) Premium - DXDH.2007.350.30</v>
      </c>
      <c r="H246" s="1554" t="s">
        <v>984</v>
      </c>
      <c r="I246" s="553">
        <v>493.38720000000001</v>
      </c>
      <c r="J246" s="204"/>
      <c r="K246" s="1493" t="s">
        <v>1026</v>
      </c>
      <c r="L246" s="1532">
        <f t="shared" si="95"/>
        <v>360.20000000000005</v>
      </c>
      <c r="M246" s="1483">
        <f t="shared" si="96"/>
        <v>370.04039999999998</v>
      </c>
      <c r="N246" s="553">
        <f t="shared" si="98"/>
        <v>394.70976000000002</v>
      </c>
      <c r="O246" s="553">
        <v>493.38720000000001</v>
      </c>
      <c r="P246" s="553">
        <f t="shared" si="99"/>
        <v>587.13076799999999</v>
      </c>
    </row>
    <row r="247" spans="1:16" ht="15.75" customHeight="1">
      <c r="A247" s="205" t="s">
        <v>1040</v>
      </c>
      <c r="B247" s="1486" t="s">
        <v>1097</v>
      </c>
      <c r="C247" s="1480" t="str">
        <f t="shared" si="97"/>
        <v>DXDH.2007.400.20</v>
      </c>
      <c r="D247" s="1478" t="s">
        <v>2242</v>
      </c>
      <c r="E247" s="1481">
        <v>400</v>
      </c>
      <c r="F247" s="1481">
        <v>20</v>
      </c>
      <c r="G247" s="1482" t="str">
        <f t="shared" si="94"/>
        <v>Disc DiamantatExpert pt. Beton armat / Mat. Dure - Turbo Laser 400x20 (mm) Premium - DXDH.2007.400.20</v>
      </c>
      <c r="H247" s="1553" t="s">
        <v>984</v>
      </c>
      <c r="I247" s="1483">
        <v>592.96140000000003</v>
      </c>
      <c r="K247" s="1485" t="s">
        <v>1026</v>
      </c>
      <c r="L247" s="1532">
        <f t="shared" si="95"/>
        <v>432.90000000000003</v>
      </c>
      <c r="M247" s="1483">
        <f t="shared" si="96"/>
        <v>444.72104999999999</v>
      </c>
      <c r="N247" s="1483">
        <f t="shared" si="98"/>
        <v>474.36912000000007</v>
      </c>
      <c r="O247" s="1483">
        <v>592.96140000000003</v>
      </c>
      <c r="P247" s="1483">
        <f t="shared" si="99"/>
        <v>705.62406599999997</v>
      </c>
    </row>
    <row r="248" spans="1:16" ht="15.75" customHeight="1">
      <c r="A248" s="205" t="s">
        <v>1040</v>
      </c>
      <c r="B248" s="1486" t="s">
        <v>1098</v>
      </c>
      <c r="C248" s="1480" t="str">
        <f t="shared" si="97"/>
        <v>DXDH.2007.400.25</v>
      </c>
      <c r="D248" s="1478" t="s">
        <v>2242</v>
      </c>
      <c r="E248" s="1481">
        <v>400</v>
      </c>
      <c r="F248" s="1481">
        <v>25.4</v>
      </c>
      <c r="G248" s="1482" t="str">
        <f t="shared" si="94"/>
        <v>Disc DiamantatExpert pt. Beton armat / Mat. Dure - Turbo Laser 400x25.4 (mm) Premium - DXDH.2007.400.25</v>
      </c>
      <c r="H248" s="1553" t="s">
        <v>984</v>
      </c>
      <c r="I248" s="1483">
        <v>592.96140000000003</v>
      </c>
      <c r="K248" s="1485" t="s">
        <v>1026</v>
      </c>
      <c r="L248" s="1532">
        <f t="shared" si="95"/>
        <v>432.90000000000003</v>
      </c>
      <c r="M248" s="1483">
        <f t="shared" si="96"/>
        <v>444.72104999999999</v>
      </c>
      <c r="N248" s="1483">
        <f t="shared" si="98"/>
        <v>474.36912000000007</v>
      </c>
      <c r="O248" s="1483">
        <v>592.96140000000003</v>
      </c>
      <c r="P248" s="1483">
        <f t="shared" si="99"/>
        <v>705.62406599999997</v>
      </c>
    </row>
    <row r="249" spans="1:16" s="198" customFormat="1" ht="15.75" customHeight="1">
      <c r="A249" s="205" t="s">
        <v>1040</v>
      </c>
      <c r="B249" s="203" t="s">
        <v>1099</v>
      </c>
      <c r="C249" s="1480" t="str">
        <f t="shared" si="97"/>
        <v>DXDH.2007.450.25</v>
      </c>
      <c r="D249" s="1478" t="s">
        <v>2242</v>
      </c>
      <c r="E249" s="1481">
        <v>450</v>
      </c>
      <c r="F249" s="1481">
        <v>25.4</v>
      </c>
      <c r="G249" s="1482" t="str">
        <f t="shared" si="94"/>
        <v>Disc DiamantatExpert pt. Beton armat / Mat. Dure - Turbo Laser 450x25.4 (mm) Premium - DXDH.2007.450.25</v>
      </c>
      <c r="H249" s="1554" t="s">
        <v>984</v>
      </c>
      <c r="I249" s="553">
        <v>680.09940000000006</v>
      </c>
      <c r="J249" s="204"/>
      <c r="K249" s="1493" t="s">
        <v>1026</v>
      </c>
      <c r="L249" s="1532">
        <f t="shared" si="95"/>
        <v>496.5</v>
      </c>
      <c r="M249" s="1483">
        <f t="shared" si="96"/>
        <v>510.07455000000004</v>
      </c>
      <c r="N249" s="553">
        <f t="shared" si="98"/>
        <v>544.07952000000012</v>
      </c>
      <c r="O249" s="553">
        <v>680.09940000000006</v>
      </c>
      <c r="P249" s="553">
        <f t="shared" si="99"/>
        <v>809.31828600000006</v>
      </c>
    </row>
    <row r="250" spans="1:16" ht="15.75" customHeight="1">
      <c r="A250" s="205" t="s">
        <v>1040</v>
      </c>
      <c r="B250" s="1486" t="s">
        <v>1100</v>
      </c>
      <c r="C250" s="1480" t="str">
        <f t="shared" si="97"/>
        <v>DXDH.2007.500.25</v>
      </c>
      <c r="D250" s="1478" t="s">
        <v>2242</v>
      </c>
      <c r="E250" s="1481">
        <v>500</v>
      </c>
      <c r="F250" s="1481">
        <v>25.4</v>
      </c>
      <c r="G250" s="1482" t="str">
        <f t="shared" si="94"/>
        <v>Disc DiamantatExpert pt. Beton armat / Mat. Dure - Turbo Laser 500x25.4 (mm) Premium - DXDH.2007.500.25</v>
      </c>
      <c r="H250" s="1553" t="s">
        <v>984</v>
      </c>
      <c r="I250" s="1483">
        <v>931.61520000000019</v>
      </c>
      <c r="K250" s="1485" t="s">
        <v>1026</v>
      </c>
      <c r="L250" s="1532">
        <f t="shared" si="95"/>
        <v>680.1</v>
      </c>
      <c r="M250" s="1483">
        <f t="shared" si="96"/>
        <v>698.71140000000014</v>
      </c>
      <c r="N250" s="1483">
        <f t="shared" si="98"/>
        <v>745.29216000000019</v>
      </c>
      <c r="O250" s="1483">
        <v>931.61520000000019</v>
      </c>
      <c r="P250" s="1483">
        <f t="shared" si="99"/>
        <v>1108.6220880000001</v>
      </c>
    </row>
    <row r="251" spans="1:16" s="198" customFormat="1" ht="15.75" customHeight="1">
      <c r="A251" s="194" t="s">
        <v>1101</v>
      </c>
      <c r="B251" s="203" t="s">
        <v>1102</v>
      </c>
      <c r="C251" s="1480" t="str">
        <f t="shared" si="97"/>
        <v>DXDH.2007.600.25</v>
      </c>
      <c r="D251" s="1478" t="s">
        <v>2242</v>
      </c>
      <c r="E251" s="1481">
        <v>600</v>
      </c>
      <c r="F251" s="1481">
        <v>25.4</v>
      </c>
      <c r="G251" s="1482" t="str">
        <f t="shared" si="94"/>
        <v>Disc DiamantatExpert pt. Beton armat / Mat. Dure - Turbo Laser 600x25.4 (mm) Premium - DXDH.2007.600.25</v>
      </c>
      <c r="H251" s="1554" t="s">
        <v>984</v>
      </c>
      <c r="I251" s="553">
        <v>1559.6010000000001</v>
      </c>
      <c r="J251" s="204"/>
      <c r="K251" s="1493" t="s">
        <v>1026</v>
      </c>
      <c r="L251" s="1532">
        <f t="shared" si="95"/>
        <v>1138.5999999999999</v>
      </c>
      <c r="M251" s="1483">
        <f t="shared" si="96"/>
        <v>1169.70075</v>
      </c>
      <c r="N251" s="553">
        <f t="shared" si="98"/>
        <v>1247.6808000000001</v>
      </c>
      <c r="O251" s="553">
        <v>1559.6010000000001</v>
      </c>
      <c r="P251" s="553">
        <f t="shared" si="99"/>
        <v>1855.9251900000002</v>
      </c>
    </row>
    <row r="252" spans="1:16" s="198" customFormat="1" ht="15.75" customHeight="1">
      <c r="A252" s="194" t="s">
        <v>1103</v>
      </c>
      <c r="B252" s="203" t="s">
        <v>1104</v>
      </c>
      <c r="C252" s="1480" t="str">
        <f t="shared" si="97"/>
        <v>DXDH.2007.600.60</v>
      </c>
      <c r="D252" s="1478" t="s">
        <v>2242</v>
      </c>
      <c r="E252" s="1481">
        <v>600</v>
      </c>
      <c r="F252" s="1481">
        <v>60</v>
      </c>
      <c r="G252" s="1482" t="str">
        <f t="shared" si="94"/>
        <v>Disc DiamantatExpert pt. Beton armat / Mat. Dure - Turbo Laser 600x60 (mm) Premium - DXDH.2007.600.60</v>
      </c>
      <c r="H252" s="1554" t="s">
        <v>984</v>
      </c>
      <c r="I252" s="553">
        <v>1559.6010000000001</v>
      </c>
      <c r="J252" s="204"/>
      <c r="K252" s="1493" t="s">
        <v>1026</v>
      </c>
      <c r="L252" s="1532">
        <f t="shared" si="95"/>
        <v>1138.5999999999999</v>
      </c>
      <c r="M252" s="1483">
        <f t="shared" si="96"/>
        <v>1169.70075</v>
      </c>
      <c r="N252" s="553">
        <f t="shared" si="98"/>
        <v>1247.6808000000001</v>
      </c>
      <c r="O252" s="553">
        <v>1559.6010000000001</v>
      </c>
      <c r="P252" s="553">
        <f t="shared" si="99"/>
        <v>1855.9251900000002</v>
      </c>
    </row>
    <row r="253" spans="1:16" ht="15.75" customHeight="1">
      <c r="A253" s="194" t="s">
        <v>1105</v>
      </c>
      <c r="B253" s="1486" t="s">
        <v>1106</v>
      </c>
      <c r="C253" s="1480" t="str">
        <f t="shared" si="97"/>
        <v>DXDH.2007.700.25</v>
      </c>
      <c r="D253" s="1478" t="s">
        <v>2242</v>
      </c>
      <c r="E253" s="1481">
        <v>700</v>
      </c>
      <c r="F253" s="1481">
        <v>25.4</v>
      </c>
      <c r="G253" s="1482" t="str">
        <f t="shared" si="94"/>
        <v>Disc DiamantatExpert pt. Beton armat / Mat. Dure - Turbo Laser 700x25.4 (mm) Premium - DXDH.2007.700.25</v>
      </c>
      <c r="H253" s="1553" t="s">
        <v>984</v>
      </c>
      <c r="I253" s="1483">
        <v>2050.6194</v>
      </c>
      <c r="K253" s="1485" t="s">
        <v>1026</v>
      </c>
      <c r="L253" s="1532">
        <f t="shared" si="95"/>
        <v>1497</v>
      </c>
      <c r="M253" s="1483">
        <f t="shared" si="96"/>
        <v>1537.9645500000001</v>
      </c>
      <c r="N253" s="1483">
        <f t="shared" si="98"/>
        <v>1640.4955200000002</v>
      </c>
      <c r="O253" s="1483">
        <v>2050.6194</v>
      </c>
      <c r="P253" s="1483">
        <f t="shared" si="99"/>
        <v>2440.2370860000001</v>
      </c>
    </row>
    <row r="254" spans="1:16" ht="15.75" customHeight="1">
      <c r="A254" s="194" t="s">
        <v>1107</v>
      </c>
      <c r="B254" s="1486" t="s">
        <v>1108</v>
      </c>
      <c r="C254" s="1480" t="str">
        <f t="shared" si="97"/>
        <v>DXDH.2007.700.60</v>
      </c>
      <c r="D254" s="1478" t="s">
        <v>2242</v>
      </c>
      <c r="E254" s="1481">
        <v>700</v>
      </c>
      <c r="F254" s="1481">
        <v>60</v>
      </c>
      <c r="G254" s="1482" t="str">
        <f t="shared" si="94"/>
        <v>Disc DiamantatExpert pt. Beton armat / Mat. Dure - Turbo Laser 700x60 (mm) Premium - DXDH.2007.700.60</v>
      </c>
      <c r="H254" s="1553" t="s">
        <v>984</v>
      </c>
      <c r="I254" s="1483">
        <v>2050.6194</v>
      </c>
      <c r="K254" s="1485" t="s">
        <v>1026</v>
      </c>
      <c r="L254" s="1532">
        <f t="shared" si="95"/>
        <v>1497</v>
      </c>
      <c r="M254" s="1483">
        <f t="shared" si="96"/>
        <v>1537.9645500000001</v>
      </c>
      <c r="N254" s="1483">
        <f t="shared" si="98"/>
        <v>1640.4955200000002</v>
      </c>
      <c r="O254" s="1483">
        <v>2050.6194</v>
      </c>
      <c r="P254" s="1483">
        <f t="shared" si="99"/>
        <v>2440.2370860000001</v>
      </c>
    </row>
    <row r="255" spans="1:16" s="198" customFormat="1" ht="15.75" customHeight="1">
      <c r="A255" s="194" t="s">
        <v>1109</v>
      </c>
      <c r="B255" s="203" t="s">
        <v>1110</v>
      </c>
      <c r="C255" s="1480" t="str">
        <f t="shared" si="97"/>
        <v>DXDH.2007.800.25</v>
      </c>
      <c r="D255" s="1478" t="s">
        <v>2242</v>
      </c>
      <c r="E255" s="1481">
        <v>800</v>
      </c>
      <c r="F255" s="1481">
        <v>25.4</v>
      </c>
      <c r="G255" s="1482" t="str">
        <f t="shared" si="94"/>
        <v>Disc DiamantatExpert pt. Beton armat / Mat. Dure - Turbo Laser 800x25.4 (mm) Premium - DXDH.2007.800.25</v>
      </c>
      <c r="H255" s="1554" t="s">
        <v>984</v>
      </c>
      <c r="I255" s="553">
        <v>2321.2548000000002</v>
      </c>
      <c r="J255" s="204"/>
      <c r="K255" s="1493" t="s">
        <v>1026</v>
      </c>
      <c r="L255" s="1532">
        <f t="shared" si="95"/>
        <v>1694.6</v>
      </c>
      <c r="M255" s="1483">
        <f t="shared" si="96"/>
        <v>1740.9411</v>
      </c>
      <c r="N255" s="553">
        <f t="shared" si="98"/>
        <v>1857.0038400000003</v>
      </c>
      <c r="O255" s="553">
        <v>2321.2548000000002</v>
      </c>
      <c r="P255" s="553">
        <f t="shared" si="99"/>
        <v>2762.293212</v>
      </c>
    </row>
    <row r="256" spans="1:16" ht="15.75" customHeight="1">
      <c r="A256" s="194" t="s">
        <v>1111</v>
      </c>
      <c r="B256" s="1486" t="s">
        <v>1112</v>
      </c>
      <c r="C256" s="1480" t="str">
        <f t="shared" si="97"/>
        <v>DXDH.2007.900.25</v>
      </c>
      <c r="D256" s="1478" t="s">
        <v>2242</v>
      </c>
      <c r="E256" s="1481">
        <v>900</v>
      </c>
      <c r="F256" s="1481">
        <v>25.4</v>
      </c>
      <c r="G256" s="1482" t="str">
        <f t="shared" si="94"/>
        <v>Disc DiamantatExpert pt. Beton armat / Mat. Dure - Turbo Laser 900x25.4 (mm) Premium - DXDH.2007.900.25</v>
      </c>
      <c r="H256" s="1553" t="s">
        <v>984</v>
      </c>
      <c r="I256" s="1483">
        <v>3536.28</v>
      </c>
      <c r="K256" s="1485" t="s">
        <v>1026</v>
      </c>
      <c r="L256" s="1532">
        <f t="shared" si="95"/>
        <v>2581.5</v>
      </c>
      <c r="M256" s="1483">
        <f t="shared" si="96"/>
        <v>2652.21</v>
      </c>
      <c r="N256" s="1483">
        <f t="shared" si="98"/>
        <v>2829.0240000000003</v>
      </c>
      <c r="O256" s="1483">
        <v>3536.28</v>
      </c>
      <c r="P256" s="1483">
        <f t="shared" si="99"/>
        <v>4208.1732000000002</v>
      </c>
    </row>
    <row r="257" spans="1:16" ht="15.75" customHeight="1">
      <c r="A257" s="194" t="s">
        <v>1113</v>
      </c>
      <c r="B257" s="1486" t="s">
        <v>1114</v>
      </c>
      <c r="C257" s="1480" t="str">
        <f t="shared" si="97"/>
        <v>DXDH.2007.900.60</v>
      </c>
      <c r="D257" s="1478" t="s">
        <v>2242</v>
      </c>
      <c r="E257" s="1481">
        <v>900</v>
      </c>
      <c r="F257" s="1481">
        <v>60</v>
      </c>
      <c r="G257" s="1482" t="str">
        <f t="shared" si="94"/>
        <v>Disc DiamantatExpert pt. Beton armat / Mat. Dure - Turbo Laser 900x60 (mm) Premium - DXDH.2007.900.60</v>
      </c>
      <c r="H257" s="1553" t="s">
        <v>984</v>
      </c>
      <c r="I257" s="1483">
        <v>3536.28</v>
      </c>
      <c r="K257" s="1485" t="s">
        <v>1026</v>
      </c>
      <c r="L257" s="1532">
        <f t="shared" si="95"/>
        <v>2581.5</v>
      </c>
      <c r="M257" s="1483">
        <f t="shared" si="96"/>
        <v>2652.21</v>
      </c>
      <c r="N257" s="1483">
        <f t="shared" si="98"/>
        <v>2829.0240000000003</v>
      </c>
      <c r="O257" s="1483">
        <v>3536.28</v>
      </c>
      <c r="P257" s="1483">
        <f t="shared" si="99"/>
        <v>4208.1732000000002</v>
      </c>
    </row>
    <row r="258" spans="1:16" ht="15.75" customHeight="1">
      <c r="J258" s="1484"/>
    </row>
    <row r="259" spans="1:16" ht="15.75" customHeight="1">
      <c r="A259" s="195"/>
      <c r="B259" s="1487"/>
      <c r="C259" s="1337"/>
      <c r="D259" s="192" t="s">
        <v>1072</v>
      </c>
      <c r="E259" s="1346"/>
      <c r="F259" s="1346"/>
      <c r="G259" s="195"/>
      <c r="H259" s="1348"/>
      <c r="I259" s="1488"/>
      <c r="J259" s="1489"/>
      <c r="K259" s="1490"/>
      <c r="L259" s="1828"/>
      <c r="M259" s="1488"/>
      <c r="N259" s="1488"/>
      <c r="O259" s="1488"/>
      <c r="P259" s="1488"/>
    </row>
    <row r="260" spans="1:16" ht="15.75" customHeight="1">
      <c r="A260" s="194" t="s">
        <v>1115</v>
      </c>
      <c r="B260" s="1486" t="s">
        <v>1116</v>
      </c>
      <c r="C260" s="1480" t="str">
        <f t="shared" si="97"/>
        <v>DXDH.2017.115</v>
      </c>
      <c r="D260" s="1478" t="s">
        <v>1072</v>
      </c>
      <c r="E260" s="1481">
        <v>115</v>
      </c>
      <c r="F260" s="1481">
        <v>22.2</v>
      </c>
      <c r="G260" s="1482" t="str">
        <f t="shared" ref="G260:G274" si="100">CONCATENATE("Disc DiamantatExpert pt. ",+D260," ",+E260,"x",+F260," (mm) ",+K260," - ",+C260)</f>
        <v>Disc DiamantatExpert pt. Beton armat - Turbo Laser 115x22.2 (mm) Profesional Standard - DXDH.2017.115</v>
      </c>
      <c r="H260" s="1553" t="s">
        <v>984</v>
      </c>
      <c r="I260" s="1483">
        <v>61.758000000000003</v>
      </c>
      <c r="J260" s="1484" t="s">
        <v>1074</v>
      </c>
      <c r="K260" s="1485" t="s">
        <v>986</v>
      </c>
      <c r="L260" s="1532">
        <f t="shared" ref="L260:L274" si="101">ROUNDUP(O260*0.73,1)</f>
        <v>45.1</v>
      </c>
      <c r="M260" s="1483">
        <f>O260*0.75</f>
        <v>46.3185</v>
      </c>
      <c r="N260" s="1483">
        <f t="shared" si="98"/>
        <v>49.406400000000005</v>
      </c>
      <c r="O260" s="1483">
        <v>61.758000000000003</v>
      </c>
      <c r="P260" s="1483">
        <f t="shared" si="99"/>
        <v>73.492019999999997</v>
      </c>
    </row>
    <row r="261" spans="1:16" s="198" customFormat="1" ht="15.75" customHeight="1">
      <c r="A261" s="194" t="s">
        <v>1117</v>
      </c>
      <c r="B261" s="203" t="s">
        <v>1118</v>
      </c>
      <c r="C261" s="1480" t="str">
        <f t="shared" si="97"/>
        <v>DXDH.2017.125</v>
      </c>
      <c r="D261" s="1478" t="s">
        <v>1072</v>
      </c>
      <c r="E261" s="1481">
        <v>125</v>
      </c>
      <c r="F261" s="1481">
        <v>22.2</v>
      </c>
      <c r="G261" s="1482" t="str">
        <f t="shared" si="100"/>
        <v>Disc DiamantatExpert pt. Beton armat - Turbo Laser 125x22.2 (mm) Profesional Standard - DXDH.2017.125</v>
      </c>
      <c r="H261" s="1554" t="s">
        <v>984</v>
      </c>
      <c r="I261" s="553">
        <v>62.322000000000003</v>
      </c>
      <c r="J261" s="196" t="s">
        <v>1076</v>
      </c>
      <c r="K261" s="1493" t="s">
        <v>986</v>
      </c>
      <c r="L261" s="1532">
        <f t="shared" si="101"/>
        <v>45.5</v>
      </c>
      <c r="M261" s="1483">
        <f t="shared" ref="M261:M274" si="102">O261*0.75</f>
        <v>46.741500000000002</v>
      </c>
      <c r="N261" s="553">
        <f t="shared" si="98"/>
        <v>49.857600000000005</v>
      </c>
      <c r="O261" s="553">
        <v>62.322000000000003</v>
      </c>
      <c r="P261" s="553">
        <f t="shared" si="99"/>
        <v>74.163179999999997</v>
      </c>
    </row>
    <row r="262" spans="1:16" ht="15.75" customHeight="1">
      <c r="A262" s="548" t="s">
        <v>1119</v>
      </c>
      <c r="B262" s="1494" t="s">
        <v>1120</v>
      </c>
      <c r="C262" s="1480" t="str">
        <f t="shared" si="97"/>
        <v>DXDH.2017.150</v>
      </c>
      <c r="D262" s="1478" t="s">
        <v>1072</v>
      </c>
      <c r="E262" s="1481">
        <v>150</v>
      </c>
      <c r="F262" s="1481">
        <v>22.2</v>
      </c>
      <c r="G262" s="1482" t="str">
        <f t="shared" si="100"/>
        <v>Disc DiamantatExpert pt. Beton armat - Turbo Laser 150x22.2 (mm) Profesional Standard - DXDH.2017.150</v>
      </c>
      <c r="H262" s="1556" t="s">
        <v>984</v>
      </c>
      <c r="I262" s="1549">
        <v>99.922000000000011</v>
      </c>
      <c r="J262" s="1484" t="s">
        <v>1121</v>
      </c>
      <c r="K262" s="1550" t="s">
        <v>986</v>
      </c>
      <c r="L262" s="1532">
        <f t="shared" si="101"/>
        <v>73</v>
      </c>
      <c r="M262" s="1549">
        <f t="shared" si="102"/>
        <v>74.941500000000005</v>
      </c>
      <c r="N262" s="1549">
        <f t="shared" si="98"/>
        <v>79.937600000000018</v>
      </c>
      <c r="O262" s="1549">
        <v>99.922000000000011</v>
      </c>
      <c r="P262" s="1549">
        <f t="shared" si="99"/>
        <v>118.90718000000001</v>
      </c>
    </row>
    <row r="263" spans="1:16" s="198" customFormat="1" ht="15.75" customHeight="1">
      <c r="A263" s="548" t="s">
        <v>1122</v>
      </c>
      <c r="B263" s="200" t="s">
        <v>1123</v>
      </c>
      <c r="C263" s="1480" t="str">
        <f t="shared" si="97"/>
        <v>DXDH.2017.180</v>
      </c>
      <c r="D263" s="1478" t="s">
        <v>1072</v>
      </c>
      <c r="E263" s="1481">
        <v>180</v>
      </c>
      <c r="F263" s="1481">
        <v>22.2</v>
      </c>
      <c r="G263" s="1482" t="str">
        <f t="shared" si="100"/>
        <v>Disc DiamantatExpert pt. Beton armat - Turbo Laser 180x22.2 (mm) Profesional Standard - DXDH.2017.180</v>
      </c>
      <c r="H263" s="1555" t="s">
        <v>984</v>
      </c>
      <c r="I263" s="552">
        <v>118.25200000000001</v>
      </c>
      <c r="J263" s="196" t="s">
        <v>1081</v>
      </c>
      <c r="K263" s="197" t="s">
        <v>986</v>
      </c>
      <c r="L263" s="1532">
        <f t="shared" si="101"/>
        <v>86.399999999999991</v>
      </c>
      <c r="M263" s="1549">
        <f t="shared" si="102"/>
        <v>88.689000000000007</v>
      </c>
      <c r="N263" s="552">
        <f t="shared" si="98"/>
        <v>94.601600000000019</v>
      </c>
      <c r="O263" s="552">
        <v>118.25200000000001</v>
      </c>
      <c r="P263" s="552">
        <f t="shared" si="99"/>
        <v>140.71988000000002</v>
      </c>
    </row>
    <row r="264" spans="1:16" ht="15.75" customHeight="1">
      <c r="A264" s="548" t="s">
        <v>1124</v>
      </c>
      <c r="B264" s="1494" t="s">
        <v>1125</v>
      </c>
      <c r="C264" s="1480" t="str">
        <f t="shared" si="97"/>
        <v>DXDH.2017.230</v>
      </c>
      <c r="D264" s="1478" t="s">
        <v>1072</v>
      </c>
      <c r="E264" s="1481">
        <v>230</v>
      </c>
      <c r="F264" s="1481">
        <v>22.2</v>
      </c>
      <c r="G264" s="1482" t="str">
        <f t="shared" si="100"/>
        <v>Disc DiamantatExpert pt. Beton armat - Turbo Laser 230x22.2 (mm) Profesional Standard - DXDH.2017.230</v>
      </c>
      <c r="H264" s="1556" t="s">
        <v>984</v>
      </c>
      <c r="I264" s="1549">
        <v>146.54599999999999</v>
      </c>
      <c r="J264" s="1484"/>
      <c r="K264" s="1550" t="s">
        <v>986</v>
      </c>
      <c r="L264" s="1532">
        <f t="shared" si="101"/>
        <v>107</v>
      </c>
      <c r="M264" s="1549">
        <f t="shared" si="102"/>
        <v>109.90949999999999</v>
      </c>
      <c r="N264" s="1549">
        <f t="shared" si="98"/>
        <v>117.2368</v>
      </c>
      <c r="O264" s="1549">
        <v>146.54599999999999</v>
      </c>
      <c r="P264" s="1549">
        <f t="shared" si="99"/>
        <v>174.38973999999999</v>
      </c>
    </row>
    <row r="265" spans="1:16" s="198" customFormat="1" ht="15.75" customHeight="1">
      <c r="A265" s="194" t="s">
        <v>1126</v>
      </c>
      <c r="B265" s="203" t="s">
        <v>1127</v>
      </c>
      <c r="C265" s="1480" t="str">
        <f t="shared" si="97"/>
        <v>DXDH.2017.300.20</v>
      </c>
      <c r="D265" s="1478" t="s">
        <v>1072</v>
      </c>
      <c r="E265" s="1481">
        <v>300</v>
      </c>
      <c r="F265" s="1481">
        <v>20</v>
      </c>
      <c r="G265" s="1482" t="str">
        <f t="shared" si="100"/>
        <v>Disc DiamantatExpert pt. Beton armat - Turbo Laser 300x20 (mm) Profesional Standard - DXDH.2017.300.20</v>
      </c>
      <c r="H265" s="1555" t="s">
        <v>984</v>
      </c>
      <c r="I265" s="552">
        <v>247.596</v>
      </c>
      <c r="J265" s="196"/>
      <c r="K265" s="197" t="s">
        <v>986</v>
      </c>
      <c r="L265" s="1532">
        <f t="shared" si="101"/>
        <v>180.79999999999998</v>
      </c>
      <c r="M265" s="1549">
        <f t="shared" si="102"/>
        <v>185.697</v>
      </c>
      <c r="N265" s="552">
        <f t="shared" si="98"/>
        <v>198.07680000000002</v>
      </c>
      <c r="O265" s="552">
        <v>247.596</v>
      </c>
      <c r="P265" s="552">
        <f t="shared" si="99"/>
        <v>294.63923999999997</v>
      </c>
    </row>
    <row r="266" spans="1:16" s="198" customFormat="1" ht="15.75" customHeight="1">
      <c r="A266" s="194" t="s">
        <v>1128</v>
      </c>
      <c r="B266" s="203" t="s">
        <v>1129</v>
      </c>
      <c r="C266" s="1480" t="str">
        <f t="shared" si="97"/>
        <v>DXDH.2017.300.22</v>
      </c>
      <c r="D266" s="1478" t="s">
        <v>1072</v>
      </c>
      <c r="E266" s="1481">
        <v>300</v>
      </c>
      <c r="F266" s="1481">
        <v>22.2</v>
      </c>
      <c r="G266" s="1482" t="str">
        <f t="shared" si="100"/>
        <v>Disc DiamantatExpert pt. Beton armat - Turbo Laser 300x22.2 (mm) Profesional Standard - DXDH.2017.300.22</v>
      </c>
      <c r="H266" s="1555" t="s">
        <v>984</v>
      </c>
      <c r="I266" s="552">
        <v>247.596</v>
      </c>
      <c r="J266" s="196"/>
      <c r="K266" s="197" t="s">
        <v>986</v>
      </c>
      <c r="L266" s="1532">
        <f t="shared" si="101"/>
        <v>180.79999999999998</v>
      </c>
      <c r="M266" s="1549">
        <f t="shared" si="102"/>
        <v>185.697</v>
      </c>
      <c r="N266" s="552">
        <f t="shared" si="98"/>
        <v>198.07680000000002</v>
      </c>
      <c r="O266" s="552">
        <v>247.596</v>
      </c>
      <c r="P266" s="552">
        <f t="shared" si="99"/>
        <v>294.63923999999997</v>
      </c>
    </row>
    <row r="267" spans="1:16" s="198" customFormat="1" ht="15.75" customHeight="1">
      <c r="A267" s="548" t="s">
        <v>1130</v>
      </c>
      <c r="B267" s="200" t="s">
        <v>1131</v>
      </c>
      <c r="C267" s="1480" t="str">
        <f t="shared" si="97"/>
        <v>DXDH.2017.300.25</v>
      </c>
      <c r="D267" s="1478" t="s">
        <v>1072</v>
      </c>
      <c r="E267" s="1481">
        <v>300</v>
      </c>
      <c r="F267" s="1481">
        <v>25.4</v>
      </c>
      <c r="G267" s="1482" t="str">
        <f t="shared" si="100"/>
        <v>Disc DiamantatExpert pt. Beton armat - Turbo Laser 300x25.4 (mm) Profesional Standard - DXDH.2017.300.25</v>
      </c>
      <c r="H267" s="1555" t="s">
        <v>984</v>
      </c>
      <c r="I267" s="552">
        <v>247.596</v>
      </c>
      <c r="J267" s="196"/>
      <c r="K267" s="197" t="s">
        <v>986</v>
      </c>
      <c r="L267" s="1532">
        <f t="shared" si="101"/>
        <v>180.79999999999998</v>
      </c>
      <c r="M267" s="1549">
        <f t="shared" si="102"/>
        <v>185.697</v>
      </c>
      <c r="N267" s="552">
        <f t="shared" si="98"/>
        <v>198.07680000000002</v>
      </c>
      <c r="O267" s="552">
        <v>247.596</v>
      </c>
      <c r="P267" s="552">
        <f t="shared" si="99"/>
        <v>294.63923999999997</v>
      </c>
    </row>
    <row r="268" spans="1:16" s="198" customFormat="1" ht="15.75" customHeight="1">
      <c r="A268" s="194" t="s">
        <v>1132</v>
      </c>
      <c r="B268" s="203" t="s">
        <v>1133</v>
      </c>
      <c r="C268" s="1480" t="str">
        <f t="shared" si="97"/>
        <v>DXDH.2017.300.30</v>
      </c>
      <c r="D268" s="1478" t="s">
        <v>1072</v>
      </c>
      <c r="E268" s="1481">
        <v>300</v>
      </c>
      <c r="F268" s="1481">
        <v>30</v>
      </c>
      <c r="G268" s="1482" t="str">
        <f t="shared" si="100"/>
        <v>Disc DiamantatExpert pt. Beton armat - Turbo Laser 300x30 (mm) Profesional Standard - DXDH.2017.300.30</v>
      </c>
      <c r="H268" s="1555" t="s">
        <v>984</v>
      </c>
      <c r="I268" s="552">
        <v>247.596</v>
      </c>
      <c r="J268" s="196"/>
      <c r="K268" s="197" t="s">
        <v>986</v>
      </c>
      <c r="L268" s="1532">
        <f t="shared" si="101"/>
        <v>180.79999999999998</v>
      </c>
      <c r="M268" s="1549">
        <f t="shared" si="102"/>
        <v>185.697</v>
      </c>
      <c r="N268" s="552">
        <f t="shared" si="98"/>
        <v>198.07680000000002</v>
      </c>
      <c r="O268" s="552">
        <v>247.596</v>
      </c>
      <c r="P268" s="552">
        <f t="shared" si="99"/>
        <v>294.63923999999997</v>
      </c>
    </row>
    <row r="269" spans="1:16" ht="15.75" customHeight="1">
      <c r="A269" s="194" t="s">
        <v>1134</v>
      </c>
      <c r="B269" s="1486" t="s">
        <v>1135</v>
      </c>
      <c r="C269" s="1480" t="str">
        <f t="shared" si="97"/>
        <v>DXDH.2017.350.20</v>
      </c>
      <c r="D269" s="1478" t="s">
        <v>1072</v>
      </c>
      <c r="E269" s="1481">
        <v>350</v>
      </c>
      <c r="F269" s="1481">
        <v>20</v>
      </c>
      <c r="G269" s="1482" t="str">
        <f t="shared" si="100"/>
        <v>Disc DiamantatExpert pt. Beton armat - Turbo Laser 350x20 (mm) Profesional Standard - DXDH.2017.350.20</v>
      </c>
      <c r="H269" s="1556" t="s">
        <v>984</v>
      </c>
      <c r="I269" s="1549">
        <v>276.92400000000004</v>
      </c>
      <c r="J269" s="1484"/>
      <c r="K269" s="1550" t="s">
        <v>986</v>
      </c>
      <c r="L269" s="1532">
        <f t="shared" si="101"/>
        <v>202.2</v>
      </c>
      <c r="M269" s="1549">
        <f t="shared" si="102"/>
        <v>207.69300000000004</v>
      </c>
      <c r="N269" s="1549">
        <f t="shared" si="98"/>
        <v>221.53920000000005</v>
      </c>
      <c r="O269" s="1549">
        <v>276.92400000000004</v>
      </c>
      <c r="P269" s="1549">
        <f t="shared" si="99"/>
        <v>329.53956000000005</v>
      </c>
    </row>
    <row r="270" spans="1:16" ht="15.75" customHeight="1">
      <c r="A270" s="194" t="s">
        <v>1136</v>
      </c>
      <c r="B270" s="1486" t="s">
        <v>1137</v>
      </c>
      <c r="C270" s="1480" t="str">
        <f t="shared" si="97"/>
        <v>DXDH.2017.350.22</v>
      </c>
      <c r="D270" s="1478" t="s">
        <v>1072</v>
      </c>
      <c r="E270" s="1481">
        <v>350</v>
      </c>
      <c r="F270" s="1481">
        <v>22.2</v>
      </c>
      <c r="G270" s="1482" t="str">
        <f t="shared" si="100"/>
        <v>Disc DiamantatExpert pt. Beton armat - Turbo Laser 350x22.2 (mm) Profesional Standard - DXDH.2017.350.22</v>
      </c>
      <c r="H270" s="1556" t="s">
        <v>984</v>
      </c>
      <c r="I270" s="1549">
        <v>276.92400000000004</v>
      </c>
      <c r="J270" s="1484"/>
      <c r="K270" s="1550" t="s">
        <v>986</v>
      </c>
      <c r="L270" s="1532">
        <f t="shared" si="101"/>
        <v>202.2</v>
      </c>
      <c r="M270" s="1549">
        <f t="shared" si="102"/>
        <v>207.69300000000004</v>
      </c>
      <c r="N270" s="1549">
        <f t="shared" si="98"/>
        <v>221.53920000000005</v>
      </c>
      <c r="O270" s="1549">
        <v>276.92400000000004</v>
      </c>
      <c r="P270" s="1549">
        <f t="shared" si="99"/>
        <v>329.53956000000005</v>
      </c>
    </row>
    <row r="271" spans="1:16" ht="15.75" customHeight="1">
      <c r="A271" s="548" t="s">
        <v>1138</v>
      </c>
      <c r="B271" s="1494" t="s">
        <v>1139</v>
      </c>
      <c r="C271" s="1480" t="str">
        <f t="shared" si="97"/>
        <v>DXDH.2017.350.25</v>
      </c>
      <c r="D271" s="1478" t="s">
        <v>1072</v>
      </c>
      <c r="E271" s="1481">
        <v>350</v>
      </c>
      <c r="F271" s="1481">
        <v>25.4</v>
      </c>
      <c r="G271" s="1482" t="str">
        <f t="shared" si="100"/>
        <v>Disc DiamantatExpert pt. Beton armat - Turbo Laser 350x25.4 (mm) Profesional Standard - DXDH.2017.350.25</v>
      </c>
      <c r="H271" s="1556" t="s">
        <v>984</v>
      </c>
      <c r="I271" s="1549">
        <v>276.92400000000004</v>
      </c>
      <c r="J271" s="1484"/>
      <c r="K271" s="1550" t="s">
        <v>986</v>
      </c>
      <c r="L271" s="1532">
        <f t="shared" si="101"/>
        <v>202.2</v>
      </c>
      <c r="M271" s="1549">
        <f t="shared" si="102"/>
        <v>207.69300000000004</v>
      </c>
      <c r="N271" s="1549">
        <f t="shared" si="98"/>
        <v>221.53920000000005</v>
      </c>
      <c r="O271" s="1549">
        <v>276.92400000000004</v>
      </c>
      <c r="P271" s="1549">
        <f t="shared" si="99"/>
        <v>329.53956000000005</v>
      </c>
    </row>
    <row r="272" spans="1:16" s="198" customFormat="1" ht="15.75" customHeight="1">
      <c r="A272" s="194" t="s">
        <v>1140</v>
      </c>
      <c r="B272" s="203" t="s">
        <v>1141</v>
      </c>
      <c r="C272" s="1480" t="str">
        <f t="shared" si="97"/>
        <v>DXDH.2017.400.20</v>
      </c>
      <c r="D272" s="1478" t="s">
        <v>1072</v>
      </c>
      <c r="E272" s="1481">
        <v>400</v>
      </c>
      <c r="F272" s="1481">
        <v>20</v>
      </c>
      <c r="G272" s="1482" t="str">
        <f t="shared" si="100"/>
        <v>Disc DiamantatExpert pt. Beton armat - Turbo Laser 400x20 (mm) Profesional Standard - DXDH.2017.400.20</v>
      </c>
      <c r="H272" s="1555" t="s">
        <v>984</v>
      </c>
      <c r="I272" s="552">
        <v>402.79</v>
      </c>
      <c r="J272" s="196"/>
      <c r="K272" s="197" t="s">
        <v>986</v>
      </c>
      <c r="L272" s="1532">
        <f t="shared" si="101"/>
        <v>294.10000000000002</v>
      </c>
      <c r="M272" s="1549">
        <f t="shared" si="102"/>
        <v>302.09250000000003</v>
      </c>
      <c r="N272" s="552">
        <f t="shared" si="98"/>
        <v>322.23200000000003</v>
      </c>
      <c r="O272" s="552">
        <v>402.79</v>
      </c>
      <c r="P272" s="552">
        <f t="shared" si="99"/>
        <v>479.32010000000002</v>
      </c>
    </row>
    <row r="273" spans="1:22" s="198" customFormat="1" ht="15.75" customHeight="1">
      <c r="A273" s="548" t="s">
        <v>1142</v>
      </c>
      <c r="B273" s="200" t="s">
        <v>1143</v>
      </c>
      <c r="C273" s="1480" t="str">
        <f t="shared" si="97"/>
        <v>DXDH.2017.400.25</v>
      </c>
      <c r="D273" s="1478" t="s">
        <v>1072</v>
      </c>
      <c r="E273" s="1481">
        <v>400</v>
      </c>
      <c r="F273" s="1481">
        <v>25.4</v>
      </c>
      <c r="G273" s="1482" t="str">
        <f t="shared" si="100"/>
        <v>Disc DiamantatExpert pt. Beton armat - Turbo Laser 400x25.4 (mm) Profesional Standard - DXDH.2017.400.25</v>
      </c>
      <c r="H273" s="1555" t="s">
        <v>984</v>
      </c>
      <c r="I273" s="552">
        <v>402.79</v>
      </c>
      <c r="J273" s="196"/>
      <c r="K273" s="197" t="s">
        <v>986</v>
      </c>
      <c r="L273" s="1532">
        <f t="shared" si="101"/>
        <v>294.10000000000002</v>
      </c>
      <c r="M273" s="1549">
        <f t="shared" si="102"/>
        <v>302.09250000000003</v>
      </c>
      <c r="N273" s="552">
        <f t="shared" si="98"/>
        <v>322.23200000000003</v>
      </c>
      <c r="O273" s="552">
        <v>402.79</v>
      </c>
      <c r="P273" s="552">
        <f t="shared" si="99"/>
        <v>479.32010000000002</v>
      </c>
    </row>
    <row r="274" spans="1:22" ht="15.75" customHeight="1">
      <c r="A274" s="548" t="s">
        <v>1144</v>
      </c>
      <c r="B274" s="1494" t="s">
        <v>1145</v>
      </c>
      <c r="C274" s="1480" t="str">
        <f t="shared" si="97"/>
        <v>DXDH.2017.450.25</v>
      </c>
      <c r="D274" s="1478" t="s">
        <v>1072</v>
      </c>
      <c r="E274" s="1481">
        <v>450</v>
      </c>
      <c r="F274" s="1481">
        <v>25.4</v>
      </c>
      <c r="G274" s="1482" t="str">
        <f t="shared" si="100"/>
        <v>Disc DiamantatExpert pt. Beton armat - Turbo Laser 450x25.4 (mm) Profesional Standard - DXDH.2017.450.25</v>
      </c>
      <c r="H274" s="1556" t="s">
        <v>984</v>
      </c>
      <c r="I274" s="1549">
        <v>507.13000000000005</v>
      </c>
      <c r="J274" s="1484"/>
      <c r="K274" s="1550" t="s">
        <v>986</v>
      </c>
      <c r="L274" s="1532">
        <f t="shared" si="101"/>
        <v>370.3</v>
      </c>
      <c r="M274" s="1549">
        <f t="shared" si="102"/>
        <v>380.34750000000003</v>
      </c>
      <c r="N274" s="1549">
        <f t="shared" si="98"/>
        <v>405.70400000000006</v>
      </c>
      <c r="O274" s="1549">
        <v>507.13000000000005</v>
      </c>
      <c r="P274" s="1549">
        <f t="shared" si="99"/>
        <v>603.48470000000009</v>
      </c>
    </row>
    <row r="275" spans="1:22" ht="15.75" customHeight="1">
      <c r="K275" s="1485"/>
      <c r="L275" s="1532"/>
    </row>
    <row r="276" spans="1:22" ht="15.75" customHeight="1">
      <c r="A276" s="195"/>
      <c r="B276" s="1487"/>
      <c r="C276" s="1337"/>
      <c r="D276" s="192" t="s">
        <v>1146</v>
      </c>
      <c r="E276" s="1346"/>
      <c r="F276" s="1346"/>
      <c r="G276" s="195"/>
      <c r="H276" s="1348"/>
      <c r="I276" s="1488"/>
      <c r="J276" s="1489"/>
      <c r="K276" s="1490"/>
      <c r="L276" s="1828"/>
      <c r="M276" s="1488"/>
      <c r="N276" s="1488"/>
      <c r="O276" s="1488"/>
      <c r="P276" s="1488"/>
    </row>
    <row r="277" spans="1:22" ht="15.75" customHeight="1">
      <c r="A277" s="205" t="s">
        <v>1040</v>
      </c>
      <c r="B277" s="1486" t="s">
        <v>1147</v>
      </c>
      <c r="C277" s="1480" t="str">
        <f t="shared" si="97"/>
        <v>DXDH.2097.230-SW</v>
      </c>
      <c r="D277" s="1478" t="s">
        <v>2243</v>
      </c>
      <c r="E277" s="1481">
        <v>230</v>
      </c>
      <c r="F277" s="1481">
        <v>22.2</v>
      </c>
      <c r="G277" s="1482" t="str">
        <f t="shared" ref="G277:G284" si="103">CONCATENATE("Disc DiamantatExpert pt. ",+D277," ",+E277,"x",+F277," (mm) ",+K277," - ",+C277)</f>
        <v>Disc DiamantatExpert pt. Beton armat &amp; Piatra - Turbo Laser SANDWICH 230x22.2 (mm) Premium - DXDH.2097.230-SW</v>
      </c>
      <c r="H277" s="1553" t="s">
        <v>984</v>
      </c>
      <c r="I277" s="1483">
        <v>274.52700000000004</v>
      </c>
      <c r="J277" s="1484" t="s">
        <v>1074</v>
      </c>
      <c r="K277" s="1485" t="s">
        <v>1026</v>
      </c>
      <c r="L277" s="1532">
        <f t="shared" ref="L277:L284" si="104">ROUNDUP(O277*0.73,1)</f>
        <v>200.5</v>
      </c>
      <c r="M277" s="1483">
        <f t="shared" ref="M277:M284" si="105">O277*0.75</f>
        <v>205.89525000000003</v>
      </c>
      <c r="N277" s="1483">
        <f t="shared" si="98"/>
        <v>219.62160000000006</v>
      </c>
      <c r="O277" s="1483">
        <v>274.52700000000004</v>
      </c>
      <c r="P277" s="1483">
        <f t="shared" si="99"/>
        <v>326.68713000000002</v>
      </c>
    </row>
    <row r="278" spans="1:22" ht="15.75" customHeight="1">
      <c r="A278" s="205" t="s">
        <v>1040</v>
      </c>
      <c r="B278" s="1486" t="s">
        <v>1148</v>
      </c>
      <c r="C278" s="1480" t="str">
        <f t="shared" si="97"/>
        <v>DXDH.2097.300.20-SW</v>
      </c>
      <c r="D278" s="1478" t="s">
        <v>2243</v>
      </c>
      <c r="E278" s="1481">
        <v>300</v>
      </c>
      <c r="F278" s="1481">
        <v>20</v>
      </c>
      <c r="G278" s="1482" t="str">
        <f t="shared" si="103"/>
        <v>Disc DiamantatExpert pt. Beton armat &amp; Piatra - Turbo Laser SANDWICH 300x20 (mm) Premium - DXDH.2097.300.20-SW</v>
      </c>
      <c r="H278" s="1553" t="s">
        <v>984</v>
      </c>
      <c r="I278" s="1483">
        <v>497.10960000000006</v>
      </c>
      <c r="J278" s="1484" t="s">
        <v>1076</v>
      </c>
      <c r="K278" s="1485" t="s">
        <v>1026</v>
      </c>
      <c r="L278" s="1532">
        <f t="shared" si="104"/>
        <v>362.90000000000003</v>
      </c>
      <c r="M278" s="1483">
        <f t="shared" si="105"/>
        <v>372.83220000000006</v>
      </c>
      <c r="N278" s="1483">
        <f t="shared" si="98"/>
        <v>397.68768000000006</v>
      </c>
      <c r="O278" s="1483">
        <v>497.10960000000006</v>
      </c>
      <c r="P278" s="1483">
        <f t="shared" si="99"/>
        <v>591.56042400000001</v>
      </c>
    </row>
    <row r="279" spans="1:22" ht="15.75" customHeight="1">
      <c r="A279" s="205" t="s">
        <v>1040</v>
      </c>
      <c r="B279" s="1486" t="s">
        <v>1149</v>
      </c>
      <c r="C279" s="1480" t="str">
        <f t="shared" si="97"/>
        <v>DXDH.2097.300.25-SW</v>
      </c>
      <c r="D279" s="1478" t="s">
        <v>2243</v>
      </c>
      <c r="E279" s="1481">
        <v>300</v>
      </c>
      <c r="F279" s="1481">
        <v>25.4</v>
      </c>
      <c r="G279" s="1482" t="str">
        <f t="shared" si="103"/>
        <v>Disc DiamantatExpert pt. Beton armat &amp; Piatra - Turbo Laser SANDWICH 300x25.4 (mm) Premium - DXDH.2097.300.25-SW</v>
      </c>
      <c r="H279" s="1553" t="s">
        <v>984</v>
      </c>
      <c r="I279" s="1483">
        <v>497.10960000000006</v>
      </c>
      <c r="J279" s="1484" t="s">
        <v>1150</v>
      </c>
      <c r="K279" s="1485" t="s">
        <v>1026</v>
      </c>
      <c r="L279" s="1532">
        <f t="shared" si="104"/>
        <v>362.90000000000003</v>
      </c>
      <c r="M279" s="1483">
        <f t="shared" si="105"/>
        <v>372.83220000000006</v>
      </c>
      <c r="N279" s="1483">
        <f t="shared" si="98"/>
        <v>397.68768000000006</v>
      </c>
      <c r="O279" s="1483">
        <v>497.10960000000006</v>
      </c>
      <c r="P279" s="1483">
        <f t="shared" si="99"/>
        <v>591.56042400000001</v>
      </c>
    </row>
    <row r="280" spans="1:22" ht="15.75" customHeight="1">
      <c r="A280" s="205" t="s">
        <v>1040</v>
      </c>
      <c r="B280" s="1486" t="s">
        <v>1151</v>
      </c>
      <c r="C280" s="1480" t="str">
        <f t="shared" si="97"/>
        <v>DXDH.2097.300.30-SW</v>
      </c>
      <c r="D280" s="1478" t="s">
        <v>2243</v>
      </c>
      <c r="E280" s="1481">
        <v>300</v>
      </c>
      <c r="F280" s="1481">
        <v>30</v>
      </c>
      <c r="G280" s="1482" t="str">
        <f t="shared" si="103"/>
        <v>Disc DiamantatExpert pt. Beton armat &amp; Piatra - Turbo Laser SANDWICH 300x30 (mm) Premium - DXDH.2097.300.30-SW</v>
      </c>
      <c r="H280" s="1553" t="s">
        <v>984</v>
      </c>
      <c r="I280" s="1483">
        <v>497.10960000000006</v>
      </c>
      <c r="J280" s="1484" t="s">
        <v>1152</v>
      </c>
      <c r="K280" s="1485" t="s">
        <v>1026</v>
      </c>
      <c r="L280" s="1532">
        <f t="shared" si="104"/>
        <v>362.90000000000003</v>
      </c>
      <c r="M280" s="1483">
        <f t="shared" si="105"/>
        <v>372.83220000000006</v>
      </c>
      <c r="N280" s="1483">
        <f t="shared" si="98"/>
        <v>397.68768000000006</v>
      </c>
      <c r="O280" s="1483">
        <v>497.10960000000006</v>
      </c>
      <c r="P280" s="1483">
        <f t="shared" si="99"/>
        <v>591.56042400000001</v>
      </c>
    </row>
    <row r="281" spans="1:22" ht="15.75" customHeight="1">
      <c r="A281" s="205" t="s">
        <v>1040</v>
      </c>
      <c r="B281" s="1486" t="s">
        <v>1153</v>
      </c>
      <c r="C281" s="1480" t="str">
        <f t="shared" si="97"/>
        <v>DXDH.2097.350.20-SW</v>
      </c>
      <c r="D281" s="1478" t="s">
        <v>2243</v>
      </c>
      <c r="E281" s="1481">
        <v>350</v>
      </c>
      <c r="F281" s="1481">
        <v>20</v>
      </c>
      <c r="G281" s="1482" t="str">
        <f t="shared" si="103"/>
        <v>Disc DiamantatExpert pt. Beton armat &amp; Piatra - Turbo Laser SANDWICH 350x20 (mm) Premium - DXDH.2097.350.20-SW</v>
      </c>
      <c r="H281" s="1553" t="s">
        <v>984</v>
      </c>
      <c r="I281" s="1483">
        <v>598.46040000000005</v>
      </c>
      <c r="J281" s="1484" t="s">
        <v>1081</v>
      </c>
      <c r="K281" s="1485" t="s">
        <v>1026</v>
      </c>
      <c r="L281" s="1532">
        <f t="shared" si="104"/>
        <v>436.90000000000003</v>
      </c>
      <c r="M281" s="1483">
        <f t="shared" si="105"/>
        <v>448.84530000000007</v>
      </c>
      <c r="N281" s="1483">
        <f t="shared" si="98"/>
        <v>478.76832000000007</v>
      </c>
      <c r="O281" s="1483">
        <v>598.46040000000005</v>
      </c>
      <c r="P281" s="1483">
        <f t="shared" si="99"/>
        <v>712.16787599999998</v>
      </c>
    </row>
    <row r="282" spans="1:22" ht="15.75" customHeight="1">
      <c r="A282" s="205" t="s">
        <v>1040</v>
      </c>
      <c r="B282" s="1486" t="s">
        <v>1154</v>
      </c>
      <c r="C282" s="1480" t="str">
        <f t="shared" si="97"/>
        <v>DXDH.2097.350.25-SW</v>
      </c>
      <c r="D282" s="1478" t="s">
        <v>2243</v>
      </c>
      <c r="E282" s="1481">
        <v>350</v>
      </c>
      <c r="F282" s="1481">
        <v>25.4</v>
      </c>
      <c r="G282" s="1482" t="str">
        <f t="shared" si="103"/>
        <v>Disc DiamantatExpert pt. Beton armat &amp; Piatra - Turbo Laser SANDWICH 350x25.4 (mm) Premium - DXDH.2097.350.25-SW</v>
      </c>
      <c r="H282" s="1553" t="s">
        <v>984</v>
      </c>
      <c r="I282" s="1483">
        <v>598.46040000000005</v>
      </c>
      <c r="J282" s="1499" t="s">
        <v>1155</v>
      </c>
      <c r="K282" s="1485" t="s">
        <v>1026</v>
      </c>
      <c r="L282" s="1532">
        <f t="shared" si="104"/>
        <v>436.90000000000003</v>
      </c>
      <c r="M282" s="1483">
        <f t="shared" si="105"/>
        <v>448.84530000000007</v>
      </c>
      <c r="N282" s="1483">
        <f t="shared" si="98"/>
        <v>478.76832000000007</v>
      </c>
      <c r="O282" s="1483">
        <v>598.46040000000005</v>
      </c>
      <c r="P282" s="1483">
        <f t="shared" si="99"/>
        <v>712.16787599999998</v>
      </c>
    </row>
    <row r="283" spans="1:22" ht="15.75" customHeight="1">
      <c r="A283" s="205" t="s">
        <v>1040</v>
      </c>
      <c r="B283" s="1486" t="s">
        <v>1156</v>
      </c>
      <c r="C283" s="1480" t="str">
        <f t="shared" si="97"/>
        <v>DXDH.2097.350.30-SW</v>
      </c>
      <c r="D283" s="1478" t="s">
        <v>2243</v>
      </c>
      <c r="E283" s="1481">
        <v>350</v>
      </c>
      <c r="F283" s="1481">
        <v>30</v>
      </c>
      <c r="G283" s="1482" t="str">
        <f t="shared" si="103"/>
        <v>Disc DiamantatExpert pt. Beton armat &amp; Piatra - Turbo Laser SANDWICH 350x30 (mm) Premium - DXDH.2097.350.30-SW</v>
      </c>
      <c r="H283" s="1553" t="s">
        <v>984</v>
      </c>
      <c r="I283" s="1483">
        <v>598.46040000000005</v>
      </c>
      <c r="K283" s="1485" t="s">
        <v>1026</v>
      </c>
      <c r="L283" s="1532">
        <f t="shared" si="104"/>
        <v>436.90000000000003</v>
      </c>
      <c r="M283" s="1483">
        <f t="shared" si="105"/>
        <v>448.84530000000007</v>
      </c>
      <c r="N283" s="1483">
        <f t="shared" si="98"/>
        <v>478.76832000000007</v>
      </c>
      <c r="O283" s="1483">
        <v>598.46040000000005</v>
      </c>
      <c r="P283" s="1483">
        <f t="shared" si="99"/>
        <v>712.16787599999998</v>
      </c>
    </row>
    <row r="284" spans="1:22" ht="15.75" customHeight="1">
      <c r="A284" s="205" t="s">
        <v>1040</v>
      </c>
      <c r="B284" s="1486" t="s">
        <v>1157</v>
      </c>
      <c r="C284" s="1480" t="str">
        <f t="shared" si="97"/>
        <v>DXDH.2097.400.25-SW</v>
      </c>
      <c r="D284" s="1478" t="s">
        <v>2243</v>
      </c>
      <c r="E284" s="1481">
        <v>400</v>
      </c>
      <c r="F284" s="1481">
        <v>25.4</v>
      </c>
      <c r="G284" s="1482" t="str">
        <f t="shared" si="103"/>
        <v>Disc DiamantatExpert pt. Beton armat &amp; Piatra - Turbo Laser SANDWICH 400x25.4 (mm) Premium - DXDH.2097.400.25-SW</v>
      </c>
      <c r="H284" s="1553" t="s">
        <v>984</v>
      </c>
      <c r="I284" s="1483">
        <v>791.34840000000008</v>
      </c>
      <c r="K284" s="1485" t="s">
        <v>1026</v>
      </c>
      <c r="L284" s="1532">
        <f t="shared" si="104"/>
        <v>577.70000000000005</v>
      </c>
      <c r="M284" s="1483">
        <f t="shared" si="105"/>
        <v>593.51130000000012</v>
      </c>
      <c r="N284" s="1483">
        <f t="shared" si="98"/>
        <v>633.07872000000009</v>
      </c>
      <c r="O284" s="1483">
        <v>791.34840000000008</v>
      </c>
      <c r="P284" s="1483">
        <f t="shared" si="99"/>
        <v>941.70459600000004</v>
      </c>
    </row>
    <row r="285" spans="1:22" ht="15.75" customHeight="1"/>
    <row r="286" spans="1:22" ht="15.75" customHeight="1">
      <c r="A286" s="195"/>
      <c r="B286" s="1487"/>
      <c r="C286" s="1337"/>
      <c r="D286" s="192" t="s">
        <v>11452</v>
      </c>
      <c r="E286" s="1346"/>
      <c r="F286" s="1346"/>
      <c r="G286" s="195"/>
      <c r="H286" s="1348"/>
      <c r="I286" s="1488"/>
      <c r="J286" s="1489"/>
      <c r="K286" s="1490"/>
      <c r="L286" s="1828"/>
      <c r="M286" s="1488"/>
      <c r="N286" s="1488"/>
      <c r="O286" s="1488"/>
      <c r="P286" s="1349" t="s">
        <v>2269</v>
      </c>
    </row>
    <row r="287" spans="1:22" s="198" customFormat="1" ht="15.75" customHeight="1">
      <c r="A287" s="53" t="s">
        <v>11818</v>
      </c>
      <c r="B287" s="203" t="s">
        <v>11453</v>
      </c>
      <c r="C287" s="1480" t="str">
        <f t="shared" si="97"/>
        <v>DXDH.2060.350.25</v>
      </c>
      <c r="D287" s="1503" t="s">
        <v>11455</v>
      </c>
      <c r="E287" s="1481">
        <v>350</v>
      </c>
      <c r="F287" s="1481">
        <v>25.4</v>
      </c>
      <c r="G287" s="1482" t="str">
        <f>CONCATENATE("Disc DiamantatExpert pt. ",+D287," ",+E287,"x",+F287," (mm) ",+K287," - ",+C287)</f>
        <v>Disc DiamantatExpert pt. Beton armat, Granit &amp; Piatra - Laser Speed 350x25.4 (mm) Super Premium - DXDH.2060.350.25</v>
      </c>
      <c r="H287" s="1554" t="s">
        <v>984</v>
      </c>
      <c r="I287" s="1483">
        <v>457.07462816399999</v>
      </c>
      <c r="J287" s="1484" t="s">
        <v>1074</v>
      </c>
      <c r="K287" s="1493" t="s">
        <v>1044</v>
      </c>
      <c r="L287" s="1532">
        <f t="shared" ref="L287:L288" si="106">ROUNDUP(O287*0.73,1)</f>
        <v>381</v>
      </c>
      <c r="M287" s="1483">
        <f t="shared" ref="M287:M288" si="107">O287*0.75</f>
        <v>391.37624999999991</v>
      </c>
      <c r="N287" s="1483">
        <f t="shared" ref="N287:N288" si="108">O287*0.8</f>
        <v>417.46799999999996</v>
      </c>
      <c r="O287" s="1483">
        <v>521.83499999999992</v>
      </c>
      <c r="P287" s="553">
        <f t="shared" ref="P287:P288" si="109">O287*1.19</f>
        <v>620.9836499999999</v>
      </c>
      <c r="Q287" s="1519" t="s">
        <v>5144</v>
      </c>
      <c r="S287" s="1478"/>
      <c r="T287" s="1478"/>
      <c r="U287" s="1478"/>
      <c r="V287" s="1478"/>
    </row>
    <row r="288" spans="1:22" ht="15.75" customHeight="1">
      <c r="A288" s="53" t="s">
        <v>11819</v>
      </c>
      <c r="B288" s="2071" t="s">
        <v>11454</v>
      </c>
      <c r="C288" s="1480" t="str">
        <f t="shared" si="97"/>
        <v>DXDH.2060.400.25</v>
      </c>
      <c r="D288" s="1503" t="s">
        <v>11455</v>
      </c>
      <c r="E288" s="1481">
        <v>400</v>
      </c>
      <c r="F288" s="1481">
        <v>25.4</v>
      </c>
      <c r="G288" s="1482" t="str">
        <f>CONCATENATE("Disc DiamantatExpert pt. ",+D288," ",+E288,"x",+F288," (mm) ",+K288," - ",+C288)</f>
        <v>Disc DiamantatExpert pt. Beton armat, Granit &amp; Piatra - Laser Speed 400x25.4 (mm) Super Premium - DXDH.2060.400.25</v>
      </c>
      <c r="H288" s="1553" t="s">
        <v>984</v>
      </c>
      <c r="I288" s="1483">
        <v>588.36949063200007</v>
      </c>
      <c r="J288" s="1484" t="s">
        <v>1076</v>
      </c>
      <c r="K288" s="1485" t="s">
        <v>1044</v>
      </c>
      <c r="L288" s="1532">
        <f t="shared" si="106"/>
        <v>539.30000000000007</v>
      </c>
      <c r="M288" s="1483">
        <f t="shared" si="107"/>
        <v>554.04</v>
      </c>
      <c r="N288" s="1483">
        <f t="shared" si="108"/>
        <v>590.976</v>
      </c>
      <c r="O288" s="1483">
        <v>738.72</v>
      </c>
      <c r="P288" s="1483">
        <f t="shared" si="109"/>
        <v>879.07680000000005</v>
      </c>
      <c r="Q288" s="1519" t="s">
        <v>5144</v>
      </c>
    </row>
    <row r="289" spans="1:22" ht="15.75" customHeight="1">
      <c r="B289" s="2071"/>
      <c r="D289" s="1503"/>
      <c r="J289" s="1484" t="s">
        <v>1150</v>
      </c>
      <c r="K289" s="1485"/>
      <c r="L289" s="1532"/>
    </row>
    <row r="290" spans="1:22" ht="15.75" customHeight="1">
      <c r="B290" s="2071"/>
      <c r="D290" s="1503"/>
      <c r="J290" s="1484" t="s">
        <v>1152</v>
      </c>
      <c r="K290" s="1485"/>
      <c r="L290" s="1532"/>
      <c r="Q290" s="2075"/>
    </row>
    <row r="291" spans="1:22" s="198" customFormat="1" ht="15.75" customHeight="1">
      <c r="A291" s="194"/>
      <c r="B291" s="203"/>
      <c r="C291" s="1480"/>
      <c r="D291" s="1503"/>
      <c r="E291" s="1481"/>
      <c r="F291" s="1481"/>
      <c r="G291" s="1482"/>
      <c r="H291" s="1554"/>
      <c r="I291" s="1483"/>
      <c r="J291" s="204"/>
      <c r="K291" s="1493"/>
      <c r="L291" s="1532"/>
      <c r="M291" s="1483"/>
      <c r="N291" s="1483"/>
      <c r="O291" s="1483"/>
      <c r="P291" s="553"/>
      <c r="R291" s="1478"/>
      <c r="S291" s="1478"/>
      <c r="T291" s="1478"/>
      <c r="U291" s="1478"/>
      <c r="V291" s="1478"/>
    </row>
    <row r="292" spans="1:22" ht="15.75" customHeight="1">
      <c r="A292" s="195"/>
      <c r="B292" s="1487"/>
      <c r="C292" s="1337"/>
      <c r="D292" s="192" t="s">
        <v>1158</v>
      </c>
      <c r="E292" s="1346"/>
      <c r="F292" s="1346"/>
      <c r="G292" s="195"/>
      <c r="H292" s="1348"/>
      <c r="I292" s="1488"/>
      <c r="J292" s="1489"/>
      <c r="K292" s="1490"/>
      <c r="L292" s="1828"/>
      <c r="M292" s="1488"/>
      <c r="N292" s="1488"/>
      <c r="O292" s="1488"/>
      <c r="P292" s="1349" t="s">
        <v>2269</v>
      </c>
    </row>
    <row r="293" spans="1:22" ht="15.75" customHeight="1">
      <c r="A293" s="194" t="s">
        <v>1159</v>
      </c>
      <c r="B293" s="1486" t="s">
        <v>1160</v>
      </c>
      <c r="C293" s="1480" t="str">
        <f t="shared" ref="C293:C301" si="110">CONCATENATE("DXDH.",B293)</f>
        <v>DXDH.2040.125</v>
      </c>
      <c r="D293" s="1503" t="s">
        <v>2244</v>
      </c>
      <c r="E293" s="1481">
        <v>125</v>
      </c>
      <c r="F293" s="1481">
        <v>22.2</v>
      </c>
      <c r="G293" s="1482" t="str">
        <f t="shared" ref="G293:G301" si="111">CONCATENATE("Disc DiamantatExpert pt. ",+D293," ",+E293,"x",+F293," (mm) ",+K293," - ",+C293)</f>
        <v>Disc DiamantatExpert pt. Beton armat extrem de dur &amp; piatra - SHARK 125x22.2 (mm) Super Premium - DXDH.2040.125</v>
      </c>
      <c r="H293" s="1553" t="s">
        <v>984</v>
      </c>
      <c r="I293" s="1483">
        <v>112.05700561440001</v>
      </c>
      <c r="J293" s="1484" t="s">
        <v>1074</v>
      </c>
      <c r="K293" s="1485" t="s">
        <v>1044</v>
      </c>
      <c r="L293" s="1532">
        <f>ROUNDUP(O293*0.76,1)</f>
        <v>85.199999999999989</v>
      </c>
      <c r="M293" s="1483">
        <v>90.441489600000011</v>
      </c>
      <c r="N293" s="1483">
        <f>M293*1.05</f>
        <v>94.963564080000012</v>
      </c>
      <c r="O293" s="1483">
        <f>N293*1.18</f>
        <v>112.05700561440001</v>
      </c>
      <c r="P293" s="1483">
        <f t="shared" ref="P293:P301" si="112">O293*1.19</f>
        <v>133.34783668113602</v>
      </c>
    </row>
    <row r="294" spans="1:22" s="198" customFormat="1" ht="15.75" customHeight="1">
      <c r="A294" s="205" t="s">
        <v>1040</v>
      </c>
      <c r="B294" s="203" t="s">
        <v>1161</v>
      </c>
      <c r="C294" s="1480" t="str">
        <f t="shared" si="110"/>
        <v>DXDH.2040.230</v>
      </c>
      <c r="D294" s="1503" t="s">
        <v>2244</v>
      </c>
      <c r="E294" s="1481">
        <v>230</v>
      </c>
      <c r="F294" s="1481">
        <v>22.2</v>
      </c>
      <c r="G294" s="1482" t="str">
        <f t="shared" si="111"/>
        <v>Disc DiamantatExpert pt. Beton armat extrem de dur &amp; piatra - SHARK 230x22.2 (mm) Super Premium - DXDH.2040.230</v>
      </c>
      <c r="H294" s="1554" t="s">
        <v>984</v>
      </c>
      <c r="I294" s="1483">
        <v>212.31853695359999</v>
      </c>
      <c r="J294" s="196" t="s">
        <v>1076</v>
      </c>
      <c r="K294" s="1493" t="s">
        <v>1044</v>
      </c>
      <c r="L294" s="1532">
        <f t="shared" ref="L294:L301" si="113">ROUNDUP(O294*0.76,1)</f>
        <v>161.4</v>
      </c>
      <c r="M294" s="1483">
        <v>171.3628224</v>
      </c>
      <c r="N294" s="1483">
        <f t="shared" ref="N294:N301" si="114">M294*1.05</f>
        <v>179.93096352000001</v>
      </c>
      <c r="O294" s="1483">
        <f t="shared" ref="O294:O301" si="115">N294*1.18</f>
        <v>212.31853695359999</v>
      </c>
      <c r="P294" s="553">
        <f t="shared" si="112"/>
        <v>252.65905897478399</v>
      </c>
      <c r="S294" s="1478"/>
      <c r="T294" s="1478"/>
      <c r="U294" s="1478"/>
      <c r="V294" s="1478"/>
    </row>
    <row r="295" spans="1:22" ht="15.75" customHeight="1">
      <c r="A295" s="205" t="s">
        <v>1040</v>
      </c>
      <c r="B295" s="1486" t="s">
        <v>1162</v>
      </c>
      <c r="C295" s="1480" t="str">
        <f t="shared" si="110"/>
        <v>DXDH.2040.300.20</v>
      </c>
      <c r="D295" s="1503" t="s">
        <v>2244</v>
      </c>
      <c r="E295" s="1481">
        <v>300</v>
      </c>
      <c r="F295" s="1481">
        <v>20</v>
      </c>
      <c r="G295" s="1482" t="str">
        <f t="shared" si="111"/>
        <v>Disc DiamantatExpert pt. Beton armat extrem de dur &amp; piatra - SHARK 300x20 (mm) Super Premium - DXDH.2040.300.20</v>
      </c>
      <c r="H295" s="1553" t="s">
        <v>984</v>
      </c>
      <c r="I295" s="1483">
        <v>375.98074252200007</v>
      </c>
      <c r="J295" s="1484" t="s">
        <v>1163</v>
      </c>
      <c r="K295" s="1485" t="s">
        <v>1044</v>
      </c>
      <c r="L295" s="1532">
        <f t="shared" si="113"/>
        <v>285.8</v>
      </c>
      <c r="M295" s="1483">
        <v>303.45499800000005</v>
      </c>
      <c r="N295" s="1483">
        <f t="shared" si="114"/>
        <v>318.62774790000009</v>
      </c>
      <c r="O295" s="1483">
        <f t="shared" si="115"/>
        <v>375.98074252200007</v>
      </c>
      <c r="P295" s="1483">
        <f t="shared" si="112"/>
        <v>447.41708360118008</v>
      </c>
    </row>
    <row r="296" spans="1:22" ht="15.75" customHeight="1">
      <c r="A296" s="205" t="s">
        <v>1040</v>
      </c>
      <c r="B296" s="1486" t="s">
        <v>1164</v>
      </c>
      <c r="C296" s="1480" t="str">
        <f t="shared" si="110"/>
        <v>DXDH.2040.300.25</v>
      </c>
      <c r="D296" s="1503" t="s">
        <v>2244</v>
      </c>
      <c r="E296" s="1481">
        <v>300</v>
      </c>
      <c r="F296" s="1481">
        <v>25.4</v>
      </c>
      <c r="G296" s="1482" t="str">
        <f t="shared" si="111"/>
        <v>Disc DiamantatExpert pt. Beton armat extrem de dur &amp; piatra - SHARK 300x25.4 (mm) Super Premium - DXDH.2040.300.25</v>
      </c>
      <c r="H296" s="1553" t="s">
        <v>984</v>
      </c>
      <c r="I296" s="1483">
        <v>375.98074252200007</v>
      </c>
      <c r="J296" s="1484" t="s">
        <v>1150</v>
      </c>
      <c r="K296" s="1485" t="s">
        <v>1044</v>
      </c>
      <c r="L296" s="1532">
        <f t="shared" si="113"/>
        <v>285.8</v>
      </c>
      <c r="M296" s="1483">
        <v>303.45499800000005</v>
      </c>
      <c r="N296" s="1483">
        <f t="shared" si="114"/>
        <v>318.62774790000009</v>
      </c>
      <c r="O296" s="1483">
        <f t="shared" si="115"/>
        <v>375.98074252200007</v>
      </c>
      <c r="P296" s="1483">
        <f t="shared" si="112"/>
        <v>447.41708360118008</v>
      </c>
    </row>
    <row r="297" spans="1:22" s="198" customFormat="1" ht="15.75" customHeight="1">
      <c r="A297" s="205" t="s">
        <v>1040</v>
      </c>
      <c r="B297" s="203" t="s">
        <v>1165</v>
      </c>
      <c r="C297" s="1480" t="str">
        <f t="shared" si="110"/>
        <v>DXDH.2040.350.20</v>
      </c>
      <c r="D297" s="1503" t="s">
        <v>2244</v>
      </c>
      <c r="E297" s="1481">
        <v>350</v>
      </c>
      <c r="F297" s="1481">
        <v>20</v>
      </c>
      <c r="G297" s="1482" t="str">
        <f t="shared" si="111"/>
        <v>Disc DiamantatExpert pt. Beton armat extrem de dur &amp; piatra - SHARK 350x20 (mm) Super Premium - DXDH.2040.350.20</v>
      </c>
      <c r="H297" s="1554" t="s">
        <v>984</v>
      </c>
      <c r="I297" s="1483">
        <v>457.07462816399999</v>
      </c>
      <c r="J297" s="196" t="s">
        <v>1166</v>
      </c>
      <c r="K297" s="1493" t="s">
        <v>1044</v>
      </c>
      <c r="L297" s="1532">
        <f t="shared" si="113"/>
        <v>347.40000000000003</v>
      </c>
      <c r="M297" s="1483">
        <v>368.90607599999998</v>
      </c>
      <c r="N297" s="1483">
        <f t="shared" si="114"/>
        <v>387.35137980000002</v>
      </c>
      <c r="O297" s="1483">
        <f t="shared" si="115"/>
        <v>457.07462816399999</v>
      </c>
      <c r="P297" s="553">
        <f t="shared" si="112"/>
        <v>543.91880751515998</v>
      </c>
      <c r="S297" s="1478"/>
      <c r="T297" s="1478"/>
      <c r="U297" s="1478"/>
      <c r="V297" s="1478"/>
    </row>
    <row r="298" spans="1:22" s="198" customFormat="1" ht="15.75" customHeight="1">
      <c r="A298" s="194" t="s">
        <v>1167</v>
      </c>
      <c r="B298" s="203" t="s">
        <v>1168</v>
      </c>
      <c r="C298" s="1480" t="str">
        <f t="shared" si="110"/>
        <v>DXDH.2040.350.25</v>
      </c>
      <c r="D298" s="1503" t="s">
        <v>2244</v>
      </c>
      <c r="E298" s="1481">
        <v>350</v>
      </c>
      <c r="F298" s="1481">
        <v>25.4</v>
      </c>
      <c r="G298" s="1482" t="str">
        <f t="shared" si="111"/>
        <v>Disc DiamantatExpert pt. Beton armat extrem de dur &amp; piatra - SHARK 350x25.4 (mm) Super Premium - DXDH.2040.350.25</v>
      </c>
      <c r="H298" s="1554" t="s">
        <v>984</v>
      </c>
      <c r="I298" s="1483">
        <v>457.07462816399999</v>
      </c>
      <c r="J298" s="196" t="s">
        <v>1169</v>
      </c>
      <c r="K298" s="1493" t="s">
        <v>1044</v>
      </c>
      <c r="L298" s="1532">
        <f t="shared" si="113"/>
        <v>347.40000000000003</v>
      </c>
      <c r="M298" s="1483">
        <v>368.90607599999998</v>
      </c>
      <c r="N298" s="1483">
        <f t="shared" si="114"/>
        <v>387.35137980000002</v>
      </c>
      <c r="O298" s="1483">
        <f t="shared" si="115"/>
        <v>457.07462816399999</v>
      </c>
      <c r="P298" s="553">
        <f t="shared" si="112"/>
        <v>543.91880751515998</v>
      </c>
      <c r="S298" s="1478"/>
      <c r="T298" s="1478"/>
      <c r="U298" s="1478"/>
      <c r="V298" s="1478"/>
    </row>
    <row r="299" spans="1:22" ht="15.75" customHeight="1">
      <c r="A299" s="205" t="s">
        <v>1040</v>
      </c>
      <c r="B299" s="1486" t="s">
        <v>1170</v>
      </c>
      <c r="C299" s="1480" t="str">
        <f t="shared" si="110"/>
        <v>DXDH.2040.400.20</v>
      </c>
      <c r="D299" s="1503" t="s">
        <v>2244</v>
      </c>
      <c r="E299" s="1481">
        <v>400</v>
      </c>
      <c r="F299" s="1481">
        <v>20</v>
      </c>
      <c r="G299" s="1482" t="str">
        <f t="shared" si="111"/>
        <v>Disc DiamantatExpert pt. Beton armat extrem de dur &amp; piatra - SHARK 400x20 (mm) Super Premium - DXDH.2040.400.20</v>
      </c>
      <c r="H299" s="1553" t="s">
        <v>984</v>
      </c>
      <c r="I299" s="1483">
        <v>588.36949063200007</v>
      </c>
      <c r="J299" s="1499" t="s">
        <v>1171</v>
      </c>
      <c r="K299" s="1485" t="s">
        <v>1044</v>
      </c>
      <c r="L299" s="1532">
        <f t="shared" si="113"/>
        <v>447.20000000000005</v>
      </c>
      <c r="M299" s="1483">
        <v>474.8744880000001</v>
      </c>
      <c r="N299" s="1483">
        <f t="shared" si="114"/>
        <v>498.61821240000012</v>
      </c>
      <c r="O299" s="1483">
        <f t="shared" si="115"/>
        <v>588.36949063200007</v>
      </c>
      <c r="P299" s="1483">
        <f t="shared" si="112"/>
        <v>700.15969385208007</v>
      </c>
    </row>
    <row r="300" spans="1:22" ht="15.75" customHeight="1">
      <c r="A300" s="194" t="s">
        <v>1172</v>
      </c>
      <c r="B300" s="1486" t="s">
        <v>1173</v>
      </c>
      <c r="C300" s="1480" t="str">
        <f t="shared" si="110"/>
        <v>DXDH.2040.400.25</v>
      </c>
      <c r="D300" s="1503" t="s">
        <v>2244</v>
      </c>
      <c r="E300" s="1481">
        <v>400</v>
      </c>
      <c r="F300" s="1481">
        <v>25.4</v>
      </c>
      <c r="G300" s="1482" t="str">
        <f t="shared" si="111"/>
        <v>Disc DiamantatExpert pt. Beton armat extrem de dur &amp; piatra - SHARK 400x25.4 (mm) Super Premium - DXDH.2040.400.25</v>
      </c>
      <c r="H300" s="1553" t="s">
        <v>984</v>
      </c>
      <c r="I300" s="1483">
        <v>588.36949063200007</v>
      </c>
      <c r="K300" s="1485" t="s">
        <v>1044</v>
      </c>
      <c r="L300" s="1532">
        <f t="shared" si="113"/>
        <v>447.20000000000005</v>
      </c>
      <c r="M300" s="1483">
        <v>474.8744880000001</v>
      </c>
      <c r="N300" s="1483">
        <f t="shared" si="114"/>
        <v>498.61821240000012</v>
      </c>
      <c r="O300" s="1483">
        <f t="shared" si="115"/>
        <v>588.36949063200007</v>
      </c>
      <c r="P300" s="1483">
        <f t="shared" si="112"/>
        <v>700.15969385208007</v>
      </c>
    </row>
    <row r="301" spans="1:22" s="198" customFormat="1" ht="15.75" customHeight="1">
      <c r="A301" s="194" t="s">
        <v>1174</v>
      </c>
      <c r="B301" s="203" t="s">
        <v>1175</v>
      </c>
      <c r="C301" s="1480" t="str">
        <f t="shared" si="110"/>
        <v>DXDH.2040.450.25</v>
      </c>
      <c r="D301" s="1503" t="s">
        <v>2244</v>
      </c>
      <c r="E301" s="1481">
        <v>450</v>
      </c>
      <c r="F301" s="1481">
        <v>25.4</v>
      </c>
      <c r="G301" s="1482" t="str">
        <f t="shared" si="111"/>
        <v>Disc DiamantatExpert pt. Beton armat extrem de dur &amp; piatra - SHARK 450x25.4 (mm) Super Premium - DXDH.2040.450.25</v>
      </c>
      <c r="H301" s="1554" t="s">
        <v>984</v>
      </c>
      <c r="I301" s="1483">
        <v>700.35628509000026</v>
      </c>
      <c r="J301" s="204"/>
      <c r="K301" s="1493" t="s">
        <v>1044</v>
      </c>
      <c r="L301" s="1532">
        <f t="shared" si="113"/>
        <v>532.30000000000007</v>
      </c>
      <c r="M301" s="1483">
        <v>565.25931000000014</v>
      </c>
      <c r="N301" s="1483">
        <f t="shared" si="114"/>
        <v>593.52227550000021</v>
      </c>
      <c r="O301" s="1483">
        <f t="shared" si="115"/>
        <v>700.35628509000026</v>
      </c>
      <c r="P301" s="553">
        <f t="shared" si="112"/>
        <v>833.42397925710031</v>
      </c>
      <c r="R301" s="1478"/>
      <c r="S301" s="1478"/>
      <c r="T301" s="1478"/>
      <c r="U301" s="1478"/>
      <c r="V301" s="1478"/>
    </row>
    <row r="302" spans="1:22" ht="15.75" customHeight="1"/>
    <row r="303" spans="1:22" ht="15.75" customHeight="1">
      <c r="A303" s="195"/>
      <c r="B303" s="1487"/>
      <c r="C303" s="1337"/>
      <c r="D303" s="192" t="s">
        <v>1176</v>
      </c>
      <c r="E303" s="1346"/>
      <c r="F303" s="1346"/>
      <c r="G303" s="195"/>
      <c r="H303" s="1348"/>
      <c r="I303" s="1488"/>
      <c r="J303" s="1489"/>
      <c r="K303" s="1490"/>
      <c r="L303" s="1828"/>
      <c r="M303" s="1488"/>
      <c r="N303" s="1488"/>
      <c r="O303" s="1488"/>
      <c r="P303" s="1488"/>
    </row>
    <row r="304" spans="1:22" ht="15.75" customHeight="1">
      <c r="A304" s="548" t="s">
        <v>1177</v>
      </c>
      <c r="B304" s="1494" t="s">
        <v>1178</v>
      </c>
      <c r="C304" s="1480" t="str">
        <f t="shared" si="97"/>
        <v>DXDH.2050.125</v>
      </c>
      <c r="D304" s="1504" t="s">
        <v>2245</v>
      </c>
      <c r="E304" s="1481">
        <v>125</v>
      </c>
      <c r="F304" s="1481">
        <v>22.2</v>
      </c>
      <c r="G304" s="1482" t="str">
        <f t="shared" ref="G304:G320" si="116">CONCATENATE("Disc DiamantatExpert pt. ",+D304," ",+E304,"x",+F304," (mm) ",+K304," - ",+C304)</f>
        <v>Disc DiamantatExpert pt. Beton armat &amp; Piatra - Speed Wave 125x22.2 (mm) Premium - DXDH.2050.125</v>
      </c>
      <c r="H304" s="1558" t="s">
        <v>984</v>
      </c>
      <c r="I304" s="1496">
        <v>85.622399999999999</v>
      </c>
      <c r="J304" s="1497" t="s">
        <v>1074</v>
      </c>
      <c r="K304" s="1498" t="s">
        <v>1026</v>
      </c>
      <c r="L304" s="1829">
        <f>ROUNDUP(O304*0.73,1)</f>
        <v>62.6</v>
      </c>
      <c r="M304" s="1496">
        <f t="shared" ref="M304:M320" si="117">O304*0.75</f>
        <v>64.216800000000006</v>
      </c>
      <c r="N304" s="1496">
        <f t="shared" si="98"/>
        <v>68.497920000000008</v>
      </c>
      <c r="O304" s="1496">
        <v>85.622399999999999</v>
      </c>
      <c r="P304" s="1505">
        <f t="shared" si="99"/>
        <v>101.89065599999999</v>
      </c>
    </row>
    <row r="305" spans="1:17" s="198" customFormat="1" ht="15.75" customHeight="1">
      <c r="A305" s="548" t="s">
        <v>1179</v>
      </c>
      <c r="B305" s="200" t="s">
        <v>1180</v>
      </c>
      <c r="C305" s="1480" t="str">
        <f t="shared" si="97"/>
        <v>DXDH.2050.150</v>
      </c>
      <c r="D305" s="1504" t="s">
        <v>2245</v>
      </c>
      <c r="E305" s="1481">
        <v>150</v>
      </c>
      <c r="F305" s="1481">
        <v>22.2</v>
      </c>
      <c r="G305" s="1482" t="str">
        <f t="shared" si="116"/>
        <v>Disc DiamantatExpert pt. Beton armat &amp; Piatra - Speed Wave 150x22.2 (mm) Premium - DXDH.2050.150</v>
      </c>
      <c r="H305" s="1559" t="s">
        <v>984</v>
      </c>
      <c r="I305" s="554">
        <v>172.2816</v>
      </c>
      <c r="J305" s="201" t="s">
        <v>1076</v>
      </c>
      <c r="K305" s="1498" t="s">
        <v>1026</v>
      </c>
      <c r="L305" s="1829">
        <f t="shared" ref="L305:L320" si="118">ROUNDUP(O305*0.73,1)</f>
        <v>125.8</v>
      </c>
      <c r="M305" s="1496">
        <f t="shared" si="117"/>
        <v>129.21119999999999</v>
      </c>
      <c r="N305" s="554">
        <f t="shared" si="98"/>
        <v>137.82527999999999</v>
      </c>
      <c r="O305" s="554">
        <v>172.2816</v>
      </c>
      <c r="P305" s="551">
        <f t="shared" si="99"/>
        <v>205.01510399999998</v>
      </c>
      <c r="Q305" s="1478"/>
    </row>
    <row r="306" spans="1:17" ht="15.75" customHeight="1">
      <c r="A306" s="548" t="s">
        <v>1181</v>
      </c>
      <c r="B306" s="1494" t="s">
        <v>1182</v>
      </c>
      <c r="C306" s="1480" t="str">
        <f t="shared" si="97"/>
        <v>DXDH.2050.180</v>
      </c>
      <c r="D306" s="1504" t="s">
        <v>2245</v>
      </c>
      <c r="E306" s="1481">
        <v>180</v>
      </c>
      <c r="F306" s="1481">
        <v>22.2</v>
      </c>
      <c r="G306" s="1482" t="str">
        <f t="shared" si="116"/>
        <v>Disc DiamantatExpert pt. Beton armat &amp; Piatra - Speed Wave 180x22.2 (mm) Premium - DXDH.2050.180</v>
      </c>
      <c r="H306" s="1558" t="s">
        <v>984</v>
      </c>
      <c r="I306" s="1496">
        <v>182.47680000000003</v>
      </c>
      <c r="J306" s="1497" t="s">
        <v>1163</v>
      </c>
      <c r="K306" s="1498" t="s">
        <v>1026</v>
      </c>
      <c r="L306" s="1829">
        <f t="shared" si="118"/>
        <v>133.29999999999998</v>
      </c>
      <c r="M306" s="1496">
        <f t="shared" si="117"/>
        <v>136.85760000000002</v>
      </c>
      <c r="N306" s="1496">
        <f t="shared" si="98"/>
        <v>145.98144000000002</v>
      </c>
      <c r="O306" s="1496">
        <v>182.47680000000003</v>
      </c>
      <c r="P306" s="1505">
        <f t="shared" si="99"/>
        <v>217.14739200000002</v>
      </c>
    </row>
    <row r="307" spans="1:17" s="198" customFormat="1" ht="15.75" customHeight="1">
      <c r="A307" s="548" t="s">
        <v>1183</v>
      </c>
      <c r="B307" s="200" t="s">
        <v>1184</v>
      </c>
      <c r="C307" s="1480" t="str">
        <f t="shared" si="97"/>
        <v>DXDH.2050.230</v>
      </c>
      <c r="D307" s="1504" t="s">
        <v>2245</v>
      </c>
      <c r="E307" s="1481">
        <v>230</v>
      </c>
      <c r="F307" s="1481">
        <v>22.2</v>
      </c>
      <c r="G307" s="1482" t="str">
        <f t="shared" si="116"/>
        <v>Disc DiamantatExpert pt. Beton armat &amp; Piatra - Speed Wave 230x22.2 (mm) Premium - DXDH.2050.230</v>
      </c>
      <c r="H307" s="1559" t="s">
        <v>984</v>
      </c>
      <c r="I307" s="554">
        <v>188.6112</v>
      </c>
      <c r="J307" s="201" t="s">
        <v>1150</v>
      </c>
      <c r="K307" s="1498" t="s">
        <v>1026</v>
      </c>
      <c r="L307" s="1829">
        <f t="shared" si="118"/>
        <v>137.69999999999999</v>
      </c>
      <c r="M307" s="1496">
        <f t="shared" si="117"/>
        <v>141.45839999999998</v>
      </c>
      <c r="N307" s="554">
        <f t="shared" si="98"/>
        <v>150.88896</v>
      </c>
      <c r="O307" s="554">
        <v>188.6112</v>
      </c>
      <c r="P307" s="551">
        <f t="shared" si="99"/>
        <v>224.447328</v>
      </c>
      <c r="Q307" s="1478"/>
    </row>
    <row r="308" spans="1:17" ht="15.75" customHeight="1">
      <c r="A308" s="548" t="s">
        <v>1185</v>
      </c>
      <c r="B308" s="1494" t="s">
        <v>1186</v>
      </c>
      <c r="C308" s="1480" t="str">
        <f t="shared" si="97"/>
        <v>DXDH.2050.300.20</v>
      </c>
      <c r="D308" s="1504" t="s">
        <v>2245</v>
      </c>
      <c r="E308" s="1481">
        <v>300</v>
      </c>
      <c r="F308" s="1481">
        <v>20</v>
      </c>
      <c r="G308" s="1482" t="str">
        <f t="shared" si="116"/>
        <v>Disc DiamantatExpert pt. Beton armat &amp; Piatra - Speed Wave 300x20 (mm) Premium - DXDH.2050.300.20</v>
      </c>
      <c r="H308" s="1558" t="s">
        <v>984</v>
      </c>
      <c r="I308" s="1496">
        <v>305.85599999999999</v>
      </c>
      <c r="J308" s="1497" t="s">
        <v>1166</v>
      </c>
      <c r="K308" s="1498" t="s">
        <v>1026</v>
      </c>
      <c r="L308" s="1829">
        <f t="shared" si="118"/>
        <v>223.29999999999998</v>
      </c>
      <c r="M308" s="1496">
        <f t="shared" si="117"/>
        <v>229.392</v>
      </c>
      <c r="N308" s="1496">
        <f t="shared" si="98"/>
        <v>244.6848</v>
      </c>
      <c r="O308" s="1496">
        <v>305.85599999999999</v>
      </c>
      <c r="P308" s="1505">
        <f t="shared" si="99"/>
        <v>363.96863999999999</v>
      </c>
    </row>
    <row r="309" spans="1:17" ht="15.75" customHeight="1">
      <c r="A309" s="548" t="s">
        <v>1187</v>
      </c>
      <c r="B309" s="1494" t="s">
        <v>1188</v>
      </c>
      <c r="C309" s="1480" t="str">
        <f t="shared" si="97"/>
        <v>DXDH.2050.300.25</v>
      </c>
      <c r="D309" s="1504" t="s">
        <v>2245</v>
      </c>
      <c r="E309" s="1481">
        <v>300</v>
      </c>
      <c r="F309" s="1481">
        <v>25.4</v>
      </c>
      <c r="G309" s="1482" t="str">
        <f t="shared" si="116"/>
        <v>Disc DiamantatExpert pt. Beton armat &amp; Piatra - Speed Wave 300x25.4 (mm) Premium - DXDH.2050.300.25</v>
      </c>
      <c r="H309" s="1558" t="s">
        <v>984</v>
      </c>
      <c r="I309" s="1496">
        <v>305.85599999999999</v>
      </c>
      <c r="J309" s="1497" t="s">
        <v>1169</v>
      </c>
      <c r="K309" s="1498" t="s">
        <v>1026</v>
      </c>
      <c r="L309" s="1829">
        <f t="shared" si="118"/>
        <v>223.29999999999998</v>
      </c>
      <c r="M309" s="1496">
        <f t="shared" si="117"/>
        <v>229.392</v>
      </c>
      <c r="N309" s="1496">
        <f t="shared" si="98"/>
        <v>244.6848</v>
      </c>
      <c r="O309" s="1496">
        <v>305.85599999999999</v>
      </c>
      <c r="P309" s="1505">
        <f t="shared" si="99"/>
        <v>363.96863999999999</v>
      </c>
    </row>
    <row r="310" spans="1:17" ht="15.75" customHeight="1">
      <c r="A310" s="548" t="s">
        <v>1189</v>
      </c>
      <c r="B310" s="1494" t="s">
        <v>1190</v>
      </c>
      <c r="C310" s="1480" t="str">
        <f t="shared" ref="C310:C372" si="119">CONCATENATE("DXDH.",B310)</f>
        <v>DXDH.2050.300.30</v>
      </c>
      <c r="D310" s="1504" t="s">
        <v>2245</v>
      </c>
      <c r="E310" s="1481">
        <v>300</v>
      </c>
      <c r="F310" s="1481">
        <v>30</v>
      </c>
      <c r="G310" s="1482" t="str">
        <f t="shared" si="116"/>
        <v>Disc DiamantatExpert pt. Beton armat &amp; Piatra - Speed Wave 300x30 (mm) Premium - DXDH.2050.300.30</v>
      </c>
      <c r="H310" s="1558" t="s">
        <v>984</v>
      </c>
      <c r="I310" s="1496">
        <v>305.85599999999999</v>
      </c>
      <c r="J310" s="1497" t="s">
        <v>1171</v>
      </c>
      <c r="K310" s="1498" t="s">
        <v>1026</v>
      </c>
      <c r="L310" s="1829">
        <f t="shared" si="118"/>
        <v>223.29999999999998</v>
      </c>
      <c r="M310" s="1496">
        <f t="shared" si="117"/>
        <v>229.392</v>
      </c>
      <c r="N310" s="1496">
        <f t="shared" si="98"/>
        <v>244.6848</v>
      </c>
      <c r="O310" s="1496">
        <v>305.85599999999999</v>
      </c>
      <c r="P310" s="1505">
        <f t="shared" si="99"/>
        <v>363.96863999999999</v>
      </c>
    </row>
    <row r="311" spans="1:17" s="198" customFormat="1" ht="15.75" customHeight="1">
      <c r="A311" s="548" t="s">
        <v>1191</v>
      </c>
      <c r="B311" s="200" t="s">
        <v>1192</v>
      </c>
      <c r="C311" s="1480" t="str">
        <f t="shared" si="119"/>
        <v>DXDH.2050.350.20</v>
      </c>
      <c r="D311" s="1504" t="s">
        <v>2245</v>
      </c>
      <c r="E311" s="1481">
        <v>350</v>
      </c>
      <c r="F311" s="1481">
        <v>20</v>
      </c>
      <c r="G311" s="1482" t="str">
        <f t="shared" si="116"/>
        <v>Disc DiamantatExpert pt. Beton armat &amp; Piatra - Speed Wave 350x20 (mm) Premium - DXDH.2050.350.20</v>
      </c>
      <c r="H311" s="1559" t="s">
        <v>984</v>
      </c>
      <c r="I311" s="554">
        <v>345.08159999999998</v>
      </c>
      <c r="J311" s="212"/>
      <c r="K311" s="1498" t="s">
        <v>1026</v>
      </c>
      <c r="L311" s="1829">
        <f t="shared" si="118"/>
        <v>252</v>
      </c>
      <c r="M311" s="1496">
        <f t="shared" si="117"/>
        <v>258.81119999999999</v>
      </c>
      <c r="N311" s="554">
        <f t="shared" si="98"/>
        <v>276.06527999999997</v>
      </c>
      <c r="O311" s="554">
        <v>345.08159999999998</v>
      </c>
      <c r="P311" s="551">
        <f t="shared" si="99"/>
        <v>410.64710399999996</v>
      </c>
      <c r="Q311" s="1478"/>
    </row>
    <row r="312" spans="1:17" s="198" customFormat="1" ht="15.75" customHeight="1">
      <c r="A312" s="548" t="s">
        <v>1193</v>
      </c>
      <c r="B312" s="200" t="s">
        <v>1194</v>
      </c>
      <c r="C312" s="1480" t="str">
        <f t="shared" si="119"/>
        <v>DXDH.2050.350.25</v>
      </c>
      <c r="D312" s="1504" t="s">
        <v>2245</v>
      </c>
      <c r="E312" s="1481">
        <v>350</v>
      </c>
      <c r="F312" s="1481">
        <v>25.4</v>
      </c>
      <c r="G312" s="1482" t="str">
        <f t="shared" si="116"/>
        <v>Disc DiamantatExpert pt. Beton armat &amp; Piatra - Speed Wave 350x25.4 (mm) Premium - DXDH.2050.350.25</v>
      </c>
      <c r="H312" s="1559" t="s">
        <v>984</v>
      </c>
      <c r="I312" s="554">
        <v>345.08159999999998</v>
      </c>
      <c r="J312" s="212"/>
      <c r="K312" s="1498" t="s">
        <v>1026</v>
      </c>
      <c r="L312" s="1829">
        <f t="shared" si="118"/>
        <v>252</v>
      </c>
      <c r="M312" s="1496">
        <f t="shared" si="117"/>
        <v>258.81119999999999</v>
      </c>
      <c r="N312" s="554">
        <f t="shared" si="98"/>
        <v>276.06527999999997</v>
      </c>
      <c r="O312" s="554">
        <v>345.08159999999998</v>
      </c>
      <c r="P312" s="551">
        <f t="shared" ref="P312:P364" si="120">O312*1.19</f>
        <v>410.64710399999996</v>
      </c>
      <c r="Q312" s="1478"/>
    </row>
    <row r="313" spans="1:17" s="198" customFormat="1" ht="15.75" customHeight="1">
      <c r="A313" s="548" t="s">
        <v>1195</v>
      </c>
      <c r="B313" s="200" t="s">
        <v>1196</v>
      </c>
      <c r="C313" s="1480" t="str">
        <f t="shared" si="119"/>
        <v>DXDH.2050.350.30</v>
      </c>
      <c r="D313" s="1504" t="s">
        <v>2245</v>
      </c>
      <c r="E313" s="1481">
        <v>350</v>
      </c>
      <c r="F313" s="1481">
        <v>30</v>
      </c>
      <c r="G313" s="1482" t="str">
        <f t="shared" si="116"/>
        <v>Disc DiamantatExpert pt. Beton armat &amp; Piatra - Speed Wave 350x30 (mm) Premium - DXDH.2050.350.30</v>
      </c>
      <c r="H313" s="1559" t="s">
        <v>984</v>
      </c>
      <c r="I313" s="554">
        <v>345.08159999999998</v>
      </c>
      <c r="J313" s="201"/>
      <c r="K313" s="1498" t="s">
        <v>1026</v>
      </c>
      <c r="L313" s="1829">
        <f t="shared" si="118"/>
        <v>252</v>
      </c>
      <c r="M313" s="1496">
        <f t="shared" si="117"/>
        <v>258.81119999999999</v>
      </c>
      <c r="N313" s="554">
        <f t="shared" ref="N313:N364" si="121">O313*0.8</f>
        <v>276.06527999999997</v>
      </c>
      <c r="O313" s="554">
        <v>345.08159999999998</v>
      </c>
      <c r="P313" s="551">
        <f t="shared" si="120"/>
        <v>410.64710399999996</v>
      </c>
      <c r="Q313" s="1478"/>
    </row>
    <row r="314" spans="1:17" ht="15.75" customHeight="1">
      <c r="A314" s="548" t="s">
        <v>1197</v>
      </c>
      <c r="B314" s="1494" t="s">
        <v>1198</v>
      </c>
      <c r="C314" s="1480" t="str">
        <f t="shared" si="119"/>
        <v>DXDH.2050.400.20</v>
      </c>
      <c r="D314" s="1504" t="s">
        <v>2245</v>
      </c>
      <c r="E314" s="1481">
        <v>400</v>
      </c>
      <c r="F314" s="1481">
        <v>20</v>
      </c>
      <c r="G314" s="1482" t="str">
        <f t="shared" si="116"/>
        <v>Disc DiamantatExpert pt. Beton armat &amp; Piatra - Speed Wave 400x20 (mm) Premium - DXDH.2050.400.20</v>
      </c>
      <c r="H314" s="1558" t="s">
        <v>984</v>
      </c>
      <c r="I314" s="1496">
        <v>509.76</v>
      </c>
      <c r="J314" s="1497"/>
      <c r="K314" s="1498" t="s">
        <v>1026</v>
      </c>
      <c r="L314" s="1829">
        <f t="shared" si="118"/>
        <v>372.20000000000005</v>
      </c>
      <c r="M314" s="1496">
        <f t="shared" si="117"/>
        <v>382.32</v>
      </c>
      <c r="N314" s="1496">
        <f t="shared" si="121"/>
        <v>407.80799999999999</v>
      </c>
      <c r="O314" s="1496">
        <v>509.76</v>
      </c>
      <c r="P314" s="1505">
        <f t="shared" si="120"/>
        <v>606.61439999999993</v>
      </c>
    </row>
    <row r="315" spans="1:17" ht="15.75" customHeight="1">
      <c r="A315" s="548" t="s">
        <v>1199</v>
      </c>
      <c r="B315" s="1494" t="s">
        <v>1200</v>
      </c>
      <c r="C315" s="1480" t="str">
        <f t="shared" si="119"/>
        <v>DXDH.2050.400.25</v>
      </c>
      <c r="D315" s="1504" t="s">
        <v>2245</v>
      </c>
      <c r="E315" s="1481">
        <v>400</v>
      </c>
      <c r="F315" s="1481">
        <v>25.4</v>
      </c>
      <c r="G315" s="1482" t="str">
        <f t="shared" si="116"/>
        <v>Disc DiamantatExpert pt. Beton armat &amp; Piatra - Speed Wave 400x25.4 (mm) Premium - DXDH.2050.400.25</v>
      </c>
      <c r="H315" s="1558" t="s">
        <v>984</v>
      </c>
      <c r="I315" s="1496">
        <v>509.76</v>
      </c>
      <c r="J315" s="1497"/>
      <c r="K315" s="1498" t="s">
        <v>1026</v>
      </c>
      <c r="L315" s="1829">
        <f t="shared" si="118"/>
        <v>372.20000000000005</v>
      </c>
      <c r="M315" s="1496">
        <f t="shared" si="117"/>
        <v>382.32</v>
      </c>
      <c r="N315" s="1496">
        <f t="shared" si="121"/>
        <v>407.80799999999999</v>
      </c>
      <c r="O315" s="1496">
        <v>509.76</v>
      </c>
      <c r="P315" s="1505">
        <f t="shared" si="120"/>
        <v>606.61439999999993</v>
      </c>
    </row>
    <row r="316" spans="1:17" s="198" customFormat="1" ht="15.75" customHeight="1">
      <c r="A316" s="548" t="s">
        <v>1201</v>
      </c>
      <c r="B316" s="200" t="s">
        <v>1202</v>
      </c>
      <c r="C316" s="1480" t="str">
        <f t="shared" si="119"/>
        <v>DXDH.2050.450.25</v>
      </c>
      <c r="D316" s="1504" t="s">
        <v>2245</v>
      </c>
      <c r="E316" s="1481">
        <v>450</v>
      </c>
      <c r="F316" s="1481">
        <v>25.4</v>
      </c>
      <c r="G316" s="1482" t="str">
        <f t="shared" si="116"/>
        <v>Disc DiamantatExpert pt. Beton armat &amp; Piatra - Speed Wave 450x25.4 (mm) Premium - DXDH.2050.450.25</v>
      </c>
      <c r="H316" s="1559" t="s">
        <v>984</v>
      </c>
      <c r="I316" s="554">
        <v>597.45600000000002</v>
      </c>
      <c r="J316" s="201"/>
      <c r="K316" s="1498" t="s">
        <v>1026</v>
      </c>
      <c r="L316" s="1829">
        <f t="shared" si="118"/>
        <v>436.20000000000005</v>
      </c>
      <c r="M316" s="1496">
        <f t="shared" si="117"/>
        <v>448.09199999999998</v>
      </c>
      <c r="N316" s="554">
        <f t="shared" si="121"/>
        <v>477.96480000000003</v>
      </c>
      <c r="O316" s="554">
        <v>597.45600000000002</v>
      </c>
      <c r="P316" s="551">
        <f t="shared" si="120"/>
        <v>710.97263999999996</v>
      </c>
      <c r="Q316" s="1478"/>
    </row>
    <row r="317" spans="1:17" ht="15.75" customHeight="1">
      <c r="A317" s="548" t="s">
        <v>1203</v>
      </c>
      <c r="B317" s="1494" t="s">
        <v>1204</v>
      </c>
      <c r="C317" s="1480" t="str">
        <f t="shared" si="119"/>
        <v>DXDH.2050.500.25</v>
      </c>
      <c r="D317" s="1504" t="s">
        <v>2245</v>
      </c>
      <c r="E317" s="1481">
        <v>500</v>
      </c>
      <c r="F317" s="1481">
        <v>25.4</v>
      </c>
      <c r="G317" s="1482" t="str">
        <f t="shared" si="116"/>
        <v>Disc DiamantatExpert pt. Beton armat &amp; Piatra - Speed Wave 500x25.4 (mm) Premium - DXDH.2050.500.25</v>
      </c>
      <c r="H317" s="1558" t="s">
        <v>984</v>
      </c>
      <c r="I317" s="1496">
        <v>795.2256000000001</v>
      </c>
      <c r="J317" s="1497"/>
      <c r="K317" s="1498" t="s">
        <v>1026</v>
      </c>
      <c r="L317" s="1829">
        <f t="shared" si="118"/>
        <v>580.6</v>
      </c>
      <c r="M317" s="1496">
        <f t="shared" si="117"/>
        <v>596.41920000000005</v>
      </c>
      <c r="N317" s="1496">
        <f t="shared" si="121"/>
        <v>636.1804800000001</v>
      </c>
      <c r="O317" s="1496">
        <v>795.2256000000001</v>
      </c>
      <c r="P317" s="1505">
        <f t="shared" si="120"/>
        <v>946.31846400000006</v>
      </c>
    </row>
    <row r="318" spans="1:17" s="198" customFormat="1" ht="15.75" customHeight="1">
      <c r="A318" s="548" t="s">
        <v>1205</v>
      </c>
      <c r="B318" s="200" t="s">
        <v>1206</v>
      </c>
      <c r="C318" s="1480" t="str">
        <f t="shared" si="119"/>
        <v>DXDH.2050.600.25</v>
      </c>
      <c r="D318" s="1504" t="s">
        <v>2245</v>
      </c>
      <c r="E318" s="1481">
        <v>600</v>
      </c>
      <c r="F318" s="1481">
        <v>25.4</v>
      </c>
      <c r="G318" s="1482" t="str">
        <f t="shared" si="116"/>
        <v>Disc DiamantatExpert pt. Beton armat &amp; Piatra - Speed Wave 600x25.4 (mm) Premium - DXDH.2050.600.25</v>
      </c>
      <c r="H318" s="1559" t="s">
        <v>984</v>
      </c>
      <c r="I318" s="554">
        <v>1029.7151999999999</v>
      </c>
      <c r="J318" s="201"/>
      <c r="K318" s="1498" t="s">
        <v>1026</v>
      </c>
      <c r="L318" s="1829">
        <f t="shared" si="118"/>
        <v>751.7</v>
      </c>
      <c r="M318" s="1496">
        <f t="shared" si="117"/>
        <v>772.28639999999996</v>
      </c>
      <c r="N318" s="554">
        <f t="shared" si="121"/>
        <v>823.77215999999999</v>
      </c>
      <c r="O318" s="554">
        <v>1029.7151999999999</v>
      </c>
      <c r="P318" s="551">
        <f t="shared" si="120"/>
        <v>1225.3610879999999</v>
      </c>
      <c r="Q318" s="1478"/>
    </row>
    <row r="319" spans="1:17" ht="15.75" customHeight="1">
      <c r="A319" s="548" t="s">
        <v>1207</v>
      </c>
      <c r="B319" s="213" t="s">
        <v>1208</v>
      </c>
      <c r="C319" s="1480" t="str">
        <f t="shared" si="119"/>
        <v>DXDH.2050.125-Flansch</v>
      </c>
      <c r="D319" s="1504" t="s">
        <v>2245</v>
      </c>
      <c r="E319" s="1481">
        <v>125</v>
      </c>
      <c r="F319" s="1481" t="s">
        <v>2258</v>
      </c>
      <c r="G319" s="1482" t="str">
        <f t="shared" si="116"/>
        <v>Disc DiamantatExpert pt. Beton armat &amp; Piatra - Speed Wave 125xM14 (mm) Premium - DXDH.2050.125-Flansch</v>
      </c>
      <c r="H319" s="1558" t="s">
        <v>984</v>
      </c>
      <c r="I319" s="1496">
        <v>144.80640000000002</v>
      </c>
      <c r="J319" s="1497"/>
      <c r="K319" s="1498" t="s">
        <v>1026</v>
      </c>
      <c r="L319" s="1829">
        <f t="shared" si="118"/>
        <v>105.8</v>
      </c>
      <c r="M319" s="1496">
        <f t="shared" si="117"/>
        <v>108.60480000000001</v>
      </c>
      <c r="N319" s="1496">
        <f t="shared" si="121"/>
        <v>115.84512000000002</v>
      </c>
      <c r="O319" s="1496">
        <v>144.80640000000002</v>
      </c>
      <c r="P319" s="1505">
        <f t="shared" si="120"/>
        <v>172.31961600000002</v>
      </c>
    </row>
    <row r="320" spans="1:17" s="198" customFormat="1" ht="15.75" customHeight="1">
      <c r="A320" s="548" t="s">
        <v>1209</v>
      </c>
      <c r="B320" s="214" t="s">
        <v>1210</v>
      </c>
      <c r="C320" s="1480" t="str">
        <f t="shared" si="119"/>
        <v>DXDH.2050.230-Flansch</v>
      </c>
      <c r="D320" s="1504" t="s">
        <v>2245</v>
      </c>
      <c r="E320" s="1481">
        <v>230</v>
      </c>
      <c r="F320" s="1481" t="s">
        <v>2258</v>
      </c>
      <c r="G320" s="1482" t="str">
        <f t="shared" si="116"/>
        <v>Disc DiamantatExpert pt. Beton armat &amp; Piatra - Speed Wave 230xM14 (mm) Premium - DXDH.2050.230-Flansch</v>
      </c>
      <c r="H320" s="1559" t="s">
        <v>984</v>
      </c>
      <c r="I320" s="554">
        <v>253.8432</v>
      </c>
      <c r="J320" s="201"/>
      <c r="K320" s="1498" t="s">
        <v>1026</v>
      </c>
      <c r="L320" s="1829">
        <f t="shared" si="118"/>
        <v>185.4</v>
      </c>
      <c r="M320" s="1496">
        <f t="shared" si="117"/>
        <v>190.38239999999999</v>
      </c>
      <c r="N320" s="554">
        <f t="shared" si="121"/>
        <v>203.07456000000002</v>
      </c>
      <c r="O320" s="554">
        <v>253.8432</v>
      </c>
      <c r="P320" s="551">
        <f t="shared" si="120"/>
        <v>302.07340799999997</v>
      </c>
      <c r="Q320" s="1478"/>
    </row>
    <row r="321" spans="1:16" ht="15.75" customHeight="1">
      <c r="K321" s="1485"/>
      <c r="L321" s="1532"/>
    </row>
    <row r="322" spans="1:16" ht="15.75" customHeight="1">
      <c r="A322" s="195"/>
      <c r="B322" s="1487"/>
      <c r="C322" s="1337"/>
      <c r="D322" s="192" t="s">
        <v>1211</v>
      </c>
      <c r="E322" s="1346"/>
      <c r="F322" s="1346"/>
      <c r="G322" s="195"/>
      <c r="H322" s="1348"/>
      <c r="I322" s="1488"/>
      <c r="J322" s="1489"/>
      <c r="K322" s="1490"/>
      <c r="L322" s="1828"/>
      <c r="M322" s="1488"/>
      <c r="N322" s="1488"/>
      <c r="O322" s="1488"/>
      <c r="P322" s="1488"/>
    </row>
    <row r="323" spans="1:16" ht="15.75" customHeight="1">
      <c r="A323" s="205" t="s">
        <v>1040</v>
      </c>
      <c r="B323" s="1486" t="s">
        <v>1212</v>
      </c>
      <c r="C323" s="1480" t="str">
        <f t="shared" si="119"/>
        <v>DXDH.2047.115</v>
      </c>
      <c r="D323" s="1478" t="s">
        <v>2246</v>
      </c>
      <c r="E323" s="1481">
        <v>115</v>
      </c>
      <c r="F323" s="1481">
        <v>22.2</v>
      </c>
      <c r="G323" s="1482" t="str">
        <f t="shared" ref="G323:G337" si="122">CONCATENATE("Disc DiamantatExpert pt. ",+D323," ",+E323,"x",+F323," (mm) ",+K323," - ",+C323)</f>
        <v>Disc DiamantatExpert pt. Beton armat &amp; Calcar dur - Special Laser 115x22.2 (mm) Super Premium - DXDH.2047.115</v>
      </c>
      <c r="H323" s="1553" t="s">
        <v>984</v>
      </c>
      <c r="I323" s="1483">
        <v>178.75979999999998</v>
      </c>
      <c r="J323" s="1484" t="s">
        <v>1074</v>
      </c>
      <c r="K323" s="1485" t="s">
        <v>1044</v>
      </c>
      <c r="L323" s="1532">
        <f t="shared" ref="L323:L337" si="123">ROUNDUP(O323*0.73,1)</f>
        <v>130.5</v>
      </c>
      <c r="M323" s="1483">
        <f t="shared" ref="M323:M337" si="124">O323*0.75</f>
        <v>134.06984999999997</v>
      </c>
      <c r="N323" s="1483">
        <f t="shared" si="121"/>
        <v>143.00783999999999</v>
      </c>
      <c r="O323" s="1483">
        <v>178.75979999999998</v>
      </c>
      <c r="P323" s="1483">
        <f t="shared" si="120"/>
        <v>212.72416199999998</v>
      </c>
    </row>
    <row r="324" spans="1:16" s="198" customFormat="1" ht="15.75" customHeight="1">
      <c r="A324" s="205" t="s">
        <v>1040</v>
      </c>
      <c r="B324" s="203" t="s">
        <v>1213</v>
      </c>
      <c r="C324" s="1480" t="str">
        <f t="shared" si="119"/>
        <v>DXDH.2047.125</v>
      </c>
      <c r="D324" s="1478" t="s">
        <v>2246</v>
      </c>
      <c r="E324" s="1481">
        <v>125</v>
      </c>
      <c r="F324" s="1481">
        <v>22.2</v>
      </c>
      <c r="G324" s="1482" t="str">
        <f t="shared" si="122"/>
        <v>Disc DiamantatExpert pt. Beton armat &amp; Calcar dur - Special Laser 125x22.2 (mm) Super Premium - DXDH.2047.125</v>
      </c>
      <c r="H324" s="1554" t="s">
        <v>984</v>
      </c>
      <c r="I324" s="553">
        <v>201.09420000000003</v>
      </c>
      <c r="J324" s="196" t="s">
        <v>1076</v>
      </c>
      <c r="K324" s="1493" t="s">
        <v>1044</v>
      </c>
      <c r="L324" s="1532">
        <f t="shared" si="123"/>
        <v>146.79999999999998</v>
      </c>
      <c r="M324" s="1483">
        <f t="shared" si="124"/>
        <v>150.82065000000003</v>
      </c>
      <c r="N324" s="553">
        <f t="shared" si="121"/>
        <v>160.87536000000003</v>
      </c>
      <c r="O324" s="553">
        <v>201.09420000000003</v>
      </c>
      <c r="P324" s="553">
        <f t="shared" si="120"/>
        <v>239.30209800000003</v>
      </c>
    </row>
    <row r="325" spans="1:16" ht="15.75" customHeight="1">
      <c r="A325" s="205" t="s">
        <v>1040</v>
      </c>
      <c r="B325" s="1486" t="s">
        <v>1214</v>
      </c>
      <c r="C325" s="1480" t="str">
        <f t="shared" si="119"/>
        <v>DXDH.2047.150</v>
      </c>
      <c r="D325" s="1478" t="s">
        <v>2246</v>
      </c>
      <c r="E325" s="1481">
        <v>150</v>
      </c>
      <c r="F325" s="1481">
        <v>22.2</v>
      </c>
      <c r="G325" s="1482" t="str">
        <f t="shared" si="122"/>
        <v>Disc DiamantatExpert pt. Beton armat &amp; Calcar dur - Special Laser 150x22.2 (mm) Super Premium - DXDH.2047.150</v>
      </c>
      <c r="H325" s="1553" t="s">
        <v>984</v>
      </c>
      <c r="I325" s="1483">
        <v>286.11720000000003</v>
      </c>
      <c r="J325" s="1484" t="s">
        <v>1150</v>
      </c>
      <c r="K325" s="1485" t="s">
        <v>1044</v>
      </c>
      <c r="L325" s="1532">
        <f t="shared" si="123"/>
        <v>208.9</v>
      </c>
      <c r="M325" s="1483">
        <f t="shared" si="124"/>
        <v>214.58790000000002</v>
      </c>
      <c r="N325" s="1483">
        <f t="shared" si="121"/>
        <v>228.89376000000004</v>
      </c>
      <c r="O325" s="1483">
        <v>286.11720000000003</v>
      </c>
      <c r="P325" s="1483">
        <f t="shared" si="120"/>
        <v>340.479468</v>
      </c>
    </row>
    <row r="326" spans="1:16" s="198" customFormat="1" ht="15.75" customHeight="1">
      <c r="A326" s="205" t="s">
        <v>1040</v>
      </c>
      <c r="B326" s="203" t="s">
        <v>1215</v>
      </c>
      <c r="C326" s="1480" t="str">
        <f t="shared" si="119"/>
        <v>DXDH.2047.180</v>
      </c>
      <c r="D326" s="1478" t="s">
        <v>2246</v>
      </c>
      <c r="E326" s="1481">
        <v>180</v>
      </c>
      <c r="F326" s="1481">
        <v>22.2</v>
      </c>
      <c r="G326" s="1482" t="str">
        <f t="shared" si="122"/>
        <v>Disc DiamantatExpert pt. Beton armat &amp; Calcar dur - Special Laser 180x22.2 (mm) Super Premium - DXDH.2047.180</v>
      </c>
      <c r="H326" s="1554" t="s">
        <v>984</v>
      </c>
      <c r="I326" s="553">
        <v>333.15480000000002</v>
      </c>
      <c r="J326" s="196" t="s">
        <v>1166</v>
      </c>
      <c r="K326" s="1493" t="s">
        <v>1044</v>
      </c>
      <c r="L326" s="1532">
        <f t="shared" si="123"/>
        <v>243.29999999999998</v>
      </c>
      <c r="M326" s="1483">
        <f t="shared" si="124"/>
        <v>249.86610000000002</v>
      </c>
      <c r="N326" s="553">
        <f t="shared" si="121"/>
        <v>266.52384000000001</v>
      </c>
      <c r="O326" s="553">
        <v>333.15480000000002</v>
      </c>
      <c r="P326" s="553">
        <f t="shared" si="120"/>
        <v>396.45421199999998</v>
      </c>
    </row>
    <row r="327" spans="1:16" ht="15.75" customHeight="1">
      <c r="A327" s="205" t="s">
        <v>1040</v>
      </c>
      <c r="B327" s="1486" t="s">
        <v>1216</v>
      </c>
      <c r="C327" s="1480" t="str">
        <f t="shared" si="119"/>
        <v>DXDH.2047.230</v>
      </c>
      <c r="D327" s="1478" t="s">
        <v>2246</v>
      </c>
      <c r="E327" s="1481">
        <v>230</v>
      </c>
      <c r="F327" s="1481">
        <v>22.2</v>
      </c>
      <c r="G327" s="1482" t="str">
        <f t="shared" si="122"/>
        <v>Disc DiamantatExpert pt. Beton armat &amp; Calcar dur - Special Laser 230x22.2 (mm) Super Premium - DXDH.2047.230</v>
      </c>
      <c r="H327" s="1553" t="s">
        <v>984</v>
      </c>
      <c r="I327" s="1483">
        <v>388.06020000000001</v>
      </c>
      <c r="J327" s="1484" t="s">
        <v>1169</v>
      </c>
      <c r="K327" s="1485" t="s">
        <v>1044</v>
      </c>
      <c r="L327" s="1532">
        <f t="shared" si="123"/>
        <v>283.3</v>
      </c>
      <c r="M327" s="1483">
        <f t="shared" si="124"/>
        <v>291.04515000000004</v>
      </c>
      <c r="N327" s="1483">
        <f t="shared" si="121"/>
        <v>310.44816000000003</v>
      </c>
      <c r="O327" s="1483">
        <v>388.06020000000001</v>
      </c>
      <c r="P327" s="1483">
        <f t="shared" si="120"/>
        <v>461.79163799999998</v>
      </c>
    </row>
    <row r="328" spans="1:16" s="198" customFormat="1" ht="15.75" customHeight="1">
      <c r="A328" s="548" t="s">
        <v>1217</v>
      </c>
      <c r="B328" s="200" t="s">
        <v>1218</v>
      </c>
      <c r="C328" s="1480" t="str">
        <f t="shared" si="119"/>
        <v>DXDH.2047.250.25-oKL</v>
      </c>
      <c r="D328" s="1478" t="s">
        <v>2246</v>
      </c>
      <c r="E328" s="1481">
        <v>250</v>
      </c>
      <c r="F328" s="1481">
        <v>25.4</v>
      </c>
      <c r="G328" s="1482" t="str">
        <f t="shared" si="122"/>
        <v>Disc DiamantatExpert pt. Beton armat &amp; Calcar dur - Special Laser 250x25.4 (mm) Super Premium - DXDH.2047.250.25-oKL</v>
      </c>
      <c r="H328" s="1555" t="s">
        <v>984</v>
      </c>
      <c r="I328" s="552">
        <v>599.64479999999992</v>
      </c>
      <c r="J328" s="196" t="s">
        <v>1171</v>
      </c>
      <c r="K328" s="197" t="s">
        <v>1044</v>
      </c>
      <c r="L328" s="1532">
        <f t="shared" si="123"/>
        <v>437.8</v>
      </c>
      <c r="M328" s="1549">
        <f t="shared" si="124"/>
        <v>449.73359999999991</v>
      </c>
      <c r="N328" s="552">
        <f t="shared" si="121"/>
        <v>479.71583999999996</v>
      </c>
      <c r="O328" s="552">
        <v>599.64479999999992</v>
      </c>
      <c r="P328" s="552">
        <f t="shared" si="120"/>
        <v>713.57731199999989</v>
      </c>
    </row>
    <row r="329" spans="1:16" s="198" customFormat="1" ht="15.75" customHeight="1">
      <c r="A329" s="205" t="s">
        <v>1040</v>
      </c>
      <c r="B329" s="203" t="s">
        <v>1219</v>
      </c>
      <c r="C329" s="1480" t="str">
        <f t="shared" si="119"/>
        <v>DXDH.2047.300.20</v>
      </c>
      <c r="D329" s="1478" t="s">
        <v>2246</v>
      </c>
      <c r="E329" s="1481">
        <v>300</v>
      </c>
      <c r="F329" s="1481">
        <v>20</v>
      </c>
      <c r="G329" s="1482" t="str">
        <f t="shared" si="122"/>
        <v>Disc DiamantatExpert pt. Beton armat &amp; Calcar dur - Special Laser 300x20 (mm) Super Premium - DXDH.2047.300.20</v>
      </c>
      <c r="H329" s="1554" t="s">
        <v>984</v>
      </c>
      <c r="I329" s="553">
        <v>693.72</v>
      </c>
      <c r="J329" s="204" t="s">
        <v>1220</v>
      </c>
      <c r="K329" s="1493" t="s">
        <v>1044</v>
      </c>
      <c r="L329" s="1532">
        <f t="shared" si="123"/>
        <v>506.5</v>
      </c>
      <c r="M329" s="1483">
        <f t="shared" si="124"/>
        <v>520.29</v>
      </c>
      <c r="N329" s="553">
        <f t="shared" si="121"/>
        <v>554.976</v>
      </c>
      <c r="O329" s="553">
        <v>693.72</v>
      </c>
      <c r="P329" s="553">
        <f t="shared" si="120"/>
        <v>825.52679999999998</v>
      </c>
    </row>
    <row r="330" spans="1:16" s="198" customFormat="1" ht="15.75" customHeight="1">
      <c r="A330" s="205" t="s">
        <v>1040</v>
      </c>
      <c r="B330" s="203" t="s">
        <v>1221</v>
      </c>
      <c r="C330" s="1480" t="str">
        <f t="shared" si="119"/>
        <v>DXDH.2047.300.22</v>
      </c>
      <c r="D330" s="1478" t="s">
        <v>2246</v>
      </c>
      <c r="E330" s="1481">
        <v>300</v>
      </c>
      <c r="F330" s="1481">
        <v>22.2</v>
      </c>
      <c r="G330" s="1482" t="str">
        <f t="shared" si="122"/>
        <v>Disc DiamantatExpert pt. Beton armat &amp; Calcar dur - Special Laser 300x22.2 (mm) Super Premium - DXDH.2047.300.22</v>
      </c>
      <c r="H330" s="1554" t="s">
        <v>984</v>
      </c>
      <c r="I330" s="553">
        <v>693.72</v>
      </c>
      <c r="J330" s="204"/>
      <c r="K330" s="1493" t="s">
        <v>1044</v>
      </c>
      <c r="L330" s="1532">
        <f t="shared" si="123"/>
        <v>506.5</v>
      </c>
      <c r="M330" s="1483">
        <f t="shared" si="124"/>
        <v>520.29</v>
      </c>
      <c r="N330" s="553">
        <f t="shared" si="121"/>
        <v>554.976</v>
      </c>
      <c r="O330" s="553">
        <v>693.72</v>
      </c>
      <c r="P330" s="553">
        <f t="shared" si="120"/>
        <v>825.52679999999998</v>
      </c>
    </row>
    <row r="331" spans="1:16" s="198" customFormat="1" ht="15.75" customHeight="1">
      <c r="A331" s="205" t="s">
        <v>1040</v>
      </c>
      <c r="B331" s="203" t="s">
        <v>1222</v>
      </c>
      <c r="C331" s="1480" t="str">
        <f t="shared" si="119"/>
        <v>DXDH.2047.300.25</v>
      </c>
      <c r="D331" s="1478" t="s">
        <v>2246</v>
      </c>
      <c r="E331" s="1481">
        <v>300</v>
      </c>
      <c r="F331" s="1481">
        <v>25.4</v>
      </c>
      <c r="G331" s="1482" t="str">
        <f t="shared" si="122"/>
        <v>Disc DiamantatExpert pt. Beton armat &amp; Calcar dur - Special Laser 300x25.4 (mm) Super Premium - DXDH.2047.300.25</v>
      </c>
      <c r="H331" s="1554" t="s">
        <v>984</v>
      </c>
      <c r="I331" s="553">
        <v>693.72</v>
      </c>
      <c r="J331" s="204"/>
      <c r="K331" s="1493" t="s">
        <v>1044</v>
      </c>
      <c r="L331" s="1532">
        <f t="shared" si="123"/>
        <v>506.5</v>
      </c>
      <c r="M331" s="1483">
        <f t="shared" si="124"/>
        <v>520.29</v>
      </c>
      <c r="N331" s="553">
        <f t="shared" si="121"/>
        <v>554.976</v>
      </c>
      <c r="O331" s="553">
        <v>693.72</v>
      </c>
      <c r="P331" s="553">
        <f t="shared" si="120"/>
        <v>825.52679999999998</v>
      </c>
    </row>
    <row r="332" spans="1:16" ht="15.75" customHeight="1">
      <c r="A332" s="205" t="s">
        <v>1040</v>
      </c>
      <c r="B332" s="1486" t="s">
        <v>1223</v>
      </c>
      <c r="C332" s="1480" t="str">
        <f t="shared" si="119"/>
        <v>DXDH.2047.350.20</v>
      </c>
      <c r="D332" s="1478" t="s">
        <v>2246</v>
      </c>
      <c r="E332" s="1481">
        <v>350</v>
      </c>
      <c r="F332" s="1481">
        <v>20</v>
      </c>
      <c r="G332" s="1482" t="str">
        <f t="shared" si="122"/>
        <v>Disc DiamantatExpert pt. Beton armat &amp; Calcar dur - Special Laser 350x20 (mm) Super Premium - DXDH.2047.350.20</v>
      </c>
      <c r="H332" s="1553" t="s">
        <v>984</v>
      </c>
      <c r="I332" s="1483">
        <v>783.05760000000009</v>
      </c>
      <c r="K332" s="1485" t="s">
        <v>1044</v>
      </c>
      <c r="L332" s="1532">
        <f t="shared" si="123"/>
        <v>571.70000000000005</v>
      </c>
      <c r="M332" s="1483">
        <f t="shared" si="124"/>
        <v>587.29320000000007</v>
      </c>
      <c r="N332" s="1483">
        <f t="shared" si="121"/>
        <v>626.44608000000017</v>
      </c>
      <c r="O332" s="1483">
        <v>783.05760000000009</v>
      </c>
      <c r="P332" s="1483">
        <f t="shared" si="120"/>
        <v>931.83854400000007</v>
      </c>
    </row>
    <row r="333" spans="1:16" ht="15.75" customHeight="1">
      <c r="A333" s="205" t="s">
        <v>1040</v>
      </c>
      <c r="B333" s="1486" t="s">
        <v>1224</v>
      </c>
      <c r="C333" s="1480" t="str">
        <f t="shared" si="119"/>
        <v>DXDH.2047.350.25</v>
      </c>
      <c r="D333" s="1478" t="s">
        <v>2246</v>
      </c>
      <c r="E333" s="1481">
        <v>350</v>
      </c>
      <c r="F333" s="1481">
        <v>25.4</v>
      </c>
      <c r="G333" s="1482" t="str">
        <f t="shared" si="122"/>
        <v>Disc DiamantatExpert pt. Beton armat &amp; Calcar dur - Special Laser 350x25.4 (mm) Super Premium - DXDH.2047.350.25</v>
      </c>
      <c r="H333" s="1553" t="s">
        <v>984</v>
      </c>
      <c r="I333" s="1483">
        <v>783.05760000000009</v>
      </c>
      <c r="K333" s="1485" t="s">
        <v>1044</v>
      </c>
      <c r="L333" s="1532">
        <f t="shared" si="123"/>
        <v>571.70000000000005</v>
      </c>
      <c r="M333" s="1483">
        <f t="shared" si="124"/>
        <v>587.29320000000007</v>
      </c>
      <c r="N333" s="1483">
        <f t="shared" si="121"/>
        <v>626.44608000000017</v>
      </c>
      <c r="O333" s="1483">
        <v>783.05760000000009</v>
      </c>
      <c r="P333" s="1483">
        <f t="shared" si="120"/>
        <v>931.83854400000007</v>
      </c>
    </row>
    <row r="334" spans="1:16" s="198" customFormat="1" ht="15.75" customHeight="1">
      <c r="A334" s="205" t="s">
        <v>1040</v>
      </c>
      <c r="B334" s="203" t="s">
        <v>1225</v>
      </c>
      <c r="C334" s="1480" t="str">
        <f t="shared" si="119"/>
        <v>DXDH.2047.400.25-oKL</v>
      </c>
      <c r="D334" s="1478" t="s">
        <v>2246</v>
      </c>
      <c r="E334" s="1481">
        <v>400</v>
      </c>
      <c r="F334" s="1481">
        <v>25.4</v>
      </c>
      <c r="G334" s="1482" t="str">
        <f t="shared" si="122"/>
        <v>Disc DiamantatExpert pt. Beton armat &amp; Calcar dur - Special Laser 400x25.4 (mm) Super Premium - DXDH.2047.400.25-oKL</v>
      </c>
      <c r="H334" s="1554" t="s">
        <v>984</v>
      </c>
      <c r="I334" s="553">
        <v>1093.4550000000002</v>
      </c>
      <c r="J334" s="204"/>
      <c r="K334" s="1493" t="s">
        <v>1044</v>
      </c>
      <c r="L334" s="1532">
        <f t="shared" si="123"/>
        <v>798.30000000000007</v>
      </c>
      <c r="M334" s="1483">
        <f t="shared" si="124"/>
        <v>820.09125000000017</v>
      </c>
      <c r="N334" s="553">
        <f t="shared" si="121"/>
        <v>874.76400000000012</v>
      </c>
      <c r="O334" s="553">
        <v>1093.4550000000002</v>
      </c>
      <c r="P334" s="553">
        <f t="shared" si="120"/>
        <v>1301.21145</v>
      </c>
    </row>
    <row r="335" spans="1:16" ht="15.75" customHeight="1">
      <c r="A335" s="205" t="s">
        <v>1040</v>
      </c>
      <c r="B335" s="1486" t="s">
        <v>1226</v>
      </c>
      <c r="C335" s="1480" t="str">
        <f t="shared" si="119"/>
        <v>DXDH.2047.450.25-oKL</v>
      </c>
      <c r="D335" s="1478" t="s">
        <v>2246</v>
      </c>
      <c r="E335" s="1481">
        <v>450</v>
      </c>
      <c r="F335" s="1481">
        <v>25.4</v>
      </c>
      <c r="G335" s="1482" t="str">
        <f t="shared" si="122"/>
        <v>Disc DiamantatExpert pt. Beton armat &amp; Calcar dur - Special Laser 450x25.4 (mm) Super Premium - DXDH.2047.450.25-oKL</v>
      </c>
      <c r="H335" s="1553" t="s">
        <v>984</v>
      </c>
      <c r="I335" s="1483">
        <v>1328.6430000000003</v>
      </c>
      <c r="K335" s="1485" t="s">
        <v>1044</v>
      </c>
      <c r="L335" s="1532">
        <f t="shared" si="123"/>
        <v>970</v>
      </c>
      <c r="M335" s="1483">
        <f t="shared" si="124"/>
        <v>996.48225000000025</v>
      </c>
      <c r="N335" s="1483">
        <f t="shared" si="121"/>
        <v>1062.9144000000003</v>
      </c>
      <c r="O335" s="1483">
        <v>1328.6430000000003</v>
      </c>
      <c r="P335" s="1483">
        <f t="shared" si="120"/>
        <v>1581.0851700000003</v>
      </c>
    </row>
    <row r="336" spans="1:16" s="198" customFormat="1" ht="15.75" customHeight="1">
      <c r="A336" s="205" t="s">
        <v>1040</v>
      </c>
      <c r="B336" s="203" t="s">
        <v>1227</v>
      </c>
      <c r="C336" s="1480" t="str">
        <f t="shared" si="119"/>
        <v>DXDH.2047.500.25-oKL</v>
      </c>
      <c r="D336" s="1478" t="s">
        <v>2246</v>
      </c>
      <c r="E336" s="1481">
        <v>500</v>
      </c>
      <c r="F336" s="1481">
        <v>25.4</v>
      </c>
      <c r="G336" s="1482" t="str">
        <f t="shared" si="122"/>
        <v>Disc DiamantatExpert pt. Beton armat &amp; Calcar dur - Special Laser 500x25.4 (mm) Super Premium - DXDH.2047.500.25-oKL</v>
      </c>
      <c r="H336" s="1554" t="s">
        <v>984</v>
      </c>
      <c r="I336" s="553">
        <v>1798.9344000000001</v>
      </c>
      <c r="J336" s="204"/>
      <c r="K336" s="1493" t="s">
        <v>1044</v>
      </c>
      <c r="L336" s="1532">
        <f t="shared" si="123"/>
        <v>1313.3</v>
      </c>
      <c r="M336" s="1483">
        <f t="shared" si="124"/>
        <v>1349.2008000000001</v>
      </c>
      <c r="N336" s="553">
        <f t="shared" si="121"/>
        <v>1439.1475200000002</v>
      </c>
      <c r="O336" s="553">
        <v>1798.9344000000001</v>
      </c>
      <c r="P336" s="553">
        <f t="shared" si="120"/>
        <v>2140.7319360000001</v>
      </c>
    </row>
    <row r="337" spans="1:16" ht="15.75" customHeight="1">
      <c r="A337" s="205" t="s">
        <v>1040</v>
      </c>
      <c r="B337" s="1486" t="s">
        <v>1228</v>
      </c>
      <c r="C337" s="1480" t="str">
        <f t="shared" si="119"/>
        <v>DXDH.2047.600.25-oKL</v>
      </c>
      <c r="D337" s="1478" t="s">
        <v>2246</v>
      </c>
      <c r="E337" s="1481">
        <v>600</v>
      </c>
      <c r="F337" s="1481">
        <v>25.4</v>
      </c>
      <c r="G337" s="1482" t="str">
        <f t="shared" si="122"/>
        <v>Disc DiamantatExpert pt. Beton armat &amp; Calcar dur - Special Laser 600x25.4 (mm) Super Premium - DXDH.2047.600.25-oKL</v>
      </c>
      <c r="H337" s="1553" t="s">
        <v>984</v>
      </c>
      <c r="I337" s="1483">
        <v>2422.0980000000004</v>
      </c>
      <c r="K337" s="1485" t="s">
        <v>1044</v>
      </c>
      <c r="L337" s="1532">
        <f t="shared" si="123"/>
        <v>1768.1999999999998</v>
      </c>
      <c r="M337" s="1483">
        <f t="shared" si="124"/>
        <v>1816.5735000000004</v>
      </c>
      <c r="N337" s="1483">
        <f t="shared" si="121"/>
        <v>1937.6784000000005</v>
      </c>
      <c r="O337" s="1483">
        <v>2422.0980000000004</v>
      </c>
      <c r="P337" s="1483">
        <f t="shared" si="120"/>
        <v>2882.2966200000005</v>
      </c>
    </row>
    <row r="338" spans="1:16" ht="15.75" customHeight="1"/>
    <row r="339" spans="1:16" ht="15.75" customHeight="1">
      <c r="A339" s="195"/>
      <c r="B339" s="1487"/>
      <c r="C339" s="1337"/>
      <c r="D339" s="192" t="s">
        <v>1229</v>
      </c>
      <c r="E339" s="1346"/>
      <c r="F339" s="1346"/>
      <c r="G339" s="195"/>
      <c r="H339" s="1348"/>
      <c r="I339" s="1488"/>
      <c r="J339" s="1489"/>
      <c r="K339" s="1490"/>
      <c r="L339" s="1828"/>
      <c r="M339" s="1488"/>
      <c r="N339" s="1488"/>
      <c r="O339" s="1488"/>
      <c r="P339" s="1488"/>
    </row>
    <row r="340" spans="1:16" ht="15.75" customHeight="1">
      <c r="A340" s="205" t="s">
        <v>1040</v>
      </c>
      <c r="B340" s="1486" t="s">
        <v>1230</v>
      </c>
      <c r="C340" s="1480" t="str">
        <f t="shared" si="119"/>
        <v>DXDH.12017.115</v>
      </c>
      <c r="D340" s="1478" t="s">
        <v>2247</v>
      </c>
      <c r="E340" s="1481">
        <v>115</v>
      </c>
      <c r="F340" s="1481">
        <v>22.2</v>
      </c>
      <c r="G340" s="1482" t="str">
        <f t="shared" ref="G340:G346" si="125">CONCATENATE("Disc DiamantatExpert pt. ",+D340," ",+E340,"x",+F340," (mm) ",+K340," - ",+C340)</f>
        <v>Disc DiamantatExpert pt. Beton &amp; Zidarie - Laser 115x22.2 (mm) Profesional Standard - DXDH.12017.115</v>
      </c>
      <c r="H340" s="1553" t="s">
        <v>984</v>
      </c>
      <c r="I340" s="1483">
        <v>47.883600000000001</v>
      </c>
      <c r="J340" s="1499" t="s">
        <v>1076</v>
      </c>
      <c r="K340" s="1485" t="s">
        <v>986</v>
      </c>
      <c r="L340" s="1532">
        <f t="shared" ref="L340:L346" si="126">ROUNDUP(O340*0.73,1)</f>
        <v>35</v>
      </c>
      <c r="M340" s="1483">
        <f t="shared" ref="M340:M346" si="127">O340*0.75</f>
        <v>35.912700000000001</v>
      </c>
      <c r="N340" s="1483">
        <f t="shared" si="121"/>
        <v>38.30688</v>
      </c>
      <c r="O340" s="1483">
        <v>47.883600000000001</v>
      </c>
      <c r="P340" s="1483">
        <f t="shared" si="120"/>
        <v>56.981484000000002</v>
      </c>
    </row>
    <row r="341" spans="1:16" ht="15.75" customHeight="1">
      <c r="A341" s="205" t="s">
        <v>1040</v>
      </c>
      <c r="B341" s="1486" t="s">
        <v>1231</v>
      </c>
      <c r="C341" s="1480" t="str">
        <f t="shared" si="119"/>
        <v>DXDH.12017.115.10</v>
      </c>
      <c r="D341" s="1478" t="s">
        <v>2247</v>
      </c>
      <c r="E341" s="1481">
        <v>115</v>
      </c>
      <c r="F341" s="1481">
        <v>22.2</v>
      </c>
      <c r="G341" s="1482" t="str">
        <f t="shared" si="125"/>
        <v>Disc DiamantatExpert pt. Beton &amp; Zidarie - Laser 115x22.2 (mm) Profesional Standard - DXDH.12017.115.10</v>
      </c>
      <c r="H341" s="1553" t="s">
        <v>984</v>
      </c>
      <c r="I341" s="1483">
        <v>56.512800000000006</v>
      </c>
      <c r="J341" s="1499" t="s">
        <v>1232</v>
      </c>
      <c r="K341" s="1485" t="s">
        <v>986</v>
      </c>
      <c r="L341" s="1532">
        <f t="shared" si="126"/>
        <v>41.300000000000004</v>
      </c>
      <c r="M341" s="1483">
        <f t="shared" si="127"/>
        <v>42.384600000000006</v>
      </c>
      <c r="N341" s="1483">
        <f t="shared" si="121"/>
        <v>45.210240000000006</v>
      </c>
      <c r="O341" s="1483">
        <v>56.512800000000006</v>
      </c>
      <c r="P341" s="1483">
        <f t="shared" si="120"/>
        <v>67.250231999999997</v>
      </c>
    </row>
    <row r="342" spans="1:16" s="198" customFormat="1" ht="15.75" customHeight="1">
      <c r="A342" s="205" t="s">
        <v>1040</v>
      </c>
      <c r="B342" s="203" t="s">
        <v>1233</v>
      </c>
      <c r="C342" s="1480" t="str">
        <f t="shared" si="119"/>
        <v>DXDH.12017.125</v>
      </c>
      <c r="D342" s="1478" t="s">
        <v>2247</v>
      </c>
      <c r="E342" s="1481">
        <v>125</v>
      </c>
      <c r="F342" s="1481">
        <v>22.2</v>
      </c>
      <c r="G342" s="1482" t="str">
        <f t="shared" si="125"/>
        <v>Disc DiamantatExpert pt. Beton &amp; Zidarie - Laser 125x22.2 (mm) Profesional Standard - DXDH.12017.125</v>
      </c>
      <c r="H342" s="1554" t="s">
        <v>984</v>
      </c>
      <c r="I342" s="553">
        <v>55.328400000000009</v>
      </c>
      <c r="J342" s="204"/>
      <c r="K342" s="1493" t="s">
        <v>986</v>
      </c>
      <c r="L342" s="1532">
        <f t="shared" si="126"/>
        <v>40.4</v>
      </c>
      <c r="M342" s="1483">
        <f t="shared" si="127"/>
        <v>41.496300000000005</v>
      </c>
      <c r="N342" s="553">
        <f t="shared" si="121"/>
        <v>44.262720000000009</v>
      </c>
      <c r="O342" s="553">
        <v>55.328400000000009</v>
      </c>
      <c r="P342" s="553">
        <f t="shared" si="120"/>
        <v>65.840796000000012</v>
      </c>
    </row>
    <row r="343" spans="1:16" s="198" customFormat="1" ht="15.75" customHeight="1">
      <c r="A343" s="205" t="s">
        <v>1040</v>
      </c>
      <c r="B343" s="203" t="s">
        <v>1234</v>
      </c>
      <c r="C343" s="1480" t="str">
        <f t="shared" si="119"/>
        <v>DXDH.12017.125.10</v>
      </c>
      <c r="D343" s="1478" t="s">
        <v>2247</v>
      </c>
      <c r="E343" s="1481">
        <v>125</v>
      </c>
      <c r="F343" s="1481">
        <v>22.2</v>
      </c>
      <c r="G343" s="1482" t="str">
        <f t="shared" si="125"/>
        <v>Disc DiamantatExpert pt. Beton &amp; Zidarie - Laser 125x22.2 (mm) Profesional Standard - DXDH.12017.125.10</v>
      </c>
      <c r="H343" s="1554" t="s">
        <v>984</v>
      </c>
      <c r="I343" s="553">
        <v>67.595400000000012</v>
      </c>
      <c r="J343" s="204"/>
      <c r="K343" s="1493" t="s">
        <v>986</v>
      </c>
      <c r="L343" s="1532">
        <f t="shared" si="126"/>
        <v>49.4</v>
      </c>
      <c r="M343" s="1483">
        <f t="shared" si="127"/>
        <v>50.696550000000009</v>
      </c>
      <c r="N343" s="553">
        <f t="shared" si="121"/>
        <v>54.07632000000001</v>
      </c>
      <c r="O343" s="553">
        <v>67.595400000000012</v>
      </c>
      <c r="P343" s="553">
        <f t="shared" si="120"/>
        <v>80.43852600000001</v>
      </c>
    </row>
    <row r="344" spans="1:16" ht="15.75" customHeight="1">
      <c r="A344" s="205" t="s">
        <v>1040</v>
      </c>
      <c r="B344" s="1486" t="s">
        <v>1235</v>
      </c>
      <c r="C344" s="1480" t="str">
        <f t="shared" si="119"/>
        <v>DXDH.12017.150.10</v>
      </c>
      <c r="D344" s="1478" t="s">
        <v>2247</v>
      </c>
      <c r="E344" s="1481">
        <v>150</v>
      </c>
      <c r="F344" s="1481">
        <v>22.2</v>
      </c>
      <c r="G344" s="1482" t="str">
        <f t="shared" si="125"/>
        <v>Disc DiamantatExpert pt. Beton &amp; Zidarie - Laser 150x22.2 (mm) Profesional Standard - DXDH.12017.150.10</v>
      </c>
      <c r="H344" s="1553" t="s">
        <v>984</v>
      </c>
      <c r="I344" s="1483">
        <v>79.862400000000008</v>
      </c>
      <c r="K344" s="1485" t="s">
        <v>986</v>
      </c>
      <c r="L344" s="1532">
        <f t="shared" si="126"/>
        <v>58.300000000000004</v>
      </c>
      <c r="M344" s="1483">
        <f t="shared" si="127"/>
        <v>59.896800000000006</v>
      </c>
      <c r="N344" s="1483">
        <f t="shared" si="121"/>
        <v>63.889920000000011</v>
      </c>
      <c r="O344" s="1483">
        <v>79.862400000000008</v>
      </c>
      <c r="P344" s="1483">
        <f t="shared" si="120"/>
        <v>95.036256000000009</v>
      </c>
    </row>
    <row r="345" spans="1:16" s="198" customFormat="1" ht="15.75" customHeight="1">
      <c r="A345" s="205" t="s">
        <v>1040</v>
      </c>
      <c r="B345" s="203" t="s">
        <v>1236</v>
      </c>
      <c r="C345" s="1480" t="str">
        <f t="shared" si="119"/>
        <v>DXDH.12017.180</v>
      </c>
      <c r="D345" s="1478" t="s">
        <v>2247</v>
      </c>
      <c r="E345" s="1481">
        <v>180</v>
      </c>
      <c r="F345" s="1481">
        <v>22.2</v>
      </c>
      <c r="G345" s="1482" t="str">
        <f t="shared" si="125"/>
        <v>Disc DiamantatExpert pt. Beton &amp; Zidarie - Laser 180x22.2 (mm) Profesional Standard - DXDH.12017.180</v>
      </c>
      <c r="H345" s="1554" t="s">
        <v>984</v>
      </c>
      <c r="I345" s="553">
        <v>84.769199999999998</v>
      </c>
      <c r="J345" s="204"/>
      <c r="K345" s="1493" t="s">
        <v>986</v>
      </c>
      <c r="L345" s="1532">
        <f t="shared" si="126"/>
        <v>61.9</v>
      </c>
      <c r="M345" s="1483">
        <f t="shared" si="127"/>
        <v>63.576899999999995</v>
      </c>
      <c r="N345" s="553">
        <f t="shared" si="121"/>
        <v>67.815359999999998</v>
      </c>
      <c r="O345" s="553">
        <v>84.769199999999998</v>
      </c>
      <c r="P345" s="553">
        <f t="shared" si="120"/>
        <v>100.87534799999999</v>
      </c>
    </row>
    <row r="346" spans="1:16" ht="15.75" customHeight="1">
      <c r="A346" s="205" t="s">
        <v>1040</v>
      </c>
      <c r="B346" s="1486" t="s">
        <v>1237</v>
      </c>
      <c r="C346" s="1480" t="str">
        <f t="shared" si="119"/>
        <v>DXDH.12017.230.10</v>
      </c>
      <c r="D346" s="1478" t="s">
        <v>2247</v>
      </c>
      <c r="E346" s="1481">
        <v>230</v>
      </c>
      <c r="F346" s="1481">
        <v>22.2</v>
      </c>
      <c r="G346" s="1482" t="str">
        <f t="shared" si="125"/>
        <v>Disc DiamantatExpert pt. Beton &amp; Zidarie - Laser 230x22.2 (mm) Profesional Standard - DXDH.12017.230.10</v>
      </c>
      <c r="H346" s="1553" t="s">
        <v>984</v>
      </c>
      <c r="I346" s="1483">
        <v>133.92179999999999</v>
      </c>
      <c r="K346" s="1485" t="s">
        <v>986</v>
      </c>
      <c r="L346" s="1532">
        <f t="shared" si="126"/>
        <v>97.8</v>
      </c>
      <c r="M346" s="1483">
        <f t="shared" si="127"/>
        <v>100.44135</v>
      </c>
      <c r="N346" s="1483">
        <f t="shared" si="121"/>
        <v>107.13744</v>
      </c>
      <c r="O346" s="1483">
        <v>133.92179999999999</v>
      </c>
      <c r="P346" s="1483">
        <f t="shared" si="120"/>
        <v>159.36694199999999</v>
      </c>
    </row>
    <row r="347" spans="1:16" ht="15.75" customHeight="1">
      <c r="J347" s="1484"/>
    </row>
    <row r="348" spans="1:16" ht="15.75" customHeight="1">
      <c r="A348" s="195"/>
      <c r="B348" s="1487"/>
      <c r="C348" s="1337"/>
      <c r="D348" s="192" t="s">
        <v>1229</v>
      </c>
      <c r="E348" s="1346"/>
      <c r="F348" s="1346"/>
      <c r="G348" s="195"/>
      <c r="H348" s="1348"/>
      <c r="I348" s="1488"/>
      <c r="J348" s="1489"/>
      <c r="K348" s="1490"/>
      <c r="L348" s="1828"/>
      <c r="M348" s="1488"/>
      <c r="N348" s="1488"/>
      <c r="O348" s="1488"/>
      <c r="P348" s="1488"/>
    </row>
    <row r="349" spans="1:16" ht="15.75" customHeight="1">
      <c r="A349" s="205" t="s">
        <v>1040</v>
      </c>
      <c r="B349" s="1486" t="s">
        <v>1238</v>
      </c>
      <c r="C349" s="1480" t="str">
        <f t="shared" si="119"/>
        <v>DXDH.12007.300.20</v>
      </c>
      <c r="D349" s="1478" t="s">
        <v>2265</v>
      </c>
      <c r="E349" s="1481">
        <v>300</v>
      </c>
      <c r="F349" s="1481">
        <v>20</v>
      </c>
      <c r="G349" s="1482" t="str">
        <f t="shared" ref="G349:G357" si="128">CONCATENATE("Disc DiamantatExpert pt. ",+D349," ",+E349,"x",+F349," (mm) ",+K349," - ",+C349)</f>
        <v>Disc DiamantatExpert pt. Beton &amp; Mat. Constructii - Laser 300x20 (mm) Profesional Standard - DXDH.12007.300.20</v>
      </c>
      <c r="H349" s="1553" t="s">
        <v>984</v>
      </c>
      <c r="I349" s="1483">
        <v>266.57460000000003</v>
      </c>
      <c r="J349" s="1499" t="s">
        <v>1076</v>
      </c>
      <c r="K349" s="1485" t="s">
        <v>986</v>
      </c>
      <c r="L349" s="1532">
        <f t="shared" ref="L349:L357" si="129">ROUNDUP(O349*0.73,1)</f>
        <v>194.6</v>
      </c>
      <c r="M349" s="1483">
        <f t="shared" ref="M349:M357" si="130">O349*0.75</f>
        <v>199.93095000000002</v>
      </c>
      <c r="N349" s="1483">
        <f t="shared" si="121"/>
        <v>213.25968000000003</v>
      </c>
      <c r="O349" s="1483">
        <v>266.57460000000003</v>
      </c>
      <c r="P349" s="1483">
        <f t="shared" si="120"/>
        <v>317.22377400000005</v>
      </c>
    </row>
    <row r="350" spans="1:16" ht="15.75" customHeight="1">
      <c r="A350" s="205" t="s">
        <v>1040</v>
      </c>
      <c r="B350" s="1486" t="s">
        <v>1239</v>
      </c>
      <c r="C350" s="1480" t="str">
        <f t="shared" si="119"/>
        <v>DXDH.12007.300.22</v>
      </c>
      <c r="D350" s="1478" t="s">
        <v>2265</v>
      </c>
      <c r="E350" s="1481">
        <v>300</v>
      </c>
      <c r="F350" s="1481">
        <v>22.2</v>
      </c>
      <c r="G350" s="1482" t="str">
        <f t="shared" si="128"/>
        <v>Disc DiamantatExpert pt. Beton &amp; Mat. Constructii - Laser 300x22.2 (mm) Profesional Standard - DXDH.12007.300.22</v>
      </c>
      <c r="H350" s="1553" t="s">
        <v>984</v>
      </c>
      <c r="I350" s="1483">
        <v>266.57460000000003</v>
      </c>
      <c r="J350" s="1499" t="s">
        <v>1240</v>
      </c>
      <c r="K350" s="1485" t="s">
        <v>986</v>
      </c>
      <c r="L350" s="1532">
        <f t="shared" si="129"/>
        <v>194.6</v>
      </c>
      <c r="M350" s="1483">
        <f t="shared" si="130"/>
        <v>199.93095000000002</v>
      </c>
      <c r="N350" s="1483">
        <f t="shared" si="121"/>
        <v>213.25968000000003</v>
      </c>
      <c r="O350" s="1483">
        <v>266.57460000000003</v>
      </c>
      <c r="P350" s="1483">
        <f t="shared" si="120"/>
        <v>317.22377400000005</v>
      </c>
    </row>
    <row r="351" spans="1:16" ht="15.75" customHeight="1">
      <c r="A351" s="205" t="s">
        <v>1040</v>
      </c>
      <c r="B351" s="1486" t="s">
        <v>1241</v>
      </c>
      <c r="C351" s="1480" t="str">
        <f t="shared" si="119"/>
        <v>DXDH.12007.300.25</v>
      </c>
      <c r="D351" s="1478" t="s">
        <v>2265</v>
      </c>
      <c r="E351" s="1481">
        <v>300</v>
      </c>
      <c r="F351" s="1481">
        <v>25.4</v>
      </c>
      <c r="G351" s="1482" t="str">
        <f t="shared" si="128"/>
        <v>Disc DiamantatExpert pt. Beton &amp; Mat. Constructii - Laser 300x25.4 (mm) Profesional Standard - DXDH.12007.300.25</v>
      </c>
      <c r="H351" s="1553" t="s">
        <v>984</v>
      </c>
      <c r="I351" s="1483">
        <v>266.57460000000003</v>
      </c>
      <c r="K351" s="1485" t="s">
        <v>986</v>
      </c>
      <c r="L351" s="1532">
        <f t="shared" si="129"/>
        <v>194.6</v>
      </c>
      <c r="M351" s="1483">
        <f t="shared" si="130"/>
        <v>199.93095000000002</v>
      </c>
      <c r="N351" s="1483">
        <f t="shared" si="121"/>
        <v>213.25968000000003</v>
      </c>
      <c r="O351" s="1483">
        <v>266.57460000000003</v>
      </c>
      <c r="P351" s="1483">
        <f t="shared" si="120"/>
        <v>317.22377400000005</v>
      </c>
    </row>
    <row r="352" spans="1:16" s="198" customFormat="1" ht="15.75" customHeight="1">
      <c r="A352" s="205" t="s">
        <v>1040</v>
      </c>
      <c r="B352" s="203" t="s">
        <v>1242</v>
      </c>
      <c r="C352" s="1480" t="str">
        <f t="shared" si="119"/>
        <v>DXDH.12007.350.20</v>
      </c>
      <c r="D352" s="1478" t="s">
        <v>2265</v>
      </c>
      <c r="E352" s="1481">
        <v>350</v>
      </c>
      <c r="F352" s="1481">
        <v>20</v>
      </c>
      <c r="G352" s="1482" t="str">
        <f t="shared" si="128"/>
        <v>Disc DiamantatExpert pt. Beton &amp; Mat. Constructii - Laser 350x20 (mm) Profesional Standard - DXDH.12007.350.20</v>
      </c>
      <c r="H352" s="1554" t="s">
        <v>984</v>
      </c>
      <c r="I352" s="553">
        <v>308.79000000000002</v>
      </c>
      <c r="J352" s="204"/>
      <c r="K352" s="1493" t="s">
        <v>986</v>
      </c>
      <c r="L352" s="1532">
        <f t="shared" si="129"/>
        <v>225.5</v>
      </c>
      <c r="M352" s="1483">
        <f t="shared" si="130"/>
        <v>231.59250000000003</v>
      </c>
      <c r="N352" s="553">
        <f t="shared" si="121"/>
        <v>247.03200000000004</v>
      </c>
      <c r="O352" s="553">
        <v>308.79000000000002</v>
      </c>
      <c r="P352" s="553">
        <f t="shared" si="120"/>
        <v>367.46010000000001</v>
      </c>
    </row>
    <row r="353" spans="1:16" s="198" customFormat="1" ht="15.75" customHeight="1">
      <c r="A353" s="205" t="s">
        <v>1040</v>
      </c>
      <c r="B353" s="203" t="s">
        <v>1243</v>
      </c>
      <c r="C353" s="1480" t="str">
        <f t="shared" si="119"/>
        <v>DXDH.12007.350.25</v>
      </c>
      <c r="D353" s="1478" t="s">
        <v>2265</v>
      </c>
      <c r="E353" s="1481">
        <v>350</v>
      </c>
      <c r="F353" s="1481">
        <v>25.4</v>
      </c>
      <c r="G353" s="1482" t="str">
        <f t="shared" si="128"/>
        <v>Disc DiamantatExpert pt. Beton &amp; Mat. Constructii - Laser 350x25.4 (mm) Profesional Standard - DXDH.12007.350.25</v>
      </c>
      <c r="H353" s="1554" t="s">
        <v>984</v>
      </c>
      <c r="I353" s="553">
        <v>308.79000000000002</v>
      </c>
      <c r="J353" s="204"/>
      <c r="K353" s="1493" t="s">
        <v>986</v>
      </c>
      <c r="L353" s="1532">
        <f t="shared" si="129"/>
        <v>225.5</v>
      </c>
      <c r="M353" s="1483">
        <f t="shared" si="130"/>
        <v>231.59250000000003</v>
      </c>
      <c r="N353" s="553">
        <f t="shared" si="121"/>
        <v>247.03200000000004</v>
      </c>
      <c r="O353" s="553">
        <v>308.79000000000002</v>
      </c>
      <c r="P353" s="553">
        <f t="shared" si="120"/>
        <v>367.46010000000001</v>
      </c>
    </row>
    <row r="354" spans="1:16" ht="15.75" customHeight="1">
      <c r="A354" s="205" t="s">
        <v>1040</v>
      </c>
      <c r="B354" s="1486" t="s">
        <v>1244</v>
      </c>
      <c r="C354" s="1480" t="str">
        <f t="shared" si="119"/>
        <v>DXDH.12007.400.25</v>
      </c>
      <c r="D354" s="1478" t="s">
        <v>2265</v>
      </c>
      <c r="E354" s="1481">
        <v>400</v>
      </c>
      <c r="F354" s="1481">
        <v>25.4</v>
      </c>
      <c r="G354" s="1482" t="str">
        <f t="shared" si="128"/>
        <v>Disc DiamantatExpert pt. Beton &amp; Mat. Constructii - Laser 400x25.4 (mm) Profesional Standard - DXDH.12007.400.25</v>
      </c>
      <c r="H354" s="1553" t="s">
        <v>984</v>
      </c>
      <c r="I354" s="1483">
        <v>482.38920000000007</v>
      </c>
      <c r="K354" s="1485" t="s">
        <v>986</v>
      </c>
      <c r="L354" s="1532">
        <f t="shared" si="129"/>
        <v>352.20000000000005</v>
      </c>
      <c r="M354" s="1483">
        <f t="shared" si="130"/>
        <v>361.79190000000006</v>
      </c>
      <c r="N354" s="1483">
        <f t="shared" si="121"/>
        <v>385.91136000000006</v>
      </c>
      <c r="O354" s="1483">
        <v>482.38920000000007</v>
      </c>
      <c r="P354" s="1483">
        <f t="shared" si="120"/>
        <v>574.04314800000009</v>
      </c>
    </row>
    <row r="355" spans="1:16" s="198" customFormat="1" ht="15.75" customHeight="1">
      <c r="A355" s="205" t="s">
        <v>1040</v>
      </c>
      <c r="B355" s="203" t="s">
        <v>1245</v>
      </c>
      <c r="C355" s="1480" t="str">
        <f t="shared" si="119"/>
        <v>DXDH.12007.450.25</v>
      </c>
      <c r="D355" s="1478" t="s">
        <v>2265</v>
      </c>
      <c r="E355" s="1481">
        <v>450</v>
      </c>
      <c r="F355" s="1481">
        <v>25.4</v>
      </c>
      <c r="G355" s="1482" t="str">
        <f t="shared" si="128"/>
        <v>Disc DiamantatExpert pt. Beton &amp; Mat. Constructii - Laser 450x25.4 (mm) Profesional Standard - DXDH.12007.450.25</v>
      </c>
      <c r="H355" s="1554" t="s">
        <v>984</v>
      </c>
      <c r="I355" s="553">
        <v>551.76120000000003</v>
      </c>
      <c r="J355" s="204"/>
      <c r="K355" s="1493" t="s">
        <v>986</v>
      </c>
      <c r="L355" s="1532">
        <f t="shared" si="129"/>
        <v>402.8</v>
      </c>
      <c r="M355" s="1483">
        <f t="shared" si="130"/>
        <v>413.82090000000005</v>
      </c>
      <c r="N355" s="553">
        <f t="shared" si="121"/>
        <v>441.40896000000004</v>
      </c>
      <c r="O355" s="553">
        <v>551.76120000000003</v>
      </c>
      <c r="P355" s="553">
        <f t="shared" si="120"/>
        <v>656.59582799999998</v>
      </c>
    </row>
    <row r="356" spans="1:16" ht="15.75" customHeight="1">
      <c r="A356" s="205" t="s">
        <v>1040</v>
      </c>
      <c r="B356" s="1486" t="s">
        <v>1246</v>
      </c>
      <c r="C356" s="1480" t="str">
        <f t="shared" si="119"/>
        <v>DXDH.12007.500.25</v>
      </c>
      <c r="D356" s="1478" t="s">
        <v>2265</v>
      </c>
      <c r="E356" s="1481">
        <v>500</v>
      </c>
      <c r="F356" s="1481">
        <v>25.4</v>
      </c>
      <c r="G356" s="1482" t="str">
        <f t="shared" si="128"/>
        <v>Disc DiamantatExpert pt. Beton &amp; Mat. Constructii - Laser 500x25.4 (mm) Profesional Standard - DXDH.12007.500.25</v>
      </c>
      <c r="H356" s="1553" t="s">
        <v>984</v>
      </c>
      <c r="I356" s="1483">
        <v>705.2256000000001</v>
      </c>
      <c r="K356" s="1485" t="s">
        <v>986</v>
      </c>
      <c r="L356" s="1532">
        <f t="shared" si="129"/>
        <v>514.9</v>
      </c>
      <c r="M356" s="1483">
        <f t="shared" si="130"/>
        <v>528.91920000000005</v>
      </c>
      <c r="N356" s="1483">
        <f t="shared" si="121"/>
        <v>564.1804800000001</v>
      </c>
      <c r="O356" s="1483">
        <v>705.2256000000001</v>
      </c>
      <c r="P356" s="1483">
        <f t="shared" si="120"/>
        <v>839.21846400000004</v>
      </c>
    </row>
    <row r="357" spans="1:16" s="198" customFormat="1" ht="15.75" customHeight="1">
      <c r="A357" s="205" t="s">
        <v>1040</v>
      </c>
      <c r="B357" s="203" t="s">
        <v>1247</v>
      </c>
      <c r="C357" s="1480" t="str">
        <f t="shared" si="119"/>
        <v>DXDH.12007.600.25</v>
      </c>
      <c r="D357" s="1478" t="s">
        <v>2265</v>
      </c>
      <c r="E357" s="1481">
        <v>600</v>
      </c>
      <c r="F357" s="1481">
        <v>25.4</v>
      </c>
      <c r="G357" s="1482" t="str">
        <f t="shared" si="128"/>
        <v>Disc DiamantatExpert pt. Beton &amp; Mat. Constructii - Laser 600x25.4 (mm) Profesional Standard - DXDH.12007.600.25</v>
      </c>
      <c r="H357" s="1554" t="s">
        <v>984</v>
      </c>
      <c r="I357" s="553">
        <v>940.32900000000018</v>
      </c>
      <c r="J357" s="204"/>
      <c r="K357" s="1493" t="s">
        <v>986</v>
      </c>
      <c r="L357" s="1532">
        <f t="shared" si="129"/>
        <v>686.5</v>
      </c>
      <c r="M357" s="1483">
        <f t="shared" si="130"/>
        <v>705.24675000000013</v>
      </c>
      <c r="N357" s="553">
        <f t="shared" si="121"/>
        <v>752.26320000000021</v>
      </c>
      <c r="O357" s="553">
        <v>940.32900000000018</v>
      </c>
      <c r="P357" s="553">
        <f t="shared" si="120"/>
        <v>1118.9915100000001</v>
      </c>
    </row>
    <row r="358" spans="1:16" ht="15.75" customHeight="1">
      <c r="K358" s="1485"/>
      <c r="L358" s="1532"/>
    </row>
    <row r="359" spans="1:16" ht="15.75" customHeight="1">
      <c r="A359" s="195"/>
      <c r="B359" s="1487"/>
      <c r="C359" s="1337"/>
      <c r="D359" s="192" t="s">
        <v>1248</v>
      </c>
      <c r="E359" s="1346"/>
      <c r="F359" s="1346"/>
      <c r="G359" s="195"/>
      <c r="H359" s="1348"/>
      <c r="I359" s="1488"/>
      <c r="J359" s="1489"/>
      <c r="K359" s="1490"/>
      <c r="L359" s="1828"/>
      <c r="M359" s="1488"/>
      <c r="N359" s="1488"/>
      <c r="O359" s="1488"/>
      <c r="P359" s="1488"/>
    </row>
    <row r="360" spans="1:16" ht="15.75" customHeight="1">
      <c r="A360" s="548" t="s">
        <v>1249</v>
      </c>
      <c r="B360" s="1494" t="s">
        <v>1250</v>
      </c>
      <c r="C360" s="1480" t="str">
        <f t="shared" si="119"/>
        <v>DXDH.1912.115</v>
      </c>
      <c r="D360" s="1504" t="s">
        <v>2248</v>
      </c>
      <c r="E360" s="1481">
        <v>115</v>
      </c>
      <c r="F360" s="1481">
        <v>22.2</v>
      </c>
      <c r="G360" s="1482" t="str">
        <f>CONCATENATE("Disc DiamantatExpert pt. ",+D360," ",+E360,"x",+F360," (mm) ",+K360," - ",+C360)</f>
        <v>Disc DiamantatExpert pt. Beton, Zidarie &amp; Dale 115x22.2 (mm) ECO - DXDH.1912.115</v>
      </c>
      <c r="H360" s="1558" t="s">
        <v>984</v>
      </c>
      <c r="I360" s="1496">
        <v>17.296000000000003</v>
      </c>
      <c r="J360" s="1497" t="s">
        <v>1232</v>
      </c>
      <c r="K360" s="1498" t="s">
        <v>1251</v>
      </c>
      <c r="L360" s="1829">
        <f t="shared" ref="L360:L364" si="131">ROUNDUP(O360*0.73,1)</f>
        <v>12.7</v>
      </c>
      <c r="M360" s="1496">
        <f t="shared" ref="M360:M364" si="132">O360*0.75</f>
        <v>12.972000000000001</v>
      </c>
      <c r="N360" s="1496">
        <f t="shared" si="121"/>
        <v>13.836800000000004</v>
      </c>
      <c r="O360" s="1496">
        <v>17.296000000000003</v>
      </c>
      <c r="P360" s="1496">
        <f t="shared" si="120"/>
        <v>20.582240000000002</v>
      </c>
    </row>
    <row r="361" spans="1:16" s="198" customFormat="1" ht="15.75" customHeight="1">
      <c r="A361" s="548" t="s">
        <v>1252</v>
      </c>
      <c r="B361" s="200" t="s">
        <v>1253</v>
      </c>
      <c r="C361" s="1480" t="str">
        <f t="shared" si="119"/>
        <v>DXDH.1912.125</v>
      </c>
      <c r="D361" s="1504" t="s">
        <v>2248</v>
      </c>
      <c r="E361" s="1481">
        <v>125</v>
      </c>
      <c r="F361" s="1481">
        <v>22.2</v>
      </c>
      <c r="G361" s="1482" t="str">
        <f>CONCATENATE("Disc DiamantatExpert pt. ",+D361," ",+E361,"x",+F361," (mm) ",+K361," - ",+C361)</f>
        <v>Disc DiamantatExpert pt. Beton, Zidarie &amp; Dale 125x22.2 (mm) ECO - DXDH.1912.125</v>
      </c>
      <c r="H361" s="1559" t="s">
        <v>984</v>
      </c>
      <c r="I361" s="554">
        <v>23.123999999999999</v>
      </c>
      <c r="J361" s="201" t="s">
        <v>1076</v>
      </c>
      <c r="K361" s="202" t="s">
        <v>1251</v>
      </c>
      <c r="L361" s="1829">
        <f t="shared" si="131"/>
        <v>16.900000000000002</v>
      </c>
      <c r="M361" s="1496">
        <f t="shared" si="132"/>
        <v>17.343</v>
      </c>
      <c r="N361" s="554">
        <f t="shared" si="121"/>
        <v>18.499199999999998</v>
      </c>
      <c r="O361" s="554">
        <v>23.123999999999999</v>
      </c>
      <c r="P361" s="554">
        <f t="shared" si="120"/>
        <v>27.517559999999996</v>
      </c>
    </row>
    <row r="362" spans="1:16" ht="15.75" customHeight="1">
      <c r="A362" s="548" t="s">
        <v>1254</v>
      </c>
      <c r="B362" s="1494" t="s">
        <v>1255</v>
      </c>
      <c r="C362" s="1480" t="str">
        <f t="shared" si="119"/>
        <v>DXDH.1912.150</v>
      </c>
      <c r="D362" s="1504" t="s">
        <v>2248</v>
      </c>
      <c r="E362" s="1481">
        <v>150</v>
      </c>
      <c r="F362" s="1481">
        <v>22.2</v>
      </c>
      <c r="G362" s="1482" t="str">
        <f>CONCATENATE("Disc DiamantatExpert pt. ",+D362," ",+E362,"x",+F362," (mm) ",+K362," - ",+C362)</f>
        <v>Disc DiamantatExpert pt. Beton, Zidarie &amp; Dale 150x22.2 (mm) ECO - DXDH.1912.150</v>
      </c>
      <c r="H362" s="1558" t="s">
        <v>984</v>
      </c>
      <c r="I362" s="1496">
        <v>33.840000000000003</v>
      </c>
      <c r="J362" s="1497" t="s">
        <v>1256</v>
      </c>
      <c r="K362" s="1498" t="s">
        <v>1251</v>
      </c>
      <c r="L362" s="1829">
        <f t="shared" si="131"/>
        <v>24.8</v>
      </c>
      <c r="M362" s="1496">
        <f t="shared" si="132"/>
        <v>25.380000000000003</v>
      </c>
      <c r="N362" s="1496">
        <f t="shared" si="121"/>
        <v>27.072000000000003</v>
      </c>
      <c r="O362" s="1496">
        <v>33.840000000000003</v>
      </c>
      <c r="P362" s="1496">
        <f t="shared" si="120"/>
        <v>40.269600000000004</v>
      </c>
    </row>
    <row r="363" spans="1:16" s="198" customFormat="1" ht="15.75" customHeight="1">
      <c r="A363" s="548" t="s">
        <v>1257</v>
      </c>
      <c r="B363" s="200" t="s">
        <v>1258</v>
      </c>
      <c r="C363" s="1480" t="str">
        <f t="shared" si="119"/>
        <v>DXDH.1912.180</v>
      </c>
      <c r="D363" s="1504" t="s">
        <v>2248</v>
      </c>
      <c r="E363" s="1481">
        <v>180</v>
      </c>
      <c r="F363" s="1481">
        <v>22.2</v>
      </c>
      <c r="G363" s="1482" t="str">
        <f>CONCATENATE("Disc DiamantatExpert pt. ",+D363," ",+E363,"x",+F363," (mm) ",+K363," - ",+C363)</f>
        <v>Disc DiamantatExpert pt. Beton, Zidarie &amp; Dale 180x22.2 (mm) ECO - DXDH.1912.180</v>
      </c>
      <c r="H363" s="1559" t="s">
        <v>984</v>
      </c>
      <c r="I363" s="554">
        <v>43.991999999999997</v>
      </c>
      <c r="J363" s="201"/>
      <c r="K363" s="202" t="s">
        <v>1251</v>
      </c>
      <c r="L363" s="1829">
        <f t="shared" si="131"/>
        <v>32.200000000000003</v>
      </c>
      <c r="M363" s="1496">
        <f t="shared" si="132"/>
        <v>32.994</v>
      </c>
      <c r="N363" s="554">
        <f t="shared" si="121"/>
        <v>35.193599999999996</v>
      </c>
      <c r="O363" s="554">
        <v>43.991999999999997</v>
      </c>
      <c r="P363" s="554">
        <f t="shared" si="120"/>
        <v>52.350479999999997</v>
      </c>
    </row>
    <row r="364" spans="1:16" ht="15.75" customHeight="1">
      <c r="A364" s="548" t="s">
        <v>1259</v>
      </c>
      <c r="B364" s="1494" t="s">
        <v>1260</v>
      </c>
      <c r="C364" s="1480" t="str">
        <f t="shared" si="119"/>
        <v>DXDH.1912.230</v>
      </c>
      <c r="D364" s="1504" t="s">
        <v>2248</v>
      </c>
      <c r="E364" s="1481">
        <v>230</v>
      </c>
      <c r="F364" s="1481">
        <v>22.2</v>
      </c>
      <c r="G364" s="1482" t="str">
        <f>CONCATENATE("Disc DiamantatExpert pt. ",+D364," ",+E364,"x",+F364," (mm) ",+K364," - ",+C364)</f>
        <v>Disc DiamantatExpert pt. Beton, Zidarie &amp; Dale 230x22.2 (mm) ECO - DXDH.1912.230</v>
      </c>
      <c r="H364" s="1558" t="s">
        <v>984</v>
      </c>
      <c r="I364" s="1496">
        <v>58.656000000000006</v>
      </c>
      <c r="J364" s="1497"/>
      <c r="K364" s="1498" t="s">
        <v>1251</v>
      </c>
      <c r="L364" s="1829">
        <f t="shared" si="131"/>
        <v>42.9</v>
      </c>
      <c r="M364" s="1496">
        <f t="shared" si="132"/>
        <v>43.992000000000004</v>
      </c>
      <c r="N364" s="1496">
        <f t="shared" si="121"/>
        <v>46.924800000000005</v>
      </c>
      <c r="O364" s="1496">
        <v>58.656000000000006</v>
      </c>
      <c r="P364" s="1496">
        <f t="shared" si="120"/>
        <v>69.800640000000001</v>
      </c>
    </row>
    <row r="365" spans="1:16" ht="15.75" customHeight="1"/>
    <row r="366" spans="1:16" ht="15.75" customHeight="1">
      <c r="A366" s="195"/>
      <c r="B366" s="1487"/>
      <c r="C366" s="1337"/>
      <c r="D366" s="192" t="s">
        <v>1261</v>
      </c>
      <c r="E366" s="1346"/>
      <c r="F366" s="1346"/>
      <c r="G366" s="195"/>
      <c r="H366" s="1348"/>
      <c r="I366" s="1488"/>
      <c r="J366" s="1489"/>
      <c r="K366" s="1490"/>
      <c r="L366" s="1828"/>
      <c r="M366" s="1488"/>
      <c r="N366" s="1488"/>
      <c r="O366" s="1488"/>
      <c r="P366" s="1488"/>
    </row>
    <row r="367" spans="1:16" ht="15.75" customHeight="1">
      <c r="A367" s="194" t="s">
        <v>1262</v>
      </c>
      <c r="B367" s="1486" t="s">
        <v>1263</v>
      </c>
      <c r="C367" s="1480" t="str">
        <f t="shared" si="119"/>
        <v>DXDH.15067.300.25</v>
      </c>
      <c r="D367" s="1478" t="s">
        <v>2249</v>
      </c>
      <c r="E367" s="1481">
        <v>300</v>
      </c>
      <c r="F367" s="1481">
        <v>25.4</v>
      </c>
      <c r="G367" s="1482" t="str">
        <f t="shared" ref="G367:G372" si="133">CONCATENATE("Disc DiamantatExpert pt. ",+D367," ",+E367,"x",+F367," (mm) ",+K367," - ",+C367)</f>
        <v>Disc DiamantatExpert pt. Beton verde / proaspat  - Laser 300x25.4 (mm) Super Premium - DXDH.15067.300.25</v>
      </c>
      <c r="H367" s="1553" t="s">
        <v>984</v>
      </c>
      <c r="I367" s="1483">
        <v>895.99860000000001</v>
      </c>
      <c r="J367" s="1499" t="s">
        <v>1264</v>
      </c>
      <c r="K367" s="1485" t="s">
        <v>1044</v>
      </c>
      <c r="L367" s="1532">
        <f t="shared" ref="L367:L372" si="134">ROUNDUP(O367*0.73,1)</f>
        <v>654.1</v>
      </c>
      <c r="M367" s="1483">
        <f t="shared" ref="M367:M372" si="135">O367*0.75</f>
        <v>671.99895000000004</v>
      </c>
      <c r="N367" s="1483">
        <f t="shared" ref="N367:N425" si="136">O367*0.8</f>
        <v>716.79888000000005</v>
      </c>
      <c r="O367" s="1483">
        <v>895.99860000000001</v>
      </c>
      <c r="P367" s="1483">
        <f t="shared" ref="P367:P425" si="137">O367*1.19</f>
        <v>1066.2383339999999</v>
      </c>
    </row>
    <row r="368" spans="1:16" s="198" customFormat="1" ht="15.75" customHeight="1">
      <c r="A368" s="548" t="s">
        <v>1265</v>
      </c>
      <c r="B368" s="200" t="s">
        <v>1266</v>
      </c>
      <c r="C368" s="1480" t="str">
        <f t="shared" si="119"/>
        <v>DXDH.15067.350.25</v>
      </c>
      <c r="D368" s="212" t="s">
        <v>1261</v>
      </c>
      <c r="E368" s="1481">
        <v>350</v>
      </c>
      <c r="F368" s="1481">
        <v>25.4</v>
      </c>
      <c r="G368" s="1482" t="str">
        <f t="shared" si="133"/>
        <v>Disc DiamantatExpert pt. Beton verde  - Laser 350x25.4 (mm) Super Premium - DXDH.15067.350.25</v>
      </c>
      <c r="H368" s="1555" t="s">
        <v>984</v>
      </c>
      <c r="I368" s="552">
        <v>1045.9098000000001</v>
      </c>
      <c r="J368" s="196"/>
      <c r="K368" s="197" t="s">
        <v>1044</v>
      </c>
      <c r="L368" s="1532">
        <f t="shared" si="134"/>
        <v>763.6</v>
      </c>
      <c r="M368" s="1549">
        <f t="shared" si="135"/>
        <v>784.43235000000004</v>
      </c>
      <c r="N368" s="552">
        <f t="shared" si="136"/>
        <v>836.72784000000013</v>
      </c>
      <c r="O368" s="552">
        <v>1045.9098000000001</v>
      </c>
      <c r="P368" s="552">
        <f t="shared" si="137"/>
        <v>1244.6326620000002</v>
      </c>
    </row>
    <row r="369" spans="1:16" ht="15.75" customHeight="1">
      <c r="A369" s="194" t="s">
        <v>1267</v>
      </c>
      <c r="B369" s="1486" t="s">
        <v>1268</v>
      </c>
      <c r="C369" s="1480" t="str">
        <f t="shared" si="119"/>
        <v>DXDH.15067.400.25</v>
      </c>
      <c r="D369" s="1478" t="s">
        <v>1261</v>
      </c>
      <c r="E369" s="1481">
        <v>400</v>
      </c>
      <c r="F369" s="1481">
        <v>25.4</v>
      </c>
      <c r="G369" s="1482" t="str">
        <f t="shared" si="133"/>
        <v>Disc DiamantatExpert pt. Beton verde  - Laser 400x25.4 (mm) Super Premium - DXDH.15067.400.25</v>
      </c>
      <c r="H369" s="1553" t="s">
        <v>984</v>
      </c>
      <c r="I369" s="1483">
        <v>1457.3196</v>
      </c>
      <c r="K369" s="1485" t="s">
        <v>1044</v>
      </c>
      <c r="L369" s="1532">
        <f t="shared" si="134"/>
        <v>1063.8999999999999</v>
      </c>
      <c r="M369" s="1483">
        <f t="shared" si="135"/>
        <v>1092.9897000000001</v>
      </c>
      <c r="N369" s="1483">
        <f t="shared" si="136"/>
        <v>1165.8556800000001</v>
      </c>
      <c r="O369" s="1483">
        <v>1457.3196</v>
      </c>
      <c r="P369" s="1483">
        <f t="shared" si="137"/>
        <v>1734.2103239999999</v>
      </c>
    </row>
    <row r="370" spans="1:16" s="198" customFormat="1" ht="15.75" customHeight="1">
      <c r="A370" s="194" t="s">
        <v>1269</v>
      </c>
      <c r="B370" s="203" t="s">
        <v>1270</v>
      </c>
      <c r="C370" s="1480" t="str">
        <f t="shared" si="119"/>
        <v>DXDH.15067.450.25</v>
      </c>
      <c r="D370" s="198" t="s">
        <v>1261</v>
      </c>
      <c r="E370" s="1481">
        <v>450</v>
      </c>
      <c r="F370" s="1481">
        <v>25.4</v>
      </c>
      <c r="G370" s="1482" t="str">
        <f t="shared" si="133"/>
        <v>Disc DiamantatExpert pt. Beton verde  - Laser 450x25.4 (mm) Super Premium - DXDH.15067.450.25</v>
      </c>
      <c r="H370" s="1554" t="s">
        <v>984</v>
      </c>
      <c r="I370" s="553">
        <v>2303.2350000000001</v>
      </c>
      <c r="J370" s="204"/>
      <c r="K370" s="1493" t="s">
        <v>1044</v>
      </c>
      <c r="L370" s="1532">
        <f t="shared" si="134"/>
        <v>1681.3999999999999</v>
      </c>
      <c r="M370" s="1483">
        <f t="shared" si="135"/>
        <v>1727.42625</v>
      </c>
      <c r="N370" s="553">
        <f t="shared" si="136"/>
        <v>1842.5880000000002</v>
      </c>
      <c r="O370" s="553">
        <v>2303.2350000000001</v>
      </c>
      <c r="P370" s="553">
        <f t="shared" si="137"/>
        <v>2740.8496500000001</v>
      </c>
    </row>
    <row r="371" spans="1:16" ht="15.75" customHeight="1">
      <c r="A371" s="194" t="s">
        <v>1271</v>
      </c>
      <c r="B371" s="1486" t="s">
        <v>1272</v>
      </c>
      <c r="C371" s="1480" t="str">
        <f t="shared" si="119"/>
        <v>DXDH.15067.500.25</v>
      </c>
      <c r="D371" s="1478" t="s">
        <v>1261</v>
      </c>
      <c r="E371" s="1481">
        <v>500</v>
      </c>
      <c r="F371" s="1481">
        <v>25.4</v>
      </c>
      <c r="G371" s="1482" t="str">
        <f t="shared" si="133"/>
        <v>Disc DiamantatExpert pt. Beton verde  - Laser 500x25.4 (mm) Super Premium - DXDH.15067.500.25</v>
      </c>
      <c r="H371" s="1553" t="s">
        <v>984</v>
      </c>
      <c r="I371" s="1483">
        <v>2457.1224000000002</v>
      </c>
      <c r="K371" s="1485" t="s">
        <v>1044</v>
      </c>
      <c r="L371" s="1532">
        <f t="shared" si="134"/>
        <v>1793.6999999999998</v>
      </c>
      <c r="M371" s="1483">
        <f t="shared" si="135"/>
        <v>1842.8418000000001</v>
      </c>
      <c r="N371" s="1483">
        <f t="shared" si="136"/>
        <v>1965.6979200000003</v>
      </c>
      <c r="O371" s="1483">
        <v>2457.1224000000002</v>
      </c>
      <c r="P371" s="1483">
        <f t="shared" si="137"/>
        <v>2923.9756560000001</v>
      </c>
    </row>
    <row r="372" spans="1:16" s="198" customFormat="1" ht="15.75" customHeight="1">
      <c r="A372" s="194" t="s">
        <v>1273</v>
      </c>
      <c r="B372" s="203" t="s">
        <v>1274</v>
      </c>
      <c r="C372" s="1480" t="str">
        <f t="shared" si="119"/>
        <v>DXDH.15067.600.25</v>
      </c>
      <c r="D372" s="198" t="s">
        <v>1261</v>
      </c>
      <c r="E372" s="1481">
        <v>600</v>
      </c>
      <c r="F372" s="1481">
        <v>25.4</v>
      </c>
      <c r="G372" s="1482" t="str">
        <f t="shared" si="133"/>
        <v>Disc DiamantatExpert pt. Beton verde  - Laser 600x25.4 (mm) Super Premium - DXDH.15067.600.25</v>
      </c>
      <c r="H372" s="1554" t="s">
        <v>984</v>
      </c>
      <c r="I372" s="553">
        <v>2991.6252000000004</v>
      </c>
      <c r="J372" s="204"/>
      <c r="K372" s="1493" t="s">
        <v>1044</v>
      </c>
      <c r="L372" s="1532">
        <f t="shared" si="134"/>
        <v>2183.9</v>
      </c>
      <c r="M372" s="1483">
        <f t="shared" si="135"/>
        <v>2243.7189000000003</v>
      </c>
      <c r="N372" s="553">
        <f t="shared" si="136"/>
        <v>2393.3001600000002</v>
      </c>
      <c r="O372" s="553">
        <v>2991.6252000000004</v>
      </c>
      <c r="P372" s="553">
        <f t="shared" si="137"/>
        <v>3560.0339880000001</v>
      </c>
    </row>
    <row r="373" spans="1:16" ht="15.75" customHeight="1">
      <c r="J373" s="1484"/>
    </row>
    <row r="374" spans="1:16" s="220" customFormat="1" ht="15.75" customHeight="1">
      <c r="A374" s="206"/>
      <c r="B374" s="207"/>
      <c r="C374" s="1336"/>
      <c r="D374" s="189" t="s">
        <v>1275</v>
      </c>
      <c r="E374" s="1345"/>
      <c r="F374" s="1345"/>
      <c r="G374" s="206"/>
      <c r="H374" s="1557"/>
      <c r="I374" s="555"/>
      <c r="J374" s="208"/>
      <c r="K374" s="209"/>
      <c r="L374" s="1827"/>
      <c r="M374" s="555"/>
      <c r="N374" s="1502"/>
      <c r="O374" s="555"/>
      <c r="P374" s="1502"/>
    </row>
    <row r="375" spans="1:16" ht="15.75" customHeight="1">
      <c r="A375" s="195"/>
      <c r="B375" s="1487"/>
      <c r="C375" s="1337"/>
      <c r="D375" s="192" t="s">
        <v>2250</v>
      </c>
      <c r="E375" s="1346"/>
      <c r="F375" s="1346"/>
      <c r="G375" s="195"/>
      <c r="H375" s="1348"/>
      <c r="I375" s="1488"/>
      <c r="J375" s="1489"/>
      <c r="K375" s="1490"/>
      <c r="L375" s="1828"/>
      <c r="M375" s="1488"/>
      <c r="N375" s="1488"/>
      <c r="O375" s="1488"/>
      <c r="P375" s="1488"/>
    </row>
    <row r="376" spans="1:16" ht="15.75" customHeight="1">
      <c r="A376" s="210" t="s">
        <v>1276</v>
      </c>
      <c r="B376" s="1566" t="s">
        <v>1277</v>
      </c>
      <c r="C376" s="1567" t="str">
        <f t="shared" ref="C376:C439" si="138">CONCATENATE("DXDH.",B376)</f>
        <v>DXDH.2287.115</v>
      </c>
      <c r="D376" s="1551" t="s">
        <v>2250</v>
      </c>
      <c r="E376" s="1548">
        <v>115</v>
      </c>
      <c r="F376" s="1548">
        <v>22.2</v>
      </c>
      <c r="G376" s="1568" t="str">
        <f t="shared" ref="G376:G390" si="139">CONCATENATE("Disc DiamantatExpert pt. ",+D376," ",+E376,"x",+F376," (mm) ",+K376," - ",+C376)</f>
        <v>Disc DiamantatExpert pt. Beton armat &amp; Granit - Turbo GS 115x22.2 (mm) Super Premium - DXDH.2287.115</v>
      </c>
      <c r="H376" s="1556" t="s">
        <v>984</v>
      </c>
      <c r="I376" s="1549">
        <v>78.424200000000013</v>
      </c>
      <c r="J376" s="1484" t="s">
        <v>1074</v>
      </c>
      <c r="K376" s="1550" t="s">
        <v>1044</v>
      </c>
      <c r="L376" s="1532">
        <f t="shared" ref="L376:L390" si="140">ROUNDUP(O376*0.73,1)</f>
        <v>57.300000000000004</v>
      </c>
      <c r="M376" s="1549">
        <f t="shared" ref="M376:M390" si="141">O376*0.75</f>
        <v>58.81815000000001</v>
      </c>
      <c r="N376" s="1549">
        <f t="shared" si="136"/>
        <v>62.739360000000012</v>
      </c>
      <c r="O376" s="1549">
        <v>78.424200000000013</v>
      </c>
      <c r="P376" s="1549">
        <f t="shared" si="137"/>
        <v>93.324798000000015</v>
      </c>
    </row>
    <row r="377" spans="1:16" s="198" customFormat="1" ht="15.75" customHeight="1">
      <c r="A377" s="210" t="s">
        <v>1278</v>
      </c>
      <c r="B377" s="215" t="s">
        <v>1279</v>
      </c>
      <c r="C377" s="1567" t="str">
        <f t="shared" si="138"/>
        <v>DXDH.2287.115-Flansch</v>
      </c>
      <c r="D377" s="1551" t="s">
        <v>2251</v>
      </c>
      <c r="E377" s="1548">
        <v>115</v>
      </c>
      <c r="F377" s="1548" t="s">
        <v>2258</v>
      </c>
      <c r="G377" s="1568" t="str">
        <f t="shared" si="139"/>
        <v>Disc DiamantatExpert pt. Beton armat &amp; Granit - cu flansa 115xM14 (mm) Super Premium - DXDH.2287.115-Flansch</v>
      </c>
      <c r="H377" s="1555" t="s">
        <v>984</v>
      </c>
      <c r="I377" s="552">
        <v>139.67460000000003</v>
      </c>
      <c r="J377" s="196" t="s">
        <v>1076</v>
      </c>
      <c r="K377" s="197" t="s">
        <v>1044</v>
      </c>
      <c r="L377" s="1532">
        <f t="shared" si="140"/>
        <v>102</v>
      </c>
      <c r="M377" s="1549">
        <f t="shared" si="141"/>
        <v>104.75595000000001</v>
      </c>
      <c r="N377" s="552">
        <f t="shared" si="136"/>
        <v>111.73968000000002</v>
      </c>
      <c r="O377" s="552">
        <v>139.67460000000003</v>
      </c>
      <c r="P377" s="552">
        <f t="shared" si="137"/>
        <v>166.21277400000002</v>
      </c>
    </row>
    <row r="378" spans="1:16" ht="15.75" customHeight="1">
      <c r="A378" s="210" t="s">
        <v>1280</v>
      </c>
      <c r="B378" s="1566" t="s">
        <v>1281</v>
      </c>
      <c r="C378" s="1567" t="str">
        <f t="shared" si="138"/>
        <v>DXDH.2287.125</v>
      </c>
      <c r="D378" s="1551" t="s">
        <v>2250</v>
      </c>
      <c r="E378" s="1548">
        <v>125</v>
      </c>
      <c r="F378" s="1548">
        <v>22.2</v>
      </c>
      <c r="G378" s="1568" t="str">
        <f t="shared" si="139"/>
        <v>Disc DiamantatExpert pt. Beton armat &amp; Granit - Turbo GS 125x22.2 (mm) Super Premium - DXDH.2287.125</v>
      </c>
      <c r="H378" s="1556" t="s">
        <v>984</v>
      </c>
      <c r="I378" s="1549">
        <v>90.522000000000006</v>
      </c>
      <c r="J378" s="1484" t="s">
        <v>1150</v>
      </c>
      <c r="K378" s="1550" t="s">
        <v>1044</v>
      </c>
      <c r="L378" s="1532">
        <f t="shared" si="140"/>
        <v>66.099999999999994</v>
      </c>
      <c r="M378" s="1549">
        <f t="shared" si="141"/>
        <v>67.891500000000008</v>
      </c>
      <c r="N378" s="1549">
        <f t="shared" si="136"/>
        <v>72.417600000000007</v>
      </c>
      <c r="O378" s="1549">
        <v>90.522000000000006</v>
      </c>
      <c r="P378" s="1549">
        <f t="shared" si="137"/>
        <v>107.72118</v>
      </c>
    </row>
    <row r="379" spans="1:16" s="198" customFormat="1" ht="15.75" customHeight="1">
      <c r="A379" s="210" t="s">
        <v>1282</v>
      </c>
      <c r="B379" s="215" t="s">
        <v>1283</v>
      </c>
      <c r="C379" s="1567" t="str">
        <f t="shared" si="138"/>
        <v>DXDH.2287.125-Flansch</v>
      </c>
      <c r="D379" s="1551" t="s">
        <v>2251</v>
      </c>
      <c r="E379" s="1548">
        <v>125</v>
      </c>
      <c r="F379" s="1548" t="s">
        <v>2258</v>
      </c>
      <c r="G379" s="1568" t="str">
        <f t="shared" si="139"/>
        <v>Disc DiamantatExpert pt. Beton armat &amp; Granit - cu flansa 125xM14 (mm) Super Premium - DXDH.2287.125-Flansch</v>
      </c>
      <c r="H379" s="1555" t="s">
        <v>984</v>
      </c>
      <c r="I379" s="552">
        <v>148.64220000000003</v>
      </c>
      <c r="J379" s="196"/>
      <c r="K379" s="197" t="s">
        <v>1044</v>
      </c>
      <c r="L379" s="1532">
        <f t="shared" si="140"/>
        <v>108.6</v>
      </c>
      <c r="M379" s="1549">
        <f t="shared" si="141"/>
        <v>111.48165000000003</v>
      </c>
      <c r="N379" s="552">
        <f t="shared" si="136"/>
        <v>118.91376000000002</v>
      </c>
      <c r="O379" s="552">
        <v>148.64220000000003</v>
      </c>
      <c r="P379" s="552">
        <f t="shared" si="137"/>
        <v>176.88421800000003</v>
      </c>
    </row>
    <row r="380" spans="1:16" ht="15.75" customHeight="1">
      <c r="A380" s="210" t="s">
        <v>1284</v>
      </c>
      <c r="B380" s="1566" t="s">
        <v>1285</v>
      </c>
      <c r="C380" s="1567" t="str">
        <f t="shared" si="138"/>
        <v>DXDH.2287.150</v>
      </c>
      <c r="D380" s="1551" t="s">
        <v>2250</v>
      </c>
      <c r="E380" s="1548">
        <v>150</v>
      </c>
      <c r="F380" s="1548">
        <v>22.2</v>
      </c>
      <c r="G380" s="1568" t="str">
        <f t="shared" si="139"/>
        <v>Disc DiamantatExpert pt. Beton armat &amp; Granit - Turbo GS 150x22.2 (mm) Super Premium - DXDH.2287.150</v>
      </c>
      <c r="H380" s="1556" t="s">
        <v>984</v>
      </c>
      <c r="I380" s="1549">
        <v>135.78300000000002</v>
      </c>
      <c r="J380" s="1484"/>
      <c r="K380" s="1550" t="s">
        <v>1044</v>
      </c>
      <c r="L380" s="1532">
        <f t="shared" si="140"/>
        <v>99.199999999999989</v>
      </c>
      <c r="M380" s="1549">
        <f t="shared" si="141"/>
        <v>101.83725000000001</v>
      </c>
      <c r="N380" s="1549">
        <f t="shared" si="136"/>
        <v>108.62640000000002</v>
      </c>
      <c r="O380" s="1549">
        <v>135.78300000000002</v>
      </c>
      <c r="P380" s="1549">
        <f t="shared" si="137"/>
        <v>161.58177000000001</v>
      </c>
    </row>
    <row r="381" spans="1:16" s="198" customFormat="1" ht="15.75" customHeight="1">
      <c r="A381" s="210" t="s">
        <v>1286</v>
      </c>
      <c r="B381" s="215" t="s">
        <v>1287</v>
      </c>
      <c r="C381" s="1567" t="str">
        <f t="shared" si="138"/>
        <v>DXDH.2287.150-Flansch</v>
      </c>
      <c r="D381" s="1551" t="s">
        <v>2252</v>
      </c>
      <c r="E381" s="1548">
        <v>150</v>
      </c>
      <c r="F381" s="1548" t="s">
        <v>2258</v>
      </c>
      <c r="G381" s="1568" t="str">
        <f t="shared" si="139"/>
        <v>Disc DiamantatExpert pt. Beton armat &amp; Granit - cu flans 150xM14 (mm) Super Premium - DXDH.2287.150-Flansch</v>
      </c>
      <c r="H381" s="1555" t="s">
        <v>984</v>
      </c>
      <c r="I381" s="552">
        <v>202.19399999999999</v>
      </c>
      <c r="J381" s="196"/>
      <c r="K381" s="197" t="s">
        <v>1044</v>
      </c>
      <c r="L381" s="1532">
        <f t="shared" si="140"/>
        <v>147.69999999999999</v>
      </c>
      <c r="M381" s="1549">
        <f t="shared" si="141"/>
        <v>151.6455</v>
      </c>
      <c r="N381" s="552">
        <f t="shared" si="136"/>
        <v>161.7552</v>
      </c>
      <c r="O381" s="552">
        <v>202.19399999999999</v>
      </c>
      <c r="P381" s="552">
        <f t="shared" si="137"/>
        <v>240.61085999999997</v>
      </c>
    </row>
    <row r="382" spans="1:16" ht="15.75" customHeight="1">
      <c r="A382" s="210" t="s">
        <v>1288</v>
      </c>
      <c r="B382" s="1566" t="s">
        <v>1289</v>
      </c>
      <c r="C382" s="1567" t="str">
        <f t="shared" si="138"/>
        <v>DXDH.2287.180</v>
      </c>
      <c r="D382" s="1551" t="s">
        <v>2250</v>
      </c>
      <c r="E382" s="1548">
        <v>180</v>
      </c>
      <c r="F382" s="1548">
        <v>22.2</v>
      </c>
      <c r="G382" s="1568" t="str">
        <f t="shared" si="139"/>
        <v>Disc DiamantatExpert pt. Beton armat &amp; Granit - Turbo GS 180x22.2 (mm) Super Premium - DXDH.2287.180</v>
      </c>
      <c r="H382" s="1556" t="s">
        <v>984</v>
      </c>
      <c r="I382" s="1549">
        <v>182.9898</v>
      </c>
      <c r="J382" s="1484"/>
      <c r="K382" s="1550" t="s">
        <v>1044</v>
      </c>
      <c r="L382" s="1532">
        <f t="shared" si="140"/>
        <v>133.6</v>
      </c>
      <c r="M382" s="1549">
        <f t="shared" si="141"/>
        <v>137.24234999999999</v>
      </c>
      <c r="N382" s="1549">
        <f t="shared" si="136"/>
        <v>146.39184</v>
      </c>
      <c r="O382" s="1549">
        <v>182.9898</v>
      </c>
      <c r="P382" s="1549">
        <f t="shared" si="137"/>
        <v>217.75786199999999</v>
      </c>
    </row>
    <row r="383" spans="1:16" s="198" customFormat="1" ht="15.75" customHeight="1">
      <c r="A383" s="194" t="s">
        <v>1290</v>
      </c>
      <c r="B383" s="203" t="s">
        <v>1291</v>
      </c>
      <c r="C383" s="1480" t="str">
        <f t="shared" si="138"/>
        <v>DXDH.2287.230</v>
      </c>
      <c r="D383" s="1504" t="s">
        <v>2250</v>
      </c>
      <c r="E383" s="1481">
        <v>230</v>
      </c>
      <c r="F383" s="1481">
        <v>22.2</v>
      </c>
      <c r="G383" s="1482" t="str">
        <f t="shared" si="139"/>
        <v>Disc DiamantatExpert pt. Beton armat &amp; Granit - Turbo GS 230x22.2 (mm) Super Premium - DXDH.2287.230</v>
      </c>
      <c r="H383" s="1554" t="s">
        <v>984</v>
      </c>
      <c r="I383" s="553">
        <v>212.76900000000001</v>
      </c>
      <c r="J383" s="196"/>
      <c r="K383" s="1493" t="s">
        <v>1044</v>
      </c>
      <c r="L383" s="1532">
        <f t="shared" si="140"/>
        <v>155.4</v>
      </c>
      <c r="M383" s="1483">
        <f t="shared" si="141"/>
        <v>159.57675</v>
      </c>
      <c r="N383" s="553">
        <f t="shared" si="136"/>
        <v>170.21520000000001</v>
      </c>
      <c r="O383" s="553">
        <v>212.76900000000001</v>
      </c>
      <c r="P383" s="553">
        <f t="shared" si="137"/>
        <v>253.19511</v>
      </c>
    </row>
    <row r="384" spans="1:16" ht="15.75" customHeight="1">
      <c r="A384" s="194" t="s">
        <v>1292</v>
      </c>
      <c r="B384" s="1486" t="s">
        <v>1293</v>
      </c>
      <c r="C384" s="1480" t="str">
        <f t="shared" si="138"/>
        <v>DXDH.2287.230-Flansch</v>
      </c>
      <c r="D384" s="1504" t="s">
        <v>2251</v>
      </c>
      <c r="E384" s="1481">
        <v>230</v>
      </c>
      <c r="F384" s="1481" t="s">
        <v>2258</v>
      </c>
      <c r="G384" s="1482" t="str">
        <f t="shared" si="139"/>
        <v>Disc DiamantatExpert pt. Beton armat &amp; Granit - cu flansa 230xM14 (mm) Super Premium - DXDH.2287.230-Flansch</v>
      </c>
      <c r="H384" s="1553" t="s">
        <v>984</v>
      </c>
      <c r="I384" s="1483">
        <v>302.95260000000002</v>
      </c>
      <c r="K384" s="1485" t="s">
        <v>1044</v>
      </c>
      <c r="L384" s="1532">
        <f t="shared" si="140"/>
        <v>221.2</v>
      </c>
      <c r="M384" s="1483">
        <f t="shared" si="141"/>
        <v>227.21445</v>
      </c>
      <c r="N384" s="1483">
        <f t="shared" si="136"/>
        <v>242.36208000000002</v>
      </c>
      <c r="O384" s="1483">
        <v>302.95260000000002</v>
      </c>
      <c r="P384" s="1483">
        <f t="shared" si="137"/>
        <v>360.51359400000001</v>
      </c>
    </row>
    <row r="385" spans="1:16" s="198" customFormat="1" ht="15.75" customHeight="1">
      <c r="A385" s="194" t="s">
        <v>1294</v>
      </c>
      <c r="B385" s="203" t="s">
        <v>1295</v>
      </c>
      <c r="C385" s="1480" t="str">
        <f t="shared" si="138"/>
        <v>DXDH.2287.300.20</v>
      </c>
      <c r="D385" s="1504" t="s">
        <v>2250</v>
      </c>
      <c r="E385" s="1481">
        <v>300</v>
      </c>
      <c r="F385" s="1481">
        <v>20</v>
      </c>
      <c r="G385" s="1482" t="str">
        <f t="shared" si="139"/>
        <v>Disc DiamantatExpert pt. Beton armat &amp; Granit - Turbo GS 300x20 (mm) Super Premium - DXDH.2287.300.20</v>
      </c>
      <c r="H385" s="1554" t="s">
        <v>984</v>
      </c>
      <c r="I385" s="553">
        <v>398.97359999999998</v>
      </c>
      <c r="J385" s="196"/>
      <c r="K385" s="1493" t="s">
        <v>1044</v>
      </c>
      <c r="L385" s="1532">
        <f t="shared" si="140"/>
        <v>291.3</v>
      </c>
      <c r="M385" s="1483">
        <f t="shared" si="141"/>
        <v>299.23019999999997</v>
      </c>
      <c r="N385" s="553">
        <f t="shared" si="136"/>
        <v>319.17887999999999</v>
      </c>
      <c r="O385" s="553">
        <v>398.97359999999998</v>
      </c>
      <c r="P385" s="553">
        <f t="shared" si="137"/>
        <v>474.77858399999997</v>
      </c>
    </row>
    <row r="386" spans="1:16" s="198" customFormat="1" ht="15.75" customHeight="1">
      <c r="A386" s="194" t="s">
        <v>1296</v>
      </c>
      <c r="B386" s="203" t="s">
        <v>1297</v>
      </c>
      <c r="C386" s="1480" t="str">
        <f t="shared" si="138"/>
        <v>DXDH.2287.300.25</v>
      </c>
      <c r="D386" s="1504" t="s">
        <v>2250</v>
      </c>
      <c r="E386" s="1481">
        <v>300</v>
      </c>
      <c r="F386" s="1481">
        <v>25.4</v>
      </c>
      <c r="G386" s="1482" t="str">
        <f t="shared" si="139"/>
        <v>Disc DiamantatExpert pt. Beton armat &amp; Granit - Turbo GS 300x25.4 (mm) Super Premium - DXDH.2287.300.25</v>
      </c>
      <c r="H386" s="1554" t="s">
        <v>984</v>
      </c>
      <c r="I386" s="553">
        <v>398.97359999999998</v>
      </c>
      <c r="J386" s="196"/>
      <c r="K386" s="1493" t="s">
        <v>1044</v>
      </c>
      <c r="L386" s="1532">
        <f t="shared" si="140"/>
        <v>291.3</v>
      </c>
      <c r="M386" s="1483">
        <f t="shared" si="141"/>
        <v>299.23019999999997</v>
      </c>
      <c r="N386" s="553">
        <f t="shared" si="136"/>
        <v>319.17887999999999</v>
      </c>
      <c r="O386" s="553">
        <v>398.97359999999998</v>
      </c>
      <c r="P386" s="553">
        <f t="shared" si="137"/>
        <v>474.77858399999997</v>
      </c>
    </row>
    <row r="387" spans="1:16" s="198" customFormat="1" ht="15.75" customHeight="1">
      <c r="A387" s="194" t="s">
        <v>1298</v>
      </c>
      <c r="B387" s="203" t="s">
        <v>1299</v>
      </c>
      <c r="C387" s="1480" t="str">
        <f t="shared" si="138"/>
        <v>DXDH.2287.300.30</v>
      </c>
      <c r="D387" s="1504" t="s">
        <v>2250</v>
      </c>
      <c r="E387" s="1481">
        <v>300</v>
      </c>
      <c r="F387" s="1481">
        <v>30</v>
      </c>
      <c r="G387" s="1482" t="str">
        <f t="shared" si="139"/>
        <v>Disc DiamantatExpert pt. Beton armat &amp; Granit - Turbo GS 300x30 (mm) Super Premium - DXDH.2287.300.30</v>
      </c>
      <c r="H387" s="1554" t="s">
        <v>984</v>
      </c>
      <c r="I387" s="553">
        <v>398.97359999999998</v>
      </c>
      <c r="J387" s="196"/>
      <c r="K387" s="1493" t="s">
        <v>1044</v>
      </c>
      <c r="L387" s="1532">
        <f t="shared" si="140"/>
        <v>291.3</v>
      </c>
      <c r="M387" s="1483">
        <f t="shared" si="141"/>
        <v>299.23019999999997</v>
      </c>
      <c r="N387" s="553">
        <f t="shared" si="136"/>
        <v>319.17887999999999</v>
      </c>
      <c r="O387" s="553">
        <v>398.97359999999998</v>
      </c>
      <c r="P387" s="553">
        <f t="shared" si="137"/>
        <v>474.77858399999997</v>
      </c>
    </row>
    <row r="388" spans="1:16" ht="15.75" customHeight="1">
      <c r="A388" s="194" t="s">
        <v>1300</v>
      </c>
      <c r="B388" s="1486" t="s">
        <v>1301</v>
      </c>
      <c r="C388" s="1480" t="str">
        <f t="shared" si="138"/>
        <v>DXDH.2287.350.20</v>
      </c>
      <c r="D388" s="1504" t="s">
        <v>2250</v>
      </c>
      <c r="E388" s="1481">
        <v>350</v>
      </c>
      <c r="F388" s="1481">
        <v>20</v>
      </c>
      <c r="G388" s="1482" t="str">
        <f t="shared" si="139"/>
        <v>Disc DiamantatExpert pt. Beton armat &amp; Granit - Turbo GS 350x20 (mm) Super Premium - DXDH.2287.350.20</v>
      </c>
      <c r="H388" s="1553" t="s">
        <v>984</v>
      </c>
      <c r="I388" s="1483">
        <v>500.91660000000007</v>
      </c>
      <c r="K388" s="1485" t="s">
        <v>1044</v>
      </c>
      <c r="L388" s="1532">
        <f t="shared" si="140"/>
        <v>365.70000000000005</v>
      </c>
      <c r="M388" s="1483">
        <f t="shared" si="141"/>
        <v>375.68745000000007</v>
      </c>
      <c r="N388" s="1483">
        <f t="shared" si="136"/>
        <v>400.73328000000009</v>
      </c>
      <c r="O388" s="1483">
        <v>500.91660000000007</v>
      </c>
      <c r="P388" s="1483">
        <f t="shared" si="137"/>
        <v>596.09075400000006</v>
      </c>
    </row>
    <row r="389" spans="1:16" ht="15.75" customHeight="1">
      <c r="A389" s="194" t="s">
        <v>1302</v>
      </c>
      <c r="B389" s="1486" t="s">
        <v>1303</v>
      </c>
      <c r="C389" s="1480" t="str">
        <f t="shared" si="138"/>
        <v>DXDH.2287.350.25</v>
      </c>
      <c r="D389" s="1504" t="s">
        <v>2250</v>
      </c>
      <c r="E389" s="1481">
        <v>350</v>
      </c>
      <c r="F389" s="1481">
        <v>25.4</v>
      </c>
      <c r="G389" s="1482" t="str">
        <f t="shared" si="139"/>
        <v>Disc DiamantatExpert pt. Beton armat &amp; Granit - Turbo GS 350x25.4 (mm) Super Premium - DXDH.2287.350.25</v>
      </c>
      <c r="H389" s="1553" t="s">
        <v>984</v>
      </c>
      <c r="I389" s="1483">
        <v>500.91660000000007</v>
      </c>
      <c r="K389" s="1485" t="s">
        <v>1044</v>
      </c>
      <c r="L389" s="1532">
        <f t="shared" si="140"/>
        <v>365.70000000000005</v>
      </c>
      <c r="M389" s="1483">
        <f t="shared" si="141"/>
        <v>375.68745000000007</v>
      </c>
      <c r="N389" s="1483">
        <f t="shared" si="136"/>
        <v>400.73328000000009</v>
      </c>
      <c r="O389" s="1483">
        <v>500.91660000000007</v>
      </c>
      <c r="P389" s="1483">
        <f t="shared" si="137"/>
        <v>596.09075400000006</v>
      </c>
    </row>
    <row r="390" spans="1:16" ht="15.75" customHeight="1">
      <c r="A390" s="194" t="s">
        <v>1304</v>
      </c>
      <c r="B390" s="1486" t="s">
        <v>1305</v>
      </c>
      <c r="C390" s="1480" t="str">
        <f t="shared" si="138"/>
        <v>DXDH.2287.350.30</v>
      </c>
      <c r="D390" s="1504" t="s">
        <v>2250</v>
      </c>
      <c r="E390" s="1481">
        <v>350</v>
      </c>
      <c r="F390" s="1481">
        <v>30</v>
      </c>
      <c r="G390" s="1482" t="str">
        <f t="shared" si="139"/>
        <v>Disc DiamantatExpert pt. Beton armat &amp; Granit - Turbo GS 350x30 (mm) Super Premium - DXDH.2287.350.30</v>
      </c>
      <c r="H390" s="1553" t="s">
        <v>984</v>
      </c>
      <c r="I390" s="1483">
        <v>500.91660000000007</v>
      </c>
      <c r="K390" s="1485" t="s">
        <v>1044</v>
      </c>
      <c r="L390" s="1532">
        <f t="shared" si="140"/>
        <v>365.70000000000005</v>
      </c>
      <c r="M390" s="1483">
        <f t="shared" si="141"/>
        <v>375.68745000000007</v>
      </c>
      <c r="N390" s="1483">
        <f t="shared" si="136"/>
        <v>400.73328000000009</v>
      </c>
      <c r="O390" s="1483">
        <v>500.91660000000007</v>
      </c>
      <c r="P390" s="1483">
        <f t="shared" si="137"/>
        <v>596.09075400000006</v>
      </c>
    </row>
    <row r="391" spans="1:16" ht="15.75" customHeight="1"/>
    <row r="392" spans="1:16" ht="15.75" customHeight="1">
      <c r="A392" s="195"/>
      <c r="B392" s="1487"/>
      <c r="C392" s="1337"/>
      <c r="D392" s="192" t="s">
        <v>1306</v>
      </c>
      <c r="E392" s="1346"/>
      <c r="F392" s="1346"/>
      <c r="G392" s="195"/>
      <c r="H392" s="1348"/>
      <c r="I392" s="1488"/>
      <c r="J392" s="1489"/>
      <c r="K392" s="1490"/>
      <c r="L392" s="1828"/>
      <c r="M392" s="1488"/>
      <c r="N392" s="1488"/>
      <c r="O392" s="1488"/>
      <c r="P392" s="1488"/>
    </row>
    <row r="393" spans="1:16" ht="15.75" customHeight="1">
      <c r="A393" s="205" t="s">
        <v>1040</v>
      </c>
      <c r="B393" s="1486" t="s">
        <v>1307</v>
      </c>
      <c r="C393" s="1480" t="str">
        <f t="shared" si="138"/>
        <v>DXDH.18007.300.25</v>
      </c>
      <c r="D393" s="1478" t="s">
        <v>2274</v>
      </c>
      <c r="E393" s="1481">
        <v>300</v>
      </c>
      <c r="F393" s="1481">
        <v>25.4</v>
      </c>
      <c r="G393" s="1482" t="str">
        <f>CONCATENATE("Disc DiamantatExpert pt. ",+D393," ",+E393,"x",+F393," (mm) ",+K393," - ",+C393)</f>
        <v>Disc DiamantatExpert pt. Granit &amp; Beton Armat - Laser 300x25.4 (mm) Premium - DXDH.18007.300.25</v>
      </c>
      <c r="H393" s="1553" t="s">
        <v>984</v>
      </c>
      <c r="I393" s="1483">
        <v>356.67359999999996</v>
      </c>
      <c r="J393" s="1499" t="s">
        <v>1074</v>
      </c>
      <c r="K393" s="1485" t="s">
        <v>1026</v>
      </c>
      <c r="L393" s="1532">
        <f t="shared" ref="L393:L396" si="142">ROUNDUP(O393*0.73,1)</f>
        <v>260.40000000000003</v>
      </c>
      <c r="M393" s="1483">
        <f t="shared" ref="M393:M396" si="143">O393*0.75</f>
        <v>267.50519999999995</v>
      </c>
      <c r="N393" s="1483">
        <f t="shared" si="136"/>
        <v>285.33887999999996</v>
      </c>
      <c r="O393" s="1483">
        <v>356.67359999999996</v>
      </c>
      <c r="P393" s="1483">
        <f t="shared" si="137"/>
        <v>424.44158399999992</v>
      </c>
    </row>
    <row r="394" spans="1:16" ht="15.75" customHeight="1">
      <c r="A394" s="205" t="s">
        <v>1040</v>
      </c>
      <c r="B394" s="1486" t="s">
        <v>1308</v>
      </c>
      <c r="C394" s="1480" t="str">
        <f t="shared" si="138"/>
        <v>DXDH.18007.350.25</v>
      </c>
      <c r="D394" s="1478" t="s">
        <v>2274</v>
      </c>
      <c r="E394" s="1481">
        <v>350</v>
      </c>
      <c r="F394" s="1481">
        <v>25.4</v>
      </c>
      <c r="G394" s="1482" t="str">
        <f>CONCATENATE("Disc DiamantatExpert pt. ",+D394," ",+E394,"x",+F394," (mm) ",+K394," - ",+C394)</f>
        <v>Disc DiamantatExpert pt. Granit &amp; Beton Armat - Laser 350x25.4 (mm) Premium - DXDH.18007.350.25</v>
      </c>
      <c r="H394" s="1553" t="s">
        <v>984</v>
      </c>
      <c r="I394" s="1483">
        <v>429.17579999999998</v>
      </c>
      <c r="J394" s="1499" t="s">
        <v>1309</v>
      </c>
      <c r="K394" s="1485" t="s">
        <v>1026</v>
      </c>
      <c r="L394" s="1532">
        <f t="shared" si="142"/>
        <v>313.3</v>
      </c>
      <c r="M394" s="1483">
        <f t="shared" si="143"/>
        <v>321.88184999999999</v>
      </c>
      <c r="N394" s="1483">
        <f t="shared" si="136"/>
        <v>343.34064000000001</v>
      </c>
      <c r="O394" s="1483">
        <v>429.17579999999998</v>
      </c>
      <c r="P394" s="1483">
        <f t="shared" si="137"/>
        <v>510.71920199999994</v>
      </c>
    </row>
    <row r="395" spans="1:16" ht="15.75" customHeight="1">
      <c r="A395" s="205" t="s">
        <v>1040</v>
      </c>
      <c r="B395" s="1486" t="s">
        <v>1310</v>
      </c>
      <c r="C395" s="1480" t="str">
        <f t="shared" si="138"/>
        <v>DXDH.18007.350.30</v>
      </c>
      <c r="D395" s="1478" t="s">
        <v>2274</v>
      </c>
      <c r="E395" s="1481">
        <v>350</v>
      </c>
      <c r="F395" s="1481">
        <v>30</v>
      </c>
      <c r="G395" s="1482" t="str">
        <f>CONCATENATE("Disc DiamantatExpert pt. ",+D395," ",+E395,"x",+F395," (mm) ",+K395," - ",+C395)</f>
        <v>Disc DiamantatExpert pt. Granit &amp; Beton Armat - Laser 350x30 (mm) Premium - DXDH.18007.350.30</v>
      </c>
      <c r="H395" s="1553" t="s">
        <v>984</v>
      </c>
      <c r="I395" s="1483">
        <v>429.17579999999998</v>
      </c>
      <c r="J395" s="1499" t="s">
        <v>1150</v>
      </c>
      <c r="K395" s="1485" t="s">
        <v>1026</v>
      </c>
      <c r="L395" s="1532">
        <f t="shared" si="142"/>
        <v>313.3</v>
      </c>
      <c r="M395" s="1483">
        <f t="shared" si="143"/>
        <v>321.88184999999999</v>
      </c>
      <c r="N395" s="1483">
        <f t="shared" si="136"/>
        <v>343.34064000000001</v>
      </c>
      <c r="O395" s="1483">
        <v>429.17579999999998</v>
      </c>
      <c r="P395" s="1483">
        <f t="shared" si="137"/>
        <v>510.71920199999994</v>
      </c>
    </row>
    <row r="396" spans="1:16" ht="15.75" customHeight="1">
      <c r="A396" s="205" t="s">
        <v>1040</v>
      </c>
      <c r="B396" s="1486" t="s">
        <v>1311</v>
      </c>
      <c r="C396" s="1480" t="str">
        <f t="shared" si="138"/>
        <v>DXDH.18007.400.25</v>
      </c>
      <c r="D396" s="1478" t="s">
        <v>2274</v>
      </c>
      <c r="E396" s="1481">
        <v>400</v>
      </c>
      <c r="F396" s="1481">
        <v>25.4</v>
      </c>
      <c r="G396" s="1482" t="str">
        <f>CONCATENATE("Disc DiamantatExpert pt. ",+D396," ",+E396,"x",+F396," (mm) ",+K396," - ",+C396)</f>
        <v>Disc DiamantatExpert pt. Granit &amp; Beton Armat - Laser 400x25.4 (mm) Premium - DXDH.18007.400.25</v>
      </c>
      <c r="H396" s="1553" t="s">
        <v>984</v>
      </c>
      <c r="I396" s="1483">
        <v>586.36260000000004</v>
      </c>
      <c r="J396" s="1499" t="s">
        <v>2273</v>
      </c>
      <c r="K396" s="1485" t="s">
        <v>1026</v>
      </c>
      <c r="L396" s="1532">
        <f t="shared" si="142"/>
        <v>428.1</v>
      </c>
      <c r="M396" s="1483">
        <f t="shared" si="143"/>
        <v>439.77195000000006</v>
      </c>
      <c r="N396" s="1483">
        <f t="shared" si="136"/>
        <v>469.09008000000006</v>
      </c>
      <c r="O396" s="1483">
        <v>586.36260000000004</v>
      </c>
      <c r="P396" s="1483">
        <f t="shared" si="137"/>
        <v>697.77149400000008</v>
      </c>
    </row>
    <row r="397" spans="1:16" ht="15.75" customHeight="1">
      <c r="K397" s="1485"/>
      <c r="L397" s="1532"/>
    </row>
    <row r="398" spans="1:16" ht="15.75" customHeight="1">
      <c r="A398" s="195"/>
      <c r="B398" s="1487"/>
      <c r="C398" s="1337"/>
      <c r="D398" s="192" t="s">
        <v>1312</v>
      </c>
      <c r="E398" s="1346"/>
      <c r="F398" s="1346"/>
      <c r="G398" s="195"/>
      <c r="H398" s="1348"/>
      <c r="I398" s="1488"/>
      <c r="J398" s="1489"/>
      <c r="K398" s="1490"/>
      <c r="L398" s="1828"/>
      <c r="M398" s="1488"/>
      <c r="N398" s="1488"/>
      <c r="O398" s="1488"/>
      <c r="P398" s="1488"/>
    </row>
    <row r="399" spans="1:16" ht="15.75" customHeight="1">
      <c r="A399" s="205" t="s">
        <v>1040</v>
      </c>
      <c r="B399" s="1500" t="s">
        <v>1313</v>
      </c>
      <c r="C399" s="1480" t="str">
        <f t="shared" si="138"/>
        <v>DXDH.18017.350.25</v>
      </c>
      <c r="D399" s="1478" t="s">
        <v>2277</v>
      </c>
      <c r="E399" s="1481">
        <v>350</v>
      </c>
      <c r="F399" s="1481">
        <v>25.4</v>
      </c>
      <c r="G399" s="1482" t="str">
        <f>CONCATENATE("Disc DiamantatExpert pt. ",+D399," ",+E399,"x",+F399," (mm) ",+K399," - ",+C399)</f>
        <v>Disc DiamantatExpert pt. Caramida ft. dura - Laser 350x25.4 (mm) Premium - DXDH.18017.350.25</v>
      </c>
      <c r="H399" s="1553" t="s">
        <v>984</v>
      </c>
      <c r="I399" s="1483">
        <v>637.79940000000011</v>
      </c>
      <c r="J399" s="1499" t="s">
        <v>2275</v>
      </c>
      <c r="K399" s="1485" t="s">
        <v>1026</v>
      </c>
      <c r="L399" s="1532">
        <f t="shared" ref="L399:L400" si="144">ROUNDUP(O399*0.73,1)</f>
        <v>465.6</v>
      </c>
      <c r="M399" s="1483">
        <f t="shared" ref="M399:M400" si="145">O399*0.75</f>
        <v>478.34955000000008</v>
      </c>
      <c r="N399" s="1483">
        <f>O399*0.8</f>
        <v>510.23952000000008</v>
      </c>
      <c r="O399" s="1483">
        <v>637.79940000000011</v>
      </c>
      <c r="P399" s="1483">
        <f>O399*1.19</f>
        <v>758.98128600000007</v>
      </c>
    </row>
    <row r="400" spans="1:16" ht="15.75" customHeight="1">
      <c r="A400" s="205" t="s">
        <v>1040</v>
      </c>
      <c r="B400" s="1500" t="s">
        <v>1314</v>
      </c>
      <c r="C400" s="1480" t="str">
        <f t="shared" si="138"/>
        <v>DXDH.18017.400.25</v>
      </c>
      <c r="D400" s="1478" t="s">
        <v>2277</v>
      </c>
      <c r="E400" s="1481">
        <v>400</v>
      </c>
      <c r="F400" s="1481">
        <v>25.4</v>
      </c>
      <c r="G400" s="1482" t="str">
        <f>CONCATENATE("Disc DiamantatExpert pt. ",+D400," ",+E400,"x",+F400," (mm) ",+K400," - ",+C400)</f>
        <v>Disc DiamantatExpert pt. Caramida ft. dura - Laser 400x25.4 (mm) Premium - DXDH.18017.400.25</v>
      </c>
      <c r="H400" s="1553" t="s">
        <v>984</v>
      </c>
      <c r="I400" s="1483">
        <v>755.05500000000006</v>
      </c>
      <c r="J400" s="1499" t="s">
        <v>2276</v>
      </c>
      <c r="K400" s="1485" t="s">
        <v>1026</v>
      </c>
      <c r="L400" s="1532">
        <f t="shared" si="144"/>
        <v>551.20000000000005</v>
      </c>
      <c r="M400" s="1483">
        <f t="shared" si="145"/>
        <v>566.29124999999999</v>
      </c>
      <c r="N400" s="1483">
        <f>O400*0.8</f>
        <v>604.0440000000001</v>
      </c>
      <c r="O400" s="1483">
        <v>755.05500000000006</v>
      </c>
      <c r="P400" s="1483">
        <f>O400*1.19</f>
        <v>898.51544999999999</v>
      </c>
    </row>
    <row r="401" spans="1:17" ht="15.75" customHeight="1">
      <c r="B401" s="1500"/>
      <c r="K401" s="1485"/>
      <c r="L401" s="1532"/>
    </row>
    <row r="402" spans="1:17" ht="15.75" customHeight="1"/>
    <row r="403" spans="1:17" ht="15.75" customHeight="1">
      <c r="A403" s="195"/>
      <c r="B403" s="1487"/>
      <c r="C403" s="1337"/>
      <c r="D403" s="192" t="s">
        <v>1315</v>
      </c>
      <c r="E403" s="1346"/>
      <c r="F403" s="1346"/>
      <c r="G403" s="195"/>
      <c r="H403" s="1348"/>
      <c r="I403" s="1488"/>
      <c r="J403" s="1489"/>
      <c r="K403" s="1490"/>
      <c r="L403" s="1828"/>
      <c r="M403" s="1488"/>
      <c r="N403" s="1488"/>
      <c r="O403" s="1488"/>
      <c r="P403" s="1488"/>
    </row>
    <row r="404" spans="1:17" ht="15.75" customHeight="1">
      <c r="A404" s="194" t="s">
        <v>1316</v>
      </c>
      <c r="B404" s="1486" t="s">
        <v>1317</v>
      </c>
      <c r="C404" s="1480" t="str">
        <f t="shared" si="138"/>
        <v>DXDH.2677.115</v>
      </c>
      <c r="D404" s="1478" t="s">
        <v>2253</v>
      </c>
      <c r="E404" s="1481">
        <v>115</v>
      </c>
      <c r="F404" s="1481">
        <v>22.2</v>
      </c>
      <c r="G404" s="1482" t="str">
        <f t="shared" ref="G404:G413" si="146">CONCATENATE("Disc DiamantatExpert pt. ",+D404," ",+E404,"x",+F404," (mm) ",+K404," - ",+C404)</f>
        <v>Disc DiamantatExpert pt. Granit &amp; Piatra - Turbo 115x22.2 (mm) Super Premium - DXDH.2677.115</v>
      </c>
      <c r="H404" s="1553" t="s">
        <v>984</v>
      </c>
      <c r="I404" s="1483">
        <v>82.823399999999992</v>
      </c>
      <c r="J404" s="1499" t="s">
        <v>1150</v>
      </c>
      <c r="K404" s="1485" t="s">
        <v>1044</v>
      </c>
      <c r="L404" s="1532">
        <f t="shared" ref="L404:L413" si="147">ROUNDUP(O404*0.73,1)</f>
        <v>60.5</v>
      </c>
      <c r="M404" s="1483">
        <f t="shared" ref="M404:M413" si="148">O404*0.75</f>
        <v>62.117549999999994</v>
      </c>
      <c r="N404" s="1483">
        <f t="shared" si="136"/>
        <v>66.258719999999997</v>
      </c>
      <c r="O404" s="1483">
        <v>82.823399999999992</v>
      </c>
      <c r="P404" s="1483">
        <f t="shared" si="137"/>
        <v>98.559845999999993</v>
      </c>
    </row>
    <row r="405" spans="1:17" s="198" customFormat="1" ht="15.75" customHeight="1">
      <c r="A405" s="194" t="s">
        <v>1318</v>
      </c>
      <c r="B405" s="203" t="s">
        <v>1319</v>
      </c>
      <c r="C405" s="1480" t="str">
        <f t="shared" si="138"/>
        <v>DXDH.2677.125</v>
      </c>
      <c r="D405" s="1478" t="s">
        <v>2253</v>
      </c>
      <c r="E405" s="1481">
        <v>125</v>
      </c>
      <c r="F405" s="1481">
        <v>22.2</v>
      </c>
      <c r="G405" s="1482" t="str">
        <f t="shared" si="146"/>
        <v>Disc DiamantatExpert pt. Granit &amp; Piatra - Turbo 125x22.2 (mm) Super Premium - DXDH.2677.125</v>
      </c>
      <c r="H405" s="1554" t="s">
        <v>984</v>
      </c>
      <c r="I405" s="553">
        <v>94.836600000000004</v>
      </c>
      <c r="J405" s="204" t="s">
        <v>1074</v>
      </c>
      <c r="K405" s="1493" t="s">
        <v>1044</v>
      </c>
      <c r="L405" s="1532">
        <f t="shared" si="147"/>
        <v>69.3</v>
      </c>
      <c r="M405" s="1483">
        <f t="shared" si="148"/>
        <v>71.12745000000001</v>
      </c>
      <c r="N405" s="553">
        <f t="shared" si="136"/>
        <v>75.869280000000003</v>
      </c>
      <c r="O405" s="553">
        <v>94.836600000000004</v>
      </c>
      <c r="P405" s="553">
        <f t="shared" si="137"/>
        <v>112.855554</v>
      </c>
    </row>
    <row r="406" spans="1:17" s="1507" customFormat="1" ht="15.75" customHeight="1">
      <c r="A406" s="194" t="s">
        <v>1320</v>
      </c>
      <c r="B406" s="2104" t="s">
        <v>1321</v>
      </c>
      <c r="C406" s="1480" t="str">
        <f t="shared" si="138"/>
        <v>DXDH.2677.230.10</v>
      </c>
      <c r="D406" s="1478" t="s">
        <v>2253</v>
      </c>
      <c r="E406" s="1481">
        <v>230</v>
      </c>
      <c r="F406" s="1481">
        <v>22.2</v>
      </c>
      <c r="G406" s="1482" t="str">
        <f t="shared" si="146"/>
        <v>Disc DiamantatExpert pt. Granit &amp; Piatra - Turbo 230x22.2 (mm) Super Premium - DXDH.2677.230.10</v>
      </c>
      <c r="H406" s="1560" t="s">
        <v>984</v>
      </c>
      <c r="I406" s="556">
        <v>242.20980000000003</v>
      </c>
      <c r="J406" s="216" t="s">
        <v>1152</v>
      </c>
      <c r="K406" s="1506" t="s">
        <v>1044</v>
      </c>
      <c r="L406" s="1532">
        <f t="shared" si="147"/>
        <v>176.9</v>
      </c>
      <c r="M406" s="1483">
        <f t="shared" si="148"/>
        <v>181.65735000000001</v>
      </c>
      <c r="N406" s="553">
        <f t="shared" si="136"/>
        <v>193.76784000000004</v>
      </c>
      <c r="O406" s="556">
        <v>242.20980000000003</v>
      </c>
      <c r="P406" s="553">
        <f t="shared" si="137"/>
        <v>288.22966200000002</v>
      </c>
      <c r="Q406" s="1507" t="s">
        <v>11516</v>
      </c>
    </row>
    <row r="407" spans="1:17" s="198" customFormat="1" ht="15.75" customHeight="1">
      <c r="A407" s="194" t="s">
        <v>1322</v>
      </c>
      <c r="B407" s="203" t="s">
        <v>1323</v>
      </c>
      <c r="C407" s="1480" t="str">
        <f>CONCATENATE("DXDH.",B407)</f>
        <v>DXDH.2677.230</v>
      </c>
      <c r="D407" s="1478" t="s">
        <v>2253</v>
      </c>
      <c r="E407" s="1481">
        <v>230</v>
      </c>
      <c r="F407" s="1481">
        <v>22.2</v>
      </c>
      <c r="G407" s="1482" t="str">
        <f t="shared" si="146"/>
        <v>Disc DiamantatExpert pt. Granit &amp; Piatra - Turbo 230x22.2 (mm) Super Premium - DXDH.2677.230</v>
      </c>
      <c r="H407" s="1560" t="s">
        <v>984</v>
      </c>
      <c r="I407" s="556">
        <v>242.80200000000002</v>
      </c>
      <c r="J407" s="216" t="s">
        <v>1324</v>
      </c>
      <c r="K407" s="1506" t="s">
        <v>1044</v>
      </c>
      <c r="L407" s="1532">
        <f t="shared" si="147"/>
        <v>177.29999999999998</v>
      </c>
      <c r="M407" s="1483">
        <f t="shared" si="148"/>
        <v>182.10150000000002</v>
      </c>
      <c r="N407" s="553">
        <f t="shared" si="136"/>
        <v>194.24160000000003</v>
      </c>
      <c r="O407" s="556">
        <v>242.80200000000002</v>
      </c>
      <c r="P407" s="553">
        <f t="shared" si="137"/>
        <v>288.93438000000003</v>
      </c>
    </row>
    <row r="408" spans="1:17" s="1509" customFormat="1" ht="15.75" customHeight="1">
      <c r="A408" s="194" t="s">
        <v>1325</v>
      </c>
      <c r="B408" s="2105" t="s">
        <v>1326</v>
      </c>
      <c r="C408" s="1480" t="str">
        <f t="shared" si="138"/>
        <v>DXDH.2677.300.20.10</v>
      </c>
      <c r="D408" s="1478" t="s">
        <v>2253</v>
      </c>
      <c r="E408" s="1481">
        <v>300</v>
      </c>
      <c r="F408" s="1481">
        <v>20</v>
      </c>
      <c r="G408" s="1482" t="str">
        <f t="shared" si="146"/>
        <v>Disc DiamantatExpert pt. Granit &amp; Piatra - Turbo 300x20 (mm) Super Premium - DXDH.2677.300.20.10</v>
      </c>
      <c r="H408" s="1561" t="s">
        <v>984</v>
      </c>
      <c r="I408" s="557">
        <v>456.75540000000001</v>
      </c>
      <c r="J408" s="217"/>
      <c r="K408" s="1508" t="s">
        <v>1044</v>
      </c>
      <c r="L408" s="1532">
        <f t="shared" si="147"/>
        <v>333.5</v>
      </c>
      <c r="M408" s="1483">
        <f t="shared" si="148"/>
        <v>342.56655000000001</v>
      </c>
      <c r="N408" s="1483">
        <f t="shared" si="136"/>
        <v>365.40432000000004</v>
      </c>
      <c r="O408" s="557">
        <v>456.75540000000001</v>
      </c>
      <c r="P408" s="1483">
        <f t="shared" si="137"/>
        <v>543.53892599999995</v>
      </c>
      <c r="Q408" s="1507" t="s">
        <v>11516</v>
      </c>
    </row>
    <row r="409" spans="1:17" ht="15.75" customHeight="1">
      <c r="A409" s="194" t="s">
        <v>1327</v>
      </c>
      <c r="B409" s="1486" t="s">
        <v>1328</v>
      </c>
      <c r="C409" s="1480" t="str">
        <f t="shared" si="138"/>
        <v>DXDH.2677.300.20</v>
      </c>
      <c r="D409" s="1478" t="s">
        <v>2253</v>
      </c>
      <c r="E409" s="1481">
        <v>300</v>
      </c>
      <c r="F409" s="1481">
        <v>20</v>
      </c>
      <c r="G409" s="1482" t="str">
        <f t="shared" si="146"/>
        <v>Disc DiamantatExpert pt. Granit &amp; Piatra - Turbo 300x20 (mm) Super Premium - DXDH.2677.300.20</v>
      </c>
      <c r="H409" s="1561" t="s">
        <v>984</v>
      </c>
      <c r="I409" s="557">
        <v>456.75540000000001</v>
      </c>
      <c r="J409" s="217"/>
      <c r="K409" s="1508" t="s">
        <v>1044</v>
      </c>
      <c r="L409" s="1532">
        <f t="shared" si="147"/>
        <v>333.5</v>
      </c>
      <c r="M409" s="1483">
        <f t="shared" si="148"/>
        <v>342.56655000000001</v>
      </c>
      <c r="N409" s="1483">
        <f t="shared" si="136"/>
        <v>365.40432000000004</v>
      </c>
      <c r="O409" s="557">
        <v>456.75540000000001</v>
      </c>
      <c r="P409" s="1483">
        <f t="shared" si="137"/>
        <v>543.53892599999995</v>
      </c>
    </row>
    <row r="410" spans="1:17" ht="15.75" customHeight="1">
      <c r="A410" s="194" t="s">
        <v>1329</v>
      </c>
      <c r="B410" s="1486" t="s">
        <v>1330</v>
      </c>
      <c r="C410" s="1480" t="str">
        <f t="shared" si="138"/>
        <v>DXDH.2677.300.25</v>
      </c>
      <c r="D410" s="1478" t="s">
        <v>2253</v>
      </c>
      <c r="E410" s="1481">
        <v>300</v>
      </c>
      <c r="F410" s="1481">
        <v>25.4</v>
      </c>
      <c r="G410" s="1482" t="str">
        <f t="shared" si="146"/>
        <v>Disc DiamantatExpert pt. Granit &amp; Piatra - Turbo 300x25.4 (mm) Super Premium - DXDH.2677.300.25</v>
      </c>
      <c r="H410" s="1561" t="s">
        <v>984</v>
      </c>
      <c r="I410" s="557">
        <v>456.75540000000001</v>
      </c>
      <c r="J410" s="217"/>
      <c r="K410" s="1508" t="s">
        <v>1044</v>
      </c>
      <c r="L410" s="1532">
        <f t="shared" si="147"/>
        <v>333.5</v>
      </c>
      <c r="M410" s="1483">
        <f t="shared" si="148"/>
        <v>342.56655000000001</v>
      </c>
      <c r="N410" s="1483">
        <f t="shared" si="136"/>
        <v>365.40432000000004</v>
      </c>
      <c r="O410" s="557">
        <v>456.75540000000001</v>
      </c>
      <c r="P410" s="1483">
        <f t="shared" si="137"/>
        <v>543.53892599999995</v>
      </c>
    </row>
    <row r="411" spans="1:17" s="198" customFormat="1" ht="15.75" customHeight="1">
      <c r="A411" s="194" t="s">
        <v>1331</v>
      </c>
      <c r="B411" s="203" t="s">
        <v>1332</v>
      </c>
      <c r="C411" s="1480" t="str">
        <f t="shared" si="138"/>
        <v>DXDH.2677.350.20</v>
      </c>
      <c r="D411" s="1478" t="s">
        <v>2253</v>
      </c>
      <c r="E411" s="1481">
        <v>350</v>
      </c>
      <c r="F411" s="1481">
        <v>20</v>
      </c>
      <c r="G411" s="1482" t="str">
        <f t="shared" si="146"/>
        <v>Disc DiamantatExpert pt. Granit &amp; Piatra - Turbo 350x20 (mm) Super Premium - DXDH.2677.350.20</v>
      </c>
      <c r="H411" s="1560" t="s">
        <v>984</v>
      </c>
      <c r="I411" s="556">
        <v>551.08440000000007</v>
      </c>
      <c r="J411" s="216"/>
      <c r="K411" s="1506" t="s">
        <v>1044</v>
      </c>
      <c r="L411" s="1532">
        <f t="shared" si="147"/>
        <v>402.3</v>
      </c>
      <c r="M411" s="1483">
        <f t="shared" si="148"/>
        <v>413.31330000000003</v>
      </c>
      <c r="N411" s="553">
        <f t="shared" si="136"/>
        <v>440.86752000000007</v>
      </c>
      <c r="O411" s="556">
        <v>551.08440000000007</v>
      </c>
      <c r="P411" s="553">
        <f t="shared" si="137"/>
        <v>655.79043600000011</v>
      </c>
    </row>
    <row r="412" spans="1:17" s="1507" customFormat="1" ht="15.75" customHeight="1">
      <c r="A412" s="194" t="s">
        <v>1333</v>
      </c>
      <c r="B412" s="2104" t="s">
        <v>1334</v>
      </c>
      <c r="C412" s="1480" t="str">
        <f t="shared" si="138"/>
        <v>DXDH.2677.350.25.10</v>
      </c>
      <c r="D412" s="1478" t="s">
        <v>2253</v>
      </c>
      <c r="E412" s="1481">
        <v>350</v>
      </c>
      <c r="F412" s="1481">
        <v>25.4</v>
      </c>
      <c r="G412" s="1482" t="str">
        <f t="shared" si="146"/>
        <v>Disc DiamantatExpert pt. Granit &amp; Piatra - Turbo 350x25.4 (mm) Super Premium - DXDH.2677.350.25.10</v>
      </c>
      <c r="H412" s="1560" t="s">
        <v>984</v>
      </c>
      <c r="I412" s="556">
        <v>551.08440000000007</v>
      </c>
      <c r="J412" s="216"/>
      <c r="K412" s="1506" t="s">
        <v>1044</v>
      </c>
      <c r="L412" s="1532">
        <f t="shared" si="147"/>
        <v>402.3</v>
      </c>
      <c r="M412" s="1483">
        <f t="shared" si="148"/>
        <v>413.31330000000003</v>
      </c>
      <c r="N412" s="553">
        <f t="shared" si="136"/>
        <v>440.86752000000007</v>
      </c>
      <c r="O412" s="556">
        <v>551.08440000000007</v>
      </c>
      <c r="P412" s="553">
        <f t="shared" si="137"/>
        <v>655.79043600000011</v>
      </c>
      <c r="Q412" s="1507" t="s">
        <v>11516</v>
      </c>
    </row>
    <row r="413" spans="1:17" s="198" customFormat="1" ht="15.75" customHeight="1">
      <c r="A413" s="194" t="s">
        <v>1335</v>
      </c>
      <c r="B413" s="203" t="s">
        <v>1336</v>
      </c>
      <c r="C413" s="1480" t="str">
        <f t="shared" si="138"/>
        <v>DXDH.2677.350.25</v>
      </c>
      <c r="D413" s="1478" t="s">
        <v>2253</v>
      </c>
      <c r="E413" s="1481">
        <v>350</v>
      </c>
      <c r="F413" s="1481">
        <v>25.4</v>
      </c>
      <c r="G413" s="1482" t="str">
        <f t="shared" si="146"/>
        <v>Disc DiamantatExpert pt. Granit &amp; Piatra - Turbo 350x25.4 (mm) Super Premium - DXDH.2677.350.25</v>
      </c>
      <c r="H413" s="1560" t="s">
        <v>984</v>
      </c>
      <c r="I413" s="556">
        <v>551.08440000000007</v>
      </c>
      <c r="J413" s="216"/>
      <c r="K413" s="1506" t="s">
        <v>1044</v>
      </c>
      <c r="L413" s="1532">
        <f t="shared" si="147"/>
        <v>402.3</v>
      </c>
      <c r="M413" s="1483">
        <f t="shared" si="148"/>
        <v>413.31330000000003</v>
      </c>
      <c r="N413" s="553">
        <f t="shared" si="136"/>
        <v>440.86752000000007</v>
      </c>
      <c r="O413" s="556">
        <v>551.08440000000007</v>
      </c>
      <c r="P413" s="553">
        <f t="shared" si="137"/>
        <v>655.79043600000011</v>
      </c>
    </row>
    <row r="414" spans="1:17" ht="15.75" customHeight="1"/>
    <row r="415" spans="1:17" ht="15.75" customHeight="1">
      <c r="A415" s="195"/>
      <c r="B415" s="1487"/>
      <c r="C415" s="1337"/>
      <c r="D415" s="192" t="s">
        <v>1337</v>
      </c>
      <c r="E415" s="1346"/>
      <c r="F415" s="1346"/>
      <c r="G415" s="195"/>
      <c r="H415" s="1348"/>
      <c r="I415" s="1488"/>
      <c r="J415" s="1489"/>
      <c r="K415" s="1490"/>
      <c r="L415" s="1828"/>
      <c r="M415" s="1488"/>
      <c r="N415" s="1488"/>
      <c r="O415" s="1488"/>
      <c r="P415" s="1488"/>
    </row>
    <row r="416" spans="1:17" ht="15.75" customHeight="1">
      <c r="A416" s="194" t="s">
        <v>1338</v>
      </c>
      <c r="B416" s="1486" t="s">
        <v>1339</v>
      </c>
      <c r="C416" s="1480" t="str">
        <f t="shared" si="138"/>
        <v>DXDH.1117.250.10.30</v>
      </c>
      <c r="D416" s="1478" t="s">
        <v>1337</v>
      </c>
      <c r="E416" s="1481">
        <v>250</v>
      </c>
      <c r="F416" s="1481">
        <v>30</v>
      </c>
      <c r="G416" s="1482" t="str">
        <f t="shared" ref="G416:G425" si="149">CONCATENATE("Disc DiamantatExpert pt. ",+D416," ",+E416,"x",+F416," (mm) ",+K416," - ",+C416)</f>
        <v>Disc DiamantatExpert pt. Granit - Sandwich 250x30 (mm) Profesional Standard - DXDH.1117.250.10.30</v>
      </c>
      <c r="H416" s="1553" t="s">
        <v>1340</v>
      </c>
      <c r="I416" s="1483">
        <v>479.51280000000003</v>
      </c>
      <c r="J416" s="1499" t="s">
        <v>1150</v>
      </c>
      <c r="K416" s="1485" t="s">
        <v>986</v>
      </c>
      <c r="L416" s="1532">
        <f t="shared" ref="L416:L425" si="150">ROUNDUP(O416*0.73,1)</f>
        <v>350.1</v>
      </c>
      <c r="M416" s="1483">
        <f t="shared" ref="M416:M425" si="151">O416*0.75</f>
        <v>359.63460000000003</v>
      </c>
      <c r="N416" s="1483">
        <f t="shared" si="136"/>
        <v>383.61024000000003</v>
      </c>
      <c r="O416" s="1483">
        <v>479.51280000000003</v>
      </c>
      <c r="P416" s="1483">
        <f t="shared" si="137"/>
        <v>570.62023199999999</v>
      </c>
    </row>
    <row r="417" spans="1:16" s="198" customFormat="1" ht="15.75" customHeight="1">
      <c r="A417" s="194" t="s">
        <v>1341</v>
      </c>
      <c r="B417" s="203" t="s">
        <v>1342</v>
      </c>
      <c r="C417" s="1480" t="str">
        <f t="shared" si="138"/>
        <v>DXDH.1117.300.10.30</v>
      </c>
      <c r="D417" s="1478" t="s">
        <v>1337</v>
      </c>
      <c r="E417" s="1481">
        <v>300</v>
      </c>
      <c r="F417" s="1481">
        <v>30</v>
      </c>
      <c r="G417" s="1482" t="str">
        <f t="shared" si="149"/>
        <v>Disc DiamantatExpert pt. Granit - Sandwich 300x30 (mm) Profesional Standard - DXDH.1117.300.10.30</v>
      </c>
      <c r="H417" s="1554" t="s">
        <v>1340</v>
      </c>
      <c r="I417" s="553">
        <v>559.03680000000008</v>
      </c>
      <c r="J417" s="204"/>
      <c r="K417" s="1493" t="s">
        <v>986</v>
      </c>
      <c r="L417" s="1532">
        <f t="shared" si="150"/>
        <v>408.1</v>
      </c>
      <c r="M417" s="1483">
        <f t="shared" si="151"/>
        <v>419.27760000000006</v>
      </c>
      <c r="N417" s="553">
        <f t="shared" si="136"/>
        <v>447.22944000000007</v>
      </c>
      <c r="O417" s="553">
        <v>559.03680000000008</v>
      </c>
      <c r="P417" s="553">
        <f t="shared" si="137"/>
        <v>665.25379200000009</v>
      </c>
    </row>
    <row r="418" spans="1:16" ht="15.75" customHeight="1">
      <c r="A418" s="194" t="s">
        <v>1343</v>
      </c>
      <c r="B418" s="1486" t="s">
        <v>1344</v>
      </c>
      <c r="C418" s="1480" t="str">
        <f t="shared" si="138"/>
        <v>DXDH.1117.350.10.30</v>
      </c>
      <c r="D418" s="1478" t="s">
        <v>1337</v>
      </c>
      <c r="E418" s="1481">
        <v>350</v>
      </c>
      <c r="F418" s="1481">
        <v>30</v>
      </c>
      <c r="G418" s="1482" t="str">
        <f t="shared" si="149"/>
        <v>Disc DiamantatExpert pt. Granit - Sandwich 350x30 (mm) Profesional Standard - DXDH.1117.350.10.30</v>
      </c>
      <c r="H418" s="1553" t="s">
        <v>1340</v>
      </c>
      <c r="I418" s="1483">
        <v>687.375</v>
      </c>
      <c r="K418" s="1485" t="s">
        <v>986</v>
      </c>
      <c r="L418" s="1532">
        <f t="shared" si="150"/>
        <v>501.8</v>
      </c>
      <c r="M418" s="1483">
        <f t="shared" si="151"/>
        <v>515.53125</v>
      </c>
      <c r="N418" s="1483">
        <f t="shared" si="136"/>
        <v>549.9</v>
      </c>
      <c r="O418" s="1483">
        <v>687.375</v>
      </c>
      <c r="P418" s="1483">
        <f t="shared" si="137"/>
        <v>817.97624999999994</v>
      </c>
    </row>
    <row r="419" spans="1:16" s="198" customFormat="1" ht="15.75" customHeight="1">
      <c r="A419" s="194" t="s">
        <v>1345</v>
      </c>
      <c r="B419" s="203" t="s">
        <v>1346</v>
      </c>
      <c r="C419" s="1480" t="str">
        <f t="shared" si="138"/>
        <v>DXDH.1117.400.10.60</v>
      </c>
      <c r="D419" s="1478" t="s">
        <v>1337</v>
      </c>
      <c r="E419" s="1481">
        <v>400</v>
      </c>
      <c r="F419" s="1481">
        <v>60</v>
      </c>
      <c r="G419" s="1482" t="str">
        <f t="shared" si="149"/>
        <v>Disc DiamantatExpert pt. Granit - Sandwich 400x60 (mm) Profesional Standard - DXDH.1117.400.10.60</v>
      </c>
      <c r="H419" s="1554" t="s">
        <v>1340</v>
      </c>
      <c r="I419" s="553">
        <v>814.61340000000007</v>
      </c>
      <c r="J419" s="204"/>
      <c r="K419" s="1493" t="s">
        <v>986</v>
      </c>
      <c r="L419" s="1532">
        <f t="shared" si="150"/>
        <v>594.70000000000005</v>
      </c>
      <c r="M419" s="1483">
        <f t="shared" si="151"/>
        <v>610.96005000000002</v>
      </c>
      <c r="N419" s="553">
        <f t="shared" si="136"/>
        <v>651.69072000000006</v>
      </c>
      <c r="O419" s="553">
        <v>814.61340000000007</v>
      </c>
      <c r="P419" s="553">
        <f t="shared" si="137"/>
        <v>969.38994600000001</v>
      </c>
    </row>
    <row r="420" spans="1:16" ht="15.75" customHeight="1">
      <c r="A420" s="194" t="s">
        <v>1347</v>
      </c>
      <c r="B420" s="1486" t="s">
        <v>1348</v>
      </c>
      <c r="C420" s="1480" t="str">
        <f t="shared" si="138"/>
        <v>DXDH.1117.450.10.60</v>
      </c>
      <c r="D420" s="1478" t="s">
        <v>1337</v>
      </c>
      <c r="E420" s="1481">
        <v>450</v>
      </c>
      <c r="F420" s="1481">
        <v>60</v>
      </c>
      <c r="G420" s="1482" t="str">
        <f t="shared" si="149"/>
        <v>Disc DiamantatExpert pt. Granit - Sandwich 450x60 (mm) Profesional Standard - DXDH.1117.450.10.60</v>
      </c>
      <c r="H420" s="1553" t="s">
        <v>1340</v>
      </c>
      <c r="I420" s="1483">
        <v>959.19479999999999</v>
      </c>
      <c r="K420" s="1485" t="s">
        <v>986</v>
      </c>
      <c r="L420" s="1532">
        <f t="shared" si="150"/>
        <v>700.30000000000007</v>
      </c>
      <c r="M420" s="1483">
        <f t="shared" si="151"/>
        <v>719.39609999999993</v>
      </c>
      <c r="N420" s="1483">
        <f t="shared" si="136"/>
        <v>767.35584000000006</v>
      </c>
      <c r="O420" s="1483">
        <v>959.19479999999999</v>
      </c>
      <c r="P420" s="1483">
        <f t="shared" si="137"/>
        <v>1141.441812</v>
      </c>
    </row>
    <row r="421" spans="1:16" s="198" customFormat="1" ht="15.75" customHeight="1">
      <c r="A421" s="194" t="s">
        <v>1349</v>
      </c>
      <c r="B421" s="203" t="s">
        <v>1350</v>
      </c>
      <c r="C421" s="1480" t="str">
        <f t="shared" si="138"/>
        <v>DXDH.1117.500.10.60</v>
      </c>
      <c r="D421" s="1478" t="s">
        <v>1337</v>
      </c>
      <c r="E421" s="1481">
        <v>500</v>
      </c>
      <c r="F421" s="1481">
        <v>60</v>
      </c>
      <c r="G421" s="1482" t="str">
        <f t="shared" si="149"/>
        <v>Disc DiamantatExpert pt. Granit - Sandwich 500x60 (mm) Profesional Standard - DXDH.1117.500.10.60</v>
      </c>
      <c r="H421" s="1554" t="s">
        <v>1340</v>
      </c>
      <c r="I421" s="553">
        <v>1325.682</v>
      </c>
      <c r="J421" s="204"/>
      <c r="K421" s="1493" t="s">
        <v>986</v>
      </c>
      <c r="L421" s="1532">
        <f t="shared" si="150"/>
        <v>967.80000000000007</v>
      </c>
      <c r="M421" s="1483">
        <f t="shared" si="151"/>
        <v>994.26150000000007</v>
      </c>
      <c r="N421" s="553">
        <f t="shared" si="136"/>
        <v>1060.5456000000001</v>
      </c>
      <c r="O421" s="553">
        <v>1325.682</v>
      </c>
      <c r="P421" s="553">
        <f t="shared" si="137"/>
        <v>1577.56158</v>
      </c>
    </row>
    <row r="422" spans="1:16" ht="15.75" customHeight="1">
      <c r="A422" s="194" t="s">
        <v>1351</v>
      </c>
      <c r="B422" s="1486" t="s">
        <v>1352</v>
      </c>
      <c r="C422" s="1480" t="str">
        <f t="shared" si="138"/>
        <v>DXDH.1117.600.10.60</v>
      </c>
      <c r="D422" s="1478" t="s">
        <v>1337</v>
      </c>
      <c r="E422" s="1481">
        <v>600</v>
      </c>
      <c r="F422" s="1481">
        <v>60</v>
      </c>
      <c r="G422" s="1482" t="str">
        <f t="shared" si="149"/>
        <v>Disc DiamantatExpert pt. Granit - Sandwich 600x60 (mm) Profesional Standard - DXDH.1117.600.10.60</v>
      </c>
      <c r="H422" s="1553" t="s">
        <v>1340</v>
      </c>
      <c r="I422" s="1483">
        <v>1838.3580000000002</v>
      </c>
      <c r="K422" s="1485" t="s">
        <v>986</v>
      </c>
      <c r="L422" s="1532">
        <f t="shared" si="150"/>
        <v>1342.1</v>
      </c>
      <c r="M422" s="1483">
        <f t="shared" si="151"/>
        <v>1378.7685000000001</v>
      </c>
      <c r="N422" s="1483">
        <f t="shared" si="136"/>
        <v>1470.6864000000003</v>
      </c>
      <c r="O422" s="1483">
        <v>1838.3580000000002</v>
      </c>
      <c r="P422" s="1483">
        <f t="shared" si="137"/>
        <v>2187.6460200000001</v>
      </c>
    </row>
    <row r="423" spans="1:16" s="198" customFormat="1" ht="15.75" customHeight="1">
      <c r="A423" s="194" t="s">
        <v>1353</v>
      </c>
      <c r="B423" s="203" t="s">
        <v>1354</v>
      </c>
      <c r="C423" s="1480" t="str">
        <f t="shared" si="138"/>
        <v>DXDH.1117.650.10.60</v>
      </c>
      <c r="D423" s="1478" t="s">
        <v>1337</v>
      </c>
      <c r="E423" s="1481">
        <v>650</v>
      </c>
      <c r="F423" s="1481">
        <v>60</v>
      </c>
      <c r="G423" s="1482" t="str">
        <f t="shared" si="149"/>
        <v>Disc DiamantatExpert pt. Granit - Sandwich 650x60 (mm) Profesional Standard - DXDH.1117.650.10.60</v>
      </c>
      <c r="H423" s="1554" t="s">
        <v>1340</v>
      </c>
      <c r="I423" s="553">
        <v>2397.9024000000004</v>
      </c>
      <c r="J423" s="204"/>
      <c r="K423" s="1493" t="s">
        <v>986</v>
      </c>
      <c r="L423" s="1532">
        <f t="shared" si="150"/>
        <v>1750.5</v>
      </c>
      <c r="M423" s="1483">
        <f t="shared" si="151"/>
        <v>1798.4268000000002</v>
      </c>
      <c r="N423" s="553">
        <f t="shared" si="136"/>
        <v>1918.3219200000003</v>
      </c>
      <c r="O423" s="553">
        <v>2397.9024000000004</v>
      </c>
      <c r="P423" s="553">
        <f t="shared" si="137"/>
        <v>2853.5038560000003</v>
      </c>
    </row>
    <row r="424" spans="1:16" ht="15.75" customHeight="1">
      <c r="A424" s="194" t="s">
        <v>1355</v>
      </c>
      <c r="B424" s="1486" t="s">
        <v>1356</v>
      </c>
      <c r="C424" s="1480" t="str">
        <f t="shared" si="138"/>
        <v>DXDH.1117.700.10.60</v>
      </c>
      <c r="D424" s="1478" t="s">
        <v>1337</v>
      </c>
      <c r="E424" s="1481">
        <v>700</v>
      </c>
      <c r="F424" s="1481">
        <v>60</v>
      </c>
      <c r="G424" s="1482" t="str">
        <f t="shared" si="149"/>
        <v>Disc DiamantatExpert pt. Granit - Sandwich 700x60 (mm) Profesional Standard - DXDH.1117.700.10.60</v>
      </c>
      <c r="H424" s="1553" t="s">
        <v>1340</v>
      </c>
      <c r="I424" s="1483">
        <v>2877.4152000000004</v>
      </c>
      <c r="K424" s="1485" t="s">
        <v>986</v>
      </c>
      <c r="L424" s="1532">
        <f t="shared" si="150"/>
        <v>2100.6</v>
      </c>
      <c r="M424" s="1483">
        <f t="shared" si="151"/>
        <v>2158.0614000000005</v>
      </c>
      <c r="N424" s="1483">
        <f t="shared" si="136"/>
        <v>2301.9321600000003</v>
      </c>
      <c r="O424" s="1483">
        <v>2877.4152000000004</v>
      </c>
      <c r="P424" s="1483">
        <f t="shared" si="137"/>
        <v>3424.1240880000005</v>
      </c>
    </row>
    <row r="425" spans="1:16" s="198" customFormat="1" ht="15.75" customHeight="1">
      <c r="A425" s="194" t="s">
        <v>1357</v>
      </c>
      <c r="B425" s="203" t="s">
        <v>1358</v>
      </c>
      <c r="C425" s="1480" t="str">
        <f t="shared" si="138"/>
        <v>DXDH.1117.800.10.60</v>
      </c>
      <c r="D425" s="1478" t="s">
        <v>1337</v>
      </c>
      <c r="E425" s="1481">
        <v>800</v>
      </c>
      <c r="F425" s="1481">
        <v>60</v>
      </c>
      <c r="G425" s="1482" t="str">
        <f t="shared" si="149"/>
        <v>Disc DiamantatExpert pt. Granit - Sandwich 800x60 (mm) Profesional Standard - DXDH.1117.800.10.60</v>
      </c>
      <c r="H425" s="1554" t="s">
        <v>1340</v>
      </c>
      <c r="I425" s="553">
        <v>3737.5434</v>
      </c>
      <c r="J425" s="204"/>
      <c r="K425" s="1493" t="s">
        <v>986</v>
      </c>
      <c r="L425" s="1532">
        <f t="shared" si="150"/>
        <v>2728.5</v>
      </c>
      <c r="M425" s="1483">
        <f t="shared" si="151"/>
        <v>2803.1575499999999</v>
      </c>
      <c r="N425" s="553">
        <f t="shared" si="136"/>
        <v>2990.0347200000001</v>
      </c>
      <c r="O425" s="553">
        <v>3737.5434</v>
      </c>
      <c r="P425" s="553">
        <f t="shared" si="137"/>
        <v>4447.6766459999999</v>
      </c>
    </row>
    <row r="426" spans="1:16" ht="15.75" customHeight="1"/>
    <row r="427" spans="1:16" s="220" customFormat="1" ht="15.75" customHeight="1">
      <c r="A427" s="206"/>
      <c r="B427" s="207"/>
      <c r="C427" s="1336"/>
      <c r="D427" s="189" t="s">
        <v>1359</v>
      </c>
      <c r="E427" s="1345"/>
      <c r="F427" s="1345"/>
      <c r="G427" s="206"/>
      <c r="H427" s="1557"/>
      <c r="I427" s="555"/>
      <c r="J427" s="208"/>
      <c r="K427" s="209"/>
      <c r="L427" s="1827"/>
      <c r="M427" s="555"/>
      <c r="N427" s="1502"/>
      <c r="O427" s="555"/>
      <c r="P427" s="1502"/>
    </row>
    <row r="428" spans="1:16" ht="15.75" customHeight="1">
      <c r="A428" s="195"/>
      <c r="B428" s="1487"/>
      <c r="C428" s="1337"/>
      <c r="D428" s="192" t="s">
        <v>2254</v>
      </c>
      <c r="E428" s="1346"/>
      <c r="F428" s="1346"/>
      <c r="G428" s="195"/>
      <c r="H428" s="1348"/>
      <c r="I428" s="1488"/>
      <c r="J428" s="1489"/>
      <c r="K428" s="1490"/>
      <c r="L428" s="1828"/>
      <c r="M428" s="1488"/>
      <c r="N428" s="1488"/>
      <c r="O428" s="1488"/>
      <c r="P428" s="1488"/>
    </row>
    <row r="429" spans="1:16" ht="15.75" customHeight="1">
      <c r="A429" s="548" t="s">
        <v>1360</v>
      </c>
      <c r="B429" s="1494" t="s">
        <v>1361</v>
      </c>
      <c r="C429" s="1480" t="str">
        <f t="shared" si="138"/>
        <v>DXDH.1017.625.60</v>
      </c>
      <c r="D429" s="1504" t="s">
        <v>2266</v>
      </c>
      <c r="E429" s="1481">
        <v>625</v>
      </c>
      <c r="F429" s="1481">
        <v>60</v>
      </c>
      <c r="G429" s="1482" t="str">
        <f t="shared" ref="G429:G434" si="152">CONCATENATE("Disc DiamantatExpert pt. ",+D429," ",+E429,"x",+F429," (mm) ",+K429," - ",+C429)</f>
        <v>Disc DiamantatExpert pt. Caramida, Poroton, Mat. Constructii 625x60 (mm) Profesional Standard - DXDH.1017.625.60</v>
      </c>
      <c r="H429" s="1558" t="s">
        <v>1340</v>
      </c>
      <c r="I429" s="1496">
        <v>1122.8112000000001</v>
      </c>
      <c r="J429" s="1497" t="s">
        <v>1171</v>
      </c>
      <c r="K429" s="1498" t="s">
        <v>986</v>
      </c>
      <c r="L429" s="1829">
        <f>ROUNDUP(O429*0.73,1)</f>
        <v>819.7</v>
      </c>
      <c r="M429" s="1496">
        <f t="shared" ref="M429:M434" si="153">O429*0.75</f>
        <v>842.10840000000007</v>
      </c>
      <c r="N429" s="1496">
        <f t="shared" ref="N429:N518" si="154">O429*0.8</f>
        <v>898.24896000000012</v>
      </c>
      <c r="O429" s="1496">
        <v>1122.8112000000001</v>
      </c>
      <c r="P429" s="1496">
        <f t="shared" ref="P429:P518" si="155">O429*1.19</f>
        <v>1336.1453280000001</v>
      </c>
    </row>
    <row r="430" spans="1:16" s="198" customFormat="1" ht="15.75" customHeight="1">
      <c r="A430" s="548" t="s">
        <v>1362</v>
      </c>
      <c r="B430" s="200" t="s">
        <v>1363</v>
      </c>
      <c r="C430" s="1480" t="str">
        <f t="shared" si="138"/>
        <v>DXDH.1017.650.60</v>
      </c>
      <c r="D430" s="1504" t="s">
        <v>2266</v>
      </c>
      <c r="E430" s="1481">
        <v>650</v>
      </c>
      <c r="F430" s="1481">
        <v>60</v>
      </c>
      <c r="G430" s="1482" t="str">
        <f t="shared" si="152"/>
        <v>Disc DiamantatExpert pt. Caramida, Poroton, Mat. Constructii 650x60 (mm) Profesional Standard - DXDH.1017.650.60</v>
      </c>
      <c r="H430" s="1559" t="s">
        <v>1340</v>
      </c>
      <c r="I430" s="554">
        <v>1291.9266000000002</v>
      </c>
      <c r="J430" s="201" t="s">
        <v>1364</v>
      </c>
      <c r="K430" s="202" t="s">
        <v>986</v>
      </c>
      <c r="L430" s="1829">
        <f t="shared" ref="L430:L434" si="156">ROUNDUP(O430*0.73,1)</f>
        <v>943.2</v>
      </c>
      <c r="M430" s="1496">
        <f t="shared" si="153"/>
        <v>968.94495000000018</v>
      </c>
      <c r="N430" s="554">
        <f t="shared" si="154"/>
        <v>1033.5412800000001</v>
      </c>
      <c r="O430" s="554">
        <v>1291.9266000000002</v>
      </c>
      <c r="P430" s="554">
        <f t="shared" si="155"/>
        <v>1537.3926540000002</v>
      </c>
    </row>
    <row r="431" spans="1:16" ht="15.75" customHeight="1">
      <c r="A431" s="548" t="s">
        <v>1365</v>
      </c>
      <c r="B431" s="1494" t="s">
        <v>1366</v>
      </c>
      <c r="C431" s="1480" t="str">
        <f t="shared" si="138"/>
        <v>DXDH.1017.700.60</v>
      </c>
      <c r="D431" s="1504" t="s">
        <v>2266</v>
      </c>
      <c r="E431" s="1481">
        <v>700</v>
      </c>
      <c r="F431" s="1481">
        <v>60</v>
      </c>
      <c r="G431" s="1482" t="str">
        <f t="shared" si="152"/>
        <v>Disc DiamantatExpert pt. Caramida, Poroton, Mat. Constructii 700x60 (mm) Profesional Standard - DXDH.1017.700.60</v>
      </c>
      <c r="H431" s="1558" t="s">
        <v>1340</v>
      </c>
      <c r="I431" s="1496">
        <v>1422.8028000000002</v>
      </c>
      <c r="J431" s="1497" t="s">
        <v>1240</v>
      </c>
      <c r="K431" s="1498" t="s">
        <v>986</v>
      </c>
      <c r="L431" s="1829">
        <f t="shared" si="156"/>
        <v>1038.6999999999998</v>
      </c>
      <c r="M431" s="1496">
        <f t="shared" si="153"/>
        <v>1067.1021000000001</v>
      </c>
      <c r="N431" s="1496">
        <f t="shared" si="154"/>
        <v>1138.2422400000003</v>
      </c>
      <c r="O431" s="1496">
        <v>1422.8028000000002</v>
      </c>
      <c r="P431" s="1496">
        <f t="shared" si="155"/>
        <v>1693.1353320000001</v>
      </c>
    </row>
    <row r="432" spans="1:16" s="198" customFormat="1" ht="15.75" customHeight="1">
      <c r="A432" s="548" t="s">
        <v>1367</v>
      </c>
      <c r="B432" s="200" t="s">
        <v>1368</v>
      </c>
      <c r="C432" s="1480" t="str">
        <f t="shared" si="138"/>
        <v>DXDH.1017.750.60</v>
      </c>
      <c r="D432" s="1504" t="s">
        <v>2266</v>
      </c>
      <c r="E432" s="1481">
        <v>750</v>
      </c>
      <c r="F432" s="1481">
        <v>60</v>
      </c>
      <c r="G432" s="1482" t="str">
        <f t="shared" si="152"/>
        <v>Disc DiamantatExpert pt. Caramida, Poroton, Mat. Constructii 750x60 (mm) Profesional Standard - DXDH.1017.750.60</v>
      </c>
      <c r="H432" s="1559" t="s">
        <v>1340</v>
      </c>
      <c r="I432" s="554">
        <v>1450.3824000000002</v>
      </c>
      <c r="J432" s="201" t="s">
        <v>1055</v>
      </c>
      <c r="K432" s="202" t="s">
        <v>986</v>
      </c>
      <c r="L432" s="1829">
        <f t="shared" si="156"/>
        <v>1058.8</v>
      </c>
      <c r="M432" s="1496">
        <f t="shared" si="153"/>
        <v>1087.7868000000001</v>
      </c>
      <c r="N432" s="554">
        <f t="shared" si="154"/>
        <v>1160.3059200000002</v>
      </c>
      <c r="O432" s="554">
        <v>1450.3824000000002</v>
      </c>
      <c r="P432" s="554">
        <f t="shared" si="155"/>
        <v>1725.9550560000002</v>
      </c>
    </row>
    <row r="433" spans="1:16" ht="15.75" customHeight="1">
      <c r="A433" s="548" t="s">
        <v>1369</v>
      </c>
      <c r="B433" s="1494" t="s">
        <v>1370</v>
      </c>
      <c r="C433" s="1480" t="str">
        <f t="shared" si="138"/>
        <v>DXDH.1017.800.60</v>
      </c>
      <c r="D433" s="1504" t="s">
        <v>2266</v>
      </c>
      <c r="E433" s="1481">
        <v>800</v>
      </c>
      <c r="F433" s="1481">
        <v>60</v>
      </c>
      <c r="G433" s="1482" t="str">
        <f t="shared" si="152"/>
        <v>Disc DiamantatExpert pt. Caramida, Poroton, Mat. Constructii 800x60 (mm) Profesional Standard - DXDH.1017.800.60</v>
      </c>
      <c r="H433" s="1558" t="s">
        <v>1340</v>
      </c>
      <c r="I433" s="1496">
        <v>1460.4498000000001</v>
      </c>
      <c r="J433" s="1497"/>
      <c r="K433" s="1498" t="s">
        <v>986</v>
      </c>
      <c r="L433" s="1829">
        <f t="shared" si="156"/>
        <v>1066.1999999999998</v>
      </c>
      <c r="M433" s="1496">
        <f t="shared" si="153"/>
        <v>1095.33735</v>
      </c>
      <c r="N433" s="1496">
        <f t="shared" si="154"/>
        <v>1168.3598400000001</v>
      </c>
      <c r="O433" s="1496">
        <v>1460.4498000000001</v>
      </c>
      <c r="P433" s="1496">
        <f t="shared" si="155"/>
        <v>1737.935262</v>
      </c>
    </row>
    <row r="434" spans="1:16" s="198" customFormat="1" ht="15.75" customHeight="1">
      <c r="A434" s="548" t="s">
        <v>1371</v>
      </c>
      <c r="B434" s="200" t="s">
        <v>1372</v>
      </c>
      <c r="C434" s="1480" t="str">
        <f t="shared" si="138"/>
        <v>DXDH.1017.900.60</v>
      </c>
      <c r="D434" s="1504" t="s">
        <v>2266</v>
      </c>
      <c r="E434" s="1481">
        <v>900</v>
      </c>
      <c r="F434" s="1481">
        <v>60</v>
      </c>
      <c r="G434" s="1482" t="str">
        <f t="shared" si="152"/>
        <v>Disc DiamantatExpert pt. Caramida, Poroton, Mat. Constructii 900x60 (mm) Profesional Standard - DXDH.1017.900.60</v>
      </c>
      <c r="H434" s="1559" t="s">
        <v>1340</v>
      </c>
      <c r="I434" s="554">
        <v>1499.6196</v>
      </c>
      <c r="J434" s="201"/>
      <c r="K434" s="202" t="s">
        <v>986</v>
      </c>
      <c r="L434" s="1829">
        <f t="shared" si="156"/>
        <v>1094.8</v>
      </c>
      <c r="M434" s="1496">
        <f t="shared" si="153"/>
        <v>1124.7147</v>
      </c>
      <c r="N434" s="554">
        <f t="shared" si="154"/>
        <v>1199.69568</v>
      </c>
      <c r="O434" s="554">
        <v>1499.6196</v>
      </c>
      <c r="P434" s="554">
        <f t="shared" si="155"/>
        <v>1784.5473239999999</v>
      </c>
    </row>
    <row r="435" spans="1:16" ht="15.75" customHeight="1"/>
    <row r="436" spans="1:16" ht="15.75" customHeight="1">
      <c r="A436" s="195"/>
      <c r="B436" s="1487"/>
      <c r="C436" s="1337"/>
      <c r="D436" s="192" t="s">
        <v>1373</v>
      </c>
      <c r="E436" s="1346"/>
      <c r="F436" s="1346"/>
      <c r="G436" s="195"/>
      <c r="H436" s="1348"/>
      <c r="I436" s="1488"/>
      <c r="J436" s="1489"/>
      <c r="K436" s="1490"/>
      <c r="L436" s="1828"/>
      <c r="M436" s="1488"/>
      <c r="N436" s="1488"/>
      <c r="O436" s="1488"/>
      <c r="P436" s="1488"/>
    </row>
    <row r="437" spans="1:16" ht="15.75" customHeight="1">
      <c r="A437" s="194" t="s">
        <v>1374</v>
      </c>
      <c r="B437" s="1486" t="s">
        <v>1375</v>
      </c>
      <c r="C437" s="1480" t="str">
        <f t="shared" si="138"/>
        <v>DXDH.9107.115.22</v>
      </c>
      <c r="D437" s="1478" t="s">
        <v>2255</v>
      </c>
      <c r="E437" s="1481">
        <v>115</v>
      </c>
      <c r="F437" s="1481">
        <v>22.2</v>
      </c>
      <c r="G437" s="1482" t="str">
        <f t="shared" ref="G437:G444" si="157">CONCATENATE("Disc DiamantatExpert pt. ",+D437," ",+E437,"x",+F437," (mm) ",+K437," - ",+C437)</f>
        <v>Disc DiamantatExpert pt. Descarcerare - Metal / Universal 115x22.2 (mm) Super Premium - DXDH.9107.115.22</v>
      </c>
      <c r="H437" s="1553" t="s">
        <v>984</v>
      </c>
      <c r="I437" s="1483">
        <v>182.5668</v>
      </c>
      <c r="J437" s="1499" t="s">
        <v>1076</v>
      </c>
      <c r="K437" s="1485" t="s">
        <v>1044</v>
      </c>
      <c r="L437" s="1532">
        <f t="shared" ref="L437:L446" si="158">ROUNDUP(O437*0.73,1)</f>
        <v>133.29999999999998</v>
      </c>
      <c r="M437" s="1483">
        <f t="shared" ref="M437:M446" si="159">O437*0.75</f>
        <v>136.92509999999999</v>
      </c>
      <c r="N437" s="1483">
        <f t="shared" si="154"/>
        <v>146.05343999999999</v>
      </c>
      <c r="O437" s="1483">
        <v>182.5668</v>
      </c>
      <c r="P437" s="1483">
        <f t="shared" si="155"/>
        <v>217.254492</v>
      </c>
    </row>
    <row r="438" spans="1:16" s="198" customFormat="1" ht="15.75" customHeight="1">
      <c r="A438" s="194" t="s">
        <v>1376</v>
      </c>
      <c r="B438" s="203" t="s">
        <v>1377</v>
      </c>
      <c r="C438" s="1480" t="str">
        <f t="shared" si="138"/>
        <v>DXDH.9107.125.22</v>
      </c>
      <c r="D438" s="1478" t="s">
        <v>2255</v>
      </c>
      <c r="E438" s="1481">
        <v>125</v>
      </c>
      <c r="F438" s="1481">
        <v>22.2</v>
      </c>
      <c r="G438" s="1482" t="str">
        <f t="shared" si="157"/>
        <v>Disc DiamantatExpert pt. Descarcerare - Metal / Universal 125x22.2 (mm) Super Premium - DXDH.9107.125.22</v>
      </c>
      <c r="H438" s="1554" t="s">
        <v>984</v>
      </c>
      <c r="I438" s="553">
        <v>216.57600000000002</v>
      </c>
      <c r="J438" s="204" t="s">
        <v>1171</v>
      </c>
      <c r="K438" s="1493" t="s">
        <v>1044</v>
      </c>
      <c r="L438" s="1532">
        <f t="shared" si="158"/>
        <v>158.19999999999999</v>
      </c>
      <c r="M438" s="1483">
        <f t="shared" si="159"/>
        <v>162.43200000000002</v>
      </c>
      <c r="N438" s="553">
        <f t="shared" si="154"/>
        <v>173.26080000000002</v>
      </c>
      <c r="O438" s="553">
        <v>216.57600000000002</v>
      </c>
      <c r="P438" s="553">
        <f t="shared" si="155"/>
        <v>257.72543999999999</v>
      </c>
    </row>
    <row r="439" spans="1:16" ht="15.75" customHeight="1">
      <c r="A439" s="194" t="s">
        <v>1378</v>
      </c>
      <c r="B439" s="1486" t="s">
        <v>1379</v>
      </c>
      <c r="C439" s="1480" t="str">
        <f t="shared" si="138"/>
        <v>DXDH.9107.180.22</v>
      </c>
      <c r="D439" s="1478" t="s">
        <v>2255</v>
      </c>
      <c r="E439" s="1481">
        <v>180</v>
      </c>
      <c r="F439" s="1481">
        <v>22.2</v>
      </c>
      <c r="G439" s="1482" t="str">
        <f t="shared" si="157"/>
        <v>Disc DiamantatExpert pt. Descarcerare - Metal / Universal 180x22.2 (mm) Super Premium - DXDH.9107.180.22</v>
      </c>
      <c r="H439" s="1553" t="s">
        <v>984</v>
      </c>
      <c r="I439" s="1483">
        <v>314.45820000000003</v>
      </c>
      <c r="J439" s="1499" t="s">
        <v>1155</v>
      </c>
      <c r="K439" s="1485" t="s">
        <v>1044</v>
      </c>
      <c r="L439" s="1532">
        <f t="shared" si="158"/>
        <v>229.6</v>
      </c>
      <c r="M439" s="1483">
        <f t="shared" si="159"/>
        <v>235.84365000000003</v>
      </c>
      <c r="N439" s="1483">
        <f t="shared" si="154"/>
        <v>251.56656000000004</v>
      </c>
      <c r="O439" s="1483">
        <v>314.45820000000003</v>
      </c>
      <c r="P439" s="1483">
        <f t="shared" si="155"/>
        <v>374.20525800000001</v>
      </c>
    </row>
    <row r="440" spans="1:16" s="198" customFormat="1" ht="15.75" customHeight="1">
      <c r="A440" s="194" t="s">
        <v>1380</v>
      </c>
      <c r="B440" s="203" t="s">
        <v>1381</v>
      </c>
      <c r="C440" s="1480" t="str">
        <f t="shared" ref="C440:C523" si="160">CONCATENATE("DXDH.",B440)</f>
        <v>DXDH.9107.230.22</v>
      </c>
      <c r="D440" s="1478" t="s">
        <v>2255</v>
      </c>
      <c r="E440" s="1481">
        <v>230</v>
      </c>
      <c r="F440" s="1481">
        <v>22.2</v>
      </c>
      <c r="G440" s="1482" t="str">
        <f t="shared" si="157"/>
        <v>Disc DiamantatExpert pt. Descarcerare - Metal / Universal 230x22.2 (mm) Super Premium - DXDH.9107.230.22</v>
      </c>
      <c r="H440" s="1554" t="s">
        <v>984</v>
      </c>
      <c r="I440" s="553">
        <v>365.64120000000003</v>
      </c>
      <c r="J440" s="204" t="s">
        <v>1382</v>
      </c>
      <c r="K440" s="1493" t="s">
        <v>1044</v>
      </c>
      <c r="L440" s="1532">
        <f t="shared" si="158"/>
        <v>267</v>
      </c>
      <c r="M440" s="1483">
        <f t="shared" si="159"/>
        <v>274.23090000000002</v>
      </c>
      <c r="N440" s="553">
        <f t="shared" si="154"/>
        <v>292.51296000000002</v>
      </c>
      <c r="O440" s="553">
        <v>365.64120000000003</v>
      </c>
      <c r="P440" s="553">
        <f t="shared" si="155"/>
        <v>435.11302799999999</v>
      </c>
    </row>
    <row r="441" spans="1:16" ht="15.75" customHeight="1">
      <c r="A441" s="205" t="s">
        <v>1040</v>
      </c>
      <c r="B441" s="1486" t="s">
        <v>1383</v>
      </c>
      <c r="C441" s="1480" t="str">
        <f t="shared" si="160"/>
        <v>DXDH.9107.300.20</v>
      </c>
      <c r="D441" s="1478" t="s">
        <v>2255</v>
      </c>
      <c r="E441" s="1481">
        <v>300</v>
      </c>
      <c r="F441" s="1481">
        <v>20</v>
      </c>
      <c r="G441" s="1482" t="str">
        <f t="shared" si="157"/>
        <v>Disc DiamantatExpert pt. Descarcerare - Metal / Universal 300x20 (mm) Super Premium - DXDH.9107.300.20</v>
      </c>
      <c r="H441" s="1553" t="s">
        <v>984</v>
      </c>
      <c r="I441" s="1483">
        <v>628.74720000000002</v>
      </c>
      <c r="J441" s="1499" t="s">
        <v>1384</v>
      </c>
      <c r="K441" s="1485" t="s">
        <v>1044</v>
      </c>
      <c r="L441" s="1532">
        <f t="shared" si="158"/>
        <v>459</v>
      </c>
      <c r="M441" s="1483">
        <f t="shared" si="159"/>
        <v>471.56040000000002</v>
      </c>
      <c r="N441" s="1483">
        <f t="shared" si="154"/>
        <v>502.99776000000003</v>
      </c>
      <c r="O441" s="1483">
        <v>628.74720000000002</v>
      </c>
      <c r="P441" s="1483">
        <f t="shared" si="155"/>
        <v>748.20916799999998</v>
      </c>
    </row>
    <row r="442" spans="1:16" s="198" customFormat="1" ht="15.75" customHeight="1">
      <c r="A442" s="194" t="s">
        <v>1385</v>
      </c>
      <c r="B442" s="203" t="s">
        <v>1386</v>
      </c>
      <c r="C442" s="1480" t="str">
        <f t="shared" si="160"/>
        <v>DXDH.9107.350.20</v>
      </c>
      <c r="D442" s="1478" t="s">
        <v>2255</v>
      </c>
      <c r="E442" s="1481">
        <v>350</v>
      </c>
      <c r="F442" s="1481">
        <v>20</v>
      </c>
      <c r="G442" s="1482" t="str">
        <f t="shared" si="157"/>
        <v>Disc DiamantatExpert pt. Descarcerare - Metal / Universal 350x20 (mm) Super Premium - DXDH.9107.350.20</v>
      </c>
      <c r="H442" s="1554" t="s">
        <v>984</v>
      </c>
      <c r="I442" s="553">
        <v>757.6776000000001</v>
      </c>
      <c r="J442" s="204" t="s">
        <v>1387</v>
      </c>
      <c r="K442" s="1493" t="s">
        <v>1044</v>
      </c>
      <c r="L442" s="1532">
        <f t="shared" si="158"/>
        <v>553.20000000000005</v>
      </c>
      <c r="M442" s="1483">
        <f t="shared" si="159"/>
        <v>568.2582000000001</v>
      </c>
      <c r="N442" s="553">
        <f t="shared" si="154"/>
        <v>606.14208000000008</v>
      </c>
      <c r="O442" s="553">
        <v>757.6776000000001</v>
      </c>
      <c r="P442" s="553">
        <f t="shared" si="155"/>
        <v>901.63634400000012</v>
      </c>
    </row>
    <row r="443" spans="1:16" ht="15.75" customHeight="1">
      <c r="A443" s="194" t="s">
        <v>1388</v>
      </c>
      <c r="B443" s="1486" t="s">
        <v>1389</v>
      </c>
      <c r="C443" s="1480" t="str">
        <f t="shared" si="160"/>
        <v>DXDH.9107.350.25</v>
      </c>
      <c r="D443" s="1478" t="s">
        <v>2255</v>
      </c>
      <c r="E443" s="1481">
        <v>350</v>
      </c>
      <c r="F443" s="1481">
        <v>25.4</v>
      </c>
      <c r="G443" s="1482" t="str">
        <f t="shared" si="157"/>
        <v>Disc DiamantatExpert pt. Descarcerare - Metal / Universal 350x25.4 (mm) Super Premium - DXDH.9107.350.25</v>
      </c>
      <c r="H443" s="1553" t="s">
        <v>984</v>
      </c>
      <c r="I443" s="1483">
        <v>757.6776000000001</v>
      </c>
      <c r="J443" s="1499" t="s">
        <v>1390</v>
      </c>
      <c r="K443" s="1485" t="s">
        <v>1044</v>
      </c>
      <c r="L443" s="1532">
        <f t="shared" si="158"/>
        <v>553.20000000000005</v>
      </c>
      <c r="M443" s="1483">
        <f t="shared" si="159"/>
        <v>568.2582000000001</v>
      </c>
      <c r="N443" s="1483">
        <f t="shared" si="154"/>
        <v>606.14208000000008</v>
      </c>
      <c r="O443" s="1483">
        <v>757.6776000000001</v>
      </c>
      <c r="P443" s="1483">
        <f t="shared" si="155"/>
        <v>901.63634400000012</v>
      </c>
    </row>
    <row r="444" spans="1:16" s="198" customFormat="1" ht="15.75" customHeight="1">
      <c r="A444" s="194" t="s">
        <v>1159</v>
      </c>
      <c r="B444" s="203" t="s">
        <v>1391</v>
      </c>
      <c r="C444" s="1480" t="str">
        <f t="shared" si="160"/>
        <v>DXDH.9107.400.25</v>
      </c>
      <c r="D444" s="1478" t="s">
        <v>2255</v>
      </c>
      <c r="E444" s="1481">
        <v>400</v>
      </c>
      <c r="F444" s="1481">
        <v>25.4</v>
      </c>
      <c r="G444" s="1482" t="str">
        <f t="shared" si="157"/>
        <v>Disc DiamantatExpert pt. Descarcerare - Metal / Universal 400x25.4 (mm) Super Premium - DXDH.9107.400.25</v>
      </c>
      <c r="H444" s="1554" t="s">
        <v>984</v>
      </c>
      <c r="I444" s="553">
        <v>886.60800000000006</v>
      </c>
      <c r="J444" s="204" t="s">
        <v>1392</v>
      </c>
      <c r="K444" s="1493" t="s">
        <v>1044</v>
      </c>
      <c r="L444" s="1532">
        <f t="shared" si="158"/>
        <v>647.30000000000007</v>
      </c>
      <c r="M444" s="1483">
        <f t="shared" si="159"/>
        <v>664.95600000000002</v>
      </c>
      <c r="N444" s="553">
        <f t="shared" si="154"/>
        <v>709.28640000000007</v>
      </c>
      <c r="O444" s="553">
        <v>886.60800000000006</v>
      </c>
      <c r="P444" s="553">
        <f t="shared" si="155"/>
        <v>1055.0635199999999</v>
      </c>
    </row>
    <row r="445" spans="1:16" ht="15.75" customHeight="1">
      <c r="K445" s="1485"/>
      <c r="L445" s="1532"/>
    </row>
    <row r="446" spans="1:16" ht="15.75" customHeight="1">
      <c r="A446" s="194" t="s">
        <v>1393</v>
      </c>
      <c r="B446" s="1500" t="s">
        <v>1394</v>
      </c>
      <c r="C446" s="1480" t="str">
        <f t="shared" si="160"/>
        <v>DXDH.9107.125.TA</v>
      </c>
      <c r="D446" s="1478" t="s">
        <v>2256</v>
      </c>
      <c r="E446" s="1481">
        <v>125</v>
      </c>
      <c r="F446" s="1481">
        <v>22.2</v>
      </c>
      <c r="G446" s="1482" t="str">
        <f>CONCATENATE("Disc DiamantatExpert pt. ",+D446," ",+E446,"x",+F446," (mm) ",+K446," - ",+C446)</f>
        <v>Disc DiamantatExpert pt. taiere si sanfrenare tevi de plastic 125x22.2 (mm) Super Premium - DXDH.9107.125.TA</v>
      </c>
      <c r="I446" s="1483">
        <v>316.48860000000002</v>
      </c>
      <c r="J446" s="1499" t="s">
        <v>1395</v>
      </c>
      <c r="K446" s="1485" t="s">
        <v>1044</v>
      </c>
      <c r="L446" s="1532">
        <f t="shared" si="158"/>
        <v>231.1</v>
      </c>
      <c r="M446" s="1483">
        <f t="shared" si="159"/>
        <v>237.36645000000001</v>
      </c>
      <c r="N446" s="1483">
        <f t="shared" si="154"/>
        <v>253.19088000000002</v>
      </c>
      <c r="O446" s="1483">
        <v>316.48860000000002</v>
      </c>
      <c r="P446" s="1483">
        <f t="shared" si="155"/>
        <v>376.62143400000002</v>
      </c>
    </row>
    <row r="447" spans="1:16" ht="15.75" customHeight="1"/>
    <row r="448" spans="1:16" ht="15.75" customHeight="1">
      <c r="A448" s="195"/>
      <c r="B448" s="1487"/>
      <c r="C448" s="1337"/>
      <c r="D448" s="192"/>
      <c r="E448" s="1346"/>
      <c r="F448" s="1346"/>
      <c r="G448" s="195"/>
      <c r="H448" s="1348"/>
      <c r="I448" s="1488"/>
      <c r="J448" s="1489"/>
      <c r="K448" s="1490"/>
      <c r="L448" s="1828"/>
      <c r="M448" s="1488"/>
      <c r="N448" s="1488"/>
      <c r="O448" s="1488"/>
      <c r="P448" s="1488"/>
    </row>
    <row r="449" spans="1:16" ht="15.75" customHeight="1">
      <c r="A449" s="205" t="s">
        <v>1040</v>
      </c>
      <c r="B449" s="1486" t="s">
        <v>1397</v>
      </c>
      <c r="C449" s="1480" t="str">
        <f t="shared" si="160"/>
        <v>DXDH.9108.230.22</v>
      </c>
      <c r="D449" s="1478" t="s">
        <v>1396</v>
      </c>
      <c r="E449" s="1481">
        <v>230</v>
      </c>
      <c r="F449" s="1481">
        <v>22.2</v>
      </c>
      <c r="G449" s="1482" t="str">
        <f>CONCATENATE("Disc DiamantatExpert pt. ",+D449," ",+E449,"x",+F449," (mm) ",+K449," - ",+C449)</f>
        <v>Disc DiamantatExpert pt. Lemn - Multi 230x22.2 (mm) Carbura de tungsten - DXDH.9108.230.22</v>
      </c>
      <c r="I449" s="1483">
        <v>613.94220000000007</v>
      </c>
      <c r="J449" s="1499" t="s">
        <v>1398</v>
      </c>
      <c r="K449" s="1485" t="s">
        <v>1399</v>
      </c>
      <c r="L449" s="1532">
        <f>ROUNDUP(O449*0.73,1)</f>
        <v>448.20000000000005</v>
      </c>
      <c r="M449" s="1483">
        <f t="shared" ref="M449:M453" si="161">O449*0.75</f>
        <v>460.45665000000008</v>
      </c>
      <c r="N449" s="1483">
        <f t="shared" si="154"/>
        <v>491.15376000000009</v>
      </c>
      <c r="O449" s="1483">
        <v>613.94220000000007</v>
      </c>
      <c r="P449" s="1483">
        <f t="shared" si="155"/>
        <v>730.59121800000003</v>
      </c>
    </row>
    <row r="450" spans="1:16" s="198" customFormat="1" ht="15.75" customHeight="1">
      <c r="A450" s="205" t="s">
        <v>1040</v>
      </c>
      <c r="B450" s="203" t="s">
        <v>1400</v>
      </c>
      <c r="C450" s="1480" t="str">
        <f t="shared" si="160"/>
        <v>DXDH.9108.300.20</v>
      </c>
      <c r="D450" s="1478" t="s">
        <v>1396</v>
      </c>
      <c r="E450" s="1481">
        <v>300</v>
      </c>
      <c r="F450" s="1481">
        <v>20</v>
      </c>
      <c r="G450" s="1482" t="str">
        <f>CONCATENATE("Disc DiamantatExpert pt. ",+D450," ",+E450,"x",+F450," (mm) ",+K450," - ",+C450)</f>
        <v>Disc DiamantatExpert pt. Lemn - Multi 300x20 (mm) Carbura de tungsten - DXDH.9108.300.20</v>
      </c>
      <c r="H450" s="1554"/>
      <c r="I450" s="553">
        <v>965.4552000000001</v>
      </c>
      <c r="J450" s="204" t="s">
        <v>1401</v>
      </c>
      <c r="K450" s="1485" t="s">
        <v>1399</v>
      </c>
      <c r="L450" s="1532">
        <f t="shared" ref="L450:L453" si="162">ROUNDUP(O450*0.73,1)</f>
        <v>704.80000000000007</v>
      </c>
      <c r="M450" s="1483">
        <f t="shared" si="161"/>
        <v>724.09140000000002</v>
      </c>
      <c r="N450" s="553">
        <f t="shared" si="154"/>
        <v>772.36416000000008</v>
      </c>
      <c r="O450" s="553">
        <v>965.4552000000001</v>
      </c>
      <c r="P450" s="553">
        <f t="shared" si="155"/>
        <v>1148.8916880000002</v>
      </c>
    </row>
    <row r="451" spans="1:16" s="198" customFormat="1" ht="15.75" customHeight="1">
      <c r="A451" s="205" t="s">
        <v>1040</v>
      </c>
      <c r="B451" s="203" t="s">
        <v>1402</v>
      </c>
      <c r="C451" s="1480" t="str">
        <f t="shared" si="160"/>
        <v>DXDH.9108.300.25</v>
      </c>
      <c r="D451" s="1478" t="s">
        <v>1396</v>
      </c>
      <c r="E451" s="1481">
        <v>300</v>
      </c>
      <c r="F451" s="1481">
        <v>25.4</v>
      </c>
      <c r="G451" s="1482" t="str">
        <f>CONCATENATE("Disc DiamantatExpert pt. ",+D451," ",+E451,"x",+F451," (mm) ",+K451," - ",+C451)</f>
        <v>Disc DiamantatExpert pt. Lemn - Multi 300x25.4 (mm) Carbura de tungsten - DXDH.9108.300.25</v>
      </c>
      <c r="H451" s="1554"/>
      <c r="I451" s="553">
        <v>965.4552000000001</v>
      </c>
      <c r="J451" s="204" t="s">
        <v>1403</v>
      </c>
      <c r="K451" s="1485" t="s">
        <v>1399</v>
      </c>
      <c r="L451" s="1532">
        <f t="shared" si="162"/>
        <v>704.80000000000007</v>
      </c>
      <c r="M451" s="1483">
        <f t="shared" si="161"/>
        <v>724.09140000000002</v>
      </c>
      <c r="N451" s="553">
        <f t="shared" si="154"/>
        <v>772.36416000000008</v>
      </c>
      <c r="O451" s="553">
        <v>965.4552000000001</v>
      </c>
      <c r="P451" s="553">
        <f t="shared" si="155"/>
        <v>1148.8916880000002</v>
      </c>
    </row>
    <row r="452" spans="1:16" ht="15.75" customHeight="1">
      <c r="A452" s="205" t="s">
        <v>1040</v>
      </c>
      <c r="B452" s="1486" t="s">
        <v>1404</v>
      </c>
      <c r="C452" s="1480" t="str">
        <f t="shared" si="160"/>
        <v>DXDH.9108.350.20</v>
      </c>
      <c r="D452" s="1478" t="s">
        <v>1396</v>
      </c>
      <c r="E452" s="1481">
        <v>350</v>
      </c>
      <c r="F452" s="1481">
        <v>20</v>
      </c>
      <c r="G452" s="1482" t="str">
        <f>CONCATENATE("Disc DiamantatExpert pt. ",+D452," ",+E452,"x",+F452," (mm) ",+K452," - ",+C452)</f>
        <v>Disc DiamantatExpert pt. Lemn - Multi 350x20 (mm) Carbura de tungsten - DXDH.9108.350.20</v>
      </c>
      <c r="I452" s="1483">
        <v>1082.9646</v>
      </c>
      <c r="J452" s="1510" t="s">
        <v>1387</v>
      </c>
      <c r="K452" s="1485" t="s">
        <v>1399</v>
      </c>
      <c r="L452" s="1532">
        <f t="shared" si="162"/>
        <v>790.6</v>
      </c>
      <c r="M452" s="1483">
        <f t="shared" si="161"/>
        <v>812.22344999999996</v>
      </c>
      <c r="N452" s="1483">
        <f t="shared" si="154"/>
        <v>866.37168000000008</v>
      </c>
      <c r="O452" s="1483">
        <v>1082.9646</v>
      </c>
      <c r="P452" s="1483">
        <f t="shared" si="155"/>
        <v>1288.7278739999999</v>
      </c>
    </row>
    <row r="453" spans="1:16" ht="15.75" customHeight="1">
      <c r="A453" s="205" t="s">
        <v>1040</v>
      </c>
      <c r="B453" s="1486" t="s">
        <v>1405</v>
      </c>
      <c r="C453" s="1480" t="str">
        <f t="shared" si="160"/>
        <v>DXDH.9108.350.25</v>
      </c>
      <c r="D453" s="1478" t="s">
        <v>1396</v>
      </c>
      <c r="E453" s="1481">
        <v>350</v>
      </c>
      <c r="F453" s="1481">
        <v>25.4</v>
      </c>
      <c r="G453" s="1482" t="str">
        <f>CONCATENATE("Disc DiamantatExpert pt. ",+D453," ",+E453,"x",+F453," (mm) ",+K453," - ",+C453)</f>
        <v>Disc DiamantatExpert pt. Lemn - Multi 350x25.4 (mm) Carbura de tungsten - DXDH.9108.350.25</v>
      </c>
      <c r="I453" s="1483">
        <v>1082.9646</v>
      </c>
      <c r="J453" s="1499" t="s">
        <v>985</v>
      </c>
      <c r="K453" s="1485" t="s">
        <v>1399</v>
      </c>
      <c r="L453" s="1532">
        <f t="shared" si="162"/>
        <v>790.6</v>
      </c>
      <c r="M453" s="1483">
        <f t="shared" si="161"/>
        <v>812.22344999999996</v>
      </c>
      <c r="N453" s="1483">
        <f t="shared" si="154"/>
        <v>866.37168000000008</v>
      </c>
      <c r="O453" s="1483">
        <v>1082.9646</v>
      </c>
      <c r="P453" s="1483">
        <f t="shared" si="155"/>
        <v>1288.7278739999999</v>
      </c>
    </row>
    <row r="454" spans="1:16" ht="15.75" customHeight="1"/>
    <row r="455" spans="1:16" ht="15.75" customHeight="1"/>
    <row r="456" spans="1:16" s="220" customFormat="1" ht="15.75" customHeight="1">
      <c r="A456" s="206"/>
      <c r="B456" s="207"/>
      <c r="C456" s="1336"/>
      <c r="D456" s="189" t="s">
        <v>1406</v>
      </c>
      <c r="E456" s="1345"/>
      <c r="F456" s="1345"/>
      <c r="G456" s="206"/>
      <c r="H456" s="1557"/>
      <c r="I456" s="555"/>
      <c r="J456" s="208"/>
      <c r="K456" s="209"/>
      <c r="L456" s="1827"/>
      <c r="M456" s="555"/>
      <c r="N456" s="1502"/>
      <c r="O456" s="555"/>
      <c r="P456" s="1502"/>
    </row>
    <row r="457" spans="1:16" ht="15.75" customHeight="1">
      <c r="A457" s="195"/>
      <c r="B457" s="1487"/>
      <c r="C457" s="1337"/>
      <c r="D457" s="192" t="s">
        <v>2257</v>
      </c>
      <c r="E457" s="1346"/>
      <c r="F457" s="1346"/>
      <c r="G457" s="195"/>
      <c r="H457" s="1348"/>
      <c r="I457" s="1488"/>
      <c r="J457" s="1489"/>
      <c r="K457" s="1490"/>
      <c r="L457" s="1828"/>
      <c r="M457" s="1488"/>
      <c r="N457" s="1488"/>
      <c r="O457" s="1488"/>
      <c r="P457" s="1488"/>
    </row>
    <row r="458" spans="1:16" ht="15.75" customHeight="1">
      <c r="A458" s="210" t="s">
        <v>1407</v>
      </c>
      <c r="B458" s="1566" t="s">
        <v>1408</v>
      </c>
      <c r="C458" s="1567" t="str">
        <f t="shared" si="160"/>
        <v>DXDH.3901.115</v>
      </c>
      <c r="D458" s="1551" t="s">
        <v>2257</v>
      </c>
      <c r="E458" s="1548">
        <v>115</v>
      </c>
      <c r="F458" s="1548">
        <v>22.2</v>
      </c>
      <c r="G458" s="1568" t="str">
        <f t="shared" ref="G458:G464" si="163">CONCATENATE("Disc DiamantatExpert pt. ",+D458," ",+E458,"x",+F458," (mm) ",+K458," - ",+C458)</f>
        <v>Disc DiamantatExpert pt. Ceramica dura, portelan, gresie 115x22.2 (mm) Super Premium - DXDH.3901.115</v>
      </c>
      <c r="H458" s="1556" t="s">
        <v>984</v>
      </c>
      <c r="I458" s="1549">
        <v>92.876700000000014</v>
      </c>
      <c r="J458" s="1484" t="s">
        <v>4149</v>
      </c>
      <c r="K458" s="1551" t="s">
        <v>1044</v>
      </c>
      <c r="L458" s="1761">
        <f t="shared" ref="L458:L464" si="164">ROUNDUP(O458*0.73,1)</f>
        <v>67.8</v>
      </c>
      <c r="M458" s="1549">
        <f t="shared" ref="M458:M461" si="165">O458*0.75</f>
        <v>69.657525000000007</v>
      </c>
      <c r="N458" s="1549">
        <f t="shared" si="154"/>
        <v>74.301360000000017</v>
      </c>
      <c r="O458" s="1549">
        <v>92.876700000000014</v>
      </c>
      <c r="P458" s="1549">
        <f t="shared" si="155"/>
        <v>110.52327300000002</v>
      </c>
    </row>
    <row r="459" spans="1:16" s="198" customFormat="1" ht="15.75" customHeight="1">
      <c r="A459" s="210" t="s">
        <v>1409</v>
      </c>
      <c r="B459" s="215" t="s">
        <v>1410</v>
      </c>
      <c r="C459" s="1567" t="str">
        <f t="shared" si="160"/>
        <v>DXDH.3901.115.M14</v>
      </c>
      <c r="D459" s="1551" t="s">
        <v>2257</v>
      </c>
      <c r="E459" s="1548">
        <v>115</v>
      </c>
      <c r="F459" s="1548" t="s">
        <v>2258</v>
      </c>
      <c r="G459" s="1568" t="str">
        <f t="shared" si="163"/>
        <v>Disc DiamantatExpert pt. Ceramica dura, portelan, gresie 115xM14 (mm) Super Premium - DXDH.3901.115.M14</v>
      </c>
      <c r="H459" s="1555" t="s">
        <v>984</v>
      </c>
      <c r="I459" s="552">
        <v>166.90170000000001</v>
      </c>
      <c r="J459" s="196" t="s">
        <v>1411</v>
      </c>
      <c r="K459" s="199" t="s">
        <v>1044</v>
      </c>
      <c r="L459" s="1761">
        <f t="shared" si="164"/>
        <v>121.89999999999999</v>
      </c>
      <c r="M459" s="1549">
        <f t="shared" si="165"/>
        <v>125.176275</v>
      </c>
      <c r="N459" s="552">
        <f t="shared" si="154"/>
        <v>133.52136000000002</v>
      </c>
      <c r="O459" s="552">
        <v>166.90170000000001</v>
      </c>
      <c r="P459" s="552">
        <f t="shared" si="155"/>
        <v>198.613023</v>
      </c>
    </row>
    <row r="460" spans="1:16" ht="15.75" customHeight="1">
      <c r="A460" s="210" t="s">
        <v>1412</v>
      </c>
      <c r="B460" s="1566" t="s">
        <v>1413</v>
      </c>
      <c r="C460" s="1567" t="str">
        <f t="shared" si="160"/>
        <v>DXDH.3901.125</v>
      </c>
      <c r="D460" s="1551" t="s">
        <v>2257</v>
      </c>
      <c r="E460" s="1548">
        <v>125</v>
      </c>
      <c r="F460" s="1548">
        <v>22.2</v>
      </c>
      <c r="G460" s="1568" t="str">
        <f t="shared" si="163"/>
        <v>Disc DiamantatExpert pt. Ceramica dura, portelan, gresie 125x22.2 (mm) Super Premium - DXDH.3901.125</v>
      </c>
      <c r="H460" s="1556" t="s">
        <v>984</v>
      </c>
      <c r="I460" s="1549">
        <v>106.10250000000001</v>
      </c>
      <c r="J460" s="1484" t="s">
        <v>1414</v>
      </c>
      <c r="K460" s="1551" t="s">
        <v>1044</v>
      </c>
      <c r="L460" s="1761">
        <f t="shared" si="164"/>
        <v>77.5</v>
      </c>
      <c r="M460" s="1549">
        <f t="shared" si="165"/>
        <v>79.576875000000001</v>
      </c>
      <c r="N460" s="1549">
        <f t="shared" si="154"/>
        <v>84.882000000000005</v>
      </c>
      <c r="O460" s="1549">
        <v>106.10250000000001</v>
      </c>
      <c r="P460" s="1549">
        <f t="shared" si="155"/>
        <v>126.26197500000001</v>
      </c>
    </row>
    <row r="461" spans="1:16" s="198" customFormat="1" ht="15.75" customHeight="1">
      <c r="A461" s="210" t="s">
        <v>1415</v>
      </c>
      <c r="B461" s="215" t="s">
        <v>1416</v>
      </c>
      <c r="C461" s="1567" t="str">
        <f t="shared" si="160"/>
        <v>DXDH.3901.125.M14</v>
      </c>
      <c r="D461" s="1551" t="s">
        <v>2257</v>
      </c>
      <c r="E461" s="1548">
        <v>125</v>
      </c>
      <c r="F461" s="1548" t="s">
        <v>2258</v>
      </c>
      <c r="G461" s="1568" t="str">
        <f t="shared" si="163"/>
        <v>Disc DiamantatExpert pt. Ceramica dura, portelan, gresie 125xM14 (mm) Super Premium - DXDH.3901.125.M14</v>
      </c>
      <c r="H461" s="1555" t="s">
        <v>984</v>
      </c>
      <c r="I461" s="552">
        <v>196.80780000000001</v>
      </c>
      <c r="J461" s="196" t="s">
        <v>1417</v>
      </c>
      <c r="K461" s="199" t="s">
        <v>1044</v>
      </c>
      <c r="L461" s="1761">
        <f t="shared" si="164"/>
        <v>143.69999999999999</v>
      </c>
      <c r="M461" s="1549">
        <f t="shared" si="165"/>
        <v>147.60585</v>
      </c>
      <c r="N461" s="552">
        <f t="shared" si="154"/>
        <v>157.44624000000002</v>
      </c>
      <c r="O461" s="552">
        <v>196.80780000000001</v>
      </c>
      <c r="P461" s="552">
        <f t="shared" si="155"/>
        <v>234.20128200000002</v>
      </c>
    </row>
    <row r="462" spans="1:16" ht="15.75" customHeight="1">
      <c r="A462" s="1569" t="s">
        <v>1418</v>
      </c>
      <c r="B462" s="1566" t="s">
        <v>1419</v>
      </c>
      <c r="C462" s="1567" t="str">
        <f t="shared" si="160"/>
        <v>DXDH.3901.250.25</v>
      </c>
      <c r="D462" s="1551" t="s">
        <v>2257</v>
      </c>
      <c r="E462" s="1548">
        <v>250</v>
      </c>
      <c r="F462" s="1548">
        <v>25.4</v>
      </c>
      <c r="G462" s="1568" t="str">
        <f t="shared" si="163"/>
        <v>Disc DiamantatExpert pt. Ceramica dura, portelan, gresie 250x25.4 (mm) Super Premium - DXDH.3901.250.25</v>
      </c>
      <c r="H462" s="1556" t="s">
        <v>1420</v>
      </c>
      <c r="I462" s="1549">
        <v>672</v>
      </c>
      <c r="J462" s="1501" t="s">
        <v>1421</v>
      </c>
      <c r="K462" s="1551" t="s">
        <v>1044</v>
      </c>
      <c r="L462" s="1761">
        <f t="shared" si="164"/>
        <v>490.6</v>
      </c>
      <c r="M462" s="1549">
        <f>O462*0.75</f>
        <v>504</v>
      </c>
      <c r="N462" s="1549">
        <f>O462*0.8</f>
        <v>537.6</v>
      </c>
      <c r="O462" s="1549">
        <v>672</v>
      </c>
      <c r="P462" s="1549">
        <f>O462*1.19</f>
        <v>799.68</v>
      </c>
    </row>
    <row r="463" spans="1:16" ht="15.75" customHeight="1">
      <c r="A463" s="1569" t="s">
        <v>1422</v>
      </c>
      <c r="B463" s="1566" t="s">
        <v>1423</v>
      </c>
      <c r="C463" s="1567" t="str">
        <f t="shared" si="160"/>
        <v>DXDH.3901.300.25</v>
      </c>
      <c r="D463" s="1551" t="s">
        <v>2257</v>
      </c>
      <c r="E463" s="1548">
        <v>300</v>
      </c>
      <c r="F463" s="1548">
        <v>25.4</v>
      </c>
      <c r="G463" s="1568" t="str">
        <f t="shared" si="163"/>
        <v>Disc DiamantatExpert pt. Ceramica dura, portelan, gresie 300x25.4 (mm) Super Premium - DXDH.3901.300.25</v>
      </c>
      <c r="H463" s="1556" t="s">
        <v>1420</v>
      </c>
      <c r="I463" s="1549">
        <v>840</v>
      </c>
      <c r="J463" s="1478"/>
      <c r="K463" s="1551" t="s">
        <v>1044</v>
      </c>
      <c r="L463" s="1761">
        <f t="shared" si="164"/>
        <v>613.20000000000005</v>
      </c>
      <c r="M463" s="1549">
        <f t="shared" ref="M463:M464" si="166">O463*0.75</f>
        <v>630</v>
      </c>
      <c r="N463" s="1549">
        <f t="shared" ref="N463:N464" si="167">O463*0.8</f>
        <v>672</v>
      </c>
      <c r="O463" s="1549">
        <v>840</v>
      </c>
      <c r="P463" s="1549">
        <f t="shared" ref="P463:P464" si="168">O463*1.19</f>
        <v>999.59999999999991</v>
      </c>
    </row>
    <row r="464" spans="1:16" ht="15.75" customHeight="1">
      <c r="A464" s="1569" t="s">
        <v>1424</v>
      </c>
      <c r="B464" s="1566" t="s">
        <v>1425</v>
      </c>
      <c r="C464" s="1567" t="str">
        <f t="shared" si="160"/>
        <v>DXDH.3901.350.25</v>
      </c>
      <c r="D464" s="1551" t="s">
        <v>2257</v>
      </c>
      <c r="E464" s="1548">
        <v>350</v>
      </c>
      <c r="F464" s="1548">
        <v>25.4</v>
      </c>
      <c r="G464" s="1568" t="str">
        <f t="shared" si="163"/>
        <v>Disc DiamantatExpert pt. Ceramica dura, portelan, gresie 350x25.4 (mm) Super Premium - DXDH.3901.350.25</v>
      </c>
      <c r="H464" s="1556" t="s">
        <v>1420</v>
      </c>
      <c r="I464" s="1549">
        <v>1079</v>
      </c>
      <c r="J464" s="1478"/>
      <c r="K464" s="1551" t="s">
        <v>1044</v>
      </c>
      <c r="L464" s="1761">
        <f t="shared" si="164"/>
        <v>787.7</v>
      </c>
      <c r="M464" s="1549">
        <f t="shared" si="166"/>
        <v>809.25</v>
      </c>
      <c r="N464" s="1549">
        <f t="shared" si="167"/>
        <v>863.2</v>
      </c>
      <c r="O464" s="1549">
        <v>1079</v>
      </c>
      <c r="P464" s="1549">
        <f t="shared" si="168"/>
        <v>1284.01</v>
      </c>
    </row>
    <row r="465" spans="1:16" ht="15.75" customHeight="1"/>
    <row r="466" spans="1:16" ht="15.75" customHeight="1">
      <c r="A466" s="195"/>
      <c r="B466" s="1487"/>
      <c r="C466" s="1337"/>
      <c r="D466" s="192" t="s">
        <v>8915</v>
      </c>
      <c r="E466" s="1346"/>
      <c r="F466" s="1346"/>
      <c r="G466" s="195"/>
      <c r="H466" s="1348"/>
      <c r="I466" s="1488"/>
      <c r="J466" s="1489"/>
      <c r="K466" s="1490"/>
      <c r="L466" s="1828"/>
      <c r="M466" s="1488"/>
      <c r="N466" s="1488"/>
      <c r="O466" s="1488"/>
      <c r="P466" s="1488"/>
    </row>
    <row r="467" spans="1:16" ht="15.75" customHeight="1">
      <c r="A467" s="210"/>
      <c r="B467" s="1940" t="s">
        <v>8910</v>
      </c>
      <c r="C467" s="1567" t="str">
        <f t="shared" ref="C467:C471" si="169">CONCATENATE("DXDH.",B467)</f>
        <v>DXDH.3905.250.25</v>
      </c>
      <c r="D467" s="1944" t="s">
        <v>8915</v>
      </c>
      <c r="E467" s="1548">
        <v>250</v>
      </c>
      <c r="F467" s="1548">
        <v>25.4</v>
      </c>
      <c r="G467" s="1568" t="str">
        <f>CONCATENATE("Disc DiamantatExpert pt. ",+D467," ",+E467,"x",+F467," (mm) ",+K467," - ",+C467)</f>
        <v>Disc DiamantatExpert pt. Ceramica dura, portelan pt. terase, gresie 250x25.4 (mm) Super Premium - DXDH.3905.250.25</v>
      </c>
      <c r="H467" s="1556" t="s">
        <v>1420</v>
      </c>
      <c r="I467" s="1549">
        <v>92.876700000000014</v>
      </c>
      <c r="J467" s="1942" t="s">
        <v>8907</v>
      </c>
      <c r="K467" s="1551" t="s">
        <v>1044</v>
      </c>
      <c r="L467" s="1761">
        <f t="shared" ref="L467:L471" si="170">ROUNDUP(O467*0.73,1)</f>
        <v>411.1</v>
      </c>
      <c r="M467" s="1549">
        <f t="shared" ref="M467:M470" si="171">O467*0.75</f>
        <v>422.26874999999995</v>
      </c>
      <c r="N467" s="1549">
        <f t="shared" ref="N467:N470" si="172">O467*0.8</f>
        <v>450.42</v>
      </c>
      <c r="O467" s="1549">
        <v>563.02499999999998</v>
      </c>
      <c r="P467" s="1945">
        <f t="shared" ref="P467:P470" si="173">O467*1.19</f>
        <v>669.99974999999995</v>
      </c>
    </row>
    <row r="468" spans="1:16" s="198" customFormat="1" ht="15.75" customHeight="1">
      <c r="A468" s="210"/>
      <c r="B468" s="1566" t="s">
        <v>8911</v>
      </c>
      <c r="C468" s="1567" t="str">
        <f t="shared" si="169"/>
        <v>DXDH.3905.300.25</v>
      </c>
      <c r="D468" s="1944" t="s">
        <v>8915</v>
      </c>
      <c r="E468" s="1548">
        <v>300</v>
      </c>
      <c r="F468" s="1548">
        <v>25.4</v>
      </c>
      <c r="G468" s="1568" t="str">
        <f>CONCATENATE("Disc DiamantatExpert pt. ",+D468," ",+E468,"x",+F468," (mm) ",+K468," - ",+C468)</f>
        <v>Disc DiamantatExpert pt. Ceramica dura, portelan pt. terase, gresie 300x25.4 (mm) Super Premium - DXDH.3905.300.25</v>
      </c>
      <c r="H468" s="1556" t="s">
        <v>1420</v>
      </c>
      <c r="I468" s="552">
        <v>166.90170000000001</v>
      </c>
      <c r="J468" s="1943" t="s">
        <v>8908</v>
      </c>
      <c r="K468" s="199" t="s">
        <v>1044</v>
      </c>
      <c r="L468" s="1761">
        <f t="shared" si="170"/>
        <v>624.4</v>
      </c>
      <c r="M468" s="1549">
        <f t="shared" si="171"/>
        <v>641.47499999999991</v>
      </c>
      <c r="N468" s="552">
        <f t="shared" si="172"/>
        <v>684.24</v>
      </c>
      <c r="O468" s="1945">
        <v>855.3</v>
      </c>
      <c r="P468" s="1945">
        <f t="shared" si="173"/>
        <v>1017.8069999999999</v>
      </c>
    </row>
    <row r="469" spans="1:16" ht="15.75" customHeight="1">
      <c r="A469" s="210"/>
      <c r="B469" s="1940" t="s">
        <v>8912</v>
      </c>
      <c r="C469" s="1567" t="str">
        <f t="shared" si="169"/>
        <v>DXDH.3905.300.30</v>
      </c>
      <c r="D469" s="1944" t="s">
        <v>8915</v>
      </c>
      <c r="E469" s="1548">
        <v>300</v>
      </c>
      <c r="F469" s="1548">
        <v>30</v>
      </c>
      <c r="G469" s="1568" t="str">
        <f>CONCATENATE("Disc DiamantatExpert pt. ",+D469," ",+E469,"x",+F469," (mm) ",+K469," - ",+C469)</f>
        <v>Disc DiamantatExpert pt. Ceramica dura, portelan pt. terase, gresie 300x30 (mm) Super Premium - DXDH.3905.300.30</v>
      </c>
      <c r="H469" s="1556" t="s">
        <v>1420</v>
      </c>
      <c r="I469" s="1549">
        <v>106.10250000000001</v>
      </c>
      <c r="J469" s="1941" t="s">
        <v>1150</v>
      </c>
      <c r="K469" s="1551" t="s">
        <v>1044</v>
      </c>
      <c r="L469" s="1761">
        <f t="shared" si="170"/>
        <v>624.4</v>
      </c>
      <c r="M469" s="1549">
        <f t="shared" si="171"/>
        <v>641.47499999999991</v>
      </c>
      <c r="N469" s="1549">
        <f t="shared" si="172"/>
        <v>684.24</v>
      </c>
      <c r="O469" s="1945">
        <v>855.3</v>
      </c>
      <c r="P469" s="1946">
        <f t="shared" si="173"/>
        <v>1017.8069999999999</v>
      </c>
    </row>
    <row r="470" spans="1:16" s="198" customFormat="1" ht="15.75" customHeight="1">
      <c r="A470" s="210"/>
      <c r="B470" s="1566" t="s">
        <v>8913</v>
      </c>
      <c r="C470" s="1567" t="str">
        <f t="shared" si="169"/>
        <v>DXDH.3905.350.25</v>
      </c>
      <c r="D470" s="1944" t="s">
        <v>8915</v>
      </c>
      <c r="E470" s="1548">
        <v>350</v>
      </c>
      <c r="F470" s="1548">
        <v>25.4</v>
      </c>
      <c r="G470" s="1568" t="str">
        <f>CONCATENATE("Disc DiamantatExpert pt. ",+D470," ",+E470,"x",+F470," (mm) ",+K470," - ",+C470)</f>
        <v>Disc DiamantatExpert pt. Ceramica dura, portelan pt. terase, gresie 350x25.4 (mm) Super Premium - DXDH.3905.350.25</v>
      </c>
      <c r="H470" s="1556" t="s">
        <v>1420</v>
      </c>
      <c r="I470" s="552">
        <v>196.80780000000001</v>
      </c>
      <c r="J470" s="1941" t="s">
        <v>1411</v>
      </c>
      <c r="K470" s="199" t="s">
        <v>1044</v>
      </c>
      <c r="L470" s="1761">
        <f t="shared" si="170"/>
        <v>712.6</v>
      </c>
      <c r="M470" s="1549">
        <f t="shared" si="171"/>
        <v>732.03749999999991</v>
      </c>
      <c r="N470" s="552">
        <f t="shared" si="172"/>
        <v>780.84</v>
      </c>
      <c r="O470" s="1945">
        <v>976.05</v>
      </c>
      <c r="P470" s="1945">
        <f t="shared" si="173"/>
        <v>1161.4994999999999</v>
      </c>
    </row>
    <row r="471" spans="1:16" ht="15.75" customHeight="1">
      <c r="A471" s="1569"/>
      <c r="B471" s="1940" t="s">
        <v>8914</v>
      </c>
      <c r="C471" s="1567" t="str">
        <f t="shared" si="169"/>
        <v>DXDH.3905.350.30</v>
      </c>
      <c r="D471" s="1944" t="s">
        <v>8915</v>
      </c>
      <c r="E471" s="1548">
        <v>350</v>
      </c>
      <c r="F471" s="1548">
        <v>30</v>
      </c>
      <c r="G471" s="1568" t="str">
        <f>CONCATENATE("Disc DiamantatExpert pt. ",+D471," ",+E471,"x",+F471," (mm) ",+K471," - ",+C471)</f>
        <v>Disc DiamantatExpert pt. Ceramica dura, portelan pt. terase, gresie 350x30 (mm) Super Premium - DXDH.3905.350.30</v>
      </c>
      <c r="H471" s="1556" t="s">
        <v>1420</v>
      </c>
      <c r="I471" s="1549">
        <v>672</v>
      </c>
      <c r="J471" s="1484" t="s">
        <v>1414</v>
      </c>
      <c r="K471" s="1551" t="s">
        <v>1044</v>
      </c>
      <c r="L471" s="1761">
        <f t="shared" si="170"/>
        <v>712.6</v>
      </c>
      <c r="M471" s="1549">
        <f>O471*0.75</f>
        <v>732.03749999999991</v>
      </c>
      <c r="N471" s="1549">
        <f>O471*0.8</f>
        <v>780.84</v>
      </c>
      <c r="O471" s="1945">
        <v>976.05</v>
      </c>
      <c r="P471" s="1549">
        <f>O471*1.19</f>
        <v>1161.4994999999999</v>
      </c>
    </row>
    <row r="472" spans="1:16" ht="15.75" customHeight="1">
      <c r="A472" s="1569"/>
      <c r="B472" s="1940"/>
      <c r="C472" s="1567"/>
      <c r="D472" s="1551"/>
      <c r="E472" s="1548"/>
      <c r="F472" s="1548"/>
      <c r="G472" s="1568"/>
      <c r="H472" s="1556"/>
      <c r="I472" s="1549"/>
      <c r="J472" s="1941" t="s">
        <v>8909</v>
      </c>
      <c r="K472" s="1551"/>
      <c r="L472" s="1761"/>
      <c r="M472" s="1549"/>
      <c r="N472" s="1549"/>
      <c r="O472" s="1549"/>
      <c r="P472" s="1549"/>
    </row>
    <row r="473" spans="1:16" s="1551" customFormat="1" ht="15.75" customHeight="1">
      <c r="A473" s="210"/>
      <c r="B473" s="1566"/>
      <c r="C473" s="1567"/>
      <c r="E473" s="1548"/>
      <c r="F473" s="1548"/>
      <c r="G473" s="1568"/>
      <c r="H473" s="1556"/>
      <c r="I473" s="1549"/>
      <c r="J473" s="1501"/>
      <c r="K473" s="1586"/>
      <c r="L473" s="1825"/>
      <c r="M473" s="1549"/>
      <c r="N473" s="1549"/>
      <c r="O473" s="1549"/>
      <c r="P473" s="1549"/>
    </row>
    <row r="474" spans="1:16" ht="15.75" customHeight="1">
      <c r="A474" s="195"/>
      <c r="B474" s="1487"/>
      <c r="C474" s="1337"/>
      <c r="D474" s="192" t="s">
        <v>1426</v>
      </c>
      <c r="E474" s="1346"/>
      <c r="F474" s="1346"/>
      <c r="G474" s="195"/>
      <c r="H474" s="1348"/>
      <c r="I474" s="1488"/>
      <c r="J474" s="1489"/>
      <c r="K474" s="1490"/>
      <c r="L474" s="1828"/>
      <c r="M474" s="1488"/>
      <c r="N474" s="1488"/>
      <c r="O474" s="1488"/>
      <c r="P474" s="1488"/>
    </row>
    <row r="475" spans="1:16" ht="15.75" customHeight="1">
      <c r="A475" s="548" t="s">
        <v>1427</v>
      </c>
      <c r="B475" s="1494" t="s">
        <v>1428</v>
      </c>
      <c r="C475" s="1480" t="str">
        <f t="shared" si="160"/>
        <v>DXDH.3907.115</v>
      </c>
      <c r="D475" s="1504" t="s">
        <v>2278</v>
      </c>
      <c r="E475" s="1481">
        <v>115</v>
      </c>
      <c r="F475" s="1481">
        <v>22.2</v>
      </c>
      <c r="G475" s="1482" t="str">
        <f t="shared" ref="G475:G490" si="174">CONCATENATE("Disc DiamantatExpert pt. ",+D475," ",+E475,"x",+F475," (mm) ",+K475," - ",+C475)</f>
        <v>Disc DiamantatExpert pt. Ceramica Dura &amp; Portelan - Rapid 115x22.2 (mm) Super Premium - DXDH.3907.115</v>
      </c>
      <c r="H475" s="1558" t="s">
        <v>984</v>
      </c>
      <c r="I475" s="1496">
        <v>65.240700000000004</v>
      </c>
      <c r="J475" s="1497" t="s">
        <v>1429</v>
      </c>
      <c r="K475" s="1504" t="s">
        <v>1044</v>
      </c>
      <c r="L475" s="1829">
        <f t="shared" ref="L475:L490" si="175">ROUNDUP(O475*0.73,1)</f>
        <v>47.7</v>
      </c>
      <c r="M475" s="1496">
        <f t="shared" ref="M475:M490" si="176">O475*0.75</f>
        <v>48.930525000000003</v>
      </c>
      <c r="N475" s="1496">
        <f t="shared" si="154"/>
        <v>52.192560000000007</v>
      </c>
      <c r="O475" s="1496">
        <v>65.240700000000004</v>
      </c>
      <c r="P475" s="1496">
        <f t="shared" si="155"/>
        <v>77.636432999999997</v>
      </c>
    </row>
    <row r="476" spans="1:16" s="198" customFormat="1" ht="15.75" customHeight="1">
      <c r="A476" s="548" t="s">
        <v>1430</v>
      </c>
      <c r="B476" s="200" t="s">
        <v>1431</v>
      </c>
      <c r="C476" s="1480" t="str">
        <f t="shared" si="160"/>
        <v>DXDH.3907.125</v>
      </c>
      <c r="D476" s="1504" t="s">
        <v>2278</v>
      </c>
      <c r="E476" s="1481">
        <v>125</v>
      </c>
      <c r="F476" s="1481">
        <v>22.2</v>
      </c>
      <c r="G476" s="1482" t="str">
        <f t="shared" si="174"/>
        <v>Disc DiamantatExpert pt. Ceramica Dura &amp; Portelan - Rapid 125x22.2 (mm) Super Premium - DXDH.3907.125</v>
      </c>
      <c r="H476" s="1559" t="s">
        <v>984</v>
      </c>
      <c r="I476" s="554">
        <v>72.248400000000004</v>
      </c>
      <c r="J476" s="201" t="s">
        <v>4150</v>
      </c>
      <c r="K476" s="212" t="s">
        <v>1044</v>
      </c>
      <c r="L476" s="1829">
        <f t="shared" si="175"/>
        <v>52.800000000000004</v>
      </c>
      <c r="M476" s="1496">
        <f t="shared" si="176"/>
        <v>54.186300000000003</v>
      </c>
      <c r="N476" s="554">
        <f t="shared" si="154"/>
        <v>57.798720000000003</v>
      </c>
      <c r="O476" s="554">
        <v>72.248400000000004</v>
      </c>
      <c r="P476" s="554">
        <f t="shared" si="155"/>
        <v>85.975595999999996</v>
      </c>
    </row>
    <row r="477" spans="1:16" ht="15.75" customHeight="1">
      <c r="A477" s="548" t="s">
        <v>1432</v>
      </c>
      <c r="B477" s="1494" t="s">
        <v>1433</v>
      </c>
      <c r="C477" s="1480" t="str">
        <f t="shared" si="160"/>
        <v>DXDH.3907.150</v>
      </c>
      <c r="D477" s="1504" t="s">
        <v>2278</v>
      </c>
      <c r="E477" s="1481">
        <v>150</v>
      </c>
      <c r="F477" s="1481">
        <v>22.2</v>
      </c>
      <c r="G477" s="1482" t="str">
        <f t="shared" si="174"/>
        <v>Disc DiamantatExpert pt. Ceramica Dura &amp; Portelan - Rapid 150x22.2 (mm) Super Premium - DXDH.3907.150</v>
      </c>
      <c r="H477" s="1558" t="s">
        <v>984</v>
      </c>
      <c r="I477" s="1496">
        <v>129.297</v>
      </c>
      <c r="J477" s="1497" t="s">
        <v>1411</v>
      </c>
      <c r="K477" s="1504" t="s">
        <v>1044</v>
      </c>
      <c r="L477" s="1829">
        <f t="shared" si="175"/>
        <v>94.399999999999991</v>
      </c>
      <c r="M477" s="1496">
        <f t="shared" si="176"/>
        <v>96.972749999999991</v>
      </c>
      <c r="N477" s="1496">
        <f t="shared" si="154"/>
        <v>103.4376</v>
      </c>
      <c r="O477" s="1496">
        <v>129.297</v>
      </c>
      <c r="P477" s="1496">
        <f t="shared" si="155"/>
        <v>153.86342999999999</v>
      </c>
    </row>
    <row r="478" spans="1:16" s="198" customFormat="1" ht="15.75" customHeight="1">
      <c r="A478" s="548" t="s">
        <v>1434</v>
      </c>
      <c r="B478" s="200" t="s">
        <v>1435</v>
      </c>
      <c r="C478" s="1480" t="str">
        <f t="shared" si="160"/>
        <v>DXDH.3907.180</v>
      </c>
      <c r="D478" s="1504" t="s">
        <v>2278</v>
      </c>
      <c r="E478" s="1481">
        <v>180</v>
      </c>
      <c r="F478" s="1481">
        <v>22.2</v>
      </c>
      <c r="G478" s="1482" t="str">
        <f t="shared" si="174"/>
        <v>Disc DiamantatExpert pt. Ceramica Dura &amp; Portelan - Rapid 180x22.2 (mm) Super Premium - DXDH.3907.180</v>
      </c>
      <c r="H478" s="1559" t="s">
        <v>984</v>
      </c>
      <c r="I478" s="554">
        <v>140.9436</v>
      </c>
      <c r="J478" s="201" t="s">
        <v>1414</v>
      </c>
      <c r="K478" s="212" t="s">
        <v>1044</v>
      </c>
      <c r="L478" s="1829">
        <f t="shared" si="175"/>
        <v>102.89999999999999</v>
      </c>
      <c r="M478" s="1496">
        <f t="shared" si="176"/>
        <v>105.7077</v>
      </c>
      <c r="N478" s="554">
        <f t="shared" si="154"/>
        <v>112.75488000000001</v>
      </c>
      <c r="O478" s="554">
        <v>140.9436</v>
      </c>
      <c r="P478" s="554">
        <f t="shared" si="155"/>
        <v>167.72288399999999</v>
      </c>
    </row>
    <row r="479" spans="1:16" s="198" customFormat="1" ht="15.75" customHeight="1">
      <c r="A479" s="548" t="s">
        <v>1040</v>
      </c>
      <c r="B479" s="200" t="s">
        <v>4303</v>
      </c>
      <c r="C479" s="1480" t="str">
        <f t="shared" si="160"/>
        <v>DXDH.3907.180.25</v>
      </c>
      <c r="D479" s="1504" t="s">
        <v>2278</v>
      </c>
      <c r="E479" s="1481">
        <v>180</v>
      </c>
      <c r="F479" s="1481">
        <v>25.4</v>
      </c>
      <c r="G479" s="1482" t="str">
        <f t="shared" si="174"/>
        <v>Disc DiamantatExpert pt. Ceramica Dura &amp; Portelan - Rapid 180x25.4 (mm) Super Premium - DXDH.3907.180.25</v>
      </c>
      <c r="H479" s="1559" t="s">
        <v>984</v>
      </c>
      <c r="I479" s="554">
        <v>140.9436</v>
      </c>
      <c r="J479" s="201" t="s">
        <v>1414</v>
      </c>
      <c r="K479" s="212" t="s">
        <v>1044</v>
      </c>
      <c r="L479" s="1829">
        <f t="shared" si="175"/>
        <v>102.89999999999999</v>
      </c>
      <c r="M479" s="1496">
        <f t="shared" si="176"/>
        <v>105.7077</v>
      </c>
      <c r="N479" s="554">
        <f t="shared" si="154"/>
        <v>112.75488000000001</v>
      </c>
      <c r="O479" s="554">
        <v>140.9436</v>
      </c>
      <c r="P479" s="554">
        <f t="shared" si="155"/>
        <v>167.72288399999999</v>
      </c>
    </row>
    <row r="480" spans="1:16" ht="15.75" customHeight="1">
      <c r="A480" s="548" t="s">
        <v>1436</v>
      </c>
      <c r="B480" s="1494" t="s">
        <v>1437</v>
      </c>
      <c r="C480" s="1480" t="str">
        <f t="shared" si="160"/>
        <v>DXDH.3907.200.22</v>
      </c>
      <c r="D480" s="1504" t="s">
        <v>2278</v>
      </c>
      <c r="E480" s="1481">
        <v>200</v>
      </c>
      <c r="F480" s="1481">
        <v>22.2</v>
      </c>
      <c r="G480" s="1482" t="str">
        <f t="shared" si="174"/>
        <v>Disc DiamantatExpert pt. Ceramica Dura &amp; Portelan - Rapid 200x22.2 (mm) Super Premium - DXDH.3907.200.22</v>
      </c>
      <c r="H480" s="1558" t="s">
        <v>984</v>
      </c>
      <c r="I480" s="1496">
        <v>194.5377</v>
      </c>
      <c r="J480" s="1497" t="s">
        <v>1150</v>
      </c>
      <c r="K480" s="1504" t="s">
        <v>1044</v>
      </c>
      <c r="L480" s="1829">
        <f t="shared" si="175"/>
        <v>142.1</v>
      </c>
      <c r="M480" s="1496">
        <f t="shared" si="176"/>
        <v>145.90327500000001</v>
      </c>
      <c r="N480" s="1496">
        <f t="shared" si="154"/>
        <v>155.63016000000002</v>
      </c>
      <c r="O480" s="1496">
        <v>194.5377</v>
      </c>
      <c r="P480" s="1496">
        <f t="shared" si="155"/>
        <v>231.499863</v>
      </c>
    </row>
    <row r="481" spans="1:16" ht="15.75" customHeight="1">
      <c r="A481" s="548" t="s">
        <v>1438</v>
      </c>
      <c r="B481" s="1494" t="s">
        <v>1439</v>
      </c>
      <c r="C481" s="1480" t="str">
        <f t="shared" si="160"/>
        <v>DXDH.3907.200.25</v>
      </c>
      <c r="D481" s="1504" t="s">
        <v>2278</v>
      </c>
      <c r="E481" s="1481">
        <v>200</v>
      </c>
      <c r="F481" s="1481">
        <v>25.4</v>
      </c>
      <c r="G481" s="1482" t="str">
        <f t="shared" si="174"/>
        <v>Disc DiamantatExpert pt. Ceramica Dura &amp; Portelan - Rapid 200x25.4 (mm) Super Premium - DXDH.3907.200.25</v>
      </c>
      <c r="H481" s="1558" t="s">
        <v>984</v>
      </c>
      <c r="I481" s="1496">
        <v>194.5377</v>
      </c>
      <c r="J481" s="1497" t="s">
        <v>1417</v>
      </c>
      <c r="K481" s="1504" t="s">
        <v>1044</v>
      </c>
      <c r="L481" s="1829">
        <f t="shared" si="175"/>
        <v>142.1</v>
      </c>
      <c r="M481" s="1496">
        <f t="shared" si="176"/>
        <v>145.90327500000001</v>
      </c>
      <c r="N481" s="1496">
        <f t="shared" si="154"/>
        <v>155.63016000000002</v>
      </c>
      <c r="O481" s="1496">
        <v>194.5377</v>
      </c>
      <c r="P481" s="1496">
        <f t="shared" si="155"/>
        <v>231.499863</v>
      </c>
    </row>
    <row r="482" spans="1:16" s="198" customFormat="1" ht="15.75" customHeight="1">
      <c r="A482" s="548" t="s">
        <v>1440</v>
      </c>
      <c r="B482" s="200" t="s">
        <v>1441</v>
      </c>
      <c r="C482" s="1480" t="str">
        <f t="shared" si="160"/>
        <v>DXDH.3907.230.22</v>
      </c>
      <c r="D482" s="1504" t="s">
        <v>2278</v>
      </c>
      <c r="E482" s="1481">
        <v>230</v>
      </c>
      <c r="F482" s="1481">
        <v>22.2</v>
      </c>
      <c r="G482" s="1482" t="str">
        <f t="shared" si="174"/>
        <v>Disc DiamantatExpert pt. Ceramica Dura &amp; Portelan - Rapid 230x22.2 (mm) Super Premium - DXDH.3907.230.22</v>
      </c>
      <c r="H482" s="1559" t="s">
        <v>984</v>
      </c>
      <c r="I482" s="554">
        <v>220.10100000000003</v>
      </c>
      <c r="J482" s="201"/>
      <c r="K482" s="212" t="s">
        <v>1044</v>
      </c>
      <c r="L482" s="1829">
        <f t="shared" si="175"/>
        <v>160.69999999999999</v>
      </c>
      <c r="M482" s="1496">
        <f t="shared" si="176"/>
        <v>165.07575000000003</v>
      </c>
      <c r="N482" s="554">
        <f t="shared" si="154"/>
        <v>176.08080000000004</v>
      </c>
      <c r="O482" s="554">
        <v>220.10100000000003</v>
      </c>
      <c r="P482" s="554">
        <f t="shared" si="155"/>
        <v>261.92019000000005</v>
      </c>
    </row>
    <row r="483" spans="1:16" s="198" customFormat="1" ht="15.75" customHeight="1">
      <c r="A483" s="548" t="s">
        <v>1442</v>
      </c>
      <c r="B483" s="200" t="s">
        <v>1443</v>
      </c>
      <c r="C483" s="1480" t="str">
        <f t="shared" si="160"/>
        <v>DXDH.3907.230.25</v>
      </c>
      <c r="D483" s="1504" t="s">
        <v>2278</v>
      </c>
      <c r="E483" s="1481">
        <v>230</v>
      </c>
      <c r="F483" s="1481">
        <v>25.4</v>
      </c>
      <c r="G483" s="1482" t="str">
        <f t="shared" si="174"/>
        <v>Disc DiamantatExpert pt. Ceramica Dura &amp; Portelan - Rapid 230x25.4 (mm) Super Premium - DXDH.3907.230.25</v>
      </c>
      <c r="H483" s="1559" t="s">
        <v>984</v>
      </c>
      <c r="I483" s="554">
        <v>220.10100000000003</v>
      </c>
      <c r="J483" s="201"/>
      <c r="K483" s="212" t="s">
        <v>1044</v>
      </c>
      <c r="L483" s="1829">
        <f t="shared" si="175"/>
        <v>160.69999999999999</v>
      </c>
      <c r="M483" s="1496">
        <f t="shared" si="176"/>
        <v>165.07575000000003</v>
      </c>
      <c r="N483" s="554">
        <f t="shared" si="154"/>
        <v>176.08080000000004</v>
      </c>
      <c r="O483" s="554">
        <v>220.10100000000003</v>
      </c>
      <c r="P483" s="554">
        <f t="shared" si="155"/>
        <v>261.92019000000005</v>
      </c>
    </row>
    <row r="484" spans="1:16" s="198" customFormat="1" ht="15.75" customHeight="1">
      <c r="A484" s="548" t="s">
        <v>1444</v>
      </c>
      <c r="B484" s="200" t="s">
        <v>1445</v>
      </c>
      <c r="C484" s="1480" t="str">
        <f t="shared" si="160"/>
        <v>DXDH.3907.230.30</v>
      </c>
      <c r="D484" s="1504" t="s">
        <v>2278</v>
      </c>
      <c r="E484" s="1481">
        <v>230</v>
      </c>
      <c r="F484" s="1481">
        <v>30</v>
      </c>
      <c r="G484" s="1482" t="str">
        <f t="shared" si="174"/>
        <v>Disc DiamantatExpert pt. Ceramica Dura &amp; Portelan - Rapid 230x30 (mm) Super Premium - DXDH.3907.230.30</v>
      </c>
      <c r="H484" s="1559" t="s">
        <v>984</v>
      </c>
      <c r="I484" s="554">
        <v>220.10100000000003</v>
      </c>
      <c r="J484" s="201"/>
      <c r="K484" s="212" t="s">
        <v>1044</v>
      </c>
      <c r="L484" s="1829">
        <f t="shared" si="175"/>
        <v>160.69999999999999</v>
      </c>
      <c r="M484" s="1496">
        <f t="shared" si="176"/>
        <v>165.07575000000003</v>
      </c>
      <c r="N484" s="554">
        <f t="shared" si="154"/>
        <v>176.08080000000004</v>
      </c>
      <c r="O484" s="554">
        <v>220.10100000000003</v>
      </c>
      <c r="P484" s="554">
        <f t="shared" si="155"/>
        <v>261.92019000000005</v>
      </c>
    </row>
    <row r="485" spans="1:16" ht="15.75" customHeight="1">
      <c r="A485" s="548" t="s">
        <v>1446</v>
      </c>
      <c r="B485" s="1494" t="s">
        <v>1447</v>
      </c>
      <c r="C485" s="1480" t="str">
        <f t="shared" si="160"/>
        <v>DXDH.3907.250.25</v>
      </c>
      <c r="D485" s="1504" t="s">
        <v>2278</v>
      </c>
      <c r="E485" s="1481">
        <v>250</v>
      </c>
      <c r="F485" s="1481">
        <v>25.4</v>
      </c>
      <c r="G485" s="1482" t="str">
        <f t="shared" si="174"/>
        <v>Disc DiamantatExpert pt. Ceramica Dura &amp; Portelan - Rapid 250x25.4 (mm) Super Premium - DXDH.3907.250.25</v>
      </c>
      <c r="H485" s="1558" t="s">
        <v>984</v>
      </c>
      <c r="I485" s="1496">
        <v>301.62720000000002</v>
      </c>
      <c r="J485" s="1497"/>
      <c r="K485" s="1504" t="s">
        <v>1044</v>
      </c>
      <c r="L485" s="1829">
        <f t="shared" si="175"/>
        <v>220.2</v>
      </c>
      <c r="M485" s="1496">
        <f t="shared" si="176"/>
        <v>226.22040000000001</v>
      </c>
      <c r="N485" s="1496">
        <f t="shared" si="154"/>
        <v>241.30176000000003</v>
      </c>
      <c r="O485" s="1496">
        <v>301.62720000000002</v>
      </c>
      <c r="P485" s="1496">
        <f t="shared" si="155"/>
        <v>358.93636800000002</v>
      </c>
    </row>
    <row r="486" spans="1:16" ht="15.75" customHeight="1">
      <c r="A486" s="548" t="s">
        <v>1448</v>
      </c>
      <c r="B486" s="1494" t="s">
        <v>1449</v>
      </c>
      <c r="C486" s="1480" t="str">
        <f t="shared" si="160"/>
        <v>DXDH.3907.250.30</v>
      </c>
      <c r="D486" s="1504" t="s">
        <v>2278</v>
      </c>
      <c r="E486" s="1481">
        <v>250</v>
      </c>
      <c r="F486" s="1481">
        <v>30</v>
      </c>
      <c r="G486" s="1482" t="str">
        <f t="shared" si="174"/>
        <v>Disc DiamantatExpert pt. Ceramica Dura &amp; Portelan - Rapid 250x30 (mm) Super Premium - DXDH.3907.250.30</v>
      </c>
      <c r="H486" s="1558" t="s">
        <v>984</v>
      </c>
      <c r="I486" s="1496">
        <v>301.62720000000002</v>
      </c>
      <c r="J486" s="1497"/>
      <c r="K486" s="1504" t="s">
        <v>1044</v>
      </c>
      <c r="L486" s="1829">
        <f t="shared" si="175"/>
        <v>220.2</v>
      </c>
      <c r="M486" s="1496">
        <f t="shared" si="176"/>
        <v>226.22040000000001</v>
      </c>
      <c r="N486" s="1496">
        <f t="shared" si="154"/>
        <v>241.30176000000003</v>
      </c>
      <c r="O486" s="1496">
        <v>301.62720000000002</v>
      </c>
      <c r="P486" s="1496">
        <f t="shared" si="155"/>
        <v>358.93636800000002</v>
      </c>
    </row>
    <row r="487" spans="1:16" s="198" customFormat="1" ht="15.75" customHeight="1">
      <c r="A487" s="548" t="s">
        <v>1450</v>
      </c>
      <c r="B487" s="200" t="s">
        <v>1451</v>
      </c>
      <c r="C487" s="1480" t="str">
        <f t="shared" si="160"/>
        <v>DXDH.3907.300.25</v>
      </c>
      <c r="D487" s="1504" t="s">
        <v>2278</v>
      </c>
      <c r="E487" s="1481">
        <v>300</v>
      </c>
      <c r="F487" s="1481">
        <v>25.4</v>
      </c>
      <c r="G487" s="1482" t="str">
        <f t="shared" si="174"/>
        <v>Disc DiamantatExpert pt. Ceramica Dura &amp; Portelan - Rapid 300x25.4 (mm) Super Premium - DXDH.3907.300.25</v>
      </c>
      <c r="H487" s="1559" t="s">
        <v>1340</v>
      </c>
      <c r="I487" s="554">
        <v>404.86740000000003</v>
      </c>
      <c r="J487" s="201"/>
      <c r="K487" s="212" t="s">
        <v>1044</v>
      </c>
      <c r="L487" s="1829">
        <f t="shared" si="175"/>
        <v>295.60000000000002</v>
      </c>
      <c r="M487" s="1496">
        <f t="shared" si="176"/>
        <v>303.65055000000001</v>
      </c>
      <c r="N487" s="554">
        <f t="shared" si="154"/>
        <v>323.89392000000004</v>
      </c>
      <c r="O487" s="554">
        <v>404.86740000000003</v>
      </c>
      <c r="P487" s="554">
        <f t="shared" si="155"/>
        <v>481.79220600000002</v>
      </c>
    </row>
    <row r="488" spans="1:16" s="198" customFormat="1" ht="15.75" customHeight="1">
      <c r="A488" s="548" t="s">
        <v>1452</v>
      </c>
      <c r="B488" s="200" t="s">
        <v>1453</v>
      </c>
      <c r="C488" s="1480" t="str">
        <f t="shared" si="160"/>
        <v>DXDH.3907.300.30</v>
      </c>
      <c r="D488" s="1504" t="s">
        <v>2278</v>
      </c>
      <c r="E488" s="1481">
        <v>300</v>
      </c>
      <c r="F488" s="1481">
        <v>30</v>
      </c>
      <c r="G488" s="1482" t="str">
        <f t="shared" si="174"/>
        <v>Disc DiamantatExpert pt. Ceramica Dura &amp; Portelan - Rapid 300x30 (mm) Super Premium - DXDH.3907.300.30</v>
      </c>
      <c r="H488" s="1559" t="s">
        <v>1340</v>
      </c>
      <c r="I488" s="554">
        <v>404.86740000000003</v>
      </c>
      <c r="J488" s="201"/>
      <c r="K488" s="212" t="s">
        <v>1044</v>
      </c>
      <c r="L488" s="1829">
        <f t="shared" si="175"/>
        <v>295.60000000000002</v>
      </c>
      <c r="M488" s="1496">
        <f t="shared" si="176"/>
        <v>303.65055000000001</v>
      </c>
      <c r="N488" s="554">
        <f t="shared" si="154"/>
        <v>323.89392000000004</v>
      </c>
      <c r="O488" s="554">
        <v>404.86740000000003</v>
      </c>
      <c r="P488" s="554">
        <f t="shared" si="155"/>
        <v>481.79220600000002</v>
      </c>
    </row>
    <row r="489" spans="1:16" ht="15.75" customHeight="1">
      <c r="A489" s="548" t="s">
        <v>1454</v>
      </c>
      <c r="B489" s="1494" t="s">
        <v>1455</v>
      </c>
      <c r="C489" s="1480" t="str">
        <f t="shared" si="160"/>
        <v>DXDH.3907.350.25</v>
      </c>
      <c r="D489" s="1504" t="s">
        <v>2278</v>
      </c>
      <c r="E489" s="1481">
        <v>350</v>
      </c>
      <c r="F489" s="1481">
        <v>25.4</v>
      </c>
      <c r="G489" s="1482" t="str">
        <f t="shared" si="174"/>
        <v>Disc DiamantatExpert pt. Ceramica Dura &amp; Portelan - Rapid 350x25.4 (mm) Super Premium - DXDH.3907.350.25</v>
      </c>
      <c r="H489" s="1558" t="s">
        <v>1340</v>
      </c>
      <c r="I489" s="1496">
        <v>503.76480000000004</v>
      </c>
      <c r="J489" s="1497"/>
      <c r="K489" s="1504" t="s">
        <v>1044</v>
      </c>
      <c r="L489" s="1829">
        <f t="shared" si="175"/>
        <v>367.8</v>
      </c>
      <c r="M489" s="1496">
        <f t="shared" si="176"/>
        <v>377.82360000000006</v>
      </c>
      <c r="N489" s="1496">
        <f t="shared" si="154"/>
        <v>403.01184000000006</v>
      </c>
      <c r="O489" s="1496">
        <v>503.76480000000004</v>
      </c>
      <c r="P489" s="1496">
        <f t="shared" si="155"/>
        <v>599.48011199999996</v>
      </c>
    </row>
    <row r="490" spans="1:16" ht="15.75" customHeight="1">
      <c r="A490" s="548" t="s">
        <v>1456</v>
      </c>
      <c r="B490" s="1494" t="s">
        <v>1457</v>
      </c>
      <c r="C490" s="1480" t="str">
        <f t="shared" si="160"/>
        <v>DXDH.3907.350.30</v>
      </c>
      <c r="D490" s="1504" t="s">
        <v>2278</v>
      </c>
      <c r="E490" s="1481">
        <v>350</v>
      </c>
      <c r="F490" s="1481">
        <v>30</v>
      </c>
      <c r="G490" s="1482" t="str">
        <f t="shared" si="174"/>
        <v>Disc DiamantatExpert pt. Ceramica Dura &amp; Portelan - Rapid 350x30 (mm) Super Premium - DXDH.3907.350.30</v>
      </c>
      <c r="H490" s="1558" t="s">
        <v>1340</v>
      </c>
      <c r="I490" s="1496">
        <v>503.76480000000004</v>
      </c>
      <c r="J490" s="1497"/>
      <c r="K490" s="1504" t="s">
        <v>1044</v>
      </c>
      <c r="L490" s="1829">
        <f t="shared" si="175"/>
        <v>367.8</v>
      </c>
      <c r="M490" s="1496">
        <f t="shared" si="176"/>
        <v>377.82360000000006</v>
      </c>
      <c r="N490" s="1496">
        <f t="shared" si="154"/>
        <v>403.01184000000006</v>
      </c>
      <c r="O490" s="1496">
        <v>503.76480000000004</v>
      </c>
      <c r="P490" s="1496">
        <f t="shared" si="155"/>
        <v>599.48011199999996</v>
      </c>
    </row>
    <row r="491" spans="1:16" ht="15.75" customHeight="1"/>
    <row r="492" spans="1:16" s="220" customFormat="1" ht="15.75" customHeight="1">
      <c r="A492" s="218"/>
      <c r="B492" s="219" t="s">
        <v>4151</v>
      </c>
      <c r="C492" s="1338"/>
      <c r="D492" s="221"/>
      <c r="E492" s="1347"/>
      <c r="F492" s="1347"/>
      <c r="H492" s="1562"/>
      <c r="I492" s="558"/>
      <c r="K492" s="222"/>
      <c r="L492" s="1830"/>
      <c r="M492" s="558"/>
      <c r="N492" s="558"/>
      <c r="O492" s="558"/>
      <c r="P492" s="559"/>
    </row>
    <row r="493" spans="1:16" s="220" customFormat="1" ht="15.75" customHeight="1">
      <c r="A493" s="218"/>
      <c r="B493" s="219"/>
      <c r="C493" s="1338"/>
      <c r="D493" s="221"/>
      <c r="E493" s="1347"/>
      <c r="F493" s="1347"/>
      <c r="H493" s="1562"/>
      <c r="I493" s="558"/>
      <c r="K493" s="222"/>
      <c r="L493" s="1830"/>
      <c r="M493" s="558"/>
      <c r="N493" s="558"/>
      <c r="O493" s="558"/>
      <c r="P493" s="559"/>
    </row>
    <row r="494" spans="1:16" ht="15.75" customHeight="1">
      <c r="A494" s="190"/>
      <c r="B494" s="191"/>
      <c r="C494" s="1337"/>
      <c r="D494" s="192" t="s">
        <v>1458</v>
      </c>
      <c r="E494" s="1346"/>
      <c r="F494" s="1346"/>
      <c r="G494" s="195"/>
      <c r="H494" s="195"/>
      <c r="I494" s="550"/>
      <c r="J494" s="195"/>
      <c r="K494" s="193"/>
      <c r="L494" s="1831"/>
      <c r="M494" s="550"/>
      <c r="N494" s="550"/>
      <c r="O494" s="550"/>
      <c r="P494" s="1488"/>
    </row>
    <row r="495" spans="1:16" ht="15.75" customHeight="1">
      <c r="A495" s="1720" t="s">
        <v>1459</v>
      </c>
      <c r="B495" s="1721" t="s">
        <v>1460</v>
      </c>
      <c r="C495" s="1722" t="s">
        <v>1461</v>
      </c>
      <c r="D495" s="1723" t="s">
        <v>2279</v>
      </c>
      <c r="E495" s="1724">
        <v>115</v>
      </c>
      <c r="F495" s="1724" t="s">
        <v>2280</v>
      </c>
      <c r="G495" s="1725" t="str">
        <f>CONCATENATE("Disc DiamantatExpert pt. ",+D495," ",+E495,"x",+F495," (mm) ",+K495," - ",+C495)</f>
        <v>Disc DiamantatExpert pt. Portelan Dur, Gresie ft. dura 115x22,2 (mm) Super Subtire 1,2mm Turbo - DXEW.STT12.115</v>
      </c>
      <c r="H495" s="1726" t="s">
        <v>984</v>
      </c>
      <c r="I495" s="1727">
        <v>142</v>
      </c>
      <c r="J495" s="1723"/>
      <c r="K495" s="1728" t="s">
        <v>2281</v>
      </c>
      <c r="L495" s="1832">
        <f t="shared" ref="L495:L496" si="177">ROUNDUP(O495*0.73,1)</f>
        <v>103.69999999999999</v>
      </c>
      <c r="M495" s="1727">
        <f t="shared" ref="M495:M496" si="178">O495*0.75</f>
        <v>106.5</v>
      </c>
      <c r="N495" s="1727">
        <f>O495*0.8</f>
        <v>113.60000000000001</v>
      </c>
      <c r="O495" s="1727">
        <v>142</v>
      </c>
      <c r="P495" s="1727">
        <f t="shared" ref="P495:P496" si="179">O495*1.19</f>
        <v>168.98</v>
      </c>
    </row>
    <row r="496" spans="1:16" ht="15.75" customHeight="1">
      <c r="A496" s="1720" t="s">
        <v>1459</v>
      </c>
      <c r="B496" s="1721" t="s">
        <v>1463</v>
      </c>
      <c r="C496" s="1722" t="s">
        <v>1464</v>
      </c>
      <c r="D496" s="1723" t="s">
        <v>2279</v>
      </c>
      <c r="E496" s="1724">
        <v>125</v>
      </c>
      <c r="F496" s="1724" t="s">
        <v>2280</v>
      </c>
      <c r="G496" s="1725" t="str">
        <f>CONCATENATE("Disc DiamantatExpert pt. ",+D496," ",+E496,"x",+F496," (mm) ",+K496," - ",+C496)</f>
        <v>Disc DiamantatExpert pt. Portelan Dur, Gresie ft. dura 125x22,2 (mm) Super Subtire 1,2mm Turbo - DXEW.STT12.125</v>
      </c>
      <c r="H496" s="1726" t="s">
        <v>984</v>
      </c>
      <c r="I496" s="1727">
        <v>152</v>
      </c>
      <c r="J496" s="1723"/>
      <c r="K496" s="1728" t="s">
        <v>2281</v>
      </c>
      <c r="L496" s="1832">
        <f t="shared" si="177"/>
        <v>111</v>
      </c>
      <c r="M496" s="1727">
        <f t="shared" si="178"/>
        <v>114</v>
      </c>
      <c r="N496" s="1727">
        <f t="shared" ref="N496" si="180">O496*0.8</f>
        <v>121.60000000000001</v>
      </c>
      <c r="O496" s="1727">
        <v>152</v>
      </c>
      <c r="P496" s="1727">
        <f t="shared" si="179"/>
        <v>180.88</v>
      </c>
    </row>
    <row r="497" spans="1:16" ht="15.75" customHeight="1">
      <c r="A497" s="1729"/>
      <c r="B497" s="1730" t="s">
        <v>4152</v>
      </c>
      <c r="C497" s="1722"/>
      <c r="D497" s="1731"/>
      <c r="E497" s="1724"/>
      <c r="F497" s="1724"/>
      <c r="G497" s="1723"/>
      <c r="H497" s="1732"/>
      <c r="I497" s="1733"/>
      <c r="J497" s="1723"/>
      <c r="K497" s="1731"/>
      <c r="L497" s="1833"/>
      <c r="M497" s="1733"/>
      <c r="N497" s="1733"/>
      <c r="O497" s="1733"/>
      <c r="P497" s="1734"/>
    </row>
    <row r="498" spans="1:16" ht="15.75" customHeight="1">
      <c r="A498" s="1735"/>
      <c r="B498" s="1736"/>
      <c r="C498" s="1737"/>
      <c r="D498" s="1738" t="s">
        <v>1465</v>
      </c>
      <c r="E498" s="1739"/>
      <c r="F498" s="1739"/>
      <c r="G498" s="1740"/>
      <c r="H498" s="1740"/>
      <c r="I498" s="1741"/>
      <c r="J498" s="1740"/>
      <c r="K498" s="1742"/>
      <c r="L498" s="1834"/>
      <c r="M498" s="1741"/>
      <c r="N498" s="1741"/>
      <c r="O498" s="1741"/>
      <c r="P498" s="1743"/>
    </row>
    <row r="499" spans="1:16" ht="15.75" customHeight="1">
      <c r="A499" s="1720" t="s">
        <v>1459</v>
      </c>
      <c r="B499" s="1721" t="s">
        <v>1466</v>
      </c>
      <c r="C499" s="1744" t="str">
        <f>CONCATENATE("DX",B499)</f>
        <v>DXEW.CMS16.200.25</v>
      </c>
      <c r="D499" s="1723" t="s">
        <v>2279</v>
      </c>
      <c r="E499" s="1724">
        <v>200</v>
      </c>
      <c r="F499" s="1724">
        <v>25.4</v>
      </c>
      <c r="G499" s="1725" t="str">
        <f>CONCATENATE("Disc DiamantatExpert pt. ",+D499," ",+E499,"x",+F499," (mm) ",+K499," - ",+C499)</f>
        <v>Disc DiamantatExpert pt. Portelan Dur, Gresie ft. dura 200x25.4 (mm) Super PREMIUM - DXEW.CMS16.200.25</v>
      </c>
      <c r="H499" s="1726" t="s">
        <v>1340</v>
      </c>
      <c r="I499" s="1727">
        <v>220</v>
      </c>
      <c r="J499" s="1745"/>
      <c r="K499" s="1728" t="s">
        <v>1462</v>
      </c>
      <c r="L499" s="1832">
        <f t="shared" ref="L499:L506" si="181">ROUNDUP(O499*0.73,1)</f>
        <v>160.6</v>
      </c>
      <c r="M499" s="1727">
        <f t="shared" ref="M499:M500" si="182">O499*0.75</f>
        <v>165</v>
      </c>
      <c r="N499" s="1727">
        <f>O499*0.8</f>
        <v>176</v>
      </c>
      <c r="O499" s="1727">
        <v>220</v>
      </c>
      <c r="P499" s="1727">
        <f t="shared" ref="P499:P502" si="183">O499*1.19</f>
        <v>261.8</v>
      </c>
    </row>
    <row r="500" spans="1:16" ht="15.75" customHeight="1">
      <c r="A500" s="1720" t="s">
        <v>1459</v>
      </c>
      <c r="B500" s="1721" t="s">
        <v>1467</v>
      </c>
      <c r="C500" s="1744" t="str">
        <f t="shared" ref="C500:C506" si="184">CONCATENATE("DX",B500)</f>
        <v>DXEW.CMS16.230.25</v>
      </c>
      <c r="D500" s="1723" t="s">
        <v>2279</v>
      </c>
      <c r="E500" s="1724">
        <v>230</v>
      </c>
      <c r="F500" s="1724">
        <v>25.4</v>
      </c>
      <c r="G500" s="1725" t="str">
        <f>CONCATENATE("Disc DiamantatExpert pt. ",+D500," ",+E500,"x",+F500," (mm) ",+K500," - ",+C500)</f>
        <v>Disc DiamantatExpert pt. Portelan Dur, Gresie ft. dura 230x25.4 (mm) Super PREMIUM - DXEW.CMS16.230.25</v>
      </c>
      <c r="H500" s="1726" t="s">
        <v>1340</v>
      </c>
      <c r="I500" s="1727">
        <v>250</v>
      </c>
      <c r="J500" s="1745"/>
      <c r="K500" s="1728" t="s">
        <v>1462</v>
      </c>
      <c r="L500" s="1832">
        <f t="shared" si="181"/>
        <v>182.5</v>
      </c>
      <c r="M500" s="1727">
        <f t="shared" si="182"/>
        <v>187.5</v>
      </c>
      <c r="N500" s="1727">
        <f t="shared" ref="N500:N502" si="185">O500*0.8</f>
        <v>200</v>
      </c>
      <c r="O500" s="1727">
        <v>250</v>
      </c>
      <c r="P500" s="1727">
        <f t="shared" si="183"/>
        <v>297.5</v>
      </c>
    </row>
    <row r="501" spans="1:16" ht="15.75" customHeight="1">
      <c r="A501" s="1720" t="s">
        <v>1459</v>
      </c>
      <c r="B501" s="1721" t="s">
        <v>1468</v>
      </c>
      <c r="C501" s="1744" t="str">
        <f t="shared" si="184"/>
        <v>DXEW.CMS16.250.25</v>
      </c>
      <c r="D501" s="1723" t="s">
        <v>2279</v>
      </c>
      <c r="E501" s="1724">
        <v>250</v>
      </c>
      <c r="F501" s="1724">
        <v>25.4</v>
      </c>
      <c r="G501" s="1725" t="str">
        <f>CONCATENATE("Disc DiamantatExpert pt. ",+D501," ",+E501,"x",+F501," (mm) ",+K501," - ",+C501)</f>
        <v>Disc DiamantatExpert pt. Portelan Dur, Gresie ft. dura 250x25.4 (mm) Super PREMIUM - DXEW.CMS16.250.25</v>
      </c>
      <c r="H501" s="1726" t="s">
        <v>1340</v>
      </c>
      <c r="I501" s="1727">
        <v>293.47740000000005</v>
      </c>
      <c r="J501" s="1745"/>
      <c r="K501" s="1728" t="s">
        <v>1462</v>
      </c>
      <c r="L501" s="1832">
        <f t="shared" si="181"/>
        <v>214.29999999999998</v>
      </c>
      <c r="M501" s="1727">
        <f>O501*0.75</f>
        <v>220.10805000000005</v>
      </c>
      <c r="N501" s="1727">
        <f t="shared" si="185"/>
        <v>234.78192000000004</v>
      </c>
      <c r="O501" s="1727">
        <v>293.47740000000005</v>
      </c>
      <c r="P501" s="1727">
        <f t="shared" si="183"/>
        <v>349.23810600000002</v>
      </c>
    </row>
    <row r="502" spans="1:16" ht="15.75" customHeight="1">
      <c r="A502" s="1720" t="s">
        <v>1459</v>
      </c>
      <c r="B502" s="1721" t="s">
        <v>1469</v>
      </c>
      <c r="C502" s="1744" t="str">
        <f t="shared" si="184"/>
        <v>DXEW.CMS20.300.25</v>
      </c>
      <c r="D502" s="1723" t="s">
        <v>2279</v>
      </c>
      <c r="E502" s="1724">
        <v>300</v>
      </c>
      <c r="F502" s="1724">
        <v>25.4</v>
      </c>
      <c r="G502" s="1725" t="str">
        <f>CONCATENATE("Disc DiamantatExpert pt. ",+D502," ",+E502,"x",+F502," (mm) ",+K502," - ",+C502)</f>
        <v>Disc DiamantatExpert pt. Portelan Dur, Gresie ft. dura 300x25.4 (mm) Super PREMIUM - DXEW.CMS20.300.25</v>
      </c>
      <c r="H502" s="1726" t="s">
        <v>1340</v>
      </c>
      <c r="I502" s="1727">
        <v>399</v>
      </c>
      <c r="J502" s="1478"/>
      <c r="K502" s="1728" t="s">
        <v>1462</v>
      </c>
      <c r="L502" s="1832">
        <f t="shared" si="181"/>
        <v>291.3</v>
      </c>
      <c r="M502" s="1727">
        <f>O502*0.75</f>
        <v>299.25</v>
      </c>
      <c r="N502" s="1727">
        <f t="shared" si="185"/>
        <v>319.20000000000005</v>
      </c>
      <c r="O502" s="1727">
        <v>399</v>
      </c>
      <c r="P502" s="1727">
        <f t="shared" si="183"/>
        <v>474.81</v>
      </c>
    </row>
    <row r="503" spans="1:16" ht="15.75" customHeight="1">
      <c r="A503" s="1746"/>
      <c r="B503" s="1723"/>
      <c r="C503" s="1744"/>
      <c r="D503" s="1723"/>
      <c r="E503" s="1724"/>
      <c r="F503" s="1724"/>
      <c r="G503" s="1725"/>
      <c r="H503" s="1747"/>
      <c r="I503" s="1727"/>
      <c r="J503" s="1478"/>
      <c r="K503" s="1723"/>
      <c r="L503" s="1832"/>
      <c r="M503" s="1727"/>
      <c r="N503" s="1727"/>
      <c r="O503" s="1727"/>
      <c r="P503" s="1727"/>
    </row>
    <row r="504" spans="1:16" ht="15.75" customHeight="1">
      <c r="A504" s="1746"/>
      <c r="B504" s="1721" t="s">
        <v>1470</v>
      </c>
      <c r="C504" s="1744" t="str">
        <f t="shared" si="184"/>
        <v>DXEW.Ceramic.200.25</v>
      </c>
      <c r="D504" s="1723"/>
      <c r="E504" s="1724">
        <v>200</v>
      </c>
      <c r="F504" s="1724">
        <v>25.4</v>
      </c>
      <c r="G504" s="1725" t="s">
        <v>2282</v>
      </c>
      <c r="H504" s="1747"/>
      <c r="I504" s="1727">
        <v>300</v>
      </c>
      <c r="J504" s="1478"/>
      <c r="K504" s="1728" t="s">
        <v>1462</v>
      </c>
      <c r="L504" s="1832">
        <f t="shared" si="181"/>
        <v>219</v>
      </c>
      <c r="M504" s="1727">
        <v>180</v>
      </c>
      <c r="N504" s="1727">
        <v>200</v>
      </c>
      <c r="O504" s="1727">
        <v>300</v>
      </c>
      <c r="P504" s="1727">
        <f>O504*1.19</f>
        <v>357</v>
      </c>
    </row>
    <row r="505" spans="1:16" ht="15.75" customHeight="1">
      <c r="A505" s="1746"/>
      <c r="B505" s="1721" t="s">
        <v>1471</v>
      </c>
      <c r="C505" s="1744" t="str">
        <f t="shared" si="184"/>
        <v>DXEW.Ceramic.250.25</v>
      </c>
      <c r="D505" s="1723"/>
      <c r="E505" s="1724">
        <v>250</v>
      </c>
      <c r="F505" s="1724">
        <v>25.4</v>
      </c>
      <c r="G505" s="1725" t="s">
        <v>2282</v>
      </c>
      <c r="H505" s="1747"/>
      <c r="I505" s="1727">
        <v>220</v>
      </c>
      <c r="J505" s="1478"/>
      <c r="K505" s="1728" t="s">
        <v>1462</v>
      </c>
      <c r="L505" s="1832">
        <f t="shared" si="181"/>
        <v>160.6</v>
      </c>
      <c r="M505" s="1727">
        <v>150</v>
      </c>
      <c r="N505" s="1727">
        <v>180</v>
      </c>
      <c r="O505" s="1727">
        <v>220</v>
      </c>
      <c r="P505" s="1727">
        <f t="shared" ref="P505:P506" si="186">O505*1.19</f>
        <v>261.8</v>
      </c>
    </row>
    <row r="506" spans="1:16" ht="15.75" customHeight="1">
      <c r="A506" s="1746"/>
      <c r="B506" s="1721" t="s">
        <v>1472</v>
      </c>
      <c r="C506" s="1744" t="str">
        <f t="shared" si="184"/>
        <v>DXEW.Ceramic.300.25</v>
      </c>
      <c r="D506" s="1723"/>
      <c r="E506" s="1724">
        <v>300</v>
      </c>
      <c r="F506" s="1724">
        <v>25.4</v>
      </c>
      <c r="G506" s="1725" t="s">
        <v>2282</v>
      </c>
      <c r="H506" s="1747"/>
      <c r="I506" s="1727">
        <v>190</v>
      </c>
      <c r="J506" s="1478"/>
      <c r="K506" s="1728" t="s">
        <v>1462</v>
      </c>
      <c r="L506" s="1832">
        <f t="shared" si="181"/>
        <v>138.69999999999999</v>
      </c>
      <c r="M506" s="1727">
        <v>120</v>
      </c>
      <c r="N506" s="1727">
        <v>140</v>
      </c>
      <c r="O506" s="1727">
        <v>190</v>
      </c>
      <c r="P506" s="1727">
        <f t="shared" si="186"/>
        <v>226.1</v>
      </c>
    </row>
    <row r="507" spans="1:16" ht="15.75" customHeight="1"/>
    <row r="508" spans="1:16" ht="15.75" customHeight="1">
      <c r="A508" s="195"/>
      <c r="B508" s="1487"/>
      <c r="C508" s="1337"/>
      <c r="D508" s="192" t="s">
        <v>1473</v>
      </c>
      <c r="E508" s="1346"/>
      <c r="F508" s="1346"/>
      <c r="G508" s="195"/>
      <c r="H508" s="1348"/>
      <c r="I508" s="1488"/>
      <c r="J508" s="1489"/>
      <c r="K508" s="1490"/>
      <c r="L508" s="1828"/>
      <c r="M508" s="1488"/>
      <c r="N508" s="1488"/>
      <c r="O508" s="1488"/>
      <c r="P508" s="1488"/>
    </row>
    <row r="509" spans="1:16" ht="15.75" customHeight="1">
      <c r="A509" s="548" t="s">
        <v>1474</v>
      </c>
      <c r="B509" s="1494" t="s">
        <v>1475</v>
      </c>
      <c r="C509" s="1480" t="str">
        <f t="shared" si="160"/>
        <v>DXDH.3957.115.22</v>
      </c>
      <c r="D509" s="1504" t="s">
        <v>2284</v>
      </c>
      <c r="E509" s="1481">
        <v>115</v>
      </c>
      <c r="F509" s="1481">
        <v>22.2</v>
      </c>
      <c r="G509" s="1482" t="str">
        <f t="shared" ref="G509:G523" si="187">CONCATENATE("Disc DiamantatExpert pt. ",+D509," ",+E509,"x",+F509," (mm) ",+K509," - ",+C509)</f>
        <v>Disc DiamantatExpert pt. Gresie ft. dura, Portelan dur, Granit- Turbo 115x22.2 (mm) Super Premium - DXDH.3957.115.22</v>
      </c>
      <c r="H509" s="1558" t="s">
        <v>984</v>
      </c>
      <c r="I509" s="1496">
        <v>89.126099999999994</v>
      </c>
      <c r="J509" s="1497" t="s">
        <v>1429</v>
      </c>
      <c r="K509" s="1504" t="s">
        <v>1044</v>
      </c>
      <c r="L509" s="1829">
        <f t="shared" ref="L509:L523" si="188">ROUNDUP(O509*0.73,1)</f>
        <v>65.099999999999994</v>
      </c>
      <c r="M509" s="1496">
        <f t="shared" ref="M509:M523" si="189">O509*0.75</f>
        <v>66.844574999999992</v>
      </c>
      <c r="N509" s="1496">
        <f t="shared" si="154"/>
        <v>71.300879999999992</v>
      </c>
      <c r="O509" s="1496">
        <v>89.126099999999994</v>
      </c>
      <c r="P509" s="1496">
        <f t="shared" si="155"/>
        <v>106.06005899999998</v>
      </c>
    </row>
    <row r="510" spans="1:16" ht="15.75" customHeight="1">
      <c r="A510" s="548" t="s">
        <v>1476</v>
      </c>
      <c r="B510" s="1494" t="s">
        <v>1477</v>
      </c>
      <c r="C510" s="1480" t="str">
        <f t="shared" si="160"/>
        <v>DXDH.3957.125.22</v>
      </c>
      <c r="D510" s="1504" t="s">
        <v>2284</v>
      </c>
      <c r="E510" s="1481">
        <v>125</v>
      </c>
      <c r="F510" s="1481">
        <v>22.2</v>
      </c>
      <c r="G510" s="1482" t="str">
        <f t="shared" si="187"/>
        <v>Disc DiamantatExpert pt. Gresie ft. dura, Portelan dur, Granit- Turbo 125x22.2 (mm) Super Premium - DXDH.3957.125.22</v>
      </c>
      <c r="H510" s="1558" t="s">
        <v>984</v>
      </c>
      <c r="I510" s="1496">
        <v>108.76739999999999</v>
      </c>
      <c r="J510" s="1497" t="s">
        <v>4150</v>
      </c>
      <c r="K510" s="1504" t="s">
        <v>1044</v>
      </c>
      <c r="L510" s="1829">
        <f t="shared" si="188"/>
        <v>79.5</v>
      </c>
      <c r="M510" s="1496">
        <f t="shared" si="189"/>
        <v>81.575549999999993</v>
      </c>
      <c r="N510" s="1496">
        <f t="shared" si="154"/>
        <v>87.013919999999999</v>
      </c>
      <c r="O510" s="1496">
        <v>108.76739999999999</v>
      </c>
      <c r="P510" s="1496">
        <f t="shared" si="155"/>
        <v>129.43320599999998</v>
      </c>
    </row>
    <row r="511" spans="1:16" ht="15.75" customHeight="1">
      <c r="A511" s="548" t="s">
        <v>1478</v>
      </c>
      <c r="B511" s="1494" t="s">
        <v>1479</v>
      </c>
      <c r="C511" s="1480" t="str">
        <f t="shared" si="160"/>
        <v>DXDH.3957.150.22</v>
      </c>
      <c r="D511" s="1504" t="s">
        <v>2284</v>
      </c>
      <c r="E511" s="1481">
        <v>150</v>
      </c>
      <c r="F511" s="1481">
        <v>22.2</v>
      </c>
      <c r="G511" s="1482" t="str">
        <f t="shared" si="187"/>
        <v>Disc DiamantatExpert pt. Gresie ft. dura, Portelan dur, Granit- Turbo 150x22.2 (mm) Super Premium - DXDH.3957.150.22</v>
      </c>
      <c r="H511" s="1558" t="s">
        <v>984</v>
      </c>
      <c r="I511" s="1496">
        <v>179.23920000000001</v>
      </c>
      <c r="J511" s="1497" t="s">
        <v>1411</v>
      </c>
      <c r="K511" s="1504" t="s">
        <v>1044</v>
      </c>
      <c r="L511" s="1829">
        <f t="shared" si="188"/>
        <v>130.9</v>
      </c>
      <c r="M511" s="1496">
        <f t="shared" si="189"/>
        <v>134.42940000000002</v>
      </c>
      <c r="N511" s="1496">
        <f t="shared" si="154"/>
        <v>143.39136000000002</v>
      </c>
      <c r="O511" s="1496">
        <v>179.23920000000001</v>
      </c>
      <c r="P511" s="1496">
        <f t="shared" si="155"/>
        <v>213.294648</v>
      </c>
    </row>
    <row r="512" spans="1:16" ht="15.75" customHeight="1">
      <c r="A512" s="548" t="s">
        <v>1480</v>
      </c>
      <c r="B512" s="1494" t="s">
        <v>1481</v>
      </c>
      <c r="C512" s="1480" t="str">
        <f t="shared" si="160"/>
        <v>DXDH.3957.180.22</v>
      </c>
      <c r="D512" s="1504" t="s">
        <v>2284</v>
      </c>
      <c r="E512" s="1481">
        <v>180</v>
      </c>
      <c r="F512" s="1481">
        <v>22.2</v>
      </c>
      <c r="G512" s="1482" t="str">
        <f t="shared" si="187"/>
        <v>Disc DiamantatExpert pt. Gresie ft. dura, Portelan dur, Granit- Turbo 180x22.2 (mm) Super Premium - DXDH.3957.180.22</v>
      </c>
      <c r="H512" s="1558" t="s">
        <v>984</v>
      </c>
      <c r="I512" s="1496">
        <v>224.93730000000002</v>
      </c>
      <c r="J512" s="1497" t="s">
        <v>1414</v>
      </c>
      <c r="K512" s="1504" t="s">
        <v>1044</v>
      </c>
      <c r="L512" s="1829">
        <f t="shared" si="188"/>
        <v>164.29999999999998</v>
      </c>
      <c r="M512" s="1496">
        <f t="shared" si="189"/>
        <v>168.70297500000001</v>
      </c>
      <c r="N512" s="1496">
        <f t="shared" si="154"/>
        <v>179.94984000000002</v>
      </c>
      <c r="O512" s="1496">
        <v>224.93730000000002</v>
      </c>
      <c r="P512" s="1496">
        <f t="shared" si="155"/>
        <v>267.675387</v>
      </c>
    </row>
    <row r="513" spans="1:16" ht="15.75" customHeight="1">
      <c r="A513" s="548" t="s">
        <v>1482</v>
      </c>
      <c r="B513" s="1494" t="s">
        <v>1483</v>
      </c>
      <c r="C513" s="1480" t="str">
        <f t="shared" si="160"/>
        <v>DXDH.3957.180.25</v>
      </c>
      <c r="D513" s="1504" t="s">
        <v>2284</v>
      </c>
      <c r="E513" s="1481">
        <v>180</v>
      </c>
      <c r="F513" s="1481">
        <v>25.4</v>
      </c>
      <c r="G513" s="1482" t="str">
        <f t="shared" si="187"/>
        <v>Disc DiamantatExpert pt. Gresie ft. dura, Portelan dur, Granit- Turbo 180x25.4 (mm) Super Premium - DXDH.3957.180.25</v>
      </c>
      <c r="H513" s="1558" t="s">
        <v>984</v>
      </c>
      <c r="I513" s="1496">
        <v>224.93730000000002</v>
      </c>
      <c r="J513" s="1497" t="s">
        <v>1150</v>
      </c>
      <c r="K513" s="1504" t="s">
        <v>1044</v>
      </c>
      <c r="L513" s="1829">
        <f t="shared" si="188"/>
        <v>164.29999999999998</v>
      </c>
      <c r="M513" s="1496">
        <f t="shared" si="189"/>
        <v>168.70297500000001</v>
      </c>
      <c r="N513" s="1496">
        <f t="shared" si="154"/>
        <v>179.94984000000002</v>
      </c>
      <c r="O513" s="1496">
        <v>224.93730000000002</v>
      </c>
      <c r="P513" s="1496">
        <f t="shared" si="155"/>
        <v>267.675387</v>
      </c>
    </row>
    <row r="514" spans="1:16" ht="15.75" customHeight="1">
      <c r="A514" s="548" t="s">
        <v>1484</v>
      </c>
      <c r="B514" s="1494" t="s">
        <v>1485</v>
      </c>
      <c r="C514" s="1480" t="str">
        <f t="shared" si="160"/>
        <v>DXDH.3957.200.25</v>
      </c>
      <c r="D514" s="1504" t="s">
        <v>2284</v>
      </c>
      <c r="E514" s="1481">
        <v>200</v>
      </c>
      <c r="F514" s="1481">
        <v>25.4</v>
      </c>
      <c r="G514" s="1482" t="str">
        <f t="shared" si="187"/>
        <v>Disc DiamantatExpert pt. Gresie ft. dura, Portelan dur, Granit- Turbo 200x25.4 (mm) Super Premium - DXDH.3957.200.25</v>
      </c>
      <c r="H514" s="1558" t="s">
        <v>984</v>
      </c>
      <c r="I514" s="1496">
        <v>273.49770000000001</v>
      </c>
      <c r="J514" s="1497" t="s">
        <v>1486</v>
      </c>
      <c r="K514" s="1504" t="s">
        <v>1044</v>
      </c>
      <c r="L514" s="1829">
        <f t="shared" si="188"/>
        <v>199.7</v>
      </c>
      <c r="M514" s="1496">
        <f t="shared" si="189"/>
        <v>205.12327500000001</v>
      </c>
      <c r="N514" s="1496">
        <f t="shared" si="154"/>
        <v>218.79816000000002</v>
      </c>
      <c r="O514" s="1496">
        <v>273.49770000000001</v>
      </c>
      <c r="P514" s="1496">
        <f t="shared" si="155"/>
        <v>325.46226300000001</v>
      </c>
    </row>
    <row r="515" spans="1:16" ht="15.75" customHeight="1">
      <c r="A515" s="548" t="s">
        <v>1487</v>
      </c>
      <c r="B515" s="1494" t="s">
        <v>1488</v>
      </c>
      <c r="C515" s="1480" t="str">
        <f t="shared" si="160"/>
        <v>DXDH.3957.200.30</v>
      </c>
      <c r="D515" s="1504" t="s">
        <v>2284</v>
      </c>
      <c r="E515" s="1481">
        <v>200</v>
      </c>
      <c r="F515" s="1481">
        <v>30</v>
      </c>
      <c r="G515" s="1482" t="str">
        <f t="shared" si="187"/>
        <v>Disc DiamantatExpert pt. Gresie ft. dura, Portelan dur, Granit- Turbo 200x30 (mm) Super Premium - DXDH.3957.200.30</v>
      </c>
      <c r="H515" s="1558" t="s">
        <v>984</v>
      </c>
      <c r="I515" s="1496">
        <v>273.49770000000001</v>
      </c>
      <c r="J515" s="1497" t="s">
        <v>1489</v>
      </c>
      <c r="K515" s="1504" t="s">
        <v>1044</v>
      </c>
      <c r="L515" s="1829">
        <f t="shared" si="188"/>
        <v>199.7</v>
      </c>
      <c r="M515" s="1496">
        <f t="shared" si="189"/>
        <v>205.12327500000001</v>
      </c>
      <c r="N515" s="1496">
        <f t="shared" si="154"/>
        <v>218.79816000000002</v>
      </c>
      <c r="O515" s="1496">
        <v>273.49770000000001</v>
      </c>
      <c r="P515" s="1496">
        <f t="shared" si="155"/>
        <v>325.46226300000001</v>
      </c>
    </row>
    <row r="516" spans="1:16" ht="15.75" customHeight="1">
      <c r="A516" s="548" t="s">
        <v>1490</v>
      </c>
      <c r="B516" s="1494" t="s">
        <v>1491</v>
      </c>
      <c r="C516" s="1480" t="str">
        <f t="shared" si="160"/>
        <v>DXDH.3957.230.22</v>
      </c>
      <c r="D516" s="1504" t="s">
        <v>2284</v>
      </c>
      <c r="E516" s="1481">
        <v>230</v>
      </c>
      <c r="F516" s="1481">
        <v>22.2</v>
      </c>
      <c r="G516" s="1482" t="str">
        <f t="shared" si="187"/>
        <v>Disc DiamantatExpert pt. Gresie ft. dura, Portelan dur, Granit- Turbo 230x22.2 (mm) Super Premium - DXDH.3957.230.22</v>
      </c>
      <c r="H516" s="1558" t="s">
        <v>984</v>
      </c>
      <c r="I516" s="1496">
        <v>306.26610000000005</v>
      </c>
      <c r="J516" s="1497"/>
      <c r="K516" s="1504" t="s">
        <v>1044</v>
      </c>
      <c r="L516" s="1829">
        <f t="shared" si="188"/>
        <v>223.6</v>
      </c>
      <c r="M516" s="1496">
        <f t="shared" si="189"/>
        <v>229.69957500000004</v>
      </c>
      <c r="N516" s="1496">
        <f t="shared" si="154"/>
        <v>245.01288000000005</v>
      </c>
      <c r="O516" s="1496">
        <v>306.26610000000005</v>
      </c>
      <c r="P516" s="1496">
        <f t="shared" si="155"/>
        <v>364.45665900000006</v>
      </c>
    </row>
    <row r="517" spans="1:16" ht="15.75" customHeight="1">
      <c r="A517" s="548" t="s">
        <v>1492</v>
      </c>
      <c r="B517" s="1494" t="s">
        <v>1493</v>
      </c>
      <c r="C517" s="1480" t="str">
        <f t="shared" si="160"/>
        <v>DXDH.3957.230.25</v>
      </c>
      <c r="D517" s="1504" t="s">
        <v>2284</v>
      </c>
      <c r="E517" s="1481">
        <v>230</v>
      </c>
      <c r="F517" s="1481">
        <v>25.4</v>
      </c>
      <c r="G517" s="1482" t="str">
        <f t="shared" si="187"/>
        <v>Disc DiamantatExpert pt. Gresie ft. dura, Portelan dur, Granit- Turbo 230x25.4 (mm) Super Premium - DXDH.3957.230.25</v>
      </c>
      <c r="H517" s="1558" t="s">
        <v>984</v>
      </c>
      <c r="I517" s="1496">
        <v>306.26610000000005</v>
      </c>
      <c r="J517" s="1497"/>
      <c r="K517" s="1504" t="s">
        <v>1044</v>
      </c>
      <c r="L517" s="1829">
        <f t="shared" si="188"/>
        <v>223.6</v>
      </c>
      <c r="M517" s="1496">
        <f t="shared" si="189"/>
        <v>229.69957500000004</v>
      </c>
      <c r="N517" s="1496">
        <f t="shared" si="154"/>
        <v>245.01288000000005</v>
      </c>
      <c r="O517" s="1496">
        <v>306.26610000000005</v>
      </c>
      <c r="P517" s="1496">
        <f t="shared" si="155"/>
        <v>364.45665900000006</v>
      </c>
    </row>
    <row r="518" spans="1:16" ht="15.75" customHeight="1">
      <c r="A518" s="548" t="s">
        <v>1494</v>
      </c>
      <c r="B518" s="1494" t="s">
        <v>1495</v>
      </c>
      <c r="C518" s="1480" t="str">
        <f t="shared" si="160"/>
        <v>DXDH.3957.250.25</v>
      </c>
      <c r="D518" s="1504" t="s">
        <v>2284</v>
      </c>
      <c r="E518" s="1481">
        <v>250</v>
      </c>
      <c r="F518" s="1481">
        <v>25.4</v>
      </c>
      <c r="G518" s="1482" t="str">
        <f t="shared" si="187"/>
        <v>Disc DiamantatExpert pt. Gresie ft. dura, Portelan dur, Granit- Turbo 250x25.4 (mm) Super Premium - DXDH.3957.250.25</v>
      </c>
      <c r="H518" s="1558" t="s">
        <v>984</v>
      </c>
      <c r="I518" s="1496">
        <v>460.04070000000002</v>
      </c>
      <c r="J518" s="1497"/>
      <c r="K518" s="1504" t="s">
        <v>1044</v>
      </c>
      <c r="L518" s="1829">
        <f t="shared" si="188"/>
        <v>335.90000000000003</v>
      </c>
      <c r="M518" s="1496">
        <f t="shared" si="189"/>
        <v>345.03052500000001</v>
      </c>
      <c r="N518" s="1496">
        <f t="shared" si="154"/>
        <v>368.03256000000005</v>
      </c>
      <c r="O518" s="1496">
        <v>460.04070000000002</v>
      </c>
      <c r="P518" s="1496">
        <f t="shared" si="155"/>
        <v>547.44843300000002</v>
      </c>
    </row>
    <row r="519" spans="1:16" ht="15.75" customHeight="1">
      <c r="A519" s="548" t="s">
        <v>1496</v>
      </c>
      <c r="B519" s="1494" t="s">
        <v>1497</v>
      </c>
      <c r="C519" s="1480" t="str">
        <f t="shared" si="160"/>
        <v>DXDH.3957.250.30</v>
      </c>
      <c r="D519" s="1504" t="s">
        <v>2284</v>
      </c>
      <c r="E519" s="1481">
        <v>250</v>
      </c>
      <c r="F519" s="1481">
        <v>30</v>
      </c>
      <c r="G519" s="1482" t="str">
        <f t="shared" si="187"/>
        <v>Disc DiamantatExpert pt. Gresie ft. dura, Portelan dur, Granit- Turbo 250x30 (mm) Super Premium - DXDH.3957.250.30</v>
      </c>
      <c r="H519" s="1558" t="s">
        <v>984</v>
      </c>
      <c r="I519" s="1496">
        <v>460.04070000000002</v>
      </c>
      <c r="J519" s="1497"/>
      <c r="K519" s="1504" t="s">
        <v>1044</v>
      </c>
      <c r="L519" s="1829">
        <f t="shared" si="188"/>
        <v>335.90000000000003</v>
      </c>
      <c r="M519" s="1496">
        <f t="shared" si="189"/>
        <v>345.03052500000001</v>
      </c>
      <c r="N519" s="1496">
        <f t="shared" ref="N519:N574" si="190">O519*0.8</f>
        <v>368.03256000000005</v>
      </c>
      <c r="O519" s="1496">
        <v>460.04070000000002</v>
      </c>
      <c r="P519" s="1496">
        <f t="shared" ref="P519:P574" si="191">O519*1.19</f>
        <v>547.44843300000002</v>
      </c>
    </row>
    <row r="520" spans="1:16" ht="15.75" customHeight="1">
      <c r="A520" s="548" t="s">
        <v>1498</v>
      </c>
      <c r="B520" s="1494" t="s">
        <v>1499</v>
      </c>
      <c r="C520" s="1480" t="str">
        <f t="shared" si="160"/>
        <v>DXDH.3957.300.25</v>
      </c>
      <c r="D520" s="1504" t="s">
        <v>2284</v>
      </c>
      <c r="E520" s="1481">
        <v>300</v>
      </c>
      <c r="F520" s="1481">
        <v>25.4</v>
      </c>
      <c r="G520" s="1482" t="str">
        <f t="shared" si="187"/>
        <v>Disc DiamantatExpert pt. Gresie ft. dura, Portelan dur, Granit- Turbo 300x25.4 (mm) Super Premium - DXDH.3957.300.25</v>
      </c>
      <c r="H520" s="1558" t="s">
        <v>984</v>
      </c>
      <c r="I520" s="1496">
        <v>570.5847</v>
      </c>
      <c r="J520" s="1497"/>
      <c r="K520" s="1504" t="s">
        <v>1044</v>
      </c>
      <c r="L520" s="1829">
        <f t="shared" si="188"/>
        <v>416.6</v>
      </c>
      <c r="M520" s="1496">
        <f t="shared" si="189"/>
        <v>427.93852500000003</v>
      </c>
      <c r="N520" s="1496">
        <f t="shared" si="190"/>
        <v>456.46776</v>
      </c>
      <c r="O520" s="1496">
        <v>570.5847</v>
      </c>
      <c r="P520" s="1496">
        <f t="shared" si="191"/>
        <v>678.99579299999994</v>
      </c>
    </row>
    <row r="521" spans="1:16" ht="15.75" customHeight="1">
      <c r="A521" s="548" t="s">
        <v>1500</v>
      </c>
      <c r="B521" s="1494" t="s">
        <v>1501</v>
      </c>
      <c r="C521" s="1480" t="str">
        <f t="shared" si="160"/>
        <v>DXDH.3957.300.30</v>
      </c>
      <c r="D521" s="1504" t="s">
        <v>2284</v>
      </c>
      <c r="E521" s="1481">
        <v>300</v>
      </c>
      <c r="F521" s="1481">
        <v>30</v>
      </c>
      <c r="G521" s="1482" t="str">
        <f t="shared" si="187"/>
        <v>Disc DiamantatExpert pt. Gresie ft. dura, Portelan dur, Granit- Turbo 300x30 (mm) Super Premium - DXDH.3957.300.30</v>
      </c>
      <c r="H521" s="1558" t="s">
        <v>984</v>
      </c>
      <c r="I521" s="1496">
        <v>570.5847</v>
      </c>
      <c r="J521" s="1497"/>
      <c r="K521" s="1504" t="s">
        <v>1044</v>
      </c>
      <c r="L521" s="1829">
        <f t="shared" si="188"/>
        <v>416.6</v>
      </c>
      <c r="M521" s="1496">
        <f t="shared" si="189"/>
        <v>427.93852500000003</v>
      </c>
      <c r="N521" s="1496">
        <f t="shared" si="190"/>
        <v>456.46776</v>
      </c>
      <c r="O521" s="1496">
        <v>570.5847</v>
      </c>
      <c r="P521" s="1496">
        <f t="shared" si="191"/>
        <v>678.99579299999994</v>
      </c>
    </row>
    <row r="522" spans="1:16" ht="15.75" customHeight="1">
      <c r="A522" s="548" t="s">
        <v>1502</v>
      </c>
      <c r="B522" s="1494" t="s">
        <v>1503</v>
      </c>
      <c r="C522" s="1480" t="str">
        <f t="shared" si="160"/>
        <v>DXDH.3957.350.25</v>
      </c>
      <c r="D522" s="1504" t="s">
        <v>2284</v>
      </c>
      <c r="E522" s="1481">
        <v>350</v>
      </c>
      <c r="F522" s="1481">
        <v>25.4</v>
      </c>
      <c r="G522" s="1482" t="str">
        <f t="shared" si="187"/>
        <v>Disc DiamantatExpert pt. Gresie ft. dura, Portelan dur, Granit- Turbo 350x25.4 (mm) Super Premium - DXDH.3957.350.25</v>
      </c>
      <c r="H522" s="1558" t="s">
        <v>984</v>
      </c>
      <c r="I522" s="1496">
        <v>624.17880000000002</v>
      </c>
      <c r="J522" s="1497"/>
      <c r="K522" s="1504" t="s">
        <v>1044</v>
      </c>
      <c r="L522" s="1829">
        <f t="shared" si="188"/>
        <v>455.70000000000005</v>
      </c>
      <c r="M522" s="1496">
        <f t="shared" si="189"/>
        <v>468.13409999999999</v>
      </c>
      <c r="N522" s="1496">
        <f t="shared" si="190"/>
        <v>499.34304000000003</v>
      </c>
      <c r="O522" s="1496">
        <v>624.17880000000002</v>
      </c>
      <c r="P522" s="1496">
        <f t="shared" si="191"/>
        <v>742.77277200000003</v>
      </c>
    </row>
    <row r="523" spans="1:16" ht="15.75" customHeight="1">
      <c r="A523" s="548" t="s">
        <v>1504</v>
      </c>
      <c r="B523" s="1494" t="s">
        <v>1505</v>
      </c>
      <c r="C523" s="1480" t="str">
        <f t="shared" si="160"/>
        <v>DXDH.3957.350.30</v>
      </c>
      <c r="D523" s="1504" t="s">
        <v>2284</v>
      </c>
      <c r="E523" s="1481">
        <v>350</v>
      </c>
      <c r="F523" s="1481">
        <v>30</v>
      </c>
      <c r="G523" s="1482" t="str">
        <f t="shared" si="187"/>
        <v>Disc DiamantatExpert pt. Gresie ft. dura, Portelan dur, Granit- Turbo 350x30 (mm) Super Premium - DXDH.3957.350.30</v>
      </c>
      <c r="H523" s="1558" t="s">
        <v>984</v>
      </c>
      <c r="I523" s="1496">
        <v>624.17880000000002</v>
      </c>
      <c r="J523" s="1497"/>
      <c r="K523" s="1504" t="s">
        <v>1044</v>
      </c>
      <c r="L523" s="1829">
        <f t="shared" si="188"/>
        <v>455.70000000000005</v>
      </c>
      <c r="M523" s="1496">
        <f t="shared" si="189"/>
        <v>468.13409999999999</v>
      </c>
      <c r="N523" s="1496">
        <f t="shared" si="190"/>
        <v>499.34304000000003</v>
      </c>
      <c r="O523" s="1496">
        <v>624.17880000000002</v>
      </c>
      <c r="P523" s="1496">
        <f t="shared" si="191"/>
        <v>742.77277200000003</v>
      </c>
    </row>
    <row r="524" spans="1:16" ht="15.75" customHeight="1"/>
    <row r="525" spans="1:16" ht="15.75" customHeight="1">
      <c r="A525" s="195"/>
      <c r="B525" s="1487"/>
      <c r="C525" s="1337"/>
      <c r="D525" s="192" t="s">
        <v>4110</v>
      </c>
      <c r="E525" s="1346"/>
      <c r="F525" s="1346"/>
      <c r="G525" s="195"/>
      <c r="H525" s="1348"/>
      <c r="I525" s="1488"/>
      <c r="J525" s="1489"/>
      <c r="K525" s="1490"/>
      <c r="L525" s="1828"/>
      <c r="M525" s="1488"/>
      <c r="N525" s="1488"/>
      <c r="O525" s="1488"/>
      <c r="P525" s="1488"/>
    </row>
    <row r="526" spans="1:16" ht="15.75" customHeight="1">
      <c r="D526" s="1504" t="s">
        <v>2284</v>
      </c>
      <c r="E526" s="1481">
        <v>115</v>
      </c>
      <c r="F526" s="1481" t="s">
        <v>4111</v>
      </c>
    </row>
    <row r="527" spans="1:16" ht="15.75" customHeight="1"/>
    <row r="528" spans="1:16" ht="15.75" customHeight="1"/>
    <row r="529" spans="1:16" s="220" customFormat="1" ht="15.75" customHeight="1">
      <c r="A529" s="206"/>
      <c r="B529" s="207"/>
      <c r="C529" s="1336"/>
      <c r="D529" s="189" t="s">
        <v>1506</v>
      </c>
      <c r="E529" s="1345"/>
      <c r="F529" s="1345"/>
      <c r="G529" s="206"/>
      <c r="H529" s="1557"/>
      <c r="I529" s="555"/>
      <c r="J529" s="208"/>
      <c r="K529" s="209"/>
      <c r="L529" s="1827"/>
      <c r="M529" s="555"/>
      <c r="N529" s="1502"/>
      <c r="O529" s="555"/>
      <c r="P529" s="1502"/>
    </row>
    <row r="530" spans="1:16" ht="15.75" customHeight="1">
      <c r="A530" s="195"/>
      <c r="B530" s="1487"/>
      <c r="C530" s="1337"/>
      <c r="D530" s="192"/>
      <c r="E530" s="1346"/>
      <c r="F530" s="1346"/>
      <c r="G530" s="195"/>
      <c r="H530" s="1348"/>
      <c r="I530" s="1488"/>
      <c r="J530" s="1489"/>
      <c r="K530" s="1490"/>
      <c r="L530" s="1828"/>
      <c r="M530" s="1488"/>
      <c r="N530" s="1488"/>
      <c r="O530" s="1488"/>
      <c r="P530" s="1488"/>
    </row>
    <row r="531" spans="1:16" s="1551" customFormat="1" ht="15.75" customHeight="1">
      <c r="A531" s="210" t="s">
        <v>1507</v>
      </c>
      <c r="B531" s="1566" t="s">
        <v>1508</v>
      </c>
      <c r="C531" s="1567" t="str">
        <f t="shared" ref="C531:C574" si="192">CONCATENATE("DXDH.",B531)</f>
        <v>DXDH.2057.300.25</v>
      </c>
      <c r="D531" s="1551" t="s">
        <v>2283</v>
      </c>
      <c r="E531" s="1548">
        <v>300</v>
      </c>
      <c r="F531" s="1548">
        <v>25.4</v>
      </c>
      <c r="G531" s="1568" t="str">
        <f>CONCATENATE("Disc DiamantatExpert pt. ",+D531," ",+E531,"x",+F531," (mm) ",+K531," - ",+C531)</f>
        <v>Disc DiamantatExpert pt. Marmura - Laser - Silentios 300x25.4 (mm) Premium - DXDH.2057.300.25</v>
      </c>
      <c r="H531" s="1556" t="s">
        <v>984</v>
      </c>
      <c r="I531" s="1549">
        <v>674.60039999999992</v>
      </c>
      <c r="J531" s="1484" t="s">
        <v>1417</v>
      </c>
      <c r="K531" s="1551" t="s">
        <v>1026</v>
      </c>
      <c r="L531" s="1761">
        <f t="shared" ref="L531:L535" si="193">ROUNDUP(O531*0.73,1)</f>
        <v>492.5</v>
      </c>
      <c r="M531" s="1549">
        <f t="shared" ref="M531:M535" si="194">O531*0.75</f>
        <v>505.95029999999997</v>
      </c>
      <c r="N531" s="1549">
        <f t="shared" si="190"/>
        <v>539.68031999999994</v>
      </c>
      <c r="O531" s="1549">
        <v>674.60039999999992</v>
      </c>
      <c r="P531" s="1549">
        <f t="shared" si="191"/>
        <v>802.77447599999982</v>
      </c>
    </row>
    <row r="532" spans="1:16" s="1551" customFormat="1" ht="15.75" customHeight="1">
      <c r="A532" s="210" t="s">
        <v>1509</v>
      </c>
      <c r="B532" s="1566" t="s">
        <v>1510</v>
      </c>
      <c r="C532" s="1567" t="str">
        <f t="shared" si="192"/>
        <v>DXDH.2057.300.30</v>
      </c>
      <c r="D532" s="1551" t="s">
        <v>2283</v>
      </c>
      <c r="E532" s="1548">
        <v>300</v>
      </c>
      <c r="F532" s="1548">
        <v>30</v>
      </c>
      <c r="G532" s="1568" t="str">
        <f>CONCATENATE("Disc DiamantatExpert pt. ",+D532," ",+E532,"x",+F532," (mm) ",+K532," - ",+C532)</f>
        <v>Disc DiamantatExpert pt. Marmura - Laser - Silentios 300x30 (mm) Premium - DXDH.2057.300.30</v>
      </c>
      <c r="H532" s="1556" t="s">
        <v>984</v>
      </c>
      <c r="I532" s="1549">
        <v>674.60039999999992</v>
      </c>
      <c r="J532" s="1484" t="s">
        <v>1150</v>
      </c>
      <c r="K532" s="1551" t="s">
        <v>1026</v>
      </c>
      <c r="L532" s="1761">
        <f t="shared" si="193"/>
        <v>492.5</v>
      </c>
      <c r="M532" s="1549">
        <f t="shared" si="194"/>
        <v>505.95029999999997</v>
      </c>
      <c r="N532" s="1549">
        <f t="shared" si="190"/>
        <v>539.68031999999994</v>
      </c>
      <c r="O532" s="1549">
        <v>674.60039999999992</v>
      </c>
      <c r="P532" s="1549">
        <f t="shared" si="191"/>
        <v>802.77447599999982</v>
      </c>
    </row>
    <row r="533" spans="1:16" s="1551" customFormat="1" ht="15.75" customHeight="1">
      <c r="A533" s="210" t="s">
        <v>1511</v>
      </c>
      <c r="B533" s="1566" t="s">
        <v>1512</v>
      </c>
      <c r="C533" s="1567" t="str">
        <f t="shared" si="192"/>
        <v>DXDH.2057.350.25</v>
      </c>
      <c r="D533" s="1551" t="s">
        <v>2283</v>
      </c>
      <c r="E533" s="1548">
        <v>350</v>
      </c>
      <c r="F533" s="1548">
        <v>25.4</v>
      </c>
      <c r="G533" s="1568" t="str">
        <f>CONCATENATE("Disc DiamantatExpert pt. ",+D533," ",+E533,"x",+F533," (mm) ",+K533," - ",+C533)</f>
        <v>Disc DiamantatExpert pt. Marmura - Laser - Silentios 350x25.4 (mm) Premium - DXDH.2057.350.25</v>
      </c>
      <c r="H533" s="1556" t="s">
        <v>984</v>
      </c>
      <c r="I533" s="1549">
        <v>830.85659999999996</v>
      </c>
      <c r="J533" s="1484" t="s">
        <v>1171</v>
      </c>
      <c r="K533" s="1551" t="s">
        <v>1026</v>
      </c>
      <c r="L533" s="1761">
        <f t="shared" si="193"/>
        <v>606.6</v>
      </c>
      <c r="M533" s="1549">
        <f t="shared" si="194"/>
        <v>623.14244999999994</v>
      </c>
      <c r="N533" s="1549">
        <f t="shared" si="190"/>
        <v>664.68528000000003</v>
      </c>
      <c r="O533" s="1549">
        <v>830.85659999999996</v>
      </c>
      <c r="P533" s="1549">
        <f t="shared" si="191"/>
        <v>988.71935399999995</v>
      </c>
    </row>
    <row r="534" spans="1:16" s="1551" customFormat="1" ht="15.75" customHeight="1">
      <c r="A534" s="210" t="s">
        <v>1513</v>
      </c>
      <c r="B534" s="1566" t="s">
        <v>1514</v>
      </c>
      <c r="C534" s="1567" t="str">
        <f t="shared" si="192"/>
        <v>DXDH.2057.350.30</v>
      </c>
      <c r="D534" s="1551" t="s">
        <v>2283</v>
      </c>
      <c r="E534" s="1548">
        <v>350</v>
      </c>
      <c r="F534" s="1548">
        <v>30</v>
      </c>
      <c r="G534" s="1568" t="str">
        <f>CONCATENATE("Disc DiamantatExpert pt. ",+D534," ",+E534,"x",+F534," (mm) ",+K534," - ",+C534)</f>
        <v>Disc DiamantatExpert pt. Marmura - Laser - Silentios 350x30 (mm) Premium - DXDH.2057.350.30</v>
      </c>
      <c r="H534" s="1556" t="s">
        <v>984</v>
      </c>
      <c r="I534" s="1549">
        <v>830.85659999999996</v>
      </c>
      <c r="J534" s="1484" t="s">
        <v>1515</v>
      </c>
      <c r="K534" s="1551" t="s">
        <v>1026</v>
      </c>
      <c r="L534" s="1761">
        <f t="shared" si="193"/>
        <v>606.6</v>
      </c>
      <c r="M534" s="1549">
        <f t="shared" si="194"/>
        <v>623.14244999999994</v>
      </c>
      <c r="N534" s="1549">
        <f t="shared" si="190"/>
        <v>664.68528000000003</v>
      </c>
      <c r="O534" s="1549">
        <v>830.85659999999996</v>
      </c>
      <c r="P534" s="1549">
        <f t="shared" si="191"/>
        <v>988.71935399999995</v>
      </c>
    </row>
    <row r="535" spans="1:16" s="1551" customFormat="1" ht="15.75" customHeight="1">
      <c r="A535" s="210" t="s">
        <v>1516</v>
      </c>
      <c r="B535" s="1566" t="s">
        <v>1517</v>
      </c>
      <c r="C535" s="1567" t="str">
        <f t="shared" si="192"/>
        <v>DXDH.2057.400.25</v>
      </c>
      <c r="D535" s="1551" t="s">
        <v>2283</v>
      </c>
      <c r="E535" s="1548">
        <v>400</v>
      </c>
      <c r="F535" s="1548">
        <v>25.4</v>
      </c>
      <c r="G535" s="1568" t="str">
        <f>CONCATENATE("Disc DiamantatExpert pt. ",+D535," ",+E535,"x",+F535," (mm) ",+K535," - ",+C535)</f>
        <v>Disc DiamantatExpert pt. Marmura - Laser - Silentios 400x25.4 (mm) Premium - DXDH.2057.400.25</v>
      </c>
      <c r="H535" s="1556" t="s">
        <v>984</v>
      </c>
      <c r="I535" s="1549">
        <v>1061.2224000000001</v>
      </c>
      <c r="J535" s="1484" t="s">
        <v>1411</v>
      </c>
      <c r="K535" s="1551" t="s">
        <v>1026</v>
      </c>
      <c r="L535" s="1761">
        <f t="shared" si="193"/>
        <v>774.7</v>
      </c>
      <c r="M535" s="1549">
        <f t="shared" si="194"/>
        <v>795.91680000000008</v>
      </c>
      <c r="N535" s="1549">
        <f t="shared" si="190"/>
        <v>848.97792000000015</v>
      </c>
      <c r="O535" s="1549">
        <v>1061.2224000000001</v>
      </c>
      <c r="P535" s="1549">
        <f t="shared" si="191"/>
        <v>1262.854656</v>
      </c>
    </row>
    <row r="536" spans="1:16" ht="15.75" customHeight="1">
      <c r="J536" s="1499" t="s">
        <v>1414</v>
      </c>
    </row>
    <row r="537" spans="1:16" ht="15.75" customHeight="1"/>
    <row r="538" spans="1:16" ht="15.75" customHeight="1">
      <c r="A538" s="195"/>
      <c r="B538" s="1487"/>
      <c r="C538" s="1337"/>
      <c r="D538" s="192" t="s">
        <v>1518</v>
      </c>
      <c r="E538" s="1346"/>
      <c r="F538" s="1346"/>
      <c r="G538" s="195"/>
      <c r="H538" s="1348"/>
      <c r="I538" s="1488"/>
      <c r="J538" s="1489"/>
      <c r="K538" s="1490"/>
      <c r="L538" s="1828"/>
      <c r="M538" s="1488"/>
      <c r="N538" s="1488"/>
      <c r="O538" s="1488"/>
      <c r="P538" s="1488"/>
    </row>
    <row r="539" spans="1:16" s="1551" customFormat="1" ht="15.75" customHeight="1">
      <c r="A539" s="1570" t="s">
        <v>1040</v>
      </c>
      <c r="B539" s="1566" t="s">
        <v>1519</v>
      </c>
      <c r="C539" s="1567" t="str">
        <f t="shared" si="192"/>
        <v>DXDH.2117.100-G</v>
      </c>
      <c r="D539" s="1551" t="s">
        <v>2285</v>
      </c>
      <c r="E539" s="1548">
        <v>100</v>
      </c>
      <c r="F539" s="1548">
        <v>22.2</v>
      </c>
      <c r="G539" s="1568" t="str">
        <f t="shared" ref="G539:G553" si="195">CONCATENATE("Disc DiamantatExpert pt. ",+D539," ",+E539,"x",+F539," (mm) ",+K539," - ",+C539)</f>
        <v>Disc DiamantatExpert pt. Marmura, Fibra optica &amp; Plastic 100x22.2 (mm) Premium - DXDH.2117.100-G</v>
      </c>
      <c r="H539" s="1556" t="s">
        <v>984</v>
      </c>
      <c r="I539" s="1549">
        <v>104.5656</v>
      </c>
      <c r="J539" s="1484" t="s">
        <v>1417</v>
      </c>
      <c r="K539" s="1551" t="s">
        <v>1026</v>
      </c>
      <c r="L539" s="1761">
        <f t="shared" ref="L539:L555" si="196">ROUNDUP(O539*0.73,1)</f>
        <v>76.399999999999991</v>
      </c>
      <c r="M539" s="1549">
        <f t="shared" ref="M539:M555" si="197">O539*0.75</f>
        <v>78.424199999999999</v>
      </c>
      <c r="N539" s="1549">
        <f t="shared" si="190"/>
        <v>83.652480000000011</v>
      </c>
      <c r="O539" s="1549">
        <v>104.5656</v>
      </c>
      <c r="P539" s="1549">
        <f t="shared" si="191"/>
        <v>124.433064</v>
      </c>
    </row>
    <row r="540" spans="1:16" s="1551" customFormat="1" ht="15.75" customHeight="1">
      <c r="A540" s="210" t="s">
        <v>1520</v>
      </c>
      <c r="B540" s="1566" t="s">
        <v>1521</v>
      </c>
      <c r="C540" s="1567" t="str">
        <f t="shared" si="192"/>
        <v>DXDH.2117.115-G</v>
      </c>
      <c r="D540" s="1551" t="s">
        <v>2285</v>
      </c>
      <c r="E540" s="1548">
        <v>115</v>
      </c>
      <c r="F540" s="1548">
        <v>22.2</v>
      </c>
      <c r="G540" s="1568" t="str">
        <f t="shared" si="195"/>
        <v>Disc DiamantatExpert pt. Marmura, Fibra optica &amp; Plastic 115x22.2 (mm) Premium - DXDH.2117.115-G</v>
      </c>
      <c r="H540" s="1556" t="s">
        <v>984</v>
      </c>
      <c r="I540" s="1549">
        <v>104.5656</v>
      </c>
      <c r="J540" s="1484" t="s">
        <v>1522</v>
      </c>
      <c r="K540" s="1551" t="s">
        <v>1026</v>
      </c>
      <c r="L540" s="1761">
        <f t="shared" si="196"/>
        <v>76.399999999999991</v>
      </c>
      <c r="M540" s="1549">
        <f t="shared" si="197"/>
        <v>78.424199999999999</v>
      </c>
      <c r="N540" s="1549">
        <f t="shared" si="190"/>
        <v>83.652480000000011</v>
      </c>
      <c r="O540" s="1549">
        <v>104.5656</v>
      </c>
      <c r="P540" s="1549">
        <f t="shared" si="191"/>
        <v>124.433064</v>
      </c>
    </row>
    <row r="541" spans="1:16" s="1551" customFormat="1" ht="15.75" customHeight="1">
      <c r="A541" s="210" t="s">
        <v>1523</v>
      </c>
      <c r="B541" s="1566" t="s">
        <v>1524</v>
      </c>
      <c r="C541" s="1567" t="str">
        <f t="shared" si="192"/>
        <v>DXDH.2117.115-S</v>
      </c>
      <c r="D541" s="1551" t="s">
        <v>2285</v>
      </c>
      <c r="E541" s="1548">
        <v>115</v>
      </c>
      <c r="F541" s="1548">
        <v>22.2</v>
      </c>
      <c r="G541" s="1568" t="str">
        <f t="shared" si="195"/>
        <v>Disc DiamantatExpert pt. Marmura, Fibra optica &amp; Plastic 115x22.2 (mm) Premium - DXDH.2117.115-S</v>
      </c>
      <c r="H541" s="1556" t="s">
        <v>984</v>
      </c>
      <c r="I541" s="1549">
        <v>104.5656</v>
      </c>
      <c r="J541" s="1484" t="s">
        <v>1387</v>
      </c>
      <c r="K541" s="1551" t="s">
        <v>1026</v>
      </c>
      <c r="L541" s="1761">
        <f t="shared" si="196"/>
        <v>76.399999999999991</v>
      </c>
      <c r="M541" s="1549">
        <f t="shared" si="197"/>
        <v>78.424199999999999</v>
      </c>
      <c r="N541" s="1549">
        <f t="shared" si="190"/>
        <v>83.652480000000011</v>
      </c>
      <c r="O541" s="1549">
        <v>104.5656</v>
      </c>
      <c r="P541" s="1549">
        <f t="shared" si="191"/>
        <v>124.433064</v>
      </c>
    </row>
    <row r="542" spans="1:16" s="1551" customFormat="1" ht="15.75" customHeight="1">
      <c r="A542" s="1570" t="s">
        <v>1040</v>
      </c>
      <c r="B542" s="1566" t="s">
        <v>1525</v>
      </c>
      <c r="C542" s="1567" t="str">
        <f t="shared" si="192"/>
        <v>DXDH.2117.125-G</v>
      </c>
      <c r="D542" s="1551" t="s">
        <v>2285</v>
      </c>
      <c r="E542" s="1548">
        <v>125</v>
      </c>
      <c r="F542" s="1548">
        <v>22.2</v>
      </c>
      <c r="G542" s="1568" t="str">
        <f t="shared" si="195"/>
        <v>Disc DiamantatExpert pt. Marmura, Fibra optica &amp; Plastic 125x22.2 (mm) Premium - DXDH.2117.125-G</v>
      </c>
      <c r="H542" s="1556" t="s">
        <v>984</v>
      </c>
      <c r="I542" s="1549">
        <v>129.94559999999998</v>
      </c>
      <c r="J542" s="1484"/>
      <c r="K542" s="1551" t="s">
        <v>1026</v>
      </c>
      <c r="L542" s="1761">
        <f t="shared" si="196"/>
        <v>94.899999999999991</v>
      </c>
      <c r="M542" s="1549">
        <f t="shared" si="197"/>
        <v>97.459199999999981</v>
      </c>
      <c r="N542" s="1549">
        <f t="shared" si="190"/>
        <v>103.95648</v>
      </c>
      <c r="O542" s="1549">
        <v>129.94559999999998</v>
      </c>
      <c r="P542" s="1549">
        <f t="shared" si="191"/>
        <v>154.63526399999998</v>
      </c>
    </row>
    <row r="543" spans="1:16" s="1551" customFormat="1" ht="15.75" customHeight="1">
      <c r="A543" s="1570" t="s">
        <v>1040</v>
      </c>
      <c r="B543" s="1566" t="s">
        <v>1526</v>
      </c>
      <c r="C543" s="1567" t="str">
        <f t="shared" si="192"/>
        <v>DXDH.2117.125-S</v>
      </c>
      <c r="D543" s="1551" t="s">
        <v>2285</v>
      </c>
      <c r="E543" s="1548">
        <v>125</v>
      </c>
      <c r="F543" s="1548">
        <v>22.2</v>
      </c>
      <c r="G543" s="1568" t="str">
        <f t="shared" si="195"/>
        <v>Disc DiamantatExpert pt. Marmura, Fibra optica &amp; Plastic 125x22.2 (mm) Premium - DXDH.2117.125-S</v>
      </c>
      <c r="H543" s="1556" t="s">
        <v>984</v>
      </c>
      <c r="I543" s="1549">
        <v>129.94559999999998</v>
      </c>
      <c r="J543" s="1484"/>
      <c r="K543" s="1551" t="s">
        <v>1026</v>
      </c>
      <c r="L543" s="1761">
        <f t="shared" si="196"/>
        <v>94.899999999999991</v>
      </c>
      <c r="M543" s="1549">
        <f t="shared" si="197"/>
        <v>97.459199999999981</v>
      </c>
      <c r="N543" s="1549">
        <f t="shared" si="190"/>
        <v>103.95648</v>
      </c>
      <c r="O543" s="1549">
        <v>129.94559999999998</v>
      </c>
      <c r="P543" s="1549">
        <f t="shared" si="191"/>
        <v>154.63526399999998</v>
      </c>
    </row>
    <row r="544" spans="1:16" s="1551" customFormat="1" ht="15.75" customHeight="1">
      <c r="A544" s="1570" t="s">
        <v>1040</v>
      </c>
      <c r="B544" s="1566" t="s">
        <v>1527</v>
      </c>
      <c r="C544" s="1567" t="str">
        <f t="shared" si="192"/>
        <v>DXDH.2117.150-G</v>
      </c>
      <c r="D544" s="1551" t="s">
        <v>2285</v>
      </c>
      <c r="E544" s="1548">
        <v>150</v>
      </c>
      <c r="F544" s="1548">
        <v>22.2</v>
      </c>
      <c r="G544" s="1568" t="str">
        <f t="shared" si="195"/>
        <v>Disc DiamantatExpert pt. Marmura, Fibra optica &amp; Plastic 150x22.2 (mm) Premium - DXDH.2117.150-G</v>
      </c>
      <c r="H544" s="1556" t="s">
        <v>984</v>
      </c>
      <c r="I544" s="1549">
        <v>180.79020000000003</v>
      </c>
      <c r="J544" s="1484"/>
      <c r="K544" s="1551" t="s">
        <v>1026</v>
      </c>
      <c r="L544" s="1761">
        <f t="shared" si="196"/>
        <v>132</v>
      </c>
      <c r="M544" s="1549">
        <f t="shared" si="197"/>
        <v>135.59265000000002</v>
      </c>
      <c r="N544" s="1549">
        <f t="shared" si="190"/>
        <v>144.63216000000003</v>
      </c>
      <c r="O544" s="1549">
        <v>180.79020000000003</v>
      </c>
      <c r="P544" s="1549">
        <f t="shared" si="191"/>
        <v>215.14033800000001</v>
      </c>
    </row>
    <row r="545" spans="1:16" s="1551" customFormat="1" ht="15.75" customHeight="1">
      <c r="A545" s="1570" t="s">
        <v>1040</v>
      </c>
      <c r="B545" s="1566" t="s">
        <v>1528</v>
      </c>
      <c r="C545" s="1567" t="str">
        <f t="shared" si="192"/>
        <v>DXDH.2117.150-S</v>
      </c>
      <c r="D545" s="1551" t="s">
        <v>2285</v>
      </c>
      <c r="E545" s="1548">
        <v>150</v>
      </c>
      <c r="F545" s="1548">
        <v>22.2</v>
      </c>
      <c r="G545" s="1568" t="str">
        <f t="shared" si="195"/>
        <v>Disc DiamantatExpert pt. Marmura, Fibra optica &amp; Plastic 150x22.2 (mm) Premium - DXDH.2117.150-S</v>
      </c>
      <c r="H545" s="1556" t="s">
        <v>984</v>
      </c>
      <c r="I545" s="1549">
        <v>180.79020000000003</v>
      </c>
      <c r="J545" s="1484"/>
      <c r="K545" s="1551" t="s">
        <v>1026</v>
      </c>
      <c r="L545" s="1761">
        <f t="shared" si="196"/>
        <v>132</v>
      </c>
      <c r="M545" s="1549">
        <f t="shared" si="197"/>
        <v>135.59265000000002</v>
      </c>
      <c r="N545" s="1549">
        <f t="shared" si="190"/>
        <v>144.63216000000003</v>
      </c>
      <c r="O545" s="1549">
        <v>180.79020000000003</v>
      </c>
      <c r="P545" s="1549">
        <f t="shared" si="191"/>
        <v>215.14033800000001</v>
      </c>
    </row>
    <row r="546" spans="1:16" s="1551" customFormat="1" ht="15.75" customHeight="1">
      <c r="A546" s="1570" t="s">
        <v>1040</v>
      </c>
      <c r="B546" s="1566" t="s">
        <v>1529</v>
      </c>
      <c r="C546" s="1567" t="str">
        <f t="shared" si="192"/>
        <v>DXDH.2117.180-G</v>
      </c>
      <c r="D546" s="1551" t="s">
        <v>2285</v>
      </c>
      <c r="E546" s="1548">
        <v>180</v>
      </c>
      <c r="F546" s="1548">
        <v>22.2</v>
      </c>
      <c r="G546" s="1568" t="str">
        <f t="shared" si="195"/>
        <v>Disc DiamantatExpert pt. Marmura, Fibra optica &amp; Plastic 180x22.2 (mm) Premium - DXDH.2117.180-G</v>
      </c>
      <c r="H546" s="1556" t="s">
        <v>984</v>
      </c>
      <c r="I546" s="1549">
        <v>249.9084</v>
      </c>
      <c r="J546" s="1484"/>
      <c r="K546" s="1551" t="s">
        <v>1026</v>
      </c>
      <c r="L546" s="1761">
        <f t="shared" si="196"/>
        <v>182.5</v>
      </c>
      <c r="M546" s="1549">
        <f t="shared" si="197"/>
        <v>187.43129999999999</v>
      </c>
      <c r="N546" s="1549">
        <f t="shared" si="190"/>
        <v>199.92672000000002</v>
      </c>
      <c r="O546" s="1549">
        <v>249.9084</v>
      </c>
      <c r="P546" s="1549">
        <f t="shared" si="191"/>
        <v>297.39099599999997</v>
      </c>
    </row>
    <row r="547" spans="1:16" s="1551" customFormat="1" ht="15.75" customHeight="1">
      <c r="A547" s="1570" t="s">
        <v>1040</v>
      </c>
      <c r="B547" s="1566" t="s">
        <v>1530</v>
      </c>
      <c r="C547" s="1567" t="str">
        <f t="shared" si="192"/>
        <v>DXDH.2117.180-S</v>
      </c>
      <c r="D547" s="1551" t="s">
        <v>2285</v>
      </c>
      <c r="E547" s="1548">
        <v>180</v>
      </c>
      <c r="F547" s="1548">
        <v>22.2</v>
      </c>
      <c r="G547" s="1568" t="str">
        <f t="shared" si="195"/>
        <v>Disc DiamantatExpert pt. Marmura, Fibra optica &amp; Plastic 180x22.2 (mm) Premium - DXDH.2117.180-S</v>
      </c>
      <c r="H547" s="1556" t="s">
        <v>984</v>
      </c>
      <c r="I547" s="1549">
        <v>249.9084</v>
      </c>
      <c r="J547" s="1484"/>
      <c r="K547" s="1551" t="s">
        <v>1026</v>
      </c>
      <c r="L547" s="1761">
        <f t="shared" si="196"/>
        <v>182.5</v>
      </c>
      <c r="M547" s="1549">
        <f t="shared" si="197"/>
        <v>187.43129999999999</v>
      </c>
      <c r="N547" s="1549">
        <f t="shared" si="190"/>
        <v>199.92672000000002</v>
      </c>
      <c r="O547" s="1549">
        <v>249.9084</v>
      </c>
      <c r="P547" s="1549">
        <f t="shared" si="191"/>
        <v>297.39099599999997</v>
      </c>
    </row>
    <row r="548" spans="1:16" s="1551" customFormat="1" ht="15.75" customHeight="1">
      <c r="A548" s="210" t="s">
        <v>1531</v>
      </c>
      <c r="B548" s="1566" t="s">
        <v>1532</v>
      </c>
      <c r="C548" s="1567" t="str">
        <f t="shared" si="192"/>
        <v>DXDH.2117.230-G</v>
      </c>
      <c r="D548" s="1551" t="s">
        <v>2285</v>
      </c>
      <c r="E548" s="1548">
        <v>230</v>
      </c>
      <c r="F548" s="1548">
        <v>22.2</v>
      </c>
      <c r="G548" s="1568" t="str">
        <f t="shared" si="195"/>
        <v>Disc DiamantatExpert pt. Marmura, Fibra optica &amp; Plastic 230x22.2 (mm) Premium - DXDH.2117.230-G</v>
      </c>
      <c r="H548" s="1556" t="s">
        <v>984</v>
      </c>
      <c r="I548" s="1549">
        <v>306.92880000000002</v>
      </c>
      <c r="J548" s="1484"/>
      <c r="K548" s="1551" t="s">
        <v>1026</v>
      </c>
      <c r="L548" s="1761">
        <f t="shared" si="196"/>
        <v>224.1</v>
      </c>
      <c r="M548" s="1549">
        <f t="shared" si="197"/>
        <v>230.19660000000002</v>
      </c>
      <c r="N548" s="1549">
        <f t="shared" si="190"/>
        <v>245.54304000000002</v>
      </c>
      <c r="O548" s="1549">
        <v>306.92880000000002</v>
      </c>
      <c r="P548" s="1549">
        <f t="shared" si="191"/>
        <v>365.245272</v>
      </c>
    </row>
    <row r="549" spans="1:16" s="1551" customFormat="1" ht="15.75" customHeight="1">
      <c r="A549" s="210" t="s">
        <v>1533</v>
      </c>
      <c r="B549" s="1566" t="s">
        <v>1534</v>
      </c>
      <c r="C549" s="1567" t="str">
        <f t="shared" si="192"/>
        <v>DXDH.2117.230-S</v>
      </c>
      <c r="D549" s="1551" t="s">
        <v>2285</v>
      </c>
      <c r="E549" s="1548">
        <v>230</v>
      </c>
      <c r="F549" s="1548">
        <v>22.2</v>
      </c>
      <c r="G549" s="1568" t="str">
        <f t="shared" si="195"/>
        <v>Disc DiamantatExpert pt. Marmura, Fibra optica &amp; Plastic 230x22.2 (mm) Premium - DXDH.2117.230-S</v>
      </c>
      <c r="H549" s="1556" t="s">
        <v>984</v>
      </c>
      <c r="I549" s="1549">
        <v>306.92880000000002</v>
      </c>
      <c r="J549" s="1484"/>
      <c r="K549" s="1551" t="s">
        <v>1026</v>
      </c>
      <c r="L549" s="1761">
        <f t="shared" si="196"/>
        <v>224.1</v>
      </c>
      <c r="M549" s="1549">
        <f t="shared" si="197"/>
        <v>230.19660000000002</v>
      </c>
      <c r="N549" s="1549">
        <f t="shared" si="190"/>
        <v>245.54304000000002</v>
      </c>
      <c r="O549" s="1549">
        <v>306.92880000000002</v>
      </c>
      <c r="P549" s="1549">
        <f t="shared" si="191"/>
        <v>365.245272</v>
      </c>
    </row>
    <row r="550" spans="1:16" s="1551" customFormat="1" ht="15.75" customHeight="1">
      <c r="A550" s="1570" t="s">
        <v>1040</v>
      </c>
      <c r="B550" s="1566" t="s">
        <v>1535</v>
      </c>
      <c r="C550" s="1567" t="str">
        <f t="shared" si="192"/>
        <v>DXDH.2117.300.20-G</v>
      </c>
      <c r="D550" s="1551" t="s">
        <v>2285</v>
      </c>
      <c r="E550" s="1548">
        <v>300</v>
      </c>
      <c r="F550" s="1548">
        <v>20</v>
      </c>
      <c r="G550" s="1568" t="str">
        <f t="shared" si="195"/>
        <v>Disc DiamantatExpert pt. Marmura, Fibra optica &amp; Plastic 300x20 (mm) Premium - DXDH.2117.300.20-G</v>
      </c>
      <c r="H550" s="1556" t="s">
        <v>984</v>
      </c>
      <c r="I550" s="1549">
        <v>534.50280000000009</v>
      </c>
      <c r="J550" s="1484"/>
      <c r="K550" s="1551" t="s">
        <v>1026</v>
      </c>
      <c r="L550" s="1761">
        <f t="shared" si="196"/>
        <v>390.20000000000005</v>
      </c>
      <c r="M550" s="1549">
        <f t="shared" si="197"/>
        <v>400.87710000000004</v>
      </c>
      <c r="N550" s="1549">
        <f t="shared" si="190"/>
        <v>427.60224000000011</v>
      </c>
      <c r="O550" s="1549">
        <v>534.50280000000009</v>
      </c>
      <c r="P550" s="1549">
        <f t="shared" si="191"/>
        <v>636.05833200000006</v>
      </c>
    </row>
    <row r="551" spans="1:16" s="1551" customFormat="1" ht="15.75" customHeight="1">
      <c r="A551" s="1570" t="s">
        <v>1040</v>
      </c>
      <c r="B551" s="1566" t="s">
        <v>1536</v>
      </c>
      <c r="C551" s="1567" t="str">
        <f t="shared" si="192"/>
        <v>DXDH.2117.300.20-S</v>
      </c>
      <c r="D551" s="1551" t="s">
        <v>2285</v>
      </c>
      <c r="E551" s="1548">
        <v>300</v>
      </c>
      <c r="F551" s="1548">
        <v>20</v>
      </c>
      <c r="G551" s="1568" t="str">
        <f t="shared" si="195"/>
        <v>Disc DiamantatExpert pt. Marmura, Fibra optica &amp; Plastic 300x20 (mm) Premium - DXDH.2117.300.20-S</v>
      </c>
      <c r="H551" s="1556" t="s">
        <v>984</v>
      </c>
      <c r="I551" s="1549">
        <v>534.50280000000009</v>
      </c>
      <c r="J551" s="1484"/>
      <c r="K551" s="1551" t="s">
        <v>1026</v>
      </c>
      <c r="L551" s="1761">
        <f t="shared" si="196"/>
        <v>390.20000000000005</v>
      </c>
      <c r="M551" s="1549">
        <f t="shared" si="197"/>
        <v>400.87710000000004</v>
      </c>
      <c r="N551" s="1549">
        <f t="shared" si="190"/>
        <v>427.60224000000011</v>
      </c>
      <c r="O551" s="1549">
        <v>534.50280000000009</v>
      </c>
      <c r="P551" s="1549">
        <f t="shared" si="191"/>
        <v>636.05833200000006</v>
      </c>
    </row>
    <row r="552" spans="1:16" s="1551" customFormat="1" ht="15.75" customHeight="1">
      <c r="A552" s="1570" t="s">
        <v>1040</v>
      </c>
      <c r="B552" s="1566" t="s">
        <v>1537</v>
      </c>
      <c r="C552" s="1567" t="str">
        <f t="shared" si="192"/>
        <v>DXDH.2117.350.20-G</v>
      </c>
      <c r="D552" s="1551" t="s">
        <v>2285</v>
      </c>
      <c r="E552" s="1548">
        <v>350</v>
      </c>
      <c r="F552" s="1548">
        <v>20</v>
      </c>
      <c r="G552" s="1568" t="str">
        <f t="shared" si="195"/>
        <v>Disc DiamantatExpert pt. Marmura, Fibra optica &amp; Plastic 350x20 (mm) Premium - DXDH.2117.350.20-G</v>
      </c>
      <c r="H552" s="1556" t="s">
        <v>984</v>
      </c>
      <c r="I552" s="1549">
        <v>684.49860000000001</v>
      </c>
      <c r="J552" s="1484"/>
      <c r="K552" s="1551" t="s">
        <v>1026</v>
      </c>
      <c r="L552" s="1761">
        <f t="shared" si="196"/>
        <v>499.70000000000005</v>
      </c>
      <c r="M552" s="1549">
        <f t="shared" si="197"/>
        <v>513.37395000000004</v>
      </c>
      <c r="N552" s="1549">
        <f t="shared" si="190"/>
        <v>547.59888000000001</v>
      </c>
      <c r="O552" s="1549">
        <v>684.49860000000001</v>
      </c>
      <c r="P552" s="1549">
        <f t="shared" si="191"/>
        <v>814.55333399999995</v>
      </c>
    </row>
    <row r="553" spans="1:16" s="1551" customFormat="1" ht="15.75" customHeight="1">
      <c r="A553" s="1570" t="s">
        <v>1040</v>
      </c>
      <c r="B553" s="1566" t="s">
        <v>1538</v>
      </c>
      <c r="C553" s="1567" t="str">
        <f t="shared" si="192"/>
        <v>DXDH.2117.350.20-S</v>
      </c>
      <c r="D553" s="1551" t="s">
        <v>2285</v>
      </c>
      <c r="E553" s="1548">
        <v>350</v>
      </c>
      <c r="F553" s="1548">
        <v>20</v>
      </c>
      <c r="G553" s="1568" t="str">
        <f t="shared" si="195"/>
        <v>Disc DiamantatExpert pt. Marmura, Fibra optica &amp; Plastic 350x20 (mm) Premium - DXDH.2117.350.20-S</v>
      </c>
      <c r="H553" s="1556" t="s">
        <v>984</v>
      </c>
      <c r="I553" s="1549">
        <v>684.49860000000001</v>
      </c>
      <c r="J553" s="1484"/>
      <c r="K553" s="1551" t="s">
        <v>1026</v>
      </c>
      <c r="L553" s="1761">
        <f t="shared" si="196"/>
        <v>499.70000000000005</v>
      </c>
      <c r="M553" s="1549">
        <f t="shared" si="197"/>
        <v>513.37395000000004</v>
      </c>
      <c r="N553" s="1549">
        <f t="shared" si="190"/>
        <v>547.59888000000001</v>
      </c>
      <c r="O553" s="1549">
        <v>684.49860000000001</v>
      </c>
      <c r="P553" s="1549">
        <f t="shared" si="191"/>
        <v>814.55333399999995</v>
      </c>
    </row>
    <row r="554" spans="1:16" s="1551" customFormat="1" ht="15.75" customHeight="1">
      <c r="A554" s="1570"/>
      <c r="B554" s="1566"/>
      <c r="C554" s="1567"/>
      <c r="E554" s="1548"/>
      <c r="F554" s="1548"/>
      <c r="G554" s="1568"/>
      <c r="H554" s="1556"/>
      <c r="I554" s="1549"/>
      <c r="J554" s="1484"/>
      <c r="L554" s="1761"/>
      <c r="M554" s="1549"/>
      <c r="N554" s="1549"/>
      <c r="O554" s="1549"/>
      <c r="P554" s="1549"/>
    </row>
    <row r="555" spans="1:16" s="1551" customFormat="1" ht="15.75" customHeight="1">
      <c r="A555" s="210" t="s">
        <v>1539</v>
      </c>
      <c r="B555" s="1566" t="s">
        <v>1540</v>
      </c>
      <c r="C555" s="1567" t="str">
        <f t="shared" si="192"/>
        <v>DXDH.2117.125-GB-M14</v>
      </c>
      <c r="D555" s="1551" t="s">
        <v>2286</v>
      </c>
      <c r="E555" s="1548">
        <v>125</v>
      </c>
      <c r="F555" s="1548" t="s">
        <v>2258</v>
      </c>
      <c r="G555" s="1568" t="str">
        <f>CONCATENATE("Disc DiamantatExpert pt. ",+D555," ",+E555,"x",+F555," (mm) ",+K555," - ",+C555)</f>
        <v>Disc DiamantatExpert pt. taiere si slefuire - Marmura 125xM14 (mm) Premium - DXDH.2117.125-GB-M14</v>
      </c>
      <c r="H555" s="1556" t="s">
        <v>984</v>
      </c>
      <c r="I555" s="1549">
        <v>184.17420000000001</v>
      </c>
      <c r="J555" s="1484"/>
      <c r="K555" s="1551" t="s">
        <v>1026</v>
      </c>
      <c r="L555" s="1761">
        <f t="shared" si="196"/>
        <v>134.5</v>
      </c>
      <c r="M555" s="1549">
        <f t="shared" si="197"/>
        <v>138.13065</v>
      </c>
      <c r="N555" s="1549">
        <f t="shared" si="190"/>
        <v>147.33936000000003</v>
      </c>
      <c r="O555" s="1549">
        <v>184.17420000000001</v>
      </c>
      <c r="P555" s="1549">
        <f t="shared" si="191"/>
        <v>219.16729800000002</v>
      </c>
    </row>
    <row r="556" spans="1:16" ht="15.75" customHeight="1"/>
    <row r="557" spans="1:16" ht="15.75" customHeight="1">
      <c r="A557" s="195"/>
      <c r="B557" s="195"/>
      <c r="C557" s="1337"/>
      <c r="D557" s="192" t="s">
        <v>1541</v>
      </c>
      <c r="E557" s="1346"/>
      <c r="F557" s="1346"/>
      <c r="G557" s="195"/>
      <c r="H557" s="1348"/>
      <c r="I557" s="1488"/>
      <c r="J557" s="1489"/>
      <c r="K557" s="1490"/>
      <c r="L557" s="1828"/>
      <c r="M557" s="1488"/>
      <c r="N557" s="1488"/>
      <c r="O557" s="1488"/>
      <c r="P557" s="1488"/>
    </row>
    <row r="558" spans="1:16" ht="15.75" customHeight="1">
      <c r="A558" s="194" t="s">
        <v>1542</v>
      </c>
      <c r="B558" s="1486" t="s">
        <v>1543</v>
      </c>
      <c r="C558" s="1480" t="str">
        <f t="shared" si="192"/>
        <v>DXDH.2107.115</v>
      </c>
      <c r="D558" s="1478" t="s">
        <v>1544</v>
      </c>
      <c r="E558" s="1481">
        <v>115</v>
      </c>
      <c r="F558" s="1481">
        <v>22.2</v>
      </c>
      <c r="G558" s="1482" t="str">
        <f>CONCATENATE("Disc DiamantatExpert pt. ",+D558," ",+E558,"x",+F558," (mm) ",+K558," - ",+C558)</f>
        <v>Disc DiamantatExpert pt. Mozaic - Special 115x22.2 (mm) Super Premium - DXDH.2107.115</v>
      </c>
      <c r="H558" s="1553" t="s">
        <v>984</v>
      </c>
      <c r="I558" s="1483">
        <v>196.27200000000002</v>
      </c>
      <c r="J558" s="1499" t="s">
        <v>1545</v>
      </c>
      <c r="K558" s="1478" t="s">
        <v>1044</v>
      </c>
      <c r="L558" s="1761">
        <f t="shared" ref="L558" si="198">ROUNDUP(O558*0.73,1)</f>
        <v>143.29999999999998</v>
      </c>
      <c r="M558" s="1483">
        <f t="shared" ref="M558" si="199">O558*0.75</f>
        <v>147.20400000000001</v>
      </c>
      <c r="N558" s="1483">
        <f t="shared" si="190"/>
        <v>157.01760000000002</v>
      </c>
      <c r="O558" s="1483">
        <v>196.27200000000002</v>
      </c>
      <c r="P558" s="1483">
        <f t="shared" si="191"/>
        <v>233.56368000000001</v>
      </c>
    </row>
    <row r="559" spans="1:16" ht="15.75" customHeight="1"/>
    <row r="560" spans="1:16" ht="15.75" customHeight="1"/>
    <row r="561" spans="1:16" s="220" customFormat="1" ht="15.75" customHeight="1">
      <c r="A561" s="206"/>
      <c r="B561" s="207"/>
      <c r="C561" s="1336"/>
      <c r="D561" s="189" t="s">
        <v>1546</v>
      </c>
      <c r="E561" s="1345"/>
      <c r="F561" s="1345"/>
      <c r="G561" s="206"/>
      <c r="H561" s="1557"/>
      <c r="I561" s="555"/>
      <c r="J561" s="208"/>
      <c r="K561" s="209"/>
      <c r="L561" s="1827"/>
      <c r="M561" s="555"/>
      <c r="N561" s="1502"/>
      <c r="O561" s="555"/>
      <c r="P561" s="1502"/>
    </row>
    <row r="562" spans="1:16" ht="15.75" customHeight="1">
      <c r="A562" s="195"/>
      <c r="B562" s="1487"/>
      <c r="C562" s="1337"/>
      <c r="D562" s="192" t="s">
        <v>1547</v>
      </c>
      <c r="E562" s="1346"/>
      <c r="F562" s="1346"/>
      <c r="G562" s="195"/>
      <c r="H562" s="1348"/>
      <c r="I562" s="1488"/>
      <c r="J562" s="1489"/>
      <c r="K562" s="1490"/>
      <c r="L562" s="1828"/>
      <c r="M562" s="1488"/>
      <c r="N562" s="1488"/>
      <c r="O562" s="1488"/>
      <c r="P562" s="1488"/>
    </row>
    <row r="563" spans="1:16" s="1551" customFormat="1" ht="15.75" customHeight="1">
      <c r="A563" s="210" t="s">
        <v>1548</v>
      </c>
      <c r="B563" s="1566" t="s">
        <v>1549</v>
      </c>
      <c r="C563" s="1567" t="str">
        <f t="shared" si="192"/>
        <v>DXDH.5207.115.04</v>
      </c>
      <c r="D563" s="1551" t="s">
        <v>2299</v>
      </c>
      <c r="E563" s="2101" t="s">
        <v>2287</v>
      </c>
      <c r="F563" s="1548">
        <v>22.2</v>
      </c>
      <c r="G563" s="1568" t="str">
        <f t="shared" ref="G563:G574" si="200">CONCATENATE("Disc DiamantatExpert pt. ",+D563,"",+E563,"x",+F563," (mm) ",+K563," - ",+C563)</f>
        <v>Disc DiamantatExpert pt. Rosturi de dilatare in beton 115x4x22.2 (mm) Profesional Standard - DXDH.5207.115.04</v>
      </c>
      <c r="H563" s="1556" t="s">
        <v>984</v>
      </c>
      <c r="I563" s="1549">
        <v>74.194200000000009</v>
      </c>
      <c r="J563" s="1484" t="s">
        <v>1232</v>
      </c>
      <c r="K563" s="1551" t="s">
        <v>986</v>
      </c>
      <c r="L563" s="1761">
        <f t="shared" ref="L563:L574" si="201">ROUNDUP(O563*0.73,1)</f>
        <v>54.2</v>
      </c>
      <c r="M563" s="1549">
        <f t="shared" ref="M563:M574" si="202">O563*0.75</f>
        <v>55.645650000000003</v>
      </c>
      <c r="N563" s="1549">
        <f t="shared" si="190"/>
        <v>59.355360000000012</v>
      </c>
      <c r="O563" s="1549">
        <v>74.194200000000009</v>
      </c>
      <c r="P563" s="1549">
        <f t="shared" si="191"/>
        <v>88.291098000000005</v>
      </c>
    </row>
    <row r="564" spans="1:16" s="1551" customFormat="1" ht="15.75" customHeight="1">
      <c r="A564" s="210" t="s">
        <v>1550</v>
      </c>
      <c r="B564" s="1566" t="s">
        <v>1551</v>
      </c>
      <c r="C564" s="1567" t="str">
        <f t="shared" si="192"/>
        <v>DXDH.5207.115.06</v>
      </c>
      <c r="D564" s="1551" t="s">
        <v>2299</v>
      </c>
      <c r="E564" s="1548" t="s">
        <v>2288</v>
      </c>
      <c r="F564" s="1548">
        <v>22.2</v>
      </c>
      <c r="G564" s="1568" t="str">
        <f t="shared" si="200"/>
        <v>Disc DiamantatExpert pt. Rosturi de dilatare in beton 115x6x22.2 (mm) Profesional Standard - DXDH.5207.115.06</v>
      </c>
      <c r="H564" s="1556" t="s">
        <v>984</v>
      </c>
      <c r="I564" s="1549">
        <v>100.0818</v>
      </c>
      <c r="J564" s="1484" t="s">
        <v>1076</v>
      </c>
      <c r="K564" s="1551" t="s">
        <v>986</v>
      </c>
      <c r="L564" s="1761">
        <f t="shared" si="201"/>
        <v>73.099999999999994</v>
      </c>
      <c r="M564" s="1549">
        <f t="shared" si="202"/>
        <v>75.061350000000004</v>
      </c>
      <c r="N564" s="1549">
        <f t="shared" si="190"/>
        <v>80.065440000000009</v>
      </c>
      <c r="O564" s="1549">
        <v>100.0818</v>
      </c>
      <c r="P564" s="1549">
        <f t="shared" si="191"/>
        <v>119.097342</v>
      </c>
    </row>
    <row r="565" spans="1:16" s="1551" customFormat="1" ht="15.75" customHeight="1">
      <c r="A565" s="210" t="s">
        <v>1552</v>
      </c>
      <c r="B565" s="1566" t="s">
        <v>1553</v>
      </c>
      <c r="C565" s="1567" t="str">
        <f t="shared" si="192"/>
        <v>DXDH.5207.115.08</v>
      </c>
      <c r="D565" s="1551" t="s">
        <v>2299</v>
      </c>
      <c r="E565" s="1548" t="s">
        <v>2289</v>
      </c>
      <c r="F565" s="1548">
        <v>22.2</v>
      </c>
      <c r="G565" s="1568" t="str">
        <f t="shared" si="200"/>
        <v>Disc DiamantatExpert pt. Rosturi de dilatare in beton 115x8x22.2 (mm) Profesional Standard - DXDH.5207.115.08</v>
      </c>
      <c r="H565" s="1556" t="s">
        <v>984</v>
      </c>
      <c r="I565" s="1549">
        <v>116.24040000000001</v>
      </c>
      <c r="J565" s="1484"/>
      <c r="K565" s="1551" t="s">
        <v>986</v>
      </c>
      <c r="L565" s="1761">
        <f t="shared" si="201"/>
        <v>84.899999999999991</v>
      </c>
      <c r="M565" s="1549">
        <f t="shared" si="202"/>
        <v>87.180300000000003</v>
      </c>
      <c r="N565" s="1549">
        <f t="shared" si="190"/>
        <v>92.992320000000007</v>
      </c>
      <c r="O565" s="1549">
        <v>116.24040000000001</v>
      </c>
      <c r="P565" s="1549">
        <f t="shared" si="191"/>
        <v>138.326076</v>
      </c>
    </row>
    <row r="566" spans="1:16" s="1551" customFormat="1" ht="15.75" customHeight="1">
      <c r="A566" s="1570" t="s">
        <v>1040</v>
      </c>
      <c r="B566" s="1566" t="s">
        <v>1554</v>
      </c>
      <c r="C566" s="1567" t="str">
        <f t="shared" si="192"/>
        <v>DXDH.5207.125.04</v>
      </c>
      <c r="D566" s="1551" t="s">
        <v>2299</v>
      </c>
      <c r="E566" s="1548" t="s">
        <v>2290</v>
      </c>
      <c r="F566" s="1548">
        <v>22.2</v>
      </c>
      <c r="G566" s="1568" t="str">
        <f t="shared" si="200"/>
        <v>Disc DiamantatExpert pt. Rosturi de dilatare in beton 125x4x22.2 (mm) Profesional Standard - DXDH.5207.125.04</v>
      </c>
      <c r="H566" s="1556" t="s">
        <v>984</v>
      </c>
      <c r="I566" s="1549">
        <v>95.174999999999997</v>
      </c>
      <c r="J566" s="1484"/>
      <c r="K566" s="1551" t="s">
        <v>986</v>
      </c>
      <c r="L566" s="1761">
        <f t="shared" si="201"/>
        <v>69.5</v>
      </c>
      <c r="M566" s="1549">
        <f t="shared" si="202"/>
        <v>71.381249999999994</v>
      </c>
      <c r="N566" s="1549">
        <f t="shared" si="190"/>
        <v>76.14</v>
      </c>
      <c r="O566" s="1549">
        <v>95.174999999999997</v>
      </c>
      <c r="P566" s="1549">
        <f t="shared" si="191"/>
        <v>113.25824999999999</v>
      </c>
    </row>
    <row r="567" spans="1:16" s="1551" customFormat="1" ht="15.75" customHeight="1">
      <c r="A567" s="210" t="s">
        <v>1555</v>
      </c>
      <c r="B567" s="1566" t="s">
        <v>1556</v>
      </c>
      <c r="C567" s="1567" t="str">
        <f t="shared" si="192"/>
        <v>DXDH.5207.125.06</v>
      </c>
      <c r="D567" s="1551" t="s">
        <v>2299</v>
      </c>
      <c r="E567" s="1548" t="s">
        <v>2291</v>
      </c>
      <c r="F567" s="1548">
        <v>22.2</v>
      </c>
      <c r="G567" s="1568" t="str">
        <f t="shared" si="200"/>
        <v>Disc DiamantatExpert pt. Rosturi de dilatare in beton 125x6x22.2 (mm) Profesional Standard - DXDH.5207.125.06</v>
      </c>
      <c r="H567" s="1556" t="s">
        <v>984</v>
      </c>
      <c r="I567" s="1549">
        <v>114.5484</v>
      </c>
      <c r="J567" s="1484"/>
      <c r="K567" s="1551" t="s">
        <v>986</v>
      </c>
      <c r="L567" s="1761">
        <f t="shared" si="201"/>
        <v>83.699999999999989</v>
      </c>
      <c r="M567" s="1549">
        <f t="shared" si="202"/>
        <v>85.911299999999997</v>
      </c>
      <c r="N567" s="1549">
        <f t="shared" si="190"/>
        <v>91.638720000000006</v>
      </c>
      <c r="O567" s="1549">
        <v>114.5484</v>
      </c>
      <c r="P567" s="1549">
        <f t="shared" si="191"/>
        <v>136.31259599999998</v>
      </c>
    </row>
    <row r="568" spans="1:16" s="1551" customFormat="1" ht="15.75" customHeight="1">
      <c r="A568" s="210" t="s">
        <v>1557</v>
      </c>
      <c r="B568" s="1566" t="s">
        <v>1558</v>
      </c>
      <c r="C568" s="1567" t="str">
        <f t="shared" si="192"/>
        <v>DXDH.5207.125.08</v>
      </c>
      <c r="D568" s="1551" t="s">
        <v>2299</v>
      </c>
      <c r="E568" s="1548" t="s">
        <v>2292</v>
      </c>
      <c r="F568" s="1548">
        <v>22.2</v>
      </c>
      <c r="G568" s="1568" t="str">
        <f t="shared" si="200"/>
        <v>Disc DiamantatExpert pt. Rosturi de dilatare in beton 125x8x22.2 (mm) Profesional Standard - DXDH.5207.125.08</v>
      </c>
      <c r="H568" s="1556" t="s">
        <v>984</v>
      </c>
      <c r="I568" s="1549">
        <v>127.40760000000002</v>
      </c>
      <c r="J568" s="1484"/>
      <c r="K568" s="1551" t="s">
        <v>986</v>
      </c>
      <c r="L568" s="1761">
        <f t="shared" si="201"/>
        <v>93.1</v>
      </c>
      <c r="M568" s="1549">
        <f t="shared" si="202"/>
        <v>95.555700000000016</v>
      </c>
      <c r="N568" s="1549">
        <f t="shared" si="190"/>
        <v>101.92608000000001</v>
      </c>
      <c r="O568" s="1549">
        <v>127.40760000000002</v>
      </c>
      <c r="P568" s="1549">
        <f t="shared" si="191"/>
        <v>151.61504400000001</v>
      </c>
    </row>
    <row r="569" spans="1:16" s="1551" customFormat="1" ht="15.75" customHeight="1">
      <c r="A569" s="210" t="s">
        <v>1559</v>
      </c>
      <c r="B569" s="1566" t="s">
        <v>1560</v>
      </c>
      <c r="C569" s="1567" t="str">
        <f t="shared" si="192"/>
        <v>DXDH.5207.125.10</v>
      </c>
      <c r="D569" s="1551" t="s">
        <v>2299</v>
      </c>
      <c r="E569" s="1548" t="s">
        <v>2293</v>
      </c>
      <c r="F569" s="1548">
        <v>22.2</v>
      </c>
      <c r="G569" s="1568" t="str">
        <f t="shared" si="200"/>
        <v>Disc DiamantatExpert pt. Rosturi de dilatare in beton 125x10x22.2 (mm) Profesional Standard - DXDH.5207.125.10</v>
      </c>
      <c r="H569" s="1556" t="s">
        <v>984</v>
      </c>
      <c r="I569" s="1549">
        <v>159.72480000000002</v>
      </c>
      <c r="J569" s="1484"/>
      <c r="K569" s="1551" t="s">
        <v>986</v>
      </c>
      <c r="L569" s="1761">
        <f t="shared" si="201"/>
        <v>116.6</v>
      </c>
      <c r="M569" s="1549">
        <f t="shared" si="202"/>
        <v>119.79360000000001</v>
      </c>
      <c r="N569" s="1549">
        <f t="shared" si="190"/>
        <v>127.77984000000002</v>
      </c>
      <c r="O569" s="1549">
        <v>159.72480000000002</v>
      </c>
      <c r="P569" s="1549">
        <f t="shared" si="191"/>
        <v>190.07251200000002</v>
      </c>
    </row>
    <row r="570" spans="1:16" s="1551" customFormat="1" ht="15.75" customHeight="1">
      <c r="A570" s="1570" t="s">
        <v>1040</v>
      </c>
      <c r="B570" s="1566" t="s">
        <v>1561</v>
      </c>
      <c r="C570" s="1567" t="str">
        <f t="shared" si="192"/>
        <v>DXDH.5207.180.06</v>
      </c>
      <c r="D570" s="1551" t="s">
        <v>2299</v>
      </c>
      <c r="E570" s="1548" t="s">
        <v>2294</v>
      </c>
      <c r="F570" s="1548">
        <v>22.2</v>
      </c>
      <c r="G570" s="1568" t="str">
        <f t="shared" si="200"/>
        <v>Disc DiamantatExpert pt. Rosturi de dilatare in beton 180x6x22.2 (mm) Profesional Standard - DXDH.5207.180.06</v>
      </c>
      <c r="H570" s="1556" t="s">
        <v>984</v>
      </c>
      <c r="I570" s="1549">
        <v>177.49080000000001</v>
      </c>
      <c r="J570" s="1484"/>
      <c r="K570" s="1551" t="s">
        <v>986</v>
      </c>
      <c r="L570" s="1761">
        <f t="shared" si="201"/>
        <v>129.6</v>
      </c>
      <c r="M570" s="1549">
        <f t="shared" si="202"/>
        <v>133.1181</v>
      </c>
      <c r="N570" s="1549">
        <f t="shared" si="190"/>
        <v>141.99264000000002</v>
      </c>
      <c r="O570" s="1549">
        <v>177.49080000000001</v>
      </c>
      <c r="P570" s="1549">
        <f t="shared" si="191"/>
        <v>211.21405200000001</v>
      </c>
    </row>
    <row r="571" spans="1:16" s="1551" customFormat="1" ht="15.75" customHeight="1">
      <c r="A571" s="1570" t="s">
        <v>1040</v>
      </c>
      <c r="B571" s="1566" t="s">
        <v>1562</v>
      </c>
      <c r="C571" s="1567" t="str">
        <f t="shared" si="192"/>
        <v>DXDH.5207.180.10</v>
      </c>
      <c r="D571" s="1551" t="s">
        <v>2299</v>
      </c>
      <c r="E571" s="1548" t="s">
        <v>2295</v>
      </c>
      <c r="F571" s="1548">
        <v>22.2</v>
      </c>
      <c r="G571" s="1568" t="str">
        <f t="shared" si="200"/>
        <v>Disc DiamantatExpert pt. Rosturi de dilatare in beton 180x10x22.2 (mm) Profesional Standard - DXDH.5207.180.10</v>
      </c>
      <c r="H571" s="1556" t="s">
        <v>984</v>
      </c>
      <c r="I571" s="1549">
        <v>224.27460000000002</v>
      </c>
      <c r="J571" s="1484"/>
      <c r="K571" s="1551" t="s">
        <v>986</v>
      </c>
      <c r="L571" s="1761">
        <f t="shared" si="201"/>
        <v>163.79999999999998</v>
      </c>
      <c r="M571" s="1549">
        <f t="shared" si="202"/>
        <v>168.20595000000003</v>
      </c>
      <c r="N571" s="1549">
        <f t="shared" si="190"/>
        <v>179.41968000000003</v>
      </c>
      <c r="O571" s="1549">
        <v>224.27460000000002</v>
      </c>
      <c r="P571" s="1549">
        <f t="shared" si="191"/>
        <v>266.886774</v>
      </c>
    </row>
    <row r="572" spans="1:16" s="1551" customFormat="1" ht="15.75" customHeight="1">
      <c r="A572" s="1570" t="s">
        <v>1040</v>
      </c>
      <c r="B572" s="1566" t="s">
        <v>1563</v>
      </c>
      <c r="C572" s="1567" t="str">
        <f t="shared" si="192"/>
        <v>DXDH.5207.230.06</v>
      </c>
      <c r="D572" s="1551" t="s">
        <v>2299</v>
      </c>
      <c r="E572" s="1548" t="s">
        <v>2296</v>
      </c>
      <c r="F572" s="1548">
        <v>22.2</v>
      </c>
      <c r="G572" s="1568" t="str">
        <f t="shared" si="200"/>
        <v>Disc DiamantatExpert pt. Rosturi de dilatare in beton 230x6x22.2 (mm) Profesional Standard - DXDH.5207.230.06</v>
      </c>
      <c r="H572" s="1556" t="s">
        <v>984</v>
      </c>
      <c r="I572" s="1549">
        <v>258.11460000000005</v>
      </c>
      <c r="J572" s="1484"/>
      <c r="K572" s="1551" t="s">
        <v>986</v>
      </c>
      <c r="L572" s="1761">
        <f t="shared" si="201"/>
        <v>188.5</v>
      </c>
      <c r="M572" s="1549">
        <f t="shared" si="202"/>
        <v>193.58595000000003</v>
      </c>
      <c r="N572" s="1549">
        <f t="shared" si="190"/>
        <v>206.49168000000006</v>
      </c>
      <c r="O572" s="1549">
        <v>258.11460000000005</v>
      </c>
      <c r="P572" s="1549">
        <f t="shared" si="191"/>
        <v>307.15637400000003</v>
      </c>
    </row>
    <row r="573" spans="1:16" s="1551" customFormat="1" ht="15.75" customHeight="1">
      <c r="A573" s="210" t="s">
        <v>1564</v>
      </c>
      <c r="B573" s="1566" t="s">
        <v>1565</v>
      </c>
      <c r="C573" s="1567" t="str">
        <f t="shared" si="192"/>
        <v>DXDH.5207.230.08</v>
      </c>
      <c r="D573" s="1551" t="s">
        <v>2299</v>
      </c>
      <c r="E573" s="1548" t="s">
        <v>2297</v>
      </c>
      <c r="F573" s="1548">
        <v>22.2</v>
      </c>
      <c r="G573" s="1568" t="str">
        <f t="shared" si="200"/>
        <v>Disc DiamantatExpert pt. Rosturi de dilatare in beton 230x8x22.2 (mm) Profesional Standard - DXDH.5207.230.08</v>
      </c>
      <c r="H573" s="1556" t="s">
        <v>984</v>
      </c>
      <c r="I573" s="1549">
        <v>282.39480000000003</v>
      </c>
      <c r="J573" s="1484"/>
      <c r="K573" s="1551" t="s">
        <v>986</v>
      </c>
      <c r="L573" s="1761">
        <f t="shared" si="201"/>
        <v>206.2</v>
      </c>
      <c r="M573" s="1549">
        <f t="shared" si="202"/>
        <v>211.79610000000002</v>
      </c>
      <c r="N573" s="1549">
        <f t="shared" si="190"/>
        <v>225.91584000000003</v>
      </c>
      <c r="O573" s="1549">
        <v>282.39480000000003</v>
      </c>
      <c r="P573" s="1549">
        <f t="shared" si="191"/>
        <v>336.04981200000003</v>
      </c>
    </row>
    <row r="574" spans="1:16" s="1551" customFormat="1" ht="15.75" customHeight="1">
      <c r="A574" s="210" t="s">
        <v>1566</v>
      </c>
      <c r="B574" s="1566" t="s">
        <v>1567</v>
      </c>
      <c r="C574" s="1567" t="str">
        <f t="shared" si="192"/>
        <v>DXDH.5207.230.10</v>
      </c>
      <c r="D574" s="1551" t="s">
        <v>2299</v>
      </c>
      <c r="E574" s="1548" t="s">
        <v>2298</v>
      </c>
      <c r="F574" s="1548">
        <v>22.2</v>
      </c>
      <c r="G574" s="1568" t="str">
        <f t="shared" si="200"/>
        <v>Disc DiamantatExpert pt. Rosturi de dilatare in beton 230x10x22.2 (mm) Profesional Standard - DXDH.5207.230.10</v>
      </c>
      <c r="H574" s="1556" t="s">
        <v>984</v>
      </c>
      <c r="I574" s="1549">
        <v>314.62740000000002</v>
      </c>
      <c r="J574" s="1484"/>
      <c r="K574" s="1551" t="s">
        <v>986</v>
      </c>
      <c r="L574" s="1761">
        <f t="shared" si="201"/>
        <v>229.7</v>
      </c>
      <c r="M574" s="1549">
        <f t="shared" si="202"/>
        <v>235.97055</v>
      </c>
      <c r="N574" s="1549">
        <f t="shared" si="190"/>
        <v>251.70192000000003</v>
      </c>
      <c r="O574" s="1549">
        <v>314.62740000000002</v>
      </c>
      <c r="P574" s="1549">
        <f t="shared" si="191"/>
        <v>374.40660600000001</v>
      </c>
    </row>
    <row r="575" spans="1:16" ht="15.75" customHeight="1">
      <c r="J575" s="1499" t="s">
        <v>4133</v>
      </c>
    </row>
    <row r="576" spans="1:16" ht="15.75" customHeight="1">
      <c r="A576" s="195"/>
      <c r="B576" s="1487"/>
      <c r="C576" s="1337"/>
      <c r="D576" s="192" t="s">
        <v>1568</v>
      </c>
      <c r="E576" s="1346"/>
      <c r="F576" s="1346"/>
      <c r="G576" s="195"/>
      <c r="H576" s="1348"/>
      <c r="I576" s="1488"/>
      <c r="J576" s="1489"/>
      <c r="K576" s="1490"/>
      <c r="L576" s="1828"/>
      <c r="M576" s="1488"/>
      <c r="N576" s="1488"/>
      <c r="O576" s="1488"/>
      <c r="P576" s="1488"/>
    </row>
    <row r="577" spans="1:17" s="1551" customFormat="1" ht="15.75" customHeight="1">
      <c r="A577" s="210" t="s">
        <v>1569</v>
      </c>
      <c r="B577" s="1566" t="s">
        <v>1570</v>
      </c>
      <c r="C577" s="1567" t="str">
        <f t="shared" ref="C577:C585" si="203">CONCATENATE("DXDH.",B577)</f>
        <v>DXDH.5227.115.10-V</v>
      </c>
      <c r="D577" s="1551" t="s">
        <v>2300</v>
      </c>
      <c r="E577" s="1548" t="s">
        <v>2301</v>
      </c>
      <c r="F577" s="1548">
        <v>22.2</v>
      </c>
      <c r="G577" s="1568" t="str">
        <f>CONCATENATE("Disc DiamantatExpert pt. ",+D577," ",+E577,"x",+F577," (mm) ",+K577," - ",+C577)</f>
        <v>Disc DiamantatExpert pt. rectificat pardoseli - beton &amp; piatra 115x10x22.2 (mm) Super Premium - DXDH.5227.115.10-V</v>
      </c>
      <c r="H577" s="1556" t="s">
        <v>984</v>
      </c>
      <c r="I577" s="1549">
        <v>253.29240000000004</v>
      </c>
      <c r="J577" s="1484" t="s">
        <v>1232</v>
      </c>
      <c r="K577" s="1551" t="s">
        <v>1044</v>
      </c>
      <c r="L577" s="1761">
        <f t="shared" ref="L577:L580" si="204">ROUNDUP(O577*0.73,1)</f>
        <v>185</v>
      </c>
      <c r="M577" s="1549">
        <f t="shared" ref="M577:M580" si="205">O577*0.75</f>
        <v>189.96930000000003</v>
      </c>
      <c r="N577" s="1549">
        <f t="shared" ref="N577:N585" si="206">O577*0.8</f>
        <v>202.63392000000005</v>
      </c>
      <c r="O577" s="1549">
        <v>253.29240000000004</v>
      </c>
      <c r="P577" s="1549">
        <f t="shared" ref="P577:P585" si="207">O577*1.19</f>
        <v>301.41795600000006</v>
      </c>
    </row>
    <row r="578" spans="1:17" s="1551" customFormat="1" ht="15.75" customHeight="1">
      <c r="A578" s="210" t="s">
        <v>1571</v>
      </c>
      <c r="B578" s="1566" t="s">
        <v>1572</v>
      </c>
      <c r="C578" s="1567" t="str">
        <f t="shared" si="203"/>
        <v>DXDH.5227.125.10-V</v>
      </c>
      <c r="D578" s="1551" t="s">
        <v>2300</v>
      </c>
      <c r="E578" s="1548" t="s">
        <v>2302</v>
      </c>
      <c r="F578" s="1548">
        <v>22.2</v>
      </c>
      <c r="G578" s="1568" t="str">
        <f>CONCATENATE("Disc DiamantatExpert pt. ",+D578," ",+E578,"x",+F578," (mm) ",+K578," - ",+C578)</f>
        <v>Disc DiamantatExpert pt. rectificat pardoseli - beton &amp; piatra 125x10x22.2 (mm) Super Premium - DXDH.5227.125.10-V</v>
      </c>
      <c r="H578" s="1556" t="s">
        <v>984</v>
      </c>
      <c r="I578" s="1549">
        <v>282.39480000000003</v>
      </c>
      <c r="J578" s="1484" t="s">
        <v>1076</v>
      </c>
      <c r="K578" s="1551" t="s">
        <v>1044</v>
      </c>
      <c r="L578" s="1761">
        <f t="shared" si="204"/>
        <v>206.2</v>
      </c>
      <c r="M578" s="1549">
        <f t="shared" si="205"/>
        <v>211.79610000000002</v>
      </c>
      <c r="N578" s="1549">
        <f t="shared" si="206"/>
        <v>225.91584000000003</v>
      </c>
      <c r="O578" s="1549">
        <v>282.39480000000003</v>
      </c>
      <c r="P578" s="1549">
        <f t="shared" si="207"/>
        <v>336.04981200000003</v>
      </c>
    </row>
    <row r="579" spans="1:17" s="1551" customFormat="1" ht="15.75" customHeight="1">
      <c r="A579" s="210" t="s">
        <v>1573</v>
      </c>
      <c r="B579" s="1566" t="s">
        <v>1574</v>
      </c>
      <c r="C579" s="1567" t="str">
        <f t="shared" si="203"/>
        <v>DXDH.5227.180.10-V</v>
      </c>
      <c r="D579" s="1551" t="s">
        <v>2300</v>
      </c>
      <c r="E579" s="1548" t="s">
        <v>2303</v>
      </c>
      <c r="F579" s="1548">
        <v>22.2</v>
      </c>
      <c r="G579" s="1568" t="str">
        <f>CONCATENATE("Disc DiamantatExpert pt. ",+D579," ",+E579,"x",+F579," (mm) ",+K579," - ",+C579)</f>
        <v>Disc DiamantatExpert pt. rectificat pardoseli - beton &amp; piatra 180x10x22.2 (mm) Super Premium - DXDH.5227.180.10-V</v>
      </c>
      <c r="H579" s="1556" t="s">
        <v>984</v>
      </c>
      <c r="I579" s="1549">
        <v>395.33580000000001</v>
      </c>
      <c r="J579" s="1484" t="s">
        <v>1152</v>
      </c>
      <c r="K579" s="1551" t="s">
        <v>1044</v>
      </c>
      <c r="L579" s="1761">
        <f t="shared" si="204"/>
        <v>288.60000000000002</v>
      </c>
      <c r="M579" s="1549">
        <f t="shared" si="205"/>
        <v>296.50184999999999</v>
      </c>
      <c r="N579" s="1549">
        <f t="shared" si="206"/>
        <v>316.26864</v>
      </c>
      <c r="O579" s="1549">
        <v>395.33580000000001</v>
      </c>
      <c r="P579" s="1549">
        <f t="shared" si="207"/>
        <v>470.44960199999997</v>
      </c>
    </row>
    <row r="580" spans="1:17" s="1551" customFormat="1" ht="15.75" customHeight="1">
      <c r="A580" s="210" t="s">
        <v>1575</v>
      </c>
      <c r="B580" s="1566" t="s">
        <v>1576</v>
      </c>
      <c r="C580" s="1567" t="str">
        <f t="shared" si="203"/>
        <v>DXDH.5227.230.10-V</v>
      </c>
      <c r="D580" s="1551" t="s">
        <v>2300</v>
      </c>
      <c r="E580" s="1548" t="s">
        <v>2304</v>
      </c>
      <c r="F580" s="1548">
        <v>22.2</v>
      </c>
      <c r="G580" s="1568" t="str">
        <f>CONCATENATE("Disc DiamantatExpert pt. ",+D580," ",+E580,"x",+F580," (mm) ",+K580," - ",+C580)</f>
        <v>Disc DiamantatExpert pt. rectificat pardoseli - beton &amp; piatra 230x10x22.2 (mm) Super Premium - DXDH.5227.230.10-V</v>
      </c>
      <c r="H580" s="1556" t="s">
        <v>984</v>
      </c>
      <c r="I580" s="1549">
        <v>564.70500000000004</v>
      </c>
      <c r="J580" s="1484"/>
      <c r="K580" s="1551" t="s">
        <v>1044</v>
      </c>
      <c r="L580" s="1761">
        <f t="shared" si="204"/>
        <v>412.3</v>
      </c>
      <c r="M580" s="1549">
        <f t="shared" si="205"/>
        <v>423.52875000000006</v>
      </c>
      <c r="N580" s="1549">
        <f t="shared" si="206"/>
        <v>451.76400000000007</v>
      </c>
      <c r="O580" s="1549">
        <v>564.70500000000004</v>
      </c>
      <c r="P580" s="1549">
        <f t="shared" si="207"/>
        <v>671.99895000000004</v>
      </c>
    </row>
    <row r="581" spans="1:17" ht="15.75" customHeight="1"/>
    <row r="582" spans="1:17" ht="15.75" customHeight="1"/>
    <row r="583" spans="1:17" ht="15.75" customHeight="1">
      <c r="A583" s="195"/>
      <c r="B583" s="1487"/>
      <c r="C583" s="1337"/>
      <c r="D583" s="192" t="s">
        <v>1577</v>
      </c>
      <c r="E583" s="1346"/>
      <c r="F583" s="1346"/>
      <c r="G583" s="195"/>
      <c r="H583" s="1348"/>
      <c r="I583" s="1488"/>
      <c r="J583" s="1489"/>
      <c r="K583" s="1490"/>
      <c r="L583" s="1828"/>
      <c r="M583" s="1488"/>
      <c r="N583" s="1488"/>
      <c r="O583" s="1488"/>
      <c r="P583" s="1488"/>
    </row>
    <row r="584" spans="1:17" s="1551" customFormat="1" ht="15.75" customHeight="1">
      <c r="A584" s="210" t="s">
        <v>1578</v>
      </c>
      <c r="B584" s="1566" t="s">
        <v>1579</v>
      </c>
      <c r="C584" s="1567" t="str">
        <f t="shared" si="203"/>
        <v>DXDH.5517.125</v>
      </c>
      <c r="D584" s="1551" t="s">
        <v>2305</v>
      </c>
      <c r="E584" s="1548">
        <v>125</v>
      </c>
      <c r="F584" s="1548">
        <v>22.2</v>
      </c>
      <c r="G584" s="1568" t="str">
        <f>CONCATENATE("Disc DiamantatExpert pt. ",+D584," ",+E584,"x",+F584," (mm) ",+K584," - ",+C584)</f>
        <v>Disc DiamantatExpert pt. taiere curbata in piatra, granit, placi 125x22.2 (mm) Premium - DXDH.5517.125</v>
      </c>
      <c r="H584" s="1556" t="s">
        <v>984</v>
      </c>
      <c r="I584" s="1549">
        <v>322.32600000000002</v>
      </c>
      <c r="J584" s="1484" t="s">
        <v>1152</v>
      </c>
      <c r="K584" s="1551" t="s">
        <v>1026</v>
      </c>
      <c r="L584" s="1761">
        <f t="shared" ref="L584:L585" si="208">ROUNDUP(O584*0.73,1)</f>
        <v>235.29999999999998</v>
      </c>
      <c r="M584" s="1549">
        <f t="shared" ref="M584:M585" si="209">O584*0.75</f>
        <v>241.74450000000002</v>
      </c>
      <c r="N584" s="1549">
        <f t="shared" si="206"/>
        <v>257.86080000000004</v>
      </c>
      <c r="O584" s="1549">
        <v>322.32600000000002</v>
      </c>
      <c r="P584" s="1549">
        <f t="shared" si="207"/>
        <v>383.56794000000002</v>
      </c>
    </row>
    <row r="585" spans="1:17" s="1551" customFormat="1" ht="15.75" customHeight="1">
      <c r="A585" s="210" t="s">
        <v>1580</v>
      </c>
      <c r="B585" s="1566" t="s">
        <v>1581</v>
      </c>
      <c r="C585" s="1567" t="str">
        <f t="shared" si="203"/>
        <v>DXDH.5517.180</v>
      </c>
      <c r="D585" s="1551" t="s">
        <v>2305</v>
      </c>
      <c r="E585" s="1548">
        <v>180</v>
      </c>
      <c r="F585" s="1548">
        <v>22.2</v>
      </c>
      <c r="G585" s="1568" t="str">
        <f>CONCATENATE("Disc DiamantatExpert pt. ",+D585," ",+E585,"x",+F585," (mm) ",+K585," - ",+C585)</f>
        <v>Disc DiamantatExpert pt. taiere curbata in piatra, granit, placi 180x22.2 (mm) Premium - DXDH.5517.180</v>
      </c>
      <c r="H585" s="1556" t="s">
        <v>984</v>
      </c>
      <c r="I585" s="1549">
        <v>636.86880000000008</v>
      </c>
      <c r="J585" s="1484" t="s">
        <v>1076</v>
      </c>
      <c r="K585" s="1551" t="s">
        <v>1026</v>
      </c>
      <c r="L585" s="1761">
        <f t="shared" si="208"/>
        <v>465</v>
      </c>
      <c r="M585" s="1549">
        <f t="shared" si="209"/>
        <v>477.65160000000003</v>
      </c>
      <c r="N585" s="1549">
        <f t="shared" si="206"/>
        <v>509.49504000000007</v>
      </c>
      <c r="O585" s="1549">
        <v>636.86880000000008</v>
      </c>
      <c r="P585" s="1549">
        <f t="shared" si="207"/>
        <v>757.87387200000001</v>
      </c>
    </row>
    <row r="586" spans="1:17" ht="15.75" customHeight="1">
      <c r="J586" s="1499" t="s">
        <v>1074</v>
      </c>
    </row>
    <row r="587" spans="1:17" ht="15.75" customHeight="1">
      <c r="J587" s="1499" t="s">
        <v>1150</v>
      </c>
    </row>
    <row r="588" spans="1:17" ht="15.75" customHeight="1">
      <c r="J588" s="1499" t="s">
        <v>1582</v>
      </c>
    </row>
    <row r="589" spans="1:17" ht="15.75" customHeight="1"/>
    <row r="590" spans="1:17" ht="15.75" customHeight="1"/>
    <row r="591" spans="1:17" ht="15.75" customHeight="1">
      <c r="A591" s="186" t="s">
        <v>973</v>
      </c>
      <c r="B591" s="1472" t="s">
        <v>1583</v>
      </c>
      <c r="D591" s="1473" t="s">
        <v>974</v>
      </c>
      <c r="H591" s="1563" t="s">
        <v>1584</v>
      </c>
      <c r="I591" s="1475" t="s">
        <v>979</v>
      </c>
      <c r="J591" s="223" t="s">
        <v>976</v>
      </c>
      <c r="K591" s="1473" t="s">
        <v>977</v>
      </c>
      <c r="L591" s="1835"/>
      <c r="M591" s="1475" t="s">
        <v>978</v>
      </c>
      <c r="N591" s="1475" t="s">
        <v>1585</v>
      </c>
      <c r="O591" s="1475" t="s">
        <v>979</v>
      </c>
      <c r="P591" s="1475" t="s">
        <v>980</v>
      </c>
      <c r="Q591" s="1513"/>
    </row>
    <row r="592" spans="1:17" ht="15.75" customHeight="1">
      <c r="A592" s="188"/>
      <c r="B592" s="188"/>
      <c r="C592" s="224"/>
      <c r="D592" s="225" t="s">
        <v>1586</v>
      </c>
      <c r="E592" s="235"/>
      <c r="F592" s="235"/>
      <c r="G592" s="188"/>
      <c r="H592" s="235"/>
      <c r="I592" s="560"/>
      <c r="J592" s="226"/>
      <c r="K592" s="227"/>
      <c r="L592" s="1836"/>
      <c r="M592" s="560"/>
      <c r="N592" s="560"/>
      <c r="O592" s="560"/>
      <c r="P592" s="1502"/>
      <c r="Q592" s="1514"/>
    </row>
    <row r="593" spans="1:16" ht="15.75" customHeight="1">
      <c r="A593" s="195"/>
      <c r="B593" s="228"/>
      <c r="C593" s="1339"/>
      <c r="D593" s="229" t="s">
        <v>1587</v>
      </c>
      <c r="E593" s="1348"/>
      <c r="F593" s="1348"/>
      <c r="G593" s="228"/>
      <c r="H593" s="1348"/>
      <c r="I593" s="1488"/>
      <c r="J593" s="1515"/>
      <c r="K593" s="1476"/>
      <c r="L593" s="1837"/>
      <c r="M593" s="1488"/>
      <c r="N593" s="1488"/>
      <c r="O593" s="1488"/>
      <c r="P593" s="1488"/>
    </row>
    <row r="594" spans="1:16" ht="15.75" customHeight="1">
      <c r="A594" s="194" t="s">
        <v>1588</v>
      </c>
      <c r="B594" s="1486" t="s">
        <v>1589</v>
      </c>
      <c r="C594" s="1480" t="str">
        <f t="shared" ref="C594:C655" si="210">CONCATENATE("DXDH.",B594)</f>
        <v>DXDH.4007.125</v>
      </c>
      <c r="D594" s="1481" t="s">
        <v>2310</v>
      </c>
      <c r="E594" s="1481">
        <v>125</v>
      </c>
      <c r="F594" s="2102">
        <v>22.2</v>
      </c>
      <c r="G594" s="1482" t="str">
        <f>CONCATENATE("Cupa diamantata pt. ",D594," ",E594,"x",F594,"mm ",K594," - ", C594)</f>
        <v>Cupa diamantata pt. inlaturat adeziv, vopsea, epoxi - Diamant Fin 125x22.2mm Premium - DXDH.4007.125</v>
      </c>
      <c r="I594" s="1483">
        <v>488.48040000000009</v>
      </c>
      <c r="J594" s="1512" t="s">
        <v>1590</v>
      </c>
      <c r="K594" s="1481" t="s">
        <v>1026</v>
      </c>
      <c r="L594" s="1761">
        <f t="shared" ref="L594" si="211">ROUNDUP(O594*0.73,1)</f>
        <v>356.6</v>
      </c>
      <c r="M594" s="1483">
        <f>O594*0.75</f>
        <v>366.36030000000005</v>
      </c>
      <c r="N594" s="1483">
        <f>O594*0.8</f>
        <v>390.78432000000009</v>
      </c>
      <c r="O594" s="1483">
        <v>488.48040000000009</v>
      </c>
      <c r="P594" s="1483">
        <f>O594*1.19</f>
        <v>581.29167600000005</v>
      </c>
    </row>
    <row r="595" spans="1:16" ht="15.75" customHeight="1">
      <c r="A595" s="194" t="s">
        <v>1591</v>
      </c>
      <c r="B595" s="1486" t="s">
        <v>1592</v>
      </c>
      <c r="C595" s="1480" t="str">
        <f t="shared" si="210"/>
        <v>DXDH.4007.180</v>
      </c>
      <c r="D595" s="1481" t="s">
        <v>2310</v>
      </c>
      <c r="E595" s="1481">
        <v>180</v>
      </c>
      <c r="F595" s="1481">
        <v>22.2</v>
      </c>
      <c r="G595" s="1482" t="str">
        <f>CONCATENATE("Cupa diamantata pt. ",D595," ",E595,"x",F595,"mm ",K595," - ", C595)</f>
        <v>Cupa diamantata pt. inlaturat adeziv, vopsea, epoxi - Diamant Fin 180x22.2mm Premium - DXDH.4007.180</v>
      </c>
      <c r="I595" s="1483">
        <v>612.25020000000006</v>
      </c>
      <c r="J595" s="1512" t="s">
        <v>1593</v>
      </c>
      <c r="K595" s="1481" t="s">
        <v>1026</v>
      </c>
      <c r="L595" s="1761">
        <f>ROUNDUP(O595*0.73,1)</f>
        <v>447</v>
      </c>
      <c r="M595" s="1483">
        <f>O595*0.75</f>
        <v>459.18765000000008</v>
      </c>
      <c r="N595" s="1483">
        <f t="shared" ref="N595:N655" si="212">O595*0.8</f>
        <v>489.80016000000006</v>
      </c>
      <c r="O595" s="1483">
        <v>612.25020000000006</v>
      </c>
      <c r="P595" s="1483">
        <f t="shared" ref="P595:P655" si="213">O595*1.19</f>
        <v>728.57773800000007</v>
      </c>
    </row>
    <row r="596" spans="1:16" ht="15.75" customHeight="1">
      <c r="D596" s="1481"/>
      <c r="J596" s="1512"/>
      <c r="K596" s="1481"/>
      <c r="L596" s="1532"/>
    </row>
    <row r="597" spans="1:16" ht="15.75" customHeight="1">
      <c r="A597" s="195"/>
      <c r="B597" s="1487"/>
      <c r="C597" s="1339"/>
      <c r="D597" s="229" t="s">
        <v>1594</v>
      </c>
      <c r="E597" s="1348"/>
      <c r="F597" s="1348"/>
      <c r="G597" s="228"/>
      <c r="H597" s="1348"/>
      <c r="I597" s="1488"/>
      <c r="J597" s="1515"/>
      <c r="K597" s="1476"/>
      <c r="L597" s="1837"/>
      <c r="M597" s="1488"/>
      <c r="N597" s="1488"/>
      <c r="O597" s="1488"/>
      <c r="P597" s="1488"/>
    </row>
    <row r="598" spans="1:16" ht="15.75" customHeight="1">
      <c r="A598" s="194" t="s">
        <v>1595</v>
      </c>
      <c r="B598" s="1486" t="s">
        <v>1596</v>
      </c>
      <c r="C598" s="1480" t="str">
        <f t="shared" si="210"/>
        <v>DXDH.4008.125</v>
      </c>
      <c r="D598" s="1481" t="s">
        <v>2309</v>
      </c>
      <c r="E598" s="1481">
        <v>125</v>
      </c>
      <c r="F598" s="1481">
        <v>22.2</v>
      </c>
      <c r="G598" s="1482" t="str">
        <f>CONCATENATE("Cupa diamantata pt. ",D598," ",E598,"x",F598,"mm ",K598," - ", C598)</f>
        <v>Cupa diamantata pt. inlaturat adeziv, vopsea, epoxi - Diamant Ascutit 125x22.2mm Premium - DXDH.4008.125</v>
      </c>
      <c r="I598" s="1483">
        <v>669.35520000000008</v>
      </c>
      <c r="J598" s="1512" t="s">
        <v>1597</v>
      </c>
      <c r="K598" s="1481" t="s">
        <v>1026</v>
      </c>
      <c r="L598" s="1761">
        <f t="shared" ref="L598:L599" si="214">ROUNDUP(O598*0.73,1)</f>
        <v>488.70000000000005</v>
      </c>
      <c r="M598" s="1483">
        <f>O598*0.75</f>
        <v>502.01640000000009</v>
      </c>
      <c r="N598" s="1483">
        <f t="shared" si="212"/>
        <v>535.48416000000009</v>
      </c>
      <c r="O598" s="1483">
        <v>669.35520000000008</v>
      </c>
      <c r="P598" s="1483">
        <f t="shared" si="213"/>
        <v>796.53268800000001</v>
      </c>
    </row>
    <row r="599" spans="1:16" ht="15.75" customHeight="1">
      <c r="A599" s="194" t="s">
        <v>1598</v>
      </c>
      <c r="B599" s="1486" t="s">
        <v>1599</v>
      </c>
      <c r="C599" s="1480" t="str">
        <f t="shared" si="210"/>
        <v>DXDH.4008.180</v>
      </c>
      <c r="D599" s="1481" t="s">
        <v>2309</v>
      </c>
      <c r="E599" s="1481">
        <v>180</v>
      </c>
      <c r="F599" s="1481">
        <v>22.2</v>
      </c>
      <c r="G599" s="1482" t="str">
        <f>CONCATENATE("Cupa diamantata pt. ",D599," ",E599,"x",F599,"mm ",K599," - ", C599)</f>
        <v>Cupa diamantata pt. inlaturat adeziv, vopsea, epoxi - Diamant Ascutit 180x22.2mm Premium - DXDH.4008.180</v>
      </c>
      <c r="I599" s="1483">
        <v>752.09400000000005</v>
      </c>
      <c r="J599" s="1512" t="s">
        <v>1593</v>
      </c>
      <c r="K599" s="1481" t="s">
        <v>1026</v>
      </c>
      <c r="L599" s="1761">
        <f t="shared" si="214"/>
        <v>549.1</v>
      </c>
      <c r="M599" s="1483">
        <f>O599*0.75</f>
        <v>564.07050000000004</v>
      </c>
      <c r="N599" s="1483">
        <f t="shared" si="212"/>
        <v>601.67520000000002</v>
      </c>
      <c r="O599" s="1483">
        <v>752.09400000000005</v>
      </c>
      <c r="P599" s="1483">
        <f t="shared" si="213"/>
        <v>894.99185999999997</v>
      </c>
    </row>
    <row r="600" spans="1:16" ht="15.75" customHeight="1">
      <c r="D600" s="1481"/>
      <c r="J600" s="1512"/>
      <c r="K600" s="1481"/>
      <c r="L600" s="1532"/>
    </row>
    <row r="601" spans="1:16" ht="15.75" customHeight="1">
      <c r="A601" s="195"/>
      <c r="B601" s="1487"/>
      <c r="C601" s="1339"/>
      <c r="D601" s="229" t="s">
        <v>1600</v>
      </c>
      <c r="E601" s="1348"/>
      <c r="F601" s="1348"/>
      <c r="G601" s="228"/>
      <c r="H601" s="1348"/>
      <c r="I601" s="1488"/>
      <c r="J601" s="1515"/>
      <c r="K601" s="1476"/>
      <c r="L601" s="1837"/>
      <c r="M601" s="1488"/>
      <c r="N601" s="1488"/>
      <c r="O601" s="1488"/>
      <c r="P601" s="1488"/>
    </row>
    <row r="602" spans="1:16" ht="15.75" customHeight="1">
      <c r="A602" s="194" t="s">
        <v>1601</v>
      </c>
      <c r="B602" s="1486" t="s">
        <v>1602</v>
      </c>
      <c r="C602" s="1480" t="str">
        <f t="shared" si="210"/>
        <v>DXDH.4005.125</v>
      </c>
      <c r="D602" s="1481" t="s">
        <v>2308</v>
      </c>
      <c r="E602" s="1481">
        <v>125</v>
      </c>
      <c r="F602" s="1481">
        <v>22.2</v>
      </c>
      <c r="G602" s="1482" t="str">
        <f>CONCATENATE("Cupa diamantata pt. ",D602," ",E602,"x",F602,"mm ",K602," - ", C602)</f>
        <v>Cupa diamantata pt. inlaturat adeziv, vopsea, epoxi - Diamant Extra Ascutit 125x22.2mm Premium - DXDH.4005.125</v>
      </c>
      <c r="I602" s="1483">
        <v>676.20780000000013</v>
      </c>
      <c r="J602" s="1512" t="s">
        <v>1590</v>
      </c>
      <c r="K602" s="1481" t="s">
        <v>1026</v>
      </c>
      <c r="L602" s="1761">
        <f t="shared" ref="L602:L603" si="215">ROUNDUP(O602*0.73,1)</f>
        <v>493.70000000000005</v>
      </c>
      <c r="M602" s="1483">
        <f>O602*0.75</f>
        <v>507.1558500000001</v>
      </c>
      <c r="N602" s="1483">
        <f t="shared" si="212"/>
        <v>540.96624000000008</v>
      </c>
      <c r="O602" s="1483">
        <v>676.20780000000013</v>
      </c>
      <c r="P602" s="1483">
        <f t="shared" si="213"/>
        <v>804.6872820000001</v>
      </c>
    </row>
    <row r="603" spans="1:16" ht="15.75" customHeight="1">
      <c r="A603" s="194" t="s">
        <v>1603</v>
      </c>
      <c r="B603" s="1486" t="s">
        <v>1604</v>
      </c>
      <c r="C603" s="1480" t="str">
        <f t="shared" si="210"/>
        <v>DXDH.4005.180</v>
      </c>
      <c r="D603" s="1481" t="s">
        <v>2308</v>
      </c>
      <c r="E603" s="1481">
        <v>180</v>
      </c>
      <c r="F603" s="1481">
        <v>22.2</v>
      </c>
      <c r="G603" s="1482" t="str">
        <f>CONCATENATE("Cupa diamantata pt. ",D603," ",E603,"x",F603,"mm ",K603," - ", C603)</f>
        <v>Cupa diamantata pt. inlaturat adeziv, vopsea, epoxi - Diamant Extra Ascutit 180x22.2mm Premium - DXDH.4005.180</v>
      </c>
      <c r="I603" s="1483">
        <v>773.4978000000001</v>
      </c>
      <c r="J603" s="1512" t="s">
        <v>1593</v>
      </c>
      <c r="K603" s="1481" t="s">
        <v>1026</v>
      </c>
      <c r="L603" s="1761">
        <f t="shared" si="215"/>
        <v>564.70000000000005</v>
      </c>
      <c r="M603" s="1483">
        <f>O603*0.75</f>
        <v>580.12335000000007</v>
      </c>
      <c r="N603" s="1483">
        <f t="shared" si="212"/>
        <v>618.79824000000008</v>
      </c>
      <c r="O603" s="1483">
        <v>773.4978000000001</v>
      </c>
      <c r="P603" s="1483">
        <f t="shared" si="213"/>
        <v>920.46238200000005</v>
      </c>
    </row>
    <row r="604" spans="1:16" ht="15.75" customHeight="1">
      <c r="D604" s="1481"/>
      <c r="J604" s="1512"/>
      <c r="K604" s="1481"/>
      <c r="L604" s="1532"/>
    </row>
    <row r="605" spans="1:16" ht="15.75" customHeight="1">
      <c r="A605" s="195"/>
      <c r="B605" s="1487"/>
      <c r="C605" s="1339"/>
      <c r="D605" s="229" t="s">
        <v>1605</v>
      </c>
      <c r="E605" s="1348"/>
      <c r="F605" s="1348"/>
      <c r="G605" s="228"/>
      <c r="H605" s="1348"/>
      <c r="I605" s="1488"/>
      <c r="J605" s="1515"/>
      <c r="K605" s="1476"/>
      <c r="L605" s="1837"/>
      <c r="M605" s="1488"/>
      <c r="N605" s="1488"/>
      <c r="O605" s="1488"/>
      <c r="P605" s="1488"/>
    </row>
    <row r="606" spans="1:16" ht="15.75" customHeight="1">
      <c r="A606" s="194" t="s">
        <v>1606</v>
      </c>
      <c r="B606" s="1486" t="s">
        <v>1607</v>
      </c>
      <c r="C606" s="1480" t="str">
        <f t="shared" si="210"/>
        <v>DXDH.4006.125.6.3</v>
      </c>
      <c r="D606" s="1481" t="s">
        <v>2307</v>
      </c>
      <c r="E606" s="1481">
        <v>125</v>
      </c>
      <c r="F606" s="1481">
        <v>22.2</v>
      </c>
      <c r="G606" s="1482" t="str">
        <f>CONCATENATE("Cupa diamantata pt. ",D606," ",E606,"x",F606,"mm ",K606," - ", C606)</f>
        <v>Cupa diamantata pt. inlaturat adeziv, vopsea, epoxi - Diamant Sageata 125x22.2mm Premium - DXDH.4006.125.6.3</v>
      </c>
      <c r="I606" s="1483">
        <v>675.95400000000006</v>
      </c>
      <c r="J606" s="1512" t="s">
        <v>1590</v>
      </c>
      <c r="K606" s="1481" t="s">
        <v>1026</v>
      </c>
      <c r="L606" s="1761">
        <f t="shared" ref="L606:L610" si="216">ROUNDUP(O606*0.73,1)</f>
        <v>493.5</v>
      </c>
      <c r="M606" s="1483">
        <f>O606*0.75</f>
        <v>506.96550000000002</v>
      </c>
      <c r="N606" s="1483">
        <f t="shared" si="212"/>
        <v>540.7632000000001</v>
      </c>
      <c r="O606" s="1483">
        <v>675.95400000000006</v>
      </c>
      <c r="P606" s="1483">
        <f t="shared" si="213"/>
        <v>804.38526000000002</v>
      </c>
    </row>
    <row r="607" spans="1:16" ht="15.75" customHeight="1">
      <c r="A607" s="194" t="s">
        <v>1608</v>
      </c>
      <c r="B607" s="1486" t="s">
        <v>1609</v>
      </c>
      <c r="C607" s="1480" t="str">
        <f t="shared" si="210"/>
        <v>DXDH.4006.175.6.3</v>
      </c>
      <c r="D607" s="1481" t="s">
        <v>2307</v>
      </c>
      <c r="E607" s="1481">
        <v>175</v>
      </c>
      <c r="F607" s="1481">
        <v>22.2</v>
      </c>
      <c r="G607" s="1482" t="str">
        <f>CONCATENATE("Cupa diamantata pt. ",D607," ",E607,"x",F607,"mm ",K607," - ", C607)</f>
        <v>Cupa diamantata pt. inlaturat adeziv, vopsea, epoxi - Diamant Sageata 175x22.2mm Premium - DXDH.4006.175.6.3</v>
      </c>
      <c r="I607" s="1483">
        <v>775.86659999999995</v>
      </c>
      <c r="J607" s="1512" t="s">
        <v>1593</v>
      </c>
      <c r="K607" s="1481" t="s">
        <v>1026</v>
      </c>
      <c r="L607" s="1761">
        <f t="shared" si="216"/>
        <v>566.4</v>
      </c>
      <c r="M607" s="1483">
        <f>O607*0.75</f>
        <v>581.89994999999999</v>
      </c>
      <c r="N607" s="1483">
        <f t="shared" si="212"/>
        <v>620.69327999999996</v>
      </c>
      <c r="O607" s="1483">
        <v>775.86659999999995</v>
      </c>
      <c r="P607" s="1483">
        <f t="shared" si="213"/>
        <v>923.28125399999988</v>
      </c>
    </row>
    <row r="608" spans="1:16" ht="15.75" customHeight="1">
      <c r="D608" s="1481"/>
      <c r="J608" s="1512"/>
      <c r="K608" s="1481"/>
      <c r="L608" s="1761"/>
    </row>
    <row r="609" spans="1:16" ht="15.75" customHeight="1">
      <c r="A609" s="205" t="s">
        <v>1040</v>
      </c>
      <c r="B609" s="1486" t="s">
        <v>1610</v>
      </c>
      <c r="C609" s="1480" t="str">
        <f t="shared" si="210"/>
        <v>DXDH.4006.130.6.25</v>
      </c>
      <c r="D609" s="1481" t="s">
        <v>1611</v>
      </c>
      <c r="E609" s="1481">
        <v>130</v>
      </c>
      <c r="F609" s="1481">
        <v>25</v>
      </c>
      <c r="G609" s="1482" t="str">
        <f>CONCATENATE("Cupa diamantata ",D609," ",E609,"x",F609,"mm ",K609," - ", C609)</f>
        <v>Cupa diamantata Pt. Festool/Protool 130x25mm Premium - DXDH.4006.130.6.25</v>
      </c>
      <c r="I609" s="1483">
        <v>807.50700000000006</v>
      </c>
      <c r="J609" s="1512"/>
      <c r="K609" s="1481" t="s">
        <v>1026</v>
      </c>
      <c r="L609" s="1761">
        <f t="shared" si="216"/>
        <v>589.5</v>
      </c>
      <c r="N609" s="1483">
        <f t="shared" si="212"/>
        <v>646.00560000000007</v>
      </c>
      <c r="O609" s="1483">
        <v>807.50700000000006</v>
      </c>
      <c r="P609" s="1483">
        <f t="shared" si="213"/>
        <v>960.93333000000007</v>
      </c>
    </row>
    <row r="610" spans="1:16" ht="15.75" customHeight="1">
      <c r="A610" s="205" t="s">
        <v>1040</v>
      </c>
      <c r="B610" s="1486" t="s">
        <v>1612</v>
      </c>
      <c r="C610" s="1480" t="str">
        <f t="shared" si="210"/>
        <v>DXDH.4006.150.19</v>
      </c>
      <c r="D610" s="1481" t="s">
        <v>1613</v>
      </c>
      <c r="E610" s="1481">
        <v>150</v>
      </c>
      <c r="F610" s="1481">
        <v>19</v>
      </c>
      <c r="G610" s="1482" t="str">
        <f>CONCATENATE("Cupa diamantata ",D610," ",E610,"x",F610,"mm ",K610," - ", C610)</f>
        <v>Cupa diamantata Pt. Hilti 150x19mm Premium - DXDH.4006.150.19</v>
      </c>
      <c r="I610" s="1483">
        <v>826.96500000000003</v>
      </c>
      <c r="J610" s="1512"/>
      <c r="K610" s="1481" t="s">
        <v>1026</v>
      </c>
      <c r="L610" s="1761">
        <f t="shared" si="216"/>
        <v>603.70000000000005</v>
      </c>
      <c r="N610" s="1483">
        <f t="shared" si="212"/>
        <v>661.57200000000012</v>
      </c>
      <c r="O610" s="1483">
        <v>826.96500000000003</v>
      </c>
      <c r="P610" s="1483">
        <f t="shared" si="213"/>
        <v>984.08834999999999</v>
      </c>
    </row>
    <row r="611" spans="1:16" ht="15.75" customHeight="1">
      <c r="D611" s="1481"/>
      <c r="J611" s="1512"/>
      <c r="K611" s="1481"/>
      <c r="L611" s="1532"/>
    </row>
    <row r="612" spans="1:16" ht="15.75" customHeight="1">
      <c r="A612" s="195"/>
      <c r="B612" s="1487"/>
      <c r="C612" s="1339"/>
      <c r="D612" s="229" t="s">
        <v>1614</v>
      </c>
      <c r="E612" s="1348"/>
      <c r="F612" s="1348"/>
      <c r="G612" s="228"/>
      <c r="H612" s="1348"/>
      <c r="I612" s="1488"/>
      <c r="J612" s="1515"/>
      <c r="K612" s="1476"/>
      <c r="L612" s="1837"/>
      <c r="M612" s="1488"/>
      <c r="N612" s="1488"/>
      <c r="O612" s="1488"/>
      <c r="P612" s="1488"/>
    </row>
    <row r="613" spans="1:16" ht="15.75" customHeight="1">
      <c r="A613" s="194" t="s">
        <v>1615</v>
      </c>
      <c r="B613" s="1486" t="s">
        <v>1616</v>
      </c>
      <c r="C613" s="1480" t="str">
        <f t="shared" si="210"/>
        <v>DXDH.4009.125</v>
      </c>
      <c r="D613" s="1481" t="s">
        <v>2306</v>
      </c>
      <c r="E613" s="1481">
        <v>125</v>
      </c>
      <c r="F613" s="1481">
        <v>22.2</v>
      </c>
      <c r="G613" s="1482" t="str">
        <f>CONCATENATE("Cupa diamantata pt. ",D613," ",E613,"x",F613,"mm ",K613," - ", C613)</f>
        <v>Cupa diamantata pt. inlaturat vopsea - DPC brazat in vacuum 125x22.2mm Premium - DXDH.4009.125</v>
      </c>
      <c r="I613" s="1483">
        <v>422.23860000000002</v>
      </c>
      <c r="J613" s="1512" t="s">
        <v>1590</v>
      </c>
      <c r="K613" s="1481" t="s">
        <v>1026</v>
      </c>
      <c r="L613" s="1761">
        <f t="shared" ref="L613:L615" si="217">ROUNDUP(O613*0.73,1)</f>
        <v>308.3</v>
      </c>
      <c r="M613" s="1483">
        <f>O613*0.75</f>
        <v>316.67894999999999</v>
      </c>
      <c r="N613" s="1483">
        <f t="shared" si="212"/>
        <v>337.79088000000002</v>
      </c>
      <c r="O613" s="1483">
        <v>422.23860000000002</v>
      </c>
      <c r="P613" s="1483">
        <f t="shared" si="213"/>
        <v>502.46393399999999</v>
      </c>
    </row>
    <row r="614" spans="1:16" ht="15.75" customHeight="1">
      <c r="A614" s="194" t="s">
        <v>1617</v>
      </c>
      <c r="B614" s="1486" t="s">
        <v>1618</v>
      </c>
      <c r="C614" s="1480" t="str">
        <f t="shared" si="210"/>
        <v>DXDH.4009.150.19</v>
      </c>
      <c r="D614" s="2102" t="s">
        <v>11515</v>
      </c>
      <c r="E614" s="1481">
        <v>150</v>
      </c>
      <c r="F614" s="1481">
        <v>19</v>
      </c>
      <c r="G614" s="1482" t="str">
        <f>CONCATENATE("Cupa diamantata ",D614," ",E614,"x",F614,"mm ",K614," - ", C614)</f>
        <v>Cupa diamantata Pt. Hilti - inlaturat vopsea - DPC brazat in vacuum 150x19mm Premium - DXDH.4009.150.19</v>
      </c>
      <c r="I614" s="1483">
        <v>678.15359999999998</v>
      </c>
      <c r="J614" s="1512" t="s">
        <v>1593</v>
      </c>
      <c r="K614" s="1481" t="s">
        <v>1026</v>
      </c>
      <c r="L614" s="1761">
        <f t="shared" si="217"/>
        <v>495.1</v>
      </c>
      <c r="M614" s="1483">
        <f t="shared" ref="M614:M615" si="218">O614*0.75</f>
        <v>508.61519999999996</v>
      </c>
      <c r="N614" s="1483">
        <f t="shared" si="212"/>
        <v>542.52287999999999</v>
      </c>
      <c r="O614" s="1483">
        <v>678.15359999999998</v>
      </c>
      <c r="P614" s="1483">
        <f t="shared" si="213"/>
        <v>807.00278399999991</v>
      </c>
    </row>
    <row r="615" spans="1:16" ht="15.75" customHeight="1">
      <c r="A615" s="194" t="s">
        <v>1619</v>
      </c>
      <c r="B615" s="1486" t="s">
        <v>1620</v>
      </c>
      <c r="C615" s="1480" t="str">
        <f t="shared" si="210"/>
        <v>DXDH.4009.180</v>
      </c>
      <c r="D615" s="1481" t="s">
        <v>2306</v>
      </c>
      <c r="E615" s="1481">
        <v>180</v>
      </c>
      <c r="F615" s="1481">
        <v>22.2</v>
      </c>
      <c r="G615" s="1482" t="str">
        <f>CONCATENATE("Cupa diamantata pt. ",D615," ",E615,"x",F615,"mm ",K615," - ", C615)</f>
        <v>Cupa diamantata pt. inlaturat vopsea - DPC brazat in vacuum 180x22.2mm Premium - DXDH.4009.180</v>
      </c>
      <c r="I615" s="1483">
        <v>906.7428000000001</v>
      </c>
      <c r="J615" s="1512" t="s">
        <v>1076</v>
      </c>
      <c r="K615" s="1481" t="s">
        <v>1026</v>
      </c>
      <c r="L615" s="1761">
        <f t="shared" si="217"/>
        <v>662</v>
      </c>
      <c r="M615" s="1483">
        <f t="shared" si="218"/>
        <v>680.0571000000001</v>
      </c>
      <c r="N615" s="1483">
        <f t="shared" si="212"/>
        <v>725.39424000000008</v>
      </c>
      <c r="O615" s="1483">
        <v>906.7428000000001</v>
      </c>
      <c r="P615" s="1483">
        <f t="shared" si="213"/>
        <v>1079.0239320000001</v>
      </c>
    </row>
    <row r="616" spans="1:16" ht="15.75" customHeight="1">
      <c r="D616" s="1481"/>
      <c r="J616" s="1512"/>
      <c r="K616" s="1481"/>
      <c r="L616" s="1532"/>
    </row>
    <row r="617" spans="1:16" ht="15.75" customHeight="1">
      <c r="A617" s="195"/>
      <c r="B617" s="1487"/>
      <c r="C617" s="1339"/>
      <c r="D617" s="229" t="s">
        <v>1621</v>
      </c>
      <c r="E617" s="1348"/>
      <c r="F617" s="1348"/>
      <c r="G617" s="228"/>
      <c r="H617" s="1348"/>
      <c r="I617" s="1488"/>
      <c r="J617" s="1515"/>
      <c r="K617" s="1476"/>
      <c r="L617" s="1837"/>
      <c r="M617" s="1488"/>
      <c r="N617" s="1488"/>
      <c r="O617" s="1488"/>
      <c r="P617" s="1488"/>
    </row>
    <row r="618" spans="1:16" ht="15.75" customHeight="1">
      <c r="A618" s="194" t="s">
        <v>1622</v>
      </c>
      <c r="B618" s="1486" t="s">
        <v>1623</v>
      </c>
      <c r="C618" s="1480" t="str">
        <f t="shared" si="210"/>
        <v>DXDH.4037.125.004</v>
      </c>
      <c r="D618" s="1481" t="s">
        <v>2311</v>
      </c>
      <c r="E618" s="1481">
        <v>125</v>
      </c>
      <c r="F618" s="1481">
        <v>22.2</v>
      </c>
      <c r="G618" s="1482" t="str">
        <f>CONCATENATE("Cupa cu ",D618," ",E618,"x",F618,"mm ",K618," - ", C618)</f>
        <v>Cupa cu carbura tungsten ft dura pt. slefuiri 125x22.2mm  - DXDH.4037.125.004</v>
      </c>
      <c r="I618" s="1483">
        <v>163.5318</v>
      </c>
      <c r="J618" s="1512" t="s">
        <v>1590</v>
      </c>
      <c r="K618" s="1481"/>
      <c r="L618" s="1761">
        <f t="shared" ref="L618:L621" si="219">ROUNDUP(O618*0.73,1)</f>
        <v>119.39999999999999</v>
      </c>
      <c r="M618" s="1483">
        <f>O618*0.75</f>
        <v>122.64885000000001</v>
      </c>
      <c r="N618" s="1483">
        <f t="shared" si="212"/>
        <v>130.82544000000001</v>
      </c>
      <c r="O618" s="1483">
        <v>163.5318</v>
      </c>
      <c r="P618" s="1483">
        <f t="shared" si="213"/>
        <v>194.60284200000001</v>
      </c>
    </row>
    <row r="619" spans="1:16" ht="15.75" customHeight="1">
      <c r="A619" s="194" t="s">
        <v>1624</v>
      </c>
      <c r="B619" s="1486" t="s">
        <v>1625</v>
      </c>
      <c r="C619" s="1480" t="str">
        <f t="shared" si="210"/>
        <v>DXDH.4037.125.008</v>
      </c>
      <c r="D619" s="1481" t="s">
        <v>2312</v>
      </c>
      <c r="E619" s="1481">
        <v>125</v>
      </c>
      <c r="F619" s="1481">
        <v>22.2</v>
      </c>
      <c r="G619" s="1482" t="str">
        <f>CONCATENATE("Cupa cu ",D619," ",E619,"x",F619,"mm ",K619," - ", C619)</f>
        <v>Cupa cu carbura tungsten dura pt. slefuiri 125x22.2mm  - DXDH.4037.125.008</v>
      </c>
      <c r="I619" s="1483">
        <v>158.96340000000001</v>
      </c>
      <c r="J619" s="1512" t="s">
        <v>1626</v>
      </c>
      <c r="K619" s="1481"/>
      <c r="L619" s="1761">
        <f t="shared" si="219"/>
        <v>116.1</v>
      </c>
      <c r="M619" s="1483">
        <f t="shared" ref="M619:M621" si="220">O619*0.75</f>
        <v>119.22255000000001</v>
      </c>
      <c r="N619" s="1483">
        <f t="shared" si="212"/>
        <v>127.17072000000002</v>
      </c>
      <c r="O619" s="1483">
        <v>158.96340000000001</v>
      </c>
      <c r="P619" s="1483">
        <f t="shared" si="213"/>
        <v>189.16644600000001</v>
      </c>
    </row>
    <row r="620" spans="1:16" ht="15.75" customHeight="1">
      <c r="A620" s="194" t="s">
        <v>1627</v>
      </c>
      <c r="B620" s="1486" t="s">
        <v>1628</v>
      </c>
      <c r="C620" s="1480" t="str">
        <f t="shared" si="210"/>
        <v>DXDH.4037.125.012</v>
      </c>
      <c r="D620" s="1481" t="s">
        <v>2313</v>
      </c>
      <c r="E620" s="1481">
        <v>125</v>
      </c>
      <c r="F620" s="1481">
        <v>22.2</v>
      </c>
      <c r="G620" s="1482" t="str">
        <f>CONCATENATE("Cupa cu ",D620," ",E620,"x",F620,"mm ",K620," - ", C620)</f>
        <v>Cupa cu carbura tungsten medie pt slefuiri 125x22.2mm  - DXDH.4037.125.012</v>
      </c>
      <c r="I620" s="1483">
        <v>142.97399999999999</v>
      </c>
      <c r="J620" s="1512" t="s">
        <v>1489</v>
      </c>
      <c r="K620" s="1481"/>
      <c r="L620" s="1761">
        <f t="shared" si="219"/>
        <v>104.39999999999999</v>
      </c>
      <c r="M620" s="1483">
        <f t="shared" si="220"/>
        <v>107.23049999999999</v>
      </c>
      <c r="N620" s="1483">
        <f t="shared" si="212"/>
        <v>114.3792</v>
      </c>
      <c r="O620" s="1483">
        <v>142.97399999999999</v>
      </c>
      <c r="P620" s="1483">
        <f t="shared" si="213"/>
        <v>170.13905999999997</v>
      </c>
    </row>
    <row r="621" spans="1:16" ht="15.75" customHeight="1">
      <c r="A621" s="194" t="s">
        <v>1629</v>
      </c>
      <c r="B621" s="1486" t="s">
        <v>1630</v>
      </c>
      <c r="C621" s="1480" t="str">
        <f t="shared" si="210"/>
        <v>DXDH.4037.125.030</v>
      </c>
      <c r="D621" s="1481" t="s">
        <v>2314</v>
      </c>
      <c r="E621" s="1481">
        <v>125</v>
      </c>
      <c r="F621" s="1481">
        <v>22.2</v>
      </c>
      <c r="G621" s="1482" t="str">
        <f>CONCATENATE("Cupa cu ",D621," ",E621,"x",F621,"mm ",K621," - ", C621)</f>
        <v>Cupa cu carbura tungsten fina pt. slefuiri / finisari 125x22.2mm  - DXDH.4037.125.030</v>
      </c>
      <c r="I621" s="1483">
        <v>128.08440000000002</v>
      </c>
      <c r="J621" s="1512"/>
      <c r="K621" s="1481"/>
      <c r="L621" s="1761">
        <f t="shared" si="219"/>
        <v>93.6</v>
      </c>
      <c r="M621" s="1483">
        <f t="shared" si="220"/>
        <v>96.063300000000012</v>
      </c>
      <c r="N621" s="1483">
        <f t="shared" si="212"/>
        <v>102.46752000000002</v>
      </c>
      <c r="O621" s="1483">
        <v>128.08440000000002</v>
      </c>
      <c r="P621" s="1483">
        <f t="shared" si="213"/>
        <v>152.42043600000002</v>
      </c>
    </row>
    <row r="622" spans="1:16" ht="15.75" customHeight="1">
      <c r="D622" s="1481"/>
      <c r="J622" s="1512"/>
      <c r="K622" s="1481"/>
      <c r="L622" s="1532"/>
    </row>
    <row r="623" spans="1:16" ht="15.75" customHeight="1">
      <c r="A623" s="188"/>
      <c r="B623" s="224"/>
      <c r="C623" s="224"/>
      <c r="D623" s="225" t="s">
        <v>1631</v>
      </c>
      <c r="E623" s="235"/>
      <c r="F623" s="235"/>
      <c r="G623" s="188"/>
      <c r="H623" s="235"/>
      <c r="I623" s="560"/>
      <c r="J623" s="1516"/>
      <c r="K623" s="230" t="s">
        <v>1632</v>
      </c>
      <c r="L623" s="1838"/>
      <c r="M623" s="561"/>
      <c r="N623" s="1502"/>
      <c r="O623" s="560"/>
      <c r="P623" s="1502"/>
    </row>
    <row r="624" spans="1:16" ht="15.75" customHeight="1">
      <c r="A624" s="195"/>
      <c r="B624" s="1487"/>
      <c r="C624" s="1339"/>
      <c r="D624" s="229" t="s">
        <v>1633</v>
      </c>
      <c r="E624" s="1348"/>
      <c r="F624" s="1348"/>
      <c r="G624" s="228"/>
      <c r="H624" s="1348"/>
      <c r="I624" s="1488"/>
      <c r="J624" s="1515"/>
      <c r="K624" s="1476"/>
      <c r="L624" s="1837"/>
      <c r="M624" s="1488"/>
      <c r="N624" s="1488"/>
      <c r="O624" s="1488"/>
      <c r="P624" s="1488"/>
    </row>
    <row r="625" spans="1:16" ht="15.75" customHeight="1">
      <c r="A625" s="194" t="s">
        <v>1634</v>
      </c>
      <c r="B625" s="1486" t="s">
        <v>1635</v>
      </c>
      <c r="C625" s="1480" t="str">
        <f t="shared" si="210"/>
        <v>DXDH.4607.125AB</v>
      </c>
      <c r="D625" s="1481" t="s">
        <v>2319</v>
      </c>
      <c r="E625" s="1481">
        <v>125</v>
      </c>
      <c r="F625" s="1481">
        <v>22.2</v>
      </c>
      <c r="G625" s="1482" t="str">
        <f>CONCATENATE("Cupa diamantata ",D625," ",E625,"x",F625,"mm ",K625," - ", C625)</f>
        <v>Cupa diamantata rand dublu diamant pt. Abrazive 125x22.2mm Super Premium - DXDH.4607.125AB</v>
      </c>
      <c r="I625" s="1483">
        <v>449.90280000000001</v>
      </c>
      <c r="J625" s="1512" t="s">
        <v>2318</v>
      </c>
      <c r="K625" s="1481" t="s">
        <v>1044</v>
      </c>
      <c r="L625" s="1761">
        <f t="shared" ref="L625:L628" si="221">ROUNDUP(O625*0.73,1)</f>
        <v>328.5</v>
      </c>
      <c r="M625" s="1483">
        <f>O625*0.75</f>
        <v>337.4271</v>
      </c>
      <c r="N625" s="1483">
        <f t="shared" si="212"/>
        <v>359.92224000000004</v>
      </c>
      <c r="O625" s="1483">
        <v>449.90280000000001</v>
      </c>
      <c r="P625" s="1483">
        <f t="shared" si="213"/>
        <v>535.38433199999997</v>
      </c>
    </row>
    <row r="626" spans="1:16" ht="15.75" customHeight="1">
      <c r="A626" s="194" t="s">
        <v>1636</v>
      </c>
      <c r="B626" s="1486" t="s">
        <v>1637</v>
      </c>
      <c r="C626" s="1480" t="str">
        <f t="shared" si="210"/>
        <v>DXDH.4607.125C</v>
      </c>
      <c r="D626" s="1481" t="s">
        <v>2320</v>
      </c>
      <c r="E626" s="1481">
        <v>125</v>
      </c>
      <c r="F626" s="1481">
        <v>22.2</v>
      </c>
      <c r="G626" s="1482" t="str">
        <f>CONCATENATE("Cupa diamantata ",D626," ",E626,"x",F626,"mm ",K626," - ", C626)</f>
        <v>Cupa diamantata rand dublu diamant pt. Beton 125x22.2mm Super Premium - DXDH.4607.125C</v>
      </c>
      <c r="I626" s="1483">
        <v>449.90280000000001</v>
      </c>
      <c r="J626" s="1512" t="s">
        <v>1240</v>
      </c>
      <c r="K626" s="1481" t="s">
        <v>1044</v>
      </c>
      <c r="L626" s="1761">
        <f t="shared" si="221"/>
        <v>328.5</v>
      </c>
      <c r="M626" s="1483">
        <f t="shared" ref="M626:M628" si="222">O626*0.75</f>
        <v>337.4271</v>
      </c>
      <c r="N626" s="1483">
        <f t="shared" si="212"/>
        <v>359.92224000000004</v>
      </c>
      <c r="O626" s="1483">
        <v>449.90280000000001</v>
      </c>
      <c r="P626" s="1483">
        <f t="shared" si="213"/>
        <v>535.38433199999997</v>
      </c>
    </row>
    <row r="627" spans="1:16" ht="15.75" customHeight="1">
      <c r="A627" s="194" t="s">
        <v>1638</v>
      </c>
      <c r="B627" s="1486" t="s">
        <v>1639</v>
      </c>
      <c r="C627" s="1480" t="str">
        <f t="shared" si="210"/>
        <v>DXDH.4607.180AB</v>
      </c>
      <c r="D627" s="1481" t="s">
        <v>2319</v>
      </c>
      <c r="E627" s="1481">
        <v>180</v>
      </c>
      <c r="F627" s="1481">
        <v>22.2</v>
      </c>
      <c r="G627" s="1482" t="str">
        <f>CONCATENATE("Cupa diamantata ",D627," ",E627,"x",F627,"mm ",K627," - ", C627)</f>
        <v>Cupa diamantata rand dublu diamant pt. Abrazive 180x22.2mm Super Premium - DXDH.4607.180AB</v>
      </c>
      <c r="I627" s="1483">
        <v>638.73</v>
      </c>
      <c r="J627" s="1512" t="s">
        <v>2316</v>
      </c>
      <c r="K627" s="1481" t="s">
        <v>1044</v>
      </c>
      <c r="L627" s="1761">
        <f t="shared" si="221"/>
        <v>466.3</v>
      </c>
      <c r="M627" s="1483">
        <f t="shared" si="222"/>
        <v>479.04750000000001</v>
      </c>
      <c r="N627" s="1483">
        <f t="shared" si="212"/>
        <v>510.98400000000004</v>
      </c>
      <c r="O627" s="1483">
        <v>638.73</v>
      </c>
      <c r="P627" s="1483">
        <f t="shared" si="213"/>
        <v>760.08870000000002</v>
      </c>
    </row>
    <row r="628" spans="1:16" ht="15.75" customHeight="1">
      <c r="A628" s="194" t="s">
        <v>1640</v>
      </c>
      <c r="B628" s="1486" t="s">
        <v>1641</v>
      </c>
      <c r="C628" s="1480" t="str">
        <f t="shared" si="210"/>
        <v>DXDH.4607.180C</v>
      </c>
      <c r="D628" s="1481" t="s">
        <v>2320</v>
      </c>
      <c r="E628" s="1481">
        <v>180</v>
      </c>
      <c r="F628" s="1481">
        <v>22.2</v>
      </c>
      <c r="G628" s="1482" t="str">
        <f>CONCATENATE("Cupa diamantata ",D628," ",E628,"x",F628,"mm ",K628," - ", C628)</f>
        <v>Cupa diamantata rand dublu diamant pt. Beton 180x22.2mm Super Premium - DXDH.4607.180C</v>
      </c>
      <c r="I628" s="1483">
        <v>638.73</v>
      </c>
      <c r="J628" s="1512" t="s">
        <v>2317</v>
      </c>
      <c r="K628" s="1481" t="s">
        <v>1044</v>
      </c>
      <c r="L628" s="1761">
        <f t="shared" si="221"/>
        <v>466.3</v>
      </c>
      <c r="M628" s="1483">
        <f t="shared" si="222"/>
        <v>479.04750000000001</v>
      </c>
      <c r="N628" s="1483">
        <f t="shared" si="212"/>
        <v>510.98400000000004</v>
      </c>
      <c r="O628" s="1483">
        <v>638.73</v>
      </c>
      <c r="P628" s="1483">
        <f t="shared" si="213"/>
        <v>760.08870000000002</v>
      </c>
    </row>
    <row r="629" spans="1:16" ht="15.75" customHeight="1">
      <c r="D629" s="1481"/>
      <c r="J629" s="1512"/>
      <c r="K629" s="1481"/>
      <c r="L629" s="1532"/>
    </row>
    <row r="630" spans="1:16" ht="15.75" customHeight="1">
      <c r="A630" s="195"/>
      <c r="B630" s="1487"/>
      <c r="C630" s="1339"/>
      <c r="D630" s="229" t="s">
        <v>1633</v>
      </c>
      <c r="E630" s="1348"/>
      <c r="F630" s="1348"/>
      <c r="G630" s="228"/>
      <c r="H630" s="1348"/>
      <c r="I630" s="1488"/>
      <c r="J630" s="1515"/>
      <c r="K630" s="1476"/>
      <c r="L630" s="1837"/>
      <c r="M630" s="1488"/>
      <c r="N630" s="1488"/>
      <c r="O630" s="1488"/>
      <c r="P630" s="1488"/>
    </row>
    <row r="631" spans="1:16" ht="15.75" customHeight="1">
      <c r="A631" s="194" t="s">
        <v>1642</v>
      </c>
      <c r="B631" s="1486" t="s">
        <v>1643</v>
      </c>
      <c r="C631" s="1480" t="str">
        <f t="shared" si="210"/>
        <v>DXDH.4507.100AB</v>
      </c>
      <c r="D631" s="1481" t="s">
        <v>2319</v>
      </c>
      <c r="E631" s="1481">
        <v>100</v>
      </c>
      <c r="F631" s="1481">
        <v>22.2</v>
      </c>
      <c r="G631" s="1482" t="str">
        <f>CONCATENATE("Cupa diamantata ",D631," ",E631,"x",F631,"mm ",K631," - ", C631)</f>
        <v>Cupa diamantata rand dublu diamant pt. Abrazive 100x22.2mm Premium - DXDH.4507.100AB</v>
      </c>
      <c r="I631" s="1483">
        <v>233.07300000000004</v>
      </c>
      <c r="J631" s="1512" t="s">
        <v>1644</v>
      </c>
      <c r="K631" s="1481" t="s">
        <v>1026</v>
      </c>
      <c r="L631" s="1761">
        <f t="shared" ref="L631:L635" si="223">ROUNDUP(O631*0.73,1)</f>
        <v>170.2</v>
      </c>
      <c r="M631" s="1483">
        <f>O631*0.75</f>
        <v>174.80475000000001</v>
      </c>
      <c r="N631" s="1483">
        <f t="shared" si="212"/>
        <v>186.45840000000004</v>
      </c>
      <c r="O631" s="1483">
        <v>233.07300000000004</v>
      </c>
      <c r="P631" s="1483">
        <f t="shared" si="213"/>
        <v>277.35687000000001</v>
      </c>
    </row>
    <row r="632" spans="1:16" ht="15.75" customHeight="1">
      <c r="A632" s="194" t="s">
        <v>1645</v>
      </c>
      <c r="B632" s="1486" t="s">
        <v>1646</v>
      </c>
      <c r="C632" s="1480" t="str">
        <f t="shared" si="210"/>
        <v>DXDH.4507.125AB</v>
      </c>
      <c r="D632" s="1481" t="s">
        <v>2319</v>
      </c>
      <c r="E632" s="1481">
        <v>125</v>
      </c>
      <c r="F632" s="1481">
        <v>22.2</v>
      </c>
      <c r="G632" s="1482" t="str">
        <f>CONCATENATE("Cupa diamantata ",D632," ",E632,"x",F632,"mm ",K632," - ", C632)</f>
        <v>Cupa diamantata rand dublu diamant pt. Abrazive 125x22.2mm Premium - DXDH.4507.125AB</v>
      </c>
      <c r="I632" s="1483">
        <v>335.60820000000001</v>
      </c>
      <c r="J632" s="1512" t="s">
        <v>1647</v>
      </c>
      <c r="K632" s="1481" t="s">
        <v>1026</v>
      </c>
      <c r="L632" s="1761">
        <f t="shared" si="223"/>
        <v>245</v>
      </c>
      <c r="M632" s="1483">
        <f t="shared" ref="M632:M635" si="224">O632*0.75</f>
        <v>251.70615000000001</v>
      </c>
      <c r="N632" s="1483">
        <f t="shared" si="212"/>
        <v>268.48656</v>
      </c>
      <c r="O632" s="1483">
        <v>335.60820000000001</v>
      </c>
      <c r="P632" s="1483">
        <f t="shared" si="213"/>
        <v>399.37375800000001</v>
      </c>
    </row>
    <row r="633" spans="1:16" ht="15.75" customHeight="1">
      <c r="A633" s="194" t="s">
        <v>1648</v>
      </c>
      <c r="B633" s="1486" t="s">
        <v>1649</v>
      </c>
      <c r="C633" s="1480" t="str">
        <f t="shared" si="210"/>
        <v>DXDH.4507.125C</v>
      </c>
      <c r="D633" s="1481" t="s">
        <v>2320</v>
      </c>
      <c r="E633" s="1481">
        <v>125</v>
      </c>
      <c r="F633" s="1481">
        <v>22.2</v>
      </c>
      <c r="G633" s="1482" t="str">
        <f>CONCATENATE("Cupa diamantata ",D633," ",E633,"x",F633,"mm ",K633," - ", C633)</f>
        <v>Cupa diamantata rand dublu diamant pt. Beton 125x22.2mm Premium - DXDH.4507.125C</v>
      </c>
      <c r="I633" s="1483">
        <v>335.60820000000001</v>
      </c>
      <c r="J633" s="1512" t="s">
        <v>1152</v>
      </c>
      <c r="K633" s="1481" t="s">
        <v>1026</v>
      </c>
      <c r="L633" s="1761">
        <f t="shared" si="223"/>
        <v>245</v>
      </c>
      <c r="M633" s="1483">
        <f t="shared" si="224"/>
        <v>251.70615000000001</v>
      </c>
      <c r="N633" s="1483">
        <f t="shared" si="212"/>
        <v>268.48656</v>
      </c>
      <c r="O633" s="1483">
        <v>335.60820000000001</v>
      </c>
      <c r="P633" s="1483">
        <f t="shared" si="213"/>
        <v>399.37375800000001</v>
      </c>
    </row>
    <row r="634" spans="1:16" ht="15.75" customHeight="1">
      <c r="A634" s="194" t="s">
        <v>1650</v>
      </c>
      <c r="B634" s="1486" t="s">
        <v>1651</v>
      </c>
      <c r="C634" s="1480" t="str">
        <f t="shared" si="210"/>
        <v>DXDH.4507.180AB</v>
      </c>
      <c r="D634" s="1481" t="s">
        <v>2319</v>
      </c>
      <c r="E634" s="1481">
        <v>180</v>
      </c>
      <c r="F634" s="1481">
        <v>22.2</v>
      </c>
      <c r="G634" s="1482" t="str">
        <f>CONCATENATE("Cupa diamantata ",D634," ",E634,"x",F634,"mm ",K634," - ", C634)</f>
        <v>Cupa diamantata rand dublu diamant pt. Abrazive 180x22.2mm Premium - DXDH.4507.180AB</v>
      </c>
      <c r="I634" s="1483">
        <v>521.72820000000013</v>
      </c>
      <c r="J634" s="1512" t="s">
        <v>1417</v>
      </c>
      <c r="K634" s="1481" t="s">
        <v>1026</v>
      </c>
      <c r="L634" s="1761">
        <f t="shared" si="223"/>
        <v>380.90000000000003</v>
      </c>
      <c r="M634" s="1483">
        <f t="shared" si="224"/>
        <v>391.29615000000013</v>
      </c>
      <c r="N634" s="1483">
        <f t="shared" si="212"/>
        <v>417.38256000000013</v>
      </c>
      <c r="O634" s="1483">
        <v>521.72820000000013</v>
      </c>
      <c r="P634" s="1483">
        <f t="shared" si="213"/>
        <v>620.85655800000018</v>
      </c>
    </row>
    <row r="635" spans="1:16" ht="15.75" customHeight="1">
      <c r="A635" s="194" t="s">
        <v>1652</v>
      </c>
      <c r="B635" s="1486" t="s">
        <v>1653</v>
      </c>
      <c r="C635" s="1480" t="str">
        <f t="shared" si="210"/>
        <v>DXDH.4507.180C</v>
      </c>
      <c r="D635" s="1481" t="s">
        <v>2320</v>
      </c>
      <c r="E635" s="1481">
        <v>180</v>
      </c>
      <c r="F635" s="1481">
        <v>22.2</v>
      </c>
      <c r="G635" s="1482" t="str">
        <f>CONCATENATE("Cupa diamantata ",D635," ",E635,"x",F635,"mm ",K635," - ", C635)</f>
        <v>Cupa diamantata rand dublu diamant pt. Beton 180x22.2mm Premium - DXDH.4507.180C</v>
      </c>
      <c r="I635" s="1483">
        <v>521.72820000000013</v>
      </c>
      <c r="J635" s="1512" t="s">
        <v>990</v>
      </c>
      <c r="K635" s="1481" t="s">
        <v>1026</v>
      </c>
      <c r="L635" s="1761">
        <f t="shared" si="223"/>
        <v>380.90000000000003</v>
      </c>
      <c r="M635" s="1483">
        <f t="shared" si="224"/>
        <v>391.29615000000013</v>
      </c>
      <c r="N635" s="1483">
        <f t="shared" si="212"/>
        <v>417.38256000000013</v>
      </c>
      <c r="O635" s="1483">
        <v>521.72820000000013</v>
      </c>
      <c r="P635" s="1483">
        <f t="shared" si="213"/>
        <v>620.85655800000018</v>
      </c>
    </row>
    <row r="636" spans="1:16" ht="15.75" customHeight="1">
      <c r="D636" s="1481"/>
      <c r="J636" s="1512" t="s">
        <v>1240</v>
      </c>
      <c r="K636" s="1481"/>
      <c r="L636" s="1532"/>
    </row>
    <row r="637" spans="1:16" ht="15.75" customHeight="1">
      <c r="D637" s="1481"/>
      <c r="J637" s="1512"/>
      <c r="K637" s="1481"/>
      <c r="L637" s="1532"/>
    </row>
    <row r="638" spans="1:16" ht="15.75" customHeight="1">
      <c r="A638" s="195"/>
      <c r="B638" s="1487"/>
      <c r="C638" s="1339"/>
      <c r="D638" s="229" t="s">
        <v>1633</v>
      </c>
      <c r="E638" s="1348"/>
      <c r="F638" s="1348"/>
      <c r="G638" s="228"/>
      <c r="H638" s="1348"/>
      <c r="I638" s="1488"/>
      <c r="J638" s="1515"/>
      <c r="K638" s="1476"/>
      <c r="L638" s="1837"/>
      <c r="M638" s="1488"/>
      <c r="N638" s="1488"/>
      <c r="O638" s="1488"/>
      <c r="P638" s="1488"/>
    </row>
    <row r="639" spans="1:16" ht="15.75" customHeight="1">
      <c r="A639" s="194" t="s">
        <v>1654</v>
      </c>
      <c r="B639" s="1486" t="s">
        <v>1655</v>
      </c>
      <c r="C639" s="1480" t="str">
        <f t="shared" si="210"/>
        <v>DXDH.4107.100C</v>
      </c>
      <c r="D639" s="1481" t="s">
        <v>2321</v>
      </c>
      <c r="E639" s="1481">
        <v>100</v>
      </c>
      <c r="F639" s="1481">
        <v>22.2</v>
      </c>
      <c r="G639" s="1482" t="str">
        <f t="shared" ref="G639:G645" si="225">CONCATENATE("Cupa diamantata ",D639," ",E639,"x",F639,"mm ",K639," - ", C639)</f>
        <v>Cupa diamantata rand dublu pt. Beton 100x22.2mm Profesional Standard - DXDH.4107.100C</v>
      </c>
      <c r="I639" s="1483">
        <v>159.89400000000001</v>
      </c>
      <c r="J639" s="1512" t="s">
        <v>1644</v>
      </c>
      <c r="K639" s="1481" t="s">
        <v>986</v>
      </c>
      <c r="L639" s="1761">
        <f t="shared" ref="L639:L642" si="226">ROUNDUP(O639*0.73,1)</f>
        <v>116.8</v>
      </c>
      <c r="M639" s="1483">
        <f>O639*0.75</f>
        <v>119.9205</v>
      </c>
      <c r="N639" s="1483">
        <f t="shared" si="212"/>
        <v>127.91520000000001</v>
      </c>
      <c r="O639" s="1483">
        <v>159.89400000000001</v>
      </c>
      <c r="P639" s="1483">
        <f t="shared" si="213"/>
        <v>190.27385999999998</v>
      </c>
    </row>
    <row r="640" spans="1:16" ht="15.75" customHeight="1">
      <c r="A640" s="194" t="s">
        <v>1656</v>
      </c>
      <c r="B640" s="1486" t="s">
        <v>1657</v>
      </c>
      <c r="C640" s="1480" t="str">
        <f t="shared" si="210"/>
        <v>DXDH.4107.115C</v>
      </c>
      <c r="D640" s="1481" t="s">
        <v>2321</v>
      </c>
      <c r="E640" s="1481">
        <v>115</v>
      </c>
      <c r="F640" s="1481">
        <v>22.2</v>
      </c>
      <c r="G640" s="1482" t="str">
        <f t="shared" si="225"/>
        <v>Cupa diamantata rand dublu pt. Beton 115x22.2mm Profesional Standard - DXDH.4107.115C</v>
      </c>
      <c r="I640" s="1483">
        <v>188.15039999999999</v>
      </c>
      <c r="J640" s="1512" t="s">
        <v>1647</v>
      </c>
      <c r="K640" s="1481" t="s">
        <v>986</v>
      </c>
      <c r="L640" s="1761">
        <f t="shared" si="226"/>
        <v>137.4</v>
      </c>
      <c r="M640" s="1483">
        <f t="shared" ref="M640:M645" si="227">O640*0.75</f>
        <v>141.11279999999999</v>
      </c>
      <c r="N640" s="1483">
        <f t="shared" si="212"/>
        <v>150.52032</v>
      </c>
      <c r="O640" s="1483">
        <v>188.15039999999999</v>
      </c>
      <c r="P640" s="1483">
        <f t="shared" si="213"/>
        <v>223.89897599999998</v>
      </c>
    </row>
    <row r="641" spans="1:16" ht="15.75" customHeight="1">
      <c r="A641" s="194" t="s">
        <v>1658</v>
      </c>
      <c r="B641" s="1486" t="s">
        <v>1659</v>
      </c>
      <c r="C641" s="1480" t="str">
        <f t="shared" si="210"/>
        <v>DXDH.4107.125AB</v>
      </c>
      <c r="D641" s="1481" t="s">
        <v>2322</v>
      </c>
      <c r="E641" s="1481">
        <v>125</v>
      </c>
      <c r="F641" s="1481">
        <v>22.2</v>
      </c>
      <c r="G641" s="1482" t="str">
        <f t="shared" si="225"/>
        <v>Cupa diamantata rand dublu pt. Abrazive 125x22.2mm Profesional Standard - DXDH.4107.125AB</v>
      </c>
      <c r="I641" s="1483">
        <v>190.94220000000001</v>
      </c>
      <c r="J641" s="1512" t="s">
        <v>1152</v>
      </c>
      <c r="K641" s="1481" t="s">
        <v>986</v>
      </c>
      <c r="L641" s="1761">
        <f t="shared" si="226"/>
        <v>139.4</v>
      </c>
      <c r="M641" s="1483">
        <f t="shared" si="227"/>
        <v>143.20665000000002</v>
      </c>
      <c r="N641" s="1483">
        <f t="shared" si="212"/>
        <v>152.75376000000003</v>
      </c>
      <c r="O641" s="1483">
        <v>190.94220000000001</v>
      </c>
      <c r="P641" s="1483">
        <f t="shared" si="213"/>
        <v>227.22121799999999</v>
      </c>
    </row>
    <row r="642" spans="1:16" ht="15.75" customHeight="1">
      <c r="A642" s="194" t="s">
        <v>1660</v>
      </c>
      <c r="B642" s="1486" t="s">
        <v>1661</v>
      </c>
      <c r="C642" s="1480" t="str">
        <f t="shared" si="210"/>
        <v>DXDH.4107.125C</v>
      </c>
      <c r="D642" s="1481" t="s">
        <v>2321</v>
      </c>
      <c r="E642" s="1481">
        <v>125</v>
      </c>
      <c r="F642" s="1481">
        <v>22.2</v>
      </c>
      <c r="G642" s="1482" t="str">
        <f t="shared" si="225"/>
        <v>Cupa diamantata rand dublu pt. Beton 125x22.2mm Profesional Standard - DXDH.4107.125C</v>
      </c>
      <c r="I642" s="1483">
        <v>190.94220000000001</v>
      </c>
      <c r="J642" s="1512" t="s">
        <v>1417</v>
      </c>
      <c r="K642" s="1481" t="s">
        <v>986</v>
      </c>
      <c r="L642" s="1761">
        <f t="shared" si="226"/>
        <v>139.4</v>
      </c>
      <c r="M642" s="1483">
        <f t="shared" si="227"/>
        <v>143.20665000000002</v>
      </c>
      <c r="N642" s="1483">
        <f t="shared" si="212"/>
        <v>152.75376000000003</v>
      </c>
      <c r="O642" s="1483">
        <v>190.94220000000001</v>
      </c>
      <c r="P642" s="1483">
        <f t="shared" si="213"/>
        <v>227.22121799999999</v>
      </c>
    </row>
    <row r="643" spans="1:16" ht="15.75" customHeight="1">
      <c r="A643" s="194" t="s">
        <v>1662</v>
      </c>
      <c r="B643" s="1486" t="s">
        <v>1663</v>
      </c>
      <c r="C643" s="1480" t="str">
        <f t="shared" si="210"/>
        <v>DXDH.4107.175</v>
      </c>
      <c r="D643" s="1481" t="s">
        <v>2315</v>
      </c>
      <c r="E643" s="1481">
        <v>175</v>
      </c>
      <c r="F643" s="1481">
        <v>22.2</v>
      </c>
      <c r="G643" s="1482" t="str">
        <f t="shared" si="225"/>
        <v>Cupa diamantata rand dublu - Beton/Abrazive 175x22.2mm Profesional Standard - DXDH.4107.175</v>
      </c>
      <c r="I643" s="1483">
        <v>368.43299999999999</v>
      </c>
      <c r="J643" s="1512" t="s">
        <v>990</v>
      </c>
      <c r="K643" s="1481" t="s">
        <v>986</v>
      </c>
      <c r="L643" s="1761">
        <f>ROUNDUP(O643*0.73,1)</f>
        <v>269</v>
      </c>
      <c r="M643" s="1483">
        <f t="shared" si="227"/>
        <v>276.32474999999999</v>
      </c>
      <c r="N643" s="1483">
        <f t="shared" si="212"/>
        <v>294.74639999999999</v>
      </c>
      <c r="O643" s="1483">
        <v>368.43299999999999</v>
      </c>
      <c r="P643" s="1483">
        <f t="shared" si="213"/>
        <v>438.43526999999995</v>
      </c>
    </row>
    <row r="644" spans="1:16" ht="15.75" customHeight="1">
      <c r="A644" s="194" t="s">
        <v>1664</v>
      </c>
      <c r="B644" s="1486" t="s">
        <v>1665</v>
      </c>
      <c r="C644" s="1480" t="str">
        <f t="shared" si="210"/>
        <v>DXDH.4107.180AB</v>
      </c>
      <c r="D644" s="1481" t="s">
        <v>2322</v>
      </c>
      <c r="E644" s="1481">
        <v>180</v>
      </c>
      <c r="F644" s="1481">
        <v>22.2</v>
      </c>
      <c r="G644" s="1482" t="str">
        <f t="shared" si="225"/>
        <v>Cupa diamantata rand dublu pt. Abrazive 180x22.2mm Profesional Standard - DXDH.4107.180AB</v>
      </c>
      <c r="I644" s="1483">
        <v>368.43299999999999</v>
      </c>
      <c r="J644" s="1512" t="s">
        <v>1240</v>
      </c>
      <c r="K644" s="1481" t="s">
        <v>986</v>
      </c>
      <c r="L644" s="1761">
        <f>ROUNDUP(O644*0.73,1)</f>
        <v>269</v>
      </c>
      <c r="M644" s="1483">
        <f t="shared" si="227"/>
        <v>276.32474999999999</v>
      </c>
      <c r="N644" s="1483">
        <f t="shared" si="212"/>
        <v>294.74639999999999</v>
      </c>
      <c r="O644" s="1483">
        <v>368.43299999999999</v>
      </c>
      <c r="P644" s="1483">
        <f t="shared" si="213"/>
        <v>438.43526999999995</v>
      </c>
    </row>
    <row r="645" spans="1:16" ht="15.75" customHeight="1">
      <c r="A645" s="194" t="s">
        <v>1666</v>
      </c>
      <c r="B645" s="1486" t="s">
        <v>1667</v>
      </c>
      <c r="C645" s="1480" t="str">
        <f t="shared" si="210"/>
        <v>DXDH.4107.180C</v>
      </c>
      <c r="D645" s="1481" t="s">
        <v>2321</v>
      </c>
      <c r="E645" s="1481">
        <v>180</v>
      </c>
      <c r="F645" s="1481">
        <v>22.2</v>
      </c>
      <c r="G645" s="1482" t="str">
        <f t="shared" si="225"/>
        <v>Cupa diamantata rand dublu pt. Beton 180x22.2mm Profesional Standard - DXDH.4107.180C</v>
      </c>
      <c r="I645" s="1483">
        <v>368.43299999999999</v>
      </c>
      <c r="J645" s="1512"/>
      <c r="K645" s="1481" t="s">
        <v>986</v>
      </c>
      <c r="L645" s="1761">
        <f>ROUNDUP(O645*0.73,1)</f>
        <v>269</v>
      </c>
      <c r="M645" s="1483">
        <f t="shared" si="227"/>
        <v>276.32474999999999</v>
      </c>
      <c r="N645" s="1483">
        <f t="shared" si="212"/>
        <v>294.74639999999999</v>
      </c>
      <c r="O645" s="1483">
        <v>368.43299999999999</v>
      </c>
      <c r="P645" s="1483">
        <f t="shared" si="213"/>
        <v>438.43526999999995</v>
      </c>
    </row>
    <row r="646" spans="1:16" ht="15.75" customHeight="1">
      <c r="D646" s="1481"/>
      <c r="J646" s="1512"/>
      <c r="K646" s="1481"/>
      <c r="L646" s="1532"/>
    </row>
    <row r="647" spans="1:16" ht="15.75" customHeight="1">
      <c r="A647" s="195"/>
      <c r="B647" s="231"/>
      <c r="C647" s="1339"/>
      <c r="D647" s="229" t="s">
        <v>1633</v>
      </c>
      <c r="E647" s="1348"/>
      <c r="F647" s="1348"/>
      <c r="G647" s="228"/>
      <c r="H647" s="1348"/>
      <c r="I647" s="1488"/>
      <c r="J647" s="1490"/>
      <c r="K647" s="1476"/>
      <c r="L647" s="1837"/>
      <c r="M647" s="1488"/>
      <c r="N647" s="1488"/>
      <c r="O647" s="1488"/>
      <c r="P647" s="1343"/>
    </row>
    <row r="648" spans="1:16" ht="15.75" customHeight="1">
      <c r="A648" s="548" t="s">
        <v>1668</v>
      </c>
      <c r="B648" s="1494" t="s">
        <v>1669</v>
      </c>
      <c r="C648" s="1480" t="str">
        <f t="shared" si="210"/>
        <v>DXDH.4407.100</v>
      </c>
      <c r="D648" s="1495" t="s">
        <v>4161</v>
      </c>
      <c r="E648" s="1481">
        <v>100</v>
      </c>
      <c r="F648" s="1481">
        <v>22.2</v>
      </c>
      <c r="G648" s="1482" t="str">
        <f>CONCATENATE("Cupa diamantata ",D648," ",E648,"x",F648,"mm ",K648," - ", C648)</f>
        <v>Cupa diamantata rand dublu diamant - Beton/Abrazive 100x22.2mm Profesional Standard - DXDH.4407.100</v>
      </c>
      <c r="H648" s="1558"/>
      <c r="I648" s="1496">
        <v>74</v>
      </c>
      <c r="J648" s="1517" t="s">
        <v>1076</v>
      </c>
      <c r="K648" s="1495" t="s">
        <v>986</v>
      </c>
      <c r="L648" s="1829">
        <f t="shared" ref="L648:L651" si="228">ROUNDUP(O648*0.73,1)</f>
        <v>54.1</v>
      </c>
      <c r="M648" s="1496">
        <f>O648*0.75</f>
        <v>55.5</v>
      </c>
      <c r="N648" s="1496">
        <f t="shared" si="212"/>
        <v>59.2</v>
      </c>
      <c r="O648" s="1496">
        <v>74</v>
      </c>
      <c r="P648" s="551">
        <f t="shared" si="213"/>
        <v>88.06</v>
      </c>
    </row>
    <row r="649" spans="1:16" ht="15.75" customHeight="1">
      <c r="A649" s="548" t="s">
        <v>1670</v>
      </c>
      <c r="B649" s="1494" t="s">
        <v>1671</v>
      </c>
      <c r="C649" s="1480" t="str">
        <f t="shared" si="210"/>
        <v>DXDH.4407.115</v>
      </c>
      <c r="D649" s="1495" t="s">
        <v>4161</v>
      </c>
      <c r="E649" s="1481">
        <v>115</v>
      </c>
      <c r="F649" s="1481">
        <v>22.2</v>
      </c>
      <c r="G649" s="1482" t="str">
        <f>CONCATENATE("Cupa diamantata ",D649," ",E649,"x",F649,"mm ",K649," - ", C649)</f>
        <v>Cupa diamantata rand dublu diamant - Beton/Abrazive 115x22.2mm Profesional Standard - DXDH.4407.115</v>
      </c>
      <c r="H649" s="1558"/>
      <c r="I649" s="1496">
        <v>83</v>
      </c>
      <c r="J649" s="1517" t="s">
        <v>990</v>
      </c>
      <c r="K649" s="1495" t="s">
        <v>986</v>
      </c>
      <c r="L649" s="1829">
        <f t="shared" si="228"/>
        <v>60.6</v>
      </c>
      <c r="M649" s="1496">
        <f t="shared" ref="M649:M651" si="229">O649*0.75</f>
        <v>62.25</v>
      </c>
      <c r="N649" s="1496">
        <f t="shared" si="212"/>
        <v>66.400000000000006</v>
      </c>
      <c r="O649" s="1496">
        <v>83</v>
      </c>
      <c r="P649" s="551">
        <f t="shared" si="213"/>
        <v>98.77</v>
      </c>
    </row>
    <row r="650" spans="1:16" ht="15.75" customHeight="1">
      <c r="A650" s="548" t="s">
        <v>1672</v>
      </c>
      <c r="B650" s="1494" t="s">
        <v>1673</v>
      </c>
      <c r="C650" s="1480" t="str">
        <f t="shared" si="210"/>
        <v>DXDH.4407.125</v>
      </c>
      <c r="D650" s="1495" t="s">
        <v>4161</v>
      </c>
      <c r="E650" s="1481">
        <v>125</v>
      </c>
      <c r="F650" s="1481">
        <v>22.2</v>
      </c>
      <c r="G650" s="1482" t="str">
        <f>CONCATENATE("Cupa diamantata ",D650," ",E650,"x",F650,"mm ",K650," - ", C650)</f>
        <v>Cupa diamantata rand dublu diamant - Beton/Abrazive 125x22.2mm Profesional Standard - DXDH.4407.125</v>
      </c>
      <c r="H650" s="1558"/>
      <c r="I650" s="1496">
        <v>85.381703999999985</v>
      </c>
      <c r="J650" s="1517" t="s">
        <v>1240</v>
      </c>
      <c r="K650" s="1495" t="s">
        <v>986</v>
      </c>
      <c r="L650" s="1829">
        <f t="shared" si="228"/>
        <v>62.4</v>
      </c>
      <c r="M650" s="1496">
        <f t="shared" si="229"/>
        <v>64.036277999999982</v>
      </c>
      <c r="N650" s="1496">
        <f t="shared" si="212"/>
        <v>68.305363199999988</v>
      </c>
      <c r="O650" s="1496">
        <v>85.381703999999985</v>
      </c>
      <c r="P650" s="551">
        <f t="shared" si="213"/>
        <v>101.60422775999997</v>
      </c>
    </row>
    <row r="651" spans="1:16" ht="15.75" customHeight="1">
      <c r="A651" s="548" t="s">
        <v>1674</v>
      </c>
      <c r="B651" s="1494" t="s">
        <v>1675</v>
      </c>
      <c r="C651" s="1480" t="str">
        <f t="shared" si="210"/>
        <v>DXDH.4407.180</v>
      </c>
      <c r="D651" s="1495" t="s">
        <v>4161</v>
      </c>
      <c r="E651" s="1481">
        <v>180</v>
      </c>
      <c r="F651" s="1481">
        <v>22.2</v>
      </c>
      <c r="G651" s="1482" t="str">
        <f>CONCATENATE("Cupa diamantata ",D651," ",E651,"x",F651,"mm ",K651," - ", C651)</f>
        <v>Cupa diamantata rand dublu diamant - Beton/Abrazive 180x22.2mm Profesional Standard - DXDH.4407.180</v>
      </c>
      <c r="H651" s="1558"/>
      <c r="I651" s="1496">
        <v>181.97121599999997</v>
      </c>
      <c r="J651" s="1517"/>
      <c r="K651" s="1495" t="s">
        <v>986</v>
      </c>
      <c r="L651" s="1829">
        <f t="shared" si="228"/>
        <v>132.9</v>
      </c>
      <c r="M651" s="1496">
        <f t="shared" si="229"/>
        <v>136.47841199999999</v>
      </c>
      <c r="N651" s="1496">
        <f t="shared" si="212"/>
        <v>145.57697279999999</v>
      </c>
      <c r="O651" s="1496">
        <v>181.97121599999997</v>
      </c>
      <c r="P651" s="551">
        <f t="shared" si="213"/>
        <v>216.54574703999995</v>
      </c>
    </row>
    <row r="652" spans="1:16" ht="15.75" customHeight="1">
      <c r="D652" s="1481"/>
      <c r="J652" s="1512"/>
      <c r="K652" s="1481"/>
      <c r="L652" s="1532"/>
    </row>
    <row r="653" spans="1:16" ht="15.75" customHeight="1">
      <c r="A653" s="195"/>
      <c r="B653" s="1487"/>
      <c r="C653" s="1339"/>
      <c r="D653" s="229" t="s">
        <v>1676</v>
      </c>
      <c r="E653" s="1348"/>
      <c r="F653" s="1348"/>
      <c r="G653" s="228"/>
      <c r="H653" s="1348"/>
      <c r="I653" s="1488"/>
      <c r="J653" s="1515"/>
      <c r="K653" s="1476"/>
      <c r="L653" s="1837"/>
      <c r="M653" s="1488"/>
      <c r="N653" s="1488"/>
      <c r="O653" s="1488"/>
      <c r="P653" s="1488"/>
    </row>
    <row r="654" spans="1:16" ht="15.75" customHeight="1">
      <c r="A654" s="194" t="s">
        <v>1677</v>
      </c>
      <c r="B654" s="1486" t="s">
        <v>1678</v>
      </c>
      <c r="C654" s="1480" t="str">
        <f t="shared" si="210"/>
        <v>DXDH.4307.125</v>
      </c>
      <c r="D654" s="1481" t="s">
        <v>2323</v>
      </c>
      <c r="E654" s="1481">
        <v>125</v>
      </c>
      <c r="F654" s="1481">
        <v>22.2</v>
      </c>
      <c r="G654" s="1482" t="str">
        <f>CONCATENATE("Cupa diamantata ",D654," ",E654,"x",F654,"mm ",K654," - ", C654)</f>
        <v>Cupa diamantata rand dublu diamant pt. Sapa/Abrazive 125x22.2mm Premium - DXDH.4307.125</v>
      </c>
      <c r="I654" s="1483">
        <v>165.22380000000001</v>
      </c>
      <c r="J654" s="1512" t="s">
        <v>990</v>
      </c>
      <c r="K654" s="1481" t="s">
        <v>1026</v>
      </c>
      <c r="L654" s="1761">
        <f>ROUNDUP(O654*0.73,1)</f>
        <v>120.69999999999999</v>
      </c>
      <c r="M654" s="1483">
        <f>O654*0.75</f>
        <v>123.91785000000002</v>
      </c>
      <c r="N654" s="1483">
        <f t="shared" si="212"/>
        <v>132.17904000000001</v>
      </c>
      <c r="O654" s="1483">
        <v>165.22380000000001</v>
      </c>
      <c r="P654" s="1483">
        <f t="shared" si="213"/>
        <v>196.616322</v>
      </c>
    </row>
    <row r="655" spans="1:16" ht="15.75" customHeight="1">
      <c r="A655" s="194" t="s">
        <v>1679</v>
      </c>
      <c r="B655" s="1486" t="s">
        <v>1680</v>
      </c>
      <c r="C655" s="1480" t="str">
        <f t="shared" si="210"/>
        <v>DXDH.4307.180</v>
      </c>
      <c r="D655" s="1481" t="s">
        <v>2323</v>
      </c>
      <c r="E655" s="1481">
        <v>180</v>
      </c>
      <c r="F655" s="1481">
        <v>22.2</v>
      </c>
      <c r="G655" s="1482" t="str">
        <f>CONCATENATE("Cupa diamantata ",D655," ",E655,"x",F655,"mm ",K655," - ", C655)</f>
        <v>Cupa diamantata rand dublu diamant pt. Sapa/Abrazive 180x22.2mm Premium - DXDH.4307.180</v>
      </c>
      <c r="I655" s="1483">
        <v>286.54019999999997</v>
      </c>
      <c r="J655" s="1512" t="s">
        <v>993</v>
      </c>
      <c r="K655" s="1481" t="s">
        <v>1026</v>
      </c>
      <c r="L655" s="1761">
        <f>ROUNDUP(O655*0.73,1)</f>
        <v>209.2</v>
      </c>
      <c r="M655" s="1483">
        <f>O655*0.75</f>
        <v>214.90514999999999</v>
      </c>
      <c r="N655" s="1483">
        <f t="shared" si="212"/>
        <v>229.23215999999999</v>
      </c>
      <c r="O655" s="1483">
        <v>286.54019999999997</v>
      </c>
      <c r="P655" s="1483">
        <f t="shared" si="213"/>
        <v>340.98283799999996</v>
      </c>
    </row>
    <row r="656" spans="1:16" ht="15.75" customHeight="1">
      <c r="D656" s="1481"/>
      <c r="J656" s="1512"/>
      <c r="K656" s="1481"/>
      <c r="L656" s="1532"/>
    </row>
    <row r="657" spans="1:16" ht="15.75" customHeight="1">
      <c r="D657" s="1481"/>
      <c r="J657" s="1512"/>
      <c r="K657" s="1481"/>
      <c r="L657" s="1532"/>
    </row>
    <row r="658" spans="1:16" ht="15.75" customHeight="1">
      <c r="A658" s="195"/>
      <c r="B658" s="1487"/>
      <c r="C658" s="1339"/>
      <c r="D658" s="229" t="s">
        <v>1681</v>
      </c>
      <c r="E658" s="1348"/>
      <c r="F658" s="1348"/>
      <c r="G658" s="228"/>
      <c r="H658" s="1348"/>
      <c r="I658" s="1488"/>
      <c r="J658" s="1515"/>
      <c r="K658" s="1476"/>
      <c r="L658" s="1837"/>
      <c r="M658" s="1488"/>
      <c r="N658" s="1488"/>
      <c r="O658" s="1488"/>
      <c r="P658" s="1488"/>
    </row>
    <row r="659" spans="1:16" ht="15.75" customHeight="1">
      <c r="A659" s="194" t="s">
        <v>1682</v>
      </c>
      <c r="B659" s="1486" t="s">
        <v>1683</v>
      </c>
      <c r="C659" s="1480" t="str">
        <f t="shared" ref="C659:C722" si="230">CONCATENATE("DXDH.",B659)</f>
        <v>DXDH.4117.125AB</v>
      </c>
      <c r="D659" s="1481" t="s">
        <v>4159</v>
      </c>
      <c r="E659" s="1481">
        <v>125</v>
      </c>
      <c r="F659" s="1481">
        <v>22.2</v>
      </c>
      <c r="G659" s="1482" t="str">
        <f>CONCATENATE("Cupa diamantata ",D659," ",E659,"x",F659,"mm ",K659," - ", C659)</f>
        <v>Cupa diamantata Tornado pt. Abrazive 125x22.2mm Premium - DXDH.4117.125AB</v>
      </c>
      <c r="I659" s="1483">
        <v>301.68360000000001</v>
      </c>
      <c r="J659" s="1512" t="s">
        <v>1076</v>
      </c>
      <c r="K659" s="1481" t="s">
        <v>1026</v>
      </c>
      <c r="L659" s="1761">
        <f>ROUNDUP(O659*0.73,1)</f>
        <v>220.29999999999998</v>
      </c>
      <c r="M659" s="1483">
        <f>O659*0.75</f>
        <v>226.2627</v>
      </c>
      <c r="N659" s="1483">
        <f t="shared" ref="N659:N722" si="231">O659*0.8</f>
        <v>241.34688000000003</v>
      </c>
      <c r="O659" s="1483">
        <v>301.68360000000001</v>
      </c>
      <c r="P659" s="1483">
        <f t="shared" ref="P659:P722" si="232">O659*1.19</f>
        <v>359.00348400000001</v>
      </c>
    </row>
    <row r="660" spans="1:16" ht="15.75" customHeight="1">
      <c r="A660" s="194" t="s">
        <v>1684</v>
      </c>
      <c r="B660" s="1486" t="s">
        <v>1685</v>
      </c>
      <c r="C660" s="1480" t="str">
        <f t="shared" si="230"/>
        <v>DXDH.4117.125C</v>
      </c>
      <c r="D660" s="1481" t="s">
        <v>4160</v>
      </c>
      <c r="E660" s="1481">
        <v>125</v>
      </c>
      <c r="F660" s="1481">
        <v>22.2</v>
      </c>
      <c r="G660" s="1482" t="str">
        <f>CONCATENATE("Cupa diamantata ",D660," ",E660,"x",F660,"mm ",K660," - ", C660)</f>
        <v>Cupa diamantata Tornado pt. Beton 125x22.2mm Premium - DXDH.4117.125C</v>
      </c>
      <c r="I660" s="1483">
        <v>301.68360000000001</v>
      </c>
      <c r="J660" s="1512" t="s">
        <v>990</v>
      </c>
      <c r="K660" s="1481" t="s">
        <v>1026</v>
      </c>
      <c r="L660" s="1761">
        <f t="shared" ref="L660:L663" si="233">ROUNDUP(O660*0.73,1)</f>
        <v>220.29999999999998</v>
      </c>
      <c r="M660" s="1483">
        <f t="shared" ref="M660:M663" si="234">O660*0.75</f>
        <v>226.2627</v>
      </c>
      <c r="N660" s="1483">
        <f t="shared" si="231"/>
        <v>241.34688000000003</v>
      </c>
      <c r="O660" s="1483">
        <v>301.68360000000001</v>
      </c>
      <c r="P660" s="1483">
        <f t="shared" si="232"/>
        <v>359.00348400000001</v>
      </c>
    </row>
    <row r="661" spans="1:16" ht="15.75" customHeight="1">
      <c r="A661" s="194" t="s">
        <v>1686</v>
      </c>
      <c r="B661" s="1500" t="s">
        <v>1687</v>
      </c>
      <c r="C661" s="1480" t="str">
        <f t="shared" si="230"/>
        <v>DXDH.4117.150.19C</v>
      </c>
      <c r="D661" s="1481" t="s">
        <v>2324</v>
      </c>
      <c r="E661" s="1481">
        <v>150</v>
      </c>
      <c r="F661" s="1481">
        <v>19</v>
      </c>
      <c r="G661" s="1482" t="str">
        <f>CONCATENATE("Cupa diamantata ",D661," ",E661,"x",F661,"mm ",K661," - ", C661)</f>
        <v>Cupa diamantata Tornado Pt. Hilti 150x19mm Premium - DXDH.4117.150.19C</v>
      </c>
      <c r="I661" s="1483">
        <v>442.96560000000005</v>
      </c>
      <c r="J661" s="1512" t="s">
        <v>1417</v>
      </c>
      <c r="K661" s="1481" t="s">
        <v>1026</v>
      </c>
      <c r="L661" s="1761">
        <f t="shared" si="233"/>
        <v>323.40000000000003</v>
      </c>
      <c r="M661" s="1483">
        <f t="shared" si="234"/>
        <v>332.22420000000005</v>
      </c>
      <c r="N661" s="1483">
        <f t="shared" si="231"/>
        <v>354.37248000000005</v>
      </c>
      <c r="O661" s="1483">
        <v>442.96560000000005</v>
      </c>
      <c r="P661" s="1483">
        <f t="shared" si="232"/>
        <v>527.12906400000008</v>
      </c>
    </row>
    <row r="662" spans="1:16" ht="15.75" customHeight="1">
      <c r="A662" s="194" t="s">
        <v>1688</v>
      </c>
      <c r="B662" s="1486" t="s">
        <v>1689</v>
      </c>
      <c r="C662" s="1480" t="str">
        <f t="shared" si="230"/>
        <v>DXDH.4117.180AB</v>
      </c>
      <c r="D662" s="1481" t="s">
        <v>4159</v>
      </c>
      <c r="E662" s="1481">
        <v>180</v>
      </c>
      <c r="F662" s="1481">
        <v>22.2</v>
      </c>
      <c r="G662" s="1482" t="str">
        <f>CONCATENATE("Cupa diamantata ",D662," ",E662,"x",F662,"mm ",K662," - ", C662)</f>
        <v>Cupa diamantata Tornado pt. Abrazive 180x22.2mm Premium - DXDH.4117.180AB</v>
      </c>
      <c r="I662" s="1483">
        <v>475.875</v>
      </c>
      <c r="J662" s="1512" t="s">
        <v>1240</v>
      </c>
      <c r="K662" s="1481" t="s">
        <v>1026</v>
      </c>
      <c r="L662" s="1761">
        <f t="shared" si="233"/>
        <v>347.40000000000003</v>
      </c>
      <c r="M662" s="1483">
        <f t="shared" si="234"/>
        <v>356.90625</v>
      </c>
      <c r="N662" s="1483">
        <f t="shared" si="231"/>
        <v>380.70000000000005</v>
      </c>
      <c r="O662" s="1483">
        <v>475.875</v>
      </c>
      <c r="P662" s="1483">
        <f t="shared" si="232"/>
        <v>566.29124999999999</v>
      </c>
    </row>
    <row r="663" spans="1:16" ht="15.75" customHeight="1">
      <c r="A663" s="194" t="s">
        <v>1690</v>
      </c>
      <c r="B663" s="1486" t="s">
        <v>1691</v>
      </c>
      <c r="C663" s="1480" t="str">
        <f t="shared" si="230"/>
        <v>DXDH.4117.180C</v>
      </c>
      <c r="D663" s="1481" t="s">
        <v>4160</v>
      </c>
      <c r="E663" s="1481">
        <v>180</v>
      </c>
      <c r="F663" s="1481">
        <v>22.2</v>
      </c>
      <c r="G663" s="1482" t="str">
        <f>CONCATENATE("Cupa diamantata ",D663," ",E663,"x",F663,"mm ",K663," - ", C663)</f>
        <v>Cupa diamantata Tornado pt. Beton 180x22.2mm Premium - DXDH.4117.180C</v>
      </c>
      <c r="I663" s="1483">
        <v>475.875</v>
      </c>
      <c r="J663" s="1512"/>
      <c r="K663" s="1481" t="s">
        <v>1026</v>
      </c>
      <c r="L663" s="1761">
        <f t="shared" si="233"/>
        <v>347.40000000000003</v>
      </c>
      <c r="M663" s="1483">
        <f t="shared" si="234"/>
        <v>356.90625</v>
      </c>
      <c r="N663" s="1483">
        <f t="shared" si="231"/>
        <v>380.70000000000005</v>
      </c>
      <c r="O663" s="1483">
        <v>475.875</v>
      </c>
      <c r="P663" s="1483">
        <f t="shared" si="232"/>
        <v>566.29124999999999</v>
      </c>
    </row>
    <row r="664" spans="1:16" ht="15.75" customHeight="1">
      <c r="D664" s="1481"/>
      <c r="J664" s="1512"/>
      <c r="K664" s="1481"/>
      <c r="L664" s="1532"/>
    </row>
    <row r="665" spans="1:16" ht="15.75" customHeight="1">
      <c r="A665" s="195"/>
      <c r="B665" s="1487"/>
      <c r="C665" s="1339"/>
      <c r="D665" s="229" t="s">
        <v>1692</v>
      </c>
      <c r="E665" s="1348"/>
      <c r="F665" s="1348"/>
      <c r="G665" s="228"/>
      <c r="H665" s="1348"/>
      <c r="I665" s="1488"/>
      <c r="J665" s="1515"/>
      <c r="K665" s="1476"/>
      <c r="L665" s="1837"/>
      <c r="M665" s="1488"/>
      <c r="N665" s="1488"/>
      <c r="O665" s="1488"/>
      <c r="P665" s="1488"/>
    </row>
    <row r="666" spans="1:16" ht="15.75" customHeight="1">
      <c r="A666" s="194" t="s">
        <v>1693</v>
      </c>
      <c r="B666" s="1486" t="s">
        <v>1694</v>
      </c>
      <c r="C666" s="1480" t="str">
        <f t="shared" si="230"/>
        <v>DXDH.4807.100C</v>
      </c>
      <c r="D666" s="1481" t="s">
        <v>2325</v>
      </c>
      <c r="E666" s="1481">
        <v>100</v>
      </c>
      <c r="F666" s="1481">
        <v>22.2</v>
      </c>
      <c r="G666" s="1482" t="str">
        <f>CONCATENATE("Cupa diamantata ",D666," ",E666,"x",F666,"mm ",K666," - ", C666)</f>
        <v>Cupa diamantata Turbo pt. Beton/Granit 100x22.2mm Super Premium - DXDH.4807.100C</v>
      </c>
      <c r="I666" s="1483">
        <v>406.50300000000004</v>
      </c>
      <c r="J666" s="1512" t="s">
        <v>1076</v>
      </c>
      <c r="K666" s="1481" t="s">
        <v>1044</v>
      </c>
      <c r="L666" s="1761">
        <f t="shared" ref="L666:L668" si="235">ROUNDUP(O666*0.73,1)</f>
        <v>296.8</v>
      </c>
      <c r="M666" s="1483">
        <f>O666*0.75</f>
        <v>304.87725</v>
      </c>
      <c r="N666" s="1483">
        <f t="shared" si="231"/>
        <v>325.20240000000007</v>
      </c>
      <c r="O666" s="1483">
        <v>406.50300000000004</v>
      </c>
      <c r="P666" s="1483">
        <f t="shared" si="232"/>
        <v>483.73857000000004</v>
      </c>
    </row>
    <row r="667" spans="1:16" ht="15.75" customHeight="1">
      <c r="A667" s="194" t="s">
        <v>1695</v>
      </c>
      <c r="B667" s="1486" t="s">
        <v>1696</v>
      </c>
      <c r="C667" s="1480" t="str">
        <f t="shared" si="230"/>
        <v>DXDH.4807.115C</v>
      </c>
      <c r="D667" s="1481" t="s">
        <v>2325</v>
      </c>
      <c r="E667" s="1481">
        <v>115</v>
      </c>
      <c r="F667" s="1481">
        <v>22.2</v>
      </c>
      <c r="G667" s="1482" t="str">
        <f>CONCATENATE("Cupa diamantata ",D667," ",E667,"x",F667,"mm ",K667," - ", C667)</f>
        <v>Cupa diamantata Turbo pt. Beton/Granit 115x22.2mm Super Premium - DXDH.4807.115C</v>
      </c>
      <c r="I667" s="1483">
        <v>480.78180000000003</v>
      </c>
      <c r="J667" s="1512" t="s">
        <v>1150</v>
      </c>
      <c r="K667" s="1481" t="s">
        <v>1044</v>
      </c>
      <c r="L667" s="1761">
        <f t="shared" si="235"/>
        <v>351</v>
      </c>
      <c r="M667" s="1483">
        <f>O667*0.75</f>
        <v>360.58635000000004</v>
      </c>
      <c r="N667" s="1483">
        <f t="shared" si="231"/>
        <v>384.62544000000003</v>
      </c>
      <c r="O667" s="1483">
        <v>480.78180000000003</v>
      </c>
      <c r="P667" s="1483">
        <f t="shared" si="232"/>
        <v>572.13034200000004</v>
      </c>
    </row>
    <row r="668" spans="1:16" ht="15.75" customHeight="1">
      <c r="A668" s="194" t="s">
        <v>1697</v>
      </c>
      <c r="B668" s="1486" t="s">
        <v>1698</v>
      </c>
      <c r="C668" s="1480" t="str">
        <f t="shared" si="230"/>
        <v>DXDH.4807.125C</v>
      </c>
      <c r="D668" s="1481" t="s">
        <v>2325</v>
      </c>
      <c r="E668" s="1481">
        <v>125</v>
      </c>
      <c r="F668" s="1481">
        <v>22.2</v>
      </c>
      <c r="G668" s="1482" t="str">
        <f>CONCATENATE("Cupa diamantata ",D668," ",E668,"x",F668,"mm ",K668," - ", C668)</f>
        <v>Cupa diamantata Turbo pt. Beton/Granit 125x22.2mm Super Premium - DXDH.4807.125C</v>
      </c>
      <c r="I668" s="1483">
        <v>503.37000000000006</v>
      </c>
      <c r="J668" s="1512" t="s">
        <v>1152</v>
      </c>
      <c r="K668" s="1481" t="s">
        <v>1044</v>
      </c>
      <c r="L668" s="1761">
        <f t="shared" si="235"/>
        <v>367.5</v>
      </c>
      <c r="M668" s="1483">
        <f>O668*0.75</f>
        <v>377.52750000000003</v>
      </c>
      <c r="N668" s="1483">
        <f t="shared" si="231"/>
        <v>402.69600000000008</v>
      </c>
      <c r="O668" s="1483">
        <v>503.37000000000006</v>
      </c>
      <c r="P668" s="1483">
        <f t="shared" si="232"/>
        <v>599.01030000000003</v>
      </c>
    </row>
    <row r="669" spans="1:16" ht="15.75" customHeight="1">
      <c r="D669" s="1481"/>
      <c r="J669" s="1512" t="s">
        <v>990</v>
      </c>
      <c r="K669" s="1481"/>
      <c r="L669" s="1532"/>
    </row>
    <row r="670" spans="1:16" ht="15.75" customHeight="1">
      <c r="D670" s="1481"/>
      <c r="J670" s="1512" t="s">
        <v>1417</v>
      </c>
      <c r="K670" s="1481"/>
      <c r="L670" s="1532"/>
    </row>
    <row r="671" spans="1:16" ht="15.75" customHeight="1">
      <c r="D671" s="1481"/>
      <c r="J671" s="1512" t="s">
        <v>1240</v>
      </c>
      <c r="K671" s="1481"/>
      <c r="L671" s="1532"/>
    </row>
    <row r="672" spans="1:16" ht="15.75" customHeight="1">
      <c r="D672" s="1481"/>
      <c r="J672" s="1512"/>
      <c r="K672" s="1481"/>
      <c r="L672" s="1532"/>
    </row>
    <row r="673" spans="1:16" ht="15.75" customHeight="1">
      <c r="A673" s="195"/>
      <c r="B673" s="1487"/>
      <c r="C673" s="1339"/>
      <c r="D673" s="229" t="s">
        <v>1699</v>
      </c>
      <c r="E673" s="1348"/>
      <c r="F673" s="1348"/>
      <c r="G673" s="228"/>
      <c r="H673" s="1348"/>
      <c r="I673" s="1488"/>
      <c r="J673" s="1515"/>
      <c r="K673" s="1476"/>
      <c r="L673" s="1837"/>
      <c r="M673" s="1488"/>
      <c r="N673" s="1488"/>
      <c r="O673" s="1488"/>
      <c r="P673" s="1488"/>
    </row>
    <row r="674" spans="1:16" ht="15.75" customHeight="1">
      <c r="A674" s="194" t="s">
        <v>1700</v>
      </c>
      <c r="B674" s="1486" t="s">
        <v>1701</v>
      </c>
      <c r="C674" s="1480" t="str">
        <f t="shared" si="230"/>
        <v>DXDH.4817.100C</v>
      </c>
      <c r="D674" s="1481" t="s">
        <v>2326</v>
      </c>
      <c r="E674" s="1481">
        <v>100</v>
      </c>
      <c r="F674" s="244">
        <v>22.2</v>
      </c>
      <c r="G674" s="1482" t="str">
        <f>CONCATENATE("Cupa diamantata ",D674," ",E674,"x",F674,"mm ",K674," - ", C674)</f>
        <v>Cupa diamantata Turbo pt. Beton 100x22.2mm Profesional Standard - DXDH.4817.100C</v>
      </c>
      <c r="I674" s="1483">
        <v>165.73140000000001</v>
      </c>
      <c r="J674" s="1512" t="s">
        <v>1076</v>
      </c>
      <c r="K674" s="1481" t="s">
        <v>986</v>
      </c>
      <c r="L674" s="1761">
        <f t="shared" ref="L674:L680" si="236">ROUNDUP(O674*0.73,1)</f>
        <v>121</v>
      </c>
      <c r="M674" s="1483">
        <f>O674*0.75</f>
        <v>124.29855000000001</v>
      </c>
      <c r="N674" s="1483">
        <f t="shared" si="231"/>
        <v>132.58512000000002</v>
      </c>
      <c r="O674" s="1483">
        <v>165.73140000000001</v>
      </c>
      <c r="P674" s="1483">
        <f t="shared" si="232"/>
        <v>197.22036600000001</v>
      </c>
    </row>
    <row r="675" spans="1:16" ht="15.75" customHeight="1">
      <c r="A675" s="205" t="s">
        <v>1040</v>
      </c>
      <c r="B675" s="1486" t="s">
        <v>1702</v>
      </c>
      <c r="C675" s="1480" t="str">
        <f t="shared" si="230"/>
        <v>DXDH.4817.100-M14</v>
      </c>
      <c r="D675" s="2102" t="s">
        <v>2326</v>
      </c>
      <c r="E675" s="1481">
        <v>100</v>
      </c>
      <c r="F675" s="244" t="s">
        <v>2258</v>
      </c>
      <c r="G675" s="1482" t="str">
        <f>CONCATENATE("Cupa diamantata ",D675," ",E675,"x",F675," ",K675," - ", C675)</f>
        <v>Cupa diamantata Turbo pt. Beton 100xM14 Profesional Standard - DXDH.4817.100-M14</v>
      </c>
      <c r="I675" s="1483">
        <v>185.274</v>
      </c>
      <c r="J675" s="1512" t="s">
        <v>1150</v>
      </c>
      <c r="K675" s="1481" t="s">
        <v>986</v>
      </c>
      <c r="L675" s="1761">
        <f t="shared" si="236"/>
        <v>135.29999999999998</v>
      </c>
      <c r="M675" s="1483">
        <f t="shared" ref="M675:M680" si="237">O675*0.75</f>
        <v>138.9555</v>
      </c>
      <c r="N675" s="1483">
        <f t="shared" si="231"/>
        <v>148.2192</v>
      </c>
      <c r="O675" s="1483">
        <v>185.274</v>
      </c>
      <c r="P675" s="1483">
        <f t="shared" si="232"/>
        <v>220.47605999999999</v>
      </c>
    </row>
    <row r="676" spans="1:16" ht="15.75" customHeight="1">
      <c r="A676" s="194" t="s">
        <v>1703</v>
      </c>
      <c r="B676" s="1486" t="s">
        <v>1704</v>
      </c>
      <c r="C676" s="1480" t="str">
        <f t="shared" si="230"/>
        <v>DXDH.4817.115C</v>
      </c>
      <c r="D676" s="1481" t="s">
        <v>2326</v>
      </c>
      <c r="E676" s="1481">
        <v>115</v>
      </c>
      <c r="F676" s="244">
        <v>22.2</v>
      </c>
      <c r="G676" s="1482" t="str">
        <f>CONCATENATE("Cupa diamantata ",D676," ",E676,"x",F676,"mm ",K676," - ", C676)</f>
        <v>Cupa diamantata Turbo pt. Beton 115x22.2mm Profesional Standard - DXDH.4817.115C</v>
      </c>
      <c r="I676" s="1483">
        <v>190.2654</v>
      </c>
      <c r="J676" s="1512" t="s">
        <v>990</v>
      </c>
      <c r="K676" s="1481" t="s">
        <v>986</v>
      </c>
      <c r="L676" s="1761">
        <f t="shared" si="236"/>
        <v>138.9</v>
      </c>
      <c r="M676" s="1483">
        <f t="shared" si="237"/>
        <v>142.69905</v>
      </c>
      <c r="N676" s="1483">
        <f t="shared" si="231"/>
        <v>152.21232000000001</v>
      </c>
      <c r="O676" s="1483">
        <v>190.2654</v>
      </c>
      <c r="P676" s="1483">
        <f t="shared" si="232"/>
        <v>226.41582599999998</v>
      </c>
    </row>
    <row r="677" spans="1:16" ht="15.75" customHeight="1">
      <c r="A677" s="548" t="s">
        <v>1705</v>
      </c>
      <c r="B677" s="1494" t="s">
        <v>1706</v>
      </c>
      <c r="C677" s="1480" t="str">
        <f t="shared" si="230"/>
        <v>DXDH.4817.125C</v>
      </c>
      <c r="D677" s="1481" t="s">
        <v>2326</v>
      </c>
      <c r="E677" s="1481">
        <v>125</v>
      </c>
      <c r="F677" s="244">
        <v>22.2</v>
      </c>
      <c r="G677" s="1482" t="str">
        <f>CONCATENATE("Cupa diamantata ",D677," ",E677,"x",F677,"mm ",K677," - ", C677)</f>
        <v>Cupa diamantata Turbo pt. Beton 125x22.2mm Profesional Standard - DXDH.4817.125C</v>
      </c>
      <c r="H677" s="1558"/>
      <c r="I677" s="1496">
        <v>216.57600000000002</v>
      </c>
      <c r="J677" s="1517" t="s">
        <v>1417</v>
      </c>
      <c r="K677" s="1495" t="s">
        <v>986</v>
      </c>
      <c r="L677" s="1829">
        <f t="shared" ref="L677" si="238">ROUNDUP(O677*0.73,1)</f>
        <v>158.19999999999999</v>
      </c>
      <c r="M677" s="1496">
        <f t="shared" si="237"/>
        <v>162.43200000000002</v>
      </c>
      <c r="N677" s="1496">
        <f t="shared" si="231"/>
        <v>173.26080000000002</v>
      </c>
      <c r="O677" s="1496">
        <v>216.57600000000002</v>
      </c>
      <c r="P677" s="1496">
        <f t="shared" si="232"/>
        <v>257.72543999999999</v>
      </c>
    </row>
    <row r="678" spans="1:16" ht="15.75" customHeight="1">
      <c r="A678" s="205" t="s">
        <v>1040</v>
      </c>
      <c r="B678" s="1486" t="s">
        <v>1707</v>
      </c>
      <c r="C678" s="1480" t="str">
        <f t="shared" si="230"/>
        <v>DXDH.4817.125-M14</v>
      </c>
      <c r="D678" s="2102" t="s">
        <v>2326</v>
      </c>
      <c r="E678" s="1481">
        <v>125</v>
      </c>
      <c r="F678" s="244" t="s">
        <v>2258</v>
      </c>
      <c r="G678" s="1482" t="str">
        <f>CONCATENATE("Cupa diamantata ",D678," ",E678,"x",F678," ",K678," - ", C678)</f>
        <v>Cupa diamantata Turbo pt. Beton 125xM14 Profesional Standard - DXDH.4817.125-M14</v>
      </c>
      <c r="I678" s="1483">
        <v>236.20320000000004</v>
      </c>
      <c r="J678" s="1512" t="s">
        <v>1240</v>
      </c>
      <c r="K678" s="1481" t="s">
        <v>986</v>
      </c>
      <c r="L678" s="1761">
        <f t="shared" si="236"/>
        <v>172.5</v>
      </c>
      <c r="M678" s="1483">
        <f t="shared" si="237"/>
        <v>177.15240000000003</v>
      </c>
      <c r="N678" s="1483">
        <f t="shared" si="231"/>
        <v>188.96256000000005</v>
      </c>
      <c r="O678" s="1483">
        <v>236.20320000000004</v>
      </c>
      <c r="P678" s="1483">
        <f t="shared" si="232"/>
        <v>281.08180800000002</v>
      </c>
    </row>
    <row r="679" spans="1:16" ht="15.75" customHeight="1">
      <c r="A679" s="194" t="s">
        <v>1708</v>
      </c>
      <c r="B679" s="1486" t="s">
        <v>1709</v>
      </c>
      <c r="C679" s="1480" t="str">
        <f t="shared" si="230"/>
        <v>DXDH.4817.150.19C</v>
      </c>
      <c r="D679" s="1481" t="s">
        <v>2327</v>
      </c>
      <c r="E679" s="1481">
        <v>150</v>
      </c>
      <c r="F679" s="244">
        <v>19</v>
      </c>
      <c r="G679" s="1482" t="str">
        <f>CONCATENATE("Cupa diamantata ",D679," ",E679,"x",F679,"mm ",K679," - ", C679)</f>
        <v>Cupa diamantata Turbo pt. Beton (pt. Hilti) 150x19mm Profesional Standard - DXDH.4817.150.19C</v>
      </c>
      <c r="I679" s="1483">
        <v>271.22760000000005</v>
      </c>
      <c r="J679" s="1512"/>
      <c r="K679" s="1481" t="s">
        <v>986</v>
      </c>
      <c r="L679" s="1761">
        <f t="shared" si="236"/>
        <v>198</v>
      </c>
      <c r="M679" s="1483">
        <f t="shared" si="237"/>
        <v>203.42070000000004</v>
      </c>
      <c r="N679" s="1483">
        <f t="shared" si="231"/>
        <v>216.98208000000005</v>
      </c>
      <c r="O679" s="1483">
        <v>271.22760000000005</v>
      </c>
      <c r="P679" s="1483">
        <f t="shared" si="232"/>
        <v>322.76084400000002</v>
      </c>
    </row>
    <row r="680" spans="1:16" ht="15.75" customHeight="1">
      <c r="A680" s="194" t="s">
        <v>1710</v>
      </c>
      <c r="B680" s="1486" t="s">
        <v>1711</v>
      </c>
      <c r="C680" s="1480" t="str">
        <f t="shared" si="230"/>
        <v>DXDH.4817.180C</v>
      </c>
      <c r="D680" s="1481" t="s">
        <v>2326</v>
      </c>
      <c r="E680" s="1481">
        <v>180</v>
      </c>
      <c r="F680" s="244">
        <v>22.2</v>
      </c>
      <c r="G680" s="1482" t="str">
        <f>CONCATENATE("Cupa diamantata ",D680," ",E680,"x",F680,"mm ",K680," - ", C680)</f>
        <v>Cupa diamantata Turbo pt. Beton 180x22.2mm Profesional Standard - DXDH.4817.180C</v>
      </c>
      <c r="I680" s="1483">
        <v>348.4674</v>
      </c>
      <c r="J680" s="1512"/>
      <c r="K680" s="1481" t="s">
        <v>986</v>
      </c>
      <c r="L680" s="1761">
        <f t="shared" si="236"/>
        <v>254.4</v>
      </c>
      <c r="M680" s="1483">
        <f t="shared" si="237"/>
        <v>261.35055</v>
      </c>
      <c r="N680" s="1483">
        <f t="shared" si="231"/>
        <v>278.77392000000003</v>
      </c>
      <c r="O680" s="1483">
        <v>348.4674</v>
      </c>
      <c r="P680" s="1483">
        <f t="shared" si="232"/>
        <v>414.67620599999998</v>
      </c>
    </row>
    <row r="681" spans="1:16" ht="15.75" customHeight="1">
      <c r="A681" s="194" t="s">
        <v>1712</v>
      </c>
      <c r="B681" s="1500" t="s">
        <v>1713</v>
      </c>
      <c r="C681" s="1480" t="str">
        <f t="shared" si="230"/>
        <v>DXDH.4817.125C.120</v>
      </c>
      <c r="D681" s="1481" t="s">
        <v>2328</v>
      </c>
      <c r="E681" s="1481">
        <v>125</v>
      </c>
      <c r="F681" s="244">
        <v>22.2</v>
      </c>
      <c r="G681" s="1482" t="str">
        <f>CONCATENATE("Cupa diamantata ",D681," ",E681,"x",F681,"mm ",K681," - ", C681)</f>
        <v>Cupa diamantata Turbo pt. Beton Granulatie 120 125x22.2mm  - DXDH.4817.125C.120</v>
      </c>
      <c r="I681" s="1483">
        <v>231.63480000000001</v>
      </c>
      <c r="J681" s="1512"/>
      <c r="K681" s="1481"/>
      <c r="L681" s="1532"/>
      <c r="N681" s="1483">
        <f t="shared" si="231"/>
        <v>185.30784000000003</v>
      </c>
      <c r="O681" s="1483">
        <v>231.63480000000001</v>
      </c>
      <c r="P681" s="1483">
        <f t="shared" si="232"/>
        <v>275.64541200000002</v>
      </c>
    </row>
    <row r="682" spans="1:16" ht="15.75" customHeight="1">
      <c r="A682" s="194" t="s">
        <v>1714</v>
      </c>
      <c r="B682" s="1500" t="s">
        <v>1715</v>
      </c>
      <c r="C682" s="1480" t="str">
        <f t="shared" si="230"/>
        <v>DXDH.4817.125C.200</v>
      </c>
      <c r="D682" s="1481" t="s">
        <v>2329</v>
      </c>
      <c r="E682" s="1481">
        <v>125</v>
      </c>
      <c r="F682" s="244">
        <v>22.2</v>
      </c>
      <c r="G682" s="1482" t="str">
        <f>CONCATENATE("Cupa diamantata ",D682," ",E682,"x",F682,"mm ",K682," - ", C682)</f>
        <v>Cupa diamantata Turbo pt. Beton Granulatie 200 125x22.2mm  - DXDH.4817.125C.200</v>
      </c>
      <c r="I682" s="1483">
        <v>231.63480000000001</v>
      </c>
      <c r="J682" s="1512"/>
      <c r="K682" s="1481"/>
      <c r="L682" s="1532"/>
      <c r="N682" s="1483">
        <f t="shared" si="231"/>
        <v>185.30784000000003</v>
      </c>
      <c r="O682" s="1483">
        <v>231.63480000000001</v>
      </c>
      <c r="P682" s="1483">
        <f t="shared" si="232"/>
        <v>275.64541200000002</v>
      </c>
    </row>
    <row r="683" spans="1:16" ht="15.75" customHeight="1">
      <c r="D683" s="1481"/>
      <c r="F683" s="244"/>
      <c r="J683" s="1512"/>
      <c r="K683" s="1481"/>
      <c r="L683" s="1532"/>
    </row>
    <row r="684" spans="1:16" ht="15.75" customHeight="1">
      <c r="A684" s="195"/>
      <c r="B684" s="1487"/>
      <c r="C684" s="1339"/>
      <c r="D684" s="229" t="s">
        <v>1699</v>
      </c>
      <c r="E684" s="1348"/>
      <c r="F684" s="1348"/>
      <c r="G684" s="228"/>
      <c r="H684" s="1348"/>
      <c r="I684" s="1488"/>
      <c r="J684" s="1515"/>
      <c r="K684" s="1476"/>
      <c r="L684" s="1837"/>
      <c r="M684" s="1488"/>
      <c r="N684" s="1488"/>
      <c r="O684" s="1488"/>
      <c r="P684" s="1488"/>
    </row>
    <row r="685" spans="1:16" ht="15.75" customHeight="1">
      <c r="A685" s="194" t="s">
        <v>1716</v>
      </c>
      <c r="B685" s="1486" t="s">
        <v>1717</v>
      </c>
      <c r="C685" s="1480" t="str">
        <f t="shared" si="230"/>
        <v>DXDH.4817.030-M14</v>
      </c>
      <c r="D685" s="1481" t="s">
        <v>2330</v>
      </c>
      <c r="E685" s="1481">
        <v>30</v>
      </c>
      <c r="F685" s="244" t="s">
        <v>2258</v>
      </c>
      <c r="G685" s="1482" t="str">
        <f>CONCATENATE("Cupa diamantata ",D685," ",E685,"x",F685," ",K685," - ", C685)</f>
        <v>Cupa diamantata Turbo - Granit / Piatra / Marmura 30xM14 Premium - DXDH.4817.030-M14</v>
      </c>
      <c r="I685" s="1483">
        <v>148.98060000000001</v>
      </c>
      <c r="J685" s="1512" t="s">
        <v>1076</v>
      </c>
      <c r="K685" s="1481" t="s">
        <v>1026</v>
      </c>
      <c r="L685" s="1761">
        <f t="shared" ref="L685:L687" si="239">ROUNDUP(O685*0.73,1)</f>
        <v>108.8</v>
      </c>
      <c r="M685" s="1483">
        <f>O685*0.75</f>
        <v>111.73545000000001</v>
      </c>
      <c r="N685" s="1483">
        <f t="shared" si="231"/>
        <v>119.18448000000001</v>
      </c>
      <c r="O685" s="1483">
        <v>148.98060000000001</v>
      </c>
      <c r="P685" s="1483">
        <f t="shared" si="232"/>
        <v>177.286914</v>
      </c>
    </row>
    <row r="686" spans="1:16" ht="15.75" customHeight="1">
      <c r="A686" s="194" t="s">
        <v>1718</v>
      </c>
      <c r="B686" s="1486" t="s">
        <v>1719</v>
      </c>
      <c r="C686" s="1480" t="str">
        <f t="shared" si="230"/>
        <v>DXDH.4817.055-M14</v>
      </c>
      <c r="D686" s="1481" t="s">
        <v>2330</v>
      </c>
      <c r="E686" s="1481">
        <v>55</v>
      </c>
      <c r="F686" s="244" t="s">
        <v>2258</v>
      </c>
      <c r="G686" s="1482" t="str">
        <f>CONCATENATE("Cupa diamantata ",D686," ",E686,"x",F686," ",K686," - ", C686)</f>
        <v>Cupa diamantata Turbo - Granit / Piatra / Marmura 55xM14 Premium - DXDH.4817.055-M14</v>
      </c>
      <c r="I686" s="1483">
        <v>168.1848</v>
      </c>
      <c r="J686" s="1512" t="s">
        <v>1150</v>
      </c>
      <c r="K686" s="1481" t="s">
        <v>1026</v>
      </c>
      <c r="L686" s="1761">
        <f t="shared" si="239"/>
        <v>122.8</v>
      </c>
      <c r="M686" s="1483">
        <f t="shared" ref="M686:M687" si="240">O686*0.75</f>
        <v>126.1386</v>
      </c>
      <c r="N686" s="1483">
        <f t="shared" si="231"/>
        <v>134.54784000000001</v>
      </c>
      <c r="O686" s="1483">
        <v>168.1848</v>
      </c>
      <c r="P686" s="1483">
        <f t="shared" si="232"/>
        <v>200.13991199999998</v>
      </c>
    </row>
    <row r="687" spans="1:16" ht="15.75" customHeight="1">
      <c r="A687" s="194" t="s">
        <v>1720</v>
      </c>
      <c r="B687" s="1486" t="s">
        <v>1721</v>
      </c>
      <c r="C687" s="1480" t="str">
        <f t="shared" si="230"/>
        <v>DXDH.4817.075-M14</v>
      </c>
      <c r="D687" s="1481" t="s">
        <v>2330</v>
      </c>
      <c r="E687" s="1481">
        <v>75</v>
      </c>
      <c r="F687" s="244" t="s">
        <v>2258</v>
      </c>
      <c r="G687" s="1482" t="str">
        <f>CONCATENATE("Cupa diamantata ",D687," ",E687,"x",F687," ",K687," - ", C687)</f>
        <v>Cupa diamantata Turbo - Granit / Piatra / Marmura 75xM14 Premium - DXDH.4817.075-M14</v>
      </c>
      <c r="I687" s="1483">
        <v>209.21580000000003</v>
      </c>
      <c r="J687" s="1512" t="s">
        <v>1152</v>
      </c>
      <c r="K687" s="1481" t="s">
        <v>1026</v>
      </c>
      <c r="L687" s="1761">
        <f t="shared" si="239"/>
        <v>152.79999999999998</v>
      </c>
      <c r="M687" s="1483">
        <f t="shared" si="240"/>
        <v>156.91185000000002</v>
      </c>
      <c r="N687" s="1483">
        <f t="shared" si="231"/>
        <v>167.37264000000005</v>
      </c>
      <c r="O687" s="1483">
        <v>209.21580000000003</v>
      </c>
      <c r="P687" s="1483">
        <f t="shared" si="232"/>
        <v>248.96680200000003</v>
      </c>
    </row>
    <row r="688" spans="1:16" ht="15.75" customHeight="1">
      <c r="D688" s="1481"/>
      <c r="F688" s="244"/>
      <c r="J688" s="1512" t="s">
        <v>990</v>
      </c>
      <c r="K688" s="1481"/>
      <c r="L688" s="1532"/>
    </row>
    <row r="689" spans="1:16" ht="15.75" customHeight="1">
      <c r="D689" s="1481"/>
      <c r="J689" s="1512" t="s">
        <v>1417</v>
      </c>
      <c r="K689" s="1481"/>
      <c r="L689" s="1532"/>
    </row>
    <row r="690" spans="1:16" ht="15.75" customHeight="1">
      <c r="D690" s="1481"/>
      <c r="J690" s="1512" t="s">
        <v>1240</v>
      </c>
      <c r="K690" s="1481"/>
      <c r="L690" s="1532"/>
    </row>
    <row r="691" spans="1:16" ht="15.75" customHeight="1">
      <c r="D691" s="1481"/>
      <c r="J691" s="1512"/>
      <c r="K691" s="1481"/>
      <c r="L691" s="1532"/>
    </row>
    <row r="692" spans="1:16" ht="15.75" customHeight="1">
      <c r="A692" s="195"/>
      <c r="B692" s="1487"/>
      <c r="C692" s="1339"/>
      <c r="D692" s="229" t="s">
        <v>1722</v>
      </c>
      <c r="E692" s="1348"/>
      <c r="F692" s="1348"/>
      <c r="G692" s="228"/>
      <c r="H692" s="1348"/>
      <c r="I692" s="1488"/>
      <c r="J692" s="1515"/>
      <c r="K692" s="1476"/>
      <c r="L692" s="1837"/>
      <c r="M692" s="1488"/>
      <c r="N692" s="1488"/>
      <c r="O692" s="1488"/>
      <c r="P692" s="1488"/>
    </row>
    <row r="693" spans="1:16" ht="15.75" customHeight="1">
      <c r="A693" s="194" t="s">
        <v>1723</v>
      </c>
      <c r="B693" s="1486" t="s">
        <v>1724</v>
      </c>
      <c r="C693" s="1480" t="str">
        <f t="shared" si="230"/>
        <v>DXDH.4612.115</v>
      </c>
      <c r="D693" s="2102" t="s">
        <v>11514</v>
      </c>
      <c r="E693" s="1481">
        <v>115</v>
      </c>
      <c r="F693" s="244">
        <v>22.2</v>
      </c>
      <c r="G693" s="1482" t="str">
        <f>CONCATENATE("Cupa diamantata ",D693," ",E693,"x",F693,"mm ",K693," - ", C693)</f>
        <v>Cupa diamantata "ventilator" - Beton dur &amp; Abrazive 115x22.2mm Premium - DXDH.4612.115</v>
      </c>
      <c r="I693" s="1483">
        <v>381.03840000000002</v>
      </c>
      <c r="J693" s="1512" t="s">
        <v>1076</v>
      </c>
      <c r="K693" s="1481" t="s">
        <v>1026</v>
      </c>
      <c r="L693" s="1761">
        <f t="shared" ref="L693:L697" si="241">ROUNDUP(O693*0.73,1)</f>
        <v>278.20000000000005</v>
      </c>
      <c r="M693" s="1483">
        <f>O693*0.75</f>
        <v>285.77880000000005</v>
      </c>
      <c r="N693" s="1483">
        <f t="shared" si="231"/>
        <v>304.83072000000004</v>
      </c>
      <c r="O693" s="1483">
        <v>381.03840000000002</v>
      </c>
      <c r="P693" s="1483">
        <f t="shared" si="232"/>
        <v>453.43569600000001</v>
      </c>
    </row>
    <row r="694" spans="1:16" ht="15.75" customHeight="1">
      <c r="A694" s="194" t="s">
        <v>1725</v>
      </c>
      <c r="B694" s="1486" t="s">
        <v>1726</v>
      </c>
      <c r="C694" s="1480" t="str">
        <f t="shared" si="230"/>
        <v>DXDH.4612.125</v>
      </c>
      <c r="D694" s="2102" t="s">
        <v>11514</v>
      </c>
      <c r="E694" s="1481">
        <v>125</v>
      </c>
      <c r="F694" s="244">
        <v>22.2</v>
      </c>
      <c r="G694" s="1482" t="str">
        <f>CONCATENATE("Cupa diamantata ",D694," ",E694,"x",F694,"mm ",K694," - ", C694)</f>
        <v>Cupa diamantata "ventilator" - Beton dur &amp; Abrazive 125x22.2mm Premium - DXDH.4612.125</v>
      </c>
      <c r="I694" s="1483">
        <v>419.10840000000002</v>
      </c>
      <c r="J694" s="1512" t="s">
        <v>1150</v>
      </c>
      <c r="K694" s="1481" t="s">
        <v>1026</v>
      </c>
      <c r="L694" s="1761">
        <f t="shared" si="241"/>
        <v>306</v>
      </c>
      <c r="M694" s="1483">
        <f t="shared" ref="M694:M697" si="242">O694*0.75</f>
        <v>314.3313</v>
      </c>
      <c r="N694" s="1483">
        <f t="shared" si="231"/>
        <v>335.28672000000006</v>
      </c>
      <c r="O694" s="1483">
        <v>419.10840000000002</v>
      </c>
      <c r="P694" s="1483">
        <f t="shared" si="232"/>
        <v>498.73899599999999</v>
      </c>
    </row>
    <row r="695" spans="1:16" ht="15.75" customHeight="1">
      <c r="A695" s="194" t="s">
        <v>1727</v>
      </c>
      <c r="B695" s="1486" t="s">
        <v>1728</v>
      </c>
      <c r="C695" s="1480" t="str">
        <f t="shared" si="230"/>
        <v>DXDH.4612.150.19</v>
      </c>
      <c r="D695" s="2102" t="s">
        <v>11514</v>
      </c>
      <c r="E695" s="1481">
        <v>150</v>
      </c>
      <c r="F695" s="244">
        <v>19</v>
      </c>
      <c r="G695" s="1482" t="str">
        <f>CONCATENATE("Cupa diamantata ",D695," ",E695,"x",F695,"mm ",K695," - ", C695)</f>
        <v>Cupa diamantata "ventilator" - Beton dur &amp; Abrazive 150x19mm Premium - DXDH.4612.150.19</v>
      </c>
      <c r="I695" s="1483">
        <v>540.25559999999996</v>
      </c>
      <c r="J695" s="1512" t="s">
        <v>1152</v>
      </c>
      <c r="K695" s="1481" t="s">
        <v>1026</v>
      </c>
      <c r="L695" s="1761">
        <f t="shared" si="241"/>
        <v>394.40000000000003</v>
      </c>
      <c r="M695" s="1483">
        <f t="shared" si="242"/>
        <v>405.19169999999997</v>
      </c>
      <c r="N695" s="1483">
        <f t="shared" si="231"/>
        <v>432.20447999999999</v>
      </c>
      <c r="O695" s="1483">
        <v>540.25559999999996</v>
      </c>
      <c r="P695" s="1483">
        <f t="shared" si="232"/>
        <v>642.90416399999992</v>
      </c>
    </row>
    <row r="696" spans="1:16" ht="15.75" customHeight="1">
      <c r="A696" s="194" t="s">
        <v>1729</v>
      </c>
      <c r="B696" s="1486" t="s">
        <v>1730</v>
      </c>
      <c r="C696" s="1480" t="str">
        <f t="shared" si="230"/>
        <v>DXDH.4612.180</v>
      </c>
      <c r="D696" s="2102" t="s">
        <v>11514</v>
      </c>
      <c r="E696" s="1481">
        <v>180</v>
      </c>
      <c r="F696" s="244">
        <v>22.2</v>
      </c>
      <c r="G696" s="1482" t="str">
        <f>CONCATENATE("Cupa diamantata ",D696," ",E696,"x",F696,"mm ",K696," - ", C696)</f>
        <v>Cupa diamantata "ventilator" - Beton dur &amp; Abrazive 180x22.2mm Premium - DXDH.4612.180</v>
      </c>
      <c r="I696" s="1483">
        <v>643.04460000000006</v>
      </c>
      <c r="J696" s="1512" t="s">
        <v>990</v>
      </c>
      <c r="K696" s="1481" t="s">
        <v>1026</v>
      </c>
      <c r="L696" s="1761">
        <f t="shared" si="241"/>
        <v>469.5</v>
      </c>
      <c r="M696" s="1483">
        <f t="shared" si="242"/>
        <v>482.28345000000002</v>
      </c>
      <c r="N696" s="1483">
        <f t="shared" si="231"/>
        <v>514.43568000000005</v>
      </c>
      <c r="O696" s="1483">
        <v>643.04460000000006</v>
      </c>
      <c r="P696" s="1483">
        <f t="shared" si="232"/>
        <v>765.223074</v>
      </c>
    </row>
    <row r="697" spans="1:16" ht="15.75" customHeight="1">
      <c r="A697" s="194" t="s">
        <v>1731</v>
      </c>
      <c r="B697" s="1486" t="s">
        <v>1732</v>
      </c>
      <c r="C697" s="1480" t="str">
        <f t="shared" si="230"/>
        <v>DXDH.4612.180.fla</v>
      </c>
      <c r="D697" s="2102" t="s">
        <v>11514</v>
      </c>
      <c r="E697" s="1481">
        <v>180</v>
      </c>
      <c r="F697" s="1481">
        <v>22.2</v>
      </c>
      <c r="G697" s="1482" t="str">
        <f>CONCATENATE("Cupa diamantata ",D697," ",E697,"x",F697,"mm ",K697," - ", C697)</f>
        <v>Cupa diamantata "ventilator" - Beton dur &amp; Abrazive 180x22.2mm Premium - DXDH.4612.180.fla</v>
      </c>
      <c r="I697" s="1483">
        <v>643.04460000000006</v>
      </c>
      <c r="J697" s="1512" t="s">
        <v>1417</v>
      </c>
      <c r="K697" s="1481" t="s">
        <v>1026</v>
      </c>
      <c r="L697" s="1761">
        <f t="shared" si="241"/>
        <v>469.5</v>
      </c>
      <c r="M697" s="1483">
        <f t="shared" si="242"/>
        <v>482.28345000000002</v>
      </c>
      <c r="N697" s="1483">
        <f t="shared" si="231"/>
        <v>514.43568000000005</v>
      </c>
      <c r="O697" s="1483">
        <v>643.04460000000006</v>
      </c>
      <c r="P697" s="1483">
        <f t="shared" si="232"/>
        <v>765.223074</v>
      </c>
    </row>
    <row r="698" spans="1:16" ht="15.75" customHeight="1">
      <c r="D698" s="1481"/>
      <c r="J698" s="1512" t="s">
        <v>1240</v>
      </c>
      <c r="K698" s="1481"/>
      <c r="L698" s="1532"/>
    </row>
    <row r="699" spans="1:16" ht="15.75" customHeight="1">
      <c r="D699" s="1481"/>
      <c r="J699" s="1512"/>
      <c r="K699" s="1481"/>
      <c r="L699" s="1532"/>
    </row>
    <row r="700" spans="1:16" ht="15.75" customHeight="1">
      <c r="A700" s="195"/>
      <c r="B700" s="1487"/>
      <c r="C700" s="1339"/>
      <c r="D700" s="229" t="s">
        <v>1722</v>
      </c>
      <c r="E700" s="1348"/>
      <c r="F700" s="1348"/>
      <c r="G700" s="228"/>
      <c r="H700" s="1348"/>
      <c r="I700" s="1488"/>
      <c r="J700" s="1515"/>
      <c r="K700" s="1476"/>
      <c r="L700" s="1837"/>
      <c r="M700" s="1488"/>
      <c r="N700" s="1488"/>
      <c r="O700" s="1488"/>
      <c r="P700" s="1488"/>
    </row>
    <row r="701" spans="1:16" ht="15.75" customHeight="1">
      <c r="A701" s="194" t="s">
        <v>1733</v>
      </c>
      <c r="B701" s="1486" t="s">
        <v>1734</v>
      </c>
      <c r="C701" s="1480" t="str">
        <f t="shared" si="230"/>
        <v>DXDH.4112.125</v>
      </c>
      <c r="D701" s="1481" t="s">
        <v>2331</v>
      </c>
      <c r="E701" s="1481">
        <v>125</v>
      </c>
      <c r="F701" s="1481">
        <v>22.2</v>
      </c>
      <c r="G701" s="1482" t="str">
        <f>CONCATENATE("Cupa diamantata ",D701," ",E701,"x",F701,"mm ",K701," - ", C701)</f>
        <v>Cupa diamantata "ventilator" - Beton/Abrazive 125x22.2mm Premium - DXDH.4112.125</v>
      </c>
      <c r="I701" s="1483">
        <v>287.4708</v>
      </c>
      <c r="J701" s="1512" t="s">
        <v>1076</v>
      </c>
      <c r="K701" s="1481" t="s">
        <v>1026</v>
      </c>
      <c r="L701" s="1761">
        <f t="shared" ref="L701:L704" si="243">ROUNDUP(O701*0.73,1)</f>
        <v>209.9</v>
      </c>
      <c r="M701" s="1483">
        <f>O701*0.75</f>
        <v>215.60309999999998</v>
      </c>
      <c r="N701" s="1483">
        <f t="shared" si="231"/>
        <v>229.97664</v>
      </c>
      <c r="O701" s="1483">
        <v>287.4708</v>
      </c>
      <c r="P701" s="1483">
        <f t="shared" si="232"/>
        <v>342.09025199999996</v>
      </c>
    </row>
    <row r="702" spans="1:16" ht="15.75" customHeight="1">
      <c r="A702" s="194" t="s">
        <v>1735</v>
      </c>
      <c r="B702" s="1486" t="s">
        <v>1736</v>
      </c>
      <c r="C702" s="1480" t="str">
        <f t="shared" si="230"/>
        <v>DXDH.4112.150.19</v>
      </c>
      <c r="D702" s="1481" t="s">
        <v>2332</v>
      </c>
      <c r="E702" s="1481">
        <v>150</v>
      </c>
      <c r="F702" s="1481">
        <v>19</v>
      </c>
      <c r="G702" s="1482" t="str">
        <f>CONCATENATE("Cupa diamantata ",D702," ",E702,"x",F702,"mm ",K702," - ", C702)</f>
        <v>Cupa diamantata "ventilator" - Beton/Abrazive (pt. Hilti) 150x19mm Premium - DXDH.4112.150.19</v>
      </c>
      <c r="I702" s="1483">
        <v>366.65640000000008</v>
      </c>
      <c r="J702" s="1512" t="s">
        <v>1150</v>
      </c>
      <c r="K702" s="1481" t="s">
        <v>1026</v>
      </c>
      <c r="L702" s="1761">
        <f t="shared" si="243"/>
        <v>267.70000000000005</v>
      </c>
      <c r="M702" s="1483">
        <f t="shared" ref="M702:M704" si="244">O702*0.75</f>
        <v>274.99230000000006</v>
      </c>
      <c r="N702" s="1483">
        <f t="shared" si="231"/>
        <v>293.32512000000008</v>
      </c>
      <c r="O702" s="1483">
        <v>366.65640000000008</v>
      </c>
      <c r="P702" s="1483">
        <f t="shared" si="232"/>
        <v>436.32111600000007</v>
      </c>
    </row>
    <row r="703" spans="1:16" ht="15.75" customHeight="1">
      <c r="A703" s="194" t="s">
        <v>1737</v>
      </c>
      <c r="B703" s="1486" t="s">
        <v>1738</v>
      </c>
      <c r="C703" s="1480" t="str">
        <f t="shared" si="230"/>
        <v>DXDH.4112.175</v>
      </c>
      <c r="D703" s="1481" t="s">
        <v>2333</v>
      </c>
      <c r="E703" s="1481">
        <v>175</v>
      </c>
      <c r="F703" s="1481">
        <v>22.2</v>
      </c>
      <c r="G703" s="1482" t="str">
        <f>CONCATENATE("Cupa diamantata ",D703," ",E703,"x",F703,"mm ",K703," - ", C703)</f>
        <v>Cupa diamantata "ventilator" - Beton/Abrazive (pt. Fruh) 175x22.2mm Premium - DXDH.4112.175</v>
      </c>
      <c r="I703" s="1483">
        <v>454.64040000000006</v>
      </c>
      <c r="J703" s="1512" t="s">
        <v>990</v>
      </c>
      <c r="K703" s="1481" t="s">
        <v>1026</v>
      </c>
      <c r="L703" s="1761">
        <f t="shared" si="243"/>
        <v>331.90000000000003</v>
      </c>
      <c r="M703" s="1483">
        <f t="shared" si="244"/>
        <v>340.98030000000006</v>
      </c>
      <c r="N703" s="1483">
        <f t="shared" si="231"/>
        <v>363.71232000000009</v>
      </c>
      <c r="O703" s="1483">
        <v>454.64040000000006</v>
      </c>
      <c r="P703" s="1483">
        <f t="shared" si="232"/>
        <v>541.02207600000008</v>
      </c>
    </row>
    <row r="704" spans="1:16" ht="15.75" customHeight="1">
      <c r="A704" s="194" t="s">
        <v>1739</v>
      </c>
      <c r="B704" s="1486" t="s">
        <v>1740</v>
      </c>
      <c r="C704" s="1480" t="str">
        <f t="shared" si="230"/>
        <v>DXDH.4112.180</v>
      </c>
      <c r="D704" s="1481" t="s">
        <v>2331</v>
      </c>
      <c r="E704" s="1481">
        <v>180</v>
      </c>
      <c r="F704" s="1481">
        <v>22.2</v>
      </c>
      <c r="G704" s="1482" t="str">
        <f>CONCATENATE("Cupa diamantata ",D704," ",E704,"x",F704,"mm ",K704," - ", C704)</f>
        <v>Cupa diamantata "ventilator" - Beton/Abrazive 180x22.2mm Premium - DXDH.4112.180</v>
      </c>
      <c r="I704" s="1483">
        <v>454.64040000000006</v>
      </c>
      <c r="J704" s="1512" t="s">
        <v>1417</v>
      </c>
      <c r="K704" s="1481" t="s">
        <v>1026</v>
      </c>
      <c r="L704" s="1761">
        <f t="shared" si="243"/>
        <v>331.90000000000003</v>
      </c>
      <c r="M704" s="1483">
        <f t="shared" si="244"/>
        <v>340.98030000000006</v>
      </c>
      <c r="N704" s="1483">
        <f t="shared" si="231"/>
        <v>363.71232000000009</v>
      </c>
      <c r="O704" s="1483">
        <v>454.64040000000006</v>
      </c>
      <c r="P704" s="1483">
        <f t="shared" si="232"/>
        <v>541.02207600000008</v>
      </c>
    </row>
    <row r="705" spans="1:16" ht="15.75" customHeight="1">
      <c r="D705" s="1481"/>
      <c r="J705" s="1512" t="s">
        <v>1240</v>
      </c>
      <c r="K705" s="1481"/>
      <c r="L705" s="1532"/>
    </row>
    <row r="706" spans="1:16" ht="15.75" customHeight="1">
      <c r="D706" s="1481"/>
      <c r="J706" s="1512"/>
      <c r="K706" s="1481"/>
      <c r="L706" s="1532"/>
    </row>
    <row r="707" spans="1:16" ht="15.75" customHeight="1">
      <c r="A707" s="195"/>
      <c r="B707" s="1487"/>
      <c r="C707" s="1339"/>
      <c r="D707" s="229" t="s">
        <v>1722</v>
      </c>
      <c r="E707" s="1348"/>
      <c r="F707" s="1348"/>
      <c r="G707" s="228"/>
      <c r="H707" s="1348"/>
      <c r="I707" s="1488"/>
      <c r="J707" s="1515"/>
      <c r="K707" s="1476"/>
      <c r="L707" s="1837"/>
      <c r="M707" s="1488"/>
      <c r="N707" s="1488"/>
      <c r="O707" s="1488"/>
      <c r="P707" s="1488"/>
    </row>
    <row r="708" spans="1:16" ht="15.75" customHeight="1">
      <c r="A708" s="194" t="s">
        <v>1741</v>
      </c>
      <c r="B708" s="1486" t="s">
        <v>1742</v>
      </c>
      <c r="C708" s="1480" t="str">
        <f t="shared" si="230"/>
        <v>DXDH.4412.125</v>
      </c>
      <c r="D708" s="1481" t="s">
        <v>2334</v>
      </c>
      <c r="E708" s="1481">
        <v>125</v>
      </c>
      <c r="F708" s="1481">
        <v>22.2</v>
      </c>
      <c r="G708" s="1482" t="str">
        <f>CONCATENATE("Cupa diamantata ",D708," ",E708,"x",F708,"mm ",K708," - ", C708)</f>
        <v>Cupa diamantata "ventilator" - Beton &amp; Abrazive 125x22.2mm Premium - DXDH.4412.125</v>
      </c>
      <c r="I708" s="1483">
        <v>202.36320000000001</v>
      </c>
      <c r="J708" s="1512" t="s">
        <v>1076</v>
      </c>
      <c r="K708" s="1481" t="s">
        <v>1026</v>
      </c>
      <c r="L708" s="1761">
        <f t="shared" ref="L708:L709" si="245">ROUNDUP(O708*0.73,1)</f>
        <v>147.79999999999998</v>
      </c>
      <c r="M708" s="1483">
        <f>O708*0.75</f>
        <v>151.7724</v>
      </c>
      <c r="N708" s="1483">
        <f t="shared" si="231"/>
        <v>161.89056000000002</v>
      </c>
      <c r="O708" s="1483">
        <v>202.36320000000001</v>
      </c>
      <c r="P708" s="1483">
        <f t="shared" si="232"/>
        <v>240.812208</v>
      </c>
    </row>
    <row r="709" spans="1:16" ht="15.75" customHeight="1">
      <c r="A709" s="194" t="s">
        <v>1743</v>
      </c>
      <c r="B709" s="1486" t="s">
        <v>1744</v>
      </c>
      <c r="C709" s="1480" t="str">
        <f t="shared" si="230"/>
        <v>DXDH.4412.175</v>
      </c>
      <c r="D709" s="1481" t="s">
        <v>2334</v>
      </c>
      <c r="E709" s="1481">
        <v>175</v>
      </c>
      <c r="F709" s="1481">
        <v>22.2</v>
      </c>
      <c r="G709" s="1482" t="str">
        <f>CONCATENATE("Cupa diamantata ",D709," ",E709,"x",F709,"mm ",K709," - ", C709)</f>
        <v>Cupa diamantata "ventilator" - Beton &amp; Abrazive 175x22.2mm Premium - DXDH.4412.175</v>
      </c>
      <c r="I709" s="1483">
        <v>298.63799999999998</v>
      </c>
      <c r="J709" s="1512" t="s">
        <v>990</v>
      </c>
      <c r="K709" s="1481" t="s">
        <v>1026</v>
      </c>
      <c r="L709" s="1761">
        <f t="shared" si="245"/>
        <v>218.1</v>
      </c>
      <c r="M709" s="1483">
        <f>O709*0.75</f>
        <v>223.9785</v>
      </c>
      <c r="N709" s="1483">
        <f t="shared" si="231"/>
        <v>238.91039999999998</v>
      </c>
      <c r="O709" s="1483">
        <v>298.63799999999998</v>
      </c>
      <c r="P709" s="1483">
        <f t="shared" si="232"/>
        <v>355.37921999999998</v>
      </c>
    </row>
    <row r="710" spans="1:16" ht="15.75" customHeight="1">
      <c r="D710" s="1481"/>
      <c r="J710" s="1512" t="s">
        <v>1240</v>
      </c>
      <c r="K710" s="1481"/>
      <c r="L710" s="1532"/>
    </row>
    <row r="711" spans="1:16" ht="15.75" customHeight="1">
      <c r="D711" s="1481"/>
      <c r="J711" s="1512"/>
      <c r="K711" s="1481"/>
      <c r="L711" s="1532"/>
    </row>
    <row r="712" spans="1:16" ht="15.75" customHeight="1">
      <c r="A712" s="195"/>
      <c r="B712" s="1487"/>
      <c r="C712" s="1339"/>
      <c r="D712" s="229" t="s">
        <v>1745</v>
      </c>
      <c r="E712" s="1348"/>
      <c r="F712" s="1348"/>
      <c r="G712" s="228"/>
      <c r="H712" s="1348"/>
      <c r="I712" s="1488"/>
      <c r="J712" s="1515"/>
      <c r="K712" s="1476"/>
      <c r="L712" s="1837"/>
      <c r="M712" s="1488"/>
      <c r="N712" s="1488"/>
      <c r="O712" s="1488"/>
      <c r="P712" s="1488"/>
    </row>
    <row r="713" spans="1:16" ht="15.75" customHeight="1">
      <c r="A713" s="194" t="s">
        <v>1746</v>
      </c>
      <c r="B713" s="1486" t="s">
        <v>1747</v>
      </c>
      <c r="C713" s="1480" t="str">
        <f t="shared" si="230"/>
        <v>DXDH.4937.125</v>
      </c>
      <c r="D713" s="1481" t="s">
        <v>2335</v>
      </c>
      <c r="E713" s="1481">
        <v>125</v>
      </c>
      <c r="F713" s="1481">
        <v>22.2</v>
      </c>
      <c r="G713" s="1482" t="str">
        <f>CONCATENATE("Cupa diamantata ",D713," ",E713,"x",F713,"mm ",K713," - ", C713)</f>
        <v>Cupa diamantata segment "T" - Beton/Acoperiri 125x22.2mm Super Premium - DXDH.4937.125</v>
      </c>
      <c r="I713" s="1483">
        <v>334.42380000000003</v>
      </c>
      <c r="J713" s="1512" t="s">
        <v>1076</v>
      </c>
      <c r="K713" s="1481" t="s">
        <v>1044</v>
      </c>
      <c r="L713" s="1761">
        <f t="shared" ref="L713:L715" si="246">ROUNDUP(O713*0.73,1)</f>
        <v>244.2</v>
      </c>
      <c r="M713" s="1483">
        <f>O713*0.75</f>
        <v>250.81785000000002</v>
      </c>
      <c r="N713" s="1483">
        <f t="shared" si="231"/>
        <v>267.53904000000006</v>
      </c>
      <c r="O713" s="1483">
        <v>334.42380000000003</v>
      </c>
      <c r="P713" s="1483">
        <f t="shared" si="232"/>
        <v>397.96432200000004</v>
      </c>
    </row>
    <row r="714" spans="1:16" ht="15.75" customHeight="1">
      <c r="A714" s="194" t="s">
        <v>1748</v>
      </c>
      <c r="B714" s="1486" t="s">
        <v>1749</v>
      </c>
      <c r="C714" s="1480" t="str">
        <f t="shared" si="230"/>
        <v>DXDH.4937.150.19</v>
      </c>
      <c r="D714" s="1481" t="s">
        <v>2336</v>
      </c>
      <c r="E714" s="1481">
        <v>150</v>
      </c>
      <c r="F714" s="1481">
        <v>19</v>
      </c>
      <c r="G714" s="1482" t="str">
        <f>CONCATENATE("Cupa diamantata ",D714," ",E714,"x",F714,"mm ",K714," - ", C714)</f>
        <v>Cupa diamantata segment "T" - Beton/Acoperiri (pt. Hilti) 150x19mm Super Premium - DXDH.4937.150.19</v>
      </c>
      <c r="I714" s="1483">
        <v>394.65899999999999</v>
      </c>
      <c r="J714" s="1512" t="s">
        <v>990</v>
      </c>
      <c r="K714" s="1481" t="s">
        <v>1044</v>
      </c>
      <c r="L714" s="1761">
        <f t="shared" si="246"/>
        <v>288.20000000000005</v>
      </c>
      <c r="M714" s="1483">
        <f t="shared" ref="M714:M715" si="247">O714*0.75</f>
        <v>295.99424999999997</v>
      </c>
      <c r="N714" s="1483">
        <f t="shared" si="231"/>
        <v>315.72720000000004</v>
      </c>
      <c r="O714" s="1483">
        <v>394.65899999999999</v>
      </c>
      <c r="P714" s="1483">
        <f t="shared" si="232"/>
        <v>469.64420999999999</v>
      </c>
    </row>
    <row r="715" spans="1:16" ht="15.75" customHeight="1">
      <c r="A715" s="194" t="s">
        <v>1750</v>
      </c>
      <c r="B715" s="1486" t="s">
        <v>1751</v>
      </c>
      <c r="C715" s="1480" t="str">
        <f t="shared" si="230"/>
        <v>DXDH.4937.180</v>
      </c>
      <c r="D715" s="1481" t="s">
        <v>2335</v>
      </c>
      <c r="E715" s="1481">
        <v>180</v>
      </c>
      <c r="F715" s="244">
        <v>22.2</v>
      </c>
      <c r="G715" s="1482" t="str">
        <f>CONCATENATE("Cupa diamantata ",D715," ",E715,"x",F715,"mm ",K715," - ", C715)</f>
        <v>Cupa diamantata segment "T" - Beton/Acoperiri 180x22.2mm Super Premium - DXDH.4937.180</v>
      </c>
      <c r="I715" s="1483">
        <v>595.41480000000001</v>
      </c>
      <c r="J715" s="1512" t="s">
        <v>1150</v>
      </c>
      <c r="K715" s="1481" t="s">
        <v>1044</v>
      </c>
      <c r="L715" s="1761">
        <f t="shared" si="246"/>
        <v>434.70000000000005</v>
      </c>
      <c r="M715" s="1483">
        <f t="shared" si="247"/>
        <v>446.56110000000001</v>
      </c>
      <c r="N715" s="1483">
        <f t="shared" si="231"/>
        <v>476.33184000000006</v>
      </c>
      <c r="O715" s="1483">
        <v>595.41480000000001</v>
      </c>
      <c r="P715" s="1483">
        <f t="shared" si="232"/>
        <v>708.54361199999994</v>
      </c>
    </row>
    <row r="716" spans="1:16" ht="15.75" customHeight="1">
      <c r="D716" s="1481"/>
      <c r="J716" s="1512" t="s">
        <v>1752</v>
      </c>
      <c r="K716" s="1481"/>
      <c r="L716" s="1532"/>
    </row>
    <row r="717" spans="1:16" ht="15.75" customHeight="1">
      <c r="D717" s="1481"/>
      <c r="J717" s="1512"/>
      <c r="K717" s="1481"/>
      <c r="L717" s="1532"/>
    </row>
    <row r="718" spans="1:16" ht="15.75" customHeight="1">
      <c r="A718" s="195"/>
      <c r="B718" s="1487"/>
      <c r="C718" s="1339"/>
      <c r="D718" s="229" t="s">
        <v>1753</v>
      </c>
      <c r="E718" s="1348"/>
      <c r="F718" s="1348"/>
      <c r="G718" s="228"/>
      <c r="H718" s="1348"/>
      <c r="I718" s="1488"/>
      <c r="J718" s="1515"/>
      <c r="K718" s="1476"/>
      <c r="L718" s="1837"/>
      <c r="M718" s="1488"/>
      <c r="N718" s="1488"/>
      <c r="O718" s="1488"/>
      <c r="P718" s="1488"/>
    </row>
    <row r="719" spans="1:16" ht="15.75" customHeight="1">
      <c r="A719" s="194" t="s">
        <v>1754</v>
      </c>
      <c r="B719" s="1486" t="s">
        <v>1755</v>
      </c>
      <c r="C719" s="1480" t="str">
        <f t="shared" si="230"/>
        <v>DXDH.4907.125AB</v>
      </c>
      <c r="D719" s="1481" t="s">
        <v>2338</v>
      </c>
      <c r="E719" s="1481">
        <v>125</v>
      </c>
      <c r="F719" s="244">
        <v>22.2</v>
      </c>
      <c r="G719" s="1482" t="str">
        <f>CONCATENATE("Cupa diamantata ",D719," ",E719,"x",F719,"mm ",K719," - ", C719)</f>
        <v>Cupa diamantata perforata pt. Sapa &amp; Marmura 125x22.2mm Premium - DXDH.4907.125AB</v>
      </c>
      <c r="I719" s="1483">
        <v>306.59039999999999</v>
      </c>
      <c r="J719" s="1512" t="s">
        <v>1076</v>
      </c>
      <c r="K719" s="1481" t="s">
        <v>1026</v>
      </c>
      <c r="L719" s="1761">
        <f t="shared" ref="L719:L722" si="248">ROUNDUP(O719*0.73,1)</f>
        <v>223.9</v>
      </c>
      <c r="M719" s="1483">
        <f>O719*0.75</f>
        <v>229.94279999999998</v>
      </c>
      <c r="N719" s="1483">
        <f t="shared" si="231"/>
        <v>245.27232000000001</v>
      </c>
      <c r="O719" s="1483">
        <v>306.59039999999999</v>
      </c>
      <c r="P719" s="1483">
        <f t="shared" si="232"/>
        <v>364.84257599999995</v>
      </c>
    </row>
    <row r="720" spans="1:16" ht="15.75" customHeight="1">
      <c r="A720" s="194" t="s">
        <v>1756</v>
      </c>
      <c r="B720" s="1486" t="s">
        <v>1757</v>
      </c>
      <c r="C720" s="1480" t="str">
        <f t="shared" si="230"/>
        <v>DXDH.4907.125C</v>
      </c>
      <c r="D720" s="1481" t="s">
        <v>2337</v>
      </c>
      <c r="E720" s="1481">
        <v>125</v>
      </c>
      <c r="F720" s="244">
        <v>22.2</v>
      </c>
      <c r="G720" s="1482" t="str">
        <f>CONCATENATE("Cupa diamantata ",D720," ",E720,"x",F720,"mm ",K720," - ", C720)</f>
        <v>Cupa diamantata perforata pt. Beton &amp; Piatra 125x22.2mm Premium - DXDH.4907.125C</v>
      </c>
      <c r="I720" s="1483">
        <v>306.59039999999999</v>
      </c>
      <c r="J720" s="1512" t="s">
        <v>990</v>
      </c>
      <c r="K720" s="1481" t="s">
        <v>1026</v>
      </c>
      <c r="L720" s="1761">
        <f t="shared" si="248"/>
        <v>223.9</v>
      </c>
      <c r="M720" s="1483">
        <f t="shared" ref="M720:M722" si="249">O720*0.75</f>
        <v>229.94279999999998</v>
      </c>
      <c r="N720" s="1483">
        <f t="shared" si="231"/>
        <v>245.27232000000001</v>
      </c>
      <c r="O720" s="1483">
        <v>306.59039999999999</v>
      </c>
      <c r="P720" s="1483">
        <f t="shared" si="232"/>
        <v>364.84257599999995</v>
      </c>
    </row>
    <row r="721" spans="1:17" ht="15.75" customHeight="1">
      <c r="A721" s="194" t="s">
        <v>1758</v>
      </c>
      <c r="B721" s="1486" t="s">
        <v>1759</v>
      </c>
      <c r="C721" s="1480" t="str">
        <f t="shared" si="230"/>
        <v>DXDH.4907.180AB</v>
      </c>
      <c r="D721" s="1481" t="s">
        <v>2338</v>
      </c>
      <c r="E721" s="1481">
        <v>180</v>
      </c>
      <c r="F721" s="244">
        <v>22.2</v>
      </c>
      <c r="G721" s="1482" t="str">
        <f>CONCATENATE("Cupa diamantata ",D721," ",E721,"x",F721,"mm ",K721," - ", C721)</f>
        <v>Cupa diamantata perforata pt. Sapa &amp; Marmura 180x22.2mm Premium - DXDH.4907.180AB</v>
      </c>
      <c r="I721" s="1483">
        <v>411.40980000000002</v>
      </c>
      <c r="J721" s="1512" t="s">
        <v>1150</v>
      </c>
      <c r="K721" s="1481" t="s">
        <v>1026</v>
      </c>
      <c r="L721" s="1761">
        <f t="shared" si="248"/>
        <v>300.40000000000003</v>
      </c>
      <c r="M721" s="1483">
        <f t="shared" si="249"/>
        <v>308.55735000000004</v>
      </c>
      <c r="N721" s="1483">
        <f t="shared" si="231"/>
        <v>329.12784000000005</v>
      </c>
      <c r="O721" s="1483">
        <v>411.40980000000002</v>
      </c>
      <c r="P721" s="1483">
        <f t="shared" si="232"/>
        <v>489.57766199999998</v>
      </c>
    </row>
    <row r="722" spans="1:17" ht="15.75" customHeight="1">
      <c r="A722" s="194" t="s">
        <v>1760</v>
      </c>
      <c r="B722" s="1486" t="s">
        <v>1761</v>
      </c>
      <c r="C722" s="1480" t="str">
        <f t="shared" si="230"/>
        <v>DXDH.4907.180C</v>
      </c>
      <c r="D722" s="1481" t="s">
        <v>2337</v>
      </c>
      <c r="E722" s="1481">
        <v>180</v>
      </c>
      <c r="F722" s="244">
        <v>22.2</v>
      </c>
      <c r="G722" s="1482" t="str">
        <f>CONCATENATE("Cupa diamantata ",D722," ",E722,"x",F722,"mm ",K722," - ", C722)</f>
        <v>Cupa diamantata perforata pt. Beton &amp; Piatra 180x22.2mm Premium - DXDH.4907.180C</v>
      </c>
      <c r="I722" s="1483">
        <v>411.40980000000002</v>
      </c>
      <c r="J722" s="1512" t="s">
        <v>1417</v>
      </c>
      <c r="K722" s="1481" t="s">
        <v>1026</v>
      </c>
      <c r="L722" s="1761">
        <f t="shared" si="248"/>
        <v>300.40000000000003</v>
      </c>
      <c r="M722" s="1483">
        <f t="shared" si="249"/>
        <v>308.55735000000004</v>
      </c>
      <c r="N722" s="1483">
        <f t="shared" si="231"/>
        <v>329.12784000000005</v>
      </c>
      <c r="O722" s="1483">
        <v>411.40980000000002</v>
      </c>
      <c r="P722" s="1483">
        <f t="shared" si="232"/>
        <v>489.57766199999998</v>
      </c>
    </row>
    <row r="723" spans="1:17" ht="15.75" customHeight="1">
      <c r="D723" s="1481"/>
      <c r="J723" s="1512" t="s">
        <v>1240</v>
      </c>
      <c r="K723" s="1481"/>
      <c r="L723" s="1532"/>
    </row>
    <row r="724" spans="1:17" ht="15.75" customHeight="1">
      <c r="C724" s="1340"/>
      <c r="D724" s="1481"/>
      <c r="J724" s="1512"/>
      <c r="K724" s="1481"/>
      <c r="L724" s="1532"/>
    </row>
    <row r="725" spans="1:17" ht="15.75" customHeight="1">
      <c r="A725" s="195"/>
      <c r="B725" s="1487"/>
      <c r="C725" s="1339"/>
      <c r="D725" s="229" t="s">
        <v>1762</v>
      </c>
      <c r="E725" s="1348"/>
      <c r="F725" s="1348"/>
      <c r="G725" s="228"/>
      <c r="H725" s="1348"/>
      <c r="I725" s="1488"/>
      <c r="J725" s="1515"/>
      <c r="K725" s="1476"/>
      <c r="L725" s="1837"/>
      <c r="M725" s="1488"/>
      <c r="N725" s="1488"/>
      <c r="O725" s="1488"/>
      <c r="P725" s="1488"/>
    </row>
    <row r="726" spans="1:17" ht="15.75" customHeight="1">
      <c r="A726" s="194" t="s">
        <v>1763</v>
      </c>
      <c r="B726" s="1486" t="s">
        <v>1764</v>
      </c>
      <c r="C726" s="1480" t="str">
        <f t="shared" ref="C726:C788" si="250">CONCATENATE("DXDH.",B726)</f>
        <v>DXDH.4997.125</v>
      </c>
      <c r="D726" s="1481" t="s">
        <v>2340</v>
      </c>
      <c r="E726" s="1481">
        <v>125</v>
      </c>
      <c r="F726" s="244">
        <v>22.2</v>
      </c>
      <c r="G726" s="1482" t="str">
        <f>CONCATENATE("Cupa diamantata ",D726," ",E726,"x",F726,"mm ",K726," - ", C726)</f>
        <v>Cupa diamantata segment "sageti" - Beton/Acoperiri 125x22.2mm Premium - DXDH.4997.125</v>
      </c>
      <c r="I726" s="1483">
        <v>365.72579999999999</v>
      </c>
      <c r="J726" s="1512" t="s">
        <v>1076</v>
      </c>
      <c r="K726" s="1481" t="s">
        <v>1026</v>
      </c>
      <c r="L726" s="1761">
        <f t="shared" ref="L726:L733" si="251">ROUNDUP(O726*0.73,1)</f>
        <v>267</v>
      </c>
      <c r="M726" s="1483">
        <f>O726*0.75</f>
        <v>274.29435000000001</v>
      </c>
      <c r="N726" s="1483">
        <f t="shared" ref="N726:N798" si="252">O726*0.8</f>
        <v>292.58064000000002</v>
      </c>
      <c r="O726" s="1483">
        <v>365.72579999999999</v>
      </c>
      <c r="P726" s="1483">
        <f t="shared" ref="P726:P798" si="253">O726*1.19</f>
        <v>435.21370199999996</v>
      </c>
    </row>
    <row r="727" spans="1:17" ht="15.75" customHeight="1">
      <c r="A727" s="194" t="s">
        <v>1765</v>
      </c>
      <c r="B727" s="1486" t="s">
        <v>1766</v>
      </c>
      <c r="C727" s="1480" t="str">
        <f t="shared" si="250"/>
        <v>DXDH.4997.150.19</v>
      </c>
      <c r="D727" s="1481" t="s">
        <v>2339</v>
      </c>
      <c r="E727" s="1481">
        <v>150</v>
      </c>
      <c r="F727" s="244">
        <v>19</v>
      </c>
      <c r="G727" s="1482" t="str">
        <f>CONCATENATE("Cupa diamantata ",D727," ",E727,"x",F727,"mm ",K727," - ", C727)</f>
        <v>Cupa diamantata segment "sageti" - Beton/Acoperiri (pt Hilti) 150x19mm Premium - DXDH.4997.150.19</v>
      </c>
      <c r="I727" s="1483">
        <v>464.28480000000008</v>
      </c>
      <c r="J727" s="1512" t="s">
        <v>990</v>
      </c>
      <c r="K727" s="1481" t="s">
        <v>1026</v>
      </c>
      <c r="L727" s="1761">
        <f t="shared" si="251"/>
        <v>339</v>
      </c>
      <c r="M727" s="1483">
        <f t="shared" ref="M727:M728" si="254">O727*0.75</f>
        <v>348.21360000000004</v>
      </c>
      <c r="N727" s="1483">
        <f t="shared" si="252"/>
        <v>371.42784000000006</v>
      </c>
      <c r="O727" s="1483">
        <v>464.28480000000008</v>
      </c>
      <c r="P727" s="1483">
        <f t="shared" si="253"/>
        <v>552.49891200000002</v>
      </c>
    </row>
    <row r="728" spans="1:17" ht="15.75" customHeight="1">
      <c r="A728" s="194" t="s">
        <v>1767</v>
      </c>
      <c r="B728" s="1486" t="s">
        <v>1768</v>
      </c>
      <c r="C728" s="1480" t="str">
        <f t="shared" si="250"/>
        <v>DXDH.4997.180</v>
      </c>
      <c r="D728" s="1481" t="s">
        <v>2340</v>
      </c>
      <c r="E728" s="1481">
        <v>180</v>
      </c>
      <c r="F728" s="244">
        <v>22.2</v>
      </c>
      <c r="G728" s="1482" t="str">
        <f>CONCATENATE("Cupa diamantata ",D728," ",E728,"x",F728,"mm ",K728," - ", C728)</f>
        <v>Cupa diamantata segment "sageti" - Beton/Acoperiri 180x22.2mm Premium - DXDH.4997.180</v>
      </c>
      <c r="I728" s="1483">
        <v>543.63960000000009</v>
      </c>
      <c r="J728" s="1512" t="s">
        <v>1150</v>
      </c>
      <c r="K728" s="1481" t="s">
        <v>1026</v>
      </c>
      <c r="L728" s="1761">
        <f t="shared" si="251"/>
        <v>396.90000000000003</v>
      </c>
      <c r="M728" s="1483">
        <f t="shared" si="254"/>
        <v>407.72970000000009</v>
      </c>
      <c r="N728" s="1483">
        <f t="shared" si="252"/>
        <v>434.9116800000001</v>
      </c>
      <c r="O728" s="1483">
        <v>543.63960000000009</v>
      </c>
      <c r="P728" s="1483">
        <f t="shared" si="253"/>
        <v>646.93112400000007</v>
      </c>
    </row>
    <row r="729" spans="1:17" ht="15.75" customHeight="1">
      <c r="D729" s="1481"/>
      <c r="J729" s="1512" t="s">
        <v>1752</v>
      </c>
      <c r="K729" s="1481"/>
      <c r="L729" s="1532"/>
    </row>
    <row r="730" spans="1:17" ht="15.75" customHeight="1">
      <c r="D730" s="1481"/>
      <c r="J730" s="1512"/>
      <c r="K730" s="1481"/>
      <c r="L730" s="1532"/>
    </row>
    <row r="731" spans="1:17" ht="15.75" customHeight="1">
      <c r="A731" s="195"/>
      <c r="B731" s="1487"/>
      <c r="C731" s="1339"/>
      <c r="D731" s="229" t="s">
        <v>1769</v>
      </c>
      <c r="E731" s="1348"/>
      <c r="F731" s="1348"/>
      <c r="G731" s="228"/>
      <c r="H731" s="1348"/>
      <c r="I731" s="1488"/>
      <c r="J731" s="1515"/>
      <c r="K731" s="1476"/>
      <c r="L731" s="1837"/>
      <c r="M731" s="1488"/>
      <c r="N731" s="1488"/>
      <c r="O731" s="1488"/>
      <c r="P731" s="1488"/>
    </row>
    <row r="732" spans="1:17" ht="15.75" customHeight="1">
      <c r="A732" s="205" t="s">
        <v>1040</v>
      </c>
      <c r="B732" s="1486" t="s">
        <v>1770</v>
      </c>
      <c r="C732" s="1480" t="str">
        <f t="shared" si="250"/>
        <v>DXDH.4627.130.25AB</v>
      </c>
      <c r="D732" s="1481" t="s">
        <v>2341</v>
      </c>
      <c r="E732" s="1481">
        <v>130</v>
      </c>
      <c r="F732" s="244">
        <v>25</v>
      </c>
      <c r="G732" s="1482" t="str">
        <f>CONCATENATE("Cupa diamantata ",D732," ",E732,"x",F732,"mm ",K732," - ", C732)</f>
        <v>Cupa diamantata pt. sapa, beton verde - pt Protool/Festool 130x25mm Premium - DXDH.4627.130.25AB</v>
      </c>
      <c r="I732" s="1483">
        <v>505.40040000000005</v>
      </c>
      <c r="J732" s="1512" t="s">
        <v>1771</v>
      </c>
      <c r="K732" s="1481" t="s">
        <v>1026</v>
      </c>
      <c r="L732" s="1761">
        <f t="shared" si="251"/>
        <v>369</v>
      </c>
      <c r="M732" s="1483">
        <f>O732*0.75</f>
        <v>379.05030000000005</v>
      </c>
      <c r="N732" s="1483">
        <f t="shared" si="252"/>
        <v>404.32032000000004</v>
      </c>
      <c r="O732" s="1483">
        <v>505.40040000000005</v>
      </c>
      <c r="P732" s="1483">
        <f t="shared" si="253"/>
        <v>601.42647599999998</v>
      </c>
    </row>
    <row r="733" spans="1:17" ht="15.75" customHeight="1">
      <c r="A733" s="205" t="s">
        <v>1040</v>
      </c>
      <c r="B733" s="1486" t="s">
        <v>1772</v>
      </c>
      <c r="C733" s="1480" t="str">
        <f>CONCATENATE("DXDH.",B733)</f>
        <v>DXDH.4627.130.25C</v>
      </c>
      <c r="D733" s="1481" t="s">
        <v>2342</v>
      </c>
      <c r="E733" s="1481">
        <v>130</v>
      </c>
      <c r="F733" s="244">
        <v>25</v>
      </c>
      <c r="G733" s="1482" t="str">
        <f>CONCATENATE("Cupa diamantata ",D733," ",E733,"x",F733,"mm ",K733," - ", C733)</f>
        <v>Cupa diamantata pt. granit, beton - pt Protool/Festool 130x25mm Premium - DXDH.4627.130.25C</v>
      </c>
      <c r="I733" s="1483">
        <v>520.62840000000006</v>
      </c>
      <c r="J733" s="1512" t="s">
        <v>1773</v>
      </c>
      <c r="K733" s="1481" t="s">
        <v>1026</v>
      </c>
      <c r="L733" s="1761">
        <f t="shared" si="251"/>
        <v>380.1</v>
      </c>
      <c r="M733" s="1483">
        <f>O733*0.75</f>
        <v>390.47130000000004</v>
      </c>
      <c r="N733" s="1483">
        <f t="shared" si="252"/>
        <v>416.50272000000007</v>
      </c>
      <c r="O733" s="1483">
        <v>520.62840000000006</v>
      </c>
      <c r="P733" s="1483">
        <f t="shared" si="253"/>
        <v>619.54779600000006</v>
      </c>
    </row>
    <row r="734" spans="1:17" ht="15.75" customHeight="1">
      <c r="D734" s="1481"/>
      <c r="J734" s="1512"/>
      <c r="K734" s="1481"/>
      <c r="L734" s="1532"/>
    </row>
    <row r="735" spans="1:17" ht="15.75" customHeight="1">
      <c r="D735" s="1481"/>
      <c r="J735" s="1512"/>
      <c r="K735" s="1481"/>
      <c r="L735" s="1532"/>
    </row>
    <row r="736" spans="1:17" ht="15.75" customHeight="1">
      <c r="A736" s="549"/>
      <c r="B736" s="231"/>
      <c r="C736" s="1339"/>
      <c r="D736" s="232" t="s">
        <v>1774</v>
      </c>
      <c r="E736" s="1348"/>
      <c r="F736" s="1348"/>
      <c r="G736" s="228"/>
      <c r="H736" s="1564"/>
      <c r="I736" s="562"/>
      <c r="J736" s="1518"/>
      <c r="K736" s="233"/>
      <c r="L736" s="1839"/>
      <c r="M736" s="562"/>
      <c r="N736" s="562"/>
      <c r="O736" s="562"/>
      <c r="P736" s="562"/>
      <c r="Q736" s="1509"/>
    </row>
    <row r="737" spans="1:17" ht="15.75" customHeight="1">
      <c r="A737" s="194" t="s">
        <v>1775</v>
      </c>
      <c r="B737" s="1486" t="s">
        <v>1776</v>
      </c>
      <c r="C737" s="1480" t="str">
        <f t="shared" si="250"/>
        <v>DXDH.4200.125</v>
      </c>
      <c r="D737" s="1481" t="s">
        <v>2343</v>
      </c>
      <c r="E737" s="1481">
        <v>125</v>
      </c>
      <c r="F737" s="1481">
        <v>22.2</v>
      </c>
      <c r="G737" s="1482" t="str">
        <f>CONCATENATE("Cupa diamantata ",D737," ",E737,"x",F737,"mm ",K737," - ", C737)</f>
        <v>Cupa diamantata tip stea pt. Beton/Granit/Sapa 125x22.2mm Premium - DXDH.4200.125</v>
      </c>
      <c r="I737" s="1483">
        <v>198.64080000000001</v>
      </c>
      <c r="J737" s="1512" t="s">
        <v>1777</v>
      </c>
      <c r="K737" s="1481" t="s">
        <v>1026</v>
      </c>
      <c r="L737" s="1761">
        <f t="shared" ref="L737:L738" si="255">ROUNDUP(O737*0.73,1)</f>
        <v>145.1</v>
      </c>
      <c r="M737" s="1483">
        <f>O737*0.75</f>
        <v>148.98060000000001</v>
      </c>
      <c r="N737" s="1483">
        <f>O737*0.8</f>
        <v>158.91264000000001</v>
      </c>
      <c r="O737" s="1483">
        <v>198.64080000000001</v>
      </c>
      <c r="P737" s="1483">
        <f>O737*1.19</f>
        <v>236.382552</v>
      </c>
    </row>
    <row r="738" spans="1:17" ht="15.75" customHeight="1">
      <c r="A738" s="194" t="s">
        <v>1778</v>
      </c>
      <c r="B738" s="1486" t="s">
        <v>1779</v>
      </c>
      <c r="C738" s="1480" t="str">
        <f t="shared" si="250"/>
        <v>DXDH.4200.180</v>
      </c>
      <c r="D738" s="1481" t="s">
        <v>2343</v>
      </c>
      <c r="E738" s="1481">
        <v>180</v>
      </c>
      <c r="F738" s="244">
        <v>22.2</v>
      </c>
      <c r="G738" s="1482" t="str">
        <f>CONCATENATE("Cupa diamantata ",D738," ",E738,"x",F738,"mm ",K738," - ", C738)</f>
        <v>Cupa diamantata tip stea pt. Beton/Granit/Sapa 180x22.2mm Premium - DXDH.4200.180</v>
      </c>
      <c r="I738" s="1483">
        <v>298.46879999999999</v>
      </c>
      <c r="J738" s="1512"/>
      <c r="K738" s="1481" t="s">
        <v>1026</v>
      </c>
      <c r="L738" s="1761">
        <f t="shared" si="255"/>
        <v>217.9</v>
      </c>
      <c r="M738" s="1483">
        <f>O738*0.75</f>
        <v>223.85159999999999</v>
      </c>
      <c r="N738" s="1483">
        <f>O738*0.8</f>
        <v>238.77503999999999</v>
      </c>
      <c r="O738" s="1483">
        <v>298.46879999999999</v>
      </c>
      <c r="P738" s="1483">
        <f>O738*1.19</f>
        <v>355.17787199999998</v>
      </c>
    </row>
    <row r="739" spans="1:17" ht="15.75" customHeight="1">
      <c r="D739" s="1481"/>
      <c r="J739" s="1512"/>
      <c r="K739" s="1481"/>
      <c r="L739" s="1532"/>
    </row>
    <row r="740" spans="1:17" ht="15.75" customHeight="1">
      <c r="A740" s="549"/>
      <c r="B740" s="231"/>
      <c r="C740" s="1339"/>
      <c r="D740" s="232" t="s">
        <v>1780</v>
      </c>
      <c r="E740" s="1348"/>
      <c r="F740" s="1348"/>
      <c r="G740" s="228"/>
      <c r="H740" s="1564"/>
      <c r="I740" s="562"/>
      <c r="J740" s="1518"/>
      <c r="K740" s="233"/>
      <c r="L740" s="1839"/>
      <c r="M740" s="562"/>
      <c r="N740" s="562"/>
      <c r="O740" s="562"/>
      <c r="P740" s="562"/>
      <c r="Q740" s="1509"/>
    </row>
    <row r="741" spans="1:17" ht="15.75" customHeight="1">
      <c r="A741" s="194" t="s">
        <v>1781</v>
      </c>
      <c r="B741" s="1486" t="s">
        <v>1782</v>
      </c>
      <c r="C741" s="1480" t="str">
        <f t="shared" si="250"/>
        <v>DXDH.4207.100</v>
      </c>
      <c r="D741" s="1481" t="s">
        <v>2344</v>
      </c>
      <c r="E741" s="1481">
        <v>100</v>
      </c>
      <c r="F741" s="244">
        <v>22.2</v>
      </c>
      <c r="G741" s="1482" t="str">
        <f t="shared" ref="G741:G748" si="256">CONCATENATE("Cupa diamantata ",D741," ",E741,"x",F741,"mm ",K741," - ", C741)</f>
        <v>Cupa diamantata rand dublu "dinti scurti" - Beton  100x22.2mm Profesional Standard - DXDH.4207.100</v>
      </c>
      <c r="I741" s="1483">
        <v>115.479</v>
      </c>
      <c r="J741" s="1512" t="s">
        <v>1783</v>
      </c>
      <c r="K741" s="1481" t="s">
        <v>986</v>
      </c>
      <c r="L741" s="1761">
        <f t="shared" ref="L741:L748" si="257">ROUNDUP(O741*0.73,1)</f>
        <v>84.3</v>
      </c>
      <c r="M741" s="1483">
        <f>O741*0.75</f>
        <v>86.609250000000003</v>
      </c>
      <c r="N741" s="1483">
        <f t="shared" si="252"/>
        <v>92.383200000000002</v>
      </c>
      <c r="O741" s="1483">
        <v>115.479</v>
      </c>
      <c r="P741" s="1483">
        <f t="shared" si="253"/>
        <v>137.42000999999999</v>
      </c>
    </row>
    <row r="742" spans="1:17" ht="15.75" customHeight="1">
      <c r="A742" s="194" t="s">
        <v>1784</v>
      </c>
      <c r="B742" s="1486">
        <v>4207.1149999999998</v>
      </c>
      <c r="C742" s="1480" t="str">
        <f t="shared" si="250"/>
        <v>DXDH.4207.115</v>
      </c>
      <c r="D742" s="1481" t="s">
        <v>2344</v>
      </c>
      <c r="E742" s="1481">
        <v>115</v>
      </c>
      <c r="F742" s="244">
        <v>22.2</v>
      </c>
      <c r="G742" s="1482" t="str">
        <f t="shared" si="256"/>
        <v>Cupa diamantata rand dublu "dinti scurti" - Beton  115x22.2mm Profesional Standard - DXDH.4207.115</v>
      </c>
      <c r="I742" s="1483">
        <v>135.27540000000002</v>
      </c>
      <c r="J742" s="1512" t="s">
        <v>1783</v>
      </c>
      <c r="K742" s="1481" t="s">
        <v>986</v>
      </c>
      <c r="L742" s="1761">
        <f t="shared" si="257"/>
        <v>98.8</v>
      </c>
      <c r="M742" s="1483">
        <f t="shared" ref="M742:M748" si="258">O742*0.75</f>
        <v>101.45655000000002</v>
      </c>
      <c r="N742" s="1483">
        <f t="shared" si="252"/>
        <v>108.22032000000002</v>
      </c>
      <c r="O742" s="1483">
        <v>135.27540000000002</v>
      </c>
      <c r="P742" s="1483">
        <f t="shared" si="253"/>
        <v>160.97772600000002</v>
      </c>
    </row>
    <row r="743" spans="1:17" ht="15.75" customHeight="1">
      <c r="A743" s="194" t="s">
        <v>1785</v>
      </c>
      <c r="B743" s="1486" t="s">
        <v>1786</v>
      </c>
      <c r="C743" s="1480" t="str">
        <f t="shared" si="250"/>
        <v>DXDH.4207.125</v>
      </c>
      <c r="D743" s="1481" t="s">
        <v>2344</v>
      </c>
      <c r="E743" s="1481">
        <v>125</v>
      </c>
      <c r="F743" s="244">
        <v>22.2</v>
      </c>
      <c r="G743" s="1482" t="str">
        <f t="shared" si="256"/>
        <v>Cupa diamantata rand dublu "dinti scurti" - Beton  125x22.2mm Profesional Standard - DXDH.4207.125</v>
      </c>
      <c r="I743" s="1483">
        <v>138.57480000000001</v>
      </c>
      <c r="J743" s="1512" t="s">
        <v>1783</v>
      </c>
      <c r="K743" s="1481" t="s">
        <v>986</v>
      </c>
      <c r="L743" s="1761">
        <f t="shared" si="257"/>
        <v>101.19999999999999</v>
      </c>
      <c r="M743" s="1483">
        <f t="shared" si="258"/>
        <v>103.93110000000001</v>
      </c>
      <c r="N743" s="1483">
        <f t="shared" si="252"/>
        <v>110.85984000000002</v>
      </c>
      <c r="O743" s="1483">
        <v>138.57480000000001</v>
      </c>
      <c r="P743" s="1483">
        <f t="shared" si="253"/>
        <v>164.90401199999999</v>
      </c>
    </row>
    <row r="744" spans="1:17" ht="15.75" customHeight="1">
      <c r="A744" s="194" t="s">
        <v>1787</v>
      </c>
      <c r="B744" s="1486" t="s">
        <v>1788</v>
      </c>
      <c r="C744" s="1480" t="str">
        <f t="shared" si="250"/>
        <v>DXDH.4207.130.25</v>
      </c>
      <c r="D744" s="1481" t="s">
        <v>2345</v>
      </c>
      <c r="E744" s="1481">
        <v>130</v>
      </c>
      <c r="F744" s="244">
        <v>25</v>
      </c>
      <c r="G744" s="1482" t="str">
        <f t="shared" si="256"/>
        <v>Cupa diamantata rand dublu "dinti scurti" - Beton pt. Festool/Protool 130x25mm Profesional Standard - DXDH.4207.130.25</v>
      </c>
      <c r="I744" s="1483">
        <v>314.45820000000003</v>
      </c>
      <c r="J744" s="1512" t="s">
        <v>1783</v>
      </c>
      <c r="K744" s="1481" t="s">
        <v>986</v>
      </c>
      <c r="L744" s="1761">
        <f t="shared" si="257"/>
        <v>229.6</v>
      </c>
      <c r="M744" s="1483">
        <f t="shared" si="258"/>
        <v>235.84365000000003</v>
      </c>
      <c r="N744" s="1483">
        <f t="shared" si="252"/>
        <v>251.56656000000004</v>
      </c>
      <c r="O744" s="1483">
        <v>314.45820000000003</v>
      </c>
      <c r="P744" s="1483">
        <f t="shared" si="253"/>
        <v>374.20525800000001</v>
      </c>
    </row>
    <row r="745" spans="1:17" ht="15.75" customHeight="1">
      <c r="A745" s="194" t="s">
        <v>1789</v>
      </c>
      <c r="B745" s="1486" t="s">
        <v>1790</v>
      </c>
      <c r="C745" s="1480" t="str">
        <f t="shared" si="250"/>
        <v>DXDH.4207.150</v>
      </c>
      <c r="D745" s="1481" t="s">
        <v>2344</v>
      </c>
      <c r="E745" s="1481">
        <v>150</v>
      </c>
      <c r="F745" s="244">
        <v>22.2</v>
      </c>
      <c r="G745" s="1482" t="str">
        <f t="shared" si="256"/>
        <v>Cupa diamantata rand dublu "dinti scurti" - Beton  150x22.2mm Profesional Standard - DXDH.4207.150</v>
      </c>
      <c r="I745" s="1483">
        <v>192.38040000000001</v>
      </c>
      <c r="J745" s="1512" t="s">
        <v>1783</v>
      </c>
      <c r="K745" s="1481" t="s">
        <v>986</v>
      </c>
      <c r="L745" s="1761">
        <f t="shared" si="257"/>
        <v>140.5</v>
      </c>
      <c r="M745" s="1483">
        <f t="shared" si="258"/>
        <v>144.28530000000001</v>
      </c>
      <c r="N745" s="1483">
        <f t="shared" si="252"/>
        <v>153.90432000000001</v>
      </c>
      <c r="O745" s="1483">
        <v>192.38040000000001</v>
      </c>
      <c r="P745" s="1483">
        <f t="shared" si="253"/>
        <v>228.93267599999999</v>
      </c>
    </row>
    <row r="746" spans="1:17" ht="15.75" customHeight="1">
      <c r="A746" s="194" t="s">
        <v>1791</v>
      </c>
      <c r="B746" s="1486" t="s">
        <v>1792</v>
      </c>
      <c r="C746" s="1480" t="str">
        <f t="shared" si="250"/>
        <v>DXDH.4207.150.19</v>
      </c>
      <c r="D746" s="1481" t="s">
        <v>2346</v>
      </c>
      <c r="E746" s="1481">
        <v>150</v>
      </c>
      <c r="F746" s="1481">
        <v>19</v>
      </c>
      <c r="G746" s="1482" t="str">
        <f t="shared" si="256"/>
        <v>Cupa diamantata rand dublu "dinti scurti" - Beton pt. Hilti 150x19mm Profesional Standard - DXDH.4207.150.19</v>
      </c>
      <c r="I746" s="1483">
        <v>374.35500000000002</v>
      </c>
      <c r="J746" s="1512" t="s">
        <v>1783</v>
      </c>
      <c r="K746" s="1481" t="s">
        <v>986</v>
      </c>
      <c r="L746" s="1761">
        <f t="shared" si="257"/>
        <v>273.3</v>
      </c>
      <c r="M746" s="1483">
        <f t="shared" si="258"/>
        <v>280.76625000000001</v>
      </c>
      <c r="N746" s="1483">
        <f t="shared" si="252"/>
        <v>299.48400000000004</v>
      </c>
      <c r="O746" s="1483">
        <v>374.35500000000002</v>
      </c>
      <c r="P746" s="1483">
        <f t="shared" si="253"/>
        <v>445.48245000000003</v>
      </c>
    </row>
    <row r="747" spans="1:17" ht="15.75" customHeight="1">
      <c r="A747" s="194" t="s">
        <v>1793</v>
      </c>
      <c r="B747" s="1486" t="s">
        <v>1794</v>
      </c>
      <c r="C747" s="1480" t="str">
        <f t="shared" si="250"/>
        <v>DXDH.4207.180</v>
      </c>
      <c r="D747" s="1481" t="s">
        <v>2344</v>
      </c>
      <c r="E747" s="1481">
        <v>180</v>
      </c>
      <c r="F747" s="244">
        <v>22.2</v>
      </c>
      <c r="G747" s="1482" t="str">
        <f t="shared" si="256"/>
        <v>Cupa diamantata rand dublu "dinti scurti" - Beton  180x22.2mm Profesional Standard - DXDH.4207.180</v>
      </c>
      <c r="I747" s="1483">
        <v>254.64600000000002</v>
      </c>
      <c r="J747" s="1512" t="s">
        <v>1783</v>
      </c>
      <c r="K747" s="1481" t="s">
        <v>986</v>
      </c>
      <c r="L747" s="1761">
        <f t="shared" si="257"/>
        <v>185.9</v>
      </c>
      <c r="M747" s="1483">
        <f t="shared" si="258"/>
        <v>190.98450000000003</v>
      </c>
      <c r="N747" s="1483">
        <f t="shared" si="252"/>
        <v>203.71680000000003</v>
      </c>
      <c r="O747" s="1483">
        <v>254.64600000000002</v>
      </c>
      <c r="P747" s="1483">
        <f t="shared" si="253"/>
        <v>303.02874000000003</v>
      </c>
    </row>
    <row r="748" spans="1:17" ht="15.75" customHeight="1">
      <c r="A748" s="194" t="s">
        <v>1795</v>
      </c>
      <c r="B748" s="1486" t="s">
        <v>1796</v>
      </c>
      <c r="C748" s="1480" t="str">
        <f t="shared" si="250"/>
        <v>DXDH.4207.230</v>
      </c>
      <c r="D748" s="1481" t="s">
        <v>2344</v>
      </c>
      <c r="E748" s="1481">
        <v>230</v>
      </c>
      <c r="F748" s="244">
        <v>22.2</v>
      </c>
      <c r="G748" s="1482" t="str">
        <f t="shared" si="256"/>
        <v>Cupa diamantata rand dublu "dinti scurti" - Beton  230x22.2mm Profesional Standard - DXDH.4207.230</v>
      </c>
      <c r="I748" s="1483">
        <v>723.24540000000002</v>
      </c>
      <c r="J748" s="1512" t="s">
        <v>1783</v>
      </c>
      <c r="K748" s="1481" t="s">
        <v>986</v>
      </c>
      <c r="L748" s="1761">
        <f t="shared" si="257"/>
        <v>528</v>
      </c>
      <c r="M748" s="1483">
        <f t="shared" si="258"/>
        <v>542.43405000000007</v>
      </c>
      <c r="N748" s="1483">
        <f t="shared" si="252"/>
        <v>578.59631999999999</v>
      </c>
      <c r="O748" s="1483">
        <v>723.24540000000002</v>
      </c>
      <c r="P748" s="1483">
        <f t="shared" si="253"/>
        <v>860.66202599999997</v>
      </c>
    </row>
    <row r="749" spans="1:17" ht="15.75" customHeight="1">
      <c r="D749" s="1481"/>
      <c r="J749" s="1512"/>
      <c r="K749" s="1481"/>
      <c r="L749" s="1532"/>
    </row>
    <row r="750" spans="1:17" ht="15.75" customHeight="1">
      <c r="A750" s="195"/>
      <c r="B750" s="1487"/>
      <c r="C750" s="1339"/>
      <c r="D750" s="229" t="s">
        <v>1797</v>
      </c>
      <c r="E750" s="1348"/>
      <c r="F750" s="1348"/>
      <c r="G750" s="228"/>
      <c r="H750" s="1348"/>
      <c r="I750" s="1488"/>
      <c r="J750" s="1515"/>
      <c r="K750" s="1476"/>
      <c r="L750" s="1837"/>
      <c r="M750" s="1488"/>
      <c r="N750" s="1488"/>
      <c r="O750" s="1488"/>
      <c r="P750" s="1488"/>
    </row>
    <row r="751" spans="1:17" ht="15.75" customHeight="1">
      <c r="A751" s="194" t="s">
        <v>1798</v>
      </c>
      <c r="B751" s="1486" t="s">
        <v>1799</v>
      </c>
      <c r="C751" s="1480" t="str">
        <f t="shared" si="250"/>
        <v>DXDH.4917.110.15C</v>
      </c>
      <c r="D751" s="1481" t="s">
        <v>2347</v>
      </c>
      <c r="E751" s="1481">
        <v>110</v>
      </c>
      <c r="F751" s="1481">
        <v>15</v>
      </c>
      <c r="G751" s="1482" t="str">
        <f>CONCATENATE("Cupa diamantata ",D751," ",E751,"x",F751,"mm ",K751," - ", C751)</f>
        <v>Cupa diamantata pt. MAKITA PC 1100 pt. beton, granit &amp; marmura 110x15mm ECO - DXDH.4917.110.15C</v>
      </c>
      <c r="I751" s="1483">
        <v>190.35</v>
      </c>
      <c r="J751" s="1512" t="s">
        <v>1800</v>
      </c>
      <c r="K751" s="1481" t="s">
        <v>1251</v>
      </c>
      <c r="L751" s="1761">
        <f t="shared" ref="L751" si="259">ROUNDUP(O751*0.73,1)</f>
        <v>139</v>
      </c>
      <c r="M751" s="1483">
        <f>O751*0.75</f>
        <v>142.76249999999999</v>
      </c>
      <c r="N751" s="1483">
        <f t="shared" si="252"/>
        <v>152.28</v>
      </c>
      <c r="O751" s="1483">
        <v>190.35</v>
      </c>
      <c r="P751" s="1483">
        <f t="shared" si="253"/>
        <v>226.51649999999998</v>
      </c>
    </row>
    <row r="752" spans="1:17" ht="15.75" customHeight="1">
      <c r="D752" s="1481"/>
      <c r="J752" s="1512"/>
      <c r="K752" s="1481"/>
      <c r="L752" s="1532"/>
    </row>
    <row r="753" spans="1:16" ht="15.75" customHeight="1">
      <c r="D753" s="1481"/>
      <c r="J753" s="1512"/>
      <c r="K753" s="1481"/>
      <c r="L753" s="1532"/>
    </row>
    <row r="754" spans="1:16" ht="15.75" customHeight="1">
      <c r="D754" s="1481"/>
      <c r="J754" s="1512"/>
      <c r="K754" s="1481"/>
      <c r="L754" s="1532"/>
    </row>
    <row r="755" spans="1:16" ht="15.75" customHeight="1">
      <c r="A755" s="195"/>
      <c r="B755" s="1487"/>
      <c r="C755" s="1339"/>
      <c r="D755" s="229" t="s">
        <v>1801</v>
      </c>
      <c r="E755" s="1348"/>
      <c r="F755" s="1348"/>
      <c r="G755" s="228"/>
      <c r="H755" s="1348"/>
      <c r="I755" s="1488"/>
      <c r="J755" s="1515"/>
      <c r="K755" s="1476"/>
      <c r="L755" s="1837"/>
      <c r="M755" s="1488"/>
      <c r="N755" s="1488"/>
      <c r="O755" s="1488"/>
      <c r="P755" s="1488"/>
    </row>
    <row r="756" spans="1:16" ht="15.75" customHeight="1">
      <c r="A756" s="194" t="s">
        <v>1802</v>
      </c>
      <c r="B756" s="1486" t="s">
        <v>1803</v>
      </c>
      <c r="C756" s="1480" t="str">
        <f t="shared" si="250"/>
        <v>DXDH.4047.125.0030</v>
      </c>
      <c r="D756" s="1481" t="s">
        <v>2348</v>
      </c>
      <c r="E756" s="1481">
        <v>125</v>
      </c>
      <c r="F756" s="1481">
        <v>22.2</v>
      </c>
      <c r="G756" s="1482" t="str">
        <f>CONCATENATE("Disc diamantat curbat ",D756,", ",E756,"x",F756,"mm ",K756," - ", C756)</f>
        <v>Disc diamantat curbat pt. slefuiri / sanfren in placi - Granulatie 30, 125x22.2mm  - DXDH.4047.125.0030</v>
      </c>
      <c r="I756" s="1483">
        <v>402.27299999999997</v>
      </c>
      <c r="J756" s="1512" t="s">
        <v>1150</v>
      </c>
      <c r="K756" s="1481"/>
      <c r="L756" s="1761">
        <f t="shared" ref="L756:L758" si="260">ROUNDUP(O756*0.73,1)</f>
        <v>293.70000000000005</v>
      </c>
      <c r="M756" s="1483">
        <f>O756*0.75</f>
        <v>301.70474999999999</v>
      </c>
      <c r="N756" s="1483">
        <f t="shared" si="252"/>
        <v>321.8184</v>
      </c>
      <c r="O756" s="1483">
        <v>402.27299999999997</v>
      </c>
      <c r="P756" s="1483">
        <f t="shared" si="253"/>
        <v>478.70486999999991</v>
      </c>
    </row>
    <row r="757" spans="1:16" ht="15.75" customHeight="1">
      <c r="A757" s="194" t="s">
        <v>1804</v>
      </c>
      <c r="B757" s="1486" t="s">
        <v>1805</v>
      </c>
      <c r="C757" s="1480" t="str">
        <f t="shared" si="250"/>
        <v>DXDH.4047.125.0050</v>
      </c>
      <c r="D757" s="1481" t="s">
        <v>4139</v>
      </c>
      <c r="E757" s="1481">
        <v>125</v>
      </c>
      <c r="F757" s="1481">
        <v>22.2</v>
      </c>
      <c r="G757" s="1482" t="str">
        <f>CONCATENATE("Disc diamantat curbat ",D757,", ",E757,"x",F757,"mm ",K757," - ", C757)</f>
        <v>Disc diamantat curbat pt. slefuiri / sanfren in placi - Granulatie 50, 125x22.2mm  - DXDH.4047.125.0050</v>
      </c>
      <c r="I757" s="1483">
        <v>329.51700000000005</v>
      </c>
      <c r="J757" s="1512" t="s">
        <v>1076</v>
      </c>
      <c r="K757" s="1481"/>
      <c r="L757" s="1761">
        <f t="shared" si="260"/>
        <v>240.6</v>
      </c>
      <c r="M757" s="1483">
        <f t="shared" ref="M757:M758" si="261">O757*0.75</f>
        <v>247.13775000000004</v>
      </c>
      <c r="N757" s="1483">
        <f t="shared" si="252"/>
        <v>263.61360000000008</v>
      </c>
      <c r="O757" s="1483">
        <v>329.51700000000005</v>
      </c>
      <c r="P757" s="1483">
        <f t="shared" si="253"/>
        <v>392.12523000000004</v>
      </c>
    </row>
    <row r="758" spans="1:16" ht="15.75" customHeight="1">
      <c r="A758" s="194" t="s">
        <v>1806</v>
      </c>
      <c r="B758" s="1486" t="s">
        <v>1807</v>
      </c>
      <c r="C758" s="1480" t="str">
        <f t="shared" si="250"/>
        <v>DXDH.4047.125.0100</v>
      </c>
      <c r="D758" s="1481" t="s">
        <v>4140</v>
      </c>
      <c r="E758" s="1481">
        <v>125</v>
      </c>
      <c r="F758" s="1481">
        <v>22.2</v>
      </c>
      <c r="G758" s="1482" t="str">
        <f>CONCATENATE("Disc diamantat curbat ",D758,", ",E758,"x",F758,"mm ",K758," - ", C758)</f>
        <v>Disc diamantat curbat pt. slefuiri / sanfren in placi - Granulatie 100, 125x22.2mm  - DXDH.4047.125.0100</v>
      </c>
      <c r="I758" s="1483">
        <v>297.36900000000003</v>
      </c>
      <c r="J758" s="1512" t="s">
        <v>1417</v>
      </c>
      <c r="K758" s="1481"/>
      <c r="L758" s="1761">
        <f t="shared" si="260"/>
        <v>217.1</v>
      </c>
      <c r="M758" s="1483">
        <f t="shared" si="261"/>
        <v>223.02675000000002</v>
      </c>
      <c r="N758" s="1483">
        <f t="shared" si="252"/>
        <v>237.89520000000005</v>
      </c>
      <c r="O758" s="1483">
        <v>297.36900000000003</v>
      </c>
      <c r="P758" s="1483">
        <f t="shared" si="253"/>
        <v>353.86911000000003</v>
      </c>
    </row>
    <row r="759" spans="1:16" ht="15" customHeight="1">
      <c r="D759" s="1481"/>
      <c r="J759" s="1512"/>
      <c r="K759" s="1481"/>
      <c r="L759" s="1532"/>
    </row>
    <row r="760" spans="1:16" ht="15" customHeight="1">
      <c r="A760" s="195"/>
      <c r="B760" s="1487"/>
      <c r="C760" s="1339"/>
      <c r="D760" s="229" t="s">
        <v>1808</v>
      </c>
      <c r="E760" s="1348"/>
      <c r="F760" s="1348"/>
      <c r="G760" s="228"/>
      <c r="H760" s="1348"/>
      <c r="I760" s="1488"/>
      <c r="J760" s="1515"/>
      <c r="K760" s="1476"/>
      <c r="L760" s="1837"/>
      <c r="M760" s="1488"/>
      <c r="N760" s="1488"/>
      <c r="O760" s="1488"/>
      <c r="P760" s="1488"/>
    </row>
    <row r="761" spans="1:16" ht="15" customHeight="1">
      <c r="A761" s="194" t="s">
        <v>1809</v>
      </c>
      <c r="B761" s="1486">
        <v>80607</v>
      </c>
      <c r="C761" s="1480" t="str">
        <f t="shared" si="250"/>
        <v>DXDH.80607</v>
      </c>
      <c r="D761" s="1481" t="s">
        <v>1810</v>
      </c>
      <c r="F761" s="1481" t="s">
        <v>2258</v>
      </c>
      <c r="G761" s="1482" t="s">
        <v>2349</v>
      </c>
      <c r="I761" s="1483">
        <v>32.770000000000003</v>
      </c>
      <c r="J761" s="1512"/>
      <c r="K761" s="1481"/>
      <c r="L761" s="1761">
        <f t="shared" ref="L761" si="262">ROUNDUP(O761*0.73,1)</f>
        <v>24</v>
      </c>
      <c r="M761" s="1483">
        <f>O761*0.75</f>
        <v>24.577500000000001</v>
      </c>
      <c r="N761" s="1483">
        <f t="shared" si="252"/>
        <v>26.216000000000005</v>
      </c>
      <c r="O761" s="1483">
        <v>32.770000000000003</v>
      </c>
      <c r="P761" s="1483">
        <f t="shared" si="253"/>
        <v>38.996300000000005</v>
      </c>
    </row>
    <row r="762" spans="1:16" ht="15" customHeight="1">
      <c r="D762" s="1481"/>
      <c r="J762" s="1512"/>
      <c r="K762" s="1481"/>
      <c r="L762" s="1532"/>
    </row>
    <row r="763" spans="1:16" ht="15" customHeight="1">
      <c r="A763" s="188"/>
      <c r="B763" s="224"/>
      <c r="C763" s="224"/>
      <c r="D763" s="225" t="s">
        <v>1811</v>
      </c>
      <c r="E763" s="235"/>
      <c r="F763" s="235"/>
      <c r="G763" s="188"/>
      <c r="H763" s="235"/>
      <c r="I763" s="560"/>
      <c r="J763" s="1516"/>
      <c r="K763" s="230"/>
      <c r="L763" s="1838"/>
      <c r="M763" s="561"/>
      <c r="N763" s="1502"/>
      <c r="O763" s="560"/>
      <c r="P763" s="1502"/>
    </row>
    <row r="764" spans="1:16" ht="15" customHeight="1">
      <c r="A764" s="195"/>
      <c r="B764" s="1487"/>
      <c r="C764" s="1339"/>
      <c r="D764" s="229" t="s">
        <v>1812</v>
      </c>
      <c r="E764" s="1348"/>
      <c r="F764" s="1348"/>
      <c r="G764" s="228"/>
      <c r="H764" s="1348"/>
      <c r="I764" s="1488"/>
      <c r="J764" s="1515"/>
      <c r="K764" s="1476"/>
      <c r="L764" s="1837"/>
      <c r="M764" s="1488"/>
      <c r="N764" s="1488"/>
      <c r="O764" s="1488"/>
      <c r="P764" s="1488"/>
    </row>
    <row r="765" spans="1:16" ht="15" customHeight="1">
      <c r="A765" s="194" t="s">
        <v>1813</v>
      </c>
      <c r="B765" s="1486" t="s">
        <v>1814</v>
      </c>
      <c r="C765" s="1480" t="str">
        <f t="shared" si="250"/>
        <v>DXDH.25017.050</v>
      </c>
      <c r="D765" s="1481" t="s">
        <v>2350</v>
      </c>
      <c r="E765" s="1481" t="s">
        <v>4138</v>
      </c>
      <c r="G765" s="1482" t="str">
        <f>CONCATENATE("Burete diamantat pt. slefuiri / finisari - ",D765," ",E765,"mm ",K765," - ", C765)</f>
        <v>Burete diamantat pt. slefuiri / finisari - # 50 - granit, piatra, gresie portelan 90x55mm Super Premium - DXDH.25017.050</v>
      </c>
      <c r="H765" s="1553" t="s">
        <v>984</v>
      </c>
      <c r="I765" s="1483">
        <v>89.083799999999997</v>
      </c>
      <c r="J765" s="1512" t="s">
        <v>1150</v>
      </c>
      <c r="K765" s="1481" t="s">
        <v>1044</v>
      </c>
      <c r="L765" s="1761">
        <f t="shared" ref="L765:L770" si="263">ROUNDUP(O765*0.73,1)</f>
        <v>65.099999999999994</v>
      </c>
      <c r="M765" s="1483">
        <f>O765*0.75</f>
        <v>66.812849999999997</v>
      </c>
      <c r="N765" s="1483">
        <f t="shared" si="252"/>
        <v>71.267039999999994</v>
      </c>
      <c r="O765" s="1483">
        <v>89.083799999999997</v>
      </c>
      <c r="P765" s="1483">
        <f t="shared" si="253"/>
        <v>106.009722</v>
      </c>
    </row>
    <row r="766" spans="1:16" ht="15" customHeight="1">
      <c r="A766" s="194" t="s">
        <v>1815</v>
      </c>
      <c r="B766" s="1486" t="s">
        <v>1816</v>
      </c>
      <c r="C766" s="1480" t="str">
        <f t="shared" si="250"/>
        <v>DXDH.25017.100</v>
      </c>
      <c r="D766" s="1481" t="s">
        <v>2351</v>
      </c>
      <c r="E766" s="1481" t="s">
        <v>4138</v>
      </c>
      <c r="G766" s="1482" t="str">
        <f>CONCATENATE("Burete diamantat pt. slefuiri / finisari - ",D766," ",E766,"mm ",K766," - ", C766)</f>
        <v>Burete diamantat pt. slefuiri / finisari - # 100 -  granit, piatra, gresie portelan 90x55mm Super Premium - DXDH.25017.100</v>
      </c>
      <c r="H766" s="1553" t="s">
        <v>984</v>
      </c>
      <c r="I766" s="1483">
        <v>77.070599999999999</v>
      </c>
      <c r="J766" s="1512" t="s">
        <v>1152</v>
      </c>
      <c r="K766" s="1481" t="s">
        <v>1044</v>
      </c>
      <c r="L766" s="1761">
        <f t="shared" si="263"/>
        <v>56.300000000000004</v>
      </c>
      <c r="M766" s="1483">
        <f t="shared" ref="M766:M770" si="264">O766*0.75</f>
        <v>57.802949999999996</v>
      </c>
      <c r="N766" s="1483">
        <f t="shared" si="252"/>
        <v>61.656480000000002</v>
      </c>
      <c r="O766" s="1483">
        <v>77.070599999999999</v>
      </c>
      <c r="P766" s="1483">
        <f t="shared" si="253"/>
        <v>91.714013999999992</v>
      </c>
    </row>
    <row r="767" spans="1:16" ht="15" customHeight="1">
      <c r="A767" s="194" t="s">
        <v>1817</v>
      </c>
      <c r="B767" s="1486" t="s">
        <v>1818</v>
      </c>
      <c r="C767" s="1480" t="str">
        <f t="shared" si="250"/>
        <v>DXDH.25017.200</v>
      </c>
      <c r="D767" s="1481" t="s">
        <v>2352</v>
      </c>
      <c r="E767" s="1481" t="s">
        <v>4138</v>
      </c>
      <c r="G767" s="1482" t="str">
        <f>CONCATENATE("Burete diamantat pt. slefuiri / finisari - ",D767," ",E767,"mm ",K767," - ", C767)</f>
        <v>Burete diamantat pt. slefuiri / finisari - # 200 -  granit, piatra, gresie portelan 90x55mm Super Premium - DXDH.25017.200</v>
      </c>
      <c r="H767" s="1553" t="s">
        <v>984</v>
      </c>
      <c r="I767" s="1483">
        <v>77.070599999999999</v>
      </c>
      <c r="J767" s="1512" t="s">
        <v>1417</v>
      </c>
      <c r="K767" s="1481" t="s">
        <v>1044</v>
      </c>
      <c r="L767" s="1761">
        <f t="shared" si="263"/>
        <v>56.300000000000004</v>
      </c>
      <c r="M767" s="1483">
        <f t="shared" si="264"/>
        <v>57.802949999999996</v>
      </c>
      <c r="N767" s="1483">
        <f t="shared" si="252"/>
        <v>61.656480000000002</v>
      </c>
      <c r="O767" s="1483">
        <v>77.070599999999999</v>
      </c>
      <c r="P767" s="1483">
        <f t="shared" si="253"/>
        <v>91.714013999999992</v>
      </c>
    </row>
    <row r="768" spans="1:16" ht="15" customHeight="1">
      <c r="A768" s="194" t="s">
        <v>1819</v>
      </c>
      <c r="B768" s="1486" t="s">
        <v>1820</v>
      </c>
      <c r="C768" s="1480" t="str">
        <f t="shared" si="250"/>
        <v>DXDH.25017.400</v>
      </c>
      <c r="D768" s="1481" t="s">
        <v>2354</v>
      </c>
      <c r="E768" s="1481" t="s">
        <v>4138</v>
      </c>
      <c r="G768" s="1482" t="str">
        <f>CONCATENATE("Burete diamantat pt. polish - ",D768," ",E768,"mm ",K768," - ", C768)</f>
        <v>Burete diamantat pt. polish - # 400 -  granit, piatra, gresie portelan 90x55mm Super Premium - DXDH.25017.400</v>
      </c>
      <c r="H768" s="1553" t="s">
        <v>984</v>
      </c>
      <c r="I768" s="1483">
        <v>77.070599999999999</v>
      </c>
      <c r="J768" s="1512" t="s">
        <v>4150</v>
      </c>
      <c r="K768" s="1481" t="s">
        <v>1044</v>
      </c>
      <c r="L768" s="1761">
        <f t="shared" si="263"/>
        <v>56.300000000000004</v>
      </c>
      <c r="M768" s="1483">
        <f t="shared" si="264"/>
        <v>57.802949999999996</v>
      </c>
      <c r="N768" s="1483">
        <f t="shared" si="252"/>
        <v>61.656480000000002</v>
      </c>
      <c r="O768" s="1483">
        <v>77.070599999999999</v>
      </c>
      <c r="P768" s="1483">
        <f t="shared" si="253"/>
        <v>91.714013999999992</v>
      </c>
    </row>
    <row r="769" spans="1:16" ht="15" customHeight="1">
      <c r="A769" s="194" t="s">
        <v>1821</v>
      </c>
      <c r="B769" s="1486" t="s">
        <v>1822</v>
      </c>
      <c r="C769" s="1480" t="str">
        <f t="shared" si="250"/>
        <v>DXDH.25017.600</v>
      </c>
      <c r="D769" s="1481" t="s">
        <v>2353</v>
      </c>
      <c r="E769" s="1481" t="s">
        <v>4138</v>
      </c>
      <c r="G769" s="1482" t="str">
        <f>CONCATENATE("Burete diamantat pt. polish - ",D769," ",E769,"mm ",K769," - ", C769)</f>
        <v>Burete diamantat pt. polish - # 600 -  granit, piatra, gresie portelan 90x55mm Super Premium - DXDH.25017.600</v>
      </c>
      <c r="H769" s="1553" t="s">
        <v>984</v>
      </c>
      <c r="I769" s="1483">
        <v>77.070599999999999</v>
      </c>
      <c r="J769" s="1512" t="s">
        <v>1582</v>
      </c>
      <c r="K769" s="1481" t="s">
        <v>1044</v>
      </c>
      <c r="L769" s="1761">
        <f t="shared" si="263"/>
        <v>56.300000000000004</v>
      </c>
      <c r="M769" s="1483">
        <f t="shared" si="264"/>
        <v>57.802949999999996</v>
      </c>
      <c r="N769" s="1483">
        <f t="shared" si="252"/>
        <v>61.656480000000002</v>
      </c>
      <c r="O769" s="1483">
        <v>77.070599999999999</v>
      </c>
      <c r="P769" s="1483">
        <f t="shared" si="253"/>
        <v>91.714013999999992</v>
      </c>
    </row>
    <row r="770" spans="1:16" ht="15" customHeight="1">
      <c r="A770" s="194" t="s">
        <v>1823</v>
      </c>
      <c r="B770" s="1486" t="s">
        <v>1824</v>
      </c>
      <c r="C770" s="1480" t="str">
        <f t="shared" si="250"/>
        <v>DXDH.25017.800</v>
      </c>
      <c r="D770" s="1481" t="s">
        <v>2355</v>
      </c>
      <c r="E770" s="1481" t="s">
        <v>4138</v>
      </c>
      <c r="G770" s="1482" t="str">
        <f>CONCATENATE("Burete diamantat pt. polish - ",D770," ",E770,"mm ",K770," - ", C770)</f>
        <v>Burete diamantat pt. polish - # 800 -  granit, piatra, gresie portelan 90x55mm Super Premium - DXDH.25017.800</v>
      </c>
      <c r="H770" s="1553" t="s">
        <v>984</v>
      </c>
      <c r="I770" s="1483">
        <v>77.070599999999999</v>
      </c>
      <c r="J770" s="1512" t="s">
        <v>1390</v>
      </c>
      <c r="K770" s="1481" t="s">
        <v>1044</v>
      </c>
      <c r="L770" s="1761">
        <f t="shared" si="263"/>
        <v>56.300000000000004</v>
      </c>
      <c r="M770" s="1483">
        <f t="shared" si="264"/>
        <v>57.802949999999996</v>
      </c>
      <c r="N770" s="1483">
        <f t="shared" si="252"/>
        <v>61.656480000000002</v>
      </c>
      <c r="O770" s="1483">
        <v>77.070599999999999</v>
      </c>
      <c r="P770" s="1483">
        <f t="shared" si="253"/>
        <v>91.714013999999992</v>
      </c>
    </row>
    <row r="771" spans="1:16" ht="15" customHeight="1">
      <c r="D771" s="1481"/>
      <c r="J771" s="1512"/>
      <c r="K771" s="1481"/>
      <c r="L771" s="1532"/>
    </row>
    <row r="772" spans="1:16" ht="15" customHeight="1">
      <c r="A772" s="195"/>
      <c r="B772" s="1487"/>
      <c r="C772" s="1339"/>
      <c r="D772" s="229" t="s">
        <v>1825</v>
      </c>
      <c r="E772" s="1348"/>
      <c r="F772" s="1348"/>
      <c r="G772" s="228"/>
      <c r="H772" s="1348"/>
      <c r="I772" s="1488"/>
      <c r="J772" s="1515"/>
      <c r="K772" s="1476"/>
      <c r="L772" s="1837"/>
      <c r="M772" s="1488"/>
      <c r="N772" s="1488"/>
      <c r="O772" s="1488"/>
      <c r="P772" s="1488"/>
    </row>
    <row r="773" spans="1:16" ht="15" customHeight="1">
      <c r="A773" s="194" t="s">
        <v>1826</v>
      </c>
      <c r="B773" s="1486" t="s">
        <v>1827</v>
      </c>
      <c r="C773" s="1480" t="str">
        <f t="shared" si="250"/>
        <v>DXDH.24007.100.0050</v>
      </c>
      <c r="D773" s="1481" t="s">
        <v>4141</v>
      </c>
      <c r="E773" s="1481">
        <v>100</v>
      </c>
      <c r="F773" s="1481" t="s">
        <v>2356</v>
      </c>
      <c r="G773" s="1482" t="str">
        <f>CONCATENATE("Paduri / dischete diamantate pt. slefuire uscata  ",D773," ",E773,"mm ",K773," - ", C773)</f>
        <v>Paduri / dischete diamantate pt. slefuire uscata  #50 100mm Super Premium - DXDH.24007.100.0050</v>
      </c>
      <c r="H773" s="1553" t="s">
        <v>1420</v>
      </c>
      <c r="I773" s="1483">
        <v>61.927200000000006</v>
      </c>
      <c r="J773" s="1512" t="s">
        <v>1417</v>
      </c>
      <c r="K773" s="1481" t="s">
        <v>1044</v>
      </c>
      <c r="L773" s="1761">
        <f t="shared" ref="L773:L788" si="265">ROUNDUP(O773*0.73,1)</f>
        <v>45.300000000000004</v>
      </c>
      <c r="M773" s="1483">
        <f>O773*0.75</f>
        <v>46.445400000000006</v>
      </c>
      <c r="N773" s="1483">
        <f t="shared" si="252"/>
        <v>49.541760000000011</v>
      </c>
      <c r="O773" s="1483">
        <v>61.927200000000006</v>
      </c>
      <c r="P773" s="1483">
        <f t="shared" si="253"/>
        <v>73.693368000000007</v>
      </c>
    </row>
    <row r="774" spans="1:16" ht="15" customHeight="1">
      <c r="A774" s="194" t="s">
        <v>1828</v>
      </c>
      <c r="B774" s="1486" t="s">
        <v>1829</v>
      </c>
      <c r="C774" s="1480" t="str">
        <f t="shared" si="250"/>
        <v>DXDH.24007.100.0100</v>
      </c>
      <c r="D774" s="1481" t="s">
        <v>4142</v>
      </c>
      <c r="E774" s="1481">
        <v>100</v>
      </c>
      <c r="F774" s="1481" t="s">
        <v>2356</v>
      </c>
      <c r="G774" s="1482" t="str">
        <f>CONCATENATE("Paduri / dischete diamantate pt. slefuire uscata  ",D774," ",E774,"mm ",K774," - ", C774)</f>
        <v>Paduri / dischete diamantate pt. slefuire uscata  #100 100mm Super Premium - DXDH.24007.100.0100</v>
      </c>
      <c r="H774" s="1553" t="s">
        <v>1420</v>
      </c>
      <c r="I774" s="1483">
        <v>61.927200000000006</v>
      </c>
      <c r="J774" s="1512" t="s">
        <v>1150</v>
      </c>
      <c r="K774" s="1481" t="s">
        <v>1044</v>
      </c>
      <c r="L774" s="1761">
        <f t="shared" si="265"/>
        <v>45.300000000000004</v>
      </c>
      <c r="M774" s="1483">
        <f t="shared" ref="M774:M788" si="266">O774*0.75</f>
        <v>46.445400000000006</v>
      </c>
      <c r="N774" s="1483">
        <f t="shared" si="252"/>
        <v>49.541760000000011</v>
      </c>
      <c r="O774" s="1483">
        <v>61.927200000000006</v>
      </c>
      <c r="P774" s="1483">
        <f t="shared" si="253"/>
        <v>73.693368000000007</v>
      </c>
    </row>
    <row r="775" spans="1:16" ht="15" customHeight="1">
      <c r="A775" s="194" t="s">
        <v>1830</v>
      </c>
      <c r="B775" s="1486" t="s">
        <v>1831</v>
      </c>
      <c r="C775" s="1480" t="str">
        <f t="shared" si="250"/>
        <v>DXDH.24007.100.0200</v>
      </c>
      <c r="D775" s="1481" t="s">
        <v>224</v>
      </c>
      <c r="E775" s="1481">
        <v>100</v>
      </c>
      <c r="F775" s="1481" t="s">
        <v>2356</v>
      </c>
      <c r="G775" s="1482" t="str">
        <f>CONCATENATE("Paduri / dischete diamantate pt. slefuire uscata  ",D775," ",E775,"mm ",K775," - ", C775)</f>
        <v>Paduri / dischete diamantate pt. slefuire uscata  #200 100mm Super Premium - DXDH.24007.100.0200</v>
      </c>
      <c r="H775" s="1553" t="s">
        <v>1420</v>
      </c>
      <c r="I775" s="1483">
        <v>61.927200000000006</v>
      </c>
      <c r="J775" s="1512" t="s">
        <v>1152</v>
      </c>
      <c r="K775" s="1481" t="s">
        <v>1044</v>
      </c>
      <c r="L775" s="1761">
        <f t="shared" si="265"/>
        <v>45.300000000000004</v>
      </c>
      <c r="M775" s="1483">
        <f t="shared" si="266"/>
        <v>46.445400000000006</v>
      </c>
      <c r="N775" s="1483">
        <f t="shared" si="252"/>
        <v>49.541760000000011</v>
      </c>
      <c r="O775" s="1483">
        <v>61.927200000000006</v>
      </c>
      <c r="P775" s="1483">
        <f t="shared" si="253"/>
        <v>73.693368000000007</v>
      </c>
    </row>
    <row r="776" spans="1:16" ht="15" customHeight="1">
      <c r="A776" s="194" t="s">
        <v>1832</v>
      </c>
      <c r="B776" s="1486" t="s">
        <v>1833</v>
      </c>
      <c r="C776" s="1480" t="str">
        <f t="shared" si="250"/>
        <v>DXDH.24007.100.0400</v>
      </c>
      <c r="D776" s="1481" t="s">
        <v>225</v>
      </c>
      <c r="E776" s="1481">
        <v>100</v>
      </c>
      <c r="F776" s="1481" t="s">
        <v>2356</v>
      </c>
      <c r="G776" s="1482" t="str">
        <f>CONCATENATE("Paduri / dischete diamantate pt. polish uscat  ",D776," ",E776,"mm ",K776," - ", C776)</f>
        <v>Paduri / dischete diamantate pt. polish uscat  #400 100mm Super Premium - DXDH.24007.100.0400</v>
      </c>
      <c r="H776" s="1553" t="s">
        <v>1420</v>
      </c>
      <c r="I776" s="1483">
        <v>61.927200000000006</v>
      </c>
      <c r="J776" s="1512"/>
      <c r="K776" s="1481" t="s">
        <v>1044</v>
      </c>
      <c r="L776" s="1761">
        <f t="shared" si="265"/>
        <v>45.300000000000004</v>
      </c>
      <c r="M776" s="1483">
        <f t="shared" si="266"/>
        <v>46.445400000000006</v>
      </c>
      <c r="N776" s="1483">
        <f t="shared" si="252"/>
        <v>49.541760000000011</v>
      </c>
      <c r="O776" s="1483">
        <v>61.927200000000006</v>
      </c>
      <c r="P776" s="1483">
        <f t="shared" si="253"/>
        <v>73.693368000000007</v>
      </c>
    </row>
    <row r="777" spans="1:16" ht="15" customHeight="1">
      <c r="A777" s="194" t="s">
        <v>1834</v>
      </c>
      <c r="B777" s="1486" t="s">
        <v>1835</v>
      </c>
      <c r="C777" s="1480" t="str">
        <f t="shared" si="250"/>
        <v>DXDH.24007.100.0800</v>
      </c>
      <c r="D777" s="1481" t="s">
        <v>4143</v>
      </c>
      <c r="E777" s="1481">
        <v>100</v>
      </c>
      <c r="F777" s="1481" t="s">
        <v>2356</v>
      </c>
      <c r="G777" s="1482" t="str">
        <f>CONCATENATE("Paduri / dischete diamantate pt. polish uscat  ",D777," ",E777,"mm ",K777," - ", C777)</f>
        <v>Paduri / dischete diamantate pt. polish uscat  #800 100mm Super Premium - DXDH.24007.100.0800</v>
      </c>
      <c r="H777" s="1553" t="s">
        <v>1420</v>
      </c>
      <c r="I777" s="1483">
        <v>61.927200000000006</v>
      </c>
      <c r="J777" s="1512"/>
      <c r="K777" s="1481" t="s">
        <v>1044</v>
      </c>
      <c r="L777" s="1761">
        <f t="shared" si="265"/>
        <v>45.300000000000004</v>
      </c>
      <c r="M777" s="1483">
        <f t="shared" si="266"/>
        <v>46.445400000000006</v>
      </c>
      <c r="N777" s="1483">
        <f t="shared" si="252"/>
        <v>49.541760000000011</v>
      </c>
      <c r="O777" s="1483">
        <v>61.927200000000006</v>
      </c>
      <c r="P777" s="1483">
        <f t="shared" si="253"/>
        <v>73.693368000000007</v>
      </c>
    </row>
    <row r="778" spans="1:16" ht="15" customHeight="1">
      <c r="A778" s="194" t="s">
        <v>1836</v>
      </c>
      <c r="B778" s="1486" t="s">
        <v>1837</v>
      </c>
      <c r="C778" s="1480" t="str">
        <f t="shared" si="250"/>
        <v>DXDH.24007.100.1500</v>
      </c>
      <c r="D778" s="1481" t="s">
        <v>4144</v>
      </c>
      <c r="E778" s="1481">
        <v>100</v>
      </c>
      <c r="F778" s="1481" t="s">
        <v>2356</v>
      </c>
      <c r="G778" s="1482" t="str">
        <f>CONCATENATE("Paduri / dischete diamantate pt. polish uscat  ",D778," ",E778,"mm ",K778," - ", C778)</f>
        <v>Paduri / dischete diamantate pt. polish uscat  #1500 100mm Super Premium - DXDH.24007.100.1500</v>
      </c>
      <c r="H778" s="1553" t="s">
        <v>1420</v>
      </c>
      <c r="I778" s="1483">
        <v>61.927200000000006</v>
      </c>
      <c r="J778" s="1512"/>
      <c r="K778" s="1481" t="s">
        <v>1044</v>
      </c>
      <c r="L778" s="1761">
        <f t="shared" si="265"/>
        <v>45.300000000000004</v>
      </c>
      <c r="M778" s="1483">
        <f t="shared" si="266"/>
        <v>46.445400000000006</v>
      </c>
      <c r="N778" s="1483">
        <f t="shared" si="252"/>
        <v>49.541760000000011</v>
      </c>
      <c r="O778" s="1483">
        <v>61.927200000000006</v>
      </c>
      <c r="P778" s="1483">
        <f t="shared" si="253"/>
        <v>73.693368000000007</v>
      </c>
    </row>
    <row r="779" spans="1:16" ht="15" customHeight="1">
      <c r="A779" s="194" t="s">
        <v>1838</v>
      </c>
      <c r="B779" s="1486" t="s">
        <v>1839</v>
      </c>
      <c r="C779" s="1480" t="str">
        <f t="shared" si="250"/>
        <v>DXDH.24007.100.3000</v>
      </c>
      <c r="D779" s="1481" t="s">
        <v>4145</v>
      </c>
      <c r="E779" s="1481">
        <v>100</v>
      </c>
      <c r="F779" s="1481" t="s">
        <v>2356</v>
      </c>
      <c r="G779" s="1482" t="str">
        <f>CONCATENATE("Paduri / dischete diamantate pt. polish uscat  ",D779," ",E779,"mm ",K779," - ", C779)</f>
        <v>Paduri / dischete diamantate pt. polish uscat  #3000 100mm Super Premium - DXDH.24007.100.3000</v>
      </c>
      <c r="H779" s="1553" t="s">
        <v>1420</v>
      </c>
      <c r="I779" s="1483">
        <v>61.927200000000006</v>
      </c>
      <c r="J779" s="1512"/>
      <c r="K779" s="1481" t="s">
        <v>1044</v>
      </c>
      <c r="L779" s="1761">
        <f t="shared" si="265"/>
        <v>45.300000000000004</v>
      </c>
      <c r="M779" s="1483">
        <f t="shared" si="266"/>
        <v>46.445400000000006</v>
      </c>
      <c r="N779" s="1483">
        <f t="shared" si="252"/>
        <v>49.541760000000011</v>
      </c>
      <c r="O779" s="1483">
        <v>61.927200000000006</v>
      </c>
      <c r="P779" s="1483">
        <f t="shared" si="253"/>
        <v>73.693368000000007</v>
      </c>
    </row>
    <row r="780" spans="1:16" ht="15" customHeight="1">
      <c r="A780" s="194" t="s">
        <v>1840</v>
      </c>
      <c r="B780" s="1486" t="s">
        <v>1841</v>
      </c>
      <c r="C780" s="1480" t="str">
        <f t="shared" si="250"/>
        <v>DXDH.24007.100.BUFF</v>
      </c>
      <c r="D780" s="1481" t="s">
        <v>4146</v>
      </c>
      <c r="E780" s="1481">
        <v>100</v>
      </c>
      <c r="F780" s="1481" t="s">
        <v>2356</v>
      </c>
      <c r="G780" s="1482" t="str">
        <f>CONCATENATE("Paduri / dischete diamantate pt. polish uscat  ",D780," ",E780,"mm ",K780," - ", C780)</f>
        <v>Paduri / dischete diamantate pt. polish uscat  #BUFF 100mm Super Premium - DXDH.24007.100.BUFF</v>
      </c>
      <c r="H780" s="1553" t="s">
        <v>1420</v>
      </c>
      <c r="I780" s="1483">
        <v>61.927200000000006</v>
      </c>
      <c r="J780" s="1512"/>
      <c r="K780" s="1481" t="s">
        <v>1044</v>
      </c>
      <c r="L780" s="1761">
        <f t="shared" si="265"/>
        <v>45.300000000000004</v>
      </c>
      <c r="M780" s="1483">
        <f t="shared" si="266"/>
        <v>46.445400000000006</v>
      </c>
      <c r="N780" s="1483">
        <f t="shared" si="252"/>
        <v>49.541760000000011</v>
      </c>
      <c r="O780" s="1483">
        <v>61.927200000000006</v>
      </c>
      <c r="P780" s="1483">
        <f t="shared" si="253"/>
        <v>73.693368000000007</v>
      </c>
    </row>
    <row r="781" spans="1:16" ht="15" customHeight="1">
      <c r="A781" s="194" t="s">
        <v>1842</v>
      </c>
      <c r="B781" s="1486" t="s">
        <v>1843</v>
      </c>
      <c r="C781" s="1480" t="str">
        <f t="shared" si="250"/>
        <v>DXDH.24007.125.0050</v>
      </c>
      <c r="D781" s="1481" t="s">
        <v>4141</v>
      </c>
      <c r="E781" s="1481">
        <v>125</v>
      </c>
      <c r="F781" s="1481" t="s">
        <v>2356</v>
      </c>
      <c r="G781" s="1482" t="str">
        <f>CONCATENATE("Paduri / dischete diamantate pt. slefuire uscata  ",D781," ",E781,"mm ",K781," - ", C781)</f>
        <v>Paduri / dischete diamantate pt. slefuire uscata  #50 125mm Super Premium - DXDH.24007.125.0050</v>
      </c>
      <c r="H781" s="1553" t="s">
        <v>1420</v>
      </c>
      <c r="I781" s="1483">
        <v>81.892800000000008</v>
      </c>
      <c r="J781" s="1512"/>
      <c r="K781" s="1481" t="s">
        <v>1044</v>
      </c>
      <c r="L781" s="1761">
        <f t="shared" si="265"/>
        <v>59.800000000000004</v>
      </c>
      <c r="M781" s="1483">
        <f t="shared" si="266"/>
        <v>61.419600000000003</v>
      </c>
      <c r="N781" s="1483">
        <f t="shared" si="252"/>
        <v>65.514240000000015</v>
      </c>
      <c r="O781" s="1483">
        <v>81.892800000000008</v>
      </c>
      <c r="P781" s="1483">
        <f t="shared" si="253"/>
        <v>97.452432000000002</v>
      </c>
    </row>
    <row r="782" spans="1:16" ht="15" customHeight="1">
      <c r="A782" s="194" t="s">
        <v>1844</v>
      </c>
      <c r="B782" s="1486" t="s">
        <v>1845</v>
      </c>
      <c r="C782" s="1480" t="str">
        <f t="shared" si="250"/>
        <v>DXDH.24007.125.0100</v>
      </c>
      <c r="D782" s="1481" t="s">
        <v>4142</v>
      </c>
      <c r="E782" s="1481">
        <v>125</v>
      </c>
      <c r="F782" s="1481" t="s">
        <v>2356</v>
      </c>
      <c r="G782" s="1482" t="str">
        <f>CONCATENATE("Paduri / dischete diamantate pt. slefuire uscata  ",D782," ",E782,"mm ",K782," - ", C782)</f>
        <v>Paduri / dischete diamantate pt. slefuire uscata  #100 125mm Super Premium - DXDH.24007.125.0100</v>
      </c>
      <c r="H782" s="1553" t="s">
        <v>1420</v>
      </c>
      <c r="I782" s="1483">
        <v>81.892800000000008</v>
      </c>
      <c r="J782" s="1512"/>
      <c r="K782" s="1481" t="s">
        <v>1044</v>
      </c>
      <c r="L782" s="1761">
        <f t="shared" si="265"/>
        <v>59.800000000000004</v>
      </c>
      <c r="M782" s="1483">
        <f t="shared" si="266"/>
        <v>61.419600000000003</v>
      </c>
      <c r="N782" s="1483">
        <f t="shared" si="252"/>
        <v>65.514240000000015</v>
      </c>
      <c r="O782" s="1483">
        <v>81.892800000000008</v>
      </c>
      <c r="P782" s="1483">
        <f t="shared" si="253"/>
        <v>97.452432000000002</v>
      </c>
    </row>
    <row r="783" spans="1:16" ht="15" customHeight="1">
      <c r="A783" s="194" t="s">
        <v>1846</v>
      </c>
      <c r="B783" s="1486" t="s">
        <v>1847</v>
      </c>
      <c r="C783" s="1480" t="str">
        <f t="shared" si="250"/>
        <v>DXDH.24007.125.0200</v>
      </c>
      <c r="D783" s="1481" t="s">
        <v>224</v>
      </c>
      <c r="E783" s="1481">
        <v>125</v>
      </c>
      <c r="F783" s="1481" t="s">
        <v>2356</v>
      </c>
      <c r="G783" s="1482" t="str">
        <f>CONCATENATE("Paduri / dischete diamantate pt. slefuire uscata  ",D783," ",E783,"mm ",K783," - ", C783)</f>
        <v>Paduri / dischete diamantate pt. slefuire uscata  #200 125mm Super Premium - DXDH.24007.125.0200</v>
      </c>
      <c r="H783" s="1553" t="s">
        <v>1420</v>
      </c>
      <c r="I783" s="1483">
        <v>81.892800000000008</v>
      </c>
      <c r="J783" s="1512"/>
      <c r="K783" s="1481" t="s">
        <v>1044</v>
      </c>
      <c r="L783" s="1761">
        <f t="shared" si="265"/>
        <v>59.800000000000004</v>
      </c>
      <c r="M783" s="1483">
        <f t="shared" si="266"/>
        <v>61.419600000000003</v>
      </c>
      <c r="N783" s="1483">
        <f t="shared" si="252"/>
        <v>65.514240000000015</v>
      </c>
      <c r="O783" s="1483">
        <v>81.892800000000008</v>
      </c>
      <c r="P783" s="1483">
        <f t="shared" si="253"/>
        <v>97.452432000000002</v>
      </c>
    </row>
    <row r="784" spans="1:16" ht="15" customHeight="1">
      <c r="A784" s="194" t="s">
        <v>1848</v>
      </c>
      <c r="B784" s="1486" t="s">
        <v>1849</v>
      </c>
      <c r="C784" s="1480" t="str">
        <f t="shared" si="250"/>
        <v>DXDH.24007.125.0400</v>
      </c>
      <c r="D784" s="1481" t="s">
        <v>225</v>
      </c>
      <c r="E784" s="1481">
        <v>125</v>
      </c>
      <c r="F784" s="1481" t="s">
        <v>2356</v>
      </c>
      <c r="G784" s="1482" t="str">
        <f>CONCATENATE("Paduri / dischete diamantate pt. polish uscat  ",D784," ",E784,"mm ",K784," - ", C784)</f>
        <v>Paduri / dischete diamantate pt. polish uscat  #400 125mm Super Premium - DXDH.24007.125.0400</v>
      </c>
      <c r="H784" s="1553" t="s">
        <v>1420</v>
      </c>
      <c r="I784" s="1483">
        <v>81.892800000000008</v>
      </c>
      <c r="J784" s="1512"/>
      <c r="K784" s="1481" t="s">
        <v>1044</v>
      </c>
      <c r="L784" s="1761">
        <f t="shared" si="265"/>
        <v>59.800000000000004</v>
      </c>
      <c r="M784" s="1483">
        <f t="shared" si="266"/>
        <v>61.419600000000003</v>
      </c>
      <c r="N784" s="1483">
        <f t="shared" si="252"/>
        <v>65.514240000000015</v>
      </c>
      <c r="O784" s="1483">
        <v>81.892800000000008</v>
      </c>
      <c r="P784" s="1483">
        <f t="shared" si="253"/>
        <v>97.452432000000002</v>
      </c>
    </row>
    <row r="785" spans="1:16" ht="15" customHeight="1">
      <c r="A785" s="194" t="s">
        <v>1850</v>
      </c>
      <c r="B785" s="1486" t="s">
        <v>1851</v>
      </c>
      <c r="C785" s="1480" t="str">
        <f t="shared" si="250"/>
        <v>DXDH.24007.125.0800</v>
      </c>
      <c r="D785" s="1481" t="s">
        <v>4143</v>
      </c>
      <c r="E785" s="1481">
        <v>125</v>
      </c>
      <c r="F785" s="1481" t="s">
        <v>2356</v>
      </c>
      <c r="G785" s="1482" t="str">
        <f>CONCATENATE("Paduri / dischete diamantate pt. polish uscat  ",D785," ",E785,"mm ",K785," - ", C785)</f>
        <v>Paduri / dischete diamantate pt. polish uscat  #800 125mm Super Premium - DXDH.24007.125.0800</v>
      </c>
      <c r="H785" s="1553" t="s">
        <v>1420</v>
      </c>
      <c r="I785" s="1483">
        <v>81.892800000000008</v>
      </c>
      <c r="J785" s="1512"/>
      <c r="K785" s="1481" t="s">
        <v>1044</v>
      </c>
      <c r="L785" s="1761">
        <f t="shared" si="265"/>
        <v>59.800000000000004</v>
      </c>
      <c r="M785" s="1483">
        <f t="shared" si="266"/>
        <v>61.419600000000003</v>
      </c>
      <c r="N785" s="1483">
        <f t="shared" si="252"/>
        <v>65.514240000000015</v>
      </c>
      <c r="O785" s="1483">
        <v>81.892800000000008</v>
      </c>
      <c r="P785" s="1483">
        <f t="shared" si="253"/>
        <v>97.452432000000002</v>
      </c>
    </row>
    <row r="786" spans="1:16" ht="15" customHeight="1">
      <c r="A786" s="194" t="s">
        <v>1852</v>
      </c>
      <c r="B786" s="1486" t="s">
        <v>1853</v>
      </c>
      <c r="C786" s="1480" t="str">
        <f t="shared" si="250"/>
        <v>DXDH.24007.125.1500</v>
      </c>
      <c r="D786" s="1481" t="s">
        <v>4144</v>
      </c>
      <c r="E786" s="1481">
        <v>125</v>
      </c>
      <c r="F786" s="1481" t="s">
        <v>2356</v>
      </c>
      <c r="G786" s="1482" t="str">
        <f>CONCATENATE("Paduri / dischete diamantate pt. polish uscat  ",D786," ",E786,"mm ",K786," - ", C786)</f>
        <v>Paduri / dischete diamantate pt. polish uscat  #1500 125mm Super Premium - DXDH.24007.125.1500</v>
      </c>
      <c r="H786" s="1553" t="s">
        <v>1420</v>
      </c>
      <c r="I786" s="1483">
        <v>81.892800000000008</v>
      </c>
      <c r="J786" s="1512"/>
      <c r="K786" s="1481" t="s">
        <v>1044</v>
      </c>
      <c r="L786" s="1761">
        <f t="shared" si="265"/>
        <v>59.800000000000004</v>
      </c>
      <c r="M786" s="1483">
        <f t="shared" si="266"/>
        <v>61.419600000000003</v>
      </c>
      <c r="N786" s="1483">
        <f t="shared" si="252"/>
        <v>65.514240000000015</v>
      </c>
      <c r="O786" s="1483">
        <v>81.892800000000008</v>
      </c>
      <c r="P786" s="1483">
        <f t="shared" si="253"/>
        <v>97.452432000000002</v>
      </c>
    </row>
    <row r="787" spans="1:16" ht="15" customHeight="1">
      <c r="A787" s="194" t="s">
        <v>1854</v>
      </c>
      <c r="B787" s="1486" t="s">
        <v>1855</v>
      </c>
      <c r="C787" s="1480" t="str">
        <f t="shared" si="250"/>
        <v>DXDH.24007.125.3000</v>
      </c>
      <c r="D787" s="1481" t="s">
        <v>4145</v>
      </c>
      <c r="E787" s="1481">
        <v>125</v>
      </c>
      <c r="F787" s="1481" t="s">
        <v>2356</v>
      </c>
      <c r="G787" s="1482" t="str">
        <f>CONCATENATE("Paduri / dischete diamantate pt. polish uscat  ",D787," ",E787,"mm ",K787," - ", C787)</f>
        <v>Paduri / dischete diamantate pt. polish uscat  #3000 125mm Super Premium - DXDH.24007.125.3000</v>
      </c>
      <c r="H787" s="1553" t="s">
        <v>1420</v>
      </c>
      <c r="I787" s="1483">
        <v>81.892800000000008</v>
      </c>
      <c r="J787" s="1512"/>
      <c r="K787" s="1481" t="s">
        <v>1044</v>
      </c>
      <c r="L787" s="1761">
        <f t="shared" si="265"/>
        <v>59.800000000000004</v>
      </c>
      <c r="M787" s="1483">
        <f t="shared" si="266"/>
        <v>61.419600000000003</v>
      </c>
      <c r="N787" s="1483">
        <f t="shared" si="252"/>
        <v>65.514240000000015</v>
      </c>
      <c r="O787" s="1483">
        <v>81.892800000000008</v>
      </c>
      <c r="P787" s="1483">
        <f t="shared" si="253"/>
        <v>97.452432000000002</v>
      </c>
    </row>
    <row r="788" spans="1:16" ht="15" customHeight="1">
      <c r="A788" s="194" t="s">
        <v>1856</v>
      </c>
      <c r="B788" s="1486" t="s">
        <v>1857</v>
      </c>
      <c r="C788" s="1480" t="str">
        <f t="shared" si="250"/>
        <v>DXDH.24007.125.BUFF</v>
      </c>
      <c r="D788" s="1481" t="s">
        <v>4146</v>
      </c>
      <c r="E788" s="1481">
        <v>125</v>
      </c>
      <c r="F788" s="1481" t="s">
        <v>2356</v>
      </c>
      <c r="G788" s="1482" t="str">
        <f>CONCATENATE("Paduri / dischete diamantate pt. polish uscat  ",D788," ",E788,"mm ",K788," - ", C788)</f>
        <v>Paduri / dischete diamantate pt. polish uscat  #BUFF 125mm Super Premium - DXDH.24007.125.BUFF</v>
      </c>
      <c r="H788" s="1553" t="s">
        <v>1420</v>
      </c>
      <c r="I788" s="1483">
        <v>81.892800000000008</v>
      </c>
      <c r="J788" s="1512"/>
      <c r="K788" s="1481" t="s">
        <v>1044</v>
      </c>
      <c r="L788" s="1761">
        <f t="shared" si="265"/>
        <v>59.800000000000004</v>
      </c>
      <c r="M788" s="1483">
        <f t="shared" si="266"/>
        <v>61.419600000000003</v>
      </c>
      <c r="N788" s="1483">
        <f t="shared" si="252"/>
        <v>65.514240000000015</v>
      </c>
      <c r="O788" s="1483">
        <v>81.892800000000008</v>
      </c>
      <c r="P788" s="1483">
        <f t="shared" si="253"/>
        <v>97.452432000000002</v>
      </c>
    </row>
    <row r="789" spans="1:16" ht="15" customHeight="1">
      <c r="D789" s="1481"/>
      <c r="J789" s="1512"/>
      <c r="K789" s="1481"/>
      <c r="L789" s="1532"/>
    </row>
    <row r="790" spans="1:16" ht="15" customHeight="1">
      <c r="D790" s="1481"/>
      <c r="J790" s="1512"/>
      <c r="K790" s="1481"/>
      <c r="L790" s="1532"/>
    </row>
    <row r="791" spans="1:16" ht="15" customHeight="1">
      <c r="A791" s="195"/>
      <c r="B791" s="1487"/>
      <c r="C791" s="1339"/>
      <c r="D791" s="229" t="s">
        <v>1858</v>
      </c>
      <c r="E791" s="1348"/>
      <c r="F791" s="1348"/>
      <c r="G791" s="228"/>
      <c r="H791" s="1348"/>
      <c r="I791" s="1488"/>
      <c r="J791" s="1515"/>
      <c r="K791" s="1476"/>
      <c r="L791" s="1837"/>
      <c r="M791" s="1488"/>
      <c r="N791" s="1488"/>
      <c r="O791" s="1488"/>
      <c r="P791" s="1488"/>
    </row>
    <row r="792" spans="1:16" ht="15" customHeight="1">
      <c r="A792" s="194" t="s">
        <v>1859</v>
      </c>
      <c r="B792" s="1486" t="s">
        <v>1860</v>
      </c>
      <c r="C792" s="1480" t="str">
        <f t="shared" ref="C792:C874" si="267">CONCATENATE("DXDH.",B792)</f>
        <v>DXDH.23007.100.0050</v>
      </c>
      <c r="D792" s="1481" t="s">
        <v>4141</v>
      </c>
      <c r="E792" s="1481">
        <v>100</v>
      </c>
      <c r="F792" s="1481" t="s">
        <v>2356</v>
      </c>
      <c r="G792" s="1482" t="str">
        <f>CONCATENATE("Paduri / dischete diamantate pt. slefuire umeda  ",D792," ",E792,"mm ",K792," - ", C792)</f>
        <v>Paduri / dischete diamantate pt. slefuire umeda  #50 100mm Super Premium - DXDH.23007.100.0050</v>
      </c>
      <c r="H792" s="1553" t="s">
        <v>1340</v>
      </c>
      <c r="I792" s="1483">
        <v>57.866400000000006</v>
      </c>
      <c r="J792" s="1512" t="s">
        <v>1417</v>
      </c>
      <c r="K792" s="1481" t="s">
        <v>1044</v>
      </c>
      <c r="L792" s="1761">
        <f t="shared" ref="L792:L807" si="268">ROUNDUP(O792*0.73,1)</f>
        <v>42.300000000000004</v>
      </c>
      <c r="M792" s="1483">
        <f>O792*0.75</f>
        <v>43.399800000000006</v>
      </c>
      <c r="N792" s="1483">
        <f t="shared" si="252"/>
        <v>46.293120000000009</v>
      </c>
      <c r="O792" s="1483">
        <v>57.866400000000006</v>
      </c>
      <c r="P792" s="1483">
        <f t="shared" si="253"/>
        <v>68.861016000000006</v>
      </c>
    </row>
    <row r="793" spans="1:16" ht="15" customHeight="1">
      <c r="A793" s="194" t="s">
        <v>1861</v>
      </c>
      <c r="B793" s="1486" t="s">
        <v>1862</v>
      </c>
      <c r="C793" s="1480" t="str">
        <f t="shared" si="267"/>
        <v>DXDH.23007.100.0100</v>
      </c>
      <c r="D793" s="1481" t="s">
        <v>4142</v>
      </c>
      <c r="E793" s="1481">
        <v>100</v>
      </c>
      <c r="F793" s="1481" t="s">
        <v>2356</v>
      </c>
      <c r="G793" s="1482" t="str">
        <f>CONCATENATE("Paduri / dischete diamantate pt. slefuire umeda  ",D793," ",E793,"mm ",K793," - ", C793)</f>
        <v>Paduri / dischete diamantate pt. slefuire umeda  #100 100mm Super Premium - DXDH.23007.100.0100</v>
      </c>
      <c r="H793" s="1553" t="s">
        <v>1340</v>
      </c>
      <c r="I793" s="1483">
        <v>57.866400000000006</v>
      </c>
      <c r="J793" s="1512" t="s">
        <v>1150</v>
      </c>
      <c r="K793" s="1481" t="s">
        <v>1044</v>
      </c>
      <c r="L793" s="1761">
        <f t="shared" si="268"/>
        <v>42.300000000000004</v>
      </c>
      <c r="M793" s="1483">
        <f t="shared" ref="M793:M807" si="269">O793*0.75</f>
        <v>43.399800000000006</v>
      </c>
      <c r="N793" s="1483">
        <f t="shared" si="252"/>
        <v>46.293120000000009</v>
      </c>
      <c r="O793" s="1483">
        <v>57.866400000000006</v>
      </c>
      <c r="P793" s="1483">
        <f t="shared" si="253"/>
        <v>68.861016000000006</v>
      </c>
    </row>
    <row r="794" spans="1:16" ht="15" customHeight="1">
      <c r="A794" s="194" t="s">
        <v>1863</v>
      </c>
      <c r="B794" s="1486" t="s">
        <v>1864</v>
      </c>
      <c r="C794" s="1480" t="str">
        <f t="shared" si="267"/>
        <v>DXDH.23007.100.0200</v>
      </c>
      <c r="D794" s="1481" t="s">
        <v>224</v>
      </c>
      <c r="E794" s="1481">
        <v>100</v>
      </c>
      <c r="F794" s="1481" t="s">
        <v>2356</v>
      </c>
      <c r="G794" s="1482" t="str">
        <f>CONCATENATE("Paduri / dischete diamantate pt. slefuire umeda  ",D794," ",E794,"mm ",K794," - ", C794)</f>
        <v>Paduri / dischete diamantate pt. slefuire umeda  #200 100mm Super Premium - DXDH.23007.100.0200</v>
      </c>
      <c r="H794" s="1553" t="s">
        <v>1340</v>
      </c>
      <c r="I794" s="1483">
        <v>57.866400000000006</v>
      </c>
      <c r="J794" s="1512" t="s">
        <v>1152</v>
      </c>
      <c r="K794" s="1481" t="s">
        <v>1044</v>
      </c>
      <c r="L794" s="1761">
        <f t="shared" si="268"/>
        <v>42.300000000000004</v>
      </c>
      <c r="M794" s="1483">
        <f t="shared" si="269"/>
        <v>43.399800000000006</v>
      </c>
      <c r="N794" s="1483">
        <f t="shared" si="252"/>
        <v>46.293120000000009</v>
      </c>
      <c r="O794" s="1483">
        <v>57.866400000000006</v>
      </c>
      <c r="P794" s="1483">
        <f t="shared" si="253"/>
        <v>68.861016000000006</v>
      </c>
    </row>
    <row r="795" spans="1:16" ht="15" customHeight="1">
      <c r="A795" s="194" t="s">
        <v>1865</v>
      </c>
      <c r="B795" s="1486" t="s">
        <v>1866</v>
      </c>
      <c r="C795" s="1480" t="str">
        <f t="shared" si="267"/>
        <v>DXDH.23007.100.0400</v>
      </c>
      <c r="D795" s="1481" t="s">
        <v>225</v>
      </c>
      <c r="E795" s="1481">
        <v>100</v>
      </c>
      <c r="F795" s="1481" t="s">
        <v>2356</v>
      </c>
      <c r="G795" s="1482" t="str">
        <f>CONCATENATE("Paduri / dischete diamantate pt. polish umed  ",D795," ",E795,"mm ",K795," - ", C795)</f>
        <v>Paduri / dischete diamantate pt. polish umed  #400 100mm Super Premium - DXDH.23007.100.0400</v>
      </c>
      <c r="H795" s="1553" t="s">
        <v>1340</v>
      </c>
      <c r="I795" s="1483">
        <v>57.866400000000006</v>
      </c>
      <c r="J795" s="1512"/>
      <c r="K795" s="1481" t="s">
        <v>1044</v>
      </c>
      <c r="L795" s="1761">
        <f t="shared" si="268"/>
        <v>42.300000000000004</v>
      </c>
      <c r="M795" s="1483">
        <f t="shared" si="269"/>
        <v>43.399800000000006</v>
      </c>
      <c r="N795" s="1483">
        <f t="shared" si="252"/>
        <v>46.293120000000009</v>
      </c>
      <c r="O795" s="1483">
        <v>57.866400000000006</v>
      </c>
      <c r="P795" s="1483">
        <f t="shared" si="253"/>
        <v>68.861016000000006</v>
      </c>
    </row>
    <row r="796" spans="1:16" ht="15" customHeight="1">
      <c r="A796" s="194" t="s">
        <v>1867</v>
      </c>
      <c r="B796" s="1486" t="s">
        <v>1868</v>
      </c>
      <c r="C796" s="1480" t="str">
        <f t="shared" si="267"/>
        <v>DXDH.23007.100.0800</v>
      </c>
      <c r="D796" s="1481" t="s">
        <v>4143</v>
      </c>
      <c r="E796" s="1481">
        <v>100</v>
      </c>
      <c r="F796" s="1481" t="s">
        <v>2356</v>
      </c>
      <c r="G796" s="1482" t="str">
        <f>CONCATENATE("Paduri / dischete diamantate pt. polish umed  ",D796," ",E796,"mm ",K796," - ", C796)</f>
        <v>Paduri / dischete diamantate pt. polish umed  #800 100mm Super Premium - DXDH.23007.100.0800</v>
      </c>
      <c r="H796" s="1553" t="s">
        <v>1340</v>
      </c>
      <c r="I796" s="1483">
        <v>57.866400000000006</v>
      </c>
      <c r="J796" s="1512"/>
      <c r="K796" s="1481" t="s">
        <v>1044</v>
      </c>
      <c r="L796" s="1761">
        <f t="shared" si="268"/>
        <v>42.300000000000004</v>
      </c>
      <c r="M796" s="1483">
        <f t="shared" si="269"/>
        <v>43.399800000000006</v>
      </c>
      <c r="N796" s="1483">
        <f t="shared" si="252"/>
        <v>46.293120000000009</v>
      </c>
      <c r="O796" s="1483">
        <v>57.866400000000006</v>
      </c>
      <c r="P796" s="1483">
        <f t="shared" si="253"/>
        <v>68.861016000000006</v>
      </c>
    </row>
    <row r="797" spans="1:16" ht="15" customHeight="1">
      <c r="A797" s="194" t="s">
        <v>1869</v>
      </c>
      <c r="B797" s="1486" t="s">
        <v>1870</v>
      </c>
      <c r="C797" s="1480" t="str">
        <f t="shared" si="267"/>
        <v>DXDH.23007.100.1500</v>
      </c>
      <c r="D797" s="1481" t="s">
        <v>4144</v>
      </c>
      <c r="E797" s="1481">
        <v>100</v>
      </c>
      <c r="F797" s="1481" t="s">
        <v>2356</v>
      </c>
      <c r="G797" s="1482" t="str">
        <f>CONCATENATE("Paduri / dischete diamantate pt. polish umed  ",D797," ",E797,"mm ",K797," - ", C797)</f>
        <v>Paduri / dischete diamantate pt. polish umed  #1500 100mm Super Premium - DXDH.23007.100.1500</v>
      </c>
      <c r="H797" s="1553" t="s">
        <v>1340</v>
      </c>
      <c r="I797" s="1483">
        <v>57.866400000000006</v>
      </c>
      <c r="J797" s="1512"/>
      <c r="K797" s="1481" t="s">
        <v>1044</v>
      </c>
      <c r="L797" s="1761">
        <f t="shared" si="268"/>
        <v>42.300000000000004</v>
      </c>
      <c r="M797" s="1483">
        <f t="shared" si="269"/>
        <v>43.399800000000006</v>
      </c>
      <c r="N797" s="1483">
        <f t="shared" si="252"/>
        <v>46.293120000000009</v>
      </c>
      <c r="O797" s="1483">
        <v>57.866400000000006</v>
      </c>
      <c r="P797" s="1483">
        <f t="shared" si="253"/>
        <v>68.861016000000006</v>
      </c>
    </row>
    <row r="798" spans="1:16" ht="15" customHeight="1">
      <c r="A798" s="194" t="s">
        <v>1871</v>
      </c>
      <c r="B798" s="1486" t="s">
        <v>1872</v>
      </c>
      <c r="C798" s="1480" t="str">
        <f t="shared" si="267"/>
        <v>DXDH.23007.100.3000</v>
      </c>
      <c r="D798" s="1481" t="s">
        <v>4145</v>
      </c>
      <c r="E798" s="1481">
        <v>100</v>
      </c>
      <c r="F798" s="1481" t="s">
        <v>2356</v>
      </c>
      <c r="G798" s="1482" t="str">
        <f>CONCATENATE("Paduri / dischete diamantate pt. polish umed  ",D798," ",E798,"mm ",K798," - ", C798)</f>
        <v>Paduri / dischete diamantate pt. polish umed  #3000 100mm Super Premium - DXDH.23007.100.3000</v>
      </c>
      <c r="H798" s="1553" t="s">
        <v>1340</v>
      </c>
      <c r="I798" s="1483">
        <v>57.866400000000006</v>
      </c>
      <c r="J798" s="1512"/>
      <c r="K798" s="1481" t="s">
        <v>1044</v>
      </c>
      <c r="L798" s="1761">
        <f t="shared" si="268"/>
        <v>42.300000000000004</v>
      </c>
      <c r="M798" s="1483">
        <f t="shared" si="269"/>
        <v>43.399800000000006</v>
      </c>
      <c r="N798" s="1483">
        <f t="shared" si="252"/>
        <v>46.293120000000009</v>
      </c>
      <c r="O798" s="1483">
        <v>57.866400000000006</v>
      </c>
      <c r="P798" s="1483">
        <f t="shared" si="253"/>
        <v>68.861016000000006</v>
      </c>
    </row>
    <row r="799" spans="1:16" ht="15" customHeight="1">
      <c r="A799" s="194" t="s">
        <v>1873</v>
      </c>
      <c r="B799" s="1486" t="s">
        <v>1874</v>
      </c>
      <c r="C799" s="1480" t="str">
        <f t="shared" si="267"/>
        <v>DXDH.23007.100.BUFF</v>
      </c>
      <c r="D799" s="1481" t="s">
        <v>4146</v>
      </c>
      <c r="E799" s="1481">
        <v>100</v>
      </c>
      <c r="F799" s="1481" t="s">
        <v>2356</v>
      </c>
      <c r="G799" s="1482" t="str">
        <f>CONCATENATE("Paduri / dischete diamantate pt. polish umed  ",D799," ",E799,"mm ",K799," - ", C799)</f>
        <v>Paduri / dischete diamantate pt. polish umed  #BUFF 100mm Super Premium - DXDH.23007.100.BUFF</v>
      </c>
      <c r="H799" s="1553" t="s">
        <v>1340</v>
      </c>
      <c r="I799" s="1483">
        <v>57.866400000000006</v>
      </c>
      <c r="J799" s="1512"/>
      <c r="K799" s="1481" t="s">
        <v>1044</v>
      </c>
      <c r="L799" s="1761">
        <f t="shared" si="268"/>
        <v>42.300000000000004</v>
      </c>
      <c r="M799" s="1483">
        <f t="shared" si="269"/>
        <v>43.399800000000006</v>
      </c>
      <c r="N799" s="1483">
        <f t="shared" ref="N799:N863" si="270">O799*0.8</f>
        <v>46.293120000000009</v>
      </c>
      <c r="O799" s="1483">
        <v>57.866400000000006</v>
      </c>
      <c r="P799" s="1483">
        <f t="shared" ref="P799:P863" si="271">O799*1.19</f>
        <v>68.861016000000006</v>
      </c>
    </row>
    <row r="800" spans="1:16" ht="15" customHeight="1">
      <c r="A800" s="194" t="s">
        <v>1875</v>
      </c>
      <c r="B800" s="1486" t="s">
        <v>1876</v>
      </c>
      <c r="C800" s="1480" t="str">
        <f t="shared" si="267"/>
        <v>DXDH.23007.125.0050</v>
      </c>
      <c r="D800" s="1481" t="s">
        <v>4141</v>
      </c>
      <c r="E800" s="1481">
        <v>125</v>
      </c>
      <c r="F800" s="1481" t="s">
        <v>2356</v>
      </c>
      <c r="G800" s="1482" t="str">
        <f>CONCATENATE("Paduri / dischete diamantate pt. slefuire umeda  ",D800," ",E800,"mm ",K800," - ", C800)</f>
        <v>Paduri / dischete diamantate pt. slefuire umeda  #50 125mm Super Premium - DXDH.23007.125.0050</v>
      </c>
      <c r="H800" s="1553" t="s">
        <v>1340</v>
      </c>
      <c r="I800" s="1483">
        <v>73.855800000000016</v>
      </c>
      <c r="J800" s="1512"/>
      <c r="K800" s="1481" t="s">
        <v>1044</v>
      </c>
      <c r="L800" s="1761">
        <f t="shared" si="268"/>
        <v>54</v>
      </c>
      <c r="M800" s="1483">
        <f t="shared" si="269"/>
        <v>55.391850000000012</v>
      </c>
      <c r="N800" s="1483">
        <f t="shared" si="270"/>
        <v>59.084640000000014</v>
      </c>
      <c r="O800" s="1483">
        <v>73.855800000000016</v>
      </c>
      <c r="P800" s="1483">
        <f t="shared" si="271"/>
        <v>87.888402000000013</v>
      </c>
    </row>
    <row r="801" spans="1:16" ht="15" customHeight="1">
      <c r="A801" s="194" t="s">
        <v>1877</v>
      </c>
      <c r="B801" s="1486" t="s">
        <v>1878</v>
      </c>
      <c r="C801" s="1480" t="str">
        <f t="shared" si="267"/>
        <v>DXDH.23007.125.0100</v>
      </c>
      <c r="D801" s="1481" t="s">
        <v>4142</v>
      </c>
      <c r="E801" s="1481">
        <v>125</v>
      </c>
      <c r="F801" s="1481" t="s">
        <v>2356</v>
      </c>
      <c r="G801" s="1482" t="str">
        <f>CONCATENATE("Paduri / dischete diamantate pt. slefuire umeda  ",D801," ",E801,"mm ",K801," - ", C801)</f>
        <v>Paduri / dischete diamantate pt. slefuire umeda  #100 125mm Super Premium - DXDH.23007.125.0100</v>
      </c>
      <c r="H801" s="1553" t="s">
        <v>1340</v>
      </c>
      <c r="I801" s="1483">
        <v>73.855800000000016</v>
      </c>
      <c r="J801" s="1512"/>
      <c r="K801" s="1481" t="s">
        <v>1044</v>
      </c>
      <c r="L801" s="1761">
        <f t="shared" si="268"/>
        <v>54</v>
      </c>
      <c r="M801" s="1483">
        <f t="shared" si="269"/>
        <v>55.391850000000012</v>
      </c>
      <c r="N801" s="1483">
        <f t="shared" si="270"/>
        <v>59.084640000000014</v>
      </c>
      <c r="O801" s="1483">
        <v>73.855800000000016</v>
      </c>
      <c r="P801" s="1483">
        <f t="shared" si="271"/>
        <v>87.888402000000013</v>
      </c>
    </row>
    <row r="802" spans="1:16" ht="15" customHeight="1">
      <c r="A802" s="194" t="s">
        <v>1879</v>
      </c>
      <c r="B802" s="1486" t="s">
        <v>1880</v>
      </c>
      <c r="C802" s="1480" t="str">
        <f t="shared" si="267"/>
        <v>DXDH.23007.125.0200</v>
      </c>
      <c r="D802" s="1481" t="s">
        <v>224</v>
      </c>
      <c r="E802" s="1481">
        <v>125</v>
      </c>
      <c r="F802" s="1481" t="s">
        <v>2356</v>
      </c>
      <c r="G802" s="1482" t="str">
        <f>CONCATENATE("Paduri / dischete diamantate pt. slefuire umeda  ",D802," ",E802,"mm ",K802," - ", C802)</f>
        <v>Paduri / dischete diamantate pt. slefuire umeda  #200 125mm Super Premium - DXDH.23007.125.0200</v>
      </c>
      <c r="H802" s="1553" t="s">
        <v>1340</v>
      </c>
      <c r="I802" s="1483">
        <v>73.855800000000016</v>
      </c>
      <c r="J802" s="1512"/>
      <c r="K802" s="1481" t="s">
        <v>1044</v>
      </c>
      <c r="L802" s="1761">
        <f t="shared" si="268"/>
        <v>54</v>
      </c>
      <c r="M802" s="1483">
        <f t="shared" si="269"/>
        <v>55.391850000000012</v>
      </c>
      <c r="N802" s="1483">
        <f t="shared" si="270"/>
        <v>59.084640000000014</v>
      </c>
      <c r="O802" s="1483">
        <v>73.855800000000016</v>
      </c>
      <c r="P802" s="1483">
        <f t="shared" si="271"/>
        <v>87.888402000000013</v>
      </c>
    </row>
    <row r="803" spans="1:16" ht="15" customHeight="1">
      <c r="A803" s="194" t="s">
        <v>1881</v>
      </c>
      <c r="B803" s="1486" t="s">
        <v>1882</v>
      </c>
      <c r="C803" s="1480" t="str">
        <f t="shared" si="267"/>
        <v>DXDH.23007.125.0400</v>
      </c>
      <c r="D803" s="1481" t="s">
        <v>225</v>
      </c>
      <c r="E803" s="1481">
        <v>125</v>
      </c>
      <c r="F803" s="1481" t="s">
        <v>2356</v>
      </c>
      <c r="G803" s="1482" t="str">
        <f>CONCATENATE("Paduri / dischete diamantate pt. polish umed  ",D803," ",E803,"mm ",K803," - ", C803)</f>
        <v>Paduri / dischete diamantate pt. polish umed  #400 125mm Super Premium - DXDH.23007.125.0400</v>
      </c>
      <c r="H803" s="1553" t="s">
        <v>1340</v>
      </c>
      <c r="I803" s="1483">
        <v>73.855800000000016</v>
      </c>
      <c r="J803" s="1512"/>
      <c r="K803" s="1481" t="s">
        <v>1044</v>
      </c>
      <c r="L803" s="1761">
        <f t="shared" si="268"/>
        <v>54</v>
      </c>
      <c r="M803" s="1483">
        <f t="shared" si="269"/>
        <v>55.391850000000012</v>
      </c>
      <c r="N803" s="1483">
        <f t="shared" si="270"/>
        <v>59.084640000000014</v>
      </c>
      <c r="O803" s="1483">
        <v>73.855800000000016</v>
      </c>
      <c r="P803" s="1483">
        <f t="shared" si="271"/>
        <v>87.888402000000013</v>
      </c>
    </row>
    <row r="804" spans="1:16" ht="15" customHeight="1">
      <c r="A804" s="194" t="s">
        <v>1883</v>
      </c>
      <c r="B804" s="1486" t="s">
        <v>1884</v>
      </c>
      <c r="C804" s="1480" t="str">
        <f t="shared" si="267"/>
        <v>DXDH.23007.125.0800</v>
      </c>
      <c r="D804" s="1481" t="s">
        <v>4143</v>
      </c>
      <c r="E804" s="1481">
        <v>125</v>
      </c>
      <c r="F804" s="1481" t="s">
        <v>2356</v>
      </c>
      <c r="G804" s="1482" t="str">
        <f>CONCATENATE("Paduri / dischete diamantate pt. polish umed  ",D804," ",E804,"mm ",K804," - ", C804)</f>
        <v>Paduri / dischete diamantate pt. polish umed  #800 125mm Super Premium - DXDH.23007.125.0800</v>
      </c>
      <c r="H804" s="1553" t="s">
        <v>1340</v>
      </c>
      <c r="I804" s="1483">
        <v>73.855800000000016</v>
      </c>
      <c r="J804" s="1512"/>
      <c r="K804" s="1481" t="s">
        <v>1044</v>
      </c>
      <c r="L804" s="1761">
        <f t="shared" si="268"/>
        <v>54</v>
      </c>
      <c r="M804" s="1483">
        <f t="shared" si="269"/>
        <v>55.391850000000012</v>
      </c>
      <c r="N804" s="1483">
        <f t="shared" si="270"/>
        <v>59.084640000000014</v>
      </c>
      <c r="O804" s="1483">
        <v>73.855800000000016</v>
      </c>
      <c r="P804" s="1483">
        <f t="shared" si="271"/>
        <v>87.888402000000013</v>
      </c>
    </row>
    <row r="805" spans="1:16" ht="15" customHeight="1">
      <c r="A805" s="194" t="s">
        <v>1885</v>
      </c>
      <c r="B805" s="1486" t="s">
        <v>1886</v>
      </c>
      <c r="C805" s="1480" t="str">
        <f t="shared" si="267"/>
        <v>DXDH.23007.125.1500</v>
      </c>
      <c r="D805" s="1481" t="s">
        <v>4144</v>
      </c>
      <c r="E805" s="1481">
        <v>125</v>
      </c>
      <c r="F805" s="1481" t="s">
        <v>2356</v>
      </c>
      <c r="G805" s="1482" t="str">
        <f>CONCATENATE("Paduri / dischete diamantate pt. polish umed  ",D805," ",E805,"mm ",K805," - ", C805)</f>
        <v>Paduri / dischete diamantate pt. polish umed  #1500 125mm Super Premium - DXDH.23007.125.1500</v>
      </c>
      <c r="H805" s="1553" t="s">
        <v>1340</v>
      </c>
      <c r="I805" s="1483">
        <v>73.855800000000016</v>
      </c>
      <c r="J805" s="1512"/>
      <c r="K805" s="1481" t="s">
        <v>1044</v>
      </c>
      <c r="L805" s="1761">
        <f t="shared" si="268"/>
        <v>54</v>
      </c>
      <c r="M805" s="1483">
        <f t="shared" si="269"/>
        <v>55.391850000000012</v>
      </c>
      <c r="N805" s="1483">
        <f t="shared" si="270"/>
        <v>59.084640000000014</v>
      </c>
      <c r="O805" s="1483">
        <v>73.855800000000016</v>
      </c>
      <c r="P805" s="1483">
        <f t="shared" si="271"/>
        <v>87.888402000000013</v>
      </c>
    </row>
    <row r="806" spans="1:16" ht="15" customHeight="1">
      <c r="A806" s="194" t="s">
        <v>1887</v>
      </c>
      <c r="B806" s="1486" t="s">
        <v>1888</v>
      </c>
      <c r="C806" s="1480" t="str">
        <f t="shared" si="267"/>
        <v>DXDH.23007.125.3000</v>
      </c>
      <c r="D806" s="1481" t="s">
        <v>4145</v>
      </c>
      <c r="E806" s="1481">
        <v>125</v>
      </c>
      <c r="F806" s="1481" t="s">
        <v>2356</v>
      </c>
      <c r="G806" s="1482" t="str">
        <f>CONCATENATE("Paduri / dischete diamantate pt. polish umed  ",D806," ",E806,"mm ",K806," - ", C806)</f>
        <v>Paduri / dischete diamantate pt. polish umed  #3000 125mm Super Premium - DXDH.23007.125.3000</v>
      </c>
      <c r="H806" s="1553" t="s">
        <v>1340</v>
      </c>
      <c r="I806" s="1483">
        <v>73.855800000000016</v>
      </c>
      <c r="J806" s="1512"/>
      <c r="K806" s="1481" t="s">
        <v>1044</v>
      </c>
      <c r="L806" s="1761">
        <f t="shared" si="268"/>
        <v>54</v>
      </c>
      <c r="M806" s="1483">
        <f t="shared" si="269"/>
        <v>55.391850000000012</v>
      </c>
      <c r="N806" s="1483">
        <f t="shared" si="270"/>
        <v>59.084640000000014</v>
      </c>
      <c r="O806" s="1483">
        <v>73.855800000000016</v>
      </c>
      <c r="P806" s="1483">
        <f t="shared" si="271"/>
        <v>87.888402000000013</v>
      </c>
    </row>
    <row r="807" spans="1:16" ht="15" customHeight="1">
      <c r="A807" s="194" t="s">
        <v>1889</v>
      </c>
      <c r="B807" s="1486" t="s">
        <v>1890</v>
      </c>
      <c r="C807" s="1480" t="str">
        <f t="shared" si="267"/>
        <v>DXDH.23007.125.BUFF</v>
      </c>
      <c r="D807" s="1481" t="s">
        <v>4146</v>
      </c>
      <c r="E807" s="1481">
        <v>125</v>
      </c>
      <c r="F807" s="1481" t="s">
        <v>2356</v>
      </c>
      <c r="G807" s="1482" t="str">
        <f>CONCATENATE("Paduri / dischete diamantate pt. polish umed  ",D807," ",E807,"mm ",K807," - ", C807)</f>
        <v>Paduri / dischete diamantate pt. polish umed  #BUFF 125mm Super Premium - DXDH.23007.125.BUFF</v>
      </c>
      <c r="H807" s="1553" t="s">
        <v>1340</v>
      </c>
      <c r="I807" s="1483">
        <v>73.855800000000016</v>
      </c>
      <c r="J807" s="1512"/>
      <c r="K807" s="1481" t="s">
        <v>1044</v>
      </c>
      <c r="L807" s="1761">
        <f t="shared" si="268"/>
        <v>54</v>
      </c>
      <c r="M807" s="1483">
        <f t="shared" si="269"/>
        <v>55.391850000000012</v>
      </c>
      <c r="N807" s="1483">
        <f t="shared" si="270"/>
        <v>59.084640000000014</v>
      </c>
      <c r="O807" s="1483">
        <v>73.855800000000016</v>
      </c>
      <c r="P807" s="1483">
        <f t="shared" si="271"/>
        <v>87.888402000000013</v>
      </c>
    </row>
    <row r="808" spans="1:16" ht="15" customHeight="1">
      <c r="D808" s="1481"/>
      <c r="J808" s="1512"/>
      <c r="K808" s="1481"/>
      <c r="L808" s="1532"/>
    </row>
    <row r="809" spans="1:16" ht="15" customHeight="1">
      <c r="A809" s="195"/>
      <c r="B809" s="1487"/>
      <c r="C809" s="1339"/>
      <c r="D809" s="229" t="s">
        <v>1891</v>
      </c>
      <c r="E809" s="1348"/>
      <c r="F809" s="1348"/>
      <c r="G809" s="228"/>
      <c r="H809" s="1348"/>
      <c r="I809" s="1488"/>
      <c r="J809" s="1515"/>
      <c r="K809" s="1476"/>
      <c r="L809" s="1837"/>
      <c r="M809" s="1488"/>
      <c r="N809" s="1488"/>
      <c r="O809" s="1488"/>
      <c r="P809" s="1488"/>
    </row>
    <row r="810" spans="1:16" ht="15" customHeight="1">
      <c r="A810" s="194" t="s">
        <v>1892</v>
      </c>
      <c r="B810" s="1486" t="s">
        <v>1893</v>
      </c>
      <c r="C810" s="1480" t="str">
        <f t="shared" si="267"/>
        <v>DXDH.25007.125.0050</v>
      </c>
      <c r="D810" s="1481" t="s">
        <v>4141</v>
      </c>
      <c r="E810" s="1481">
        <v>125</v>
      </c>
      <c r="F810" s="244" t="s">
        <v>2356</v>
      </c>
      <c r="G810" s="1482" t="str">
        <f t="shared" ref="G810:G815" si="272">CONCATENATE("Paduri / dischete diamantate pt. slefuire uscata de pardoseli, ",D810," ",E810,"mm - ",K810," - ", C810)</f>
        <v>Paduri / dischete diamantate pt. slefuire uscata de pardoseli, #50 125mm - Super Premium - DXDH.25007.125.0050</v>
      </c>
      <c r="H810" s="1553" t="s">
        <v>1420</v>
      </c>
      <c r="I810" s="1483">
        <v>98.81280000000001</v>
      </c>
      <c r="J810" s="1512" t="s">
        <v>1076</v>
      </c>
      <c r="K810" s="1481" t="s">
        <v>1044</v>
      </c>
      <c r="L810" s="1761">
        <f t="shared" ref="L810:L815" si="273">ROUNDUP(O810*0.73,1)</f>
        <v>72.199999999999989</v>
      </c>
      <c r="M810" s="1483">
        <f>O810*0.75</f>
        <v>74.1096</v>
      </c>
      <c r="N810" s="1483">
        <f t="shared" si="270"/>
        <v>79.050240000000016</v>
      </c>
      <c r="O810" s="1483">
        <v>98.81280000000001</v>
      </c>
      <c r="P810" s="1483">
        <f t="shared" si="271"/>
        <v>117.587232</v>
      </c>
    </row>
    <row r="811" spans="1:16" ht="15" customHeight="1">
      <c r="A811" s="194" t="s">
        <v>1894</v>
      </c>
      <c r="B811" s="1486" t="s">
        <v>1895</v>
      </c>
      <c r="C811" s="1480" t="str">
        <f t="shared" si="267"/>
        <v>DXDH.25007.125.0100</v>
      </c>
      <c r="D811" s="1481" t="s">
        <v>4142</v>
      </c>
      <c r="E811" s="1481">
        <v>125</v>
      </c>
      <c r="F811" s="244" t="s">
        <v>2356</v>
      </c>
      <c r="G811" s="1482" t="str">
        <f t="shared" si="272"/>
        <v>Paduri / dischete diamantate pt. slefuire uscata de pardoseli, #100 125mm - Super Premium - DXDH.25007.125.0100</v>
      </c>
      <c r="H811" s="1553" t="s">
        <v>1420</v>
      </c>
      <c r="I811" s="1483">
        <v>98.81280000000001</v>
      </c>
      <c r="J811" s="1512" t="s">
        <v>1896</v>
      </c>
      <c r="K811" s="1481" t="s">
        <v>1044</v>
      </c>
      <c r="L811" s="1761">
        <f t="shared" si="273"/>
        <v>72.199999999999989</v>
      </c>
      <c r="M811" s="1483">
        <f t="shared" ref="M811:M815" si="274">O811*0.75</f>
        <v>74.1096</v>
      </c>
      <c r="N811" s="1483">
        <f t="shared" si="270"/>
        <v>79.050240000000016</v>
      </c>
      <c r="O811" s="1483">
        <v>98.81280000000001</v>
      </c>
      <c r="P811" s="1483">
        <f t="shared" si="271"/>
        <v>117.587232</v>
      </c>
    </row>
    <row r="812" spans="1:16" ht="15" customHeight="1">
      <c r="A812" s="194" t="s">
        <v>1897</v>
      </c>
      <c r="B812" s="1486" t="s">
        <v>1898</v>
      </c>
      <c r="C812" s="1480" t="str">
        <f t="shared" si="267"/>
        <v>DXDH.25007.125.0200</v>
      </c>
      <c r="D812" s="1481" t="s">
        <v>224</v>
      </c>
      <c r="E812" s="1481">
        <v>125</v>
      </c>
      <c r="F812" s="244" t="s">
        <v>2356</v>
      </c>
      <c r="G812" s="1482" t="str">
        <f t="shared" si="272"/>
        <v>Paduri / dischete diamantate pt. slefuire uscata de pardoseli, #200 125mm - Super Premium - DXDH.25007.125.0200</v>
      </c>
      <c r="H812" s="1553" t="s">
        <v>1420</v>
      </c>
      <c r="I812" s="1483">
        <v>98.81280000000001</v>
      </c>
      <c r="J812" s="1512" t="s">
        <v>1899</v>
      </c>
      <c r="K812" s="1481" t="s">
        <v>1044</v>
      </c>
      <c r="L812" s="1761">
        <f t="shared" si="273"/>
        <v>72.199999999999989</v>
      </c>
      <c r="M812" s="1483">
        <f t="shared" si="274"/>
        <v>74.1096</v>
      </c>
      <c r="N812" s="1483">
        <f t="shared" si="270"/>
        <v>79.050240000000016</v>
      </c>
      <c r="O812" s="1483">
        <v>98.81280000000001</v>
      </c>
      <c r="P812" s="1483">
        <f t="shared" si="271"/>
        <v>117.587232</v>
      </c>
    </row>
    <row r="813" spans="1:16" ht="15" customHeight="1">
      <c r="A813" s="194" t="s">
        <v>1900</v>
      </c>
      <c r="B813" s="1486" t="s">
        <v>1901</v>
      </c>
      <c r="C813" s="1480" t="str">
        <f t="shared" si="267"/>
        <v>DXDH.25007.125.0400</v>
      </c>
      <c r="D813" s="1481" t="s">
        <v>225</v>
      </c>
      <c r="E813" s="1481">
        <v>125</v>
      </c>
      <c r="F813" s="244" t="s">
        <v>2356</v>
      </c>
      <c r="G813" s="1482" t="str">
        <f t="shared" si="272"/>
        <v>Paduri / dischete diamantate pt. slefuire uscata de pardoseli, #400 125mm - Super Premium - DXDH.25007.125.0400</v>
      </c>
      <c r="H813" s="1553" t="s">
        <v>1420</v>
      </c>
      <c r="I813" s="1483">
        <v>98.81280000000001</v>
      </c>
      <c r="J813" s="1512"/>
      <c r="K813" s="1481" t="s">
        <v>1044</v>
      </c>
      <c r="L813" s="1761">
        <f t="shared" si="273"/>
        <v>72.199999999999989</v>
      </c>
      <c r="M813" s="1483">
        <f t="shared" si="274"/>
        <v>74.1096</v>
      </c>
      <c r="N813" s="1483">
        <f t="shared" si="270"/>
        <v>79.050240000000016</v>
      </c>
      <c r="O813" s="1483">
        <v>98.81280000000001</v>
      </c>
      <c r="P813" s="1483">
        <f t="shared" si="271"/>
        <v>117.587232</v>
      </c>
    </row>
    <row r="814" spans="1:16" ht="15" customHeight="1">
      <c r="A814" s="194" t="s">
        <v>1902</v>
      </c>
      <c r="B814" s="1486" t="s">
        <v>1903</v>
      </c>
      <c r="C814" s="1480" t="str">
        <f t="shared" si="267"/>
        <v>DXDH.25007.125.0800</v>
      </c>
      <c r="D814" s="1481" t="s">
        <v>4143</v>
      </c>
      <c r="E814" s="1481">
        <v>125</v>
      </c>
      <c r="F814" s="244" t="s">
        <v>2356</v>
      </c>
      <c r="G814" s="1482" t="str">
        <f t="shared" si="272"/>
        <v>Paduri / dischete diamantate pt. slefuire uscata de pardoseli, #800 125mm - Super Premium - DXDH.25007.125.0800</v>
      </c>
      <c r="H814" s="1553" t="s">
        <v>1420</v>
      </c>
      <c r="I814" s="1483">
        <v>98.81280000000001</v>
      </c>
      <c r="J814" s="1512"/>
      <c r="K814" s="1481" t="s">
        <v>1044</v>
      </c>
      <c r="L814" s="1761">
        <f t="shared" si="273"/>
        <v>72.199999999999989</v>
      </c>
      <c r="M814" s="1483">
        <f t="shared" si="274"/>
        <v>74.1096</v>
      </c>
      <c r="N814" s="1483">
        <f t="shared" si="270"/>
        <v>79.050240000000016</v>
      </c>
      <c r="O814" s="1483">
        <v>98.81280000000001</v>
      </c>
      <c r="P814" s="1483">
        <f t="shared" si="271"/>
        <v>117.587232</v>
      </c>
    </row>
    <row r="815" spans="1:16" ht="15" customHeight="1">
      <c r="A815" s="194" t="s">
        <v>1904</v>
      </c>
      <c r="B815" s="1486" t="s">
        <v>1905</v>
      </c>
      <c r="C815" s="1480" t="str">
        <f t="shared" si="267"/>
        <v>DXDH.25007.125.1500</v>
      </c>
      <c r="D815" s="1481" t="s">
        <v>4144</v>
      </c>
      <c r="E815" s="1481">
        <v>125</v>
      </c>
      <c r="F815" s="244" t="s">
        <v>2356</v>
      </c>
      <c r="G815" s="1482" t="str">
        <f t="shared" si="272"/>
        <v>Paduri / dischete diamantate pt. slefuire uscata de pardoseli, #1500 125mm - Super Premium - DXDH.25007.125.1500</v>
      </c>
      <c r="H815" s="1553" t="s">
        <v>1420</v>
      </c>
      <c r="I815" s="1483">
        <v>98.81280000000001</v>
      </c>
      <c r="J815" s="1512"/>
      <c r="K815" s="1481" t="s">
        <v>1044</v>
      </c>
      <c r="L815" s="1761">
        <f t="shared" si="273"/>
        <v>72.199999999999989</v>
      </c>
      <c r="M815" s="1483">
        <f t="shared" si="274"/>
        <v>74.1096</v>
      </c>
      <c r="N815" s="1483">
        <f t="shared" si="270"/>
        <v>79.050240000000016</v>
      </c>
      <c r="O815" s="1483">
        <v>98.81280000000001</v>
      </c>
      <c r="P815" s="1483">
        <f t="shared" si="271"/>
        <v>117.587232</v>
      </c>
    </row>
    <row r="816" spans="1:16" ht="15" customHeight="1">
      <c r="D816" s="1481"/>
      <c r="H816" s="1553" t="s">
        <v>1420</v>
      </c>
      <c r="J816" s="1512"/>
      <c r="K816" s="1481"/>
      <c r="L816" s="1532"/>
    </row>
    <row r="817" spans="1:16" ht="15" customHeight="1">
      <c r="A817" s="195"/>
      <c r="B817" s="1487"/>
      <c r="C817" s="1339"/>
      <c r="D817" s="229" t="s">
        <v>1906</v>
      </c>
      <c r="E817" s="1348"/>
      <c r="F817" s="1348"/>
      <c r="G817" s="228"/>
      <c r="H817" s="1348"/>
      <c r="I817" s="1488"/>
      <c r="J817" s="1515"/>
      <c r="K817" s="1476"/>
      <c r="L817" s="1837"/>
      <c r="M817" s="1488"/>
      <c r="N817" s="1488"/>
      <c r="O817" s="1488"/>
      <c r="P817" s="1488"/>
    </row>
    <row r="818" spans="1:16" ht="15" customHeight="1">
      <c r="A818" s="194" t="s">
        <v>1907</v>
      </c>
      <c r="B818" s="1486" t="s">
        <v>1908</v>
      </c>
      <c r="C818" s="1480" t="str">
        <f t="shared" si="267"/>
        <v>DXDH.23007.100.U</v>
      </c>
      <c r="D818" s="1481" t="s">
        <v>1909</v>
      </c>
      <c r="E818" s="1481">
        <v>100</v>
      </c>
      <c r="G818" s="1482" t="s">
        <v>5165</v>
      </c>
      <c r="I818" s="1483">
        <v>55.159199999999998</v>
      </c>
      <c r="J818" s="1512"/>
      <c r="K818" s="1481"/>
      <c r="L818" s="1761">
        <f t="shared" ref="L818:L822" si="275">ROUNDUP(O818*0.73,1)</f>
        <v>40.300000000000004</v>
      </c>
      <c r="M818" s="1483">
        <f>O818*0.75</f>
        <v>41.369399999999999</v>
      </c>
      <c r="N818" s="1483">
        <f t="shared" si="270"/>
        <v>44.127360000000003</v>
      </c>
      <c r="O818" s="1483">
        <v>55.159199999999998</v>
      </c>
      <c r="P818" s="1483">
        <f t="shared" si="271"/>
        <v>65.639448000000002</v>
      </c>
    </row>
    <row r="819" spans="1:16" ht="15" customHeight="1">
      <c r="A819" s="194" t="s">
        <v>1910</v>
      </c>
      <c r="B819" s="1486" t="s">
        <v>1911</v>
      </c>
      <c r="C819" s="1480" t="str">
        <f t="shared" si="267"/>
        <v>DXDH.23007.125.U</v>
      </c>
      <c r="D819" s="1481" t="s">
        <v>1912</v>
      </c>
      <c r="E819" s="1481">
        <v>125</v>
      </c>
      <c r="G819" s="1482" t="s">
        <v>5166</v>
      </c>
      <c r="I819" s="1483">
        <v>75.970800000000011</v>
      </c>
      <c r="J819" s="1512"/>
      <c r="K819" s="1481"/>
      <c r="L819" s="1761">
        <f t="shared" si="275"/>
        <v>55.5</v>
      </c>
      <c r="M819" s="1483">
        <f t="shared" ref="M819:M822" si="276">O819*0.75</f>
        <v>56.978100000000012</v>
      </c>
      <c r="N819" s="1483">
        <f t="shared" si="270"/>
        <v>60.776640000000015</v>
      </c>
      <c r="O819" s="1483">
        <v>75.970800000000011</v>
      </c>
      <c r="P819" s="1483">
        <f t="shared" si="271"/>
        <v>90.405252000000004</v>
      </c>
    </row>
    <row r="820" spans="1:16" ht="15" customHeight="1">
      <c r="D820" s="1481"/>
      <c r="J820" s="1512"/>
      <c r="K820" s="1481"/>
      <c r="L820" s="1761"/>
    </row>
    <row r="821" spans="1:16" ht="15" customHeight="1">
      <c r="A821" s="194" t="s">
        <v>1913</v>
      </c>
      <c r="B821" s="1486" t="s">
        <v>1914</v>
      </c>
      <c r="C821" s="1480" t="str">
        <f t="shared" si="267"/>
        <v>DXDH.23007.100.U-Alu</v>
      </c>
      <c r="D821" s="1481" t="s">
        <v>1915</v>
      </c>
      <c r="E821" s="1481">
        <v>100</v>
      </c>
      <c r="G821" s="1482" t="s">
        <v>5167</v>
      </c>
      <c r="I821" s="1483">
        <v>85.869000000000014</v>
      </c>
      <c r="J821" s="1512"/>
      <c r="K821" s="1481"/>
      <c r="L821" s="1761">
        <f t="shared" si="275"/>
        <v>62.7</v>
      </c>
      <c r="M821" s="1483">
        <f t="shared" si="276"/>
        <v>64.401750000000007</v>
      </c>
      <c r="N821" s="1483">
        <f t="shared" si="270"/>
        <v>68.695200000000014</v>
      </c>
      <c r="O821" s="1483">
        <v>85.869000000000014</v>
      </c>
      <c r="P821" s="1483">
        <f t="shared" si="271"/>
        <v>102.18411000000002</v>
      </c>
    </row>
    <row r="822" spans="1:16" ht="15" customHeight="1">
      <c r="A822" s="194" t="s">
        <v>1916</v>
      </c>
      <c r="B822" s="1486" t="s">
        <v>1917</v>
      </c>
      <c r="C822" s="1480" t="str">
        <f t="shared" si="267"/>
        <v>DXDH.23007.125.U-Alu</v>
      </c>
      <c r="D822" s="1481" t="s">
        <v>1918</v>
      </c>
      <c r="E822" s="1481">
        <v>125</v>
      </c>
      <c r="G822" s="1482" t="s">
        <v>5168</v>
      </c>
      <c r="I822" s="1483">
        <v>146.78100000000003</v>
      </c>
      <c r="J822" s="1512"/>
      <c r="K822" s="1481"/>
      <c r="L822" s="1761">
        <f t="shared" si="275"/>
        <v>107.19999999999999</v>
      </c>
      <c r="M822" s="1483">
        <f t="shared" si="276"/>
        <v>110.08575000000002</v>
      </c>
      <c r="N822" s="1483">
        <f t="shared" si="270"/>
        <v>117.42480000000003</v>
      </c>
      <c r="O822" s="1483">
        <v>146.78100000000003</v>
      </c>
      <c r="P822" s="1483">
        <f t="shared" si="271"/>
        <v>174.66939000000002</v>
      </c>
    </row>
    <row r="823" spans="1:16" ht="15" customHeight="1">
      <c r="D823" s="1481"/>
      <c r="J823" s="1512"/>
      <c r="K823" s="1481"/>
      <c r="L823" s="1532"/>
    </row>
    <row r="824" spans="1:16" ht="15" customHeight="1">
      <c r="A824" s="206"/>
      <c r="B824" s="224"/>
      <c r="C824" s="1341"/>
      <c r="D824" s="225" t="s">
        <v>1919</v>
      </c>
      <c r="E824" s="1520"/>
      <c r="F824" s="1520"/>
      <c r="G824" s="1516"/>
      <c r="H824" s="235"/>
      <c r="I824" s="560"/>
      <c r="J824" s="1516"/>
      <c r="K824" s="230"/>
      <c r="L824" s="1838"/>
      <c r="M824" s="561"/>
      <c r="N824" s="1502"/>
      <c r="O824" s="560"/>
      <c r="P824" s="1502"/>
    </row>
    <row r="825" spans="1:16" ht="15" customHeight="1">
      <c r="A825" s="195"/>
      <c r="B825" s="1487"/>
      <c r="C825" s="1339"/>
      <c r="D825" s="229" t="s">
        <v>1920</v>
      </c>
      <c r="E825" s="1348"/>
      <c r="F825" s="1348"/>
      <c r="G825" s="228"/>
      <c r="H825" s="1348"/>
      <c r="I825" s="1488"/>
      <c r="J825" s="1515"/>
      <c r="K825" s="1476"/>
      <c r="L825" s="1837"/>
      <c r="M825" s="1488"/>
      <c r="N825" s="1488"/>
      <c r="O825" s="1488"/>
      <c r="P825" s="1488"/>
    </row>
    <row r="826" spans="1:16" ht="15" customHeight="1">
      <c r="A826" s="205" t="s">
        <v>1040</v>
      </c>
      <c r="B826" s="1486" t="s">
        <v>1921</v>
      </c>
      <c r="C826" s="1480" t="str">
        <f t="shared" si="267"/>
        <v>DXDH.8506.11.24</v>
      </c>
      <c r="D826" s="1481" t="s">
        <v>2365</v>
      </c>
      <c r="F826" s="1481" t="s">
        <v>2357</v>
      </c>
      <c r="G826" s="1482" t="str">
        <f>CONCATENATE("Placa cu segmenti diamantati pt. slefuire pardoseli - segment ",D826," - prindere ",F826," - ",C826)</f>
        <v>Placa cu segmenti diamantati pt. slefuire pardoseli - segment dur (verde) - # 40 - prindere M6 - DXDH.8506.11.24</v>
      </c>
      <c r="I826" s="1483">
        <v>173.76839999999999</v>
      </c>
      <c r="J826" s="1512" t="s">
        <v>1922</v>
      </c>
      <c r="K826" s="1481"/>
      <c r="L826" s="1761">
        <f t="shared" ref="L826:L842" si="277">ROUNDUP(O826*0.73,1)</f>
        <v>126.89999999999999</v>
      </c>
      <c r="M826" s="1483">
        <f>O826*0.75</f>
        <v>130.3263</v>
      </c>
      <c r="N826" s="1483">
        <f t="shared" si="270"/>
        <v>139.01471999999998</v>
      </c>
      <c r="O826" s="1483">
        <v>173.76839999999999</v>
      </c>
      <c r="P826" s="1483">
        <f t="shared" si="271"/>
        <v>206.78439599999999</v>
      </c>
    </row>
    <row r="827" spans="1:16" ht="15" customHeight="1">
      <c r="D827" s="1481"/>
      <c r="J827" s="1512"/>
      <c r="K827" s="1481"/>
      <c r="L827" s="1761"/>
    </row>
    <row r="828" spans="1:16" ht="15" customHeight="1">
      <c r="A828" s="205" t="s">
        <v>1040</v>
      </c>
      <c r="B828" s="1486" t="s">
        <v>1923</v>
      </c>
      <c r="C828" s="1480" t="str">
        <f t="shared" si="267"/>
        <v>DXDH.8506.11.41</v>
      </c>
      <c r="D828" s="1481" t="s">
        <v>2358</v>
      </c>
      <c r="F828" s="1481" t="s">
        <v>2357</v>
      </c>
      <c r="G828" s="1482" t="str">
        <f t="shared" ref="G828:G833" si="278">CONCATENATE("Placa cu segmenti diamantati pt. slefuire pardoseli - segment ",D828," - prindere ",F828," - ",C828)</f>
        <v>Placa cu segmenti diamantati pt. slefuire pardoseli - segment mediu (rosu) - # 16 - prindere M6 - DXDH.8506.11.41</v>
      </c>
      <c r="I828" s="1483">
        <v>240.09479999999999</v>
      </c>
      <c r="J828" s="1512" t="s">
        <v>1924</v>
      </c>
      <c r="K828" s="1481"/>
      <c r="L828" s="1761">
        <f t="shared" si="277"/>
        <v>175.29999999999998</v>
      </c>
      <c r="M828" s="1483">
        <f t="shared" ref="M828:M842" si="279">O828*0.75</f>
        <v>180.0711</v>
      </c>
      <c r="N828" s="1483">
        <f t="shared" si="270"/>
        <v>192.07584</v>
      </c>
      <c r="O828" s="1483">
        <v>240.09479999999999</v>
      </c>
      <c r="P828" s="1483">
        <f t="shared" si="271"/>
        <v>285.71281199999999</v>
      </c>
    </row>
    <row r="829" spans="1:16" ht="15" customHeight="1">
      <c r="A829" s="205" t="s">
        <v>1040</v>
      </c>
      <c r="B829" s="1486" t="s">
        <v>1925</v>
      </c>
      <c r="C829" s="1480" t="str">
        <f t="shared" si="267"/>
        <v>DXDH.8506.11.42</v>
      </c>
      <c r="D829" s="1481" t="s">
        <v>2359</v>
      </c>
      <c r="F829" s="1481" t="s">
        <v>2357</v>
      </c>
      <c r="G829" s="1482" t="str">
        <f t="shared" si="278"/>
        <v>Placa cu segmenti diamantati pt. slefuire pardoseli - segment mediu (rosu) - #  20 - prindere M6 - DXDH.8506.11.42</v>
      </c>
      <c r="I829" s="1483">
        <v>240.09479999999999</v>
      </c>
      <c r="J829" s="1512"/>
      <c r="K829" s="1481"/>
      <c r="L829" s="1761">
        <f t="shared" si="277"/>
        <v>175.29999999999998</v>
      </c>
      <c r="M829" s="1483">
        <f t="shared" si="279"/>
        <v>180.0711</v>
      </c>
      <c r="N829" s="1483">
        <f t="shared" si="270"/>
        <v>192.07584</v>
      </c>
      <c r="O829" s="1483">
        <v>240.09479999999999</v>
      </c>
      <c r="P829" s="1483">
        <f t="shared" si="271"/>
        <v>285.71281199999999</v>
      </c>
    </row>
    <row r="830" spans="1:16" ht="15" customHeight="1">
      <c r="A830" s="205" t="s">
        <v>1040</v>
      </c>
      <c r="B830" s="1486" t="s">
        <v>1926</v>
      </c>
      <c r="C830" s="1480" t="str">
        <f t="shared" si="267"/>
        <v>DXDH.8506.11.43</v>
      </c>
      <c r="D830" s="1481" t="s">
        <v>2360</v>
      </c>
      <c r="F830" s="1481" t="s">
        <v>2357</v>
      </c>
      <c r="G830" s="1482" t="str">
        <f t="shared" si="278"/>
        <v>Placa cu segmenti diamantati pt. slefuire pardoseli - segment mediu (rosu) - #  30 - prindere M6 - DXDH.8506.11.43</v>
      </c>
      <c r="I830" s="1483">
        <v>182.5668</v>
      </c>
      <c r="J830" s="1512"/>
      <c r="K830" s="1481"/>
      <c r="L830" s="1761">
        <f t="shared" si="277"/>
        <v>133.29999999999998</v>
      </c>
      <c r="M830" s="1483">
        <f t="shared" si="279"/>
        <v>136.92509999999999</v>
      </c>
      <c r="N830" s="1483">
        <f t="shared" si="270"/>
        <v>146.05343999999999</v>
      </c>
      <c r="O830" s="1483">
        <v>182.5668</v>
      </c>
      <c r="P830" s="1483">
        <f t="shared" si="271"/>
        <v>217.254492</v>
      </c>
    </row>
    <row r="831" spans="1:16" ht="15" customHeight="1">
      <c r="A831" s="205" t="s">
        <v>1040</v>
      </c>
      <c r="B831" s="1486" t="s">
        <v>1927</v>
      </c>
      <c r="C831" s="1480" t="str">
        <f t="shared" si="267"/>
        <v>DXDH.8506.11.44</v>
      </c>
      <c r="D831" s="1481" t="s">
        <v>2361</v>
      </c>
      <c r="F831" s="1481" t="s">
        <v>2357</v>
      </c>
      <c r="G831" s="1482" t="str">
        <f t="shared" si="278"/>
        <v>Placa cu segmenti diamantati pt. slefuire pardoseli - segment mediu (rosu) - #  40 - prindere M6 - DXDH.8506.11.44</v>
      </c>
      <c r="I831" s="1483">
        <v>173.76839999999999</v>
      </c>
      <c r="J831" s="1512"/>
      <c r="K831" s="1481"/>
      <c r="L831" s="1761">
        <f t="shared" si="277"/>
        <v>126.89999999999999</v>
      </c>
      <c r="M831" s="1483">
        <f t="shared" si="279"/>
        <v>130.3263</v>
      </c>
      <c r="N831" s="1483">
        <f t="shared" si="270"/>
        <v>139.01471999999998</v>
      </c>
      <c r="O831" s="1483">
        <v>173.76839999999999</v>
      </c>
      <c r="P831" s="1483">
        <f t="shared" si="271"/>
        <v>206.78439599999999</v>
      </c>
    </row>
    <row r="832" spans="1:16" ht="15" customHeight="1">
      <c r="A832" s="205" t="s">
        <v>1040</v>
      </c>
      <c r="B832" s="1486" t="s">
        <v>1928</v>
      </c>
      <c r="C832" s="1480" t="str">
        <f t="shared" si="267"/>
        <v>DXDH.8506.11.45</v>
      </c>
      <c r="D832" s="1481" t="s">
        <v>2362</v>
      </c>
      <c r="F832" s="1481" t="s">
        <v>2357</v>
      </c>
      <c r="G832" s="1482" t="str">
        <f t="shared" si="278"/>
        <v>Placa cu segmenti diamantati pt. slefuire pardoseli - segment mediu (rosu) - #  80 - prindere M6 - DXDH.8506.11.45</v>
      </c>
      <c r="I832" s="1483">
        <v>173.76839999999999</v>
      </c>
      <c r="J832" s="1512"/>
      <c r="K832" s="1481"/>
      <c r="L832" s="1761">
        <f t="shared" si="277"/>
        <v>126.89999999999999</v>
      </c>
      <c r="M832" s="1483">
        <f t="shared" si="279"/>
        <v>130.3263</v>
      </c>
      <c r="N832" s="1483">
        <f t="shared" si="270"/>
        <v>139.01471999999998</v>
      </c>
      <c r="O832" s="1483">
        <v>173.76839999999999</v>
      </c>
      <c r="P832" s="1483">
        <f t="shared" si="271"/>
        <v>206.78439599999999</v>
      </c>
    </row>
    <row r="833" spans="1:16" ht="15" customHeight="1">
      <c r="A833" s="205" t="s">
        <v>1040</v>
      </c>
      <c r="B833" s="1486" t="s">
        <v>1929</v>
      </c>
      <c r="C833" s="1480" t="str">
        <f t="shared" si="267"/>
        <v>DXDH.8506.11.46</v>
      </c>
      <c r="D833" s="1481" t="s">
        <v>2363</v>
      </c>
      <c r="F833" s="1481" t="s">
        <v>2357</v>
      </c>
      <c r="G833" s="1482" t="str">
        <f t="shared" si="278"/>
        <v>Placa cu segmenti diamantati pt. slefuire pardoseli - segment mediu (rosu) - #  150 - prindere M6 - DXDH.8506.11.46</v>
      </c>
      <c r="I833" s="1483">
        <v>173.76839999999999</v>
      </c>
      <c r="J833" s="1512"/>
      <c r="K833" s="1481"/>
      <c r="L833" s="1761">
        <f t="shared" si="277"/>
        <v>126.89999999999999</v>
      </c>
      <c r="M833" s="1483">
        <f t="shared" si="279"/>
        <v>130.3263</v>
      </c>
      <c r="N833" s="1483">
        <f t="shared" si="270"/>
        <v>139.01471999999998</v>
      </c>
      <c r="O833" s="1483">
        <v>173.76839999999999</v>
      </c>
      <c r="P833" s="1483">
        <f t="shared" si="271"/>
        <v>206.78439599999999</v>
      </c>
    </row>
    <row r="834" spans="1:16" ht="15" customHeight="1">
      <c r="D834" s="1481"/>
      <c r="J834" s="1512"/>
      <c r="K834" s="1481"/>
      <c r="L834" s="1761"/>
    </row>
    <row r="835" spans="1:16" ht="15" customHeight="1">
      <c r="A835" s="205" t="s">
        <v>1040</v>
      </c>
      <c r="B835" s="1486" t="s">
        <v>1930</v>
      </c>
      <c r="C835" s="1480" t="str">
        <f t="shared" si="267"/>
        <v>DXDH.8506.11.61</v>
      </c>
      <c r="D835" s="1481" t="s">
        <v>2364</v>
      </c>
      <c r="F835" s="1481" t="s">
        <v>2357</v>
      </c>
      <c r="G835" s="1482" t="str">
        <f t="shared" ref="G835:G840" si="280">CONCATENATE("Placa cu segmenti diamantati pt. slefuire pardoseli - segment ",D835," - prindere ",F835," - ",C835)</f>
        <v>Placa cu segmenti diamantati pt. slefuire pardoseli - segment fin (albastru) # 16 - prindere M6 - DXDH.8506.11.61</v>
      </c>
      <c r="I835" s="1483">
        <v>240.09479999999999</v>
      </c>
      <c r="J835" s="1512" t="s">
        <v>1931</v>
      </c>
      <c r="K835" s="1481"/>
      <c r="L835" s="1761">
        <f t="shared" si="277"/>
        <v>175.29999999999998</v>
      </c>
      <c r="M835" s="1483">
        <f t="shared" si="279"/>
        <v>180.0711</v>
      </c>
      <c r="N835" s="1483">
        <f t="shared" si="270"/>
        <v>192.07584</v>
      </c>
      <c r="O835" s="1483">
        <v>240.09479999999999</v>
      </c>
      <c r="P835" s="1483">
        <f t="shared" si="271"/>
        <v>285.71281199999999</v>
      </c>
    </row>
    <row r="836" spans="1:16" ht="15" customHeight="1">
      <c r="A836" s="205" t="s">
        <v>1040</v>
      </c>
      <c r="B836" s="1486" t="s">
        <v>1932</v>
      </c>
      <c r="C836" s="1480" t="str">
        <f t="shared" si="267"/>
        <v>DXDH.8506.11.62</v>
      </c>
      <c r="D836" s="1481" t="s">
        <v>2366</v>
      </c>
      <c r="F836" s="1481" t="s">
        <v>2357</v>
      </c>
      <c r="G836" s="1482" t="str">
        <f t="shared" si="280"/>
        <v>Placa cu segmenti diamantati pt. slefuire pardoseli - segment fin (albastru) # 20 - prindere M6 - DXDH.8506.11.62</v>
      </c>
      <c r="I836" s="1483">
        <v>240.09479999999999</v>
      </c>
      <c r="J836" s="1512"/>
      <c r="K836" s="1481"/>
      <c r="L836" s="1761">
        <f t="shared" si="277"/>
        <v>175.29999999999998</v>
      </c>
      <c r="M836" s="1483">
        <f t="shared" si="279"/>
        <v>180.0711</v>
      </c>
      <c r="N836" s="1483">
        <f t="shared" si="270"/>
        <v>192.07584</v>
      </c>
      <c r="O836" s="1483">
        <v>240.09479999999999</v>
      </c>
      <c r="P836" s="1483">
        <f t="shared" si="271"/>
        <v>285.71281199999999</v>
      </c>
    </row>
    <row r="837" spans="1:16" ht="15" customHeight="1">
      <c r="A837" s="205" t="s">
        <v>1040</v>
      </c>
      <c r="B837" s="1486" t="s">
        <v>1933</v>
      </c>
      <c r="C837" s="1480" t="str">
        <f t="shared" si="267"/>
        <v>DXDH.8506.11.63</v>
      </c>
      <c r="D837" s="1481" t="s">
        <v>2367</v>
      </c>
      <c r="F837" s="1481" t="s">
        <v>2357</v>
      </c>
      <c r="G837" s="1482" t="str">
        <f t="shared" si="280"/>
        <v>Placa cu segmenti diamantati pt. slefuire pardoseli - segment fin (albastru) # 30 - prindere M6 - DXDH.8506.11.63</v>
      </c>
      <c r="I837" s="1483">
        <v>182.5668</v>
      </c>
      <c r="J837" s="1512"/>
      <c r="K837" s="1481"/>
      <c r="L837" s="1761">
        <f t="shared" si="277"/>
        <v>133.29999999999998</v>
      </c>
      <c r="M837" s="1483">
        <f t="shared" si="279"/>
        <v>136.92509999999999</v>
      </c>
      <c r="N837" s="1483">
        <f t="shared" si="270"/>
        <v>146.05343999999999</v>
      </c>
      <c r="O837" s="1483">
        <v>182.5668</v>
      </c>
      <c r="P837" s="1483">
        <f t="shared" si="271"/>
        <v>217.254492</v>
      </c>
    </row>
    <row r="838" spans="1:16" ht="15" customHeight="1">
      <c r="A838" s="205" t="s">
        <v>1040</v>
      </c>
      <c r="B838" s="1486" t="s">
        <v>1934</v>
      </c>
      <c r="C838" s="1480" t="str">
        <f t="shared" si="267"/>
        <v>DXDH.8506.11.64</v>
      </c>
      <c r="D838" s="1481" t="s">
        <v>2368</v>
      </c>
      <c r="F838" s="1481" t="s">
        <v>2357</v>
      </c>
      <c r="G838" s="1482" t="str">
        <f t="shared" si="280"/>
        <v>Placa cu segmenti diamantati pt. slefuire pardoseli - segment fin (albastru) # 40 - prindere M6 - DXDH.8506.11.64</v>
      </c>
      <c r="I838" s="1483">
        <v>173.76839999999999</v>
      </c>
      <c r="J838" s="1512"/>
      <c r="K838" s="1481"/>
      <c r="L838" s="1761">
        <f t="shared" si="277"/>
        <v>126.89999999999999</v>
      </c>
      <c r="M838" s="1483">
        <f t="shared" si="279"/>
        <v>130.3263</v>
      </c>
      <c r="N838" s="1483">
        <f t="shared" si="270"/>
        <v>139.01471999999998</v>
      </c>
      <c r="O838" s="1483">
        <v>173.76839999999999</v>
      </c>
      <c r="P838" s="1483">
        <f t="shared" si="271"/>
        <v>206.78439599999999</v>
      </c>
    </row>
    <row r="839" spans="1:16" ht="15" customHeight="1">
      <c r="A839" s="205" t="s">
        <v>1040</v>
      </c>
      <c r="B839" s="1486" t="s">
        <v>1935</v>
      </c>
      <c r="C839" s="1480" t="str">
        <f t="shared" si="267"/>
        <v>DXDH.8506.11.65</v>
      </c>
      <c r="D839" s="1481" t="s">
        <v>2369</v>
      </c>
      <c r="F839" s="1481" t="s">
        <v>2357</v>
      </c>
      <c r="G839" s="1482" t="str">
        <f t="shared" si="280"/>
        <v>Placa cu segmenti diamantati pt. slefuire pardoseli - segment fin (albastru) # 80 - prindere M6 - DXDH.8506.11.65</v>
      </c>
      <c r="I839" s="1483">
        <v>173.76839999999999</v>
      </c>
      <c r="J839" s="1512"/>
      <c r="K839" s="1481"/>
      <c r="L839" s="1761">
        <f t="shared" si="277"/>
        <v>126.89999999999999</v>
      </c>
      <c r="M839" s="1483">
        <f t="shared" si="279"/>
        <v>130.3263</v>
      </c>
      <c r="N839" s="1483">
        <f t="shared" si="270"/>
        <v>139.01471999999998</v>
      </c>
      <c r="O839" s="1483">
        <v>173.76839999999999</v>
      </c>
      <c r="P839" s="1483">
        <f t="shared" si="271"/>
        <v>206.78439599999999</v>
      </c>
    </row>
    <row r="840" spans="1:16" ht="15" customHeight="1">
      <c r="A840" s="205" t="s">
        <v>1040</v>
      </c>
      <c r="B840" s="1486" t="s">
        <v>1936</v>
      </c>
      <c r="C840" s="1480" t="str">
        <f t="shared" si="267"/>
        <v>DXDH.8506.11.66</v>
      </c>
      <c r="D840" s="1481" t="s">
        <v>2370</v>
      </c>
      <c r="F840" s="1481" t="s">
        <v>2357</v>
      </c>
      <c r="G840" s="1482" t="str">
        <f t="shared" si="280"/>
        <v>Placa cu segmenti diamantati pt. slefuire pardoseli - segment fin (albastru) # 150 - prindere M6 - DXDH.8506.11.66</v>
      </c>
      <c r="I840" s="1483">
        <v>173.76839999999999</v>
      </c>
      <c r="J840" s="1512"/>
      <c r="K840" s="1481"/>
      <c r="L840" s="1761">
        <f t="shared" si="277"/>
        <v>126.89999999999999</v>
      </c>
      <c r="M840" s="1483">
        <f t="shared" si="279"/>
        <v>130.3263</v>
      </c>
      <c r="N840" s="1483">
        <f t="shared" si="270"/>
        <v>139.01471999999998</v>
      </c>
      <c r="O840" s="1483">
        <v>173.76839999999999</v>
      </c>
      <c r="P840" s="1483">
        <f t="shared" si="271"/>
        <v>206.78439599999999</v>
      </c>
    </row>
    <row r="841" spans="1:16" ht="15" customHeight="1">
      <c r="D841" s="1481"/>
      <c r="J841" s="1512"/>
      <c r="K841" s="1481"/>
      <c r="L841" s="1761"/>
    </row>
    <row r="842" spans="1:16" ht="15" customHeight="1">
      <c r="A842" s="205" t="s">
        <v>1040</v>
      </c>
      <c r="B842" s="1486" t="s">
        <v>1937</v>
      </c>
      <c r="C842" s="1480" t="str">
        <f t="shared" si="267"/>
        <v>DXDH.8506.13.44-R</v>
      </c>
      <c r="D842" s="1481" t="s">
        <v>2371</v>
      </c>
      <c r="F842" s="1481" t="s">
        <v>2357</v>
      </c>
      <c r="G842" s="1482" t="str">
        <f>CONCATENATE("Placa cu segmenti diamantati pt. slefuire pardoseli - segment ",D842," - prindere ",F842," - ",C842)</f>
        <v>Placa cu segmenti diamantati pt. slefuire pardoseli - segment mediu (rosu) # 40 - prindere M6 - DXDH.8506.13.44-R</v>
      </c>
      <c r="I842" s="1483">
        <v>184.17420000000001</v>
      </c>
      <c r="J842" s="1512" t="s">
        <v>1938</v>
      </c>
      <c r="K842" s="1481"/>
      <c r="L842" s="1761">
        <f t="shared" si="277"/>
        <v>134.5</v>
      </c>
      <c r="M842" s="1483">
        <f t="shared" si="279"/>
        <v>138.13065</v>
      </c>
      <c r="N842" s="1483">
        <f t="shared" si="270"/>
        <v>147.33936000000003</v>
      </c>
      <c r="O842" s="1483">
        <v>184.17420000000001</v>
      </c>
      <c r="P842" s="1483">
        <f t="shared" si="271"/>
        <v>219.16729800000002</v>
      </c>
    </row>
    <row r="843" spans="1:16" ht="15" customHeight="1">
      <c r="D843" s="1481"/>
      <c r="J843" s="1512"/>
      <c r="K843" s="1481"/>
      <c r="L843" s="1532"/>
    </row>
    <row r="844" spans="1:16" ht="15" customHeight="1">
      <c r="A844" s="195"/>
      <c r="B844" s="1487"/>
      <c r="C844" s="1339"/>
      <c r="D844" s="229" t="s">
        <v>1939</v>
      </c>
      <c r="E844" s="1348"/>
      <c r="F844" s="1348"/>
      <c r="G844" s="228"/>
      <c r="H844" s="1348"/>
      <c r="I844" s="1488"/>
      <c r="J844" s="1515"/>
      <c r="K844" s="1476"/>
      <c r="L844" s="1837"/>
      <c r="M844" s="1488"/>
      <c r="N844" s="1488"/>
      <c r="O844" s="1488"/>
      <c r="P844" s="1488"/>
    </row>
    <row r="845" spans="1:16" ht="15" customHeight="1">
      <c r="A845" s="205" t="s">
        <v>1040</v>
      </c>
      <c r="B845" s="1486" t="s">
        <v>1940</v>
      </c>
      <c r="C845" s="1480" t="str">
        <f t="shared" si="267"/>
        <v>DXDH.8506.62.02-R</v>
      </c>
      <c r="D845" s="1481" t="s">
        <v>2372</v>
      </c>
      <c r="F845" s="1481" t="s">
        <v>2357</v>
      </c>
      <c r="G845" s="1482" t="str">
        <f>CONCATENATE("Placa cu segmenti diamantati pt. slefuire pardoseli - segment ",D845," - prindere ",F845," - ",C845)</f>
        <v>Placa cu segmenti diamantati pt. slefuire pardoseli - segment DPC  2x1/2 - prindere M6 - DXDH.8506.62.02-R</v>
      </c>
      <c r="I845" s="1483">
        <v>449.22600000000006</v>
      </c>
      <c r="J845" s="1512" t="s">
        <v>1941</v>
      </c>
      <c r="K845" s="1481"/>
      <c r="L845" s="1761">
        <f t="shared" ref="L845:L850" si="281">ROUNDUP(O845*0.73,1)</f>
        <v>328</v>
      </c>
      <c r="M845" s="1483">
        <f>O845*0.75</f>
        <v>336.91950000000003</v>
      </c>
      <c r="N845" s="1483">
        <f t="shared" si="270"/>
        <v>359.38080000000008</v>
      </c>
      <c r="O845" s="1483">
        <v>449.22600000000006</v>
      </c>
      <c r="P845" s="1483">
        <f t="shared" si="271"/>
        <v>534.57893999999999</v>
      </c>
    </row>
    <row r="846" spans="1:16" ht="15" customHeight="1">
      <c r="A846" s="205" t="s">
        <v>1040</v>
      </c>
      <c r="B846" s="1486" t="s">
        <v>1942</v>
      </c>
      <c r="C846" s="1480" t="str">
        <f t="shared" si="267"/>
        <v>DXDH.8506.62.02-L</v>
      </c>
      <c r="D846" s="1481" t="s">
        <v>2372</v>
      </c>
      <c r="F846" s="1481" t="s">
        <v>2357</v>
      </c>
      <c r="G846" s="1482" t="str">
        <f>CONCATENATE("Placa cu segmenti diamantati pt. slefuire pardoseli - segment ",D846," - prindere ",F846," - ",C846)</f>
        <v>Placa cu segmenti diamantati pt. slefuire pardoseli - segment DPC  2x1/2 - prindere M6 - DXDH.8506.62.02-L</v>
      </c>
      <c r="I846" s="1483">
        <v>449.22600000000006</v>
      </c>
      <c r="J846" s="1512"/>
      <c r="K846" s="1481"/>
      <c r="L846" s="1761">
        <f t="shared" si="281"/>
        <v>328</v>
      </c>
      <c r="M846" s="1483">
        <f t="shared" ref="M846:M850" si="282">O846*0.75</f>
        <v>336.91950000000003</v>
      </c>
      <c r="N846" s="1483">
        <f t="shared" si="270"/>
        <v>359.38080000000008</v>
      </c>
      <c r="O846" s="1483">
        <v>449.22600000000006</v>
      </c>
      <c r="P846" s="1483">
        <f t="shared" si="271"/>
        <v>534.57893999999999</v>
      </c>
    </row>
    <row r="847" spans="1:16" ht="15" customHeight="1">
      <c r="A847" s="205" t="s">
        <v>1040</v>
      </c>
      <c r="B847" s="1486" t="s">
        <v>1943</v>
      </c>
      <c r="C847" s="1480" t="str">
        <f t="shared" si="267"/>
        <v>DXDH.8506.73.02-R</v>
      </c>
      <c r="D847" s="1481" t="s">
        <v>2373</v>
      </c>
      <c r="F847" s="1481" t="s">
        <v>2357</v>
      </c>
      <c r="G847" s="1482" t="str">
        <f>CONCATENATE("Placa cu segmenti diamantati pt. slefuire pardoseli - segment ",D847," - prindere ",F847," - ",C847)</f>
        <v>Placa cu segmenti diamantati pt. slefuire pardoseli - segment DPC  2x1/4 - prindere M6 - DXDH.8506.73.02-R</v>
      </c>
      <c r="I847" s="1483">
        <v>356.33519999999999</v>
      </c>
      <c r="J847" s="1512"/>
      <c r="K847" s="1481"/>
      <c r="L847" s="1761">
        <f t="shared" si="281"/>
        <v>260.20000000000005</v>
      </c>
      <c r="M847" s="1483">
        <f t="shared" si="282"/>
        <v>267.25139999999999</v>
      </c>
      <c r="N847" s="1483">
        <f t="shared" si="270"/>
        <v>285.06815999999998</v>
      </c>
      <c r="O847" s="1483">
        <v>356.33519999999999</v>
      </c>
      <c r="P847" s="1483">
        <f t="shared" si="271"/>
        <v>424.03888799999999</v>
      </c>
    </row>
    <row r="848" spans="1:16" ht="15" customHeight="1">
      <c r="A848" s="205" t="s">
        <v>1040</v>
      </c>
      <c r="B848" s="1486" t="s">
        <v>1944</v>
      </c>
      <c r="C848" s="1480" t="str">
        <f t="shared" si="267"/>
        <v>DXDH.8506.79.02-R-R</v>
      </c>
      <c r="D848" s="1481" t="s">
        <v>2373</v>
      </c>
      <c r="F848" s="1481" t="s">
        <v>2357</v>
      </c>
      <c r="G848" s="1482" t="str">
        <f>CONCATENATE("Placa cu segmenti diamantati pt. slefuire pardoseli - segment ",D848," - prindere ",F848," - ",C848)</f>
        <v>Placa cu segmenti diamantati pt. slefuire pardoseli - segment DPC  2x1/4 - prindere M6 - DXDH.8506.79.02-R-R</v>
      </c>
      <c r="I848" s="1483">
        <v>301.51440000000002</v>
      </c>
      <c r="J848" s="1512" t="s">
        <v>1945</v>
      </c>
      <c r="K848" s="1481"/>
      <c r="L848" s="1761">
        <f t="shared" si="281"/>
        <v>220.2</v>
      </c>
      <c r="M848" s="1483">
        <f t="shared" si="282"/>
        <v>226.13580000000002</v>
      </c>
      <c r="N848" s="1483">
        <f t="shared" si="270"/>
        <v>241.21152000000004</v>
      </c>
      <c r="O848" s="1483">
        <v>301.51440000000002</v>
      </c>
      <c r="P848" s="1483">
        <f t="shared" si="271"/>
        <v>358.80213600000002</v>
      </c>
    </row>
    <row r="849" spans="1:16" ht="15" customHeight="1">
      <c r="D849" s="1481"/>
      <c r="J849" s="1512"/>
      <c r="K849" s="1481"/>
      <c r="L849" s="1761"/>
    </row>
    <row r="850" spans="1:16" ht="15" customHeight="1">
      <c r="A850" s="205" t="s">
        <v>1040</v>
      </c>
      <c r="B850" s="1486" t="s">
        <v>1946</v>
      </c>
      <c r="C850" s="1480" t="str">
        <f t="shared" si="267"/>
        <v>DXDH.8506.41.99</v>
      </c>
      <c r="D850" s="1481" t="s">
        <v>2383</v>
      </c>
      <c r="F850" s="1481" t="s">
        <v>2357</v>
      </c>
      <c r="G850" s="1482" t="str">
        <f>CONCATENATE("Placa cu segmenti diamantati pt. slefuire pardoseli - segment ",D850," - prindere ",F850," - ",C850)</f>
        <v>Placa cu segmenti diamantati pt. slefuire pardoseli - segment DPC dual - prindere M6 - DXDH.8506.41.99</v>
      </c>
      <c r="I850" s="1483">
        <v>338.40000000000003</v>
      </c>
      <c r="J850" s="1512" t="s">
        <v>1947</v>
      </c>
      <c r="K850" s="1481"/>
      <c r="L850" s="1761">
        <f t="shared" si="281"/>
        <v>247.1</v>
      </c>
      <c r="M850" s="1483">
        <f t="shared" si="282"/>
        <v>253.8</v>
      </c>
      <c r="N850" s="1483">
        <f t="shared" si="270"/>
        <v>270.72000000000003</v>
      </c>
      <c r="O850" s="1483">
        <v>338.40000000000003</v>
      </c>
      <c r="P850" s="1483">
        <f t="shared" si="271"/>
        <v>402.69600000000003</v>
      </c>
    </row>
    <row r="851" spans="1:16" ht="15" customHeight="1">
      <c r="D851" s="1481"/>
      <c r="J851" s="1512"/>
      <c r="K851" s="1481"/>
      <c r="L851" s="1532"/>
    </row>
    <row r="852" spans="1:16" ht="15" customHeight="1">
      <c r="A852" s="195"/>
      <c r="B852" s="1487"/>
      <c r="C852" s="1339"/>
      <c r="D852" s="229" t="s">
        <v>1948</v>
      </c>
      <c r="E852" s="1348"/>
      <c r="F852" s="1348"/>
      <c r="G852" s="228"/>
      <c r="H852" s="1348"/>
      <c r="I852" s="1488"/>
      <c r="J852" s="1515"/>
      <c r="K852" s="1476"/>
      <c r="L852" s="1837"/>
      <c r="M852" s="1488"/>
      <c r="N852" s="1488"/>
      <c r="O852" s="1488"/>
      <c r="P852" s="1488"/>
    </row>
    <row r="853" spans="1:16" ht="15" customHeight="1">
      <c r="A853" s="205" t="s">
        <v>1040</v>
      </c>
      <c r="B853" s="1486" t="s">
        <v>1949</v>
      </c>
      <c r="C853" s="1480" t="str">
        <f t="shared" si="267"/>
        <v>DXDH.8508.11.21</v>
      </c>
      <c r="D853" s="1481" t="s">
        <v>2375</v>
      </c>
      <c r="F853" s="1481" t="s">
        <v>2374</v>
      </c>
      <c r="G853" s="1482" t="str">
        <f>CONCATENATE("Placa cu segmenti diamantati pt. slefuire pardoseli - segment ",D853," - prindere ",F853," - ",C853)</f>
        <v>Placa cu segmenti diamantati pt. slefuire pardoseli - segment dur (verde) - # 16 - prindere M8 - DXDH.8508.11.21</v>
      </c>
      <c r="I853" s="1483">
        <v>240.09479999999999</v>
      </c>
      <c r="J853" s="1512"/>
      <c r="K853" s="1481"/>
      <c r="L853" s="1761">
        <f t="shared" ref="L853:L863" si="283">ROUNDUP(O853*0.73,1)</f>
        <v>175.29999999999998</v>
      </c>
      <c r="M853" s="1483">
        <f>O853*0.75</f>
        <v>180.0711</v>
      </c>
      <c r="N853" s="1483">
        <f>O853*0.8</f>
        <v>192.07584</v>
      </c>
      <c r="O853" s="1483">
        <v>240.09479999999999</v>
      </c>
      <c r="P853" s="1483">
        <f>O853*1.19</f>
        <v>285.71281199999999</v>
      </c>
    </row>
    <row r="854" spans="1:16" ht="15" customHeight="1">
      <c r="A854" s="205" t="s">
        <v>1040</v>
      </c>
      <c r="B854" s="1486" t="s">
        <v>1950</v>
      </c>
      <c r="C854" s="1480" t="str">
        <f t="shared" si="267"/>
        <v>DXDH.8508.11.24</v>
      </c>
      <c r="D854" s="1481" t="s">
        <v>2376</v>
      </c>
      <c r="F854" s="1481" t="s">
        <v>2374</v>
      </c>
      <c r="G854" s="1482" t="str">
        <f>CONCATENATE("Placa cu segmenti diamantati pt. slefuire pardoseli - segment ",D854," - prindere ",F854," - ",C854)</f>
        <v>Placa cu segmenti diamantati pt. slefuire pardoseli - segment dur (verde) - # 40 - prindere M8 - DXDH.8508.11.24</v>
      </c>
      <c r="I854" s="1483">
        <v>173.76839999999999</v>
      </c>
      <c r="J854" s="1512" t="s">
        <v>1922</v>
      </c>
      <c r="K854" s="1481"/>
      <c r="L854" s="1761">
        <f t="shared" si="283"/>
        <v>126.89999999999999</v>
      </c>
      <c r="M854" s="1483">
        <f t="shared" ref="M854:M863" si="284">O854*0.75</f>
        <v>130.3263</v>
      </c>
      <c r="N854" s="1483">
        <f>O854*0.8</f>
        <v>139.01471999999998</v>
      </c>
      <c r="O854" s="1483">
        <v>173.76839999999999</v>
      </c>
      <c r="P854" s="1483">
        <f>O854*1.19</f>
        <v>206.78439599999999</v>
      </c>
    </row>
    <row r="855" spans="1:16" ht="15" customHeight="1">
      <c r="A855" s="205" t="s">
        <v>1040</v>
      </c>
      <c r="B855" s="1486" t="s">
        <v>1951</v>
      </c>
      <c r="C855" s="1480" t="str">
        <f t="shared" si="267"/>
        <v>DXDH.8508.11.25</v>
      </c>
      <c r="D855" s="1481" t="s">
        <v>2377</v>
      </c>
      <c r="F855" s="1481" t="s">
        <v>2374</v>
      </c>
      <c r="G855" s="1482" t="str">
        <f>CONCATENATE("Placa cu segmenti diamantati pt. slefuire pardoseli - segment ",D855," - prindere ",F855," - ",C855)</f>
        <v>Placa cu segmenti diamantati pt. slefuire pardoseli - segment dur (verde) - # 80 - prindere M8 - DXDH.8508.11.25</v>
      </c>
      <c r="I855" s="1483">
        <v>173.76839999999999</v>
      </c>
      <c r="J855" s="1512"/>
      <c r="K855" s="1481"/>
      <c r="L855" s="1761">
        <f t="shared" si="283"/>
        <v>126.89999999999999</v>
      </c>
      <c r="M855" s="1483">
        <f t="shared" si="284"/>
        <v>130.3263</v>
      </c>
      <c r="N855" s="1483">
        <f t="shared" si="270"/>
        <v>139.01471999999998</v>
      </c>
      <c r="O855" s="1483">
        <v>173.76839999999999</v>
      </c>
      <c r="P855" s="1483">
        <f t="shared" si="271"/>
        <v>206.78439599999999</v>
      </c>
    </row>
    <row r="856" spans="1:16" ht="15" customHeight="1">
      <c r="A856" s="205" t="s">
        <v>1040</v>
      </c>
      <c r="B856" s="1486" t="s">
        <v>1952</v>
      </c>
      <c r="C856" s="1480" t="str">
        <f t="shared" si="267"/>
        <v>DXDH.8508.11.26</v>
      </c>
      <c r="D856" s="244" t="s">
        <v>2378</v>
      </c>
      <c r="F856" s="1481" t="s">
        <v>2374</v>
      </c>
      <c r="G856" s="1482" t="str">
        <f>CONCATENATE("Placa cu segmenti diamantati pt. slefuire pardoseli - segment ",D856," - prindere ",F856," - ",C856)</f>
        <v>Placa cu segmenti diamantati pt. slefuire pardoseli - segment dur (verde) - # 150 - prindere M8 - DXDH.8508.11.26</v>
      </c>
      <c r="I856" s="1483">
        <v>173.76839999999999</v>
      </c>
      <c r="J856" s="1512"/>
      <c r="K856" s="1481"/>
      <c r="L856" s="1761">
        <f t="shared" si="283"/>
        <v>126.89999999999999</v>
      </c>
      <c r="M856" s="1483">
        <f t="shared" si="284"/>
        <v>130.3263</v>
      </c>
      <c r="N856" s="1483">
        <f t="shared" si="270"/>
        <v>139.01471999999998</v>
      </c>
      <c r="O856" s="1483">
        <v>173.76839999999999</v>
      </c>
      <c r="P856" s="1483">
        <f t="shared" si="271"/>
        <v>206.78439599999999</v>
      </c>
    </row>
    <row r="857" spans="1:16" ht="15" customHeight="1">
      <c r="D857" s="1481"/>
      <c r="J857" s="1512"/>
      <c r="K857" s="1481"/>
      <c r="L857" s="1761"/>
    </row>
    <row r="858" spans="1:16" ht="15" customHeight="1">
      <c r="A858" s="205" t="s">
        <v>1040</v>
      </c>
      <c r="B858" s="1486" t="s">
        <v>1953</v>
      </c>
      <c r="C858" s="1480" t="str">
        <f t="shared" si="267"/>
        <v>DXDH.8508.11.44</v>
      </c>
      <c r="D858" s="1481" t="s">
        <v>2379</v>
      </c>
      <c r="F858" s="1481" t="s">
        <v>2374</v>
      </c>
      <c r="G858" s="1482" t="str">
        <f>CONCATENATE("Placa cu segmenti diamantati pt. slefuire pardoseli - segment ",D858," - prindere ",F858," - ",C858)</f>
        <v>Placa cu segmenti diamantati pt. slefuire pardoseli - segment mediu (rosu) - # 40  - prindere M8 - DXDH.8508.11.44</v>
      </c>
      <c r="I858" s="1483">
        <v>173.76839999999999</v>
      </c>
      <c r="J858" s="1512" t="s">
        <v>1924</v>
      </c>
      <c r="K858" s="1481"/>
      <c r="L858" s="1761">
        <f t="shared" si="283"/>
        <v>126.89999999999999</v>
      </c>
      <c r="M858" s="1483">
        <f t="shared" si="284"/>
        <v>130.3263</v>
      </c>
      <c r="N858" s="1483">
        <f t="shared" si="270"/>
        <v>139.01471999999998</v>
      </c>
      <c r="O858" s="1483">
        <v>173.76839999999999</v>
      </c>
      <c r="P858" s="1483">
        <f t="shared" si="271"/>
        <v>206.78439599999999</v>
      </c>
    </row>
    <row r="859" spans="1:16" ht="15" customHeight="1">
      <c r="D859" s="1481"/>
      <c r="J859" s="1512"/>
      <c r="K859" s="1481"/>
      <c r="L859" s="1761"/>
    </row>
    <row r="860" spans="1:16" ht="15" customHeight="1">
      <c r="A860" s="205" t="s">
        <v>1040</v>
      </c>
      <c r="B860" s="1486" t="s">
        <v>1954</v>
      </c>
      <c r="C860" s="1480" t="str">
        <f t="shared" si="267"/>
        <v>DXDH.8508.11.64</v>
      </c>
      <c r="D860" s="1481" t="s">
        <v>2380</v>
      </c>
      <c r="F860" s="1481" t="s">
        <v>2374</v>
      </c>
      <c r="G860" s="1482" t="str">
        <f>CONCATENATE("Placa cu segmenti diamantati pt. slefuire pardoseli - segment ",D860," - prindere ",F860," - ",C860)</f>
        <v>Placa cu segmenti diamantati pt. slefuire pardoseli - segment fin (albastru) - # 40 - prindere M8 - DXDH.8508.11.64</v>
      </c>
      <c r="I860" s="1483">
        <v>173.76839999999999</v>
      </c>
      <c r="J860" s="1512" t="s">
        <v>1931</v>
      </c>
      <c r="K860" s="1481"/>
      <c r="L860" s="1761">
        <f t="shared" si="283"/>
        <v>126.89999999999999</v>
      </c>
      <c r="M860" s="1483">
        <f t="shared" si="284"/>
        <v>130.3263</v>
      </c>
      <c r="N860" s="1483">
        <f t="shared" si="270"/>
        <v>139.01471999999998</v>
      </c>
      <c r="O860" s="1483">
        <v>173.76839999999999</v>
      </c>
      <c r="P860" s="1483">
        <f t="shared" si="271"/>
        <v>206.78439599999999</v>
      </c>
    </row>
    <row r="861" spans="1:16" ht="15" customHeight="1">
      <c r="D861" s="1481"/>
      <c r="J861" s="1512"/>
      <c r="K861" s="1481"/>
      <c r="L861" s="1761"/>
    </row>
    <row r="862" spans="1:16" ht="15" customHeight="1">
      <c r="A862" s="205" t="s">
        <v>1040</v>
      </c>
      <c r="B862" s="1486" t="s">
        <v>1955</v>
      </c>
      <c r="C862" s="1480" t="str">
        <f t="shared" si="267"/>
        <v>DXDH.8508.13.44-R</v>
      </c>
      <c r="D862" s="1481" t="s">
        <v>2381</v>
      </c>
      <c r="F862" s="1481" t="s">
        <v>2374</v>
      </c>
      <c r="G862" s="1482" t="str">
        <f>CONCATENATE("Placa cu segmenti diamantati pt. slefuire pardoseli - segment ",D862," - prindere ",F862," - ",C862)</f>
        <v>Placa cu segmenti diamantati pt. slefuire pardoseli - segment mediu (rosu) - # 40 - prindere M8 - DXDH.8508.13.44-R</v>
      </c>
      <c r="I862" s="1483">
        <v>184.17420000000001</v>
      </c>
      <c r="J862" s="1512" t="s">
        <v>1938</v>
      </c>
      <c r="K862" s="1481"/>
      <c r="L862" s="1761">
        <f t="shared" si="283"/>
        <v>134.5</v>
      </c>
      <c r="M862" s="1483">
        <f t="shared" si="284"/>
        <v>138.13065</v>
      </c>
      <c r="N862" s="1483">
        <f t="shared" si="270"/>
        <v>147.33936000000003</v>
      </c>
      <c r="O862" s="1483">
        <v>184.17420000000001</v>
      </c>
      <c r="P862" s="1483">
        <f t="shared" si="271"/>
        <v>219.16729800000002</v>
      </c>
    </row>
    <row r="863" spans="1:16" ht="15" customHeight="1">
      <c r="A863" s="205" t="s">
        <v>1040</v>
      </c>
      <c r="B863" s="1486" t="s">
        <v>1956</v>
      </c>
      <c r="C863" s="1480" t="str">
        <f t="shared" si="267"/>
        <v>DXDH.8508.13.44-L</v>
      </c>
      <c r="D863" s="1481" t="s">
        <v>2381</v>
      </c>
      <c r="F863" s="1481" t="s">
        <v>2374</v>
      </c>
      <c r="G863" s="1482" t="str">
        <f>CONCATENATE("Placa cu segmenti diamantati pt. slefuire pardoseli - segment ",D863," - prindere ",F863," - ",C863)</f>
        <v>Placa cu segmenti diamantati pt. slefuire pardoseli - segment mediu (rosu) - # 40 - prindere M8 - DXDH.8508.13.44-L</v>
      </c>
      <c r="I863" s="1483">
        <v>184.17420000000001</v>
      </c>
      <c r="J863" s="1512"/>
      <c r="K863" s="1481"/>
      <c r="L863" s="1761">
        <f t="shared" si="283"/>
        <v>134.5</v>
      </c>
      <c r="M863" s="1483">
        <f t="shared" si="284"/>
        <v>138.13065</v>
      </c>
      <c r="N863" s="1483">
        <f t="shared" si="270"/>
        <v>147.33936000000003</v>
      </c>
      <c r="O863" s="1483">
        <v>184.17420000000001</v>
      </c>
      <c r="P863" s="1483">
        <f t="shared" si="271"/>
        <v>219.16729800000002</v>
      </c>
    </row>
    <row r="864" spans="1:16" ht="15" customHeight="1">
      <c r="D864" s="1481"/>
      <c r="J864" s="1512"/>
      <c r="K864" s="1481"/>
      <c r="L864" s="1532"/>
    </row>
    <row r="865" spans="1:16" ht="15" customHeight="1">
      <c r="A865" s="195"/>
      <c r="B865" s="1487"/>
      <c r="C865" s="1339"/>
      <c r="D865" s="229" t="s">
        <v>1957</v>
      </c>
      <c r="E865" s="1348"/>
      <c r="F865" s="1348"/>
      <c r="G865" s="228"/>
      <c r="H865" s="1348"/>
      <c r="I865" s="1488"/>
      <c r="J865" s="1515"/>
      <c r="K865" s="1476"/>
      <c r="L865" s="1837"/>
      <c r="M865" s="1488"/>
      <c r="N865" s="1488"/>
      <c r="O865" s="1488"/>
      <c r="P865" s="1488"/>
    </row>
    <row r="866" spans="1:16" ht="15" customHeight="1">
      <c r="A866" s="205" t="s">
        <v>1040</v>
      </c>
      <c r="B866" s="1486" t="s">
        <v>1958</v>
      </c>
      <c r="C866" s="1480" t="str">
        <f t="shared" si="267"/>
        <v>DXDH.8508.61.01-R</v>
      </c>
      <c r="D866" s="1481" t="s">
        <v>2382</v>
      </c>
      <c r="F866" s="1481" t="s">
        <v>2374</v>
      </c>
      <c r="G866" s="1482" t="str">
        <f>CONCATENATE("Placa cu segmenti diamantati pt. slefuire pardoseli - segment ",D866," - prindere ",F866," - ",C866)</f>
        <v>Placa cu segmenti diamantati pt. slefuire pardoseli - segment DPC  - prindere M8 - DXDH.8508.61.01-R</v>
      </c>
      <c r="I866" s="1483">
        <v>324.01799999999997</v>
      </c>
      <c r="J866" s="1512" t="s">
        <v>1941</v>
      </c>
      <c r="K866" s="1481"/>
      <c r="L866" s="1761">
        <f t="shared" ref="L866:L869" si="285">ROUNDUP(O866*0.73,1)</f>
        <v>236.6</v>
      </c>
      <c r="M866" s="1483">
        <f>O866*0.75</f>
        <v>243.01349999999996</v>
      </c>
      <c r="N866" s="1483">
        <f>O866*0.8</f>
        <v>259.21440000000001</v>
      </c>
      <c r="O866" s="1483">
        <v>324.01799999999997</v>
      </c>
      <c r="P866" s="1483">
        <f>O866*1.19</f>
        <v>385.58141999999992</v>
      </c>
    </row>
    <row r="867" spans="1:16" ht="15" customHeight="1">
      <c r="A867" s="205" t="s">
        <v>1040</v>
      </c>
      <c r="B867" s="1486" t="s">
        <v>1959</v>
      </c>
      <c r="C867" s="1480" t="str">
        <f t="shared" si="267"/>
        <v>DXDH.8508.61.01-L</v>
      </c>
      <c r="D867" s="1481" t="s">
        <v>2382</v>
      </c>
      <c r="F867" s="1481" t="s">
        <v>2374</v>
      </c>
      <c r="G867" s="1482" t="str">
        <f>CONCATENATE("Placa cu segmenti diamantati pt. slefuire pardoseli - segment ",D867," - prindere ",F867," - ",C867)</f>
        <v>Placa cu segmenti diamantati pt. slefuire pardoseli - segment DPC  - prindere M8 - DXDH.8508.61.01-L</v>
      </c>
      <c r="I867" s="1483">
        <v>324.01799999999997</v>
      </c>
      <c r="J867" s="1512"/>
      <c r="K867" s="1481"/>
      <c r="L867" s="1761">
        <f t="shared" si="285"/>
        <v>236.6</v>
      </c>
      <c r="M867" s="1483">
        <f t="shared" ref="M867:M869" si="286">O867*0.75</f>
        <v>243.01349999999996</v>
      </c>
      <c r="N867" s="1483">
        <f>O867*0.8</f>
        <v>259.21440000000001</v>
      </c>
      <c r="O867" s="1483">
        <v>324.01799999999997</v>
      </c>
      <c r="P867" s="1483">
        <f>O867*1.19</f>
        <v>385.58141999999992</v>
      </c>
    </row>
    <row r="868" spans="1:16" ht="15" customHeight="1">
      <c r="D868" s="1481"/>
      <c r="J868" s="1512"/>
      <c r="K868" s="1481"/>
      <c r="L868" s="1532"/>
    </row>
    <row r="869" spans="1:16" ht="15" customHeight="1">
      <c r="A869" s="205" t="s">
        <v>1040</v>
      </c>
      <c r="B869" s="1486" t="s">
        <v>1960</v>
      </c>
      <c r="C869" s="1480" t="str">
        <f t="shared" si="267"/>
        <v>DXDH.8508.41.99</v>
      </c>
      <c r="D869" s="1481" t="s">
        <v>2383</v>
      </c>
      <c r="F869" s="1481" t="s">
        <v>2374</v>
      </c>
      <c r="G869" s="1482" t="str">
        <f>CONCATENATE("Placa cu segmenti diamantati pt. slefuire pardoseli - segment ",D869," - prindere ",F869," - ",C869)</f>
        <v>Placa cu segmenti diamantati pt. slefuire pardoseli - segment DPC dual - prindere M8 - DXDH.8508.41.99</v>
      </c>
      <c r="I869" s="1483">
        <v>338.40000000000003</v>
      </c>
      <c r="J869" s="1512" t="s">
        <v>1947</v>
      </c>
      <c r="K869" s="1481"/>
      <c r="L869" s="1761">
        <f t="shared" si="285"/>
        <v>247.1</v>
      </c>
      <c r="M869" s="1483">
        <f t="shared" si="286"/>
        <v>253.8</v>
      </c>
      <c r="N869" s="1483">
        <f>O869*0.8</f>
        <v>270.72000000000003</v>
      </c>
      <c r="O869" s="1483">
        <v>338.40000000000003</v>
      </c>
      <c r="P869" s="1483">
        <f>O869*1.19</f>
        <v>402.69600000000003</v>
      </c>
    </row>
    <row r="870" spans="1:16" ht="15" customHeight="1">
      <c r="D870" s="1481"/>
      <c r="J870" s="1512"/>
      <c r="K870" s="1481"/>
      <c r="L870" s="1532"/>
    </row>
    <row r="871" spans="1:16" ht="15" customHeight="1">
      <c r="A871" s="195"/>
      <c r="B871" s="1487"/>
      <c r="C871" s="1339"/>
      <c r="D871" s="229" t="s">
        <v>1961</v>
      </c>
      <c r="E871" s="1348"/>
      <c r="F871" s="1348"/>
      <c r="G871" s="228"/>
      <c r="H871" s="1348"/>
      <c r="I871" s="1488"/>
      <c r="J871" s="1515"/>
      <c r="K871" s="1476"/>
      <c r="L871" s="1837"/>
      <c r="M871" s="1488"/>
      <c r="N871" s="1488"/>
      <c r="O871" s="1488"/>
      <c r="P871" s="1488"/>
    </row>
    <row r="872" spans="1:16" ht="15" customHeight="1">
      <c r="A872" s="194" t="s">
        <v>1962</v>
      </c>
      <c r="B872" s="1486" t="s">
        <v>1963</v>
      </c>
      <c r="C872" s="1480" t="str">
        <f t="shared" si="267"/>
        <v>DXDH.8500.250.23</v>
      </c>
      <c r="D872" s="1481" t="s">
        <v>2384</v>
      </c>
      <c r="E872" s="1481">
        <v>250</v>
      </c>
      <c r="F872" s="1481" t="s">
        <v>4147</v>
      </c>
      <c r="G872" s="1482" t="str">
        <f>CONCATENATE("Disc cu segmenti diamantati pt. slefuire pardoseli - segment ",D872," - ",E872," mm "," - prindere ",F872," - ",C872)</f>
        <v>Disc cu segmenti diamantati pt. slefuire pardoseli - segment dur - Verde - 250 mm  - prindere 19mm - DXDH.8500.250.23</v>
      </c>
      <c r="I872" s="1483">
        <v>1213.7562</v>
      </c>
      <c r="J872" s="1512" t="s">
        <v>1922</v>
      </c>
      <c r="K872" s="1481"/>
      <c r="L872" s="1761">
        <f t="shared" ref="L872:L874" si="287">ROUNDUP(O872*0.73,1)</f>
        <v>886.1</v>
      </c>
      <c r="M872" s="1483">
        <f>O872*0.75</f>
        <v>910.31715000000008</v>
      </c>
      <c r="N872" s="1483">
        <f>O872*0.8</f>
        <v>971.0049600000001</v>
      </c>
      <c r="O872" s="1483">
        <v>1213.7562</v>
      </c>
      <c r="P872" s="1483">
        <f>O872*1.19</f>
        <v>1444.369878</v>
      </c>
    </row>
    <row r="873" spans="1:16" ht="15" customHeight="1">
      <c r="A873" s="194" t="s">
        <v>1964</v>
      </c>
      <c r="B873" s="1486" t="s">
        <v>1965</v>
      </c>
      <c r="C873" s="1480" t="str">
        <f t="shared" si="267"/>
        <v>DXDH.8500.250.43</v>
      </c>
      <c r="D873" s="1481" t="s">
        <v>2385</v>
      </c>
      <c r="E873" s="1481">
        <v>250</v>
      </c>
      <c r="F873" s="1481" t="s">
        <v>4147</v>
      </c>
      <c r="G873" s="1482" t="str">
        <f>CONCATENATE("Disc cu segmenti diamantati pt. slefuire pardoseli - segment ",D873," - ",E873," mm "," - prindere ",F873," - ",C873)</f>
        <v>Disc cu segmenti diamantati pt. slefuire pardoseli - segment mediu - Rosu - 250 mm  - prindere 19mm - DXDH.8500.250.43</v>
      </c>
      <c r="I873" s="1483">
        <v>1213.7562</v>
      </c>
      <c r="J873" s="1512" t="s">
        <v>1924</v>
      </c>
      <c r="K873" s="1481"/>
      <c r="L873" s="1761">
        <f t="shared" si="287"/>
        <v>886.1</v>
      </c>
      <c r="M873" s="1483">
        <f t="shared" ref="M873:M874" si="288">O873*0.75</f>
        <v>910.31715000000008</v>
      </c>
      <c r="N873" s="1483">
        <f>O873*0.8</f>
        <v>971.0049600000001</v>
      </c>
      <c r="O873" s="1483">
        <v>1213.7562</v>
      </c>
      <c r="P873" s="1483">
        <f>O873*1.19</f>
        <v>1444.369878</v>
      </c>
    </row>
    <row r="874" spans="1:16" ht="15" customHeight="1">
      <c r="A874" s="194" t="s">
        <v>1966</v>
      </c>
      <c r="B874" s="1486" t="s">
        <v>1967</v>
      </c>
      <c r="C874" s="1480" t="str">
        <f t="shared" si="267"/>
        <v>DXDH.8500.250.63</v>
      </c>
      <c r="D874" s="1481" t="s">
        <v>2386</v>
      </c>
      <c r="E874" s="1481">
        <v>250</v>
      </c>
      <c r="F874" s="1481" t="s">
        <v>4147</v>
      </c>
      <c r="G874" s="1482" t="str">
        <f>CONCATENATE("Disc cu segmenti diamantati pt. slefuire pardoseli - segment ",D874," - ",E874," mm "," - prindere ",F874," - ",C874)</f>
        <v>Disc cu segmenti diamantati pt. slefuire pardoseli - segment fin - Albastru - 250 mm  - prindere 19mm - DXDH.8500.250.63</v>
      </c>
      <c r="I874" s="1483">
        <v>1213.7562</v>
      </c>
      <c r="J874" s="1512" t="s">
        <v>1931</v>
      </c>
      <c r="K874" s="1481"/>
      <c r="L874" s="1761">
        <f t="shared" si="287"/>
        <v>886.1</v>
      </c>
      <c r="M874" s="1483">
        <f t="shared" si="288"/>
        <v>910.31715000000008</v>
      </c>
      <c r="N874" s="1483">
        <f>O874*0.8</f>
        <v>971.0049600000001</v>
      </c>
      <c r="O874" s="1483">
        <v>1213.7562</v>
      </c>
      <c r="P874" s="1483">
        <f>O874*1.19</f>
        <v>1444.369878</v>
      </c>
    </row>
    <row r="875" spans="1:16" ht="15" customHeight="1">
      <c r="D875" s="1481"/>
      <c r="J875" s="1512"/>
      <c r="K875" s="1481"/>
      <c r="L875" s="1532"/>
    </row>
    <row r="876" spans="1:16" ht="15" customHeight="1">
      <c r="D876" s="1481"/>
      <c r="J876" s="1512"/>
      <c r="K876" s="1481"/>
      <c r="L876" s="1532"/>
    </row>
    <row r="877" spans="1:16" ht="15" customHeight="1">
      <c r="D877" s="1481"/>
      <c r="J877" s="1512"/>
      <c r="K877" s="1481"/>
      <c r="L877" s="1532"/>
    </row>
    <row r="878" spans="1:16" ht="15" customHeight="1">
      <c r="A878" s="195"/>
      <c r="B878" s="1487"/>
      <c r="C878" s="1339"/>
      <c r="D878" s="229" t="s">
        <v>1968</v>
      </c>
      <c r="E878" s="1348"/>
      <c r="F878" s="1348"/>
      <c r="G878" s="228"/>
      <c r="H878" s="1348"/>
      <c r="I878" s="1488"/>
      <c r="J878" s="1515"/>
      <c r="K878" s="1476"/>
      <c r="L878" s="1837"/>
      <c r="M878" s="1488"/>
      <c r="N878" s="1488"/>
      <c r="O878" s="1488"/>
      <c r="P878" s="1488"/>
    </row>
    <row r="879" spans="1:16" ht="15" customHeight="1">
      <c r="A879" s="194" t="s">
        <v>1969</v>
      </c>
      <c r="B879" s="1486" t="s">
        <v>1970</v>
      </c>
      <c r="C879" s="1480" t="str">
        <f t="shared" ref="C879:C886" si="289">CONCATENATE("DXDH.",B879)</f>
        <v>DXDH.8501.250.11.23</v>
      </c>
      <c r="D879" s="1481" t="s">
        <v>2387</v>
      </c>
      <c r="E879" s="1481">
        <v>250</v>
      </c>
      <c r="F879" s="1481" t="s">
        <v>4147</v>
      </c>
      <c r="G879" s="1482" t="str">
        <f>CONCATENATE("Disc stea cu segmenti diamantati pt. slefuire pardoseli - segment ",D879," - ",E879," mm "," - prindere ",F879," - ",C879)</f>
        <v>Disc stea cu segmenti diamantati pt. slefuire pardoseli - segment dur - Albastru - 250 mm  - prindere 19mm - DXDH.8501.250.11.23</v>
      </c>
      <c r="I879" s="1483">
        <v>1179.3240000000001</v>
      </c>
      <c r="J879" s="1512" t="s">
        <v>1922</v>
      </c>
      <c r="K879" s="1481"/>
      <c r="L879" s="1761">
        <f t="shared" ref="L879:L886" si="290">ROUNDUP(O879*0.73,1)</f>
        <v>861</v>
      </c>
      <c r="M879" s="1483">
        <f>O879*0.75</f>
        <v>884.49300000000005</v>
      </c>
      <c r="N879" s="1483">
        <f>O879*0.8</f>
        <v>943.45920000000012</v>
      </c>
      <c r="O879" s="1483">
        <v>1179.3240000000001</v>
      </c>
      <c r="P879" s="1483">
        <f>O879*1.19</f>
        <v>1403.3955599999999</v>
      </c>
    </row>
    <row r="880" spans="1:16" ht="15" customHeight="1">
      <c r="A880" s="194" t="s">
        <v>1971</v>
      </c>
      <c r="B880" s="1486" t="s">
        <v>1972</v>
      </c>
      <c r="C880" s="1480" t="str">
        <f t="shared" si="289"/>
        <v>DXDH.8501.250.11.43</v>
      </c>
      <c r="D880" s="1481" t="s">
        <v>2388</v>
      </c>
      <c r="E880" s="1481">
        <v>250</v>
      </c>
      <c r="F880" s="1481" t="s">
        <v>4147</v>
      </c>
      <c r="G880" s="1482" t="str">
        <f>CONCATENATE("Disc stea cu segmenti diamantati pt. slefuire pardoseli - segment ",D880," - ",E880," mm "," - prindere ",F880," - ",C880)</f>
        <v>Disc stea cu segmenti diamantati pt. slefuire pardoseli - segment mediu - Verde - 250 mm  - prindere 19mm - DXDH.8501.250.11.43</v>
      </c>
      <c r="I880" s="1483">
        <v>1179.3240000000001</v>
      </c>
      <c r="J880" s="1512" t="s">
        <v>1924</v>
      </c>
      <c r="K880" s="1481"/>
      <c r="L880" s="1761">
        <f t="shared" si="290"/>
        <v>861</v>
      </c>
      <c r="M880" s="1483">
        <f t="shared" ref="M880:M886" si="291">O880*0.75</f>
        <v>884.49300000000005</v>
      </c>
      <c r="N880" s="1483">
        <f>O880*0.8</f>
        <v>943.45920000000012</v>
      </c>
      <c r="O880" s="1483">
        <v>1179.3240000000001</v>
      </c>
      <c r="P880" s="1483">
        <f>O880*1.19</f>
        <v>1403.3955599999999</v>
      </c>
    </row>
    <row r="881" spans="1:28" ht="15" customHeight="1">
      <c r="A881" s="194" t="s">
        <v>1973</v>
      </c>
      <c r="B881" s="1486" t="s">
        <v>1974</v>
      </c>
      <c r="C881" s="1480" t="str">
        <f t="shared" si="289"/>
        <v>DXDH.8501.250.11.63</v>
      </c>
      <c r="D881" s="1481" t="s">
        <v>2389</v>
      </c>
      <c r="E881" s="1481">
        <v>250</v>
      </c>
      <c r="F881" s="1481" t="s">
        <v>4147</v>
      </c>
      <c r="G881" s="1482" t="str">
        <f>CONCATENATE("Disc stea cu segmenti diamantati pt. slefuire pardoseli - segment ",D881," - ",E881," mm "," - prindere ",F881," - ",C881)</f>
        <v>Disc stea cu segmenti diamantati pt. slefuire pardoseli - segment fin - Rosu - 250 mm  - prindere 19mm - DXDH.8501.250.11.63</v>
      </c>
      <c r="I881" s="1483">
        <v>1179.3240000000001</v>
      </c>
      <c r="J881" s="1512" t="s">
        <v>1931</v>
      </c>
      <c r="K881" s="1481"/>
      <c r="L881" s="1761">
        <f t="shared" si="290"/>
        <v>861</v>
      </c>
      <c r="M881" s="1483">
        <f t="shared" si="291"/>
        <v>884.49300000000005</v>
      </c>
      <c r="N881" s="1483">
        <f>O881*0.8</f>
        <v>943.45920000000012</v>
      </c>
      <c r="O881" s="1483">
        <v>1179.3240000000001</v>
      </c>
      <c r="P881" s="1483">
        <f>O881*1.19</f>
        <v>1403.3955599999999</v>
      </c>
    </row>
    <row r="882" spans="1:28" ht="15" customHeight="1">
      <c r="A882" s="194" t="s">
        <v>1975</v>
      </c>
      <c r="B882" s="1486" t="s">
        <v>1976</v>
      </c>
      <c r="C882" s="1480" t="str">
        <f t="shared" si="289"/>
        <v>DXDH.8501.250.11.73</v>
      </c>
      <c r="D882" s="1481" t="s">
        <v>2390</v>
      </c>
      <c r="E882" s="1481">
        <v>250</v>
      </c>
      <c r="F882" s="1481" t="s">
        <v>4147</v>
      </c>
      <c r="G882" s="1482" t="str">
        <f>CONCATENATE("Disc stea cu segmenti diamantati pt. slefuire pardoseli - segment ",D882," - ",E882," mm "," - prindere ",F882," - ",C882)</f>
        <v>Disc stea cu segmenti diamantati pt. slefuire pardoseli - segment foarte fin - Negru - 250 mm  - prindere 19mm - DXDH.8501.250.11.73</v>
      </c>
      <c r="I882" s="1483">
        <v>1238.2056000000002</v>
      </c>
      <c r="J882" s="1512" t="s">
        <v>1977</v>
      </c>
      <c r="K882" s="1481"/>
      <c r="L882" s="1761">
        <f t="shared" si="290"/>
        <v>903.9</v>
      </c>
      <c r="M882" s="1483">
        <f t="shared" si="291"/>
        <v>928.65420000000017</v>
      </c>
      <c r="N882" s="1483">
        <f>O882*0.8</f>
        <v>990.56448000000023</v>
      </c>
      <c r="O882" s="1483">
        <v>1238.2056000000002</v>
      </c>
      <c r="P882" s="1483">
        <f>O882*1.19</f>
        <v>1473.4646640000003</v>
      </c>
    </row>
    <row r="883" spans="1:28" ht="15" customHeight="1">
      <c r="D883" s="1481"/>
      <c r="J883" s="1512"/>
      <c r="K883" s="1481"/>
      <c r="L883" s="1761"/>
    </row>
    <row r="884" spans="1:28" ht="15" customHeight="1">
      <c r="A884" s="194" t="s">
        <v>1978</v>
      </c>
      <c r="B884" s="1486" t="s">
        <v>1979</v>
      </c>
      <c r="C884" s="1480" t="str">
        <f t="shared" si="289"/>
        <v>DXDH.8501.250.13.43</v>
      </c>
      <c r="D884" s="1481" t="s">
        <v>2385</v>
      </c>
      <c r="E884" s="1481">
        <v>250</v>
      </c>
      <c r="F884" s="1481" t="s">
        <v>4147</v>
      </c>
      <c r="G884" s="1482" t="str">
        <f>CONCATENATE("Disc stea cu segmenti diamantati pt. slefuire pardoseli - segment ",D884," - ",E884," mm "," - prindere ",F884," - ",C884)</f>
        <v>Disc stea cu segmenti diamantati pt. slefuire pardoseli - segment mediu - Rosu - 250 mm  - prindere 19mm - DXDH.8501.250.13.43</v>
      </c>
      <c r="I884" s="1483">
        <v>1238.2056000000002</v>
      </c>
      <c r="J884" s="1512" t="s">
        <v>1980</v>
      </c>
      <c r="K884" s="1481"/>
      <c r="L884" s="1761">
        <f t="shared" si="290"/>
        <v>903.9</v>
      </c>
      <c r="M884" s="1483">
        <f t="shared" si="291"/>
        <v>928.65420000000017</v>
      </c>
      <c r="N884" s="1483">
        <f>O884*0.8</f>
        <v>990.56448000000023</v>
      </c>
      <c r="O884" s="1483">
        <v>1238.2056000000002</v>
      </c>
      <c r="P884" s="1483">
        <f>O884*1.19</f>
        <v>1473.4646640000003</v>
      </c>
    </row>
    <row r="885" spans="1:28" ht="15" customHeight="1">
      <c r="D885" s="1481"/>
      <c r="J885" s="1512"/>
      <c r="K885" s="1481"/>
      <c r="L885" s="1761"/>
    </row>
    <row r="886" spans="1:28" ht="15" customHeight="1">
      <c r="A886" s="194" t="s">
        <v>1981</v>
      </c>
      <c r="B886" s="1486" t="s">
        <v>1982</v>
      </c>
      <c r="C886" s="1480" t="str">
        <f t="shared" si="289"/>
        <v>DXDH.8501.250.75.010-R</v>
      </c>
      <c r="D886" s="1481" t="s">
        <v>2391</v>
      </c>
      <c r="E886" s="1481">
        <v>250</v>
      </c>
      <c r="F886" s="1481" t="s">
        <v>4147</v>
      </c>
      <c r="G886" s="1482" t="str">
        <f>CONCATENATE("Disc stea cu segmenti diamantati pt. slefuire pardoseli - segment ",D886," - ",E886," mm "," - prindere ",F886," - ",C886)</f>
        <v>Disc stea cu segmenti diamantati pt. slefuire pardoseli - segment 10 buc DPC - 250 mm  - prindere 19mm - DXDH.8501.250.75.010-R</v>
      </c>
      <c r="I886" s="1483">
        <v>1654.7760000000001</v>
      </c>
      <c r="J886" s="1512" t="s">
        <v>1941</v>
      </c>
      <c r="K886" s="1481"/>
      <c r="L886" s="1761">
        <f t="shared" si="290"/>
        <v>1208</v>
      </c>
      <c r="M886" s="1483">
        <f t="shared" si="291"/>
        <v>1241.0820000000001</v>
      </c>
      <c r="N886" s="1483">
        <f>O886*0.8</f>
        <v>1323.8208000000002</v>
      </c>
      <c r="O886" s="1483">
        <v>1654.7760000000001</v>
      </c>
      <c r="P886" s="1483">
        <f>O886*1.19</f>
        <v>1969.18344</v>
      </c>
    </row>
    <row r="887" spans="1:28" ht="15" customHeight="1">
      <c r="D887" s="1481"/>
      <c r="J887" s="1512"/>
      <c r="K887" s="1481"/>
      <c r="L887" s="1532"/>
    </row>
    <row r="888" spans="1:28" ht="15" customHeight="1">
      <c r="D888" s="1481"/>
      <c r="J888" s="1512"/>
      <c r="K888" s="1481"/>
      <c r="L888" s="1532"/>
    </row>
    <row r="889" spans="1:28" s="1525" customFormat="1" ht="42.95" customHeight="1">
      <c r="A889" s="1521" t="s">
        <v>973</v>
      </c>
      <c r="B889" s="1522" t="s">
        <v>1983</v>
      </c>
      <c r="C889" s="1523"/>
      <c r="D889" s="1524" t="s">
        <v>5124</v>
      </c>
      <c r="E889" s="1525" t="s">
        <v>5126</v>
      </c>
      <c r="F889" s="1525" t="s">
        <v>5125</v>
      </c>
      <c r="G889" s="1525" t="s">
        <v>496</v>
      </c>
      <c r="H889" s="1563" t="s">
        <v>975</v>
      </c>
      <c r="I889" s="1526" t="s">
        <v>979</v>
      </c>
      <c r="J889" s="547" t="s">
        <v>1984</v>
      </c>
      <c r="K889" s="1524" t="s">
        <v>977</v>
      </c>
      <c r="L889" s="1840" t="s">
        <v>8461</v>
      </c>
      <c r="M889" s="1526" t="s">
        <v>5127</v>
      </c>
      <c r="N889" s="1526" t="s">
        <v>5128</v>
      </c>
      <c r="O889" s="1526" t="s">
        <v>979</v>
      </c>
      <c r="P889" s="1526" t="s">
        <v>980</v>
      </c>
    </row>
    <row r="890" spans="1:28" ht="15" customHeight="1">
      <c r="A890" s="186"/>
      <c r="B890" s="1527"/>
      <c r="D890" s="1473"/>
      <c r="H890" s="1563"/>
      <c r="I890" s="1475"/>
      <c r="J890" s="234"/>
      <c r="K890" s="1473"/>
      <c r="L890" s="1835"/>
      <c r="M890" s="1475"/>
      <c r="N890" s="1475"/>
      <c r="O890" s="1475"/>
      <c r="P890" s="1475"/>
      <c r="R890" s="1528"/>
      <c r="S890" s="1528"/>
      <c r="T890" s="1528"/>
      <c r="U890" s="1528"/>
      <c r="V890" s="1528"/>
      <c r="W890" s="1528"/>
      <c r="X890" s="1529"/>
      <c r="Y890" s="1530"/>
      <c r="Z890" s="1531"/>
      <c r="AA890" s="1529"/>
      <c r="AB890" s="1529"/>
    </row>
    <row r="891" spans="1:28" ht="15" customHeight="1">
      <c r="C891" s="1342"/>
      <c r="D891" s="1481"/>
      <c r="G891" s="1481"/>
      <c r="H891" s="194"/>
      <c r="J891" s="1481"/>
      <c r="K891" s="1532"/>
      <c r="L891" s="1532"/>
    </row>
    <row r="892" spans="1:28" ht="15" customHeight="1">
      <c r="Q892" s="1533"/>
    </row>
    <row r="893" spans="1:28" ht="15" customHeight="1">
      <c r="A893" s="186"/>
      <c r="B893" s="1527"/>
      <c r="D893" s="1473"/>
      <c r="H893" s="1563"/>
      <c r="I893" s="1475"/>
      <c r="J893" s="234"/>
      <c r="K893" s="1473"/>
      <c r="L893" s="1835"/>
      <c r="M893" s="1475"/>
      <c r="N893" s="1475"/>
      <c r="O893" s="1475"/>
      <c r="P893" s="1475"/>
      <c r="Q893" s="1533"/>
    </row>
    <row r="894" spans="1:28" ht="15" customHeight="1">
      <c r="A894" s="235"/>
      <c r="B894" s="236"/>
      <c r="C894" s="236"/>
      <c r="D894" s="225" t="s">
        <v>1985</v>
      </c>
      <c r="E894" s="235"/>
      <c r="F894" s="235"/>
      <c r="G894" s="235"/>
      <c r="H894" s="235"/>
      <c r="I894" s="564"/>
      <c r="J894" s="1534"/>
      <c r="K894" s="237"/>
      <c r="L894" s="1841"/>
      <c r="M894" s="563"/>
      <c r="N894" s="564"/>
      <c r="O894" s="564"/>
      <c r="P894" s="1535"/>
      <c r="Q894" s="1477"/>
    </row>
    <row r="895" spans="1:28" ht="15" customHeight="1">
      <c r="A895" s="195"/>
      <c r="B895" s="1490"/>
      <c r="C895" s="1339"/>
      <c r="D895" s="192" t="s">
        <v>1986</v>
      </c>
      <c r="E895" s="1348"/>
      <c r="F895" s="1348"/>
      <c r="G895" s="228"/>
      <c r="H895" s="1348"/>
      <c r="I895" s="1536"/>
      <c r="J895" s="1537"/>
      <c r="K895" s="1538"/>
      <c r="L895" s="1842"/>
      <c r="M895" s="1536"/>
      <c r="N895" s="1536"/>
      <c r="O895" s="1536"/>
      <c r="P895" s="1536"/>
    </row>
    <row r="896" spans="1:28" ht="15" customHeight="1">
      <c r="A896" s="548" t="s">
        <v>1987</v>
      </c>
      <c r="B896" s="1914" t="s">
        <v>8816</v>
      </c>
      <c r="C896" s="1480" t="str">
        <f t="shared" ref="C896:C961" si="292">CONCATENATE("DXDH.",B896)</f>
        <v>DXDH.80407.006.W</v>
      </c>
      <c r="D896" s="1504" t="s">
        <v>4153</v>
      </c>
      <c r="E896" s="1481">
        <v>6</v>
      </c>
      <c r="F896" s="1481" t="s">
        <v>2258</v>
      </c>
      <c r="G896" s="1482" t="str">
        <f>CONCATENATE("Carota diamantata pt. ",D896," diam. ",E896,"mm -cu ceara- ",K896," - ",C896)</f>
        <v>Carota diamantata pt. gresie portelanata &amp; piatra - diam. 6mm -cu ceara- Super Premium - DXDH.80407.006.W</v>
      </c>
      <c r="H896" s="1558" t="s">
        <v>984</v>
      </c>
      <c r="I896" s="1539">
        <v>105.4962</v>
      </c>
      <c r="J896" s="1494" t="s">
        <v>1988</v>
      </c>
      <c r="K896" s="1540" t="s">
        <v>1044</v>
      </c>
      <c r="L896" s="1829">
        <f t="shared" ref="L896:L901" si="293">ROUNDUP(O896*0.73,1)</f>
        <v>77.099999999999994</v>
      </c>
      <c r="M896" s="1539">
        <f>O896*0.75</f>
        <v>79.122150000000005</v>
      </c>
      <c r="N896" s="1539">
        <f>O896*0.8</f>
        <v>84.396960000000007</v>
      </c>
      <c r="O896" s="1539">
        <v>105.4962</v>
      </c>
      <c r="P896" s="1539">
        <f>O896*1.19</f>
        <v>125.54047799999999</v>
      </c>
    </row>
    <row r="897" spans="1:16" ht="15" customHeight="1">
      <c r="A897" s="548" t="s">
        <v>1989</v>
      </c>
      <c r="B897" s="1914" t="s">
        <v>8817</v>
      </c>
      <c r="C897" s="1480" t="str">
        <f t="shared" si="292"/>
        <v>DXDH.80407.008.W</v>
      </c>
      <c r="D897" s="1504" t="s">
        <v>4153</v>
      </c>
      <c r="E897" s="1481">
        <v>8</v>
      </c>
      <c r="F897" s="1481" t="s">
        <v>2258</v>
      </c>
      <c r="G897" s="1482" t="str">
        <f>CONCATENATE("Carota diamantata pt. ",D897," diam. ",E897,"mm -cu ceara- ",K897," - ",C897)</f>
        <v>Carota diamantata pt. gresie portelanata &amp; piatra - diam. 8mm -cu ceara- Super Premium - DXDH.80407.008.W</v>
      </c>
      <c r="H897" s="1558" t="s">
        <v>984</v>
      </c>
      <c r="I897" s="1539">
        <v>119.62439999999999</v>
      </c>
      <c r="J897" s="1494" t="s">
        <v>1990</v>
      </c>
      <c r="K897" s="1540" t="s">
        <v>1044</v>
      </c>
      <c r="L897" s="1829">
        <f t="shared" si="293"/>
        <v>87.399999999999991</v>
      </c>
      <c r="M897" s="1539">
        <f t="shared" ref="M897:M901" si="294">O897*0.75</f>
        <v>89.718299999999999</v>
      </c>
      <c r="N897" s="1539">
        <f t="shared" ref="N897:N968" si="295">O897*0.8</f>
        <v>95.699520000000007</v>
      </c>
      <c r="O897" s="1539">
        <v>119.62439999999999</v>
      </c>
      <c r="P897" s="1539">
        <f t="shared" ref="P897:P968" si="296">O897*1.19</f>
        <v>142.35303599999997</v>
      </c>
    </row>
    <row r="898" spans="1:16" ht="15" customHeight="1">
      <c r="A898" s="548" t="s">
        <v>1991</v>
      </c>
      <c r="B898" s="1914" t="s">
        <v>8818</v>
      </c>
      <c r="C898" s="1480" t="str">
        <f t="shared" si="292"/>
        <v>DXDH.80407.010.W</v>
      </c>
      <c r="D898" s="1504" t="s">
        <v>4153</v>
      </c>
      <c r="E898" s="1481">
        <v>10</v>
      </c>
      <c r="F898" s="1481" t="s">
        <v>2258</v>
      </c>
      <c r="G898" s="1482" t="str">
        <f>CONCATENATE("Carota diamantata pt. ",D898," diam. ",E898,"mm -cu ceara- ",K898," - ",C898)</f>
        <v>Carota diamantata pt. gresie portelanata &amp; piatra - diam. 10mm -cu ceara- Super Premium - DXDH.80407.010.W</v>
      </c>
      <c r="H898" s="1558" t="s">
        <v>984</v>
      </c>
      <c r="I898" s="1539">
        <v>125.631</v>
      </c>
      <c r="J898" s="1494" t="s">
        <v>4154</v>
      </c>
      <c r="K898" s="1540" t="s">
        <v>1044</v>
      </c>
      <c r="L898" s="1829">
        <f t="shared" si="293"/>
        <v>91.8</v>
      </c>
      <c r="M898" s="1539">
        <f t="shared" si="294"/>
        <v>94.223250000000007</v>
      </c>
      <c r="N898" s="1539">
        <f t="shared" si="295"/>
        <v>100.5048</v>
      </c>
      <c r="O898" s="1539">
        <v>125.631</v>
      </c>
      <c r="P898" s="1539">
        <f t="shared" si="296"/>
        <v>149.50089</v>
      </c>
    </row>
    <row r="899" spans="1:16" ht="15" customHeight="1">
      <c r="A899" s="548" t="s">
        <v>1992</v>
      </c>
      <c r="B899" s="1914" t="s">
        <v>8819</v>
      </c>
      <c r="C899" s="1480" t="str">
        <f t="shared" si="292"/>
        <v>DXDH.80407.012.W</v>
      </c>
      <c r="D899" s="1504" t="s">
        <v>4153</v>
      </c>
      <c r="E899" s="1481">
        <v>12</v>
      </c>
      <c r="F899" s="1481" t="s">
        <v>2258</v>
      </c>
      <c r="G899" s="1482" t="str">
        <f>CONCATENATE("Carota diamantata pt. ",D899," diam. ",E899,"mm -cu ceara- ",K899," - ",C899)</f>
        <v>Carota diamantata pt. gresie portelanata &amp; piatra - diam. 12mm -cu ceara- Super Premium - DXDH.80407.012.W</v>
      </c>
      <c r="H899" s="1558" t="s">
        <v>984</v>
      </c>
      <c r="I899" s="1539">
        <v>131.8914</v>
      </c>
      <c r="J899" s="1494" t="s">
        <v>1993</v>
      </c>
      <c r="K899" s="1540" t="s">
        <v>1044</v>
      </c>
      <c r="L899" s="1829">
        <f t="shared" si="293"/>
        <v>96.3</v>
      </c>
      <c r="M899" s="1539">
        <f t="shared" si="294"/>
        <v>98.91855000000001</v>
      </c>
      <c r="N899" s="1539">
        <f t="shared" si="295"/>
        <v>105.51312000000001</v>
      </c>
      <c r="O899" s="1539">
        <v>131.8914</v>
      </c>
      <c r="P899" s="1539">
        <f t="shared" si="296"/>
        <v>156.95076599999999</v>
      </c>
    </row>
    <row r="900" spans="1:16" ht="15" customHeight="1">
      <c r="A900" s="548" t="s">
        <v>1994</v>
      </c>
      <c r="B900" s="1914" t="s">
        <v>8820</v>
      </c>
      <c r="C900" s="1480" t="str">
        <f t="shared" si="292"/>
        <v>DXDH.80407.014.W</v>
      </c>
      <c r="D900" s="1504" t="s">
        <v>4153</v>
      </c>
      <c r="E900" s="1481">
        <v>14</v>
      </c>
      <c r="F900" s="1481" t="s">
        <v>2258</v>
      </c>
      <c r="G900" s="1482" t="str">
        <f>CONCATENATE("Carota diamantata pt. ",D900," diam. ",E900,"mm -cu ceara- ",K900," - ",C900)</f>
        <v>Carota diamantata pt. gresie portelanata &amp; piatra - diam. 14mm -cu ceara- Super Premium - DXDH.80407.014.W</v>
      </c>
      <c r="H900" s="1558" t="s">
        <v>984</v>
      </c>
      <c r="I900" s="1539">
        <v>138.49020000000002</v>
      </c>
      <c r="J900" s="1494"/>
      <c r="K900" s="1540" t="s">
        <v>1044</v>
      </c>
      <c r="L900" s="1829">
        <f t="shared" si="293"/>
        <v>101.1</v>
      </c>
      <c r="M900" s="1539">
        <f t="shared" si="294"/>
        <v>103.86765000000001</v>
      </c>
      <c r="N900" s="1539">
        <f t="shared" si="295"/>
        <v>110.79216000000002</v>
      </c>
      <c r="O900" s="1539">
        <v>138.49020000000002</v>
      </c>
      <c r="P900" s="1539">
        <f t="shared" si="296"/>
        <v>164.80333800000002</v>
      </c>
    </row>
    <row r="901" spans="1:16" ht="15" customHeight="1">
      <c r="A901" s="548" t="s">
        <v>1995</v>
      </c>
      <c r="B901" s="1504" t="s">
        <v>1996</v>
      </c>
      <c r="C901" s="1480" t="str">
        <f t="shared" si="292"/>
        <v>DXDH.80407.Satz6-10W</v>
      </c>
      <c r="D901" s="1504" t="s">
        <v>4153</v>
      </c>
      <c r="E901" s="1481" t="s">
        <v>2259</v>
      </c>
      <c r="F901" s="1481" t="s">
        <v>2258</v>
      </c>
      <c r="G901" s="1482" t="str">
        <f>CONCATENATE("Set carote diamantata pt. ",D901," diam. ",E901,"mm - cu ceara- ",K901," - ",C901)</f>
        <v>Set carote diamantata pt. gresie portelanata &amp; piatra - diam. 6, 8, 10mm - cu ceara- Super Premium - DXDH.80407.Satz6-10W</v>
      </c>
      <c r="H901" s="1558" t="s">
        <v>984</v>
      </c>
      <c r="I901" s="1539">
        <v>337.55400000000003</v>
      </c>
      <c r="J901" s="1494"/>
      <c r="K901" s="1540" t="s">
        <v>1044</v>
      </c>
      <c r="L901" s="1829">
        <f t="shared" si="293"/>
        <v>246.5</v>
      </c>
      <c r="M901" s="1539">
        <f t="shared" si="294"/>
        <v>253.16550000000001</v>
      </c>
      <c r="N901" s="1539">
        <f t="shared" si="295"/>
        <v>270.04320000000001</v>
      </c>
      <c r="O901" s="1539">
        <v>337.55400000000003</v>
      </c>
      <c r="P901" s="1539">
        <f t="shared" si="296"/>
        <v>401.68925999999999</v>
      </c>
    </row>
    <row r="902" spans="1:16" ht="15" customHeight="1">
      <c r="B902" s="1478"/>
      <c r="I902" s="1541"/>
      <c r="J902" s="1482"/>
      <c r="K902" s="1525"/>
      <c r="L902" s="1843"/>
      <c r="M902" s="1541"/>
      <c r="N902" s="1541"/>
      <c r="O902" s="1541"/>
      <c r="P902" s="1541"/>
    </row>
    <row r="903" spans="1:16" ht="15" customHeight="1">
      <c r="A903" s="195"/>
      <c r="B903" s="1490"/>
      <c r="C903" s="1339"/>
      <c r="D903" s="192" t="s">
        <v>1997</v>
      </c>
      <c r="E903" s="1348"/>
      <c r="F903" s="1348"/>
      <c r="G903" s="228"/>
      <c r="H903" s="1348"/>
      <c r="I903" s="1536"/>
      <c r="J903" s="1537"/>
      <c r="K903" s="1538"/>
      <c r="L903" s="1842"/>
      <c r="M903" s="1536"/>
      <c r="N903" s="1536"/>
      <c r="O903" s="1536"/>
      <c r="P903" s="1536"/>
    </row>
    <row r="904" spans="1:16" ht="15" customHeight="1">
      <c r="A904" s="194" t="s">
        <v>1998</v>
      </c>
      <c r="B904" s="1916">
        <v>80407.06</v>
      </c>
      <c r="C904" s="1480" t="str">
        <f t="shared" si="292"/>
        <v>DXDH.80407.06</v>
      </c>
      <c r="D904" s="1504" t="s">
        <v>4153</v>
      </c>
      <c r="E904" s="1481">
        <v>6</v>
      </c>
      <c r="F904" s="1481" t="s">
        <v>2258</v>
      </c>
      <c r="G904" s="1482" t="str">
        <f t="shared" ref="G904:G925" si="297">CONCATENATE("Carota diamantata pt. ",D904," diam. ",E904,"mm - ",K904," - ",C904)</f>
        <v>Carota diamantata pt. gresie portelanata &amp; piatra - diam. 6mm - Super Premium - DXDH.80407.06</v>
      </c>
      <c r="H904" s="1553" t="s">
        <v>984</v>
      </c>
      <c r="I904" s="1541">
        <v>89.083799999999997</v>
      </c>
      <c r="J904" s="1486" t="s">
        <v>1988</v>
      </c>
      <c r="K904" s="1525" t="s">
        <v>1044</v>
      </c>
      <c r="L904" s="1761">
        <f t="shared" ref="L904:L908" si="298">ROUNDUP(O904*0.73,1)</f>
        <v>65.099999999999994</v>
      </c>
      <c r="M904" s="1541">
        <f>O904*0.75</f>
        <v>66.812849999999997</v>
      </c>
      <c r="N904" s="1541">
        <f t="shared" si="295"/>
        <v>71.267039999999994</v>
      </c>
      <c r="O904" s="1541">
        <v>89.083799999999997</v>
      </c>
      <c r="P904" s="1541">
        <f t="shared" si="296"/>
        <v>106.009722</v>
      </c>
    </row>
    <row r="905" spans="1:16" ht="15" customHeight="1">
      <c r="A905" s="194" t="s">
        <v>1999</v>
      </c>
      <c r="B905" s="1916">
        <v>80407.08</v>
      </c>
      <c r="C905" s="1480" t="str">
        <f t="shared" si="292"/>
        <v>DXDH.80407.08</v>
      </c>
      <c r="D905" s="1504" t="s">
        <v>4153</v>
      </c>
      <c r="E905" s="1481">
        <v>8</v>
      </c>
      <c r="F905" s="1481" t="s">
        <v>2258</v>
      </c>
      <c r="G905" s="1482" t="str">
        <f t="shared" si="297"/>
        <v>Carota diamantata pt. gresie portelanata &amp; piatra - diam. 8mm - Super Premium - DXDH.80407.08</v>
      </c>
      <c r="H905" s="1553" t="s">
        <v>984</v>
      </c>
      <c r="I905" s="1541">
        <v>104.90400000000001</v>
      </c>
      <c r="J905" s="1486" t="s">
        <v>1990</v>
      </c>
      <c r="K905" s="1525" t="s">
        <v>1044</v>
      </c>
      <c r="L905" s="1761">
        <f t="shared" si="298"/>
        <v>76.599999999999994</v>
      </c>
      <c r="M905" s="1541">
        <f t="shared" ref="M905:M925" si="299">O905*0.75</f>
        <v>78.678000000000011</v>
      </c>
      <c r="N905" s="1541">
        <f t="shared" si="295"/>
        <v>83.923200000000008</v>
      </c>
      <c r="O905" s="1541">
        <v>104.90400000000001</v>
      </c>
      <c r="P905" s="1541">
        <f t="shared" si="296"/>
        <v>124.83576000000001</v>
      </c>
    </row>
    <row r="906" spans="1:16" ht="15" customHeight="1">
      <c r="A906" s="194" t="s">
        <v>2000</v>
      </c>
      <c r="B906" s="1916" t="s">
        <v>8822</v>
      </c>
      <c r="C906" s="1480" t="str">
        <f t="shared" si="292"/>
        <v>DXDH.80407.10</v>
      </c>
      <c r="D906" s="1504" t="s">
        <v>4153</v>
      </c>
      <c r="E906" s="1481">
        <v>10</v>
      </c>
      <c r="F906" s="1481" t="s">
        <v>2258</v>
      </c>
      <c r="G906" s="1482" t="str">
        <f t="shared" si="297"/>
        <v>Carota diamantata pt. gresie portelanata &amp; piatra - diam. 10mm - Super Premium - DXDH.80407.10</v>
      </c>
      <c r="H906" s="1553" t="s">
        <v>984</v>
      </c>
      <c r="I906" s="1541">
        <v>108.37260000000002</v>
      </c>
      <c r="J906" s="1486" t="s">
        <v>4154</v>
      </c>
      <c r="K906" s="1525" t="s">
        <v>1044</v>
      </c>
      <c r="L906" s="1761">
        <f t="shared" si="298"/>
        <v>79.199999999999989</v>
      </c>
      <c r="M906" s="1541">
        <f t="shared" si="299"/>
        <v>81.279450000000011</v>
      </c>
      <c r="N906" s="1541">
        <f t="shared" si="295"/>
        <v>86.698080000000019</v>
      </c>
      <c r="O906" s="1541">
        <v>108.37260000000002</v>
      </c>
      <c r="P906" s="1541">
        <f t="shared" si="296"/>
        <v>128.96339400000002</v>
      </c>
    </row>
    <row r="907" spans="1:16" ht="15" customHeight="1">
      <c r="A907" s="194" t="s">
        <v>2001</v>
      </c>
      <c r="B907" s="1916">
        <v>80407.12</v>
      </c>
      <c r="C907" s="1480" t="str">
        <f t="shared" si="292"/>
        <v>DXDH.80407.12</v>
      </c>
      <c r="D907" s="1504" t="s">
        <v>4153</v>
      </c>
      <c r="E907" s="1481">
        <v>12</v>
      </c>
      <c r="F907" s="1481" t="s">
        <v>2258</v>
      </c>
      <c r="G907" s="1482" t="str">
        <f t="shared" si="297"/>
        <v>Carota diamantata pt. gresie portelanata &amp; piatra - diam. 12mm - Super Premium - DXDH.80407.12</v>
      </c>
      <c r="H907" s="1553" t="s">
        <v>984</v>
      </c>
      <c r="I907" s="1541">
        <v>129.43800000000002</v>
      </c>
      <c r="J907" s="1486" t="s">
        <v>1993</v>
      </c>
      <c r="K907" s="1525" t="s">
        <v>1044</v>
      </c>
      <c r="L907" s="1761">
        <f t="shared" si="298"/>
        <v>94.5</v>
      </c>
      <c r="M907" s="1541">
        <f t="shared" si="299"/>
        <v>97.07850000000002</v>
      </c>
      <c r="N907" s="1541">
        <f t="shared" si="295"/>
        <v>103.55040000000002</v>
      </c>
      <c r="O907" s="1541">
        <v>129.43800000000002</v>
      </c>
      <c r="P907" s="1541">
        <f t="shared" si="296"/>
        <v>154.03122000000002</v>
      </c>
    </row>
    <row r="908" spans="1:16" ht="15" customHeight="1">
      <c r="A908" s="194" t="s">
        <v>2002</v>
      </c>
      <c r="B908" s="1916">
        <v>80407.14</v>
      </c>
      <c r="C908" s="1480" t="str">
        <f t="shared" si="292"/>
        <v>DXDH.80407.14</v>
      </c>
      <c r="D908" s="1504" t="s">
        <v>4153</v>
      </c>
      <c r="E908" s="1481">
        <v>14</v>
      </c>
      <c r="F908" s="1481" t="s">
        <v>2258</v>
      </c>
      <c r="G908" s="1482" t="str">
        <f t="shared" si="297"/>
        <v>Carota diamantata pt. gresie portelanata &amp; piatra - diam. 14mm - Super Premium - DXDH.80407.14</v>
      </c>
      <c r="H908" s="1553" t="s">
        <v>984</v>
      </c>
      <c r="I908" s="1541">
        <v>137.05199999999999</v>
      </c>
      <c r="J908" s="1482"/>
      <c r="K908" s="1525" t="s">
        <v>1044</v>
      </c>
      <c r="L908" s="1761">
        <f t="shared" si="298"/>
        <v>100.1</v>
      </c>
      <c r="M908" s="1541">
        <f t="shared" si="299"/>
        <v>102.78899999999999</v>
      </c>
      <c r="N908" s="1541">
        <f t="shared" si="295"/>
        <v>109.6416</v>
      </c>
      <c r="O908" s="1541">
        <v>137.05199999999999</v>
      </c>
      <c r="P908" s="1541">
        <f t="shared" si="296"/>
        <v>163.09187999999997</v>
      </c>
    </row>
    <row r="909" spans="1:16" ht="15" customHeight="1">
      <c r="A909" s="548" t="s">
        <v>2003</v>
      </c>
      <c r="B909" s="1917" t="s">
        <v>8823</v>
      </c>
      <c r="C909" s="1480" t="str">
        <f t="shared" si="292"/>
        <v>DXDH.80407.20</v>
      </c>
      <c r="D909" s="1504" t="s">
        <v>4153</v>
      </c>
      <c r="E909" s="1481">
        <v>20</v>
      </c>
      <c r="F909" s="1481" t="s">
        <v>2258</v>
      </c>
      <c r="G909" s="1482" t="str">
        <f t="shared" si="297"/>
        <v>Carota diamantata pt. gresie portelanata &amp; piatra - diam. 20mm - Super Premium - DXDH.80407.20</v>
      </c>
      <c r="H909" s="1558" t="s">
        <v>984</v>
      </c>
      <c r="I909" s="1539">
        <v>147.54240000000001</v>
      </c>
      <c r="J909" s="1542"/>
      <c r="K909" s="1540" t="s">
        <v>1044</v>
      </c>
      <c r="L909" s="1829">
        <f t="shared" ref="L909:L925" si="300">ROUNDUP(O909*0.73,1)</f>
        <v>107.8</v>
      </c>
      <c r="M909" s="1539">
        <f t="shared" si="299"/>
        <v>110.6568</v>
      </c>
      <c r="N909" s="1539">
        <f t="shared" si="295"/>
        <v>118.03392000000002</v>
      </c>
      <c r="O909" s="1539">
        <v>147.54240000000001</v>
      </c>
      <c r="P909" s="1539">
        <f t="shared" si="296"/>
        <v>175.575456</v>
      </c>
    </row>
    <row r="910" spans="1:16" ht="15" customHeight="1">
      <c r="A910" s="548" t="s">
        <v>2004</v>
      </c>
      <c r="B910" s="1917">
        <v>80407.25</v>
      </c>
      <c r="C910" s="1480" t="str">
        <f t="shared" si="292"/>
        <v>DXDH.80407.25</v>
      </c>
      <c r="D910" s="1504" t="s">
        <v>4153</v>
      </c>
      <c r="E910" s="1481">
        <v>25</v>
      </c>
      <c r="F910" s="1481" t="s">
        <v>2258</v>
      </c>
      <c r="G910" s="1482" t="str">
        <f t="shared" si="297"/>
        <v>Carota diamantata pt. gresie portelanata &amp; piatra - diam. 25mm - Super Premium - DXDH.80407.25</v>
      </c>
      <c r="H910" s="1558" t="s">
        <v>984</v>
      </c>
      <c r="I910" s="1539">
        <v>158.70960000000002</v>
      </c>
      <c r="J910" s="1542"/>
      <c r="K910" s="1540" t="s">
        <v>1044</v>
      </c>
      <c r="L910" s="1829">
        <f t="shared" si="300"/>
        <v>115.89999999999999</v>
      </c>
      <c r="M910" s="1539">
        <f t="shared" si="299"/>
        <v>119.03220000000002</v>
      </c>
      <c r="N910" s="1539">
        <f t="shared" si="295"/>
        <v>126.96768000000003</v>
      </c>
      <c r="O910" s="1539">
        <v>158.70960000000002</v>
      </c>
      <c r="P910" s="1539">
        <f t="shared" si="296"/>
        <v>188.86442400000001</v>
      </c>
    </row>
    <row r="911" spans="1:16" ht="15" customHeight="1">
      <c r="A911" s="548" t="s">
        <v>2005</v>
      </c>
      <c r="B911" s="1917">
        <v>80407.27</v>
      </c>
      <c r="C911" s="1480" t="str">
        <f t="shared" si="292"/>
        <v>DXDH.80407.27</v>
      </c>
      <c r="D911" s="1504" t="s">
        <v>4153</v>
      </c>
      <c r="E911" s="1481">
        <v>27</v>
      </c>
      <c r="F911" s="1481" t="s">
        <v>2258</v>
      </c>
      <c r="G911" s="1482" t="str">
        <f t="shared" si="297"/>
        <v>Carota diamantata pt. gresie portelanata &amp; piatra - diam. 27mm - Super Premium - DXDH.80407.27</v>
      </c>
      <c r="H911" s="1558" t="s">
        <v>984</v>
      </c>
      <c r="I911" s="1539">
        <v>158.70960000000002</v>
      </c>
      <c r="J911" s="1542"/>
      <c r="K911" s="1540" t="s">
        <v>1044</v>
      </c>
      <c r="L911" s="1829">
        <f t="shared" si="300"/>
        <v>115.89999999999999</v>
      </c>
      <c r="M911" s="1539">
        <f t="shared" si="299"/>
        <v>119.03220000000002</v>
      </c>
      <c r="N911" s="1539">
        <f t="shared" si="295"/>
        <v>126.96768000000003</v>
      </c>
      <c r="O911" s="1539">
        <v>158.70960000000002</v>
      </c>
      <c r="P911" s="1539">
        <f t="shared" si="296"/>
        <v>188.86442400000001</v>
      </c>
    </row>
    <row r="912" spans="1:16" ht="15" customHeight="1">
      <c r="A912" s="548" t="s">
        <v>2006</v>
      </c>
      <c r="B912" s="1917">
        <v>80407.320000000007</v>
      </c>
      <c r="C912" s="1480" t="str">
        <f t="shared" si="292"/>
        <v>DXDH.80407.32</v>
      </c>
      <c r="D912" s="1504" t="s">
        <v>4153</v>
      </c>
      <c r="E912" s="1481">
        <v>32</v>
      </c>
      <c r="F912" s="1481" t="s">
        <v>2258</v>
      </c>
      <c r="G912" s="1482" t="str">
        <f t="shared" si="297"/>
        <v>Carota diamantata pt. gresie portelanata &amp; piatra - diam. 32mm - Super Premium - DXDH.80407.32</v>
      </c>
      <c r="H912" s="1558" t="s">
        <v>984</v>
      </c>
      <c r="I912" s="1539">
        <v>178.67520000000002</v>
      </c>
      <c r="J912" s="1542"/>
      <c r="K912" s="1540" t="s">
        <v>1044</v>
      </c>
      <c r="L912" s="1829">
        <f t="shared" si="300"/>
        <v>130.5</v>
      </c>
      <c r="M912" s="1539">
        <f t="shared" si="299"/>
        <v>134.00640000000001</v>
      </c>
      <c r="N912" s="1539">
        <f t="shared" si="295"/>
        <v>142.94016000000002</v>
      </c>
      <c r="O912" s="1539">
        <v>178.67520000000002</v>
      </c>
      <c r="P912" s="1539">
        <f t="shared" si="296"/>
        <v>212.62348800000001</v>
      </c>
    </row>
    <row r="913" spans="1:16" ht="15" customHeight="1">
      <c r="A913" s="548" t="s">
        <v>2007</v>
      </c>
      <c r="B913" s="1917">
        <v>80407.350000000006</v>
      </c>
      <c r="C913" s="1480" t="str">
        <f t="shared" si="292"/>
        <v>DXDH.80407.35</v>
      </c>
      <c r="D913" s="1504" t="s">
        <v>4153</v>
      </c>
      <c r="E913" s="1481">
        <v>35</v>
      </c>
      <c r="F913" s="1481" t="s">
        <v>2258</v>
      </c>
      <c r="G913" s="1482" t="str">
        <f t="shared" si="297"/>
        <v>Carota diamantata pt. gresie portelanata &amp; piatra - diam. 35mm - Super Premium - DXDH.80407.35</v>
      </c>
      <c r="H913" s="1558" t="s">
        <v>984</v>
      </c>
      <c r="I913" s="1539">
        <v>186.37380000000002</v>
      </c>
      <c r="J913" s="1542"/>
      <c r="K913" s="1540" t="s">
        <v>1044</v>
      </c>
      <c r="L913" s="1829">
        <f t="shared" si="300"/>
        <v>136.1</v>
      </c>
      <c r="M913" s="1539">
        <f t="shared" si="299"/>
        <v>139.78035</v>
      </c>
      <c r="N913" s="1539">
        <f t="shared" si="295"/>
        <v>149.09904000000003</v>
      </c>
      <c r="O913" s="1539">
        <v>186.37380000000002</v>
      </c>
      <c r="P913" s="1539">
        <f t="shared" si="296"/>
        <v>221.78482200000002</v>
      </c>
    </row>
    <row r="914" spans="1:16" ht="15" customHeight="1">
      <c r="A914" s="548" t="s">
        <v>2008</v>
      </c>
      <c r="B914" s="1917" t="s">
        <v>8824</v>
      </c>
      <c r="C914" s="1480" t="str">
        <f t="shared" si="292"/>
        <v>DXDH.80407.40</v>
      </c>
      <c r="D914" s="1504" t="s">
        <v>4153</v>
      </c>
      <c r="E914" s="1481">
        <v>40</v>
      </c>
      <c r="F914" s="1481" t="s">
        <v>2258</v>
      </c>
      <c r="G914" s="1482" t="str">
        <f t="shared" si="297"/>
        <v>Carota diamantata pt. gresie portelanata &amp; piatra - diam. 40mm - Super Premium - DXDH.80407.40</v>
      </c>
      <c r="H914" s="1558" t="s">
        <v>984</v>
      </c>
      <c r="I914" s="1539">
        <v>227.74320000000003</v>
      </c>
      <c r="J914" s="1542"/>
      <c r="K914" s="1540" t="s">
        <v>1044</v>
      </c>
      <c r="L914" s="1829">
        <f t="shared" si="300"/>
        <v>166.29999999999998</v>
      </c>
      <c r="M914" s="1539">
        <f t="shared" si="299"/>
        <v>170.80740000000003</v>
      </c>
      <c r="N914" s="1539">
        <f t="shared" si="295"/>
        <v>182.19456000000002</v>
      </c>
      <c r="O914" s="1539">
        <v>227.74320000000003</v>
      </c>
      <c r="P914" s="1539">
        <f t="shared" si="296"/>
        <v>271.014408</v>
      </c>
    </row>
    <row r="915" spans="1:16" ht="15" customHeight="1">
      <c r="A915" s="548" t="s">
        <v>2009</v>
      </c>
      <c r="B915" s="1917">
        <v>80407.42</v>
      </c>
      <c r="C915" s="1480" t="str">
        <f t="shared" si="292"/>
        <v>DXDH.80407.42</v>
      </c>
      <c r="D915" s="1504" t="s">
        <v>4153</v>
      </c>
      <c r="E915" s="1481">
        <v>42</v>
      </c>
      <c r="F915" s="1481" t="s">
        <v>2258</v>
      </c>
      <c r="G915" s="1482" t="str">
        <f t="shared" si="297"/>
        <v>Carota diamantata pt. gresie portelanata &amp; piatra - diam. 42mm - Super Premium - DXDH.80407.42</v>
      </c>
      <c r="H915" s="1558" t="s">
        <v>984</v>
      </c>
      <c r="I915" s="1539">
        <v>238.995</v>
      </c>
      <c r="J915" s="1542"/>
      <c r="K915" s="1540" t="s">
        <v>1044</v>
      </c>
      <c r="L915" s="1829">
        <f t="shared" si="300"/>
        <v>174.5</v>
      </c>
      <c r="M915" s="1539">
        <f t="shared" si="299"/>
        <v>179.24625</v>
      </c>
      <c r="N915" s="1539">
        <f t="shared" si="295"/>
        <v>191.19600000000003</v>
      </c>
      <c r="O915" s="1539">
        <v>238.995</v>
      </c>
      <c r="P915" s="1539">
        <f t="shared" si="296"/>
        <v>284.40404999999998</v>
      </c>
    </row>
    <row r="916" spans="1:16" ht="15" customHeight="1">
      <c r="A916" s="548" t="s">
        <v>2010</v>
      </c>
      <c r="B916" s="1917">
        <v>80407.45</v>
      </c>
      <c r="C916" s="1480" t="str">
        <f t="shared" si="292"/>
        <v>DXDH.80407.45</v>
      </c>
      <c r="D916" s="1504" t="s">
        <v>4153</v>
      </c>
      <c r="E916" s="1481">
        <v>45</v>
      </c>
      <c r="F916" s="1481" t="s">
        <v>2258</v>
      </c>
      <c r="G916" s="1482" t="str">
        <f t="shared" si="297"/>
        <v>Carota diamantata pt. gresie portelanata &amp; piatra - diam. 45mm - Super Premium - DXDH.80407.45</v>
      </c>
      <c r="H916" s="1558" t="s">
        <v>984</v>
      </c>
      <c r="I916" s="1539">
        <v>252.70020000000002</v>
      </c>
      <c r="J916" s="1542"/>
      <c r="K916" s="1540" t="s">
        <v>1044</v>
      </c>
      <c r="L916" s="1829">
        <f t="shared" si="300"/>
        <v>184.5</v>
      </c>
      <c r="M916" s="1539">
        <f t="shared" si="299"/>
        <v>189.52515000000002</v>
      </c>
      <c r="N916" s="1539">
        <f t="shared" si="295"/>
        <v>202.16016000000002</v>
      </c>
      <c r="O916" s="1539">
        <v>252.70020000000002</v>
      </c>
      <c r="P916" s="1539">
        <f t="shared" si="296"/>
        <v>300.71323799999999</v>
      </c>
    </row>
    <row r="917" spans="1:16" ht="15" customHeight="1">
      <c r="A917" s="548" t="s">
        <v>2011</v>
      </c>
      <c r="B917" s="1917" t="s">
        <v>8825</v>
      </c>
      <c r="C917" s="1480" t="str">
        <f t="shared" si="292"/>
        <v>DXDH.80407.50</v>
      </c>
      <c r="D917" s="1504" t="s">
        <v>4153</v>
      </c>
      <c r="E917" s="1481">
        <v>50</v>
      </c>
      <c r="F917" s="1481" t="s">
        <v>2258</v>
      </c>
      <c r="G917" s="1482" t="str">
        <f t="shared" si="297"/>
        <v>Carota diamantata pt. gresie portelanata &amp; piatra - diam. 50mm - Super Premium - DXDH.80407.50</v>
      </c>
      <c r="H917" s="1558" t="s">
        <v>984</v>
      </c>
      <c r="I917" s="1539">
        <v>269.11260000000004</v>
      </c>
      <c r="J917" s="1542"/>
      <c r="K917" s="1540" t="s">
        <v>1044</v>
      </c>
      <c r="L917" s="1829">
        <f t="shared" si="300"/>
        <v>196.5</v>
      </c>
      <c r="M917" s="1539">
        <f t="shared" si="299"/>
        <v>201.83445000000003</v>
      </c>
      <c r="N917" s="1539">
        <f t="shared" si="295"/>
        <v>215.29008000000005</v>
      </c>
      <c r="O917" s="1539">
        <v>269.11260000000004</v>
      </c>
      <c r="P917" s="1539">
        <f t="shared" si="296"/>
        <v>320.24399400000004</v>
      </c>
    </row>
    <row r="918" spans="1:16" ht="15" customHeight="1">
      <c r="A918" s="548" t="s">
        <v>2012</v>
      </c>
      <c r="B918" s="1917">
        <v>80407.55</v>
      </c>
      <c r="C918" s="1480" t="str">
        <f t="shared" si="292"/>
        <v>DXDH.80407.55</v>
      </c>
      <c r="D918" s="1504" t="s">
        <v>4153</v>
      </c>
      <c r="E918" s="1481">
        <v>55</v>
      </c>
      <c r="F918" s="1481" t="s">
        <v>2258</v>
      </c>
      <c r="G918" s="1482" t="str">
        <f t="shared" si="297"/>
        <v>Carota diamantata pt. gresie portelanata &amp; piatra - diam. 55mm - Super Premium - DXDH.80407.55</v>
      </c>
      <c r="H918" s="1558" t="s">
        <v>984</v>
      </c>
      <c r="I918" s="1539">
        <v>312.17400000000004</v>
      </c>
      <c r="J918" s="1542"/>
      <c r="K918" s="1540" t="s">
        <v>1044</v>
      </c>
      <c r="L918" s="1829">
        <f t="shared" si="300"/>
        <v>227.9</v>
      </c>
      <c r="M918" s="1539">
        <f t="shared" si="299"/>
        <v>234.13050000000004</v>
      </c>
      <c r="N918" s="1539">
        <f t="shared" si="295"/>
        <v>249.73920000000004</v>
      </c>
      <c r="O918" s="1539">
        <v>312.17400000000004</v>
      </c>
      <c r="P918" s="1539">
        <f t="shared" si="296"/>
        <v>371.48706000000004</v>
      </c>
    </row>
    <row r="919" spans="1:16" ht="15" customHeight="1">
      <c r="A919" s="548" t="s">
        <v>2013</v>
      </c>
      <c r="B919" s="1917" t="s">
        <v>8826</v>
      </c>
      <c r="C919" s="1480" t="str">
        <f t="shared" si="292"/>
        <v>DXDH.80407.60</v>
      </c>
      <c r="D919" s="1504" t="s">
        <v>4153</v>
      </c>
      <c r="E919" s="1481">
        <v>60</v>
      </c>
      <c r="F919" s="1481" t="s">
        <v>2258</v>
      </c>
      <c r="G919" s="1482" t="str">
        <f t="shared" si="297"/>
        <v>Carota diamantata pt. gresie portelanata &amp; piatra - diam. 60mm - Super Premium - DXDH.80407.60</v>
      </c>
      <c r="H919" s="1558" t="s">
        <v>984</v>
      </c>
      <c r="I919" s="1539">
        <v>324.35640000000006</v>
      </c>
      <c r="J919" s="1542"/>
      <c r="K919" s="1540" t="s">
        <v>1044</v>
      </c>
      <c r="L919" s="1829">
        <f t="shared" si="300"/>
        <v>236.79999999999998</v>
      </c>
      <c r="M919" s="1539">
        <f t="shared" si="299"/>
        <v>243.26730000000003</v>
      </c>
      <c r="N919" s="1539">
        <f t="shared" si="295"/>
        <v>259.48512000000005</v>
      </c>
      <c r="O919" s="1539">
        <v>324.35640000000006</v>
      </c>
      <c r="P919" s="1539">
        <f t="shared" si="296"/>
        <v>385.98411600000009</v>
      </c>
    </row>
    <row r="920" spans="1:16" ht="15" customHeight="1">
      <c r="A920" s="548" t="s">
        <v>2014</v>
      </c>
      <c r="B920" s="1917">
        <v>80407.649999999994</v>
      </c>
      <c r="C920" s="1480" t="str">
        <f t="shared" si="292"/>
        <v>DXDH.80407.65</v>
      </c>
      <c r="D920" s="1504" t="s">
        <v>4153</v>
      </c>
      <c r="E920" s="1481">
        <v>65</v>
      </c>
      <c r="F920" s="1481" t="s">
        <v>2258</v>
      </c>
      <c r="G920" s="1482" t="str">
        <f t="shared" si="297"/>
        <v>Carota diamantata pt. gresie portelanata &amp; piatra - diam. 65mm - Super Premium - DXDH.80407.65</v>
      </c>
      <c r="H920" s="1558" t="s">
        <v>984</v>
      </c>
      <c r="I920" s="1539">
        <v>343.72980000000001</v>
      </c>
      <c r="J920" s="1542"/>
      <c r="K920" s="1540" t="s">
        <v>1044</v>
      </c>
      <c r="L920" s="1829">
        <f t="shared" si="300"/>
        <v>251</v>
      </c>
      <c r="M920" s="1539">
        <f t="shared" si="299"/>
        <v>257.79734999999999</v>
      </c>
      <c r="N920" s="1539">
        <f t="shared" si="295"/>
        <v>274.98384000000004</v>
      </c>
      <c r="O920" s="1539">
        <v>343.72980000000001</v>
      </c>
      <c r="P920" s="1539">
        <f t="shared" si="296"/>
        <v>409.03846199999998</v>
      </c>
    </row>
    <row r="921" spans="1:16" ht="15" customHeight="1">
      <c r="A921" s="548" t="s">
        <v>2015</v>
      </c>
      <c r="B921" s="1917">
        <v>80407.679999999993</v>
      </c>
      <c r="C921" s="1480" t="str">
        <f t="shared" si="292"/>
        <v>DXDH.80407.68</v>
      </c>
      <c r="D921" s="1504" t="s">
        <v>4153</v>
      </c>
      <c r="E921" s="1481">
        <v>68</v>
      </c>
      <c r="F921" s="1481" t="s">
        <v>2258</v>
      </c>
      <c r="G921" s="1482" t="str">
        <f t="shared" si="297"/>
        <v>Carota diamantata pt. gresie portelanata &amp; piatra - diam. 68mm - Super Premium - DXDH.80407.68</v>
      </c>
      <c r="H921" s="1558" t="s">
        <v>984</v>
      </c>
      <c r="I921" s="1539">
        <v>379.51560000000001</v>
      </c>
      <c r="J921" s="1542"/>
      <c r="K921" s="1540" t="s">
        <v>1044</v>
      </c>
      <c r="L921" s="1829">
        <f t="shared" si="300"/>
        <v>277.10000000000002</v>
      </c>
      <c r="M921" s="1539">
        <f t="shared" si="299"/>
        <v>284.63670000000002</v>
      </c>
      <c r="N921" s="1539">
        <f t="shared" si="295"/>
        <v>303.61248000000001</v>
      </c>
      <c r="O921" s="1539">
        <v>379.51560000000001</v>
      </c>
      <c r="P921" s="1539">
        <f t="shared" si="296"/>
        <v>451.62356399999999</v>
      </c>
    </row>
    <row r="922" spans="1:16" ht="15" customHeight="1">
      <c r="A922" s="548" t="s">
        <v>2016</v>
      </c>
      <c r="B922" s="1917">
        <v>80407.75</v>
      </c>
      <c r="C922" s="1480" t="str">
        <f t="shared" si="292"/>
        <v>DXDH.80407.75</v>
      </c>
      <c r="D922" s="1504" t="s">
        <v>4153</v>
      </c>
      <c r="E922" s="1481">
        <v>75</v>
      </c>
      <c r="F922" s="1481" t="s">
        <v>2258</v>
      </c>
      <c r="G922" s="1482" t="str">
        <f t="shared" si="297"/>
        <v>Carota diamantata pt. gresie portelanata &amp; piatra - diam. 75mm - Super Premium - DXDH.80407.75</v>
      </c>
      <c r="H922" s="1558" t="s">
        <v>984</v>
      </c>
      <c r="I922" s="1539">
        <v>407.17980000000006</v>
      </c>
      <c r="J922" s="1542"/>
      <c r="K922" s="1540" t="s">
        <v>1044</v>
      </c>
      <c r="L922" s="1829">
        <f t="shared" si="300"/>
        <v>297.3</v>
      </c>
      <c r="M922" s="1539">
        <f t="shared" si="299"/>
        <v>305.38485000000003</v>
      </c>
      <c r="N922" s="1539">
        <f t="shared" si="295"/>
        <v>325.74384000000009</v>
      </c>
      <c r="O922" s="1539">
        <v>407.17980000000006</v>
      </c>
      <c r="P922" s="1539">
        <f t="shared" si="296"/>
        <v>484.54396200000002</v>
      </c>
    </row>
    <row r="923" spans="1:16" ht="15" customHeight="1">
      <c r="A923" s="548" t="s">
        <v>2017</v>
      </c>
      <c r="B923" s="1917">
        <v>80407.820000000007</v>
      </c>
      <c r="C923" s="1480" t="str">
        <f t="shared" si="292"/>
        <v>DXDH.80407.82</v>
      </c>
      <c r="D923" s="1504" t="s">
        <v>4153</v>
      </c>
      <c r="E923" s="1481">
        <v>82</v>
      </c>
      <c r="F923" s="1481" t="s">
        <v>2258</v>
      </c>
      <c r="G923" s="1482" t="str">
        <f t="shared" si="297"/>
        <v>Carota diamantata pt. gresie portelanata &amp; piatra - diam. 82mm - Super Premium - DXDH.80407.82</v>
      </c>
      <c r="H923" s="1558" t="s">
        <v>984</v>
      </c>
      <c r="I923" s="1539">
        <v>519.52859999999998</v>
      </c>
      <c r="J923" s="1542"/>
      <c r="K923" s="1540" t="s">
        <v>1044</v>
      </c>
      <c r="L923" s="1829">
        <f t="shared" si="300"/>
        <v>379.3</v>
      </c>
      <c r="M923" s="1539">
        <f t="shared" si="299"/>
        <v>389.64644999999996</v>
      </c>
      <c r="N923" s="1539">
        <f t="shared" si="295"/>
        <v>415.62288000000001</v>
      </c>
      <c r="O923" s="1539">
        <v>519.52859999999998</v>
      </c>
      <c r="P923" s="1539">
        <f t="shared" si="296"/>
        <v>618.23903399999995</v>
      </c>
    </row>
    <row r="924" spans="1:16" ht="15" customHeight="1">
      <c r="A924" s="548" t="s">
        <v>2018</v>
      </c>
      <c r="B924" s="1917" t="s">
        <v>8827</v>
      </c>
      <c r="C924" s="1480" t="str">
        <f t="shared" si="292"/>
        <v>DXDH.80407.100</v>
      </c>
      <c r="D924" s="1504" t="s">
        <v>4153</v>
      </c>
      <c r="E924" s="1481">
        <v>100</v>
      </c>
      <c r="F924" s="1481" t="s">
        <v>2258</v>
      </c>
      <c r="G924" s="1482" t="str">
        <f t="shared" si="297"/>
        <v>Carota diamantata pt. gresie portelanata &amp; piatra - diam. 100mm - Super Premium - DXDH.80407.100</v>
      </c>
      <c r="H924" s="1558" t="s">
        <v>984</v>
      </c>
      <c r="I924" s="1539">
        <v>583.57080000000008</v>
      </c>
      <c r="J924" s="1542"/>
      <c r="K924" s="1540" t="s">
        <v>1044</v>
      </c>
      <c r="L924" s="1829">
        <f t="shared" si="300"/>
        <v>426.1</v>
      </c>
      <c r="M924" s="1539">
        <f t="shared" si="299"/>
        <v>437.67810000000009</v>
      </c>
      <c r="N924" s="1539">
        <f t="shared" si="295"/>
        <v>466.85664000000008</v>
      </c>
      <c r="O924" s="1539">
        <v>583.57080000000008</v>
      </c>
      <c r="P924" s="1539">
        <f t="shared" si="296"/>
        <v>694.44925200000012</v>
      </c>
    </row>
    <row r="925" spans="1:16" ht="15" customHeight="1">
      <c r="A925" s="548" t="s">
        <v>2019</v>
      </c>
      <c r="B925" s="1919" t="s">
        <v>8828</v>
      </c>
      <c r="C925" s="1480" t="str">
        <f t="shared" si="292"/>
        <v>DXDH.80407.110</v>
      </c>
      <c r="D925" s="1504" t="s">
        <v>4153</v>
      </c>
      <c r="E925" s="1481">
        <v>110</v>
      </c>
      <c r="F925" s="1481" t="s">
        <v>2258</v>
      </c>
      <c r="G925" s="1482" t="str">
        <f t="shared" si="297"/>
        <v>Carota diamantata pt. gresie portelanata &amp; piatra - diam. 110mm - Super Premium - DXDH.80407.110</v>
      </c>
      <c r="H925" s="1558" t="s">
        <v>984</v>
      </c>
      <c r="I925" s="1539">
        <v>675.86940000000004</v>
      </c>
      <c r="J925" s="1542"/>
      <c r="K925" s="1540" t="s">
        <v>1044</v>
      </c>
      <c r="L925" s="1829">
        <f t="shared" si="300"/>
        <v>493.40000000000003</v>
      </c>
      <c r="M925" s="1539">
        <f t="shared" si="299"/>
        <v>506.90205000000003</v>
      </c>
      <c r="N925" s="1539">
        <f t="shared" si="295"/>
        <v>540.6955200000001</v>
      </c>
      <c r="O925" s="1539">
        <v>675.86940000000004</v>
      </c>
      <c r="P925" s="1539">
        <f t="shared" si="296"/>
        <v>804.28458599999999</v>
      </c>
    </row>
    <row r="926" spans="1:16" ht="15" customHeight="1">
      <c r="B926" s="1478"/>
      <c r="I926" s="1541"/>
      <c r="J926" s="1482"/>
      <c r="K926" s="1525"/>
      <c r="L926" s="1843"/>
      <c r="M926" s="1541"/>
      <c r="N926" s="1541"/>
      <c r="O926" s="1541"/>
      <c r="P926" s="1541"/>
    </row>
    <row r="927" spans="1:16" ht="15" customHeight="1">
      <c r="B927" s="1478"/>
      <c r="I927" s="1541"/>
      <c r="J927" s="1482"/>
      <c r="K927" s="1525"/>
      <c r="L927" s="1843"/>
      <c r="M927" s="1541"/>
      <c r="N927" s="1541"/>
      <c r="O927" s="1541"/>
      <c r="P927" s="1478"/>
    </row>
    <row r="928" spans="1:16" ht="15" customHeight="1">
      <c r="A928" s="194" t="s">
        <v>2020</v>
      </c>
      <c r="B928" s="1486" t="s">
        <v>2021</v>
      </c>
      <c r="C928" s="1480" t="str">
        <f t="shared" si="292"/>
        <v>DXDH.80407.Satz20-68</v>
      </c>
      <c r="D928" s="1504" t="s">
        <v>4153</v>
      </c>
      <c r="E928" s="1481" t="s">
        <v>2260</v>
      </c>
      <c r="F928" s="1481" t="s">
        <v>2258</v>
      </c>
      <c r="G928" s="1482" t="str">
        <f>CONCATENATE("Set carote diamantate pt. ",D928," diam. ",E928,"mm ",K928," - ",C928)</f>
        <v>Set carote diamantate pt. gresie portelanata &amp; piatra - diam. 20, 35, 45, 50, 68mm Super Premium - DXDH.80407.Satz20-68</v>
      </c>
      <c r="H928" s="1553" t="s">
        <v>984</v>
      </c>
      <c r="I928" s="1541">
        <v>1218.6630000000002</v>
      </c>
      <c r="J928" s="1482"/>
      <c r="K928" s="1525" t="s">
        <v>1044</v>
      </c>
      <c r="L928" s="1761">
        <f t="shared" ref="L928:L931" si="301">ROUNDUP(O928*0.73,1)</f>
        <v>889.7</v>
      </c>
      <c r="M928" s="1541">
        <f t="shared" ref="M928" si="302">O928*0.75</f>
        <v>913.99725000000012</v>
      </c>
      <c r="N928" s="1541">
        <f t="shared" si="295"/>
        <v>974.93040000000019</v>
      </c>
      <c r="O928" s="1541">
        <v>1218.6630000000002</v>
      </c>
      <c r="P928" s="1541">
        <f t="shared" si="296"/>
        <v>1450.2089700000001</v>
      </c>
    </row>
    <row r="929" spans="1:17" ht="15" customHeight="1">
      <c r="A929" s="1543"/>
      <c r="B929" s="1494" t="s">
        <v>2022</v>
      </c>
      <c r="C929" s="1480" t="str">
        <f t="shared" si="292"/>
        <v>DXDH.80407.S20-75 / 80407.Set</v>
      </c>
      <c r="D929" s="1504" t="s">
        <v>4153</v>
      </c>
      <c r="E929" s="1481" t="s">
        <v>2261</v>
      </c>
      <c r="F929" s="1481" t="s">
        <v>2258</v>
      </c>
      <c r="G929" s="1482" t="str">
        <f>CONCATENATE("Set carote diamantate pt. ",D929," diam. ",E929,"mm ",K929," - ",C929)</f>
        <v>Set carote diamantate pt. gresie portelanata &amp; piatra - diam. 20, 35, 50, 75mm Super Premium - DXDH.80407.S20-75 / 80407.Set</v>
      </c>
      <c r="H929" s="1558" t="s">
        <v>984</v>
      </c>
      <c r="I929" s="1539">
        <v>755</v>
      </c>
      <c r="J929" s="1542"/>
      <c r="K929" s="1540" t="s">
        <v>1044</v>
      </c>
      <c r="L929" s="1829">
        <f t="shared" si="301"/>
        <v>551.20000000000005</v>
      </c>
      <c r="M929" s="1539">
        <f>O929*0.75</f>
        <v>566.25</v>
      </c>
      <c r="N929" s="1539">
        <f>O929*0.8</f>
        <v>604</v>
      </c>
      <c r="O929" s="1539">
        <v>755</v>
      </c>
      <c r="P929" s="1539">
        <f t="shared" si="296"/>
        <v>898.44999999999993</v>
      </c>
    </row>
    <row r="930" spans="1:17" ht="15" customHeight="1">
      <c r="I930" s="1541"/>
      <c r="J930" s="1482"/>
      <c r="K930" s="1525"/>
      <c r="L930" s="1843"/>
      <c r="M930" s="1541"/>
      <c r="N930" s="1541"/>
      <c r="O930" s="1541"/>
      <c r="P930" s="1541"/>
    </row>
    <row r="931" spans="1:17" ht="15" customHeight="1">
      <c r="A931" s="194" t="s">
        <v>2026</v>
      </c>
      <c r="B931" s="1478" t="s">
        <v>2027</v>
      </c>
      <c r="C931" s="1480" t="str">
        <f>CONCATENATE("DXDH.",B931)</f>
        <v>DXDH.80407.Adapter M14</v>
      </c>
      <c r="D931" s="1478" t="s">
        <v>2028</v>
      </c>
      <c r="G931" s="1482" t="str">
        <f>CONCATENATE("Adaptor carote diamantate ",D931,E931, K931," - ",C931)</f>
        <v>Adaptor carote diamantate 8 mm, hexagonal - M14 - DXDH.80407.Adapter M14</v>
      </c>
      <c r="I931" s="1541">
        <v>50</v>
      </c>
      <c r="J931" s="1482"/>
      <c r="K931" s="1525"/>
      <c r="L931" s="1761">
        <f t="shared" si="301"/>
        <v>36.5</v>
      </c>
      <c r="M931" s="565">
        <f>O931*0.75</f>
        <v>37.5</v>
      </c>
      <c r="N931" s="1541">
        <f>O931*0.8</f>
        <v>40</v>
      </c>
      <c r="O931" s="1541">
        <v>50</v>
      </c>
      <c r="P931" s="1541">
        <f>O931*1.19</f>
        <v>59.5</v>
      </c>
    </row>
    <row r="933" spans="1:17" ht="15" customHeight="1">
      <c r="A933" s="206"/>
      <c r="B933" s="207"/>
      <c r="C933" s="1336"/>
      <c r="D933" s="189" t="s">
        <v>4693</v>
      </c>
      <c r="E933" s="1345"/>
      <c r="F933" s="1345"/>
      <c r="G933" s="206"/>
      <c r="H933" s="1557"/>
      <c r="I933" s="555"/>
      <c r="J933" s="208"/>
      <c r="K933" s="209"/>
      <c r="L933" s="1827"/>
      <c r="M933" s="555"/>
      <c r="N933" s="1502"/>
      <c r="O933" s="555"/>
      <c r="P933" s="1502"/>
      <c r="Q933" s="220"/>
    </row>
    <row r="934" spans="1:17" ht="15" customHeight="1">
      <c r="A934" s="194" t="s">
        <v>2023</v>
      </c>
      <c r="B934" s="1486" t="s">
        <v>2024</v>
      </c>
      <c r="C934" s="1480" t="str">
        <f>CONCATENATE("DXDH.",B934)</f>
        <v>DXDH.80407.Finger</v>
      </c>
      <c r="D934" s="1486" t="s">
        <v>2025</v>
      </c>
      <c r="E934" s="1481">
        <v>16</v>
      </c>
      <c r="F934" s="1481" t="s">
        <v>2258</v>
      </c>
      <c r="G934" s="1482" t="s">
        <v>4155</v>
      </c>
      <c r="H934" s="1553" t="s">
        <v>984</v>
      </c>
      <c r="I934" s="1541">
        <v>176.81400000000002</v>
      </c>
      <c r="J934" s="1482"/>
      <c r="K934" s="1525" t="s">
        <v>1044</v>
      </c>
      <c r="L934" s="1761">
        <f t="shared" ref="L934" si="303">ROUNDUP(O934*0.73,1)</f>
        <v>129.1</v>
      </c>
      <c r="M934" s="1541">
        <f t="shared" ref="M934" si="304">O934*0.75</f>
        <v>132.6105</v>
      </c>
      <c r="N934" s="1541">
        <f>O934*0.8</f>
        <v>141.45120000000003</v>
      </c>
      <c r="O934" s="1541">
        <v>176.81400000000002</v>
      </c>
      <c r="P934" s="1541">
        <f>O934*1.19</f>
        <v>210.40866000000003</v>
      </c>
    </row>
    <row r="936" spans="1:17" ht="15" customHeight="1">
      <c r="B936" s="1478"/>
      <c r="I936" s="1541"/>
      <c r="J936" s="1482"/>
      <c r="K936" s="1525"/>
      <c r="L936" s="1843"/>
      <c r="M936" s="1541"/>
      <c r="N936" s="1541"/>
      <c r="O936" s="1541"/>
      <c r="P936" s="1541"/>
    </row>
    <row r="937" spans="1:17" ht="15" customHeight="1">
      <c r="A937" s="195"/>
      <c r="B937" s="1490"/>
      <c r="C937" s="1339"/>
      <c r="D937" s="192" t="s">
        <v>1986</v>
      </c>
      <c r="E937" s="1348"/>
      <c r="F937" s="1348"/>
      <c r="G937" s="228"/>
      <c r="H937" s="1348"/>
      <c r="I937" s="1536"/>
      <c r="J937" s="1537"/>
      <c r="K937" s="1538"/>
      <c r="L937" s="1842"/>
      <c r="M937" s="1536"/>
      <c r="N937" s="1536"/>
      <c r="O937" s="1536"/>
      <c r="P937" s="1536"/>
    </row>
    <row r="938" spans="1:17" ht="15" customHeight="1">
      <c r="A938" s="548" t="s">
        <v>2029</v>
      </c>
      <c r="B938" s="1504" t="s">
        <v>2030</v>
      </c>
      <c r="C938" s="1480" t="str">
        <f t="shared" si="292"/>
        <v>DXDH.80408.06.W</v>
      </c>
      <c r="D938" s="1504" t="s">
        <v>4153</v>
      </c>
      <c r="E938" s="1481">
        <v>6</v>
      </c>
      <c r="F938" s="1481" t="s">
        <v>2258</v>
      </c>
      <c r="G938" s="1482" t="str">
        <f>CONCATENATE("Carota diamantata pt. ",D938," diam. ",E938,"mm -cu ceara- ",K938," - ",C938)</f>
        <v>Carota diamantata pt. gresie portelanata &amp; piatra - diam. 6mm -cu ceara- Premium - DXDH.80408.06.W</v>
      </c>
      <c r="H938" s="1558" t="s">
        <v>984</v>
      </c>
      <c r="I938" s="1539">
        <v>78.960000000000008</v>
      </c>
      <c r="J938" s="1494" t="s">
        <v>1988</v>
      </c>
      <c r="K938" s="1540" t="s">
        <v>1026</v>
      </c>
      <c r="L938" s="1829">
        <f t="shared" ref="L938:L943" si="305">ROUNDUP(O938*0.73,1)</f>
        <v>57.7</v>
      </c>
      <c r="M938" s="1539">
        <f>O938*0.75</f>
        <v>59.220000000000006</v>
      </c>
      <c r="N938" s="1539">
        <f t="shared" si="295"/>
        <v>63.168000000000006</v>
      </c>
      <c r="O938" s="1539">
        <v>78.960000000000008</v>
      </c>
      <c r="P938" s="1539">
        <f t="shared" si="296"/>
        <v>93.962400000000002</v>
      </c>
    </row>
    <row r="939" spans="1:17" ht="15" customHeight="1">
      <c r="A939" s="548" t="s">
        <v>2031</v>
      </c>
      <c r="B939" s="1504" t="s">
        <v>2032</v>
      </c>
      <c r="C939" s="1480" t="str">
        <f t="shared" si="292"/>
        <v>DXDH.80408.08.W</v>
      </c>
      <c r="D939" s="1504" t="s">
        <v>4153</v>
      </c>
      <c r="E939" s="1481">
        <v>8</v>
      </c>
      <c r="F939" s="1481" t="s">
        <v>2258</v>
      </c>
      <c r="G939" s="1482" t="str">
        <f>CONCATENATE("Carota diamantata pt. ",D939," diam. ",E939,"mm -cu ceara- ",K939," - ",C939)</f>
        <v>Carota diamantata pt. gresie portelanata &amp; piatra - diam. 8mm -cu ceara- Premium - DXDH.80408.08.W</v>
      </c>
      <c r="H939" s="1558" t="s">
        <v>984</v>
      </c>
      <c r="I939" s="1539">
        <v>93.154000000000011</v>
      </c>
      <c r="J939" s="1494" t="s">
        <v>1990</v>
      </c>
      <c r="K939" s="1540" t="s">
        <v>1026</v>
      </c>
      <c r="L939" s="1829">
        <f t="shared" si="305"/>
        <v>68.099999999999994</v>
      </c>
      <c r="M939" s="1539">
        <f t="shared" ref="M939:M943" si="306">O939*0.75</f>
        <v>69.865500000000011</v>
      </c>
      <c r="N939" s="1539">
        <f t="shared" si="295"/>
        <v>74.523200000000017</v>
      </c>
      <c r="O939" s="1539">
        <v>93.154000000000011</v>
      </c>
      <c r="P939" s="1539">
        <f t="shared" si="296"/>
        <v>110.85326000000001</v>
      </c>
    </row>
    <row r="940" spans="1:17" ht="15" customHeight="1">
      <c r="A940" s="548" t="s">
        <v>2033</v>
      </c>
      <c r="B940" s="1504" t="s">
        <v>2034</v>
      </c>
      <c r="C940" s="1480" t="str">
        <f t="shared" si="292"/>
        <v>DXDH.80408.10.W</v>
      </c>
      <c r="D940" s="1504" t="s">
        <v>4153</v>
      </c>
      <c r="E940" s="1481">
        <v>10</v>
      </c>
      <c r="F940" s="1481" t="s">
        <v>2258</v>
      </c>
      <c r="G940" s="1482" t="str">
        <f>CONCATENATE("Carota diamantata pt. ",D940," diam. ",E940,"mm -cu ceara- ",K940," - ",C940)</f>
        <v>Carota diamantata pt. gresie portelanata &amp; piatra - diam. 10mm -cu ceara- Premium - DXDH.80408.10.W</v>
      </c>
      <c r="H940" s="1558" t="s">
        <v>984</v>
      </c>
      <c r="I940" s="1539">
        <v>100.298</v>
      </c>
      <c r="J940" s="1494" t="s">
        <v>4154</v>
      </c>
      <c r="K940" s="1540" t="s">
        <v>1026</v>
      </c>
      <c r="L940" s="1829">
        <f t="shared" si="305"/>
        <v>73.3</v>
      </c>
      <c r="M940" s="1539">
        <f t="shared" si="306"/>
        <v>75.223500000000001</v>
      </c>
      <c r="N940" s="1539">
        <f t="shared" si="295"/>
        <v>80.238400000000013</v>
      </c>
      <c r="O940" s="1539">
        <v>100.298</v>
      </c>
      <c r="P940" s="1539">
        <f t="shared" si="296"/>
        <v>119.35462</v>
      </c>
    </row>
    <row r="941" spans="1:17" ht="15" customHeight="1">
      <c r="A941" s="548" t="s">
        <v>2035</v>
      </c>
      <c r="B941" s="1504" t="s">
        <v>2036</v>
      </c>
      <c r="C941" s="1480" t="str">
        <f t="shared" si="292"/>
        <v>DXDH.80408.12.W</v>
      </c>
      <c r="D941" s="1504" t="s">
        <v>4153</v>
      </c>
      <c r="E941" s="1481">
        <v>12</v>
      </c>
      <c r="F941" s="1481" t="s">
        <v>2258</v>
      </c>
      <c r="G941" s="1482" t="str">
        <f>CONCATENATE("Carota diamantata pt. ",D941," diam. ",E941,"mm -cu ceara- ",K941," - ",C941)</f>
        <v>Carota diamantata pt. gresie portelanata &amp; piatra - diam. 12mm -cu ceara- Premium - DXDH.80408.12.W</v>
      </c>
      <c r="H941" s="1558" t="s">
        <v>984</v>
      </c>
      <c r="I941" s="1539">
        <v>105.56200000000001</v>
      </c>
      <c r="J941" s="1494" t="s">
        <v>1993</v>
      </c>
      <c r="K941" s="1540" t="s">
        <v>1026</v>
      </c>
      <c r="L941" s="1829">
        <f t="shared" si="305"/>
        <v>77.099999999999994</v>
      </c>
      <c r="M941" s="1539">
        <f t="shared" si="306"/>
        <v>79.171500000000009</v>
      </c>
      <c r="N941" s="1539">
        <f t="shared" si="295"/>
        <v>84.449600000000018</v>
      </c>
      <c r="O941" s="1539">
        <v>105.56200000000001</v>
      </c>
      <c r="P941" s="1539">
        <f t="shared" si="296"/>
        <v>125.61878000000002</v>
      </c>
    </row>
    <row r="942" spans="1:17" ht="15" customHeight="1">
      <c r="A942" s="548" t="s">
        <v>2037</v>
      </c>
      <c r="B942" s="1504" t="s">
        <v>2038</v>
      </c>
      <c r="C942" s="1480" t="str">
        <f t="shared" si="292"/>
        <v>DXDH.80408.14.W</v>
      </c>
      <c r="D942" s="1504" t="s">
        <v>4153</v>
      </c>
      <c r="E942" s="1481">
        <v>14</v>
      </c>
      <c r="F942" s="1481" t="s">
        <v>2258</v>
      </c>
      <c r="G942" s="1482" t="str">
        <f>CONCATENATE("Carota diamantata pt. ",D942," diam. ",E942,"mm -cu ceara- ",K942," - ",C942)</f>
        <v>Carota diamantata pt. gresie portelanata &amp; piatra - diam. 14mm -cu ceara- Premium - DXDH.80408.14.W</v>
      </c>
      <c r="H942" s="1558" t="s">
        <v>984</v>
      </c>
      <c r="I942" s="1539">
        <v>113.55200000000001</v>
      </c>
      <c r="J942" s="1542"/>
      <c r="K942" s="1540" t="s">
        <v>1026</v>
      </c>
      <c r="L942" s="1829">
        <f t="shared" si="305"/>
        <v>82.899999999999991</v>
      </c>
      <c r="M942" s="1539">
        <f t="shared" si="306"/>
        <v>85.164000000000001</v>
      </c>
      <c r="N942" s="1539">
        <f t="shared" si="295"/>
        <v>90.841600000000014</v>
      </c>
      <c r="O942" s="1539">
        <v>113.55200000000001</v>
      </c>
      <c r="P942" s="1539">
        <f t="shared" si="296"/>
        <v>135.12688</v>
      </c>
    </row>
    <row r="943" spans="1:17" ht="15" customHeight="1">
      <c r="A943" s="548" t="s">
        <v>2039</v>
      </c>
      <c r="B943" s="1504" t="s">
        <v>2040</v>
      </c>
      <c r="C943" s="1480" t="str">
        <f t="shared" si="292"/>
        <v>DXDH.80408.Satz6-10W</v>
      </c>
      <c r="D943" s="1504" t="s">
        <v>4153</v>
      </c>
      <c r="E943" s="1481" t="s">
        <v>2259</v>
      </c>
      <c r="F943" s="1481" t="s">
        <v>2258</v>
      </c>
      <c r="G943" s="1482" t="str">
        <f>CONCATENATE("Set carote diamantata pt. ",D943," diam. ",E943,"mm - cu ceara- ",K943," - ",C943)</f>
        <v>Set carote diamantata pt. gresie portelanata &amp; piatra - diam. 6, 8, 10mm - cu ceara- Premium - DXDH.80408.Satz6-10W</v>
      </c>
      <c r="H943" s="1558" t="s">
        <v>984</v>
      </c>
      <c r="I943" s="1539">
        <v>298.82600000000002</v>
      </c>
      <c r="J943" s="1542"/>
      <c r="K943" s="1540" t="s">
        <v>1026</v>
      </c>
      <c r="L943" s="1829">
        <f t="shared" si="305"/>
        <v>218.2</v>
      </c>
      <c r="M943" s="1539">
        <f t="shared" si="306"/>
        <v>224.11950000000002</v>
      </c>
      <c r="N943" s="1539">
        <f t="shared" si="295"/>
        <v>239.06080000000003</v>
      </c>
      <c r="O943" s="1539">
        <v>298.82600000000002</v>
      </c>
      <c r="P943" s="1539">
        <f t="shared" si="296"/>
        <v>355.60293999999999</v>
      </c>
    </row>
    <row r="944" spans="1:17" ht="15" customHeight="1">
      <c r="B944" s="1478"/>
      <c r="I944" s="1541"/>
      <c r="J944" s="1482"/>
      <c r="K944" s="1525"/>
      <c r="L944" s="1843"/>
      <c r="M944" s="1541"/>
      <c r="N944" s="1541"/>
      <c r="O944" s="1541"/>
      <c r="P944" s="1541"/>
    </row>
    <row r="945" spans="1:16" ht="15" customHeight="1">
      <c r="A945" s="195"/>
      <c r="B945" s="1490"/>
      <c r="C945" s="1339"/>
      <c r="D945" s="192" t="s">
        <v>1997</v>
      </c>
      <c r="E945" s="1348"/>
      <c r="F945" s="1348"/>
      <c r="G945" s="228"/>
      <c r="H945" s="1348"/>
      <c r="I945" s="1536"/>
      <c r="J945" s="1537"/>
      <c r="K945" s="1538"/>
      <c r="L945" s="1842"/>
      <c r="M945" s="1536"/>
      <c r="N945" s="1536"/>
      <c r="O945" s="1536"/>
      <c r="P945" s="1536"/>
    </row>
    <row r="946" spans="1:16" ht="15" customHeight="1">
      <c r="A946" s="548" t="s">
        <v>2041</v>
      </c>
      <c r="B946" s="1918" t="s">
        <v>8829</v>
      </c>
      <c r="C946" s="1480" t="str">
        <f t="shared" si="292"/>
        <v>DXDH.80408.20</v>
      </c>
      <c r="D946" s="1504" t="s">
        <v>4153</v>
      </c>
      <c r="E946" s="1481">
        <v>20</v>
      </c>
      <c r="F946" s="1481" t="s">
        <v>2258</v>
      </c>
      <c r="G946" s="1482" t="str">
        <f t="shared" ref="G946:G956" si="307">CONCATENATE("Carota diamantata pt. ",D946," diam. ",E946,"mm - ",K946," - ",C946)</f>
        <v>Carota diamantata pt. gresie portelanata &amp; piatra - diam. 20mm - Premium - DXDH.80408.20</v>
      </c>
      <c r="H946" s="1558" t="s">
        <v>984</v>
      </c>
      <c r="I946" s="1539">
        <v>106.50200000000001</v>
      </c>
      <c r="J946" s="1494" t="s">
        <v>1988</v>
      </c>
      <c r="K946" s="1540" t="s">
        <v>1026</v>
      </c>
      <c r="L946" s="1829">
        <f t="shared" ref="L946:L957" si="308">ROUNDUP(O946*0.73,1)</f>
        <v>77.8</v>
      </c>
      <c r="M946" s="1539">
        <f>O946*0.75</f>
        <v>79.876500000000007</v>
      </c>
      <c r="N946" s="1539">
        <f t="shared" si="295"/>
        <v>85.201600000000013</v>
      </c>
      <c r="O946" s="1539">
        <v>106.50200000000001</v>
      </c>
      <c r="P946" s="1539">
        <f t="shared" si="296"/>
        <v>126.73738</v>
      </c>
    </row>
    <row r="947" spans="1:16" ht="15" customHeight="1">
      <c r="A947" s="548" t="s">
        <v>2042</v>
      </c>
      <c r="B947" s="1918" t="s">
        <v>8830</v>
      </c>
      <c r="C947" s="1480" t="str">
        <f t="shared" si="292"/>
        <v>DXDH.80408.27</v>
      </c>
      <c r="D947" s="1504" t="s">
        <v>4153</v>
      </c>
      <c r="E947" s="1481">
        <v>27</v>
      </c>
      <c r="F947" s="1481" t="s">
        <v>2258</v>
      </c>
      <c r="G947" s="1482" t="str">
        <f t="shared" si="307"/>
        <v>Carota diamantata pt. gresie portelanata &amp; piatra - diam. 27mm - Premium - DXDH.80408.27</v>
      </c>
      <c r="H947" s="1558" t="s">
        <v>984</v>
      </c>
      <c r="I947" s="1539">
        <v>111.86000000000001</v>
      </c>
      <c r="J947" s="1494" t="s">
        <v>1990</v>
      </c>
      <c r="K947" s="1540" t="s">
        <v>1026</v>
      </c>
      <c r="L947" s="1829">
        <f t="shared" si="308"/>
        <v>81.699999999999989</v>
      </c>
      <c r="M947" s="1539">
        <f t="shared" ref="M947:M957" si="309">O947*0.75</f>
        <v>83.89500000000001</v>
      </c>
      <c r="N947" s="1539">
        <f t="shared" si="295"/>
        <v>89.488000000000014</v>
      </c>
      <c r="O947" s="1539">
        <v>111.86000000000001</v>
      </c>
      <c r="P947" s="1539">
        <f t="shared" si="296"/>
        <v>133.11340000000001</v>
      </c>
    </row>
    <row r="948" spans="1:16" ht="15" customHeight="1">
      <c r="A948" s="548" t="s">
        <v>2043</v>
      </c>
      <c r="B948" s="1918" t="s">
        <v>8831</v>
      </c>
      <c r="C948" s="1480" t="str">
        <f t="shared" si="292"/>
        <v>DXDH.80408.35</v>
      </c>
      <c r="D948" s="1504" t="s">
        <v>4153</v>
      </c>
      <c r="E948" s="1481">
        <v>35</v>
      </c>
      <c r="F948" s="1481" t="s">
        <v>2258</v>
      </c>
      <c r="G948" s="1482" t="str">
        <f t="shared" si="307"/>
        <v>Carota diamantata pt. gresie portelanata &amp; piatra - diam. 35mm - Premium - DXDH.80408.35</v>
      </c>
      <c r="H948" s="1558" t="s">
        <v>984</v>
      </c>
      <c r="I948" s="1539">
        <v>122.482</v>
      </c>
      <c r="J948" s="1494" t="s">
        <v>4154</v>
      </c>
      <c r="K948" s="1540" t="s">
        <v>1026</v>
      </c>
      <c r="L948" s="1829">
        <f t="shared" si="308"/>
        <v>89.5</v>
      </c>
      <c r="M948" s="1539">
        <f t="shared" si="309"/>
        <v>91.861500000000007</v>
      </c>
      <c r="N948" s="1539">
        <f t="shared" si="295"/>
        <v>97.985600000000005</v>
      </c>
      <c r="O948" s="1539">
        <v>122.482</v>
      </c>
      <c r="P948" s="1539">
        <f t="shared" si="296"/>
        <v>145.75358</v>
      </c>
    </row>
    <row r="949" spans="1:16" ht="15" customHeight="1">
      <c r="A949" s="548" t="s">
        <v>2044</v>
      </c>
      <c r="B949" s="1918" t="s">
        <v>8832</v>
      </c>
      <c r="C949" s="1480" t="str">
        <f t="shared" si="292"/>
        <v>DXDH.80408.40</v>
      </c>
      <c r="D949" s="1504" t="s">
        <v>4153</v>
      </c>
      <c r="E949" s="1481">
        <v>40</v>
      </c>
      <c r="F949" s="1481" t="s">
        <v>2258</v>
      </c>
      <c r="G949" s="1482" t="str">
        <f t="shared" si="307"/>
        <v>Carota diamantata pt. gresie portelanata &amp; piatra - diam. 40mm - Premium - DXDH.80408.40</v>
      </c>
      <c r="H949" s="1558" t="s">
        <v>984</v>
      </c>
      <c r="I949" s="1539">
        <v>149.36600000000001</v>
      </c>
      <c r="J949" s="1494" t="s">
        <v>1993</v>
      </c>
      <c r="K949" s="1540" t="s">
        <v>1026</v>
      </c>
      <c r="L949" s="1829">
        <f t="shared" si="308"/>
        <v>109.1</v>
      </c>
      <c r="M949" s="1539">
        <f t="shared" si="309"/>
        <v>112.02450000000002</v>
      </c>
      <c r="N949" s="1539">
        <f t="shared" si="295"/>
        <v>119.49280000000002</v>
      </c>
      <c r="O949" s="1539">
        <v>149.36600000000001</v>
      </c>
      <c r="P949" s="1539">
        <f t="shared" si="296"/>
        <v>177.74554000000001</v>
      </c>
    </row>
    <row r="950" spans="1:16" ht="15" customHeight="1">
      <c r="A950" s="548" t="s">
        <v>2045</v>
      </c>
      <c r="B950" s="1918" t="s">
        <v>8833</v>
      </c>
      <c r="C950" s="1480" t="str">
        <f t="shared" si="292"/>
        <v>DXDH.80408.45</v>
      </c>
      <c r="D950" s="1504" t="s">
        <v>4153</v>
      </c>
      <c r="E950" s="1481">
        <v>45</v>
      </c>
      <c r="F950" s="1481" t="s">
        <v>2258</v>
      </c>
      <c r="G950" s="1482" t="str">
        <f t="shared" si="307"/>
        <v>Carota diamantata pt. gresie portelanata &amp; piatra - diam. 45mm - Premium - DXDH.80408.45</v>
      </c>
      <c r="H950" s="1558" t="s">
        <v>984</v>
      </c>
      <c r="I950" s="1539">
        <v>159.89400000000003</v>
      </c>
      <c r="J950" s="1542"/>
      <c r="K950" s="1540" t="s">
        <v>1026</v>
      </c>
      <c r="L950" s="1829">
        <f t="shared" si="308"/>
        <v>116.8</v>
      </c>
      <c r="M950" s="1539">
        <f t="shared" si="309"/>
        <v>119.92050000000003</v>
      </c>
      <c r="N950" s="1539">
        <f t="shared" si="295"/>
        <v>127.91520000000003</v>
      </c>
      <c r="O950" s="1539">
        <v>159.89400000000003</v>
      </c>
      <c r="P950" s="1539">
        <f t="shared" si="296"/>
        <v>190.27386000000004</v>
      </c>
    </row>
    <row r="951" spans="1:16" ht="15" customHeight="1">
      <c r="A951" s="548" t="s">
        <v>2046</v>
      </c>
      <c r="B951" s="1918" t="s">
        <v>8834</v>
      </c>
      <c r="C951" s="1480" t="str">
        <f t="shared" si="292"/>
        <v>DXDH.80408.50</v>
      </c>
      <c r="D951" s="1504" t="s">
        <v>4153</v>
      </c>
      <c r="E951" s="1481">
        <v>50</v>
      </c>
      <c r="F951" s="1481" t="s">
        <v>2258</v>
      </c>
      <c r="G951" s="1482" t="str">
        <f t="shared" si="307"/>
        <v>Carota diamantata pt. gresie portelanata &amp; piatra - diam. 50mm - Premium - DXDH.80408.50</v>
      </c>
      <c r="H951" s="1558" t="s">
        <v>984</v>
      </c>
      <c r="I951" s="1539">
        <v>163.56</v>
      </c>
      <c r="J951" s="1542"/>
      <c r="K951" s="1540" t="s">
        <v>1026</v>
      </c>
      <c r="L951" s="1829">
        <f t="shared" si="308"/>
        <v>119.39999999999999</v>
      </c>
      <c r="M951" s="1539">
        <f t="shared" si="309"/>
        <v>122.67</v>
      </c>
      <c r="N951" s="1539">
        <f t="shared" si="295"/>
        <v>130.84800000000001</v>
      </c>
      <c r="O951" s="1539">
        <v>163.56</v>
      </c>
      <c r="P951" s="1539">
        <f t="shared" si="296"/>
        <v>194.63639999999998</v>
      </c>
    </row>
    <row r="952" spans="1:16" ht="15" customHeight="1">
      <c r="A952" s="548" t="s">
        <v>2047</v>
      </c>
      <c r="B952" s="1918" t="s">
        <v>8835</v>
      </c>
      <c r="C952" s="1480" t="str">
        <f t="shared" si="292"/>
        <v>DXDH.80408.55</v>
      </c>
      <c r="D952" s="1504" t="s">
        <v>4153</v>
      </c>
      <c r="E952" s="1481">
        <v>55</v>
      </c>
      <c r="F952" s="1481" t="s">
        <v>2258</v>
      </c>
      <c r="G952" s="1482" t="str">
        <f t="shared" si="307"/>
        <v>Carota diamantata pt. gresie portelanata &amp; piatra - diam. 55mm - Premium - DXDH.80408.55</v>
      </c>
      <c r="H952" s="1558" t="s">
        <v>984</v>
      </c>
      <c r="I952" s="1539">
        <v>196.46</v>
      </c>
      <c r="J952" s="1542"/>
      <c r="K952" s="1540" t="s">
        <v>1026</v>
      </c>
      <c r="L952" s="1829">
        <f t="shared" si="308"/>
        <v>143.5</v>
      </c>
      <c r="M952" s="1539">
        <f t="shared" si="309"/>
        <v>147.345</v>
      </c>
      <c r="N952" s="1539">
        <f t="shared" si="295"/>
        <v>157.16800000000001</v>
      </c>
      <c r="O952" s="1539">
        <v>196.46</v>
      </c>
      <c r="P952" s="1539">
        <f t="shared" si="296"/>
        <v>233.78739999999999</v>
      </c>
    </row>
    <row r="953" spans="1:16" ht="15" customHeight="1">
      <c r="A953" s="548" t="s">
        <v>2048</v>
      </c>
      <c r="B953" s="1918" t="s">
        <v>8836</v>
      </c>
      <c r="C953" s="1480" t="str">
        <f t="shared" si="292"/>
        <v>DXDH.80408.60</v>
      </c>
      <c r="D953" s="1504" t="s">
        <v>4153</v>
      </c>
      <c r="E953" s="1481">
        <v>60</v>
      </c>
      <c r="F953" s="1481" t="s">
        <v>2258</v>
      </c>
      <c r="G953" s="1482" t="str">
        <f t="shared" si="307"/>
        <v>Carota diamantata pt. gresie portelanata &amp; piatra - diam. 60mm - Premium - DXDH.80408.60</v>
      </c>
      <c r="H953" s="1558" t="s">
        <v>984</v>
      </c>
      <c r="I953" s="1539">
        <v>221.08799999999999</v>
      </c>
      <c r="J953" s="1542"/>
      <c r="K953" s="1540" t="s">
        <v>1026</v>
      </c>
      <c r="L953" s="1829">
        <f t="shared" si="308"/>
        <v>161.4</v>
      </c>
      <c r="M953" s="1539">
        <f t="shared" si="309"/>
        <v>165.816</v>
      </c>
      <c r="N953" s="1539">
        <f t="shared" si="295"/>
        <v>176.87040000000002</v>
      </c>
      <c r="O953" s="1539">
        <v>221.08799999999999</v>
      </c>
      <c r="P953" s="1539">
        <f t="shared" si="296"/>
        <v>263.09472</v>
      </c>
    </row>
    <row r="954" spans="1:16" ht="15" customHeight="1">
      <c r="A954" s="548" t="s">
        <v>2049</v>
      </c>
      <c r="B954" s="1918" t="s">
        <v>8837</v>
      </c>
      <c r="C954" s="1480" t="str">
        <f t="shared" si="292"/>
        <v>DXDH.80408.65</v>
      </c>
      <c r="D954" s="1504" t="s">
        <v>4153</v>
      </c>
      <c r="E954" s="1481">
        <v>65</v>
      </c>
      <c r="F954" s="1481" t="s">
        <v>2258</v>
      </c>
      <c r="G954" s="1482" t="str">
        <f t="shared" si="307"/>
        <v>Carota diamantata pt. gresie portelanata &amp; piatra - diam. 65mm - Premium - DXDH.80408.65</v>
      </c>
      <c r="H954" s="1558" t="s">
        <v>984</v>
      </c>
      <c r="I954" s="1539">
        <v>235.75199999999998</v>
      </c>
      <c r="J954" s="1542"/>
      <c r="K954" s="1540" t="s">
        <v>1026</v>
      </c>
      <c r="L954" s="1829">
        <f t="shared" si="308"/>
        <v>172.1</v>
      </c>
      <c r="M954" s="1539">
        <f t="shared" si="309"/>
        <v>176.81399999999999</v>
      </c>
      <c r="N954" s="1539">
        <f t="shared" si="295"/>
        <v>188.60159999999999</v>
      </c>
      <c r="O954" s="1539">
        <v>235.75199999999998</v>
      </c>
      <c r="P954" s="1539">
        <f t="shared" si="296"/>
        <v>280.54487999999998</v>
      </c>
    </row>
    <row r="955" spans="1:16" ht="15" customHeight="1">
      <c r="A955" s="548" t="s">
        <v>2050</v>
      </c>
      <c r="B955" s="1918" t="s">
        <v>8838</v>
      </c>
      <c r="C955" s="1480" t="str">
        <f t="shared" si="292"/>
        <v>DXDH.80408.68</v>
      </c>
      <c r="D955" s="1504" t="s">
        <v>4153</v>
      </c>
      <c r="E955" s="1481">
        <v>68</v>
      </c>
      <c r="F955" s="1481" t="s">
        <v>2258</v>
      </c>
      <c r="G955" s="1482" t="str">
        <f t="shared" si="307"/>
        <v>Carota diamantata pt. gresie portelanata &amp; piatra - diam. 68mm - Premium - DXDH.80408.68</v>
      </c>
      <c r="H955" s="1558" t="s">
        <v>984</v>
      </c>
      <c r="I955" s="1539">
        <v>240.54600000000002</v>
      </c>
      <c r="J955" s="1542"/>
      <c r="K955" s="1540" t="s">
        <v>1026</v>
      </c>
      <c r="L955" s="1829">
        <f t="shared" si="308"/>
        <v>175.6</v>
      </c>
      <c r="M955" s="1539">
        <f t="shared" si="309"/>
        <v>180.40950000000001</v>
      </c>
      <c r="N955" s="1539">
        <f t="shared" si="295"/>
        <v>192.43680000000003</v>
      </c>
      <c r="O955" s="1539">
        <v>240.54600000000002</v>
      </c>
      <c r="P955" s="1539">
        <f t="shared" si="296"/>
        <v>286.24974000000003</v>
      </c>
    </row>
    <row r="956" spans="1:16" ht="15" customHeight="1">
      <c r="A956" s="548" t="s">
        <v>2051</v>
      </c>
      <c r="B956" s="1918" t="s">
        <v>8839</v>
      </c>
      <c r="C956" s="1480" t="str">
        <f t="shared" si="292"/>
        <v>DXDH.80408.75</v>
      </c>
      <c r="D956" s="1504" t="s">
        <v>4153</v>
      </c>
      <c r="E956" s="1481">
        <v>75</v>
      </c>
      <c r="F956" s="1481" t="s">
        <v>2258</v>
      </c>
      <c r="G956" s="1482" t="str">
        <f t="shared" si="307"/>
        <v>Carota diamantata pt. gresie portelanata &amp; piatra - diam. 75mm - Premium - DXDH.80408.75</v>
      </c>
      <c r="H956" s="1558" t="s">
        <v>984</v>
      </c>
      <c r="I956" s="1539">
        <v>257.84199999999998</v>
      </c>
      <c r="J956" s="1542"/>
      <c r="K956" s="1540" t="s">
        <v>1026</v>
      </c>
      <c r="L956" s="1829">
        <f t="shared" si="308"/>
        <v>188.29999999999998</v>
      </c>
      <c r="M956" s="1539">
        <f t="shared" si="309"/>
        <v>193.38149999999999</v>
      </c>
      <c r="N956" s="1539">
        <f t="shared" si="295"/>
        <v>206.27359999999999</v>
      </c>
      <c r="O956" s="1539">
        <v>257.84199999999998</v>
      </c>
      <c r="P956" s="1539">
        <f t="shared" si="296"/>
        <v>306.83197999999999</v>
      </c>
    </row>
    <row r="957" spans="1:16" ht="15" customHeight="1">
      <c r="A957" s="548" t="s">
        <v>2052</v>
      </c>
      <c r="B957" s="1517" t="s">
        <v>2053</v>
      </c>
      <c r="C957" s="1480" t="str">
        <f t="shared" si="292"/>
        <v>DXDH.80408.Satz35-68</v>
      </c>
      <c r="D957" s="1504" t="s">
        <v>4153</v>
      </c>
      <c r="E957" s="1481" t="s">
        <v>2263</v>
      </c>
      <c r="F957" s="1481" t="s">
        <v>2258</v>
      </c>
      <c r="G957" s="1482" t="str">
        <f>CONCATENATE("Set carote diamantate pt. ",D957," diam. ",E957,"mm ",K957," - ",C957)</f>
        <v>Set carote diamantate pt. gresie portelanata &amp; piatra - diam. 35, 40, 50, 68mm Premium - DXDH.80408.Satz35-68</v>
      </c>
      <c r="H957" s="1558" t="s">
        <v>984</v>
      </c>
      <c r="I957" s="1539">
        <v>741.66000000000008</v>
      </c>
      <c r="J957" s="1542"/>
      <c r="K957" s="1540" t="s">
        <v>1026</v>
      </c>
      <c r="L957" s="1829">
        <f t="shared" si="308"/>
        <v>541.5</v>
      </c>
      <c r="M957" s="1539">
        <f t="shared" si="309"/>
        <v>556.24500000000012</v>
      </c>
      <c r="N957" s="1539">
        <f t="shared" si="295"/>
        <v>593.32800000000009</v>
      </c>
      <c r="O957" s="1539">
        <v>741.66000000000008</v>
      </c>
      <c r="P957" s="1539">
        <f t="shared" si="296"/>
        <v>882.57540000000006</v>
      </c>
    </row>
    <row r="958" spans="1:16" ht="15" customHeight="1">
      <c r="B958" s="1478"/>
      <c r="I958" s="1541"/>
      <c r="J958" s="1482"/>
      <c r="K958" s="1525"/>
      <c r="L958" s="1843"/>
      <c r="M958" s="1541"/>
      <c r="N958" s="1541"/>
      <c r="O958" s="1541"/>
      <c r="P958" s="1541"/>
    </row>
    <row r="959" spans="1:16" ht="15" customHeight="1">
      <c r="A959" s="195"/>
      <c r="B959" s="1490"/>
      <c r="C959" s="1339"/>
      <c r="D959" s="192" t="s">
        <v>2054</v>
      </c>
      <c r="E959" s="1348"/>
      <c r="F959" s="1348"/>
      <c r="G959" s="228"/>
      <c r="H959" s="1348"/>
      <c r="I959" s="1536"/>
      <c r="J959" s="1537"/>
      <c r="K959" s="1538"/>
      <c r="L959" s="1842"/>
      <c r="M959" s="1536"/>
      <c r="N959" s="1536"/>
      <c r="O959" s="1536"/>
      <c r="P959" s="1536"/>
    </row>
    <row r="960" spans="1:16" ht="15" customHeight="1">
      <c r="A960" s="194" t="s">
        <v>2055</v>
      </c>
      <c r="B960" s="1478" t="s">
        <v>2056</v>
      </c>
      <c r="C960" s="1480" t="str">
        <f t="shared" si="292"/>
        <v>DXDH.80409.06</v>
      </c>
      <c r="D960" s="1504" t="s">
        <v>4153</v>
      </c>
      <c r="E960" s="1481">
        <v>6</v>
      </c>
      <c r="F960" s="1481" t="s">
        <v>2392</v>
      </c>
      <c r="G960" s="1482" t="str">
        <f>CONCATENATE("Carota diamantata pt. ",D960," diam. ",E960,"mm - ",K960," - ",C960)</f>
        <v>Carota diamantata pt. gresie portelanata &amp; piatra - diam. 6mm - Super Premium - DXDH.80409.06</v>
      </c>
      <c r="H960" s="1553" t="s">
        <v>984</v>
      </c>
      <c r="I960" s="1541">
        <v>137.39039999999997</v>
      </c>
      <c r="J960" s="1486" t="s">
        <v>1988</v>
      </c>
      <c r="K960" s="1525" t="s">
        <v>1044</v>
      </c>
      <c r="L960" s="1761">
        <f t="shared" ref="L960:L964" si="310">ROUNDUP(O960*0.73,1)</f>
        <v>100.3</v>
      </c>
      <c r="M960" s="1541">
        <f>O960*0.75</f>
        <v>103.04279999999997</v>
      </c>
      <c r="N960" s="1541">
        <f t="shared" si="295"/>
        <v>109.91231999999998</v>
      </c>
      <c r="O960" s="1541">
        <v>137.39039999999997</v>
      </c>
      <c r="P960" s="1541">
        <f t="shared" si="296"/>
        <v>163.49457599999997</v>
      </c>
    </row>
    <row r="961" spans="1:16" ht="15" customHeight="1">
      <c r="A961" s="194" t="s">
        <v>2057</v>
      </c>
      <c r="B961" s="1478" t="s">
        <v>2058</v>
      </c>
      <c r="C961" s="1480" t="str">
        <f t="shared" si="292"/>
        <v>DXDH.80409.08</v>
      </c>
      <c r="D961" s="1504" t="s">
        <v>4153</v>
      </c>
      <c r="E961" s="1481">
        <v>8</v>
      </c>
      <c r="F961" s="1481" t="s">
        <v>2392</v>
      </c>
      <c r="G961" s="1482" t="str">
        <f>CONCATENATE("Carota diamantata pt. ",D961," diam. ",E961,"mm - ",K961," - ",C961)</f>
        <v>Carota diamantata pt. gresie portelanata &amp; piatra - diam. 8mm - Super Premium - DXDH.80409.08</v>
      </c>
      <c r="H961" s="1553" t="s">
        <v>984</v>
      </c>
      <c r="I961" s="1541">
        <v>142.63560000000001</v>
      </c>
      <c r="J961" s="1486" t="s">
        <v>1990</v>
      </c>
      <c r="K961" s="1525" t="s">
        <v>1044</v>
      </c>
      <c r="L961" s="1761">
        <f t="shared" si="310"/>
        <v>104.19999999999999</v>
      </c>
      <c r="M961" s="1541">
        <f t="shared" ref="M961:M964" si="311">O961*0.75</f>
        <v>106.97670000000001</v>
      </c>
      <c r="N961" s="1541">
        <f t="shared" si="295"/>
        <v>114.10848000000001</v>
      </c>
      <c r="O961" s="1541">
        <v>142.63560000000001</v>
      </c>
      <c r="P961" s="1541">
        <f t="shared" si="296"/>
        <v>169.73636400000001</v>
      </c>
    </row>
    <row r="962" spans="1:16" ht="15" customHeight="1">
      <c r="A962" s="194" t="s">
        <v>2059</v>
      </c>
      <c r="B962" s="1478" t="s">
        <v>2060</v>
      </c>
      <c r="C962" s="1480" t="str">
        <f t="shared" ref="C962:C1024" si="312">CONCATENATE("DXDH.",B962)</f>
        <v>DXDH.80409.10</v>
      </c>
      <c r="D962" s="1504" t="s">
        <v>4153</v>
      </c>
      <c r="E962" s="1481">
        <v>10</v>
      </c>
      <c r="F962" s="1481" t="s">
        <v>2392</v>
      </c>
      <c r="G962" s="1482" t="str">
        <f>CONCATENATE("Carota diamantata pt. ",D962," diam. ",E962,"mm - ",K962," - ",C962)</f>
        <v>Carota diamantata pt. gresie portelanata &amp; piatra - diam. 10mm - Super Premium - DXDH.80409.10</v>
      </c>
      <c r="H962" s="1553" t="s">
        <v>984</v>
      </c>
      <c r="I962" s="1541">
        <v>147.54240000000001</v>
      </c>
      <c r="J962" s="1486" t="s">
        <v>4154</v>
      </c>
      <c r="K962" s="1525" t="s">
        <v>1044</v>
      </c>
      <c r="L962" s="1761">
        <f t="shared" si="310"/>
        <v>107.8</v>
      </c>
      <c r="M962" s="1541">
        <f t="shared" si="311"/>
        <v>110.6568</v>
      </c>
      <c r="N962" s="1541">
        <f t="shared" si="295"/>
        <v>118.03392000000002</v>
      </c>
      <c r="O962" s="1541">
        <v>147.54240000000001</v>
      </c>
      <c r="P962" s="1541">
        <f t="shared" si="296"/>
        <v>175.575456</v>
      </c>
    </row>
    <row r="963" spans="1:16" ht="15" customHeight="1">
      <c r="A963" s="194" t="s">
        <v>2061</v>
      </c>
      <c r="B963" s="1478" t="s">
        <v>2062</v>
      </c>
      <c r="C963" s="1480" t="str">
        <f t="shared" si="312"/>
        <v>DXDH.80409.14</v>
      </c>
      <c r="D963" s="1504" t="s">
        <v>4153</v>
      </c>
      <c r="E963" s="1481">
        <v>14</v>
      </c>
      <c r="F963" s="1481" t="s">
        <v>2392</v>
      </c>
      <c r="G963" s="1482" t="str">
        <f>CONCATENATE("Carota diamantata pt. ",D963," diam. ",E963,"mm - ",K963," - ",C963)</f>
        <v>Carota diamantata pt. gresie portelanata &amp; piatra - diam. 14mm - Super Premium - DXDH.80409.14</v>
      </c>
      <c r="H963" s="1553" t="s">
        <v>984</v>
      </c>
      <c r="I963" s="1541">
        <v>153.37979999999999</v>
      </c>
      <c r="J963" s="1486" t="s">
        <v>1993</v>
      </c>
      <c r="K963" s="1525" t="s">
        <v>1044</v>
      </c>
      <c r="L963" s="1761">
        <f t="shared" si="310"/>
        <v>112</v>
      </c>
      <c r="M963" s="1541">
        <f t="shared" si="311"/>
        <v>115.03484999999999</v>
      </c>
      <c r="N963" s="1541">
        <f t="shared" si="295"/>
        <v>122.70384</v>
      </c>
      <c r="O963" s="1541">
        <v>153.37979999999999</v>
      </c>
      <c r="P963" s="1541">
        <f t="shared" si="296"/>
        <v>182.52196199999997</v>
      </c>
    </row>
    <row r="964" spans="1:16" ht="15" customHeight="1">
      <c r="A964" s="194" t="s">
        <v>1040</v>
      </c>
      <c r="B964" s="1478" t="s">
        <v>2063</v>
      </c>
      <c r="C964" s="1480" t="str">
        <f t="shared" si="312"/>
        <v>DXDH.80409.Satz6-14</v>
      </c>
      <c r="D964" s="1504" t="s">
        <v>4153</v>
      </c>
      <c r="E964" s="1481" t="s">
        <v>2262</v>
      </c>
      <c r="F964" s="1481" t="s">
        <v>2392</v>
      </c>
      <c r="G964" s="1482" t="str">
        <f>CONCATENATE("Set carote diamantata pt. ",D964," diam. ",E964,"mm - cu ceara- ",K964," - ",C964)</f>
        <v>Set carote diamantata pt. gresie portelanata &amp; piatra - diam. 6, 8, 10, 14mm - cu ceara- Super Premium - DXDH.80409.Satz6-14</v>
      </c>
      <c r="H964" s="1553" t="s">
        <v>984</v>
      </c>
      <c r="I964" s="1541">
        <v>633.48479999999995</v>
      </c>
      <c r="J964" s="1482"/>
      <c r="K964" s="1525" t="s">
        <v>1044</v>
      </c>
      <c r="L964" s="1761">
        <f t="shared" si="310"/>
        <v>462.5</v>
      </c>
      <c r="M964" s="1541">
        <f t="shared" si="311"/>
        <v>475.11359999999996</v>
      </c>
      <c r="N964" s="1541">
        <f t="shared" si="295"/>
        <v>506.78783999999996</v>
      </c>
      <c r="O964" s="1541">
        <v>633.48479999999995</v>
      </c>
      <c r="P964" s="1541">
        <f t="shared" si="296"/>
        <v>753.84691199999986</v>
      </c>
    </row>
    <row r="965" spans="1:16" ht="15" customHeight="1">
      <c r="B965" s="1478"/>
      <c r="I965" s="1541"/>
      <c r="J965" s="1482"/>
      <c r="K965" s="1525"/>
      <c r="L965" s="1843"/>
      <c r="M965" s="1541"/>
      <c r="N965" s="1541"/>
      <c r="O965" s="1541"/>
      <c r="P965" s="1541"/>
    </row>
    <row r="966" spans="1:16" ht="15" customHeight="1">
      <c r="A966" s="195"/>
      <c r="B966" s="1490"/>
      <c r="C966" s="1339"/>
      <c r="D966" s="192" t="s">
        <v>2064</v>
      </c>
      <c r="E966" s="1348"/>
      <c r="F966" s="1348"/>
      <c r="G966" s="228"/>
      <c r="H966" s="1348"/>
      <c r="I966" s="1536"/>
      <c r="J966" s="1537"/>
      <c r="K966" s="1538"/>
      <c r="L966" s="1842"/>
      <c r="M966" s="1536"/>
      <c r="N966" s="1536"/>
      <c r="O966" s="1536"/>
      <c r="P966" s="1536"/>
    </row>
    <row r="967" spans="1:16" ht="15" customHeight="1">
      <c r="A967" s="194" t="s">
        <v>2065</v>
      </c>
      <c r="B967" s="1478" t="s">
        <v>2066</v>
      </c>
      <c r="C967" s="1480" t="str">
        <f t="shared" si="312"/>
        <v>DXDH.80417.04</v>
      </c>
      <c r="D967" s="1504" t="s">
        <v>4153</v>
      </c>
      <c r="E967" s="1481">
        <v>4</v>
      </c>
      <c r="F967" s="1481" t="s">
        <v>2393</v>
      </c>
      <c r="G967" s="1482" t="str">
        <f t="shared" ref="G967:G986" si="313">CONCATENATE("Carota diamantata pt. ",D967," diam. ",E967,"mm - ",K967," - ",C967)</f>
        <v>Carota diamantata pt. gresie portelanata &amp; piatra - diam. 4mm - Premium - DXDH.80417.04</v>
      </c>
      <c r="H967" s="1553" t="s">
        <v>1340</v>
      </c>
      <c r="I967" s="1541">
        <v>45.345600000000005</v>
      </c>
      <c r="J967" s="1486" t="s">
        <v>1988</v>
      </c>
      <c r="K967" s="1525" t="s">
        <v>1026</v>
      </c>
      <c r="L967" s="1761">
        <f t="shared" ref="L967:L986" si="314">ROUNDUP(O967*0.73,1)</f>
        <v>33.200000000000003</v>
      </c>
      <c r="M967" s="1541">
        <f>O967*0.75</f>
        <v>34.009200000000007</v>
      </c>
      <c r="N967" s="1541">
        <f t="shared" si="295"/>
        <v>36.276480000000006</v>
      </c>
      <c r="O967" s="1541">
        <v>45.345600000000005</v>
      </c>
      <c r="P967" s="1541">
        <f t="shared" si="296"/>
        <v>53.961264</v>
      </c>
    </row>
    <row r="968" spans="1:16" ht="15" customHeight="1">
      <c r="A968" s="194" t="s">
        <v>2067</v>
      </c>
      <c r="B968" s="1478" t="s">
        <v>2068</v>
      </c>
      <c r="C968" s="1480" t="str">
        <f t="shared" si="312"/>
        <v>DXDH.80417.05</v>
      </c>
      <c r="D968" s="1504" t="s">
        <v>4153</v>
      </c>
      <c r="E968" s="1481">
        <v>5</v>
      </c>
      <c r="F968" s="1481" t="s">
        <v>2393</v>
      </c>
      <c r="G968" s="1482" t="str">
        <f t="shared" si="313"/>
        <v>Carota diamantata pt. gresie portelanata &amp; piatra - diam. 5mm - Premium - DXDH.80417.05</v>
      </c>
      <c r="H968" s="1553" t="s">
        <v>1340</v>
      </c>
      <c r="I968" s="1541">
        <v>57.697200000000002</v>
      </c>
      <c r="J968" s="1486" t="s">
        <v>1990</v>
      </c>
      <c r="K968" s="1525" t="s">
        <v>1026</v>
      </c>
      <c r="L968" s="1761">
        <f t="shared" si="314"/>
        <v>42.2</v>
      </c>
      <c r="M968" s="1541">
        <f t="shared" ref="M968:M986" si="315">O968*0.75</f>
        <v>43.2729</v>
      </c>
      <c r="N968" s="1541">
        <f t="shared" si="295"/>
        <v>46.157760000000003</v>
      </c>
      <c r="O968" s="1541">
        <v>57.697200000000002</v>
      </c>
      <c r="P968" s="1541">
        <f t="shared" si="296"/>
        <v>68.659667999999996</v>
      </c>
    </row>
    <row r="969" spans="1:16" ht="15" customHeight="1">
      <c r="A969" s="194" t="s">
        <v>2069</v>
      </c>
      <c r="B969" s="1478" t="s">
        <v>2070</v>
      </c>
      <c r="C969" s="1480" t="str">
        <f t="shared" si="312"/>
        <v>DXDH.80417.06</v>
      </c>
      <c r="D969" s="1504" t="s">
        <v>4153</v>
      </c>
      <c r="E969" s="1481">
        <v>6</v>
      </c>
      <c r="F969" s="1481" t="s">
        <v>2393</v>
      </c>
      <c r="G969" s="1482" t="str">
        <f t="shared" si="313"/>
        <v>Carota diamantata pt. gresie portelanata &amp; piatra - diam. 6mm - Premium - DXDH.80417.06</v>
      </c>
      <c r="H969" s="1553" t="s">
        <v>1340</v>
      </c>
      <c r="I969" s="1541">
        <v>67.680000000000007</v>
      </c>
      <c r="J969" s="1486" t="s">
        <v>4154</v>
      </c>
      <c r="K969" s="1525" t="s">
        <v>1026</v>
      </c>
      <c r="L969" s="1761">
        <f t="shared" si="314"/>
        <v>49.5</v>
      </c>
      <c r="M969" s="1541">
        <f t="shared" si="315"/>
        <v>50.760000000000005</v>
      </c>
      <c r="N969" s="1541">
        <f t="shared" ref="N969:N1034" si="316">O969*0.8</f>
        <v>54.144000000000005</v>
      </c>
      <c r="O969" s="1541">
        <v>67.680000000000007</v>
      </c>
      <c r="P969" s="1541">
        <f t="shared" ref="P969:P1034" si="317">O969*1.19</f>
        <v>80.539200000000008</v>
      </c>
    </row>
    <row r="970" spans="1:16" ht="15" customHeight="1">
      <c r="A970" s="194" t="s">
        <v>2071</v>
      </c>
      <c r="B970" s="1478" t="s">
        <v>2072</v>
      </c>
      <c r="C970" s="1480" t="str">
        <f t="shared" si="312"/>
        <v>DXDH.80417.08</v>
      </c>
      <c r="D970" s="1504" t="s">
        <v>4153</v>
      </c>
      <c r="E970" s="1481">
        <v>8</v>
      </c>
      <c r="F970" s="1481" t="s">
        <v>2393</v>
      </c>
      <c r="G970" s="1482" t="str">
        <f t="shared" si="313"/>
        <v>Carota diamantata pt. gresie portelanata &amp; piatra - diam. 8mm - Premium - DXDH.80417.08</v>
      </c>
      <c r="H970" s="1553" t="s">
        <v>1340</v>
      </c>
      <c r="I970" s="1541">
        <v>83.077200000000005</v>
      </c>
      <c r="J970" s="1486" t="s">
        <v>1993</v>
      </c>
      <c r="K970" s="1525" t="s">
        <v>1026</v>
      </c>
      <c r="L970" s="1761">
        <f t="shared" si="314"/>
        <v>60.7</v>
      </c>
      <c r="M970" s="1541">
        <f t="shared" si="315"/>
        <v>62.307900000000004</v>
      </c>
      <c r="N970" s="1541">
        <f t="shared" si="316"/>
        <v>66.461760000000012</v>
      </c>
      <c r="O970" s="1541">
        <v>83.077200000000005</v>
      </c>
      <c r="P970" s="1541">
        <f t="shared" si="317"/>
        <v>98.861868000000001</v>
      </c>
    </row>
    <row r="971" spans="1:16" ht="15" customHeight="1">
      <c r="A971" s="194" t="s">
        <v>2073</v>
      </c>
      <c r="B971" s="1478" t="s">
        <v>2074</v>
      </c>
      <c r="C971" s="1480" t="str">
        <f t="shared" si="312"/>
        <v>DXDH.80417.10</v>
      </c>
      <c r="D971" s="1504" t="s">
        <v>4153</v>
      </c>
      <c r="E971" s="1481">
        <v>10</v>
      </c>
      <c r="F971" s="1481" t="s">
        <v>2393</v>
      </c>
      <c r="G971" s="1482" t="str">
        <f t="shared" si="313"/>
        <v>Carota diamantata pt. gresie portelanata &amp; piatra - diam. 10mm - Premium - DXDH.80417.10</v>
      </c>
      <c r="H971" s="1553" t="s">
        <v>1340</v>
      </c>
      <c r="I971" s="1541">
        <v>88.407000000000011</v>
      </c>
      <c r="J971" s="1486" t="s">
        <v>1390</v>
      </c>
      <c r="K971" s="1525" t="s">
        <v>1026</v>
      </c>
      <c r="L971" s="1761">
        <f t="shared" si="314"/>
        <v>64.599999999999994</v>
      </c>
      <c r="M971" s="1541">
        <f t="shared" si="315"/>
        <v>66.305250000000001</v>
      </c>
      <c r="N971" s="1541">
        <f t="shared" si="316"/>
        <v>70.725600000000014</v>
      </c>
      <c r="O971" s="1541">
        <v>88.407000000000011</v>
      </c>
      <c r="P971" s="1541">
        <f t="shared" si="317"/>
        <v>105.20433000000001</v>
      </c>
    </row>
    <row r="972" spans="1:16" ht="15" customHeight="1">
      <c r="A972" s="194" t="s">
        <v>2075</v>
      </c>
      <c r="B972" s="1478" t="s">
        <v>2076</v>
      </c>
      <c r="C972" s="1480" t="str">
        <f t="shared" si="312"/>
        <v>DXDH.80417.12</v>
      </c>
      <c r="D972" s="1504" t="s">
        <v>4153</v>
      </c>
      <c r="E972" s="1481">
        <v>12</v>
      </c>
      <c r="F972" s="1481" t="s">
        <v>2393</v>
      </c>
      <c r="G972" s="1482" t="str">
        <f t="shared" si="313"/>
        <v>Carota diamantata pt. gresie portelanata &amp; piatra - diam. 12mm - Premium - DXDH.80417.12</v>
      </c>
      <c r="H972" s="1553" t="s">
        <v>1340</v>
      </c>
      <c r="I972" s="1541">
        <v>96.867000000000004</v>
      </c>
      <c r="J972" s="1482"/>
      <c r="K972" s="1525" t="s">
        <v>1026</v>
      </c>
      <c r="L972" s="1761">
        <f t="shared" si="314"/>
        <v>70.8</v>
      </c>
      <c r="M972" s="1541">
        <f t="shared" si="315"/>
        <v>72.65025</v>
      </c>
      <c r="N972" s="1541">
        <f t="shared" si="316"/>
        <v>77.493600000000015</v>
      </c>
      <c r="O972" s="1541">
        <v>96.867000000000004</v>
      </c>
      <c r="P972" s="1541">
        <f t="shared" si="317"/>
        <v>115.27173000000001</v>
      </c>
    </row>
    <row r="973" spans="1:16" ht="15" customHeight="1">
      <c r="A973" s="194" t="s">
        <v>2077</v>
      </c>
      <c r="B973" s="1478" t="s">
        <v>2078</v>
      </c>
      <c r="C973" s="1480" t="str">
        <f t="shared" si="312"/>
        <v>DXDH.80417.15</v>
      </c>
      <c r="D973" s="1504" t="s">
        <v>4153</v>
      </c>
      <c r="E973" s="1481">
        <v>15</v>
      </c>
      <c r="F973" s="1481" t="s">
        <v>2393</v>
      </c>
      <c r="G973" s="1482" t="str">
        <f t="shared" si="313"/>
        <v>Carota diamantata pt. gresie portelanata &amp; piatra - diam. 15mm - Premium - DXDH.80417.15</v>
      </c>
      <c r="H973" s="1553" t="s">
        <v>1340</v>
      </c>
      <c r="I973" s="1541">
        <v>104.48100000000001</v>
      </c>
      <c r="J973" s="1482"/>
      <c r="K973" s="1525" t="s">
        <v>1026</v>
      </c>
      <c r="L973" s="1761">
        <f t="shared" si="314"/>
        <v>76.3</v>
      </c>
      <c r="M973" s="1541">
        <f t="shared" si="315"/>
        <v>78.36075000000001</v>
      </c>
      <c r="N973" s="1541">
        <f t="shared" si="316"/>
        <v>83.584800000000016</v>
      </c>
      <c r="O973" s="1541">
        <v>104.48100000000001</v>
      </c>
      <c r="P973" s="1541">
        <f t="shared" si="317"/>
        <v>124.33239</v>
      </c>
    </row>
    <row r="974" spans="1:16" ht="15" customHeight="1">
      <c r="A974" s="194" t="s">
        <v>2079</v>
      </c>
      <c r="B974" s="1478" t="s">
        <v>2080</v>
      </c>
      <c r="C974" s="1480" t="str">
        <f t="shared" si="312"/>
        <v>DXDH.80417.16</v>
      </c>
      <c r="D974" s="1504" t="s">
        <v>4153</v>
      </c>
      <c r="E974" s="1481">
        <v>16</v>
      </c>
      <c r="F974" s="1481" t="s">
        <v>2393</v>
      </c>
      <c r="G974" s="1482" t="str">
        <f t="shared" si="313"/>
        <v>Carota diamantata pt. gresie portelanata &amp; piatra - diam. 16mm - Premium - DXDH.80417.16</v>
      </c>
      <c r="H974" s="1553" t="s">
        <v>1340</v>
      </c>
      <c r="I974" s="1541">
        <v>111.50279999999999</v>
      </c>
      <c r="J974" s="1482"/>
      <c r="K974" s="1525" t="s">
        <v>1026</v>
      </c>
      <c r="L974" s="1761">
        <f t="shared" si="314"/>
        <v>81.399999999999991</v>
      </c>
      <c r="M974" s="1541">
        <f t="shared" si="315"/>
        <v>83.627099999999999</v>
      </c>
      <c r="N974" s="1541">
        <f t="shared" si="316"/>
        <v>89.202240000000003</v>
      </c>
      <c r="O974" s="1541">
        <v>111.50279999999999</v>
      </c>
      <c r="P974" s="1541">
        <f t="shared" si="317"/>
        <v>132.68833199999997</v>
      </c>
    </row>
    <row r="975" spans="1:16" ht="15" customHeight="1">
      <c r="A975" s="194" t="s">
        <v>2081</v>
      </c>
      <c r="B975" s="1478" t="s">
        <v>2082</v>
      </c>
      <c r="C975" s="1480" t="str">
        <f t="shared" si="312"/>
        <v>DXDH.80417.18</v>
      </c>
      <c r="D975" s="1504" t="s">
        <v>4153</v>
      </c>
      <c r="E975" s="1481">
        <v>18</v>
      </c>
      <c r="F975" s="1481" t="s">
        <v>2393</v>
      </c>
      <c r="G975" s="1482" t="str">
        <f t="shared" si="313"/>
        <v>Carota diamantata pt. gresie portelanata &amp; piatra - diam. 18mm - Premium - DXDH.80417.18</v>
      </c>
      <c r="H975" s="1553" t="s">
        <v>1340</v>
      </c>
      <c r="I975" s="1541">
        <v>116.07120000000002</v>
      </c>
      <c r="J975" s="1482"/>
      <c r="K975" s="1525" t="s">
        <v>1026</v>
      </c>
      <c r="L975" s="1761">
        <f t="shared" si="314"/>
        <v>84.8</v>
      </c>
      <c r="M975" s="1541">
        <f t="shared" si="315"/>
        <v>87.053400000000011</v>
      </c>
      <c r="N975" s="1541">
        <f t="shared" si="316"/>
        <v>92.856960000000015</v>
      </c>
      <c r="O975" s="1541">
        <v>116.07120000000002</v>
      </c>
      <c r="P975" s="1541">
        <f t="shared" si="317"/>
        <v>138.124728</v>
      </c>
    </row>
    <row r="976" spans="1:16" ht="15" customHeight="1">
      <c r="A976" s="194" t="s">
        <v>2083</v>
      </c>
      <c r="B976" s="1478" t="s">
        <v>2084</v>
      </c>
      <c r="C976" s="1480" t="str">
        <f t="shared" si="312"/>
        <v>DXDH.80417.20</v>
      </c>
      <c r="D976" s="1504" t="s">
        <v>4153</v>
      </c>
      <c r="E976" s="1481">
        <v>20</v>
      </c>
      <c r="F976" s="1481" t="s">
        <v>2393</v>
      </c>
      <c r="G976" s="1482" t="str">
        <f t="shared" si="313"/>
        <v>Carota diamantata pt. gresie portelanata &amp; piatra - diam. 20mm - Premium - DXDH.80417.20</v>
      </c>
      <c r="H976" s="1553" t="s">
        <v>1340</v>
      </c>
      <c r="I976" s="1541">
        <v>119.20140000000001</v>
      </c>
      <c r="J976" s="1482"/>
      <c r="K976" s="1525" t="s">
        <v>1026</v>
      </c>
      <c r="L976" s="1761">
        <f t="shared" si="314"/>
        <v>87.1</v>
      </c>
      <c r="M976" s="1541">
        <f t="shared" si="315"/>
        <v>89.401049999999998</v>
      </c>
      <c r="N976" s="1541">
        <f t="shared" si="316"/>
        <v>95.361120000000014</v>
      </c>
      <c r="O976" s="1541">
        <v>119.20140000000001</v>
      </c>
      <c r="P976" s="1541">
        <f t="shared" si="317"/>
        <v>141.84966600000001</v>
      </c>
    </row>
    <row r="977" spans="1:17" ht="15" customHeight="1">
      <c r="A977" s="194" t="s">
        <v>2085</v>
      </c>
      <c r="B977" s="1478" t="s">
        <v>2086</v>
      </c>
      <c r="C977" s="1480" t="str">
        <f t="shared" si="312"/>
        <v>DXDH.80417.22</v>
      </c>
      <c r="D977" s="1504" t="s">
        <v>4153</v>
      </c>
      <c r="E977" s="1481">
        <v>22</v>
      </c>
      <c r="F977" s="1481" t="s">
        <v>2393</v>
      </c>
      <c r="G977" s="1482" t="str">
        <f t="shared" si="313"/>
        <v>Carota diamantata pt. gresie portelanata &amp; piatra - diam. 22mm - Premium - DXDH.80417.22</v>
      </c>
      <c r="H977" s="1553" t="s">
        <v>1340</v>
      </c>
      <c r="I977" s="1541">
        <v>123.00839999999999</v>
      </c>
      <c r="J977" s="1482"/>
      <c r="K977" s="1525" t="s">
        <v>1026</v>
      </c>
      <c r="L977" s="1761">
        <f t="shared" si="314"/>
        <v>89.8</v>
      </c>
      <c r="M977" s="1541">
        <f t="shared" si="315"/>
        <v>92.256299999999996</v>
      </c>
      <c r="N977" s="1541">
        <f t="shared" si="316"/>
        <v>98.406720000000007</v>
      </c>
      <c r="O977" s="1541">
        <v>123.00839999999999</v>
      </c>
      <c r="P977" s="1541">
        <f t="shared" si="317"/>
        <v>146.37999599999998</v>
      </c>
    </row>
    <row r="978" spans="1:17" ht="15" customHeight="1">
      <c r="A978" s="194" t="s">
        <v>2087</v>
      </c>
      <c r="B978" s="1478" t="s">
        <v>2088</v>
      </c>
      <c r="C978" s="1480" t="str">
        <f t="shared" si="312"/>
        <v>DXDH.80417.25</v>
      </c>
      <c r="D978" s="1504" t="s">
        <v>4153</v>
      </c>
      <c r="E978" s="1481">
        <v>25</v>
      </c>
      <c r="F978" s="1481" t="s">
        <v>2393</v>
      </c>
      <c r="G978" s="1482" t="str">
        <f t="shared" si="313"/>
        <v>Carota diamantata pt. gresie portelanata &amp; piatra - diam. 25mm - Premium - DXDH.80417.25</v>
      </c>
      <c r="H978" s="1553" t="s">
        <v>1340</v>
      </c>
      <c r="I978" s="1541">
        <v>129.1842</v>
      </c>
      <c r="J978" s="1482"/>
      <c r="K978" s="1525" t="s">
        <v>1026</v>
      </c>
      <c r="L978" s="1761">
        <f t="shared" si="314"/>
        <v>94.399999999999991</v>
      </c>
      <c r="M978" s="1541">
        <f t="shared" si="315"/>
        <v>96.888149999999996</v>
      </c>
      <c r="N978" s="1541">
        <f t="shared" si="316"/>
        <v>103.34736000000001</v>
      </c>
      <c r="O978" s="1541">
        <v>129.1842</v>
      </c>
      <c r="P978" s="1541">
        <f t="shared" si="317"/>
        <v>153.729198</v>
      </c>
    </row>
    <row r="979" spans="1:17" ht="15" customHeight="1">
      <c r="A979" s="194" t="s">
        <v>2089</v>
      </c>
      <c r="B979" s="1478" t="s">
        <v>2090</v>
      </c>
      <c r="C979" s="1480" t="str">
        <f t="shared" si="312"/>
        <v>DXDH.80417.28</v>
      </c>
      <c r="D979" s="1504" t="s">
        <v>4153</v>
      </c>
      <c r="E979" s="1481">
        <v>28</v>
      </c>
      <c r="F979" s="1481" t="s">
        <v>2393</v>
      </c>
      <c r="G979" s="1482" t="str">
        <f t="shared" si="313"/>
        <v>Carota diamantata pt. gresie portelanata &amp; piatra - diam. 28mm - Premium - DXDH.80417.28</v>
      </c>
      <c r="H979" s="1553" t="s">
        <v>1340</v>
      </c>
      <c r="I979" s="1541">
        <v>134.5986</v>
      </c>
      <c r="J979" s="1482"/>
      <c r="K979" s="1525" t="s">
        <v>1026</v>
      </c>
      <c r="L979" s="1761">
        <f t="shared" si="314"/>
        <v>98.3</v>
      </c>
      <c r="M979" s="1541">
        <f t="shared" si="315"/>
        <v>100.94895</v>
      </c>
      <c r="N979" s="1541">
        <f t="shared" si="316"/>
        <v>107.67888000000001</v>
      </c>
      <c r="O979" s="1541">
        <v>134.5986</v>
      </c>
      <c r="P979" s="1541">
        <f t="shared" si="317"/>
        <v>160.17233400000001</v>
      </c>
    </row>
    <row r="980" spans="1:17" ht="15" customHeight="1">
      <c r="A980" s="194" t="s">
        <v>2091</v>
      </c>
      <c r="B980" s="1478" t="s">
        <v>2092</v>
      </c>
      <c r="C980" s="1480" t="str">
        <f t="shared" si="312"/>
        <v>DXDH.80417.30</v>
      </c>
      <c r="D980" s="1504" t="s">
        <v>4153</v>
      </c>
      <c r="E980" s="1481">
        <v>30</v>
      </c>
      <c r="F980" s="1481" t="s">
        <v>2393</v>
      </c>
      <c r="G980" s="1482" t="str">
        <f t="shared" si="313"/>
        <v>Carota diamantata pt. gresie portelanata &amp; piatra - diam. 30mm - Premium - DXDH.80417.30</v>
      </c>
      <c r="H980" s="1553" t="s">
        <v>1340</v>
      </c>
      <c r="I980" s="1541">
        <v>142.2972</v>
      </c>
      <c r="J980" s="1482"/>
      <c r="K980" s="1525" t="s">
        <v>1026</v>
      </c>
      <c r="L980" s="1761">
        <f t="shared" si="314"/>
        <v>103.89999999999999</v>
      </c>
      <c r="M980" s="1541">
        <f t="shared" si="315"/>
        <v>106.72290000000001</v>
      </c>
      <c r="N980" s="1541">
        <f t="shared" si="316"/>
        <v>113.83776</v>
      </c>
      <c r="O980" s="1541">
        <v>142.2972</v>
      </c>
      <c r="P980" s="1541">
        <f t="shared" si="317"/>
        <v>169.33366799999999</v>
      </c>
    </row>
    <row r="981" spans="1:17" ht="15" customHeight="1">
      <c r="A981" s="194" t="s">
        <v>2093</v>
      </c>
      <c r="B981" s="1478" t="s">
        <v>2094</v>
      </c>
      <c r="C981" s="1480" t="str">
        <f t="shared" si="312"/>
        <v>DXDH.80417.32</v>
      </c>
      <c r="D981" s="1504" t="s">
        <v>4153</v>
      </c>
      <c r="E981" s="1481">
        <v>32</v>
      </c>
      <c r="F981" s="1481" t="s">
        <v>2393</v>
      </c>
      <c r="G981" s="1482" t="str">
        <f t="shared" si="313"/>
        <v>Carota diamantata pt. gresie portelanata &amp; piatra - diam. 32mm - Premium - DXDH.80417.32</v>
      </c>
      <c r="H981" s="1553" t="s">
        <v>1340</v>
      </c>
      <c r="I981" s="1541">
        <v>150.75720000000001</v>
      </c>
      <c r="J981" s="1482"/>
      <c r="K981" s="1525" t="s">
        <v>1026</v>
      </c>
      <c r="L981" s="1761">
        <f t="shared" si="314"/>
        <v>110.1</v>
      </c>
      <c r="M981" s="1541">
        <f t="shared" si="315"/>
        <v>113.06790000000001</v>
      </c>
      <c r="N981" s="1541">
        <f t="shared" si="316"/>
        <v>120.60576000000002</v>
      </c>
      <c r="O981" s="1541">
        <v>150.75720000000001</v>
      </c>
      <c r="P981" s="1541">
        <f t="shared" si="317"/>
        <v>179.40106800000001</v>
      </c>
    </row>
    <row r="982" spans="1:17" ht="15" customHeight="1">
      <c r="A982" s="194" t="s">
        <v>2095</v>
      </c>
      <c r="B982" s="1478" t="s">
        <v>2096</v>
      </c>
      <c r="C982" s="1480" t="str">
        <f t="shared" si="312"/>
        <v>DXDH.80417.35</v>
      </c>
      <c r="D982" s="1504" t="s">
        <v>4153</v>
      </c>
      <c r="E982" s="1481">
        <v>35</v>
      </c>
      <c r="F982" s="1481" t="s">
        <v>2393</v>
      </c>
      <c r="G982" s="1482" t="str">
        <f t="shared" si="313"/>
        <v>Carota diamantata pt. gresie portelanata &amp; piatra - diam. 35mm - Premium - DXDH.80417.35</v>
      </c>
      <c r="H982" s="1553" t="s">
        <v>1340</v>
      </c>
      <c r="I982" s="1541">
        <v>173.76839999999999</v>
      </c>
      <c r="J982" s="1482"/>
      <c r="K982" s="1525" t="s">
        <v>1026</v>
      </c>
      <c r="L982" s="1761">
        <f t="shared" si="314"/>
        <v>126.89999999999999</v>
      </c>
      <c r="M982" s="1541">
        <f t="shared" si="315"/>
        <v>130.3263</v>
      </c>
      <c r="N982" s="1541">
        <f t="shared" si="316"/>
        <v>139.01471999999998</v>
      </c>
      <c r="O982" s="1541">
        <v>173.76839999999999</v>
      </c>
      <c r="P982" s="1541">
        <f t="shared" si="317"/>
        <v>206.78439599999999</v>
      </c>
    </row>
    <row r="983" spans="1:17" ht="15" customHeight="1">
      <c r="A983" s="194" t="s">
        <v>2097</v>
      </c>
      <c r="B983" s="1478" t="s">
        <v>2098</v>
      </c>
      <c r="C983" s="1480" t="str">
        <f t="shared" si="312"/>
        <v>DXDH.80417.40</v>
      </c>
      <c r="D983" s="1504" t="s">
        <v>4153</v>
      </c>
      <c r="E983" s="1481">
        <v>40</v>
      </c>
      <c r="F983" s="1481" t="s">
        <v>2393</v>
      </c>
      <c r="G983" s="1482" t="str">
        <f t="shared" si="313"/>
        <v>Carota diamantata pt. gresie portelanata &amp; piatra - diam. 40mm - Premium - DXDH.80417.40</v>
      </c>
      <c r="H983" s="1553" t="s">
        <v>1340</v>
      </c>
      <c r="I983" s="1541">
        <v>180.79020000000003</v>
      </c>
      <c r="J983" s="1482"/>
      <c r="K983" s="1525" t="s">
        <v>1026</v>
      </c>
      <c r="L983" s="1761">
        <f t="shared" si="314"/>
        <v>132</v>
      </c>
      <c r="M983" s="1541">
        <f t="shared" si="315"/>
        <v>135.59265000000002</v>
      </c>
      <c r="N983" s="1541">
        <f t="shared" si="316"/>
        <v>144.63216000000003</v>
      </c>
      <c r="O983" s="1541">
        <v>180.79020000000003</v>
      </c>
      <c r="P983" s="1541">
        <f t="shared" si="317"/>
        <v>215.14033800000001</v>
      </c>
    </row>
    <row r="984" spans="1:17" ht="15" customHeight="1">
      <c r="A984" s="194" t="s">
        <v>2099</v>
      </c>
      <c r="B984" s="1478" t="s">
        <v>2100</v>
      </c>
      <c r="C984" s="1480" t="str">
        <f t="shared" si="312"/>
        <v>DXDH.80417.45</v>
      </c>
      <c r="D984" s="1504" t="s">
        <v>4153</v>
      </c>
      <c r="E984" s="1481">
        <v>45</v>
      </c>
      <c r="F984" s="1481" t="s">
        <v>2393</v>
      </c>
      <c r="G984" s="1482" t="str">
        <f t="shared" si="313"/>
        <v>Carota diamantata pt. gresie portelanata &amp; piatra - diam. 45mm - Premium - DXDH.80417.45</v>
      </c>
      <c r="H984" s="1553" t="s">
        <v>1340</v>
      </c>
      <c r="I984" s="1541">
        <v>199.99440000000001</v>
      </c>
      <c r="J984" s="1482"/>
      <c r="K984" s="1525" t="s">
        <v>1026</v>
      </c>
      <c r="L984" s="1761">
        <f t="shared" si="314"/>
        <v>146</v>
      </c>
      <c r="M984" s="1541">
        <f t="shared" si="315"/>
        <v>149.9958</v>
      </c>
      <c r="N984" s="1541">
        <f t="shared" si="316"/>
        <v>159.99552000000003</v>
      </c>
      <c r="O984" s="1541">
        <v>199.99440000000001</v>
      </c>
      <c r="P984" s="1541">
        <f t="shared" si="317"/>
        <v>237.993336</v>
      </c>
    </row>
    <row r="985" spans="1:17" ht="15" customHeight="1">
      <c r="A985" s="194" t="s">
        <v>2101</v>
      </c>
      <c r="B985" s="1478" t="s">
        <v>2102</v>
      </c>
      <c r="C985" s="1480" t="str">
        <f t="shared" si="312"/>
        <v>DXDH.80417.50</v>
      </c>
      <c r="D985" s="1504" t="s">
        <v>4153</v>
      </c>
      <c r="E985" s="1481">
        <v>50</v>
      </c>
      <c r="F985" s="1481" t="s">
        <v>2393</v>
      </c>
      <c r="G985" s="1482" t="str">
        <f t="shared" si="313"/>
        <v>Carota diamantata pt. gresie portelanata &amp; piatra - diam. 50mm - Premium - DXDH.80417.50</v>
      </c>
      <c r="H985" s="1553" t="s">
        <v>1340</v>
      </c>
      <c r="I985" s="1541">
        <v>213.69960000000003</v>
      </c>
      <c r="J985" s="1482"/>
      <c r="K985" s="1525" t="s">
        <v>1026</v>
      </c>
      <c r="L985" s="1761">
        <f t="shared" si="314"/>
        <v>156.1</v>
      </c>
      <c r="M985" s="1541">
        <f t="shared" si="315"/>
        <v>160.27470000000002</v>
      </c>
      <c r="N985" s="1541">
        <f t="shared" si="316"/>
        <v>170.95968000000005</v>
      </c>
      <c r="O985" s="1541">
        <v>213.69960000000003</v>
      </c>
      <c r="P985" s="1541">
        <f t="shared" si="317"/>
        <v>254.30252400000003</v>
      </c>
    </row>
    <row r="986" spans="1:17" ht="15" customHeight="1">
      <c r="A986" s="194" t="s">
        <v>2103</v>
      </c>
      <c r="B986" s="1478" t="s">
        <v>2104</v>
      </c>
      <c r="C986" s="1480" t="str">
        <f t="shared" si="312"/>
        <v>DXDH.80417.68</v>
      </c>
      <c r="D986" s="1504" t="s">
        <v>4153</v>
      </c>
      <c r="E986" s="1481">
        <v>68</v>
      </c>
      <c r="F986" s="1481" t="s">
        <v>2393</v>
      </c>
      <c r="G986" s="1482" t="str">
        <f t="shared" si="313"/>
        <v>Carota diamantata pt. gresie portelanata &amp; piatra - diam. 68mm - Premium - DXDH.80417.68</v>
      </c>
      <c r="H986" s="1553" t="s">
        <v>1340</v>
      </c>
      <c r="I986" s="1541">
        <v>258.62220000000002</v>
      </c>
      <c r="J986" s="1482"/>
      <c r="K986" s="1525" t="s">
        <v>1026</v>
      </c>
      <c r="L986" s="1761">
        <f t="shared" si="314"/>
        <v>188.79999999999998</v>
      </c>
      <c r="M986" s="1541">
        <f t="shared" si="315"/>
        <v>193.96665000000002</v>
      </c>
      <c r="N986" s="1541">
        <f t="shared" si="316"/>
        <v>206.89776000000003</v>
      </c>
      <c r="O986" s="1541">
        <v>258.62220000000002</v>
      </c>
      <c r="P986" s="1541">
        <f t="shared" si="317"/>
        <v>307.76041800000002</v>
      </c>
    </row>
    <row r="987" spans="1:17" ht="15" customHeight="1">
      <c r="B987" s="1478"/>
      <c r="I987" s="1541"/>
      <c r="J987" s="1482"/>
      <c r="K987" s="1525"/>
      <c r="L987" s="1843"/>
      <c r="M987" s="1541"/>
      <c r="N987" s="1541"/>
      <c r="O987" s="1541"/>
      <c r="P987" s="1541"/>
    </row>
    <row r="988" spans="1:17" ht="15" customHeight="1">
      <c r="A988" s="235"/>
      <c r="B988" s="236"/>
      <c r="C988" s="236"/>
      <c r="D988" s="225" t="s">
        <v>2105</v>
      </c>
      <c r="E988" s="235"/>
      <c r="F988" s="235"/>
      <c r="G988" s="235"/>
      <c r="H988" s="235"/>
      <c r="I988" s="564"/>
      <c r="J988" s="1534"/>
      <c r="K988" s="237"/>
      <c r="L988" s="1841"/>
      <c r="M988" s="563"/>
      <c r="N988" s="1535"/>
      <c r="O988" s="564"/>
      <c r="P988" s="1535"/>
      <c r="Q988" s="1477"/>
    </row>
    <row r="989" spans="1:17" ht="15" customHeight="1">
      <c r="A989" s="195"/>
      <c r="B989" s="238"/>
      <c r="C989" s="1339"/>
      <c r="D989" s="239" t="s">
        <v>2106</v>
      </c>
      <c r="E989" s="1348"/>
      <c r="F989" s="1348"/>
      <c r="G989" s="228"/>
      <c r="H989" s="1565"/>
      <c r="I989" s="567"/>
      <c r="J989" s="1537"/>
      <c r="K989" s="240"/>
      <c r="L989" s="1844"/>
      <c r="M989" s="566"/>
      <c r="N989" s="1536"/>
      <c r="O989" s="567"/>
      <c r="P989" s="1536"/>
      <c r="Q989" s="1477"/>
    </row>
    <row r="990" spans="1:17" ht="15" customHeight="1">
      <c r="A990" s="194" t="s">
        <v>1040</v>
      </c>
      <c r="B990" s="1915" t="s">
        <v>8840</v>
      </c>
      <c r="C990" s="1480" t="str">
        <f t="shared" si="312"/>
        <v>DXDH.80427.005-1/2"</v>
      </c>
      <c r="D990" s="1504" t="s">
        <v>4156</v>
      </c>
      <c r="E990" s="1481">
        <v>5</v>
      </c>
      <c r="F990" s="1481" t="s">
        <v>2258</v>
      </c>
      <c r="G990" s="1482" t="str">
        <f t="shared" ref="G990:G1015" si="318">CONCATENATE("Carota diamantata pt. ",D990," diam. ",E990,"mm - ",K990," - ",C990)</f>
        <v>Carota diamantata pt. gresie portelanata &amp; piatra -gaurire umeda- diam. 5mm - Premium - DXDH.80427.005-1/2"</v>
      </c>
      <c r="H990" s="1553" t="s">
        <v>1340</v>
      </c>
      <c r="I990" s="1541">
        <v>164.71620000000001</v>
      </c>
      <c r="J990" s="1486" t="s">
        <v>1988</v>
      </c>
      <c r="K990" s="1525" t="s">
        <v>1026</v>
      </c>
      <c r="L990" s="1761">
        <f t="shared" ref="L990:L1015" si="319">ROUNDUP(O990*0.73,1)</f>
        <v>120.3</v>
      </c>
      <c r="M990" s="1541">
        <f>O990*0.75</f>
        <v>123.53715000000001</v>
      </c>
      <c r="N990" s="1541">
        <f t="shared" si="316"/>
        <v>131.77296000000001</v>
      </c>
      <c r="O990" s="1541">
        <v>164.71620000000001</v>
      </c>
      <c r="P990" s="1541">
        <f t="shared" si="317"/>
        <v>196.01227800000001</v>
      </c>
    </row>
    <row r="991" spans="1:17" ht="15" customHeight="1">
      <c r="A991" s="194" t="s">
        <v>1040</v>
      </c>
      <c r="B991" s="1915" t="s">
        <v>8841</v>
      </c>
      <c r="C991" s="1480" t="str">
        <f t="shared" si="312"/>
        <v>DXDH.80427.006-1/2"</v>
      </c>
      <c r="D991" s="1504" t="s">
        <v>4156</v>
      </c>
      <c r="E991" s="1481">
        <v>6</v>
      </c>
      <c r="F991" s="1481" t="s">
        <v>2258</v>
      </c>
      <c r="G991" s="1482" t="str">
        <f t="shared" si="318"/>
        <v>Carota diamantata pt. gresie portelanata &amp; piatra -gaurire umeda- diam. 6mm - Premium - DXDH.80427.006-1/2"</v>
      </c>
      <c r="H991" s="1553" t="s">
        <v>1340</v>
      </c>
      <c r="I991" s="1541">
        <v>164.71620000000001</v>
      </c>
      <c r="J991" s="1486" t="s">
        <v>1990</v>
      </c>
      <c r="K991" s="1525" t="s">
        <v>1026</v>
      </c>
      <c r="L991" s="1761">
        <f t="shared" si="319"/>
        <v>120.3</v>
      </c>
      <c r="M991" s="1541">
        <f t="shared" ref="M991:M1015" si="320">O991*0.75</f>
        <v>123.53715000000001</v>
      </c>
      <c r="N991" s="1541">
        <f t="shared" si="316"/>
        <v>131.77296000000001</v>
      </c>
      <c r="O991" s="1541">
        <v>164.71620000000001</v>
      </c>
      <c r="P991" s="1541">
        <f t="shared" si="317"/>
        <v>196.01227800000001</v>
      </c>
    </row>
    <row r="992" spans="1:17" ht="15" customHeight="1">
      <c r="A992" s="194" t="s">
        <v>1040</v>
      </c>
      <c r="B992" s="1915" t="s">
        <v>8842</v>
      </c>
      <c r="C992" s="1480" t="str">
        <f t="shared" si="312"/>
        <v>DXDH.80427.008-1/2"</v>
      </c>
      <c r="D992" s="1504" t="s">
        <v>4156</v>
      </c>
      <c r="E992" s="1481">
        <v>8</v>
      </c>
      <c r="F992" s="1481" t="s">
        <v>2258</v>
      </c>
      <c r="G992" s="1482" t="str">
        <f t="shared" si="318"/>
        <v>Carota diamantata pt. gresie portelanata &amp; piatra -gaurire umeda- diam. 8mm - Premium - DXDH.80427.008-1/2"</v>
      </c>
      <c r="H992" s="1553" t="s">
        <v>1340</v>
      </c>
      <c r="I992" s="1541">
        <v>170.72280000000001</v>
      </c>
      <c r="J992" s="1486" t="s">
        <v>4154</v>
      </c>
      <c r="K992" s="1525" t="s">
        <v>1026</v>
      </c>
      <c r="L992" s="1761">
        <f t="shared" si="319"/>
        <v>124.69999999999999</v>
      </c>
      <c r="M992" s="1541">
        <f t="shared" si="320"/>
        <v>128.0421</v>
      </c>
      <c r="N992" s="1541">
        <f t="shared" si="316"/>
        <v>136.57824000000002</v>
      </c>
      <c r="O992" s="1541">
        <v>170.72280000000001</v>
      </c>
      <c r="P992" s="1541">
        <f t="shared" si="317"/>
        <v>203.160132</v>
      </c>
    </row>
    <row r="993" spans="1:16" ht="15" customHeight="1">
      <c r="A993" s="194" t="s">
        <v>1040</v>
      </c>
      <c r="B993" s="1915" t="s">
        <v>8843</v>
      </c>
      <c r="C993" s="1480" t="str">
        <f t="shared" si="312"/>
        <v>DXDH.80427.010-1/2"</v>
      </c>
      <c r="D993" s="1504" t="s">
        <v>4156</v>
      </c>
      <c r="E993" s="1481">
        <v>10</v>
      </c>
      <c r="F993" s="1481" t="s">
        <v>2258</v>
      </c>
      <c r="G993" s="1482" t="str">
        <f t="shared" si="318"/>
        <v>Carota diamantata pt. gresie portelanata &amp; piatra -gaurire umeda- diam. 10mm - Premium - DXDH.80427.010-1/2"</v>
      </c>
      <c r="H993" s="1553" t="s">
        <v>1340</v>
      </c>
      <c r="I993" s="1541">
        <v>181.7208</v>
      </c>
      <c r="J993" s="1486" t="s">
        <v>1993</v>
      </c>
      <c r="K993" s="1525" t="s">
        <v>1026</v>
      </c>
      <c r="L993" s="1761">
        <f t="shared" si="319"/>
        <v>132.69999999999999</v>
      </c>
      <c r="M993" s="1541">
        <f t="shared" si="320"/>
        <v>136.29059999999998</v>
      </c>
      <c r="N993" s="1541">
        <f t="shared" si="316"/>
        <v>145.37664000000001</v>
      </c>
      <c r="O993" s="1541">
        <v>181.7208</v>
      </c>
      <c r="P993" s="1541">
        <f t="shared" si="317"/>
        <v>216.24775199999999</v>
      </c>
    </row>
    <row r="994" spans="1:16" ht="15" customHeight="1">
      <c r="A994" s="194" t="s">
        <v>1040</v>
      </c>
      <c r="B994" s="1915" t="s">
        <v>8844</v>
      </c>
      <c r="C994" s="1480" t="str">
        <f t="shared" si="312"/>
        <v>DXDH.80427.012-1/2"</v>
      </c>
      <c r="D994" s="1504" t="s">
        <v>4156</v>
      </c>
      <c r="E994" s="1481">
        <v>12</v>
      </c>
      <c r="F994" s="1481" t="s">
        <v>2258</v>
      </c>
      <c r="G994" s="1482" t="str">
        <f t="shared" si="318"/>
        <v>Carota diamantata pt. gresie portelanata &amp; piatra -gaurire umeda- diam. 12mm - Premium - DXDH.80427.012-1/2"</v>
      </c>
      <c r="H994" s="1553" t="s">
        <v>1340</v>
      </c>
      <c r="I994" s="1541">
        <v>217.92960000000002</v>
      </c>
      <c r="J994" s="1482"/>
      <c r="K994" s="1525" t="s">
        <v>1026</v>
      </c>
      <c r="L994" s="1761">
        <f t="shared" si="319"/>
        <v>159.1</v>
      </c>
      <c r="M994" s="1541">
        <f t="shared" si="320"/>
        <v>163.44720000000001</v>
      </c>
      <c r="N994" s="1541">
        <f t="shared" si="316"/>
        <v>174.34368000000003</v>
      </c>
      <c r="O994" s="1541">
        <v>217.92960000000002</v>
      </c>
      <c r="P994" s="1541">
        <f t="shared" si="317"/>
        <v>259.33622400000002</v>
      </c>
    </row>
    <row r="995" spans="1:16" ht="15" customHeight="1">
      <c r="A995" s="194" t="s">
        <v>1040</v>
      </c>
      <c r="B995" s="1915" t="s">
        <v>8845</v>
      </c>
      <c r="C995" s="1480" t="str">
        <f t="shared" si="312"/>
        <v>DXDH.80427.014-1/2"</v>
      </c>
      <c r="D995" s="1504" t="s">
        <v>4156</v>
      </c>
      <c r="E995" s="1481">
        <v>14</v>
      </c>
      <c r="F995" s="1481" t="s">
        <v>2258</v>
      </c>
      <c r="G995" s="1482" t="str">
        <f t="shared" si="318"/>
        <v>Carota diamantata pt. gresie portelanata &amp; piatra -gaurire umeda- diam. 14mm - Premium - DXDH.80427.014-1/2"</v>
      </c>
      <c r="H995" s="1553" t="s">
        <v>1340</v>
      </c>
      <c r="I995" s="1541">
        <v>231.29639999999998</v>
      </c>
      <c r="J995" s="1482"/>
      <c r="K995" s="1525" t="s">
        <v>1026</v>
      </c>
      <c r="L995" s="1761">
        <f t="shared" si="319"/>
        <v>168.9</v>
      </c>
      <c r="M995" s="1541">
        <f t="shared" si="320"/>
        <v>173.47229999999999</v>
      </c>
      <c r="N995" s="1541">
        <f t="shared" si="316"/>
        <v>185.03711999999999</v>
      </c>
      <c r="O995" s="1541">
        <v>231.29639999999998</v>
      </c>
      <c r="P995" s="1541">
        <f t="shared" si="317"/>
        <v>275.24271599999997</v>
      </c>
    </row>
    <row r="996" spans="1:16" ht="15" customHeight="1">
      <c r="A996" s="194" t="s">
        <v>1040</v>
      </c>
      <c r="B996" s="1915" t="s">
        <v>8846</v>
      </c>
      <c r="C996" s="1480" t="str">
        <f t="shared" si="312"/>
        <v>DXDH.80427.015-1/2"</v>
      </c>
      <c r="D996" s="1504" t="s">
        <v>4156</v>
      </c>
      <c r="E996" s="1481">
        <v>15</v>
      </c>
      <c r="F996" s="1481" t="s">
        <v>2258</v>
      </c>
      <c r="G996" s="1482" t="str">
        <f t="shared" si="318"/>
        <v>Carota diamantata pt. gresie portelanata &amp; piatra -gaurire umeda- diam. 15mm - Premium - DXDH.80427.015-1/2"</v>
      </c>
      <c r="H996" s="1553" t="s">
        <v>1340</v>
      </c>
      <c r="I996" s="1541">
        <v>249.57000000000002</v>
      </c>
      <c r="J996" s="1482"/>
      <c r="K996" s="1525" t="s">
        <v>1026</v>
      </c>
      <c r="L996" s="1761">
        <f t="shared" si="319"/>
        <v>182.2</v>
      </c>
      <c r="M996" s="1541">
        <f t="shared" si="320"/>
        <v>187.17750000000001</v>
      </c>
      <c r="N996" s="1541">
        <f t="shared" si="316"/>
        <v>199.65600000000003</v>
      </c>
      <c r="O996" s="1541">
        <v>249.57000000000002</v>
      </c>
      <c r="P996" s="1541">
        <f t="shared" si="317"/>
        <v>296.98830000000004</v>
      </c>
    </row>
    <row r="997" spans="1:16" ht="15" customHeight="1">
      <c r="A997" s="194" t="s">
        <v>1040</v>
      </c>
      <c r="B997" s="1915" t="s">
        <v>8847</v>
      </c>
      <c r="C997" s="1480" t="str">
        <f t="shared" si="312"/>
        <v>DXDH.80427.016-1/2"</v>
      </c>
      <c r="D997" s="1504" t="s">
        <v>4156</v>
      </c>
      <c r="E997" s="1481">
        <v>16</v>
      </c>
      <c r="F997" s="1481" t="s">
        <v>2258</v>
      </c>
      <c r="G997" s="1482" t="str">
        <f t="shared" si="318"/>
        <v>Carota diamantata pt. gresie portelanata &amp; piatra -gaurire umeda- diam. 16mm - Premium - DXDH.80427.016-1/2"</v>
      </c>
      <c r="H997" s="1553" t="s">
        <v>1340</v>
      </c>
      <c r="I997" s="1541">
        <v>277.82640000000004</v>
      </c>
      <c r="J997" s="1482"/>
      <c r="K997" s="1525" t="s">
        <v>1026</v>
      </c>
      <c r="L997" s="1761">
        <f t="shared" si="319"/>
        <v>202.9</v>
      </c>
      <c r="M997" s="1541">
        <f t="shared" si="320"/>
        <v>208.36980000000003</v>
      </c>
      <c r="N997" s="1541">
        <f t="shared" si="316"/>
        <v>222.26112000000003</v>
      </c>
      <c r="O997" s="1541">
        <v>277.82640000000004</v>
      </c>
      <c r="P997" s="1541">
        <f t="shared" si="317"/>
        <v>330.61341600000003</v>
      </c>
    </row>
    <row r="998" spans="1:16" ht="15" customHeight="1">
      <c r="A998" s="194" t="s">
        <v>1040</v>
      </c>
      <c r="B998" s="1915" t="s">
        <v>8848</v>
      </c>
      <c r="C998" s="1480" t="str">
        <f t="shared" si="312"/>
        <v>DXDH.80427.018-1/2"</v>
      </c>
      <c r="D998" s="1504" t="s">
        <v>4156</v>
      </c>
      <c r="E998" s="1481">
        <v>18</v>
      </c>
      <c r="F998" s="1481" t="s">
        <v>2258</v>
      </c>
      <c r="G998" s="1482" t="str">
        <f t="shared" si="318"/>
        <v>Carota diamantata pt. gresie portelanata &amp; piatra -gaurire umeda- diam. 18mm - Premium - DXDH.80427.018-1/2"</v>
      </c>
      <c r="H998" s="1553" t="s">
        <v>1340</v>
      </c>
      <c r="I998" s="1541">
        <v>286.20179999999999</v>
      </c>
      <c r="J998" s="1482"/>
      <c r="K998" s="1525" t="s">
        <v>1026</v>
      </c>
      <c r="L998" s="1761">
        <f t="shared" si="319"/>
        <v>209</v>
      </c>
      <c r="M998" s="1541">
        <f t="shared" si="320"/>
        <v>214.65134999999998</v>
      </c>
      <c r="N998" s="1541">
        <f t="shared" si="316"/>
        <v>228.96144000000001</v>
      </c>
      <c r="O998" s="1541">
        <v>286.20179999999999</v>
      </c>
      <c r="P998" s="1541">
        <f t="shared" si="317"/>
        <v>340.58014199999997</v>
      </c>
    </row>
    <row r="999" spans="1:16" ht="15" customHeight="1">
      <c r="A999" s="194" t="s">
        <v>1040</v>
      </c>
      <c r="B999" s="1915" t="s">
        <v>8849</v>
      </c>
      <c r="C999" s="1480" t="str">
        <f t="shared" si="312"/>
        <v>DXDH.80427.020-1/2"</v>
      </c>
      <c r="D999" s="1504" t="s">
        <v>4156</v>
      </c>
      <c r="E999" s="1481">
        <v>20</v>
      </c>
      <c r="F999" s="1481" t="s">
        <v>2258</v>
      </c>
      <c r="G999" s="1482" t="str">
        <f t="shared" si="318"/>
        <v>Carota diamantata pt. gresie portelanata &amp; piatra -gaurire umeda- diam. 20mm - Premium - DXDH.80427.020-1/2"</v>
      </c>
      <c r="H999" s="1553" t="s">
        <v>1340</v>
      </c>
      <c r="I999" s="1541">
        <v>296.18459999999999</v>
      </c>
      <c r="J999" s="1482"/>
      <c r="K999" s="1525" t="s">
        <v>1026</v>
      </c>
      <c r="L999" s="1761">
        <f t="shared" si="319"/>
        <v>216.29999999999998</v>
      </c>
      <c r="M999" s="1541">
        <f t="shared" si="320"/>
        <v>222.13844999999998</v>
      </c>
      <c r="N999" s="1541">
        <f t="shared" si="316"/>
        <v>236.94767999999999</v>
      </c>
      <c r="O999" s="1541">
        <v>296.18459999999999</v>
      </c>
      <c r="P999" s="1541">
        <f t="shared" si="317"/>
        <v>352.45967399999995</v>
      </c>
    </row>
    <row r="1000" spans="1:16" ht="15" customHeight="1">
      <c r="A1000" s="194" t="s">
        <v>1040</v>
      </c>
      <c r="B1000" s="1915" t="s">
        <v>8850</v>
      </c>
      <c r="C1000" s="1480" t="str">
        <f t="shared" si="312"/>
        <v>DXDH.80427.022-1/2"</v>
      </c>
      <c r="D1000" s="1504" t="s">
        <v>4156</v>
      </c>
      <c r="E1000" s="1481">
        <v>22</v>
      </c>
      <c r="F1000" s="1481" t="s">
        <v>2258</v>
      </c>
      <c r="G1000" s="1482" t="str">
        <f t="shared" si="318"/>
        <v>Carota diamantata pt. gresie portelanata &amp; piatra -gaurire umeda- diam. 22mm - Premium - DXDH.80427.022-1/2"</v>
      </c>
      <c r="H1000" s="1553" t="s">
        <v>1340</v>
      </c>
      <c r="I1000" s="1541">
        <v>304.47540000000004</v>
      </c>
      <c r="J1000" s="1482"/>
      <c r="K1000" s="1525" t="s">
        <v>1026</v>
      </c>
      <c r="L1000" s="1761">
        <f t="shared" si="319"/>
        <v>222.29999999999998</v>
      </c>
      <c r="M1000" s="1541">
        <f t="shared" si="320"/>
        <v>228.35655000000003</v>
      </c>
      <c r="N1000" s="1541">
        <f t="shared" si="316"/>
        <v>243.58032000000003</v>
      </c>
      <c r="O1000" s="1541">
        <v>304.47540000000004</v>
      </c>
      <c r="P1000" s="1541">
        <f t="shared" si="317"/>
        <v>362.32572600000003</v>
      </c>
    </row>
    <row r="1001" spans="1:16" ht="15" customHeight="1">
      <c r="A1001" s="194" t="s">
        <v>1040</v>
      </c>
      <c r="B1001" s="1915" t="s">
        <v>8851</v>
      </c>
      <c r="C1001" s="1480" t="str">
        <f t="shared" si="312"/>
        <v>DXDH.80427.024-1/2"</v>
      </c>
      <c r="D1001" s="1504" t="s">
        <v>4156</v>
      </c>
      <c r="E1001" s="1481">
        <v>24</v>
      </c>
      <c r="F1001" s="1481" t="s">
        <v>2258</v>
      </c>
      <c r="G1001" s="1482" t="str">
        <f t="shared" si="318"/>
        <v>Carota diamantata pt. gresie portelanata &amp; piatra -gaurire umeda- diam. 24mm - Premium - DXDH.80427.024-1/2"</v>
      </c>
      <c r="H1001" s="1553" t="s">
        <v>1340</v>
      </c>
      <c r="I1001" s="1541">
        <v>314.45820000000003</v>
      </c>
      <c r="J1001" s="1482"/>
      <c r="K1001" s="1525" t="s">
        <v>1026</v>
      </c>
      <c r="L1001" s="1761">
        <f t="shared" si="319"/>
        <v>229.6</v>
      </c>
      <c r="M1001" s="1541">
        <f t="shared" si="320"/>
        <v>235.84365000000003</v>
      </c>
      <c r="N1001" s="1541">
        <f t="shared" si="316"/>
        <v>251.56656000000004</v>
      </c>
      <c r="O1001" s="1541">
        <v>314.45820000000003</v>
      </c>
      <c r="P1001" s="1541">
        <f t="shared" si="317"/>
        <v>374.20525800000001</v>
      </c>
    </row>
    <row r="1002" spans="1:16" ht="15" customHeight="1">
      <c r="A1002" s="194" t="s">
        <v>1040</v>
      </c>
      <c r="B1002" s="1915" t="s">
        <v>8852</v>
      </c>
      <c r="C1002" s="1480" t="str">
        <f t="shared" si="312"/>
        <v>DXDH.80427.025-1/2"</v>
      </c>
      <c r="D1002" s="1504" t="s">
        <v>4156</v>
      </c>
      <c r="E1002" s="1481">
        <v>25</v>
      </c>
      <c r="F1002" s="1481" t="s">
        <v>2258</v>
      </c>
      <c r="G1002" s="1482" t="str">
        <f t="shared" si="318"/>
        <v>Carota diamantata pt. gresie portelanata &amp; piatra -gaurire umeda- diam. 25mm - Premium - DXDH.80427.025-1/2"</v>
      </c>
      <c r="H1002" s="1553" t="s">
        <v>1340</v>
      </c>
      <c r="I1002" s="1541">
        <v>322.74900000000002</v>
      </c>
      <c r="J1002" s="1482"/>
      <c r="K1002" s="1525" t="s">
        <v>1026</v>
      </c>
      <c r="L1002" s="1761">
        <f t="shared" si="319"/>
        <v>235.7</v>
      </c>
      <c r="M1002" s="1541">
        <f t="shared" si="320"/>
        <v>242.06175000000002</v>
      </c>
      <c r="N1002" s="1541">
        <f t="shared" si="316"/>
        <v>258.19920000000002</v>
      </c>
      <c r="O1002" s="1541">
        <v>322.74900000000002</v>
      </c>
      <c r="P1002" s="1541">
        <f t="shared" si="317"/>
        <v>384.07130999999998</v>
      </c>
    </row>
    <row r="1003" spans="1:16" ht="15" customHeight="1">
      <c r="A1003" s="194" t="s">
        <v>1040</v>
      </c>
      <c r="B1003" s="1915" t="s">
        <v>8853</v>
      </c>
      <c r="C1003" s="1480" t="str">
        <f t="shared" si="312"/>
        <v>DXDH.80427.026-1/2"</v>
      </c>
      <c r="D1003" s="1504" t="s">
        <v>4156</v>
      </c>
      <c r="E1003" s="1481">
        <v>26</v>
      </c>
      <c r="F1003" s="1481" t="s">
        <v>2258</v>
      </c>
      <c r="G1003" s="1482" t="str">
        <f t="shared" si="318"/>
        <v>Carota diamantata pt. gresie portelanata &amp; piatra -gaurire umeda- diam. 26mm - Premium - DXDH.80427.026-1/2"</v>
      </c>
      <c r="H1003" s="1553" t="s">
        <v>1340</v>
      </c>
      <c r="I1003" s="1541">
        <v>332.73180000000002</v>
      </c>
      <c r="J1003" s="1482"/>
      <c r="K1003" s="1525" t="s">
        <v>1026</v>
      </c>
      <c r="L1003" s="1761">
        <f t="shared" si="319"/>
        <v>242.9</v>
      </c>
      <c r="M1003" s="1541">
        <f t="shared" si="320"/>
        <v>249.54885000000002</v>
      </c>
      <c r="N1003" s="1541">
        <f t="shared" si="316"/>
        <v>266.18544000000003</v>
      </c>
      <c r="O1003" s="1541">
        <v>332.73180000000002</v>
      </c>
      <c r="P1003" s="1541">
        <f t="shared" si="317"/>
        <v>395.95084200000002</v>
      </c>
    </row>
    <row r="1004" spans="1:16" ht="15" customHeight="1">
      <c r="A1004" s="194" t="s">
        <v>1040</v>
      </c>
      <c r="B1004" s="1915" t="s">
        <v>8854</v>
      </c>
      <c r="C1004" s="1480" t="str">
        <f t="shared" si="312"/>
        <v>DXDH.80427.030-1/2"</v>
      </c>
      <c r="D1004" s="1504" t="s">
        <v>4156</v>
      </c>
      <c r="E1004" s="1481">
        <v>30</v>
      </c>
      <c r="F1004" s="1481" t="s">
        <v>2258</v>
      </c>
      <c r="G1004" s="1482" t="str">
        <f t="shared" si="318"/>
        <v>Carota diamantata pt. gresie portelanata &amp; piatra -gaurire umeda- diam. 30mm - Premium - DXDH.80427.030-1/2"</v>
      </c>
      <c r="H1004" s="1553" t="s">
        <v>1340</v>
      </c>
      <c r="I1004" s="1541">
        <v>342.37620000000004</v>
      </c>
      <c r="J1004" s="1482"/>
      <c r="K1004" s="1525" t="s">
        <v>1026</v>
      </c>
      <c r="L1004" s="1761">
        <f t="shared" si="319"/>
        <v>250</v>
      </c>
      <c r="M1004" s="1541">
        <f t="shared" si="320"/>
        <v>256.78215</v>
      </c>
      <c r="N1004" s="1541">
        <f t="shared" si="316"/>
        <v>273.90096000000005</v>
      </c>
      <c r="O1004" s="1541">
        <v>342.37620000000004</v>
      </c>
      <c r="P1004" s="1541">
        <f t="shared" si="317"/>
        <v>407.42767800000001</v>
      </c>
    </row>
    <row r="1005" spans="1:16" ht="15" customHeight="1">
      <c r="A1005" s="194" t="s">
        <v>1040</v>
      </c>
      <c r="B1005" s="1915" t="s">
        <v>8855</v>
      </c>
      <c r="C1005" s="1480" t="str">
        <f t="shared" si="312"/>
        <v>DXDH.80427.032-1/2"</v>
      </c>
      <c r="D1005" s="1504" t="s">
        <v>4156</v>
      </c>
      <c r="E1005" s="1481">
        <v>32</v>
      </c>
      <c r="F1005" s="1481" t="s">
        <v>2258</v>
      </c>
      <c r="G1005" s="1482" t="str">
        <f t="shared" si="318"/>
        <v>Carota diamantata pt. gresie portelanata &amp; piatra -gaurire umeda- diam. 32mm - Premium - DXDH.80427.032-1/2"</v>
      </c>
      <c r="H1005" s="1553" t="s">
        <v>1340</v>
      </c>
      <c r="I1005" s="1541">
        <v>351.09000000000003</v>
      </c>
      <c r="J1005" s="1482"/>
      <c r="K1005" s="1525" t="s">
        <v>1026</v>
      </c>
      <c r="L1005" s="1761">
        <f t="shared" si="319"/>
        <v>256.3</v>
      </c>
      <c r="M1005" s="1541">
        <f t="shared" si="320"/>
        <v>263.3175</v>
      </c>
      <c r="N1005" s="1541">
        <f t="shared" si="316"/>
        <v>280.87200000000001</v>
      </c>
      <c r="O1005" s="1541">
        <v>351.09000000000003</v>
      </c>
      <c r="P1005" s="1541">
        <f t="shared" si="317"/>
        <v>417.7971</v>
      </c>
    </row>
    <row r="1006" spans="1:16" ht="15" customHeight="1">
      <c r="A1006" s="194" t="s">
        <v>1040</v>
      </c>
      <c r="B1006" s="1915" t="s">
        <v>8856</v>
      </c>
      <c r="C1006" s="1480" t="str">
        <f t="shared" si="312"/>
        <v>DXDH.80427.035-1/2"</v>
      </c>
      <c r="D1006" s="1504" t="s">
        <v>4156</v>
      </c>
      <c r="E1006" s="1481">
        <v>35</v>
      </c>
      <c r="F1006" s="1481" t="s">
        <v>2258</v>
      </c>
      <c r="G1006" s="1482" t="str">
        <f t="shared" si="318"/>
        <v>Carota diamantata pt. gresie portelanata &amp; piatra -gaurire umeda- diam. 35mm - Premium - DXDH.80427.035-1/2"</v>
      </c>
      <c r="H1006" s="1553" t="s">
        <v>1340</v>
      </c>
      <c r="I1006" s="1541">
        <v>364.37220000000002</v>
      </c>
      <c r="J1006" s="1482"/>
      <c r="K1006" s="1525" t="s">
        <v>1026</v>
      </c>
      <c r="L1006" s="1761">
        <f t="shared" si="319"/>
        <v>266</v>
      </c>
      <c r="M1006" s="1541">
        <f t="shared" si="320"/>
        <v>273.27915000000002</v>
      </c>
      <c r="N1006" s="1541">
        <f t="shared" si="316"/>
        <v>291.49776000000003</v>
      </c>
      <c r="O1006" s="1541">
        <v>364.37220000000002</v>
      </c>
      <c r="P1006" s="1541">
        <f t="shared" si="317"/>
        <v>433.60291799999999</v>
      </c>
    </row>
    <row r="1007" spans="1:16" ht="15" customHeight="1">
      <c r="A1007" s="194" t="s">
        <v>1040</v>
      </c>
      <c r="B1007" s="1915" t="s">
        <v>8857</v>
      </c>
      <c r="C1007" s="1480" t="str">
        <f t="shared" si="312"/>
        <v>DXDH.80427.040-1/2"</v>
      </c>
      <c r="D1007" s="1504" t="s">
        <v>4156</v>
      </c>
      <c r="E1007" s="1481">
        <v>40</v>
      </c>
      <c r="F1007" s="1481" t="s">
        <v>2258</v>
      </c>
      <c r="G1007" s="1482" t="str">
        <f t="shared" si="318"/>
        <v>Carota diamantata pt. gresie portelanata &amp; piatra -gaurire umeda- diam. 40mm - Premium - DXDH.80427.040-1/2"</v>
      </c>
      <c r="H1007" s="1553" t="s">
        <v>1340</v>
      </c>
      <c r="I1007" s="1541">
        <v>462.16980000000007</v>
      </c>
      <c r="J1007" s="1482"/>
      <c r="K1007" s="1525" t="s">
        <v>1026</v>
      </c>
      <c r="L1007" s="1761">
        <f t="shared" si="319"/>
        <v>337.40000000000003</v>
      </c>
      <c r="M1007" s="1541">
        <f t="shared" si="320"/>
        <v>346.62735000000004</v>
      </c>
      <c r="N1007" s="1541">
        <f t="shared" si="316"/>
        <v>369.73584000000005</v>
      </c>
      <c r="O1007" s="1541">
        <v>462.16980000000007</v>
      </c>
      <c r="P1007" s="1541">
        <f t="shared" si="317"/>
        <v>549.98206200000004</v>
      </c>
    </row>
    <row r="1008" spans="1:16" ht="15" customHeight="1">
      <c r="A1008" s="194" t="s">
        <v>1040</v>
      </c>
      <c r="B1008" s="1915" t="s">
        <v>8858</v>
      </c>
      <c r="C1008" s="1480" t="str">
        <f t="shared" si="312"/>
        <v>DXDH.80427.045-1/2"</v>
      </c>
      <c r="D1008" s="1504" t="s">
        <v>4156</v>
      </c>
      <c r="E1008" s="1481">
        <v>45</v>
      </c>
      <c r="F1008" s="1481" t="s">
        <v>2258</v>
      </c>
      <c r="G1008" s="1482" t="str">
        <f t="shared" si="318"/>
        <v>Carota diamantata pt. gresie portelanata &amp; piatra -gaurire umeda- diam. 45mm - Premium - DXDH.80427.045-1/2"</v>
      </c>
      <c r="H1008" s="1553" t="s">
        <v>1340</v>
      </c>
      <c r="I1008" s="1541">
        <v>480.86640000000006</v>
      </c>
      <c r="J1008" s="1482"/>
      <c r="K1008" s="1525" t="s">
        <v>1026</v>
      </c>
      <c r="L1008" s="1761">
        <f t="shared" si="319"/>
        <v>351.1</v>
      </c>
      <c r="M1008" s="1541">
        <f t="shared" si="320"/>
        <v>360.64980000000003</v>
      </c>
      <c r="N1008" s="1541">
        <f t="shared" si="316"/>
        <v>384.69312000000008</v>
      </c>
      <c r="O1008" s="1541">
        <v>480.86640000000006</v>
      </c>
      <c r="P1008" s="1541">
        <f t="shared" si="317"/>
        <v>572.23101600000007</v>
      </c>
    </row>
    <row r="1009" spans="1:17" ht="15" customHeight="1">
      <c r="A1009" s="194" t="s">
        <v>1040</v>
      </c>
      <c r="B1009" s="1915" t="s">
        <v>8859</v>
      </c>
      <c r="C1009" s="1480" t="str">
        <f t="shared" si="312"/>
        <v>DXDH.80427.050-1/2"</v>
      </c>
      <c r="D1009" s="1504" t="s">
        <v>4156</v>
      </c>
      <c r="E1009" s="1481">
        <v>50</v>
      </c>
      <c r="F1009" s="1481" t="s">
        <v>2258</v>
      </c>
      <c r="G1009" s="1482" t="str">
        <f t="shared" si="318"/>
        <v>Carota diamantata pt. gresie portelanata &amp; piatra -gaurire umeda- diam. 50mm - Premium - DXDH.80427.050-1/2"</v>
      </c>
      <c r="H1009" s="1553" t="s">
        <v>1340</v>
      </c>
      <c r="I1009" s="1541">
        <v>499.14000000000004</v>
      </c>
      <c r="J1009" s="1482"/>
      <c r="K1009" s="1525" t="s">
        <v>1026</v>
      </c>
      <c r="L1009" s="1761">
        <f t="shared" si="319"/>
        <v>364.40000000000003</v>
      </c>
      <c r="M1009" s="1541">
        <f t="shared" si="320"/>
        <v>374.35500000000002</v>
      </c>
      <c r="N1009" s="1541">
        <f t="shared" si="316"/>
        <v>399.31200000000007</v>
      </c>
      <c r="O1009" s="1541">
        <v>499.14000000000004</v>
      </c>
      <c r="P1009" s="1541">
        <f t="shared" si="317"/>
        <v>593.97660000000008</v>
      </c>
    </row>
    <row r="1010" spans="1:17" ht="15" customHeight="1">
      <c r="A1010" s="194" t="s">
        <v>1040</v>
      </c>
      <c r="B1010" s="1915" t="s">
        <v>8860</v>
      </c>
      <c r="C1010" s="1480" t="str">
        <f t="shared" si="312"/>
        <v>DXDH.80427.055-1/2"</v>
      </c>
      <c r="D1010" s="1504" t="s">
        <v>4156</v>
      </c>
      <c r="E1010" s="1481">
        <v>55</v>
      </c>
      <c r="F1010" s="1481" t="s">
        <v>2258</v>
      </c>
      <c r="G1010" s="1482" t="str">
        <f t="shared" si="318"/>
        <v>Carota diamantata pt. gresie portelanata &amp; piatra -gaurire umeda- diam. 55mm - Premium - DXDH.80427.055-1/2"</v>
      </c>
      <c r="H1010" s="1553" t="s">
        <v>1340</v>
      </c>
      <c r="I1010" s="1541">
        <v>535.77179999999998</v>
      </c>
      <c r="J1010" s="1482"/>
      <c r="K1010" s="1525" t="s">
        <v>1026</v>
      </c>
      <c r="L1010" s="1761">
        <f t="shared" si="319"/>
        <v>391.20000000000005</v>
      </c>
      <c r="M1010" s="1541">
        <f t="shared" si="320"/>
        <v>401.82884999999999</v>
      </c>
      <c r="N1010" s="1541">
        <f t="shared" si="316"/>
        <v>428.61743999999999</v>
      </c>
      <c r="O1010" s="1541">
        <v>535.77179999999998</v>
      </c>
      <c r="P1010" s="1541">
        <f t="shared" si="317"/>
        <v>637.568442</v>
      </c>
    </row>
    <row r="1011" spans="1:17" ht="15" customHeight="1">
      <c r="A1011" s="194" t="s">
        <v>1040</v>
      </c>
      <c r="B1011" s="1915" t="s">
        <v>8861</v>
      </c>
      <c r="C1011" s="1480" t="str">
        <f t="shared" si="312"/>
        <v>DXDH.80427.060-1/2"</v>
      </c>
      <c r="D1011" s="1504" t="s">
        <v>4156</v>
      </c>
      <c r="E1011" s="1481">
        <v>60</v>
      </c>
      <c r="F1011" s="1481" t="s">
        <v>2258</v>
      </c>
      <c r="G1011" s="1482" t="str">
        <f t="shared" si="318"/>
        <v>Carota diamantata pt. gresie portelanata &amp; piatra -gaurire umeda- diam. 60mm - Premium - DXDH.80427.060-1/2"</v>
      </c>
      <c r="H1011" s="1553" t="s">
        <v>1340</v>
      </c>
      <c r="I1011" s="1541">
        <v>592.28460000000007</v>
      </c>
      <c r="J1011" s="1482"/>
      <c r="K1011" s="1525" t="s">
        <v>1026</v>
      </c>
      <c r="L1011" s="1761">
        <f t="shared" si="319"/>
        <v>432.40000000000003</v>
      </c>
      <c r="M1011" s="1541">
        <f t="shared" si="320"/>
        <v>444.21345000000008</v>
      </c>
      <c r="N1011" s="1541">
        <f t="shared" si="316"/>
        <v>473.8276800000001</v>
      </c>
      <c r="O1011" s="1541">
        <v>592.28460000000007</v>
      </c>
      <c r="P1011" s="1541">
        <f t="shared" si="317"/>
        <v>704.8186740000001</v>
      </c>
    </row>
    <row r="1012" spans="1:17" ht="15" customHeight="1">
      <c r="A1012" s="194" t="s">
        <v>1040</v>
      </c>
      <c r="B1012" s="1915" t="s">
        <v>8862</v>
      </c>
      <c r="C1012" s="1480" t="str">
        <f t="shared" si="312"/>
        <v>DXDH.80427.065-1/2"</v>
      </c>
      <c r="D1012" s="1504" t="s">
        <v>4156</v>
      </c>
      <c r="E1012" s="1481">
        <v>65</v>
      </c>
      <c r="F1012" s="1481" t="s">
        <v>2258</v>
      </c>
      <c r="G1012" s="1482" t="str">
        <f t="shared" si="318"/>
        <v>Carota diamantata pt. gresie portelanata &amp; piatra -gaurire umeda- diam. 65mm - Premium - DXDH.80427.065-1/2"</v>
      </c>
      <c r="H1012" s="1553" t="s">
        <v>1340</v>
      </c>
      <c r="I1012" s="1541">
        <v>610.64280000000008</v>
      </c>
      <c r="J1012" s="1482"/>
      <c r="K1012" s="1525" t="s">
        <v>1026</v>
      </c>
      <c r="L1012" s="1761">
        <f t="shared" si="319"/>
        <v>445.8</v>
      </c>
      <c r="M1012" s="1541">
        <f t="shared" si="320"/>
        <v>457.98210000000006</v>
      </c>
      <c r="N1012" s="1541">
        <f t="shared" si="316"/>
        <v>488.51424000000009</v>
      </c>
      <c r="O1012" s="1541">
        <v>610.64280000000008</v>
      </c>
      <c r="P1012" s="1541">
        <f t="shared" si="317"/>
        <v>726.66493200000002</v>
      </c>
    </row>
    <row r="1013" spans="1:17" ht="15" customHeight="1">
      <c r="A1013" s="194" t="s">
        <v>1040</v>
      </c>
      <c r="B1013" s="1915" t="s">
        <v>8863</v>
      </c>
      <c r="C1013" s="1480" t="str">
        <f t="shared" si="312"/>
        <v>DXDH.80427.068-1/2"</v>
      </c>
      <c r="D1013" s="1504" t="s">
        <v>4156</v>
      </c>
      <c r="E1013" s="1481">
        <v>68</v>
      </c>
      <c r="F1013" s="1481" t="s">
        <v>2258</v>
      </c>
      <c r="G1013" s="1482" t="str">
        <f t="shared" si="318"/>
        <v>Carota diamantata pt. gresie portelanata &amp; piatra -gaurire umeda- diam. 68mm - Premium - DXDH.80427.068-1/2"</v>
      </c>
      <c r="H1013" s="1553" t="s">
        <v>1340</v>
      </c>
      <c r="I1013" s="1541">
        <v>628.91640000000007</v>
      </c>
      <c r="J1013" s="1482"/>
      <c r="K1013" s="1525" t="s">
        <v>1026</v>
      </c>
      <c r="L1013" s="1761">
        <f t="shared" si="319"/>
        <v>459.20000000000005</v>
      </c>
      <c r="M1013" s="1541">
        <f t="shared" si="320"/>
        <v>471.68730000000005</v>
      </c>
      <c r="N1013" s="1541">
        <f t="shared" si="316"/>
        <v>503.13312000000008</v>
      </c>
      <c r="O1013" s="1541">
        <v>628.91640000000007</v>
      </c>
      <c r="P1013" s="1541">
        <f t="shared" si="317"/>
        <v>748.41051600000003</v>
      </c>
    </row>
    <row r="1014" spans="1:17" ht="15" customHeight="1">
      <c r="A1014" s="194" t="s">
        <v>1040</v>
      </c>
      <c r="B1014" s="1915" t="s">
        <v>8864</v>
      </c>
      <c r="C1014" s="1480" t="str">
        <f t="shared" si="312"/>
        <v>DXDH.80427.070-1/2"</v>
      </c>
      <c r="D1014" s="1504" t="s">
        <v>4156</v>
      </c>
      <c r="E1014" s="1481">
        <v>70</v>
      </c>
      <c r="F1014" s="1481" t="s">
        <v>2258</v>
      </c>
      <c r="G1014" s="1482" t="str">
        <f t="shared" si="318"/>
        <v>Carota diamantata pt. gresie portelanata &amp; piatra -gaurire umeda- diam. 70mm - Premium - DXDH.80427.070-1/2"</v>
      </c>
      <c r="H1014" s="1553" t="s">
        <v>1340</v>
      </c>
      <c r="I1014" s="1541">
        <v>647.19000000000005</v>
      </c>
      <c r="J1014" s="1482"/>
      <c r="K1014" s="1525" t="s">
        <v>1026</v>
      </c>
      <c r="L1014" s="1761">
        <f t="shared" si="319"/>
        <v>472.5</v>
      </c>
      <c r="M1014" s="1541">
        <f t="shared" si="320"/>
        <v>485.39250000000004</v>
      </c>
      <c r="N1014" s="1541">
        <f t="shared" si="316"/>
        <v>517.75200000000007</v>
      </c>
      <c r="O1014" s="1541">
        <v>647.19000000000005</v>
      </c>
      <c r="P1014" s="1541">
        <f t="shared" si="317"/>
        <v>770.15610000000004</v>
      </c>
    </row>
    <row r="1015" spans="1:17" ht="15" customHeight="1">
      <c r="A1015" s="194" t="s">
        <v>1040</v>
      </c>
      <c r="B1015" s="1915" t="s">
        <v>8865</v>
      </c>
      <c r="C1015" s="1480" t="str">
        <f t="shared" si="312"/>
        <v>DXDH.80427.080-1/2"</v>
      </c>
      <c r="D1015" s="1504" t="s">
        <v>4156</v>
      </c>
      <c r="E1015" s="1481">
        <v>80</v>
      </c>
      <c r="F1015" s="1481" t="s">
        <v>2258</v>
      </c>
      <c r="G1015" s="1482" t="str">
        <f t="shared" si="318"/>
        <v>Carota diamantata pt. gresie portelanata &amp; piatra -gaurire umeda- diam. 80mm - Premium - DXDH.80427.080-1/2"</v>
      </c>
      <c r="H1015" s="1553" t="s">
        <v>1340</v>
      </c>
      <c r="I1015" s="1541">
        <v>702.09540000000004</v>
      </c>
      <c r="J1015" s="1482"/>
      <c r="K1015" s="1525" t="s">
        <v>1026</v>
      </c>
      <c r="L1015" s="1761">
        <f t="shared" si="319"/>
        <v>512.6</v>
      </c>
      <c r="M1015" s="1541">
        <f t="shared" si="320"/>
        <v>526.57155</v>
      </c>
      <c r="N1015" s="1541">
        <f t="shared" si="316"/>
        <v>561.67632000000003</v>
      </c>
      <c r="O1015" s="1541">
        <v>702.09540000000004</v>
      </c>
      <c r="P1015" s="1541">
        <f t="shared" si="317"/>
        <v>835.49352599999997</v>
      </c>
    </row>
    <row r="1016" spans="1:17" ht="15" customHeight="1">
      <c r="B1016" s="1478"/>
      <c r="I1016" s="1541"/>
      <c r="J1016" s="1482"/>
      <c r="K1016" s="1525"/>
      <c r="L1016" s="1843"/>
      <c r="M1016" s="1541"/>
      <c r="N1016" s="1541"/>
      <c r="O1016" s="1541"/>
      <c r="P1016" s="1541"/>
    </row>
    <row r="1017" spans="1:17" ht="15" customHeight="1">
      <c r="A1017" s="235"/>
      <c r="B1017" s="236"/>
      <c r="C1017" s="236"/>
      <c r="D1017" s="225" t="s">
        <v>2107</v>
      </c>
      <c r="E1017" s="235"/>
      <c r="F1017" s="235"/>
      <c r="G1017" s="235"/>
      <c r="H1017" s="235"/>
      <c r="I1017" s="564"/>
      <c r="J1017" s="1534"/>
      <c r="K1017" s="237"/>
      <c r="L1017" s="1841"/>
      <c r="M1017" s="563"/>
      <c r="N1017" s="1535"/>
      <c r="O1017" s="564"/>
      <c r="P1017" s="1535"/>
      <c r="Q1017" s="1477"/>
    </row>
    <row r="1018" spans="1:17" ht="15" customHeight="1">
      <c r="A1018" s="195"/>
      <c r="B1018" s="1490"/>
      <c r="C1018" s="1339"/>
      <c r="D1018" s="192" t="s">
        <v>2108</v>
      </c>
      <c r="E1018" s="1348"/>
      <c r="F1018" s="1348"/>
      <c r="G1018" s="228"/>
      <c r="H1018" s="1348"/>
      <c r="I1018" s="1536"/>
      <c r="J1018" s="1537"/>
      <c r="K1018" s="1538"/>
      <c r="L1018" s="1842"/>
      <c r="M1018" s="1536"/>
      <c r="N1018" s="1536"/>
      <c r="O1018" s="1536"/>
      <c r="P1018" s="1536"/>
    </row>
    <row r="1019" spans="1:17" ht="15" customHeight="1">
      <c r="A1019" s="194" t="s">
        <v>2109</v>
      </c>
      <c r="B1019" s="1478" t="s">
        <v>2110</v>
      </c>
      <c r="C1019" s="1480" t="str">
        <f t="shared" si="312"/>
        <v>DXDH.80117.68.03-ROT</v>
      </c>
      <c r="D1019" s="1478" t="s">
        <v>4134</v>
      </c>
      <c r="E1019" s="1481">
        <v>68</v>
      </c>
      <c r="F1019" s="1481" t="s">
        <v>2394</v>
      </c>
      <c r="G1019" s="1482" t="str">
        <f t="shared" ref="G1019:G1024" si="321">CONCATENATE("Carota diamantata pt. ",D1019," diam. ",E1019,"mm - ",K1019," - ",C1019)</f>
        <v>Carota diamantata pt. beton armat, zidarie, calcar - 3 segmenti diam. 68mm - Super Premium - DXDH.80117.68.03-ROT</v>
      </c>
      <c r="H1019" s="1553" t="s">
        <v>1420</v>
      </c>
      <c r="I1019" s="1541">
        <v>282.22559999999999</v>
      </c>
      <c r="J1019" s="1486" t="s">
        <v>1644</v>
      </c>
      <c r="K1019" s="1525" t="s">
        <v>1044</v>
      </c>
      <c r="L1019" s="1761">
        <f t="shared" ref="L1019:L1024" si="322">ROUNDUP(O1019*0.73,1)</f>
        <v>206.1</v>
      </c>
      <c r="M1019" s="1541">
        <f>O1019*0.75</f>
        <v>211.66919999999999</v>
      </c>
      <c r="N1019" s="1541">
        <f t="shared" si="316"/>
        <v>225.78048000000001</v>
      </c>
      <c r="O1019" s="1541">
        <v>282.22559999999999</v>
      </c>
      <c r="P1019" s="1541">
        <f t="shared" si="317"/>
        <v>335.84846399999998</v>
      </c>
    </row>
    <row r="1020" spans="1:17" ht="15" customHeight="1">
      <c r="B1020" s="1478" t="s">
        <v>8821</v>
      </c>
      <c r="C1020" s="1480" t="str">
        <f t="shared" ref="C1020" si="323">CONCATENATE("DXDH.",B1020)</f>
        <v>DXDH.80117.68.03-BLAU</v>
      </c>
      <c r="D1020" s="1915" t="s">
        <v>4134</v>
      </c>
      <c r="E1020" s="1481">
        <v>68</v>
      </c>
      <c r="F1020" s="1481" t="s">
        <v>2394</v>
      </c>
      <c r="G1020" s="1482" t="str">
        <f t="shared" si="321"/>
        <v>Carota diamantata pt. beton armat, zidarie, calcar - 3 segmenti diam. 68mm - Super Premium - DXDH.80117.68.03-BLAU</v>
      </c>
      <c r="H1020" s="1553" t="s">
        <v>1420</v>
      </c>
      <c r="I1020" s="1541"/>
      <c r="J1020" s="1486" t="s">
        <v>2113</v>
      </c>
      <c r="K1020" s="1525" t="s">
        <v>1044</v>
      </c>
      <c r="L1020" s="1761">
        <f t="shared" si="322"/>
        <v>231.29999999999998</v>
      </c>
      <c r="M1020" s="1541">
        <f t="shared" ref="M1020" si="324">O1020*0.75</f>
        <v>237.60000000000002</v>
      </c>
      <c r="N1020" s="1541">
        <f t="shared" si="316"/>
        <v>253.44000000000003</v>
      </c>
      <c r="O1020" s="1541">
        <v>316.8</v>
      </c>
      <c r="P1020" s="1541">
        <v>377</v>
      </c>
    </row>
    <row r="1021" spans="1:17" ht="15" customHeight="1">
      <c r="A1021" s="194" t="s">
        <v>2111</v>
      </c>
      <c r="B1021" s="1478" t="s">
        <v>2112</v>
      </c>
      <c r="C1021" s="1480" t="str">
        <f t="shared" si="312"/>
        <v>DXDH.80117.68.06-WEISS</v>
      </c>
      <c r="D1021" s="1478" t="s">
        <v>4135</v>
      </c>
      <c r="E1021" s="1481">
        <v>68</v>
      </c>
      <c r="F1021" s="1481" t="s">
        <v>2394</v>
      </c>
      <c r="G1021" s="1482" t="str">
        <f t="shared" si="321"/>
        <v>Carota diamantata pt. beton armat, zidarie, calcar - 6 segmenti diam. 68mm - Super Premium - DXDH.80117.68.06-WEISS</v>
      </c>
      <c r="H1021" s="1553" t="s">
        <v>1420</v>
      </c>
      <c r="I1021" s="1541">
        <v>282.22559999999999</v>
      </c>
      <c r="J1021" s="1486" t="s">
        <v>2116</v>
      </c>
      <c r="K1021" s="1525" t="s">
        <v>1044</v>
      </c>
      <c r="L1021" s="1761">
        <f t="shared" si="322"/>
        <v>206.1</v>
      </c>
      <c r="M1021" s="1541">
        <f t="shared" ref="M1021:M1024" si="325">O1021*0.75</f>
        <v>211.66919999999999</v>
      </c>
      <c r="N1021" s="1541">
        <f t="shared" si="316"/>
        <v>225.78048000000001</v>
      </c>
      <c r="O1021" s="1541">
        <v>282.22559999999999</v>
      </c>
      <c r="P1021" s="1541">
        <f t="shared" si="317"/>
        <v>335.84846399999998</v>
      </c>
    </row>
    <row r="1022" spans="1:17" ht="15" customHeight="1">
      <c r="B1022" s="1926" t="s">
        <v>8890</v>
      </c>
      <c r="C1022" s="1480" t="str">
        <f t="shared" si="312"/>
        <v>DXDH.80117.82.04-BLAU</v>
      </c>
      <c r="D1022" s="1926" t="s">
        <v>8891</v>
      </c>
      <c r="E1022" s="1481">
        <v>82</v>
      </c>
      <c r="F1022" s="1481" t="s">
        <v>2394</v>
      </c>
      <c r="G1022" s="1482" t="str">
        <f t="shared" si="321"/>
        <v>Carota diamantata pt. beton armat, zidarie, calcar - 4 segmenti diam. 82mm - Super Premium - DXDH.80117.82.04-BLAU</v>
      </c>
      <c r="H1022" s="1553" t="s">
        <v>1420</v>
      </c>
      <c r="I1022" s="1541"/>
      <c r="J1022" s="1486" t="s">
        <v>2113</v>
      </c>
      <c r="K1022" s="1525" t="s">
        <v>1044</v>
      </c>
      <c r="L1022" s="1761">
        <f t="shared" ref="L1022" si="326">ROUNDUP(O1022*0.73,1)</f>
        <v>254.6</v>
      </c>
      <c r="M1022" s="1541">
        <f t="shared" si="325"/>
        <v>261.54750000000001</v>
      </c>
      <c r="N1022" s="1541">
        <f t="shared" ref="N1022" si="327">O1022*0.8</f>
        <v>278.98400000000004</v>
      </c>
      <c r="O1022" s="1541">
        <v>348.73</v>
      </c>
      <c r="P1022" s="1541">
        <v>415</v>
      </c>
    </row>
    <row r="1023" spans="1:17" ht="15" customHeight="1">
      <c r="A1023" s="194" t="s">
        <v>2114</v>
      </c>
      <c r="B1023" s="1478" t="s">
        <v>2115</v>
      </c>
      <c r="C1023" s="1480" t="str">
        <f t="shared" si="312"/>
        <v>DXDH.80117.82.04-ROT</v>
      </c>
      <c r="D1023" s="1478" t="s">
        <v>4136</v>
      </c>
      <c r="E1023" s="1481">
        <v>82</v>
      </c>
      <c r="F1023" s="1481" t="s">
        <v>2394</v>
      </c>
      <c r="G1023" s="1482" t="str">
        <f t="shared" si="321"/>
        <v>Carota diamantata pt. eton armat, zidarie, calcar - 4 segmenti diam. 82mm - Super Premium - DXDH.80117.82.04-ROT</v>
      </c>
      <c r="H1023" s="1553" t="s">
        <v>1420</v>
      </c>
      <c r="I1023" s="1541">
        <v>282.22559999999999</v>
      </c>
      <c r="J1023" s="1486" t="s">
        <v>2119</v>
      </c>
      <c r="K1023" s="1525" t="s">
        <v>1044</v>
      </c>
      <c r="L1023" s="1761">
        <f t="shared" si="322"/>
        <v>206.1</v>
      </c>
      <c r="M1023" s="1541">
        <f t="shared" si="325"/>
        <v>211.66919999999999</v>
      </c>
      <c r="N1023" s="1541">
        <f t="shared" si="316"/>
        <v>225.78048000000001</v>
      </c>
      <c r="O1023" s="1541">
        <v>282.22559999999999</v>
      </c>
      <c r="P1023" s="1541">
        <f t="shared" si="317"/>
        <v>335.84846399999998</v>
      </c>
    </row>
    <row r="1024" spans="1:17" ht="15" customHeight="1">
      <c r="A1024" s="194" t="s">
        <v>2117</v>
      </c>
      <c r="B1024" s="1478" t="s">
        <v>2118</v>
      </c>
      <c r="C1024" s="1480" t="str">
        <f t="shared" si="312"/>
        <v>DXDH.80117.82.10-WEISS</v>
      </c>
      <c r="D1024" s="1478" t="s">
        <v>4137</v>
      </c>
      <c r="E1024" s="1481">
        <v>82</v>
      </c>
      <c r="F1024" s="1481" t="s">
        <v>2394</v>
      </c>
      <c r="G1024" s="1482" t="str">
        <f t="shared" si="321"/>
        <v>Carota diamantata pt. beton armat, zidarie, calcar - 10 segmenti diam. 82mm - Super Premium - DXDH.80117.82.10-WEISS</v>
      </c>
      <c r="H1024" s="1553" t="s">
        <v>1420</v>
      </c>
      <c r="I1024" s="1541">
        <v>308.70540000000005</v>
      </c>
      <c r="J1024" s="1478"/>
      <c r="K1024" s="1525" t="s">
        <v>1044</v>
      </c>
      <c r="L1024" s="1761">
        <f t="shared" si="322"/>
        <v>225.4</v>
      </c>
      <c r="M1024" s="1541">
        <f t="shared" si="325"/>
        <v>231.52905000000004</v>
      </c>
      <c r="N1024" s="1541">
        <f t="shared" si="316"/>
        <v>246.96432000000004</v>
      </c>
      <c r="O1024" s="1541">
        <v>308.70540000000005</v>
      </c>
      <c r="P1024" s="1541">
        <f t="shared" si="317"/>
        <v>367.35942600000004</v>
      </c>
    </row>
    <row r="1025" spans="1:16" ht="15" customHeight="1">
      <c r="B1025" s="1478"/>
      <c r="I1025" s="1541"/>
      <c r="J1025" s="1482"/>
      <c r="K1025" s="1525"/>
      <c r="L1025" s="1843"/>
      <c r="M1025" s="1541"/>
      <c r="N1025" s="1541"/>
      <c r="O1025" s="1541"/>
      <c r="P1025" s="1541"/>
    </row>
    <row r="1026" spans="1:16" ht="15" customHeight="1">
      <c r="A1026" s="195"/>
      <c r="B1026" s="1490"/>
      <c r="C1026" s="1339"/>
      <c r="D1026" s="192" t="s">
        <v>2120</v>
      </c>
      <c r="E1026" s="1348"/>
      <c r="F1026" s="1348"/>
      <c r="G1026" s="228"/>
      <c r="H1026" s="1348"/>
      <c r="I1026" s="1536"/>
      <c r="J1026" s="1537"/>
      <c r="K1026" s="1538"/>
      <c r="L1026" s="1842"/>
      <c r="M1026" s="1536"/>
      <c r="N1026" s="1536"/>
      <c r="O1026" s="1536"/>
      <c r="P1026" s="1536"/>
    </row>
    <row r="1027" spans="1:16" ht="15" customHeight="1">
      <c r="A1027" s="194" t="s">
        <v>2121</v>
      </c>
      <c r="B1027" s="1478" t="s">
        <v>2122</v>
      </c>
      <c r="C1027" s="1480" t="str">
        <f t="shared" ref="C1027:C1075" si="328">CONCATENATE("DXDH.",B1027)</f>
        <v>DXDH.80007.68.3</v>
      </c>
      <c r="D1027" s="1478" t="s">
        <v>2395</v>
      </c>
      <c r="E1027" s="1481">
        <v>68</v>
      </c>
      <c r="F1027" s="1481" t="s">
        <v>2394</v>
      </c>
      <c r="G1027" s="1482" t="str">
        <f>CONCATENATE("Carota diamantata pt. ",D1027," diam. ",E1027,"mm - ",K1027," - ",C1027)</f>
        <v>Carota diamantata pt. caramida, beton &amp; zidarie -3 segmenti diam. 68mm - Profesional Standard - DXDH.80007.68.3</v>
      </c>
      <c r="H1027" s="1553" t="s">
        <v>1420</v>
      </c>
      <c r="I1027" s="1541">
        <v>139.25160000000002</v>
      </c>
      <c r="J1027" s="1486" t="s">
        <v>1171</v>
      </c>
      <c r="K1027" s="1525" t="s">
        <v>986</v>
      </c>
      <c r="L1027" s="1761">
        <f t="shared" ref="L1027:L1029" si="329">ROUNDUP(O1027*0.73,1)</f>
        <v>101.69999999999999</v>
      </c>
      <c r="M1027" s="1541">
        <f>O1027*0.75</f>
        <v>104.43870000000001</v>
      </c>
      <c r="N1027" s="1541">
        <f t="shared" si="316"/>
        <v>111.40128000000003</v>
      </c>
      <c r="O1027" s="1541">
        <v>139.25160000000002</v>
      </c>
      <c r="P1027" s="1541">
        <f t="shared" si="317"/>
        <v>165.70940400000003</v>
      </c>
    </row>
    <row r="1028" spans="1:16" ht="15" customHeight="1">
      <c r="A1028" s="194" t="s">
        <v>2123</v>
      </c>
      <c r="B1028" s="1478" t="s">
        <v>2124</v>
      </c>
      <c r="C1028" s="1480" t="str">
        <f t="shared" si="328"/>
        <v>DXDH.80007.68.4</v>
      </c>
      <c r="D1028" s="1478" t="s">
        <v>2396</v>
      </c>
      <c r="E1028" s="1481">
        <v>68</v>
      </c>
      <c r="F1028" s="1481" t="s">
        <v>2394</v>
      </c>
      <c r="G1028" s="1482" t="str">
        <f>CONCATENATE("Carota diamantata pt. ",D1028," diam. ",E1028,"mm - ",K1028," - ",C1028)</f>
        <v>Carota diamantata pt. caramida, beton &amp; zidarie -4 segmenti diam. 68mm - Profesional Standard - DXDH.80007.68.4</v>
      </c>
      <c r="H1028" s="1553" t="s">
        <v>1420</v>
      </c>
      <c r="I1028" s="1541">
        <v>153.97200000000001</v>
      </c>
      <c r="J1028" s="1486" t="s">
        <v>1644</v>
      </c>
      <c r="K1028" s="1525" t="s">
        <v>986</v>
      </c>
      <c r="L1028" s="1761">
        <f t="shared" si="329"/>
        <v>112.39999999999999</v>
      </c>
      <c r="M1028" s="1541">
        <f t="shared" ref="M1028:M1029" si="330">O1028*0.75</f>
        <v>115.47900000000001</v>
      </c>
      <c r="N1028" s="1541">
        <f t="shared" si="316"/>
        <v>123.17760000000001</v>
      </c>
      <c r="O1028" s="1541">
        <v>153.97200000000001</v>
      </c>
      <c r="P1028" s="1541">
        <f t="shared" si="317"/>
        <v>183.22668000000002</v>
      </c>
    </row>
    <row r="1029" spans="1:16" ht="15" customHeight="1">
      <c r="A1029" s="194" t="s">
        <v>2125</v>
      </c>
      <c r="B1029" s="1478" t="s">
        <v>2126</v>
      </c>
      <c r="C1029" s="1480" t="str">
        <f t="shared" si="328"/>
        <v>DXDH.80007.82.5</v>
      </c>
      <c r="D1029" s="1478" t="s">
        <v>2397</v>
      </c>
      <c r="E1029" s="1481">
        <v>82</v>
      </c>
      <c r="F1029" s="1481" t="s">
        <v>2394</v>
      </c>
      <c r="G1029" s="1482" t="str">
        <f>CONCATENATE("Carota diamantata pt. ",D1029," diam. ",E1029,"mm - ",K1029," - ",C1029)</f>
        <v>Carota diamantata pt. caramida, beton &amp; zidarie -5 segmenti diam. 82mm - Profesional Standard - DXDH.80007.82.5</v>
      </c>
      <c r="H1029" s="1553" t="s">
        <v>1420</v>
      </c>
      <c r="I1029" s="1541">
        <v>174.27600000000001</v>
      </c>
      <c r="J1029" s="1486" t="s">
        <v>2119</v>
      </c>
      <c r="K1029" s="1525" t="s">
        <v>986</v>
      </c>
      <c r="L1029" s="1761">
        <f t="shared" si="329"/>
        <v>127.3</v>
      </c>
      <c r="M1029" s="1541">
        <f t="shared" si="330"/>
        <v>130.70699999999999</v>
      </c>
      <c r="N1029" s="1541">
        <f t="shared" si="316"/>
        <v>139.42080000000001</v>
      </c>
      <c r="O1029" s="1541">
        <v>174.27600000000001</v>
      </c>
      <c r="P1029" s="1541">
        <f t="shared" si="317"/>
        <v>207.38844</v>
      </c>
    </row>
    <row r="1030" spans="1:16" ht="15" customHeight="1">
      <c r="B1030" s="1478"/>
      <c r="I1030" s="1541"/>
      <c r="J1030" s="1486" t="s">
        <v>2127</v>
      </c>
      <c r="K1030" s="1525"/>
      <c r="L1030" s="1843"/>
      <c r="M1030" s="1541"/>
      <c r="N1030" s="1541"/>
      <c r="O1030" s="1541"/>
      <c r="P1030" s="1541"/>
    </row>
    <row r="1031" spans="1:16" ht="15" customHeight="1">
      <c r="B1031" s="1478"/>
      <c r="I1031" s="1541"/>
      <c r="J1031" s="1486"/>
      <c r="K1031" s="1525"/>
      <c r="L1031" s="1843"/>
      <c r="M1031" s="1541"/>
      <c r="N1031" s="1541"/>
      <c r="O1031" s="1541"/>
      <c r="P1031" s="1541"/>
    </row>
    <row r="1032" spans="1:16" ht="15" customHeight="1">
      <c r="A1032" s="195"/>
      <c r="B1032" s="1490"/>
      <c r="C1032" s="1339"/>
      <c r="D1032" s="192" t="s">
        <v>2128</v>
      </c>
      <c r="E1032" s="1348"/>
      <c r="F1032" s="1348"/>
      <c r="G1032" s="228"/>
      <c r="H1032" s="1348"/>
      <c r="I1032" s="1536"/>
      <c r="J1032" s="1537"/>
      <c r="K1032" s="1538"/>
      <c r="L1032" s="1842"/>
      <c r="M1032" s="1536"/>
      <c r="N1032" s="1536"/>
      <c r="O1032" s="1536"/>
      <c r="P1032" s="1536"/>
    </row>
    <row r="1033" spans="1:16" ht="15" customHeight="1">
      <c r="A1033" s="548" t="s">
        <v>2129</v>
      </c>
      <c r="B1033" s="1504" t="s">
        <v>2130</v>
      </c>
      <c r="C1033" s="1480" t="str">
        <f t="shared" si="328"/>
        <v>DXDH.81117.025</v>
      </c>
      <c r="D1033" s="1504" t="s">
        <v>2400</v>
      </c>
      <c r="E1033" s="1481" t="s">
        <v>2399</v>
      </c>
      <c r="F1033" s="1481" t="s">
        <v>2398</v>
      </c>
      <c r="G1033" s="1482" t="str">
        <f t="shared" ref="G1033:G1062" si="331">CONCATENATE("Carota diamantata pt. ",D1033," diam. ",E1033," (mm) - ",K1033," - ",C1033)</f>
        <v>Carota diamantata pt. beton &amp; beton armat diam. 25 x 400 (mm) - Premium - DXDH.81117.025</v>
      </c>
      <c r="H1033" s="1558" t="s">
        <v>1340</v>
      </c>
      <c r="I1033" s="1539">
        <v>392.96700000000004</v>
      </c>
      <c r="J1033" s="1494" t="s">
        <v>1644</v>
      </c>
      <c r="K1033" s="1540" t="s">
        <v>1026</v>
      </c>
      <c r="L1033" s="1829">
        <f t="shared" ref="L1033:L1066" si="332">ROUNDUP(O1033*0.73,1)</f>
        <v>286.90000000000003</v>
      </c>
      <c r="M1033" s="1539">
        <f>O1033*0.75</f>
        <v>294.72525000000002</v>
      </c>
      <c r="N1033" s="1539">
        <f t="shared" si="316"/>
        <v>314.37360000000007</v>
      </c>
      <c r="O1033" s="1539">
        <v>392.96700000000004</v>
      </c>
      <c r="P1033" s="1539">
        <f t="shared" si="317"/>
        <v>467.63073000000003</v>
      </c>
    </row>
    <row r="1034" spans="1:16" ht="15" customHeight="1">
      <c r="A1034" s="548" t="s">
        <v>2131</v>
      </c>
      <c r="B1034" s="1504" t="s">
        <v>2132</v>
      </c>
      <c r="C1034" s="1480" t="str">
        <f t="shared" si="328"/>
        <v>DXDH.81117.030</v>
      </c>
      <c r="D1034" s="1504" t="s">
        <v>2400</v>
      </c>
      <c r="E1034" s="1495" t="s">
        <v>2133</v>
      </c>
      <c r="F1034" s="1481" t="s">
        <v>2398</v>
      </c>
      <c r="G1034" s="1482" t="str">
        <f t="shared" si="331"/>
        <v>Carota diamantata pt. beton &amp; beton armat diam. 30 x 400 (mm) - Premium - DXDH.81117.030</v>
      </c>
      <c r="H1034" s="1558" t="s">
        <v>1340</v>
      </c>
      <c r="I1034" s="1539">
        <v>430.44480000000004</v>
      </c>
      <c r="J1034" s="1494" t="s">
        <v>2134</v>
      </c>
      <c r="K1034" s="1540" t="s">
        <v>1026</v>
      </c>
      <c r="L1034" s="1829">
        <f t="shared" si="332"/>
        <v>314.3</v>
      </c>
      <c r="M1034" s="1539">
        <f t="shared" ref="M1034:M1062" si="333">O1034*0.75</f>
        <v>322.83360000000005</v>
      </c>
      <c r="N1034" s="1539">
        <f t="shared" si="316"/>
        <v>344.35584000000006</v>
      </c>
      <c r="O1034" s="1539">
        <v>430.44480000000004</v>
      </c>
      <c r="P1034" s="1539">
        <f t="shared" si="317"/>
        <v>512.22931200000005</v>
      </c>
    </row>
    <row r="1035" spans="1:16" ht="15" customHeight="1">
      <c r="A1035" s="548" t="s">
        <v>2135</v>
      </c>
      <c r="B1035" s="1504" t="s">
        <v>2136</v>
      </c>
      <c r="C1035" s="1480" t="str">
        <f t="shared" si="328"/>
        <v>DXDH.81117.035</v>
      </c>
      <c r="D1035" s="1504" t="s">
        <v>2400</v>
      </c>
      <c r="E1035" s="1495" t="s">
        <v>2137</v>
      </c>
      <c r="F1035" s="1481" t="s">
        <v>2398</v>
      </c>
      <c r="G1035" s="1482" t="str">
        <f t="shared" si="331"/>
        <v>Carota diamantata pt. beton &amp; beton armat diam. 35 x 400 (mm) - Premium - DXDH.81117.035</v>
      </c>
      <c r="H1035" s="1558" t="s">
        <v>1340</v>
      </c>
      <c r="I1035" s="1539">
        <v>458.27820000000003</v>
      </c>
      <c r="J1035" s="1542"/>
      <c r="K1035" s="1540" t="s">
        <v>1026</v>
      </c>
      <c r="L1035" s="1829">
        <f t="shared" si="332"/>
        <v>334.6</v>
      </c>
      <c r="M1035" s="1539">
        <f t="shared" si="333"/>
        <v>343.70865000000003</v>
      </c>
      <c r="N1035" s="1539">
        <f t="shared" ref="N1035:N1075" si="334">O1035*0.8</f>
        <v>366.62256000000002</v>
      </c>
      <c r="O1035" s="1539">
        <v>458.27820000000003</v>
      </c>
      <c r="P1035" s="1539">
        <f t="shared" ref="P1035:P1075" si="335">O1035*1.19</f>
        <v>545.35105799999997</v>
      </c>
    </row>
    <row r="1036" spans="1:16" ht="15" customHeight="1">
      <c r="A1036" s="548" t="s">
        <v>2138</v>
      </c>
      <c r="B1036" s="1504" t="s">
        <v>2139</v>
      </c>
      <c r="C1036" s="1480" t="str">
        <f t="shared" si="328"/>
        <v>DXDH.81117.042</v>
      </c>
      <c r="D1036" s="1504" t="s">
        <v>2400</v>
      </c>
      <c r="E1036" s="1495" t="s">
        <v>2140</v>
      </c>
      <c r="F1036" s="1481" t="s">
        <v>2398</v>
      </c>
      <c r="G1036" s="1482" t="str">
        <f t="shared" si="331"/>
        <v>Carota diamantata pt. beton &amp; beton armat diam. 42 x 400 (mm) - Premium - DXDH.81117.042</v>
      </c>
      <c r="H1036" s="1558" t="s">
        <v>1340</v>
      </c>
      <c r="I1036" s="1539">
        <v>461.916</v>
      </c>
      <c r="J1036" s="1542"/>
      <c r="K1036" s="1540" t="s">
        <v>1026</v>
      </c>
      <c r="L1036" s="1829">
        <f t="shared" si="332"/>
        <v>337.20000000000005</v>
      </c>
      <c r="M1036" s="1539">
        <f t="shared" si="333"/>
        <v>346.43700000000001</v>
      </c>
      <c r="N1036" s="1539">
        <f t="shared" si="334"/>
        <v>369.53280000000001</v>
      </c>
      <c r="O1036" s="1539">
        <v>461.916</v>
      </c>
      <c r="P1036" s="1539">
        <f t="shared" si="335"/>
        <v>549.68003999999996</v>
      </c>
    </row>
    <row r="1037" spans="1:16" ht="15" customHeight="1">
      <c r="A1037" s="548" t="s">
        <v>2141</v>
      </c>
      <c r="B1037" s="1504" t="s">
        <v>2142</v>
      </c>
      <c r="C1037" s="1480" t="str">
        <f t="shared" si="328"/>
        <v>DXDH.81117.052</v>
      </c>
      <c r="D1037" s="1504" t="s">
        <v>2400</v>
      </c>
      <c r="E1037" s="1495" t="s">
        <v>2143</v>
      </c>
      <c r="F1037" s="1481" t="s">
        <v>2398</v>
      </c>
      <c r="G1037" s="1482" t="str">
        <f t="shared" si="331"/>
        <v>Carota diamantata pt. beton &amp; beton armat diam. 52 x 400 (mm) - Premium - DXDH.81117.052</v>
      </c>
      <c r="H1037" s="1558" t="s">
        <v>1340</v>
      </c>
      <c r="I1037" s="1539">
        <v>465.97679999999997</v>
      </c>
      <c r="J1037" s="1542"/>
      <c r="K1037" s="1540" t="s">
        <v>1026</v>
      </c>
      <c r="L1037" s="1829">
        <f t="shared" si="332"/>
        <v>340.20000000000005</v>
      </c>
      <c r="M1037" s="1539">
        <f t="shared" si="333"/>
        <v>349.48259999999999</v>
      </c>
      <c r="N1037" s="1539">
        <f t="shared" si="334"/>
        <v>372.78143999999998</v>
      </c>
      <c r="O1037" s="1539">
        <v>465.97679999999997</v>
      </c>
      <c r="P1037" s="1539">
        <f t="shared" si="335"/>
        <v>554.51239199999998</v>
      </c>
    </row>
    <row r="1038" spans="1:16" ht="15" customHeight="1">
      <c r="A1038" s="548" t="s">
        <v>2144</v>
      </c>
      <c r="B1038" s="1504" t="s">
        <v>2145</v>
      </c>
      <c r="C1038" s="1480" t="str">
        <f t="shared" si="328"/>
        <v>DXDH.81117.056</v>
      </c>
      <c r="D1038" s="1504" t="s">
        <v>2400</v>
      </c>
      <c r="E1038" s="1495" t="s">
        <v>2146</v>
      </c>
      <c r="F1038" s="1481" t="s">
        <v>2398</v>
      </c>
      <c r="G1038" s="1482" t="str">
        <f t="shared" si="331"/>
        <v>Carota diamantata pt. beton &amp; beton armat diam. 56 x 400 (mm) - Premium - DXDH.81117.056</v>
      </c>
      <c r="H1038" s="1558" t="s">
        <v>1340</v>
      </c>
      <c r="I1038" s="1539">
        <v>465.97679999999997</v>
      </c>
      <c r="J1038" s="1542"/>
      <c r="K1038" s="1540" t="s">
        <v>1026</v>
      </c>
      <c r="L1038" s="1829">
        <f t="shared" si="332"/>
        <v>340.20000000000005</v>
      </c>
      <c r="M1038" s="1539">
        <f t="shared" si="333"/>
        <v>349.48259999999999</v>
      </c>
      <c r="N1038" s="1539">
        <f t="shared" si="334"/>
        <v>372.78143999999998</v>
      </c>
      <c r="O1038" s="1539">
        <v>465.97679999999997</v>
      </c>
      <c r="P1038" s="1539">
        <f t="shared" si="335"/>
        <v>554.51239199999998</v>
      </c>
    </row>
    <row r="1039" spans="1:16" ht="15" customHeight="1">
      <c r="A1039" s="548" t="s">
        <v>2147</v>
      </c>
      <c r="B1039" s="1504" t="s">
        <v>2148</v>
      </c>
      <c r="C1039" s="1480" t="str">
        <f t="shared" si="328"/>
        <v>DXDH.81117.062</v>
      </c>
      <c r="D1039" s="1504" t="s">
        <v>2400</v>
      </c>
      <c r="E1039" s="1495" t="s">
        <v>2149</v>
      </c>
      <c r="F1039" s="1481" t="s">
        <v>2398</v>
      </c>
      <c r="G1039" s="1482" t="str">
        <f t="shared" si="331"/>
        <v>Carota diamantata pt. beton &amp; beton armat diam. 62 x 400 (mm) - Premium - DXDH.81117.062</v>
      </c>
      <c r="H1039" s="1558" t="s">
        <v>1340</v>
      </c>
      <c r="I1039" s="1539">
        <v>477.05940000000004</v>
      </c>
      <c r="J1039" s="1542"/>
      <c r="K1039" s="1540" t="s">
        <v>1026</v>
      </c>
      <c r="L1039" s="1829">
        <f t="shared" si="332"/>
        <v>348.3</v>
      </c>
      <c r="M1039" s="1539">
        <f t="shared" si="333"/>
        <v>357.79455000000002</v>
      </c>
      <c r="N1039" s="1539">
        <f t="shared" si="334"/>
        <v>381.64752000000004</v>
      </c>
      <c r="O1039" s="1539">
        <v>477.05940000000004</v>
      </c>
      <c r="P1039" s="1539">
        <f t="shared" si="335"/>
        <v>567.70068600000002</v>
      </c>
    </row>
    <row r="1040" spans="1:16" ht="15" customHeight="1">
      <c r="A1040" s="548" t="s">
        <v>2150</v>
      </c>
      <c r="B1040" s="1504" t="s">
        <v>2151</v>
      </c>
      <c r="C1040" s="1480" t="str">
        <f t="shared" si="328"/>
        <v>DXDH.81117.072</v>
      </c>
      <c r="D1040" s="1504" t="s">
        <v>2400</v>
      </c>
      <c r="E1040" s="1495" t="s">
        <v>2152</v>
      </c>
      <c r="F1040" s="1481" t="s">
        <v>2398</v>
      </c>
      <c r="G1040" s="1482" t="str">
        <f t="shared" si="331"/>
        <v>Carota diamantata pt. beton &amp; beton armat diam. 72 x 400 (mm) - Premium - DXDH.81117.072</v>
      </c>
      <c r="H1040" s="1558" t="s">
        <v>1340</v>
      </c>
      <c r="I1040" s="1539">
        <v>477.48239999999998</v>
      </c>
      <c r="J1040" s="1542"/>
      <c r="K1040" s="1540" t="s">
        <v>1026</v>
      </c>
      <c r="L1040" s="1829">
        <f t="shared" si="332"/>
        <v>348.6</v>
      </c>
      <c r="M1040" s="1539">
        <f t="shared" si="333"/>
        <v>358.11180000000002</v>
      </c>
      <c r="N1040" s="1539">
        <f t="shared" si="334"/>
        <v>381.98592000000002</v>
      </c>
      <c r="O1040" s="1539">
        <v>477.48239999999998</v>
      </c>
      <c r="P1040" s="1539">
        <f t="shared" si="335"/>
        <v>568.20405599999992</v>
      </c>
    </row>
    <row r="1041" spans="1:16" ht="15" customHeight="1">
      <c r="A1041" s="548" t="s">
        <v>2153</v>
      </c>
      <c r="B1041" s="1504" t="s">
        <v>2154</v>
      </c>
      <c r="C1041" s="1480" t="str">
        <f t="shared" si="328"/>
        <v>DXDH.81117.076</v>
      </c>
      <c r="D1041" s="1504" t="s">
        <v>2400</v>
      </c>
      <c r="E1041" s="1495" t="s">
        <v>2155</v>
      </c>
      <c r="F1041" s="1481" t="s">
        <v>2398</v>
      </c>
      <c r="G1041" s="1482" t="str">
        <f t="shared" si="331"/>
        <v>Carota diamantata pt. beton &amp; beton armat diam. 76 x 400 (mm) - Premium - DXDH.81117.076</v>
      </c>
      <c r="H1041" s="1558" t="s">
        <v>1340</v>
      </c>
      <c r="I1041" s="1539">
        <v>477.48239999999998</v>
      </c>
      <c r="J1041" s="1542"/>
      <c r="K1041" s="1540" t="s">
        <v>1026</v>
      </c>
      <c r="L1041" s="1829">
        <f t="shared" si="332"/>
        <v>348.6</v>
      </c>
      <c r="M1041" s="1539">
        <f t="shared" si="333"/>
        <v>358.11180000000002</v>
      </c>
      <c r="N1041" s="1539">
        <f t="shared" si="334"/>
        <v>381.98592000000002</v>
      </c>
      <c r="O1041" s="1539">
        <v>477.48239999999998</v>
      </c>
      <c r="P1041" s="1539">
        <f t="shared" si="335"/>
        <v>568.20405599999992</v>
      </c>
    </row>
    <row r="1042" spans="1:16" ht="15" customHeight="1">
      <c r="A1042" s="548" t="s">
        <v>2156</v>
      </c>
      <c r="B1042" s="1504" t="s">
        <v>2157</v>
      </c>
      <c r="C1042" s="1480" t="str">
        <f t="shared" si="328"/>
        <v>DXDH.81117.082</v>
      </c>
      <c r="D1042" s="1504" t="s">
        <v>2400</v>
      </c>
      <c r="E1042" s="1495" t="s">
        <v>2158</v>
      </c>
      <c r="F1042" s="1481" t="s">
        <v>2398</v>
      </c>
      <c r="G1042" s="1482" t="str">
        <f t="shared" si="331"/>
        <v>Carota diamantata pt. beton &amp; beton armat diam. 82 x 400 (mm) - Premium - DXDH.81117.082</v>
      </c>
      <c r="H1042" s="1558" t="s">
        <v>1340</v>
      </c>
      <c r="I1042" s="1539">
        <v>490.25700000000001</v>
      </c>
      <c r="J1042" s="1542"/>
      <c r="K1042" s="1540" t="s">
        <v>1026</v>
      </c>
      <c r="L1042" s="1829">
        <f t="shared" si="332"/>
        <v>357.90000000000003</v>
      </c>
      <c r="M1042" s="1539">
        <f t="shared" si="333"/>
        <v>367.69274999999999</v>
      </c>
      <c r="N1042" s="1539">
        <f t="shared" si="334"/>
        <v>392.2056</v>
      </c>
      <c r="O1042" s="1539">
        <v>490.25700000000001</v>
      </c>
      <c r="P1042" s="1539">
        <f t="shared" si="335"/>
        <v>583.40582999999992</v>
      </c>
    </row>
    <row r="1043" spans="1:16" ht="15" customHeight="1">
      <c r="A1043" s="548" t="s">
        <v>2159</v>
      </c>
      <c r="B1043" s="1504" t="s">
        <v>2160</v>
      </c>
      <c r="C1043" s="1480" t="str">
        <f t="shared" si="328"/>
        <v>DXDH.81117.086</v>
      </c>
      <c r="D1043" s="1504" t="s">
        <v>2400</v>
      </c>
      <c r="E1043" s="1495" t="s">
        <v>2161</v>
      </c>
      <c r="F1043" s="1481" t="s">
        <v>2398</v>
      </c>
      <c r="G1043" s="1482" t="str">
        <f t="shared" si="331"/>
        <v>Carota diamantata pt. beton &amp; beton armat diam. 86 x 400 (mm) - Premium - DXDH.81117.086</v>
      </c>
      <c r="H1043" s="1558" t="s">
        <v>1340</v>
      </c>
      <c r="I1043" s="1539">
        <v>498.20940000000002</v>
      </c>
      <c r="J1043" s="1542"/>
      <c r="K1043" s="1540" t="s">
        <v>1026</v>
      </c>
      <c r="L1043" s="1829">
        <f t="shared" si="332"/>
        <v>363.70000000000005</v>
      </c>
      <c r="M1043" s="1539">
        <f t="shared" si="333"/>
        <v>373.65705000000003</v>
      </c>
      <c r="N1043" s="1539">
        <f t="shared" si="334"/>
        <v>398.56752000000006</v>
      </c>
      <c r="O1043" s="1539">
        <v>498.20940000000002</v>
      </c>
      <c r="P1043" s="1539">
        <f t="shared" si="335"/>
        <v>592.86918600000001</v>
      </c>
    </row>
    <row r="1044" spans="1:16" ht="15" customHeight="1">
      <c r="A1044" s="548" t="s">
        <v>2162</v>
      </c>
      <c r="B1044" s="1504" t="s">
        <v>2163</v>
      </c>
      <c r="C1044" s="1480" t="str">
        <f t="shared" si="328"/>
        <v>DXDH.81117.092</v>
      </c>
      <c r="D1044" s="1504" t="s">
        <v>2400</v>
      </c>
      <c r="E1044" s="1495" t="s">
        <v>2164</v>
      </c>
      <c r="F1044" s="1481" t="s">
        <v>2398</v>
      </c>
      <c r="G1044" s="1482" t="str">
        <f t="shared" si="331"/>
        <v>Carota diamantata pt. beton &amp; beton armat diam. 92 x 400 (mm) - Premium - DXDH.81117.092</v>
      </c>
      <c r="H1044" s="1558" t="s">
        <v>1340</v>
      </c>
      <c r="I1044" s="1539">
        <v>514.19880000000001</v>
      </c>
      <c r="J1044" s="1542"/>
      <c r="K1044" s="1540" t="s">
        <v>1026</v>
      </c>
      <c r="L1044" s="1829">
        <f t="shared" si="332"/>
        <v>375.40000000000003</v>
      </c>
      <c r="M1044" s="1539">
        <f t="shared" si="333"/>
        <v>385.64909999999998</v>
      </c>
      <c r="N1044" s="1539">
        <f t="shared" si="334"/>
        <v>411.35904000000005</v>
      </c>
      <c r="O1044" s="1539">
        <v>514.19880000000001</v>
      </c>
      <c r="P1044" s="1539">
        <f t="shared" si="335"/>
        <v>611.89657199999999</v>
      </c>
    </row>
    <row r="1045" spans="1:16" ht="15" customHeight="1">
      <c r="A1045" s="548" t="s">
        <v>2165</v>
      </c>
      <c r="B1045" s="1504" t="s">
        <v>2166</v>
      </c>
      <c r="C1045" s="1480" t="str">
        <f t="shared" si="328"/>
        <v>DXDH.81117.102</v>
      </c>
      <c r="D1045" s="1504" t="s">
        <v>2400</v>
      </c>
      <c r="E1045" s="1495" t="s">
        <v>2167</v>
      </c>
      <c r="F1045" s="1481" t="s">
        <v>2398</v>
      </c>
      <c r="G1045" s="1482" t="str">
        <f t="shared" si="331"/>
        <v>Carota diamantata pt. beton &amp; beton armat diam. 102 x 400 (mm) - Premium - DXDH.81117.102</v>
      </c>
      <c r="H1045" s="1558" t="s">
        <v>1340</v>
      </c>
      <c r="I1045" s="1539">
        <v>530.10360000000003</v>
      </c>
      <c r="J1045" s="1542"/>
      <c r="K1045" s="1540" t="s">
        <v>1026</v>
      </c>
      <c r="L1045" s="1829">
        <f t="shared" si="332"/>
        <v>387</v>
      </c>
      <c r="M1045" s="1539">
        <f t="shared" si="333"/>
        <v>397.57770000000005</v>
      </c>
      <c r="N1045" s="1539">
        <f t="shared" si="334"/>
        <v>424.08288000000005</v>
      </c>
      <c r="O1045" s="1539">
        <v>530.10360000000003</v>
      </c>
      <c r="P1045" s="1539">
        <f t="shared" si="335"/>
        <v>630.82328400000006</v>
      </c>
    </row>
    <row r="1046" spans="1:16" ht="15" customHeight="1">
      <c r="A1046" s="548" t="s">
        <v>2168</v>
      </c>
      <c r="B1046" s="1504" t="s">
        <v>2169</v>
      </c>
      <c r="C1046" s="1480" t="str">
        <f t="shared" si="328"/>
        <v>DXDH.81117.107</v>
      </c>
      <c r="D1046" s="1504" t="s">
        <v>2400</v>
      </c>
      <c r="E1046" s="1495" t="s">
        <v>2170</v>
      </c>
      <c r="F1046" s="1481" t="s">
        <v>2398</v>
      </c>
      <c r="G1046" s="1482" t="str">
        <f t="shared" si="331"/>
        <v>Carota diamantata pt. beton &amp; beton armat diam. 107 x 400 (mm) - Premium - DXDH.81117.107</v>
      </c>
      <c r="H1046" s="1558" t="s">
        <v>1340</v>
      </c>
      <c r="I1046" s="1539">
        <v>546.00840000000005</v>
      </c>
      <c r="J1046" s="1542"/>
      <c r="K1046" s="1540" t="s">
        <v>1026</v>
      </c>
      <c r="L1046" s="1829">
        <f t="shared" si="332"/>
        <v>398.6</v>
      </c>
      <c r="M1046" s="1539">
        <f t="shared" si="333"/>
        <v>409.50630000000001</v>
      </c>
      <c r="N1046" s="1539">
        <f t="shared" si="334"/>
        <v>436.80672000000004</v>
      </c>
      <c r="O1046" s="1539">
        <v>546.00840000000005</v>
      </c>
      <c r="P1046" s="1539">
        <f t="shared" si="335"/>
        <v>649.74999600000001</v>
      </c>
    </row>
    <row r="1047" spans="1:16" ht="15" customHeight="1">
      <c r="A1047" s="548" t="s">
        <v>2171</v>
      </c>
      <c r="B1047" s="1504" t="s">
        <v>2172</v>
      </c>
      <c r="C1047" s="1480" t="str">
        <f t="shared" si="328"/>
        <v>DXDH.81117.112</v>
      </c>
      <c r="D1047" s="1504" t="s">
        <v>2400</v>
      </c>
      <c r="E1047" s="1495" t="s">
        <v>2173</v>
      </c>
      <c r="F1047" s="1481" t="s">
        <v>2398</v>
      </c>
      <c r="G1047" s="1482" t="str">
        <f t="shared" si="331"/>
        <v>Carota diamantata pt. beton &amp; beton armat diam. 112 x 400 (mm) - Premium - DXDH.81117.112</v>
      </c>
      <c r="H1047" s="1558" t="s">
        <v>1340</v>
      </c>
      <c r="I1047" s="1539">
        <v>625.78620000000001</v>
      </c>
      <c r="J1047" s="1542"/>
      <c r="K1047" s="1540" t="s">
        <v>1026</v>
      </c>
      <c r="L1047" s="1829">
        <f t="shared" si="332"/>
        <v>456.90000000000003</v>
      </c>
      <c r="M1047" s="1539">
        <f t="shared" si="333"/>
        <v>469.33965000000001</v>
      </c>
      <c r="N1047" s="1539">
        <f t="shared" si="334"/>
        <v>500.62896000000001</v>
      </c>
      <c r="O1047" s="1539">
        <v>625.78620000000001</v>
      </c>
      <c r="P1047" s="1539">
        <f t="shared" si="335"/>
        <v>744.68557799999996</v>
      </c>
    </row>
    <row r="1048" spans="1:16" ht="15" customHeight="1">
      <c r="A1048" s="548" t="s">
        <v>2174</v>
      </c>
      <c r="B1048" s="1504" t="s">
        <v>2175</v>
      </c>
      <c r="C1048" s="1480" t="str">
        <f t="shared" si="328"/>
        <v>DXDH.81117.122</v>
      </c>
      <c r="D1048" s="1504" t="s">
        <v>2400</v>
      </c>
      <c r="E1048" s="1495" t="s">
        <v>2176</v>
      </c>
      <c r="F1048" s="1481" t="s">
        <v>2398</v>
      </c>
      <c r="G1048" s="1482" t="str">
        <f t="shared" si="331"/>
        <v>Carota diamantata pt. beton &amp; beton armat diam. 122 x 400 (mm) - Premium - DXDH.81117.122</v>
      </c>
      <c r="H1048" s="1558" t="s">
        <v>1340</v>
      </c>
      <c r="I1048" s="1539">
        <v>650.40480000000002</v>
      </c>
      <c r="J1048" s="1542"/>
      <c r="K1048" s="1540" t="s">
        <v>1026</v>
      </c>
      <c r="L1048" s="1829">
        <f t="shared" si="332"/>
        <v>474.8</v>
      </c>
      <c r="M1048" s="1539">
        <f t="shared" si="333"/>
        <v>487.80360000000002</v>
      </c>
      <c r="N1048" s="1539">
        <f t="shared" si="334"/>
        <v>520.32384000000002</v>
      </c>
      <c r="O1048" s="1539">
        <v>650.40480000000002</v>
      </c>
      <c r="P1048" s="1539">
        <f t="shared" si="335"/>
        <v>773.98171200000002</v>
      </c>
    </row>
    <row r="1049" spans="1:16" ht="15" customHeight="1">
      <c r="A1049" s="548" t="s">
        <v>2177</v>
      </c>
      <c r="B1049" s="1504" t="s">
        <v>2178</v>
      </c>
      <c r="C1049" s="1480" t="str">
        <f t="shared" si="328"/>
        <v>DXDH.81117.127</v>
      </c>
      <c r="D1049" s="1504" t="s">
        <v>2400</v>
      </c>
      <c r="E1049" s="1495" t="s">
        <v>2179</v>
      </c>
      <c r="F1049" s="1481" t="s">
        <v>2398</v>
      </c>
      <c r="G1049" s="1482" t="str">
        <f t="shared" si="331"/>
        <v>Carota diamantata pt. beton &amp; beton armat diam. 127 x 400 (mm) - Premium - DXDH.81117.127</v>
      </c>
      <c r="H1049" s="1558" t="s">
        <v>1340</v>
      </c>
      <c r="I1049" s="1539">
        <v>729.42120000000011</v>
      </c>
      <c r="J1049" s="1542"/>
      <c r="K1049" s="1540" t="s">
        <v>1026</v>
      </c>
      <c r="L1049" s="1829">
        <f t="shared" si="332"/>
        <v>532.5</v>
      </c>
      <c r="M1049" s="1539">
        <f t="shared" si="333"/>
        <v>547.06590000000006</v>
      </c>
      <c r="N1049" s="1539">
        <f t="shared" si="334"/>
        <v>583.53696000000014</v>
      </c>
      <c r="O1049" s="1539">
        <v>729.42120000000011</v>
      </c>
      <c r="P1049" s="1539">
        <f t="shared" si="335"/>
        <v>868.01122800000007</v>
      </c>
    </row>
    <row r="1050" spans="1:16" ht="15" customHeight="1">
      <c r="A1050" s="548" t="s">
        <v>2180</v>
      </c>
      <c r="B1050" s="1504" t="s">
        <v>2181</v>
      </c>
      <c r="C1050" s="1480" t="str">
        <f t="shared" si="328"/>
        <v>DXDH.81117.132</v>
      </c>
      <c r="D1050" s="1504" t="s">
        <v>2400</v>
      </c>
      <c r="E1050" s="1495" t="s">
        <v>2182</v>
      </c>
      <c r="F1050" s="1481" t="s">
        <v>2398</v>
      </c>
      <c r="G1050" s="1482" t="str">
        <f t="shared" si="331"/>
        <v>Carota diamantata pt. beton &amp; beton armat diam. 132 x 400 (mm) - Premium - DXDH.81117.132</v>
      </c>
      <c r="H1050" s="1558" t="s">
        <v>1340</v>
      </c>
      <c r="I1050" s="1539">
        <v>739.57320000000004</v>
      </c>
      <c r="J1050" s="1542"/>
      <c r="K1050" s="1540" t="s">
        <v>1026</v>
      </c>
      <c r="L1050" s="1829">
        <f t="shared" si="332"/>
        <v>539.9</v>
      </c>
      <c r="M1050" s="1539">
        <f t="shared" si="333"/>
        <v>554.67990000000009</v>
      </c>
      <c r="N1050" s="1539">
        <f t="shared" si="334"/>
        <v>591.65856000000008</v>
      </c>
      <c r="O1050" s="1539">
        <v>739.57320000000004</v>
      </c>
      <c r="P1050" s="1539">
        <f t="shared" si="335"/>
        <v>880.09210800000005</v>
      </c>
    </row>
    <row r="1051" spans="1:16" ht="15" customHeight="1">
      <c r="A1051" s="548" t="s">
        <v>2183</v>
      </c>
      <c r="B1051" s="1504" t="s">
        <v>2184</v>
      </c>
      <c r="C1051" s="1480" t="str">
        <f t="shared" si="328"/>
        <v>DXDH.81117.142</v>
      </c>
      <c r="D1051" s="1504" t="s">
        <v>2400</v>
      </c>
      <c r="E1051" s="1495" t="s">
        <v>2185</v>
      </c>
      <c r="F1051" s="1481" t="s">
        <v>2398</v>
      </c>
      <c r="G1051" s="1482" t="str">
        <f t="shared" si="331"/>
        <v>Carota diamantata pt. beton &amp; beton armat diam. 142 x 400 (mm) - Premium - DXDH.81117.142</v>
      </c>
      <c r="H1051" s="1558" t="s">
        <v>1340</v>
      </c>
      <c r="I1051" s="1539">
        <v>764.44560000000001</v>
      </c>
      <c r="J1051" s="1542"/>
      <c r="K1051" s="1540" t="s">
        <v>1026</v>
      </c>
      <c r="L1051" s="1829">
        <f t="shared" si="332"/>
        <v>558.1</v>
      </c>
      <c r="M1051" s="1539">
        <f t="shared" si="333"/>
        <v>573.33420000000001</v>
      </c>
      <c r="N1051" s="1539">
        <f t="shared" si="334"/>
        <v>611.55648000000008</v>
      </c>
      <c r="O1051" s="1539">
        <v>764.44560000000001</v>
      </c>
      <c r="P1051" s="1539">
        <f t="shared" si="335"/>
        <v>909.69026399999996</v>
      </c>
    </row>
    <row r="1052" spans="1:16" ht="15" customHeight="1">
      <c r="A1052" s="548" t="s">
        <v>2186</v>
      </c>
      <c r="B1052" s="1504" t="s">
        <v>2187</v>
      </c>
      <c r="C1052" s="1480" t="str">
        <f t="shared" si="328"/>
        <v>DXDH.81117.152</v>
      </c>
      <c r="D1052" s="1504" t="s">
        <v>2400</v>
      </c>
      <c r="E1052" s="1495" t="s">
        <v>2188</v>
      </c>
      <c r="F1052" s="1481" t="s">
        <v>2398</v>
      </c>
      <c r="G1052" s="1482" t="str">
        <f t="shared" si="331"/>
        <v>Carota diamantata pt. beton &amp; beton armat diam. 152 x 400 (mm) - Premium - DXDH.81117.152</v>
      </c>
      <c r="H1052" s="1558" t="s">
        <v>1340</v>
      </c>
      <c r="I1052" s="1539">
        <v>833.0562000000001</v>
      </c>
      <c r="J1052" s="1542"/>
      <c r="K1052" s="1540" t="s">
        <v>1026</v>
      </c>
      <c r="L1052" s="1829">
        <f t="shared" si="332"/>
        <v>608.20000000000005</v>
      </c>
      <c r="M1052" s="1539">
        <f t="shared" si="333"/>
        <v>624.79215000000011</v>
      </c>
      <c r="N1052" s="1539">
        <f t="shared" si="334"/>
        <v>666.44496000000015</v>
      </c>
      <c r="O1052" s="1539">
        <v>833.0562000000001</v>
      </c>
      <c r="P1052" s="1539">
        <f t="shared" si="335"/>
        <v>991.33687800000007</v>
      </c>
    </row>
    <row r="1053" spans="1:16" ht="15" customHeight="1">
      <c r="A1053" s="548" t="s">
        <v>2189</v>
      </c>
      <c r="B1053" s="1542">
        <v>81117.157999999996</v>
      </c>
      <c r="C1053" s="1480" t="str">
        <f>CONCATENATE("DXDH.",B1053)</f>
        <v>DXDH.81117.158</v>
      </c>
      <c r="D1053" s="1504" t="s">
        <v>2400</v>
      </c>
      <c r="E1053" s="1495" t="s">
        <v>2190</v>
      </c>
      <c r="F1053" s="1481" t="s">
        <v>2398</v>
      </c>
      <c r="G1053" s="1482" t="str">
        <f t="shared" si="331"/>
        <v>Carota diamantata pt. beton &amp; beton armat diam. 158 x 400 (mm) - Premium - DXDH.81117.158</v>
      </c>
      <c r="H1053" s="1558" t="s">
        <v>1340</v>
      </c>
      <c r="I1053" s="1539">
        <v>868.0806</v>
      </c>
      <c r="J1053" s="1542"/>
      <c r="K1053" s="1540" t="s">
        <v>1026</v>
      </c>
      <c r="L1053" s="1829">
        <f t="shared" si="332"/>
        <v>633.70000000000005</v>
      </c>
      <c r="M1053" s="1539">
        <f t="shared" si="333"/>
        <v>651.06044999999995</v>
      </c>
      <c r="N1053" s="1539">
        <f t="shared" si="334"/>
        <v>694.46448000000009</v>
      </c>
      <c r="O1053" s="1539">
        <v>868.0806</v>
      </c>
      <c r="P1053" s="1539">
        <f t="shared" si="335"/>
        <v>1033.0159140000001</v>
      </c>
    </row>
    <row r="1054" spans="1:16" ht="15" customHeight="1">
      <c r="A1054" s="548" t="s">
        <v>2191</v>
      </c>
      <c r="B1054" s="1504" t="s">
        <v>2192</v>
      </c>
      <c r="C1054" s="1480" t="str">
        <f t="shared" si="328"/>
        <v>DXDH.81117.162</v>
      </c>
      <c r="D1054" s="1504" t="s">
        <v>2400</v>
      </c>
      <c r="E1054" s="1495" t="s">
        <v>2193</v>
      </c>
      <c r="F1054" s="1481" t="s">
        <v>2398</v>
      </c>
      <c r="G1054" s="1482" t="str">
        <f t="shared" si="331"/>
        <v>Carota diamantata pt. beton &amp; beton armat diam. 162 x 400 (mm) - Premium - DXDH.81117.162</v>
      </c>
      <c r="H1054" s="1558" t="s">
        <v>1340</v>
      </c>
      <c r="I1054" s="1539">
        <v>892.78380000000004</v>
      </c>
      <c r="J1054" s="1542"/>
      <c r="K1054" s="1540" t="s">
        <v>1026</v>
      </c>
      <c r="L1054" s="1829">
        <f t="shared" si="332"/>
        <v>651.80000000000007</v>
      </c>
      <c r="M1054" s="1539">
        <f t="shared" si="333"/>
        <v>669.58785</v>
      </c>
      <c r="N1054" s="1539">
        <f t="shared" si="334"/>
        <v>714.2270400000001</v>
      </c>
      <c r="O1054" s="1539">
        <v>892.78380000000004</v>
      </c>
      <c r="P1054" s="1539">
        <f t="shared" si="335"/>
        <v>1062.412722</v>
      </c>
    </row>
    <row r="1055" spans="1:16" ht="15" customHeight="1">
      <c r="A1055" s="548" t="s">
        <v>2194</v>
      </c>
      <c r="B1055" s="1504" t="s">
        <v>2195</v>
      </c>
      <c r="C1055" s="1480" t="str">
        <f t="shared" si="328"/>
        <v>DXDH.81117.172</v>
      </c>
      <c r="D1055" s="1504" t="s">
        <v>2400</v>
      </c>
      <c r="E1055" s="1495" t="s">
        <v>2196</v>
      </c>
      <c r="F1055" s="1481" t="s">
        <v>2398</v>
      </c>
      <c r="G1055" s="1482" t="str">
        <f t="shared" si="331"/>
        <v>Carota diamantata pt. beton &amp; beton armat diam. 172 x 400 (mm) - Premium - DXDH.81117.172</v>
      </c>
      <c r="H1055" s="1558" t="s">
        <v>1340</v>
      </c>
      <c r="I1055" s="1539">
        <v>1112.8283999999999</v>
      </c>
      <c r="J1055" s="1542"/>
      <c r="K1055" s="1540" t="s">
        <v>1026</v>
      </c>
      <c r="L1055" s="1829">
        <f t="shared" si="332"/>
        <v>812.4</v>
      </c>
      <c r="M1055" s="1539">
        <f t="shared" si="333"/>
        <v>834.62129999999991</v>
      </c>
      <c r="N1055" s="1539">
        <f t="shared" si="334"/>
        <v>890.26271999999994</v>
      </c>
      <c r="O1055" s="1539">
        <v>1112.8283999999999</v>
      </c>
      <c r="P1055" s="1539">
        <f t="shared" si="335"/>
        <v>1324.2657959999997</v>
      </c>
    </row>
    <row r="1056" spans="1:16" ht="15" customHeight="1">
      <c r="A1056" s="548" t="s">
        <v>2197</v>
      </c>
      <c r="B1056" s="1504" t="s">
        <v>2198</v>
      </c>
      <c r="C1056" s="1480" t="str">
        <f t="shared" si="328"/>
        <v>DXDH.81117.182</v>
      </c>
      <c r="D1056" s="1504" t="s">
        <v>2400</v>
      </c>
      <c r="E1056" s="1495" t="s">
        <v>2199</v>
      </c>
      <c r="F1056" s="1481" t="s">
        <v>2398</v>
      </c>
      <c r="G1056" s="1482" t="str">
        <f t="shared" si="331"/>
        <v>Carota diamantata pt. beton &amp; beton armat diam. 182 x 400 (mm) - Premium - DXDH.81117.182</v>
      </c>
      <c r="H1056" s="1558" t="s">
        <v>1340</v>
      </c>
      <c r="I1056" s="1539">
        <v>1163.8422</v>
      </c>
      <c r="J1056" s="1542"/>
      <c r="K1056" s="1540" t="s">
        <v>1026</v>
      </c>
      <c r="L1056" s="1829">
        <f t="shared" si="332"/>
        <v>849.7</v>
      </c>
      <c r="M1056" s="1539">
        <f t="shared" si="333"/>
        <v>872.88165000000004</v>
      </c>
      <c r="N1056" s="1539">
        <f t="shared" si="334"/>
        <v>931.07376000000011</v>
      </c>
      <c r="O1056" s="1539">
        <v>1163.8422</v>
      </c>
      <c r="P1056" s="1539">
        <f t="shared" si="335"/>
        <v>1384.9722179999999</v>
      </c>
    </row>
    <row r="1057" spans="1:17" ht="15" customHeight="1">
      <c r="A1057" s="548" t="s">
        <v>2200</v>
      </c>
      <c r="B1057" s="1504" t="s">
        <v>2201</v>
      </c>
      <c r="C1057" s="1480" t="str">
        <f t="shared" si="328"/>
        <v>DXDH.81117.200</v>
      </c>
      <c r="D1057" s="1504" t="s">
        <v>2400</v>
      </c>
      <c r="E1057" s="1495" t="s">
        <v>2202</v>
      </c>
      <c r="F1057" s="1481" t="s">
        <v>2398</v>
      </c>
      <c r="G1057" s="1482" t="str">
        <f t="shared" si="331"/>
        <v>Carota diamantata pt. beton &amp; beton armat diam. 200 x 400 (mm) - Premium - DXDH.81117.200</v>
      </c>
      <c r="H1057" s="1558" t="s">
        <v>1340</v>
      </c>
      <c r="I1057" s="1539">
        <v>1243.5354000000002</v>
      </c>
      <c r="J1057" s="1542"/>
      <c r="K1057" s="1540" t="s">
        <v>1026</v>
      </c>
      <c r="L1057" s="1829">
        <f t="shared" si="332"/>
        <v>907.80000000000007</v>
      </c>
      <c r="M1057" s="1539">
        <f t="shared" si="333"/>
        <v>932.65155000000016</v>
      </c>
      <c r="N1057" s="1539">
        <f t="shared" si="334"/>
        <v>994.82832000000019</v>
      </c>
      <c r="O1057" s="1539">
        <v>1243.5354000000002</v>
      </c>
      <c r="P1057" s="1539">
        <f t="shared" si="335"/>
        <v>1479.8071260000002</v>
      </c>
    </row>
    <row r="1058" spans="1:17" ht="15" customHeight="1">
      <c r="A1058" s="548" t="s">
        <v>2203</v>
      </c>
      <c r="B1058" s="1504" t="s">
        <v>2204</v>
      </c>
      <c r="C1058" s="1480" t="str">
        <f t="shared" si="328"/>
        <v>DXDH.81117.225</v>
      </c>
      <c r="D1058" s="1504" t="s">
        <v>2400</v>
      </c>
      <c r="E1058" s="1495" t="s">
        <v>2205</v>
      </c>
      <c r="F1058" s="1481" t="s">
        <v>2398</v>
      </c>
      <c r="G1058" s="1482" t="str">
        <f t="shared" si="331"/>
        <v>Carota diamantata pt. beton &amp; beton armat diam. 225 x 400 (mm) - Premium - DXDH.81117.225</v>
      </c>
      <c r="H1058" s="1558" t="s">
        <v>1340</v>
      </c>
      <c r="I1058" s="1539">
        <v>1873.2131999999999</v>
      </c>
      <c r="J1058" s="1542"/>
      <c r="K1058" s="1540" t="s">
        <v>1026</v>
      </c>
      <c r="L1058" s="1829">
        <f t="shared" si="332"/>
        <v>1367.5</v>
      </c>
      <c r="M1058" s="1539">
        <f t="shared" si="333"/>
        <v>1404.9098999999999</v>
      </c>
      <c r="N1058" s="1539">
        <f t="shared" si="334"/>
        <v>1498.5705600000001</v>
      </c>
      <c r="O1058" s="1539">
        <v>1873.2131999999999</v>
      </c>
      <c r="P1058" s="1539">
        <f t="shared" si="335"/>
        <v>2229.1237079999996</v>
      </c>
    </row>
    <row r="1059" spans="1:17" ht="15" customHeight="1">
      <c r="A1059" s="548" t="s">
        <v>2206</v>
      </c>
      <c r="B1059" s="1504" t="s">
        <v>2207</v>
      </c>
      <c r="C1059" s="1480" t="str">
        <f t="shared" si="328"/>
        <v>DXDH.81117.250</v>
      </c>
      <c r="D1059" s="1504" t="s">
        <v>2400</v>
      </c>
      <c r="E1059" s="1495" t="s">
        <v>2208</v>
      </c>
      <c r="F1059" s="1481" t="s">
        <v>2398</v>
      </c>
      <c r="G1059" s="1482" t="str">
        <f t="shared" si="331"/>
        <v>Carota diamantata pt. beton &amp; beton armat diam. 250 x 400 (mm) - Premium - DXDH.81117.250</v>
      </c>
      <c r="H1059" s="1558" t="s">
        <v>1340</v>
      </c>
      <c r="I1059" s="1539">
        <v>2232.0018</v>
      </c>
      <c r="J1059" s="1542"/>
      <c r="K1059" s="1540" t="s">
        <v>1026</v>
      </c>
      <c r="L1059" s="1829">
        <f t="shared" si="332"/>
        <v>1629.3999999999999</v>
      </c>
      <c r="M1059" s="1539">
        <f t="shared" si="333"/>
        <v>1674.00135</v>
      </c>
      <c r="N1059" s="1539">
        <f t="shared" si="334"/>
        <v>1785.6014400000001</v>
      </c>
      <c r="O1059" s="1539">
        <v>2232.0018</v>
      </c>
      <c r="P1059" s="1539">
        <f t="shared" si="335"/>
        <v>2656.0821419999997</v>
      </c>
    </row>
    <row r="1060" spans="1:17" ht="15" customHeight="1">
      <c r="A1060" s="548" t="s">
        <v>2209</v>
      </c>
      <c r="B1060" s="1504" t="s">
        <v>2210</v>
      </c>
      <c r="C1060" s="1480" t="str">
        <f t="shared" si="328"/>
        <v>DXDH.81117.270</v>
      </c>
      <c r="D1060" s="1504" t="s">
        <v>2400</v>
      </c>
      <c r="E1060" s="1495" t="s">
        <v>2211</v>
      </c>
      <c r="F1060" s="1481" t="s">
        <v>2398</v>
      </c>
      <c r="G1060" s="1482" t="str">
        <f t="shared" si="331"/>
        <v>Carota diamantata pt. beton &amp; beton armat diam. 270 x 400 (mm) - Premium - DXDH.81117.270</v>
      </c>
      <c r="H1060" s="1558" t="s">
        <v>1340</v>
      </c>
      <c r="I1060" s="1539">
        <v>2534.8697999999999</v>
      </c>
      <c r="J1060" s="1542"/>
      <c r="K1060" s="1540" t="s">
        <v>1026</v>
      </c>
      <c r="L1060" s="1829">
        <f t="shared" si="332"/>
        <v>1850.5</v>
      </c>
      <c r="M1060" s="1539">
        <f t="shared" si="333"/>
        <v>1901.1523499999998</v>
      </c>
      <c r="N1060" s="1539">
        <f t="shared" si="334"/>
        <v>2027.8958400000001</v>
      </c>
      <c r="O1060" s="1539">
        <v>2534.8697999999999</v>
      </c>
      <c r="P1060" s="1539">
        <f t="shared" si="335"/>
        <v>3016.495062</v>
      </c>
    </row>
    <row r="1061" spans="1:17" ht="15" customHeight="1">
      <c r="A1061" s="548" t="s">
        <v>2212</v>
      </c>
      <c r="B1061" s="1504" t="s">
        <v>2213</v>
      </c>
      <c r="C1061" s="1480" t="str">
        <f t="shared" si="328"/>
        <v>DXDH.81117.300</v>
      </c>
      <c r="D1061" s="1504" t="s">
        <v>2400</v>
      </c>
      <c r="E1061" s="1495" t="s">
        <v>2214</v>
      </c>
      <c r="F1061" s="1481" t="s">
        <v>2398</v>
      </c>
      <c r="G1061" s="1482" t="str">
        <f t="shared" si="331"/>
        <v>Carota diamantata pt. beton &amp; beton armat diam. 300 x 400 (mm) - Premium - DXDH.81117.300</v>
      </c>
      <c r="H1061" s="1558" t="s">
        <v>1340</v>
      </c>
      <c r="I1061" s="1539">
        <v>3029.0184000000004</v>
      </c>
      <c r="J1061" s="1542"/>
      <c r="K1061" s="1540" t="s">
        <v>1026</v>
      </c>
      <c r="L1061" s="1829">
        <f t="shared" si="332"/>
        <v>2211.1999999999998</v>
      </c>
      <c r="M1061" s="1539">
        <f t="shared" si="333"/>
        <v>2271.7638000000002</v>
      </c>
      <c r="N1061" s="1539">
        <f t="shared" si="334"/>
        <v>2423.2147200000004</v>
      </c>
      <c r="O1061" s="1539">
        <v>3029.0184000000004</v>
      </c>
      <c r="P1061" s="1539">
        <f t="shared" si="335"/>
        <v>3604.5318960000004</v>
      </c>
    </row>
    <row r="1062" spans="1:17" ht="15" customHeight="1">
      <c r="A1062" s="548" t="s">
        <v>2215</v>
      </c>
      <c r="B1062" s="1504" t="s">
        <v>2216</v>
      </c>
      <c r="C1062" s="1480" t="str">
        <f t="shared" si="328"/>
        <v>DXDH.81117.350</v>
      </c>
      <c r="D1062" s="1504" t="s">
        <v>2400</v>
      </c>
      <c r="E1062" s="1495" t="s">
        <v>2217</v>
      </c>
      <c r="F1062" s="1481" t="s">
        <v>2398</v>
      </c>
      <c r="G1062" s="1482" t="str">
        <f t="shared" si="331"/>
        <v>Carota diamantata pt. beton &amp; beton armat diam. 350 x 400 (mm) - Premium - DXDH.81117.350</v>
      </c>
      <c r="H1062" s="1558" t="s">
        <v>1340</v>
      </c>
      <c r="I1062" s="1539">
        <v>3320.0424000000003</v>
      </c>
      <c r="J1062" s="1542"/>
      <c r="K1062" s="1540" t="s">
        <v>1026</v>
      </c>
      <c r="L1062" s="1829">
        <f t="shared" si="332"/>
        <v>2423.6999999999998</v>
      </c>
      <c r="M1062" s="1539">
        <f t="shared" si="333"/>
        <v>2490.0318000000002</v>
      </c>
      <c r="N1062" s="1539">
        <f t="shared" si="334"/>
        <v>2656.0339200000003</v>
      </c>
      <c r="O1062" s="1539">
        <v>3320.0424000000003</v>
      </c>
      <c r="P1062" s="1539">
        <f t="shared" si="335"/>
        <v>3950.8504560000001</v>
      </c>
    </row>
    <row r="1063" spans="1:17" ht="15" customHeight="1">
      <c r="A1063" s="548"/>
      <c r="B1063" s="1504"/>
      <c r="D1063" s="1504"/>
      <c r="H1063" s="1558"/>
      <c r="I1063" s="1539"/>
      <c r="J1063" s="1542"/>
      <c r="K1063" s="1540"/>
      <c r="L1063" s="1829"/>
      <c r="M1063" s="1539"/>
      <c r="N1063" s="1539"/>
      <c r="O1063" s="1539"/>
      <c r="P1063" s="1539"/>
    </row>
    <row r="1064" spans="1:17" ht="15" customHeight="1">
      <c r="A1064" s="548" t="s">
        <v>2218</v>
      </c>
      <c r="B1064" s="1504" t="s">
        <v>2219</v>
      </c>
      <c r="C1064" s="1480" t="str">
        <f t="shared" si="328"/>
        <v>DXDH.81117.VERL-100</v>
      </c>
      <c r="D1064" s="1504" t="s">
        <v>2220</v>
      </c>
      <c r="E1064" s="1481" t="s">
        <v>71</v>
      </c>
      <c r="F1064" s="1481" t="s">
        <v>2398</v>
      </c>
      <c r="G1064" s="1482" t="s">
        <v>2401</v>
      </c>
      <c r="H1064" s="1558"/>
      <c r="I1064" s="1539">
        <v>121.5702</v>
      </c>
      <c r="J1064" s="1542"/>
      <c r="K1064" s="1544"/>
      <c r="L1064" s="1829">
        <f t="shared" si="332"/>
        <v>88.8</v>
      </c>
      <c r="M1064" s="1539"/>
      <c r="N1064" s="1539">
        <f t="shared" si="334"/>
        <v>97.256160000000008</v>
      </c>
      <c r="O1064" s="1539">
        <v>121.5702</v>
      </c>
      <c r="P1064" s="1539">
        <f t="shared" si="335"/>
        <v>144.66853799999998</v>
      </c>
    </row>
    <row r="1065" spans="1:17" ht="15" customHeight="1">
      <c r="A1065" s="548" t="s">
        <v>2221</v>
      </c>
      <c r="B1065" s="1504" t="s">
        <v>2222</v>
      </c>
      <c r="C1065" s="1480" t="str">
        <f t="shared" si="328"/>
        <v>DXDH.81117.VERL-300</v>
      </c>
      <c r="D1065" s="1504" t="s">
        <v>2223</v>
      </c>
      <c r="E1065" s="1481" t="s">
        <v>71</v>
      </c>
      <c r="F1065" s="1481" t="s">
        <v>2398</v>
      </c>
      <c r="G1065" s="1482" t="s">
        <v>2402</v>
      </c>
      <c r="H1065" s="1558"/>
      <c r="I1065" s="1539">
        <v>193.73400000000001</v>
      </c>
      <c r="J1065" s="1542"/>
      <c r="K1065" s="1545"/>
      <c r="L1065" s="1829">
        <f t="shared" si="332"/>
        <v>141.5</v>
      </c>
      <c r="M1065" s="1539"/>
      <c r="N1065" s="1539">
        <f t="shared" si="334"/>
        <v>154.98720000000003</v>
      </c>
      <c r="O1065" s="1539">
        <v>193.73400000000001</v>
      </c>
      <c r="P1065" s="1539">
        <f t="shared" si="335"/>
        <v>230.54346000000001</v>
      </c>
    </row>
    <row r="1066" spans="1:17" ht="15" customHeight="1">
      <c r="A1066" s="548" t="s">
        <v>2224</v>
      </c>
      <c r="B1066" s="1504" t="s">
        <v>2225</v>
      </c>
      <c r="C1066" s="1480" t="str">
        <f t="shared" si="328"/>
        <v>DXDH.81117.VERL-500</v>
      </c>
      <c r="D1066" s="1504" t="s">
        <v>2226</v>
      </c>
      <c r="E1066" s="1481" t="s">
        <v>71</v>
      </c>
      <c r="F1066" s="1481" t="s">
        <v>2398</v>
      </c>
      <c r="G1066" s="1482" t="s">
        <v>2403</v>
      </c>
      <c r="H1066" s="1558"/>
      <c r="I1066" s="1539">
        <v>424.01519999999999</v>
      </c>
      <c r="J1066" s="1542"/>
      <c r="K1066" s="1544"/>
      <c r="L1066" s="1829">
        <f t="shared" si="332"/>
        <v>309.60000000000002</v>
      </c>
      <c r="M1066" s="1539"/>
      <c r="N1066" s="1539">
        <f t="shared" si="334"/>
        <v>339.21216000000004</v>
      </c>
      <c r="O1066" s="1539">
        <v>424.01519999999999</v>
      </c>
      <c r="P1066" s="1539">
        <f t="shared" si="335"/>
        <v>504.57808799999998</v>
      </c>
    </row>
    <row r="1067" spans="1:17" ht="15" customHeight="1">
      <c r="A1067" s="548"/>
      <c r="B1067" s="249"/>
      <c r="C1067" s="1546"/>
      <c r="D1067" s="249"/>
      <c r="H1067" s="1558"/>
      <c r="I1067" s="1539"/>
      <c r="J1067" s="249"/>
      <c r="K1067" s="249"/>
      <c r="L1067" s="1845"/>
      <c r="M1067" s="1547"/>
      <c r="N1067" s="1539"/>
      <c r="O1067" s="1539"/>
      <c r="P1067" s="1539"/>
      <c r="Q1067" s="249"/>
    </row>
    <row r="1068" spans="1:17" ht="15" customHeight="1">
      <c r="A1068" s="548"/>
      <c r="B1068" s="1478" t="s">
        <v>4157</v>
      </c>
      <c r="C1068" s="1480" t="str">
        <f t="shared" si="328"/>
        <v>DXDH.81117.Hi-BI - 1 1/4"</v>
      </c>
      <c r="D1068" s="1478" t="s">
        <v>4158</v>
      </c>
      <c r="F1068" s="1481" t="s">
        <v>2398</v>
      </c>
      <c r="G1068" s="1482" t="s">
        <v>4162</v>
      </c>
      <c r="H1068" s="1558"/>
      <c r="I1068" s="1539">
        <v>300</v>
      </c>
      <c r="J1068" s="249"/>
      <c r="K1068" s="249"/>
      <c r="L1068" s="1845"/>
      <c r="M1068" s="1547"/>
      <c r="N1068" s="1539">
        <f t="shared" si="334"/>
        <v>240</v>
      </c>
      <c r="O1068" s="1539">
        <v>300</v>
      </c>
      <c r="P1068" s="1539">
        <f t="shared" si="335"/>
        <v>357</v>
      </c>
      <c r="Q1068" s="249"/>
    </row>
    <row r="1069" spans="1:17" ht="15" customHeight="1">
      <c r="B1069" s="1478"/>
      <c r="I1069" s="1541"/>
      <c r="J1069" s="1482"/>
      <c r="K1069" s="1525"/>
      <c r="L1069" s="1843"/>
      <c r="M1069" s="1541"/>
      <c r="N1069" s="1541"/>
      <c r="O1069" s="1541"/>
      <c r="P1069" s="1541"/>
    </row>
    <row r="1070" spans="1:17" ht="15" customHeight="1">
      <c r="A1070" s="195"/>
      <c r="B1070" s="1490"/>
      <c r="C1070" s="1339"/>
      <c r="D1070" s="192" t="s">
        <v>2227</v>
      </c>
      <c r="E1070" s="1348"/>
      <c r="F1070" s="1348"/>
      <c r="G1070" s="228"/>
      <c r="H1070" s="1348"/>
      <c r="I1070" s="1536"/>
      <c r="J1070" s="1537"/>
      <c r="K1070" s="1538"/>
      <c r="L1070" s="1842"/>
      <c r="M1070" s="1536"/>
      <c r="N1070" s="1536"/>
      <c r="O1070" s="1536"/>
      <c r="P1070" s="1536"/>
    </row>
    <row r="1071" spans="1:17" ht="15" customHeight="1">
      <c r="A1071" s="205" t="s">
        <v>1040</v>
      </c>
      <c r="B1071" s="1478" t="s">
        <v>2228</v>
      </c>
      <c r="C1071" s="1480" t="str">
        <f t="shared" si="328"/>
        <v>DXDH.80307.M16-ZB</v>
      </c>
      <c r="D1071" s="1478" t="s">
        <v>2409</v>
      </c>
      <c r="F1071" s="1481" t="s">
        <v>2394</v>
      </c>
      <c r="G1071" s="1482" t="s">
        <v>2404</v>
      </c>
      <c r="I1071" s="1541">
        <v>16.543440000000004</v>
      </c>
      <c r="J1071" s="1482"/>
      <c r="K1071" s="1525"/>
      <c r="L1071" s="1761">
        <f t="shared" ref="L1071:L1075" si="336">ROUNDUP(O1071*0.73,1)</f>
        <v>12.1</v>
      </c>
      <c r="M1071" s="1541">
        <f>O1071*0.75</f>
        <v>12.407580000000003</v>
      </c>
      <c r="N1071" s="1541">
        <f t="shared" si="334"/>
        <v>13.234752000000004</v>
      </c>
      <c r="O1071" s="1541">
        <v>16.543440000000004</v>
      </c>
      <c r="P1071" s="1541">
        <f t="shared" si="335"/>
        <v>19.686693600000005</v>
      </c>
    </row>
    <row r="1072" spans="1:17" ht="15" customHeight="1">
      <c r="A1072" s="205" t="s">
        <v>1040</v>
      </c>
      <c r="B1072" s="1478" t="s">
        <v>2229</v>
      </c>
      <c r="C1072" s="1480" t="str">
        <f t="shared" si="328"/>
        <v>DXDH.80307.M16-SDS</v>
      </c>
      <c r="D1072" s="1478" t="s">
        <v>2409</v>
      </c>
      <c r="F1072" s="1481" t="s">
        <v>2394</v>
      </c>
      <c r="G1072" s="1482" t="s">
        <v>2405</v>
      </c>
      <c r="I1072" s="1541">
        <v>39.744</v>
      </c>
      <c r="J1072" s="1482"/>
      <c r="K1072" s="1525"/>
      <c r="L1072" s="1761">
        <f t="shared" si="336"/>
        <v>29.1</v>
      </c>
      <c r="M1072" s="1541">
        <f t="shared" ref="M1072:M1075" si="337">O1072*0.75</f>
        <v>29.808</v>
      </c>
      <c r="N1072" s="1541">
        <f t="shared" si="334"/>
        <v>31.795200000000001</v>
      </c>
      <c r="O1072" s="1541">
        <v>39.744</v>
      </c>
      <c r="P1072" s="1541">
        <f t="shared" si="335"/>
        <v>47.295359999999995</v>
      </c>
    </row>
    <row r="1073" spans="1:16" ht="15" customHeight="1">
      <c r="A1073" s="205" t="s">
        <v>1040</v>
      </c>
      <c r="B1073" s="1478" t="s">
        <v>2230</v>
      </c>
      <c r="C1073" s="1480" t="str">
        <f t="shared" si="328"/>
        <v>DXDH.80307.M16-6kt</v>
      </c>
      <c r="D1073" s="1478" t="s">
        <v>2409</v>
      </c>
      <c r="F1073" s="1481" t="s">
        <v>2394</v>
      </c>
      <c r="G1073" s="1482" t="s">
        <v>2406</v>
      </c>
      <c r="I1073" s="1541">
        <v>39.744</v>
      </c>
      <c r="J1073" s="1482"/>
      <c r="K1073" s="1525"/>
      <c r="L1073" s="1761">
        <f t="shared" si="336"/>
        <v>29.1</v>
      </c>
      <c r="M1073" s="1541">
        <f t="shared" si="337"/>
        <v>29.808</v>
      </c>
      <c r="N1073" s="1541">
        <f t="shared" si="334"/>
        <v>31.795200000000001</v>
      </c>
      <c r="O1073" s="1541">
        <v>39.744</v>
      </c>
      <c r="P1073" s="1541">
        <f t="shared" si="335"/>
        <v>47.295359999999995</v>
      </c>
    </row>
    <row r="1074" spans="1:16" ht="15" customHeight="1">
      <c r="A1074" s="194" t="s">
        <v>2231</v>
      </c>
      <c r="B1074" s="1478" t="s">
        <v>2232</v>
      </c>
      <c r="C1074" s="1480" t="str">
        <f t="shared" si="328"/>
        <v>DXDH.80307.M16.Set-SDS</v>
      </c>
      <c r="D1074" s="1478" t="s">
        <v>2409</v>
      </c>
      <c r="F1074" s="1481" t="s">
        <v>2394</v>
      </c>
      <c r="G1074" s="1482" t="s">
        <v>2407</v>
      </c>
      <c r="I1074" s="1541">
        <v>57.131999999999998</v>
      </c>
      <c r="J1074" s="1482"/>
      <c r="K1074" s="1525"/>
      <c r="L1074" s="1761">
        <f t="shared" si="336"/>
        <v>41.800000000000004</v>
      </c>
      <c r="M1074" s="1541">
        <f t="shared" si="337"/>
        <v>42.848999999999997</v>
      </c>
      <c r="N1074" s="1541">
        <f t="shared" si="334"/>
        <v>45.705600000000004</v>
      </c>
      <c r="O1074" s="1541">
        <v>57.131999999999998</v>
      </c>
      <c r="P1074" s="1541">
        <f t="shared" si="335"/>
        <v>67.987079999999992</v>
      </c>
    </row>
    <row r="1075" spans="1:16" ht="15" customHeight="1">
      <c r="A1075" s="194" t="s">
        <v>2233</v>
      </c>
      <c r="B1075" s="1478" t="s">
        <v>2234</v>
      </c>
      <c r="C1075" s="1480" t="str">
        <f t="shared" si="328"/>
        <v>DXDH.80307.M16.Set-6kt</v>
      </c>
      <c r="D1075" s="1478" t="s">
        <v>2409</v>
      </c>
      <c r="F1075" s="1481" t="s">
        <v>2394</v>
      </c>
      <c r="G1075" s="1482" t="s">
        <v>2408</v>
      </c>
      <c r="I1075" s="1541">
        <v>57.131999999999998</v>
      </c>
      <c r="J1075" s="1482"/>
      <c r="K1075" s="1525"/>
      <c r="L1075" s="1761">
        <f t="shared" si="336"/>
        <v>41.800000000000004</v>
      </c>
      <c r="M1075" s="1541">
        <f t="shared" si="337"/>
        <v>42.848999999999997</v>
      </c>
      <c r="N1075" s="1541">
        <f t="shared" si="334"/>
        <v>45.705600000000004</v>
      </c>
      <c r="O1075" s="1541">
        <v>57.131999999999998</v>
      </c>
      <c r="P1075" s="1541">
        <f t="shared" si="335"/>
        <v>67.987079999999992</v>
      </c>
    </row>
    <row r="1076" spans="1:16" ht="15" customHeight="1">
      <c r="B1076" s="1478"/>
      <c r="I1076" s="1541"/>
      <c r="J1076" s="1482"/>
      <c r="K1076" s="1525"/>
      <c r="L1076" s="1843"/>
      <c r="M1076" s="1541"/>
      <c r="N1076" s="1541"/>
      <c r="O1076" s="1541"/>
      <c r="P1076" s="1541"/>
    </row>
  </sheetData>
  <phoneticPr fontId="107"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00"/>
  <sheetViews>
    <sheetView topLeftCell="A19" zoomScale="55" zoomScaleNormal="55" zoomScalePageLayoutView="75" workbookViewId="0">
      <selection activeCell="E26" sqref="E26"/>
    </sheetView>
  </sheetViews>
  <sheetFormatPr defaultColWidth="11.33203125" defaultRowHeight="15" customHeight="1"/>
  <cols>
    <col min="1" max="1" width="8.44140625" customWidth="1"/>
    <col min="2" max="2" width="10.88671875" style="1319" customWidth="1"/>
    <col min="3" max="3" width="6.6640625" customWidth="1"/>
    <col min="4" max="4" width="7.33203125" customWidth="1"/>
    <col min="5" max="5" width="96.33203125" style="1326" customWidth="1"/>
    <col min="6" max="6" width="24.109375" style="937" customWidth="1"/>
    <col min="7" max="7" width="11.6640625" customWidth="1"/>
    <col min="8" max="8" width="10.6640625" customWidth="1"/>
    <col min="9" max="9" width="1" customWidth="1"/>
    <col min="10" max="10" width="7" style="1332" customWidth="1"/>
    <col min="11" max="11" width="15.109375" style="254" customWidth="1"/>
    <col min="12" max="12" width="16.88671875" style="254" customWidth="1"/>
    <col min="13" max="16" width="7.6640625" customWidth="1"/>
    <col min="17" max="17" width="4.6640625" customWidth="1"/>
    <col min="18" max="18" width="7.6640625" customWidth="1"/>
    <col min="19" max="19" width="3" customWidth="1"/>
    <col min="20" max="31" width="7.6640625" customWidth="1"/>
  </cols>
  <sheetData>
    <row r="1" spans="1:31" ht="170.1" customHeight="1">
      <c r="A1" s="2132" t="s">
        <v>5480</v>
      </c>
      <c r="B1" s="2132"/>
      <c r="C1" s="2132"/>
      <c r="D1" s="2132"/>
      <c r="E1" s="2132"/>
      <c r="F1" s="2138" t="s">
        <v>5471</v>
      </c>
      <c r="G1" s="2139"/>
      <c r="H1" s="2139"/>
      <c r="I1" s="7"/>
      <c r="J1" s="1352"/>
      <c r="K1" s="1798" t="s">
        <v>8687</v>
      </c>
      <c r="L1" s="1798" t="s">
        <v>8688</v>
      </c>
      <c r="M1" s="2133" t="s">
        <v>8466</v>
      </c>
      <c r="N1" s="2134"/>
      <c r="O1" s="2134"/>
      <c r="P1" s="2134"/>
      <c r="Q1" s="2134"/>
      <c r="R1" s="2134"/>
      <c r="S1" s="2134"/>
      <c r="T1" s="7"/>
      <c r="U1" s="7"/>
      <c r="V1" s="7"/>
      <c r="W1" s="7"/>
      <c r="X1" s="7"/>
      <c r="Y1" s="7"/>
      <c r="Z1" s="7"/>
      <c r="AA1" s="7"/>
      <c r="AB1" s="7"/>
      <c r="AC1" s="7"/>
      <c r="AD1" s="7"/>
      <c r="AE1" s="7"/>
    </row>
    <row r="2" spans="1:31" s="890" customFormat="1" ht="27.75" customHeight="1">
      <c r="A2" s="2137" t="s">
        <v>8</v>
      </c>
      <c r="B2" s="2137"/>
      <c r="C2" s="2137"/>
      <c r="D2" s="2137"/>
      <c r="E2" s="2137"/>
      <c r="F2" s="2137"/>
      <c r="G2" s="2137"/>
      <c r="H2" s="2137"/>
      <c r="I2" s="887"/>
      <c r="J2" s="1328" t="s">
        <v>5474</v>
      </c>
      <c r="K2" s="1328"/>
      <c r="L2" s="1328"/>
      <c r="M2" s="2140" t="s">
        <v>8689</v>
      </c>
      <c r="N2" s="2141"/>
      <c r="O2" s="2141"/>
      <c r="P2" s="2141"/>
      <c r="Q2" s="2141"/>
      <c r="R2" s="2141"/>
      <c r="S2" s="2141"/>
      <c r="T2" s="888"/>
      <c r="U2" s="888"/>
      <c r="V2" s="888"/>
      <c r="W2" s="888"/>
      <c r="X2" s="888"/>
      <c r="Y2" s="888"/>
      <c r="Z2" s="888"/>
      <c r="AA2" s="888"/>
      <c r="AB2" s="888"/>
      <c r="AC2" s="888"/>
      <c r="AD2" s="888"/>
      <c r="AE2" s="888"/>
    </row>
    <row r="3" spans="1:31" ht="135" customHeight="1">
      <c r="A3" s="19" t="s">
        <v>11</v>
      </c>
      <c r="B3" s="21" t="s">
        <v>12</v>
      </c>
      <c r="C3" s="22" t="s">
        <v>14</v>
      </c>
      <c r="D3" s="22" t="s">
        <v>15</v>
      </c>
      <c r="E3" s="1320" t="s">
        <v>1</v>
      </c>
      <c r="F3" s="1433" t="s">
        <v>8705</v>
      </c>
      <c r="G3" s="24" t="s">
        <v>8690</v>
      </c>
      <c r="H3" s="25" t="s">
        <v>8691</v>
      </c>
      <c r="I3" s="7"/>
      <c r="J3" s="1329"/>
      <c r="K3" s="252"/>
      <c r="L3" s="252"/>
      <c r="M3" s="2141"/>
      <c r="N3" s="2141"/>
      <c r="O3" s="2141"/>
      <c r="P3" s="2141"/>
      <c r="Q3" s="2141"/>
      <c r="R3" s="2141"/>
      <c r="S3" s="2141"/>
      <c r="T3" s="7"/>
      <c r="U3" s="7"/>
      <c r="V3" s="7"/>
      <c r="W3" s="7"/>
      <c r="X3" s="7"/>
      <c r="Y3" s="7"/>
      <c r="Z3" s="7"/>
      <c r="AA3" s="7"/>
      <c r="AB3" s="7"/>
      <c r="AC3" s="7"/>
      <c r="AD3" s="7"/>
      <c r="AE3" s="7"/>
    </row>
    <row r="4" spans="1:31" ht="27.95" customHeight="1">
      <c r="A4" s="19" t="s">
        <v>21</v>
      </c>
      <c r="B4" s="1312" t="s">
        <v>22</v>
      </c>
      <c r="C4" s="26" t="s">
        <v>24</v>
      </c>
      <c r="D4" s="28" t="s">
        <v>25</v>
      </c>
      <c r="E4" s="1321" t="str">
        <f t="shared" ref="E4:E9" si="0">CONCATENATE("Distantieri autonivelare ( Clips-uri ) pt. gresie, faianta si placi - Rost de ",C4," - ",D4," - ",B4)</f>
        <v>Distantieri autonivelare ( Clips-uri ) pt. gresie, faianta si placi - Rost de 0,5 mm - 100 buc - XLEV-PLC0.5100</v>
      </c>
      <c r="F4" s="930">
        <f>K4*0.65</f>
        <v>13.109243697478991</v>
      </c>
      <c r="G4" s="31">
        <f>K4*0.7</f>
        <v>14.117647058823527</v>
      </c>
      <c r="H4" s="32">
        <f>K4*0.85</f>
        <v>17.142857142857142</v>
      </c>
      <c r="I4" s="7"/>
      <c r="J4" s="1272" t="s">
        <v>5476</v>
      </c>
      <c r="K4" s="252">
        <f>L4/1.19</f>
        <v>20.168067226890756</v>
      </c>
      <c r="L4" s="252">
        <v>24</v>
      </c>
      <c r="M4" s="7"/>
      <c r="N4" s="7"/>
      <c r="O4" s="7"/>
      <c r="P4" s="7"/>
      <c r="Q4" s="3"/>
      <c r="R4" s="7"/>
      <c r="S4" s="7"/>
      <c r="T4" s="7"/>
      <c r="U4" s="7"/>
      <c r="V4" s="7"/>
      <c r="W4" s="7"/>
      <c r="X4" s="7"/>
      <c r="Y4" s="7"/>
      <c r="Z4" s="7"/>
      <c r="AA4" s="7"/>
      <c r="AB4" s="7"/>
      <c r="AC4" s="7"/>
      <c r="AD4" s="7"/>
      <c r="AE4" s="7"/>
    </row>
    <row r="5" spans="1:31" ht="27.95" customHeight="1">
      <c r="A5" s="257" t="s">
        <v>30</v>
      </c>
      <c r="B5" s="1313" t="s">
        <v>4500</v>
      </c>
      <c r="C5" s="258" t="s">
        <v>32</v>
      </c>
      <c r="D5" s="258" t="s">
        <v>25</v>
      </c>
      <c r="E5" s="1322" t="str">
        <f t="shared" si="0"/>
        <v>Distantieri autonivelare ( Clips-uri ) pt. gresie, faianta si placi - Rost de 1 mm - 100 buc - XLEV-PLC1100</v>
      </c>
      <c r="F5" s="930">
        <f t="shared" ref="F5:F9" si="1">K5*0.65</f>
        <v>13.109243697478991</v>
      </c>
      <c r="G5" s="31">
        <f t="shared" ref="G5:G9" si="2">K5*0.7</f>
        <v>14.117647058823527</v>
      </c>
      <c r="H5" s="32">
        <f t="shared" ref="H5:H9" si="3">K5*0.85</f>
        <v>17.142857142857142</v>
      </c>
      <c r="I5" s="67"/>
      <c r="J5" s="1272" t="s">
        <v>5476</v>
      </c>
      <c r="K5" s="252">
        <f t="shared" ref="K5:K9" si="4">L5/1.19</f>
        <v>20.168067226890756</v>
      </c>
      <c r="L5" s="252">
        <v>24</v>
      </c>
      <c r="M5" s="7"/>
      <c r="N5" s="7"/>
      <c r="O5" s="7"/>
      <c r="P5" s="7"/>
      <c r="Q5" s="3"/>
      <c r="R5" s="7"/>
      <c r="S5" s="7"/>
      <c r="T5" s="7"/>
      <c r="U5" s="7"/>
      <c r="V5" s="7"/>
      <c r="W5" s="7"/>
      <c r="X5" s="7"/>
      <c r="Y5" s="7"/>
      <c r="Z5" s="7"/>
      <c r="AA5" s="7"/>
      <c r="AB5" s="7"/>
      <c r="AC5" s="7"/>
      <c r="AD5" s="7"/>
      <c r="AE5" s="7"/>
    </row>
    <row r="6" spans="1:31" ht="27.95" customHeight="1">
      <c r="A6" s="19" t="s">
        <v>35</v>
      </c>
      <c r="B6" s="1312" t="s">
        <v>4499</v>
      </c>
      <c r="C6" s="28" t="s">
        <v>32</v>
      </c>
      <c r="D6" s="26" t="s">
        <v>36</v>
      </c>
      <c r="E6" s="1321" t="str">
        <f t="shared" si="0"/>
        <v>Distantieri autonivelare ( Clips-uri ) pt. gresie, faianta si placi - Rost de 1 mm - 50 buc - XLEV-PLC150</v>
      </c>
      <c r="F6" s="930">
        <f t="shared" si="1"/>
        <v>10.378151260504202</v>
      </c>
      <c r="G6" s="31">
        <f t="shared" si="2"/>
        <v>11.176470588235293</v>
      </c>
      <c r="H6" s="32">
        <f t="shared" si="3"/>
        <v>13.571428571428571</v>
      </c>
      <c r="I6" s="7"/>
      <c r="J6" s="1272" t="s">
        <v>5475</v>
      </c>
      <c r="K6" s="252">
        <f t="shared" si="4"/>
        <v>15.966386554621849</v>
      </c>
      <c r="L6" s="252">
        <v>19</v>
      </c>
      <c r="M6" s="7"/>
      <c r="N6" s="7"/>
      <c r="O6" s="7"/>
      <c r="P6" s="7"/>
      <c r="Q6" s="3"/>
      <c r="R6" s="7"/>
      <c r="S6" s="7"/>
      <c r="T6" s="7"/>
      <c r="U6" s="7"/>
      <c r="V6" s="7"/>
      <c r="W6" s="7"/>
      <c r="X6" s="7"/>
      <c r="Y6" s="7"/>
      <c r="Z6" s="7"/>
      <c r="AA6" s="7"/>
      <c r="AB6" s="7"/>
      <c r="AC6" s="7"/>
      <c r="AD6" s="7"/>
      <c r="AE6" s="7"/>
    </row>
    <row r="7" spans="1:31" ht="27.95" customHeight="1">
      <c r="A7" s="19" t="s">
        <v>40</v>
      </c>
      <c r="B7" s="1312" t="s">
        <v>41</v>
      </c>
      <c r="C7" s="28" t="s">
        <v>42</v>
      </c>
      <c r="D7" s="28" t="s">
        <v>25</v>
      </c>
      <c r="E7" s="1321" t="str">
        <f t="shared" si="0"/>
        <v>Distantieri autonivelare ( Clips-uri ) pt. gresie, faianta si placi - Rost de 1,5 mm - 100 buc - XLEV-PLC1.5100</v>
      </c>
      <c r="F7" s="930">
        <f t="shared" si="1"/>
        <v>13.109243697478991</v>
      </c>
      <c r="G7" s="31">
        <f t="shared" si="2"/>
        <v>14.117647058823527</v>
      </c>
      <c r="H7" s="32">
        <f t="shared" si="3"/>
        <v>17.142857142857142</v>
      </c>
      <c r="I7" s="7"/>
      <c r="J7" s="1272" t="s">
        <v>5476</v>
      </c>
      <c r="K7" s="252">
        <f t="shared" si="4"/>
        <v>20.168067226890756</v>
      </c>
      <c r="L7" s="252">
        <v>24</v>
      </c>
      <c r="M7" s="7"/>
      <c r="N7" s="7"/>
      <c r="O7" s="7"/>
      <c r="P7" s="7"/>
      <c r="Q7" s="3"/>
      <c r="R7" s="7"/>
      <c r="S7" s="7"/>
      <c r="T7" s="7"/>
      <c r="U7" s="7"/>
      <c r="V7" s="7"/>
      <c r="W7" s="7"/>
      <c r="X7" s="7"/>
      <c r="Y7" s="7"/>
      <c r="Z7" s="7"/>
      <c r="AA7" s="7"/>
      <c r="AB7" s="7"/>
      <c r="AC7" s="7"/>
      <c r="AD7" s="7"/>
      <c r="AE7" s="7"/>
    </row>
    <row r="8" spans="1:31" ht="27.95" customHeight="1">
      <c r="A8" s="19" t="s">
        <v>44</v>
      </c>
      <c r="B8" s="1312" t="s">
        <v>45</v>
      </c>
      <c r="C8" s="28" t="s">
        <v>46</v>
      </c>
      <c r="D8" s="28" t="s">
        <v>25</v>
      </c>
      <c r="E8" s="1321" t="str">
        <f t="shared" si="0"/>
        <v>Distantieri autonivelare ( Clips-uri ) pt. gresie, faianta si placi - Rost de 2 mm - 100 buc - XLEV-PLC2100</v>
      </c>
      <c r="F8" s="930">
        <f t="shared" si="1"/>
        <v>13.109243697478991</v>
      </c>
      <c r="G8" s="31">
        <f t="shared" si="2"/>
        <v>14.117647058823527</v>
      </c>
      <c r="H8" s="32">
        <f t="shared" si="3"/>
        <v>17.142857142857142</v>
      </c>
      <c r="I8" s="7"/>
      <c r="J8" s="1272" t="s">
        <v>5472</v>
      </c>
      <c r="K8" s="252">
        <f t="shared" si="4"/>
        <v>20.168067226890756</v>
      </c>
      <c r="L8" s="252">
        <v>24</v>
      </c>
      <c r="M8" s="7"/>
      <c r="N8" s="7"/>
      <c r="O8" s="7"/>
      <c r="P8" s="7"/>
      <c r="Q8" s="3"/>
      <c r="R8" s="7"/>
      <c r="S8" s="7"/>
      <c r="T8" s="7"/>
      <c r="U8" s="7"/>
      <c r="V8" s="7"/>
      <c r="W8" s="7"/>
      <c r="X8" s="7"/>
      <c r="Y8" s="7"/>
      <c r="Z8" s="7"/>
      <c r="AA8" s="7"/>
      <c r="AB8" s="7"/>
      <c r="AC8" s="7"/>
      <c r="AD8" s="7"/>
      <c r="AE8" s="7"/>
    </row>
    <row r="9" spans="1:31" ht="27.95" customHeight="1">
      <c r="A9" s="19" t="s">
        <v>48</v>
      </c>
      <c r="B9" s="1312" t="s">
        <v>49</v>
      </c>
      <c r="C9" s="28" t="s">
        <v>50</v>
      </c>
      <c r="D9" s="28" t="s">
        <v>25</v>
      </c>
      <c r="E9" s="1321" t="str">
        <f t="shared" si="0"/>
        <v>Distantieri autonivelare ( Clips-uri ) pt. gresie, faianta si placi - Rost de 3 mm  - 100 buc - XLEV-PLC3100</v>
      </c>
      <c r="F9" s="930">
        <f t="shared" si="1"/>
        <v>13.109243697478991</v>
      </c>
      <c r="G9" s="31">
        <f t="shared" si="2"/>
        <v>14.117647058823527</v>
      </c>
      <c r="H9" s="32">
        <f t="shared" si="3"/>
        <v>17.142857142857142</v>
      </c>
      <c r="I9" s="7"/>
      <c r="J9" s="1272" t="s">
        <v>5472</v>
      </c>
      <c r="K9" s="252">
        <f t="shared" si="4"/>
        <v>20.168067226890756</v>
      </c>
      <c r="L9" s="252">
        <v>24</v>
      </c>
      <c r="M9" s="7"/>
      <c r="N9" s="7"/>
      <c r="O9" s="7"/>
      <c r="P9" s="7"/>
      <c r="Q9" s="3"/>
      <c r="R9" s="7"/>
      <c r="S9" s="7"/>
      <c r="T9" s="7"/>
      <c r="U9" s="7"/>
      <c r="V9" s="7"/>
      <c r="W9" s="7"/>
      <c r="X9" s="7"/>
      <c r="Y9" s="7"/>
      <c r="Z9" s="7"/>
      <c r="AA9" s="7"/>
      <c r="AB9" s="7"/>
      <c r="AC9" s="7"/>
      <c r="AD9" s="7"/>
      <c r="AE9" s="7"/>
    </row>
    <row r="10" spans="1:31" ht="13.5" customHeight="1">
      <c r="A10" s="1"/>
      <c r="B10" s="1315"/>
      <c r="C10" s="3"/>
      <c r="D10" s="3"/>
      <c r="E10" s="1321"/>
      <c r="F10" s="931"/>
      <c r="G10" s="3"/>
      <c r="H10" s="10"/>
      <c r="I10" s="7"/>
      <c r="J10" s="1327"/>
      <c r="K10" s="252"/>
      <c r="L10" s="252"/>
      <c r="M10" s="7"/>
      <c r="N10" s="7"/>
      <c r="O10" s="7"/>
      <c r="P10" s="7"/>
      <c r="Q10" s="3"/>
      <c r="R10" s="7"/>
      <c r="S10" s="7"/>
      <c r="T10" s="7"/>
      <c r="U10" s="7"/>
      <c r="V10" s="7"/>
      <c r="W10" s="7"/>
      <c r="X10" s="7"/>
      <c r="Y10" s="7"/>
      <c r="Z10" s="7"/>
      <c r="AA10" s="7"/>
      <c r="AB10" s="7"/>
      <c r="AC10" s="7"/>
      <c r="AD10" s="7"/>
      <c r="AE10" s="7"/>
    </row>
    <row r="11" spans="1:31" s="890" customFormat="1" ht="27.75" customHeight="1">
      <c r="A11" s="2136" t="s">
        <v>54</v>
      </c>
      <c r="B11" s="2136"/>
      <c r="C11" s="2136"/>
      <c r="D11" s="2136"/>
      <c r="E11" s="2136"/>
      <c r="F11" s="2136"/>
      <c r="G11" s="2136"/>
      <c r="H11" s="2136"/>
      <c r="I11" s="887"/>
      <c r="J11" s="1328" t="s">
        <v>10</v>
      </c>
      <c r="K11" s="928"/>
      <c r="L11" s="928"/>
      <c r="M11" s="888"/>
      <c r="N11" s="888"/>
      <c r="O11" s="888"/>
      <c r="P11" s="888"/>
      <c r="Q11" s="889"/>
      <c r="R11" s="888"/>
      <c r="S11" s="888"/>
      <c r="T11" s="888"/>
      <c r="U11" s="888"/>
      <c r="V11" s="888"/>
      <c r="W11" s="888"/>
      <c r="X11" s="888"/>
      <c r="Y11" s="888"/>
      <c r="Z11" s="888"/>
      <c r="AA11" s="888"/>
      <c r="AB11" s="888"/>
      <c r="AC11" s="888"/>
      <c r="AD11" s="888"/>
      <c r="AE11" s="888"/>
    </row>
    <row r="12" spans="1:31" ht="144" customHeight="1">
      <c r="A12" s="19" t="s">
        <v>11</v>
      </c>
      <c r="B12" s="1314" t="s">
        <v>12</v>
      </c>
      <c r="C12" s="22" t="s">
        <v>55</v>
      </c>
      <c r="D12" s="22" t="s">
        <v>15</v>
      </c>
      <c r="E12" s="1320" t="s">
        <v>1</v>
      </c>
      <c r="F12" s="1433" t="s">
        <v>8705</v>
      </c>
      <c r="G12" s="24" t="s">
        <v>8690</v>
      </c>
      <c r="H12" s="25" t="s">
        <v>8691</v>
      </c>
      <c r="I12" s="7"/>
      <c r="J12" s="1329"/>
      <c r="K12" s="252"/>
      <c r="L12" s="252"/>
      <c r="M12" s="7"/>
      <c r="N12" s="7"/>
      <c r="O12" s="7"/>
      <c r="P12" s="3"/>
      <c r="Q12" s="7"/>
      <c r="R12" s="7"/>
      <c r="S12" s="7"/>
      <c r="T12" s="7"/>
      <c r="U12" s="7"/>
      <c r="V12" s="7"/>
      <c r="W12" s="7"/>
      <c r="X12" s="7"/>
      <c r="Y12" s="7"/>
      <c r="Z12" s="7"/>
      <c r="AA12" s="7"/>
      <c r="AB12" s="7"/>
      <c r="AC12" s="7"/>
      <c r="AD12" s="7"/>
      <c r="AE12" s="7"/>
    </row>
    <row r="13" spans="1:31" ht="27.95" customHeight="1">
      <c r="A13" s="19"/>
      <c r="B13" s="1312" t="s">
        <v>11420</v>
      </c>
      <c r="C13" s="26" t="s">
        <v>24</v>
      </c>
      <c r="D13" s="28" t="s">
        <v>25</v>
      </c>
      <c r="E13" s="1321" t="str">
        <f>CONCATENATE("Distantieri XL autonivelare ( Clips XL ) pt. placi groase (11- 20 mm) - Rost de ",C13," - ",D13," - ",B13)</f>
        <v>Distantieri XL autonivelare ( Clips XL ) pt. placi groase (11- 20 mm) - Rost de 0,5 mm - 100 buc - XLEV-PLC0.5XL100</v>
      </c>
      <c r="F13" s="930">
        <f t="shared" ref="F13" si="5">K13*0.65</f>
        <v>19.117647058823533</v>
      </c>
      <c r="G13" s="31">
        <f t="shared" ref="G13" si="6">K13*0.7</f>
        <v>20.588235294117649</v>
      </c>
      <c r="H13" s="32">
        <f t="shared" ref="H13" si="7">K13*0.85</f>
        <v>25</v>
      </c>
      <c r="I13" s="7"/>
      <c r="J13" s="1272" t="s">
        <v>5473</v>
      </c>
      <c r="K13" s="252">
        <f t="shared" ref="K13" si="8">L13/1.19</f>
        <v>29.411764705882355</v>
      </c>
      <c r="L13" s="252">
        <v>35</v>
      </c>
      <c r="M13" s="7"/>
      <c r="N13" s="7"/>
      <c r="O13" s="7"/>
      <c r="P13" s="3"/>
      <c r="Q13" s="7"/>
      <c r="R13" s="7"/>
      <c r="S13" s="7"/>
      <c r="T13" s="7"/>
      <c r="U13" s="7"/>
      <c r="V13" s="7"/>
      <c r="W13" s="7"/>
      <c r="X13" s="7"/>
      <c r="Y13" s="7"/>
      <c r="Z13" s="7"/>
      <c r="AA13" s="7"/>
      <c r="AB13" s="7"/>
      <c r="AC13" s="7"/>
      <c r="AD13" s="7"/>
      <c r="AE13" s="7"/>
    </row>
    <row r="14" spans="1:31" ht="27.95" customHeight="1">
      <c r="A14" s="19" t="s">
        <v>56</v>
      </c>
      <c r="B14" s="1312" t="s">
        <v>5668</v>
      </c>
      <c r="C14" s="28" t="s">
        <v>32</v>
      </c>
      <c r="D14" s="28" t="s">
        <v>25</v>
      </c>
      <c r="E14" s="1321" t="str">
        <f>CONCATENATE("Distantieri XL autonivelare ( Clips XL ) pt. placi groase (11- 20 mm) - Rost de ",C14," - ",D14," - ",B14)</f>
        <v>Distantieri XL autonivelare ( Clips XL ) pt. placi groase (11- 20 mm) - Rost de 1 mm - 100 buc - XLEV-PLC1XL100</v>
      </c>
      <c r="F14" s="930">
        <f t="shared" ref="F14" si="9">K14*0.65</f>
        <v>19.117647058823533</v>
      </c>
      <c r="G14" s="31">
        <f t="shared" ref="G14" si="10">K14*0.7</f>
        <v>20.588235294117649</v>
      </c>
      <c r="H14" s="32">
        <f t="shared" ref="H14" si="11">K14*0.85</f>
        <v>25</v>
      </c>
      <c r="I14" s="7"/>
      <c r="J14" s="1272" t="s">
        <v>5473</v>
      </c>
      <c r="K14" s="252">
        <f t="shared" ref="K14:K16" si="12">L14/1.19</f>
        <v>29.411764705882355</v>
      </c>
      <c r="L14" s="252">
        <v>35</v>
      </c>
      <c r="M14" s="7"/>
      <c r="N14" s="7"/>
      <c r="O14" s="7"/>
      <c r="P14" s="3"/>
      <c r="Q14" s="7"/>
      <c r="R14" s="7"/>
      <c r="S14" s="7"/>
      <c r="T14" s="7"/>
      <c r="U14" s="7"/>
      <c r="V14" s="7"/>
      <c r="W14" s="7"/>
      <c r="X14" s="7"/>
      <c r="Y14" s="7"/>
      <c r="Z14" s="7"/>
      <c r="AA14" s="7"/>
      <c r="AB14" s="7"/>
      <c r="AC14" s="7"/>
      <c r="AD14" s="7"/>
      <c r="AE14" s="7"/>
    </row>
    <row r="15" spans="1:31" ht="27.95" customHeight="1">
      <c r="A15" s="19" t="s">
        <v>57</v>
      </c>
      <c r="B15" s="1312" t="s">
        <v>5669</v>
      </c>
      <c r="C15" s="28" t="s">
        <v>59</v>
      </c>
      <c r="D15" s="28" t="s">
        <v>25</v>
      </c>
      <c r="E15" s="1321" t="str">
        <f>CONCATENATE("Distantieri XL autonivelare ( Clips XL ) pt. placi groase (11- 20 mm) - Rost de ",C15," - ",D15," - ",B15)</f>
        <v>Distantieri XL autonivelare ( Clips XL ) pt. placi groase (11- 20 mm) - Rost de 1,5 mm  - 100 buc - XLEV-PLC1.5XL100</v>
      </c>
      <c r="F15" s="930">
        <f t="shared" ref="F15:F16" si="13">K15*0.65</f>
        <v>19.117647058823533</v>
      </c>
      <c r="G15" s="31">
        <f t="shared" ref="G15:G16" si="14">K15*0.7</f>
        <v>20.588235294117649</v>
      </c>
      <c r="H15" s="32">
        <f t="shared" ref="H15:H16" si="15">K15*0.85</f>
        <v>25</v>
      </c>
      <c r="I15" s="7"/>
      <c r="J15" s="1272" t="s">
        <v>5473</v>
      </c>
      <c r="K15" s="252">
        <f t="shared" si="12"/>
        <v>29.411764705882355</v>
      </c>
      <c r="L15" s="252">
        <v>35</v>
      </c>
      <c r="M15" s="7"/>
      <c r="N15" s="7"/>
      <c r="O15" s="7"/>
      <c r="P15" s="3"/>
      <c r="Q15" s="7"/>
      <c r="R15" s="7"/>
      <c r="S15" s="7"/>
      <c r="T15" s="7"/>
      <c r="U15" s="7"/>
      <c r="V15" s="7"/>
      <c r="W15" s="7"/>
      <c r="X15" s="7"/>
      <c r="Y15" s="7"/>
      <c r="Z15" s="7"/>
      <c r="AA15" s="7"/>
      <c r="AB15" s="7"/>
      <c r="AC15" s="7"/>
      <c r="AD15" s="7"/>
      <c r="AE15" s="7"/>
    </row>
    <row r="16" spans="1:31" ht="27.95" customHeight="1">
      <c r="A16" s="19" t="s">
        <v>61</v>
      </c>
      <c r="B16" s="1312" t="s">
        <v>5670</v>
      </c>
      <c r="C16" s="28" t="s">
        <v>62</v>
      </c>
      <c r="D16" s="28" t="s">
        <v>25</v>
      </c>
      <c r="E16" s="1321" t="str">
        <f>CONCATENATE("Distantieri XL autonivelare ( Clips XL ) pt. placi groase (11- 20 mm) - Rost de ",C16," - ",D16," - ",B16)</f>
        <v>Distantieri XL autonivelare ( Clips XL ) pt. placi groase (11- 20 mm) - Rost de 2 mm  - 100 buc - XLEV-PLC2XL100</v>
      </c>
      <c r="F16" s="930">
        <f t="shared" si="13"/>
        <v>19.117647058823533</v>
      </c>
      <c r="G16" s="31">
        <f t="shared" si="14"/>
        <v>20.588235294117649</v>
      </c>
      <c r="H16" s="32">
        <f t="shared" si="15"/>
        <v>25</v>
      </c>
      <c r="I16" s="7"/>
      <c r="J16" s="1272" t="s">
        <v>5473</v>
      </c>
      <c r="K16" s="252">
        <f t="shared" si="12"/>
        <v>29.411764705882355</v>
      </c>
      <c r="L16" s="252">
        <v>35</v>
      </c>
      <c r="M16" s="7"/>
      <c r="N16" s="7"/>
      <c r="O16" s="7"/>
      <c r="P16" s="3"/>
      <c r="Q16" s="7"/>
      <c r="R16" s="7"/>
      <c r="S16" s="7"/>
      <c r="T16" s="7"/>
      <c r="U16" s="7"/>
      <c r="V16" s="7"/>
      <c r="W16" s="7"/>
      <c r="X16" s="7"/>
      <c r="Y16" s="7"/>
      <c r="Z16" s="7"/>
      <c r="AA16" s="7"/>
      <c r="AB16" s="7"/>
      <c r="AC16" s="7"/>
      <c r="AD16" s="7"/>
      <c r="AE16" s="7"/>
    </row>
    <row r="17" spans="1:31" ht="13.5" customHeight="1">
      <c r="A17" s="1"/>
      <c r="B17" s="1315"/>
      <c r="C17" s="3"/>
      <c r="D17" s="3"/>
      <c r="E17" s="9"/>
      <c r="F17" s="931"/>
      <c r="G17" s="3"/>
      <c r="H17" s="10"/>
      <c r="I17" s="7"/>
      <c r="J17" s="1327"/>
      <c r="K17" s="252"/>
      <c r="L17" s="252"/>
      <c r="M17" s="7"/>
      <c r="N17" s="7"/>
      <c r="O17" s="7"/>
      <c r="P17" s="7"/>
      <c r="Q17" s="3"/>
      <c r="R17" s="7"/>
      <c r="S17" s="7"/>
      <c r="T17" s="7"/>
      <c r="U17" s="7"/>
      <c r="V17" s="7"/>
      <c r="W17" s="7"/>
      <c r="X17" s="7"/>
      <c r="Y17" s="7"/>
      <c r="Z17" s="7"/>
      <c r="AA17" s="7"/>
      <c r="AB17" s="7"/>
      <c r="AC17" s="7"/>
      <c r="AD17" s="7"/>
      <c r="AE17" s="7"/>
    </row>
    <row r="18" spans="1:31" ht="27.75" customHeight="1">
      <c r="A18" s="2137" t="s">
        <v>64</v>
      </c>
      <c r="B18" s="2137"/>
      <c r="C18" s="2137"/>
      <c r="D18" s="2137"/>
      <c r="E18" s="2137"/>
      <c r="F18" s="2137"/>
      <c r="G18" s="2137"/>
      <c r="H18" s="2137"/>
      <c r="I18" s="14"/>
      <c r="J18" s="1328" t="s">
        <v>10</v>
      </c>
      <c r="K18" s="929"/>
      <c r="L18" s="929"/>
      <c r="M18" s="15"/>
      <c r="N18" s="15"/>
      <c r="O18" s="15"/>
      <c r="P18" s="15"/>
      <c r="Q18" s="16"/>
      <c r="R18" s="15"/>
      <c r="S18" s="15"/>
      <c r="T18" s="15"/>
      <c r="U18" s="15"/>
      <c r="V18" s="15"/>
      <c r="W18" s="15"/>
      <c r="X18" s="15"/>
      <c r="Y18" s="15"/>
      <c r="Z18" s="15"/>
      <c r="AA18" s="15"/>
      <c r="AB18" s="15"/>
      <c r="AC18" s="15"/>
      <c r="AD18" s="15"/>
      <c r="AE18" s="15"/>
    </row>
    <row r="19" spans="1:31" ht="138" customHeight="1">
      <c r="A19" s="19" t="s">
        <v>11</v>
      </c>
      <c r="B19" s="1314" t="s">
        <v>12</v>
      </c>
      <c r="C19" s="22"/>
      <c r="D19" s="22" t="s">
        <v>15</v>
      </c>
      <c r="E19" s="1320" t="s">
        <v>1</v>
      </c>
      <c r="F19" s="1433" t="s">
        <v>8705</v>
      </c>
      <c r="G19" s="24" t="s">
        <v>8690</v>
      </c>
      <c r="H19" s="25" t="s">
        <v>8691</v>
      </c>
      <c r="I19" s="39"/>
      <c r="J19" s="1329"/>
      <c r="K19" s="252"/>
      <c r="L19" s="252"/>
      <c r="M19" s="2"/>
      <c r="N19" s="6"/>
      <c r="O19" s="2"/>
      <c r="P19" s="2"/>
      <c r="Q19" s="40"/>
      <c r="R19" s="39"/>
      <c r="S19" s="6"/>
      <c r="T19" s="2"/>
      <c r="U19" s="2"/>
      <c r="V19" s="6"/>
      <c r="W19" s="2"/>
      <c r="X19" s="2"/>
      <c r="Y19" s="40"/>
      <c r="Z19" s="39"/>
      <c r="AA19" s="6"/>
      <c r="AB19" s="2"/>
      <c r="AC19" s="2"/>
      <c r="AD19" s="6"/>
      <c r="AE19" s="2"/>
    </row>
    <row r="20" spans="1:31" ht="57" customHeight="1">
      <c r="A20" s="19" t="s">
        <v>69</v>
      </c>
      <c r="B20" s="1314" t="s">
        <v>5671</v>
      </c>
      <c r="C20" s="30" t="s">
        <v>71</v>
      </c>
      <c r="D20" s="1311" t="s">
        <v>36</v>
      </c>
      <c r="E20" s="1321" t="str">
        <f>CONCATENATE("Pene Reutilizabile pt. Clipsuri Autonivelare Xleveling - ",D20," - ",B20)</f>
        <v>Pene Reutilizabile pt. Clipsuri Autonivelare Xleveling - 50 buc - XLEV-SP50</v>
      </c>
      <c r="F20" s="930">
        <f t="shared" ref="F20" si="16">K20*0.65</f>
        <v>13.109243697478991</v>
      </c>
      <c r="G20" s="891">
        <f t="shared" ref="G20" si="17">K20*0.7</f>
        <v>14.117647058823527</v>
      </c>
      <c r="H20" s="32">
        <f t="shared" ref="H20" si="18">K20*0.85</f>
        <v>17.142857142857142</v>
      </c>
      <c r="I20" s="6"/>
      <c r="J20" s="1272" t="s">
        <v>5477</v>
      </c>
      <c r="K20" s="1799">
        <f t="shared" ref="K20:K21" si="19">L20/1.19</f>
        <v>20.168067226890756</v>
      </c>
      <c r="L20" s="1799">
        <v>24</v>
      </c>
      <c r="M20" s="7"/>
      <c r="N20" s="7"/>
      <c r="O20" s="7"/>
      <c r="P20" s="7"/>
      <c r="Q20" s="3"/>
      <c r="R20" s="7"/>
      <c r="S20" s="7"/>
      <c r="T20" s="7"/>
      <c r="U20" s="7"/>
      <c r="V20" s="7"/>
      <c r="W20" s="7"/>
      <c r="X20" s="7"/>
      <c r="Y20" s="7"/>
      <c r="Z20" s="7"/>
      <c r="AA20" s="7"/>
      <c r="AB20" s="7"/>
      <c r="AC20" s="7"/>
      <c r="AD20" s="7"/>
      <c r="AE20" s="7"/>
    </row>
    <row r="21" spans="1:31" ht="57" customHeight="1">
      <c r="A21" s="257" t="s">
        <v>73</v>
      </c>
      <c r="B21" s="1350" t="s">
        <v>74</v>
      </c>
      <c r="C21" s="1351" t="s">
        <v>71</v>
      </c>
      <c r="D21" s="1351" t="s">
        <v>25</v>
      </c>
      <c r="E21" s="1323" t="str">
        <f>CONCATENATE("Pene Reutilizabile pt. Clipsuri Autonivelare Xleveling - ",D21," - ",B21)</f>
        <v>Pene Reutilizabile pt. Clipsuri Autonivelare Xleveling - 100 buc - XLEV-SP100</v>
      </c>
      <c r="F21" s="930">
        <f t="shared" ref="F21" si="20">K21*0.65</f>
        <v>21.302521008403364</v>
      </c>
      <c r="G21" s="891">
        <f t="shared" ref="G21" si="21">K21*0.7</f>
        <v>22.941176470588236</v>
      </c>
      <c r="H21" s="32">
        <f t="shared" ref="H21" si="22">K21*0.85</f>
        <v>27.857142857142861</v>
      </c>
      <c r="I21" s="1800"/>
      <c r="J21" s="1330" t="s">
        <v>5478</v>
      </c>
      <c r="K21" s="1799">
        <f t="shared" si="19"/>
        <v>32.773109243697483</v>
      </c>
      <c r="L21" s="1799">
        <v>39</v>
      </c>
      <c r="M21" s="7"/>
      <c r="N21" s="7"/>
      <c r="O21" s="7"/>
      <c r="P21" s="7"/>
      <c r="Q21" s="3"/>
      <c r="R21" s="7"/>
      <c r="S21" s="7"/>
      <c r="T21" s="7"/>
      <c r="U21" s="7"/>
      <c r="V21" s="7"/>
      <c r="W21" s="7"/>
      <c r="X21" s="7"/>
      <c r="Y21" s="7"/>
      <c r="Z21" s="7"/>
      <c r="AA21" s="7"/>
      <c r="AB21" s="7"/>
      <c r="AC21" s="7"/>
      <c r="AD21" s="7"/>
      <c r="AE21" s="7"/>
    </row>
    <row r="22" spans="1:31" ht="13.5" customHeight="1">
      <c r="A22" s="1"/>
      <c r="B22" s="1315"/>
      <c r="C22" s="3"/>
      <c r="D22" s="3"/>
      <c r="E22" s="9"/>
      <c r="F22" s="931"/>
      <c r="G22" s="3"/>
      <c r="H22" s="10"/>
      <c r="I22" s="7"/>
      <c r="J22" s="1327"/>
      <c r="K22" s="252"/>
      <c r="L22" s="252"/>
      <c r="M22" s="7"/>
      <c r="N22" s="7"/>
      <c r="O22" s="7"/>
      <c r="P22" s="7"/>
      <c r="Q22" s="3"/>
      <c r="R22" s="7"/>
      <c r="S22" s="7"/>
      <c r="T22" s="7"/>
      <c r="U22" s="7"/>
      <c r="V22" s="7"/>
      <c r="W22" s="7"/>
      <c r="X22" s="7"/>
      <c r="Y22" s="7"/>
      <c r="Z22" s="7"/>
      <c r="AA22" s="7"/>
      <c r="AB22" s="7"/>
      <c r="AC22" s="7"/>
      <c r="AD22" s="7"/>
      <c r="AE22" s="7"/>
    </row>
    <row r="23" spans="1:31" ht="27.75" customHeight="1">
      <c r="A23" s="11" t="s">
        <v>75</v>
      </c>
      <c r="B23" s="1316"/>
      <c r="C23" s="12"/>
      <c r="D23" s="12"/>
      <c r="E23" s="1324"/>
      <c r="F23" s="932"/>
      <c r="G23" s="12"/>
      <c r="H23" s="13"/>
      <c r="I23" s="14"/>
      <c r="J23" s="1328" t="s">
        <v>10</v>
      </c>
      <c r="K23" s="1324"/>
      <c r="L23" s="1324"/>
      <c r="M23" s="15"/>
      <c r="N23" s="15"/>
      <c r="O23" s="15"/>
      <c r="P23" s="15"/>
      <c r="Q23" s="16"/>
      <c r="R23" s="15"/>
      <c r="S23" s="15"/>
      <c r="T23" s="15"/>
      <c r="U23" s="15"/>
      <c r="V23" s="15"/>
      <c r="W23" s="15"/>
      <c r="X23" s="15"/>
      <c r="Y23" s="15"/>
      <c r="Z23" s="15"/>
      <c r="AA23" s="15"/>
      <c r="AB23" s="15"/>
      <c r="AC23" s="15"/>
      <c r="AD23" s="15"/>
      <c r="AE23" s="15"/>
    </row>
    <row r="24" spans="1:31" ht="137.1" customHeight="1">
      <c r="A24" s="19" t="s">
        <v>11</v>
      </c>
      <c r="B24" s="1314" t="s">
        <v>12</v>
      </c>
      <c r="C24" s="22"/>
      <c r="D24" s="22" t="s">
        <v>15</v>
      </c>
      <c r="E24" s="1320" t="s">
        <v>1</v>
      </c>
      <c r="F24" s="1433" t="s">
        <v>8705</v>
      </c>
      <c r="G24" s="24" t="s">
        <v>8690</v>
      </c>
      <c r="H24" s="25" t="s">
        <v>8691</v>
      </c>
      <c r="I24" s="39"/>
      <c r="J24" s="1272"/>
      <c r="K24" s="252"/>
      <c r="L24" s="252"/>
      <c r="M24" s="2"/>
      <c r="N24" s="6"/>
      <c r="O24" s="2"/>
      <c r="P24" s="2"/>
      <c r="Q24" s="40"/>
      <c r="R24" s="39"/>
      <c r="S24" s="6"/>
      <c r="T24" s="2"/>
      <c r="U24" s="2"/>
      <c r="V24" s="6"/>
      <c r="W24" s="2"/>
      <c r="X24" s="2"/>
      <c r="Y24" s="40"/>
      <c r="Z24" s="39"/>
      <c r="AA24" s="6"/>
      <c r="AB24" s="2"/>
      <c r="AC24" s="2"/>
      <c r="AD24" s="6"/>
      <c r="AE24" s="2"/>
    </row>
    <row r="25" spans="1:31" ht="24.95" customHeight="1">
      <c r="A25" s="19" t="s">
        <v>78</v>
      </c>
      <c r="B25" s="1312" t="s">
        <v>79</v>
      </c>
      <c r="C25" s="28" t="s">
        <v>71</v>
      </c>
      <c r="D25" s="28" t="s">
        <v>80</v>
      </c>
      <c r="E25" s="1321" t="str">
        <f>CONCATENATE("Cleste de strangere pt. Clipsuri si Pana XLeveling - material plastic - ",D25," - ",B25)</f>
        <v>Cleste de strangere pt. Clipsuri si Pana XLeveling - material plastic - 1 buc - XLEV-PPB01</v>
      </c>
      <c r="F25" s="930">
        <f t="shared" ref="F25" si="23">K25*0.65</f>
        <v>27.310924369747902</v>
      </c>
      <c r="G25" s="891">
        <f t="shared" ref="G25" si="24">K25*0.7</f>
        <v>29.411764705882351</v>
      </c>
      <c r="H25" s="32">
        <f t="shared" ref="H25" si="25">K25*0.85</f>
        <v>35.714285714285715</v>
      </c>
      <c r="I25" s="7"/>
      <c r="J25" s="1331" t="s">
        <v>5479</v>
      </c>
      <c r="K25" s="1799">
        <f t="shared" ref="K25" si="26">L25/1.19</f>
        <v>42.016806722689076</v>
      </c>
      <c r="L25" s="1799">
        <v>50</v>
      </c>
      <c r="M25" s="7"/>
      <c r="N25" s="7"/>
      <c r="O25" s="7"/>
      <c r="P25" s="7"/>
      <c r="Q25" s="3"/>
      <c r="R25" s="7"/>
      <c r="S25" s="7"/>
      <c r="T25" s="7"/>
      <c r="U25" s="7"/>
      <c r="V25" s="7"/>
      <c r="W25" s="7"/>
      <c r="X25" s="7"/>
      <c r="Y25" s="7"/>
      <c r="Z25" s="7"/>
      <c r="AA25" s="7"/>
      <c r="AB25" s="7"/>
      <c r="AC25" s="7"/>
      <c r="AD25" s="7"/>
      <c r="AE25" s="7"/>
    </row>
    <row r="26" spans="1:31" ht="24.95" customHeight="1">
      <c r="A26" s="53" t="s">
        <v>11792</v>
      </c>
      <c r="B26" s="1312" t="s">
        <v>11517</v>
      </c>
      <c r="C26" s="28"/>
      <c r="D26" s="28" t="s">
        <v>80</v>
      </c>
      <c r="E26" s="1321" t="s">
        <v>11796</v>
      </c>
      <c r="F26" s="930">
        <v>27.31</v>
      </c>
      <c r="G26" s="891">
        <f t="shared" ref="G26" si="27">K26*0.7</f>
        <v>29.411764705882351</v>
      </c>
      <c r="H26" s="32">
        <f t="shared" ref="H26" si="28">K26*0.85</f>
        <v>35.714285714285715</v>
      </c>
      <c r="I26" s="7"/>
      <c r="J26" s="1331" t="s">
        <v>5479</v>
      </c>
      <c r="K26" s="1799">
        <f t="shared" ref="K26" si="29">L26/1.19</f>
        <v>42.016806722689076</v>
      </c>
      <c r="L26" s="1799">
        <v>50</v>
      </c>
      <c r="M26" s="7"/>
      <c r="N26" s="7"/>
      <c r="O26" s="7"/>
      <c r="P26" s="7"/>
      <c r="Q26" s="3"/>
      <c r="R26" s="7"/>
      <c r="S26" s="7"/>
      <c r="T26" s="7"/>
      <c r="U26" s="7"/>
      <c r="V26" s="7"/>
      <c r="W26" s="7"/>
      <c r="X26" s="7"/>
      <c r="Y26" s="7"/>
      <c r="Z26" s="7"/>
      <c r="AA26" s="7"/>
      <c r="AB26" s="7"/>
      <c r="AC26" s="7"/>
      <c r="AD26" s="7"/>
      <c r="AE26" s="7"/>
    </row>
    <row r="27" spans="1:31" ht="24.95" customHeight="1">
      <c r="A27" s="249" t="s">
        <v>88</v>
      </c>
      <c r="B27" s="1312" t="s">
        <v>89</v>
      </c>
      <c r="C27" s="28" t="s">
        <v>71</v>
      </c>
      <c r="D27" s="28" t="s">
        <v>80</v>
      </c>
      <c r="E27" s="1321" t="str">
        <f>CONCATENATE("Cleste de strangere pt. Clipsuri si Pana XLeveling - material METAL Economy - ",D27," - ",B27)</f>
        <v>Cleste de strangere pt. Clipsuri si Pana XLeveling - material METAL Economy - 1 buc - XLEV-MPO-1</v>
      </c>
      <c r="F27" s="930">
        <f>K27*0.65</f>
        <v>30.042016806722689</v>
      </c>
      <c r="G27" s="891">
        <f>K27*0.7</f>
        <v>32.352941176470587</v>
      </c>
      <c r="H27" s="32">
        <f>K27*0.85</f>
        <v>39.285714285714285</v>
      </c>
      <c r="I27" s="7"/>
      <c r="J27" s="1331" t="s">
        <v>5472</v>
      </c>
      <c r="K27" s="1799">
        <f>L27/1.19</f>
        <v>46.218487394957982</v>
      </c>
      <c r="L27" s="252">
        <v>55</v>
      </c>
      <c r="M27" s="7"/>
      <c r="N27" s="7"/>
      <c r="O27" s="7"/>
      <c r="P27" s="7"/>
      <c r="Q27" s="3"/>
      <c r="R27" s="7"/>
      <c r="S27" s="7"/>
      <c r="T27" s="7"/>
      <c r="U27" s="7"/>
      <c r="V27" s="7"/>
      <c r="W27" s="7"/>
      <c r="X27" s="7"/>
      <c r="Y27" s="7"/>
      <c r="Z27" s="7"/>
      <c r="AA27" s="7"/>
      <c r="AB27" s="7"/>
      <c r="AC27" s="7"/>
      <c r="AD27" s="7"/>
      <c r="AE27" s="7"/>
    </row>
    <row r="28" spans="1:31" ht="24.95" customHeight="1">
      <c r="A28" s="19" t="s">
        <v>85</v>
      </c>
      <c r="B28" s="1312" t="s">
        <v>86</v>
      </c>
      <c r="C28" s="28" t="s">
        <v>71</v>
      </c>
      <c r="D28" s="28" t="s">
        <v>80</v>
      </c>
      <c r="E28" s="1321" t="str">
        <f>CONCATENATE("Cleste de strangere pt. Clipsuri si Pana XLeveling - material METAL PRO - ",D28," - ",B28)</f>
        <v xml:space="preserve">Cleste de strangere pt. Clipsuri si Pana XLeveling - material METAL PRO - 1 buc - XLEV-MPO/01 </v>
      </c>
      <c r="F28" s="930">
        <f>K28*0.65</f>
        <v>47.52100840336135</v>
      </c>
      <c r="G28" s="891">
        <f>K28*0.7</f>
        <v>51.176470588235297</v>
      </c>
      <c r="H28" s="32">
        <f>K28*0.85</f>
        <v>62.142857142857153</v>
      </c>
      <c r="I28" s="7"/>
      <c r="J28" s="1331" t="s">
        <v>5477</v>
      </c>
      <c r="K28" s="1799">
        <f>L28/1.19</f>
        <v>73.109243697479002</v>
      </c>
      <c r="L28" s="252">
        <v>87</v>
      </c>
      <c r="M28" s="7"/>
      <c r="N28" s="7"/>
      <c r="O28" s="7"/>
      <c r="P28" s="7"/>
      <c r="Q28" s="3"/>
      <c r="R28" s="7"/>
      <c r="S28" s="7"/>
      <c r="T28" s="7"/>
      <c r="U28" s="7"/>
      <c r="V28" s="7"/>
      <c r="W28" s="7"/>
      <c r="X28" s="7"/>
      <c r="Y28" s="7"/>
      <c r="Z28" s="7"/>
      <c r="AA28" s="7"/>
      <c r="AB28" s="7"/>
      <c r="AC28" s="7"/>
      <c r="AD28" s="7"/>
      <c r="AE28" s="7"/>
    </row>
    <row r="29" spans="1:31" ht="13.5" customHeight="1">
      <c r="A29" s="1"/>
      <c r="B29" s="1315"/>
      <c r="C29" s="3"/>
      <c r="D29" s="3"/>
      <c r="E29" s="9"/>
      <c r="F29" s="933"/>
      <c r="G29" s="10"/>
      <c r="H29" s="10"/>
      <c r="I29" s="7"/>
      <c r="J29" s="1327"/>
      <c r="K29" s="252"/>
      <c r="L29" s="252"/>
      <c r="M29" s="7"/>
      <c r="N29" s="7"/>
      <c r="O29" s="7"/>
      <c r="P29" s="7"/>
      <c r="Q29" s="3"/>
      <c r="R29" s="7"/>
      <c r="S29" s="7"/>
      <c r="T29" s="7"/>
      <c r="U29" s="7"/>
      <c r="V29" s="7"/>
      <c r="W29" s="7"/>
      <c r="X29" s="7"/>
      <c r="Y29" s="7"/>
      <c r="Z29" s="7"/>
      <c r="AA29" s="7"/>
      <c r="AB29" s="7"/>
      <c r="AC29" s="7"/>
      <c r="AD29" s="7"/>
      <c r="AE29" s="7"/>
    </row>
    <row r="30" spans="1:31" ht="27.75" customHeight="1">
      <c r="A30" s="11" t="s">
        <v>4697</v>
      </c>
      <c r="B30" s="1316"/>
      <c r="C30" s="12"/>
      <c r="D30" s="12"/>
      <c r="E30" s="1324"/>
      <c r="F30" s="932"/>
      <c r="G30" s="12"/>
      <c r="H30" s="13"/>
      <c r="I30" s="14"/>
      <c r="J30" s="1328" t="s">
        <v>10</v>
      </c>
      <c r="K30" s="252"/>
      <c r="L30" s="252"/>
      <c r="M30" s="15"/>
      <c r="N30" s="15"/>
      <c r="O30" s="15"/>
      <c r="P30" s="15"/>
      <c r="Q30" s="16"/>
      <c r="R30" s="15"/>
      <c r="S30" s="15"/>
      <c r="T30" s="15"/>
      <c r="U30" s="15"/>
      <c r="V30" s="15"/>
      <c r="W30" s="15"/>
      <c r="X30" s="15"/>
      <c r="Y30" s="15"/>
      <c r="Z30" s="15"/>
      <c r="AA30" s="15"/>
      <c r="AB30" s="15"/>
      <c r="AC30" s="15"/>
      <c r="AD30" s="15"/>
      <c r="AE30" s="15"/>
    </row>
    <row r="31" spans="1:31" ht="141" customHeight="1">
      <c r="A31" s="19" t="s">
        <v>11</v>
      </c>
      <c r="B31" s="1314" t="s">
        <v>12</v>
      </c>
      <c r="C31" s="22" t="s">
        <v>14</v>
      </c>
      <c r="D31" s="22" t="s">
        <v>15</v>
      </c>
      <c r="E31" s="1320" t="s">
        <v>1</v>
      </c>
      <c r="F31" s="1433" t="s">
        <v>8705</v>
      </c>
      <c r="G31" s="24" t="s">
        <v>8690</v>
      </c>
      <c r="H31" s="25" t="s">
        <v>8691</v>
      </c>
      <c r="I31" s="7"/>
      <c r="J31" s="1329"/>
      <c r="K31" s="252"/>
      <c r="L31" s="252"/>
      <c r="M31" s="7"/>
      <c r="N31" s="7"/>
      <c r="O31" s="7"/>
      <c r="P31" s="7"/>
      <c r="Q31" s="3"/>
      <c r="R31" s="7"/>
      <c r="S31" s="7"/>
      <c r="T31" s="7"/>
      <c r="U31" s="7"/>
      <c r="V31" s="7"/>
      <c r="W31" s="7"/>
      <c r="X31" s="7"/>
      <c r="Y31" s="7"/>
      <c r="Z31" s="7"/>
      <c r="AA31" s="7"/>
      <c r="AB31" s="7"/>
      <c r="AC31" s="7"/>
      <c r="AD31" s="7"/>
      <c r="AE31" s="7"/>
    </row>
    <row r="32" spans="1:31" ht="16.5" customHeight="1">
      <c r="A32" s="19"/>
      <c r="B32" s="1312"/>
      <c r="C32" s="26"/>
      <c r="D32" s="28"/>
      <c r="E32" s="1321"/>
      <c r="F32" s="930"/>
      <c r="G32" s="31"/>
      <c r="H32" s="32"/>
      <c r="I32" s="7"/>
      <c r="J32" s="1272"/>
      <c r="K32" s="252"/>
      <c r="L32" s="252"/>
      <c r="M32" s="7"/>
      <c r="N32" s="7"/>
      <c r="O32" s="7"/>
      <c r="P32" s="7"/>
      <c r="Q32" s="3"/>
      <c r="R32" s="7"/>
      <c r="S32" s="7"/>
      <c r="T32" s="7"/>
      <c r="U32" s="7"/>
      <c r="V32" s="7"/>
      <c r="W32" s="7"/>
      <c r="X32" s="7"/>
      <c r="Y32" s="7"/>
      <c r="Z32" s="7"/>
      <c r="AA32" s="7"/>
      <c r="AB32" s="7"/>
      <c r="AC32" s="7"/>
      <c r="AD32" s="7"/>
      <c r="AE32" s="7"/>
    </row>
    <row r="33" spans="1:31" ht="24.95" customHeight="1">
      <c r="A33" s="2113" t="s">
        <v>11795</v>
      </c>
      <c r="B33" s="1312" t="s">
        <v>4699</v>
      </c>
      <c r="C33" s="927" t="s">
        <v>32</v>
      </c>
      <c r="D33" s="927" t="s">
        <v>25</v>
      </c>
      <c r="E33" s="1325" t="str">
        <f>CONCATENATE("Distantieri autonivelare TWIST pt. gresie, faianta si placi - Rost de ",C33," - ",D33," - ",B33)</f>
        <v>Distantieri autonivelare TWIST pt. gresie, faianta si placi - Rost de 1 mm - 100 buc - XLEV-TWC1100</v>
      </c>
      <c r="F33" s="930">
        <f t="shared" ref="F33:F35" si="30">K33*0.65</f>
        <v>15.840336134453784</v>
      </c>
      <c r="G33" s="891">
        <f t="shared" ref="G33:G35" si="31">K33*0.7</f>
        <v>17.058823529411764</v>
      </c>
      <c r="H33" s="32">
        <f t="shared" ref="H33:H35" si="32">K33*0.85</f>
        <v>20.714285714285715</v>
      </c>
      <c r="I33" s="67"/>
      <c r="J33" s="1272" t="s">
        <v>9468</v>
      </c>
      <c r="K33" s="1799">
        <f t="shared" ref="K33" si="33">L33/1.19</f>
        <v>24.369747899159666</v>
      </c>
      <c r="L33" s="252">
        <v>29</v>
      </c>
      <c r="M33" s="7"/>
      <c r="N33" s="7"/>
      <c r="O33" s="7"/>
      <c r="P33" s="7"/>
      <c r="Q33" s="3"/>
      <c r="R33" s="7"/>
      <c r="S33" s="7"/>
      <c r="T33" s="7"/>
      <c r="U33" s="7"/>
      <c r="V33" s="7"/>
      <c r="W33" s="7"/>
      <c r="X33" s="7"/>
      <c r="Y33" s="7"/>
      <c r="Z33" s="7"/>
      <c r="AA33" s="7"/>
      <c r="AB33" s="7"/>
      <c r="AC33" s="7"/>
      <c r="AD33" s="7"/>
      <c r="AE33" s="7"/>
    </row>
    <row r="34" spans="1:31" ht="24.95" customHeight="1">
      <c r="A34" s="249" t="s">
        <v>5634</v>
      </c>
      <c r="B34" s="1312" t="s">
        <v>4698</v>
      </c>
      <c r="C34" s="28" t="s">
        <v>247</v>
      </c>
      <c r="D34" s="28" t="s">
        <v>25</v>
      </c>
      <c r="E34" s="1325" t="str">
        <f>CONCATENATE("Distantieri autonivelare TWIST pt. gresie, faianta si placi - Rost de ",C34," - ",D34," - ",B34)</f>
        <v>Distantieri autonivelare TWIST pt. gresie, faianta si placi - Rost de 2mm - 100 buc - XLEV-TWC2100</v>
      </c>
      <c r="F34" s="930">
        <f t="shared" si="30"/>
        <v>15.840336134453784</v>
      </c>
      <c r="G34" s="891">
        <f t="shared" si="31"/>
        <v>17.058823529411764</v>
      </c>
      <c r="H34" s="32">
        <f t="shared" si="32"/>
        <v>20.714285714285715</v>
      </c>
      <c r="I34" s="7"/>
      <c r="J34" s="1272" t="s">
        <v>9468</v>
      </c>
      <c r="K34" s="1799">
        <f>L34/1.19</f>
        <v>24.369747899159666</v>
      </c>
      <c r="L34" s="252">
        <v>29</v>
      </c>
      <c r="M34" s="7"/>
      <c r="N34" s="7"/>
      <c r="O34" s="7"/>
      <c r="P34" s="7"/>
      <c r="Q34" s="3"/>
      <c r="R34" s="7"/>
      <c r="S34" s="7"/>
      <c r="T34" s="7"/>
      <c r="U34" s="7"/>
      <c r="V34" s="7"/>
      <c r="W34" s="7"/>
      <c r="X34" s="7"/>
      <c r="Y34" s="7"/>
      <c r="Z34" s="7"/>
      <c r="AA34" s="7"/>
      <c r="AB34" s="7"/>
      <c r="AC34" s="7"/>
      <c r="AD34" s="7"/>
      <c r="AE34" s="7"/>
    </row>
    <row r="35" spans="1:31" ht="24.95" customHeight="1">
      <c r="A35" s="249" t="s">
        <v>5635</v>
      </c>
      <c r="B35" s="1312" t="s">
        <v>4700</v>
      </c>
      <c r="C35" s="28" t="s">
        <v>4701</v>
      </c>
      <c r="D35" s="28" t="s">
        <v>25</v>
      </c>
      <c r="E35" s="1325" t="str">
        <f>CONCATENATE("Capace TWIST pt autonivelare de gresie, faianta si placi - Rost de ",C35," - ",D35," - ",B35)</f>
        <v>Capace TWIST pt autonivelare de gresie, faianta si placi - Rost de CAPAC - 100 buc - XLEV-TWCAP100</v>
      </c>
      <c r="F35" s="930">
        <f t="shared" si="30"/>
        <v>30.588235294117649</v>
      </c>
      <c r="G35" s="891">
        <f t="shared" si="31"/>
        <v>32.941176470588239</v>
      </c>
      <c r="H35" s="32">
        <f t="shared" si="32"/>
        <v>40</v>
      </c>
      <c r="I35" s="7"/>
      <c r="J35" s="1272" t="s">
        <v>9469</v>
      </c>
      <c r="K35" s="1799">
        <f>L35/1.19</f>
        <v>47.058823529411768</v>
      </c>
      <c r="L35" s="252">
        <v>56</v>
      </c>
      <c r="M35" s="7"/>
      <c r="N35" s="7"/>
      <c r="O35" s="7"/>
      <c r="P35" s="7"/>
      <c r="Q35" s="3"/>
      <c r="R35" s="7"/>
      <c r="S35" s="7"/>
      <c r="T35" s="7"/>
      <c r="U35" s="7"/>
      <c r="V35" s="7"/>
      <c r="W35" s="7"/>
      <c r="X35" s="7"/>
      <c r="Y35" s="7"/>
      <c r="Z35" s="7"/>
      <c r="AA35" s="7"/>
      <c r="AB35" s="7"/>
      <c r="AC35" s="7"/>
      <c r="AD35" s="7"/>
      <c r="AE35" s="7"/>
    </row>
    <row r="36" spans="1:31" ht="16.5" customHeight="1">
      <c r="A36" s="19"/>
      <c r="B36" s="1312"/>
      <c r="C36" s="28"/>
      <c r="D36" s="28"/>
      <c r="E36" s="1321"/>
      <c r="F36" s="256"/>
      <c r="G36" s="31"/>
      <c r="H36" s="33"/>
      <c r="I36" s="7"/>
      <c r="J36" s="1272"/>
      <c r="K36" s="252"/>
      <c r="L36" s="252"/>
      <c r="M36" s="7"/>
      <c r="N36" s="7"/>
      <c r="O36" s="7"/>
      <c r="P36" s="7"/>
      <c r="Q36" s="3"/>
      <c r="R36" s="7"/>
      <c r="S36" s="7"/>
      <c r="T36" s="7"/>
      <c r="U36" s="7"/>
      <c r="V36" s="7"/>
      <c r="W36" s="7"/>
      <c r="X36" s="7"/>
      <c r="Y36" s="7"/>
      <c r="Z36" s="7"/>
      <c r="AA36" s="7"/>
      <c r="AB36" s="7"/>
      <c r="AC36" s="7"/>
      <c r="AD36" s="7"/>
      <c r="AE36" s="7"/>
    </row>
    <row r="37" spans="1:31" ht="16.5" customHeight="1">
      <c r="A37" s="19"/>
      <c r="B37" s="1312"/>
      <c r="C37" s="28"/>
      <c r="D37" s="28"/>
      <c r="E37" s="1321"/>
      <c r="F37" s="256"/>
      <c r="G37" s="31"/>
      <c r="H37" s="33"/>
      <c r="I37" s="7"/>
      <c r="J37" s="1272"/>
      <c r="K37" s="252"/>
      <c r="L37" s="252"/>
      <c r="M37" s="7"/>
      <c r="N37" s="7"/>
      <c r="O37" s="7"/>
      <c r="P37" s="7"/>
      <c r="Q37" s="3"/>
      <c r="R37" s="7"/>
      <c r="S37" s="7"/>
      <c r="T37" s="7"/>
      <c r="U37" s="7"/>
      <c r="V37" s="7"/>
      <c r="W37" s="7"/>
      <c r="X37" s="7"/>
      <c r="Y37" s="7"/>
      <c r="Z37" s="7"/>
      <c r="AA37" s="7"/>
      <c r="AB37" s="7"/>
      <c r="AC37" s="7"/>
      <c r="AD37" s="7"/>
      <c r="AE37" s="7"/>
    </row>
    <row r="38" spans="1:31" ht="16.5" customHeight="1">
      <c r="A38" s="500"/>
      <c r="B38" s="1317"/>
      <c r="C38" s="501"/>
      <c r="D38" s="501"/>
      <c r="E38" s="243"/>
      <c r="F38" s="934"/>
      <c r="G38" s="502"/>
      <c r="H38" s="503"/>
      <c r="I38" s="7"/>
      <c r="J38" s="1272"/>
      <c r="K38" s="252"/>
      <c r="L38" s="252"/>
      <c r="M38" s="7"/>
      <c r="N38" s="7"/>
      <c r="O38" s="7"/>
      <c r="P38" s="7"/>
      <c r="Q38" s="3"/>
      <c r="R38" s="7"/>
      <c r="S38" s="7"/>
      <c r="T38" s="7"/>
      <c r="U38" s="7"/>
      <c r="V38" s="7"/>
      <c r="W38" s="7"/>
      <c r="X38" s="7"/>
      <c r="Y38" s="7"/>
      <c r="Z38" s="7"/>
      <c r="AA38" s="7"/>
      <c r="AB38" s="7"/>
      <c r="AC38" s="7"/>
      <c r="AD38" s="7"/>
      <c r="AE38" s="7"/>
    </row>
    <row r="39" spans="1:31" ht="27.75" customHeight="1">
      <c r="A39" s="2137" t="s">
        <v>95</v>
      </c>
      <c r="B39" s="2137"/>
      <c r="C39" s="2137"/>
      <c r="D39" s="2137"/>
      <c r="E39" s="2137"/>
      <c r="F39" s="2137"/>
      <c r="G39" s="2137"/>
      <c r="H39" s="2137"/>
      <c r="I39" s="14"/>
      <c r="J39" s="1328" t="s">
        <v>10</v>
      </c>
      <c r="K39" s="252"/>
      <c r="L39" s="252"/>
      <c r="M39" s="15"/>
      <c r="N39" s="15"/>
      <c r="O39" s="15"/>
      <c r="P39" s="15"/>
      <c r="Q39" s="16"/>
      <c r="R39" s="15"/>
      <c r="S39" s="15"/>
      <c r="T39" s="15"/>
      <c r="U39" s="15"/>
      <c r="V39" s="15"/>
      <c r="W39" s="15"/>
      <c r="X39" s="15"/>
      <c r="Y39" s="15"/>
      <c r="Z39" s="15"/>
      <c r="AA39" s="15"/>
      <c r="AB39" s="15"/>
      <c r="AC39" s="15"/>
      <c r="AD39" s="15"/>
      <c r="AE39" s="15"/>
    </row>
    <row r="40" spans="1:31" ht="144" customHeight="1">
      <c r="A40" s="19" t="s">
        <v>11</v>
      </c>
      <c r="B40" s="1314" t="s">
        <v>12</v>
      </c>
      <c r="C40" s="22" t="s">
        <v>99</v>
      </c>
      <c r="D40" s="22" t="s">
        <v>15</v>
      </c>
      <c r="E40" s="1320" t="s">
        <v>1</v>
      </c>
      <c r="F40" s="1433" t="s">
        <v>8705</v>
      </c>
      <c r="G40" s="24" t="s">
        <v>8690</v>
      </c>
      <c r="H40" s="25" t="s">
        <v>8691</v>
      </c>
      <c r="I40" s="7"/>
      <c r="J40" s="1329"/>
      <c r="K40" s="252"/>
      <c r="L40" s="252"/>
      <c r="M40" s="7"/>
      <c r="N40" s="7"/>
      <c r="O40" s="7"/>
      <c r="P40" s="7"/>
      <c r="Q40" s="3"/>
      <c r="R40" s="7"/>
      <c r="S40" s="7"/>
      <c r="T40" s="7"/>
      <c r="U40" s="7"/>
      <c r="V40" s="7"/>
      <c r="W40" s="7"/>
      <c r="X40" s="7"/>
      <c r="Y40" s="7"/>
      <c r="Z40" s="7"/>
      <c r="AA40" s="7"/>
      <c r="AB40" s="7"/>
      <c r="AC40" s="7"/>
      <c r="AD40" s="7"/>
      <c r="AE40" s="7"/>
    </row>
    <row r="41" spans="1:31" ht="57" customHeight="1">
      <c r="A41" s="19" t="s">
        <v>100</v>
      </c>
      <c r="B41" s="1314" t="s">
        <v>101</v>
      </c>
      <c r="C41" s="30" t="s">
        <v>5461</v>
      </c>
      <c r="D41" s="30" t="s">
        <v>102</v>
      </c>
      <c r="E41" s="1321" t="str">
        <f t="shared" ref="E41:E50" si="34">CONCATENATE("Distantieri ( Cruciulite ) pt. placi - gresie si faianta - Rost",C41,"- ",D41," - ",B41)</f>
        <v>Distantieri ( Cruciulite ) pt. placi - gresie si faianta - Rost 1 mm - 500 buc  - XLEV-TS1-500</v>
      </c>
      <c r="F41" s="930">
        <f t="shared" ref="F41" si="35">K41*0.65</f>
        <v>4.8671999999999995</v>
      </c>
      <c r="G41" s="891">
        <f t="shared" ref="G41" si="36">K41*0.7</f>
        <v>5.2415999999999991</v>
      </c>
      <c r="H41" s="32">
        <f t="shared" ref="H41" si="37">K41*0.85</f>
        <v>6.3647999999999998</v>
      </c>
      <c r="I41" s="6"/>
      <c r="J41" s="1272"/>
      <c r="K41" s="1799">
        <f t="shared" ref="K41:K55" si="38">L41/1.19</f>
        <v>7.4879999999999995</v>
      </c>
      <c r="L41" s="1799">
        <v>8.9107199999999995</v>
      </c>
      <c r="M41" s="7"/>
      <c r="N41" s="7"/>
      <c r="O41" s="7"/>
      <c r="P41" s="7"/>
      <c r="Q41" s="3"/>
      <c r="R41" s="7"/>
      <c r="S41" s="7"/>
      <c r="T41" s="7"/>
      <c r="U41" s="7"/>
      <c r="V41" s="7"/>
      <c r="W41" s="7"/>
      <c r="X41" s="7"/>
      <c r="Y41" s="7"/>
      <c r="Z41" s="7"/>
      <c r="AA41" s="7"/>
      <c r="AB41" s="7"/>
      <c r="AC41" s="7"/>
      <c r="AD41" s="7"/>
      <c r="AE41" s="7"/>
    </row>
    <row r="42" spans="1:31" ht="57" customHeight="1">
      <c r="A42" s="19" t="s">
        <v>107</v>
      </c>
      <c r="B42" s="1314" t="s">
        <v>108</v>
      </c>
      <c r="C42" s="30" t="s">
        <v>5462</v>
      </c>
      <c r="D42" s="30" t="s">
        <v>102</v>
      </c>
      <c r="E42" s="1321" t="str">
        <f t="shared" si="34"/>
        <v>Distantieri ( Cruciulite ) pt. placi - gresie si faianta - Rost 1,5 mm - 500 buc  - XLEV-TS1.5-500</v>
      </c>
      <c r="F42" s="930">
        <f t="shared" ref="F42" si="39">K42*0.65</f>
        <v>6.0084033613445387</v>
      </c>
      <c r="G42" s="891">
        <f t="shared" ref="G42" si="40">K42*0.7</f>
        <v>6.4705882352941178</v>
      </c>
      <c r="H42" s="32">
        <f t="shared" ref="H42" si="41">K42*0.85</f>
        <v>7.8571428571428577</v>
      </c>
      <c r="I42" s="6"/>
      <c r="J42" s="1272"/>
      <c r="K42" s="1799">
        <f t="shared" si="38"/>
        <v>9.2436974789915975</v>
      </c>
      <c r="L42" s="1799">
        <v>11</v>
      </c>
      <c r="M42" s="7"/>
      <c r="N42" s="7"/>
      <c r="O42" s="7"/>
      <c r="P42" s="7"/>
      <c r="Q42" s="3"/>
      <c r="R42" s="7"/>
      <c r="S42" s="7"/>
      <c r="T42" s="7"/>
      <c r="U42" s="7"/>
      <c r="V42" s="7"/>
      <c r="W42" s="7"/>
      <c r="X42" s="7"/>
      <c r="Y42" s="7"/>
      <c r="Z42" s="7"/>
      <c r="AA42" s="7"/>
      <c r="AB42" s="7"/>
      <c r="AC42" s="7"/>
      <c r="AD42" s="7"/>
      <c r="AE42" s="7"/>
    </row>
    <row r="43" spans="1:31" ht="57" customHeight="1">
      <c r="A43" s="19" t="s">
        <v>110</v>
      </c>
      <c r="B43" s="1314" t="s">
        <v>111</v>
      </c>
      <c r="C43" s="30" t="s">
        <v>5463</v>
      </c>
      <c r="D43" s="30" t="s">
        <v>102</v>
      </c>
      <c r="E43" s="1321" t="str">
        <f t="shared" si="34"/>
        <v>Distantieri ( Cruciulite ) pt. placi - gresie si faianta - Rost 2 mm - 500 buc  - XLEV-TS2-500</v>
      </c>
      <c r="F43" s="930">
        <f t="shared" ref="F43" si="42">K43*0.65</f>
        <v>4.3697478991596643</v>
      </c>
      <c r="G43" s="891">
        <f t="shared" ref="G43" si="43">K43*0.7</f>
        <v>4.7058823529411766</v>
      </c>
      <c r="H43" s="32">
        <f t="shared" ref="H43" si="44">K43*0.85</f>
        <v>5.7142857142857144</v>
      </c>
      <c r="I43" s="6"/>
      <c r="J43" s="1272"/>
      <c r="K43" s="1799">
        <f t="shared" si="38"/>
        <v>6.7226890756302522</v>
      </c>
      <c r="L43" s="1799">
        <v>8</v>
      </c>
      <c r="M43" s="7"/>
      <c r="N43" s="7"/>
      <c r="O43" s="7"/>
      <c r="P43" s="7"/>
      <c r="Q43" s="3"/>
      <c r="R43" s="7"/>
      <c r="S43" s="7"/>
      <c r="T43" s="7"/>
      <c r="U43" s="7"/>
      <c r="V43" s="7"/>
      <c r="W43" s="7"/>
      <c r="X43" s="7"/>
      <c r="Y43" s="7"/>
      <c r="Z43" s="7"/>
      <c r="AA43" s="7"/>
      <c r="AB43" s="7"/>
      <c r="AC43" s="7"/>
      <c r="AD43" s="7"/>
      <c r="AE43" s="7"/>
    </row>
    <row r="44" spans="1:31" ht="57" customHeight="1">
      <c r="A44" s="19" t="s">
        <v>113</v>
      </c>
      <c r="B44" s="1314" t="s">
        <v>11421</v>
      </c>
      <c r="C44" s="30" t="s">
        <v>5464</v>
      </c>
      <c r="D44" s="30" t="s">
        <v>102</v>
      </c>
      <c r="E44" s="1321" t="str">
        <f t="shared" si="34"/>
        <v>Distantieri ( Cruciulite ) pt. placi - gresie si faianta - Rost 2,5 mm - 500 buc  - XLEV-TS2.5-500</v>
      </c>
      <c r="F44" s="930">
        <f t="shared" ref="F44" si="45">K44*0.65</f>
        <v>6.5546218487394956</v>
      </c>
      <c r="G44" s="891">
        <f t="shared" ref="G44" si="46">K44*0.7</f>
        <v>7.0588235294117636</v>
      </c>
      <c r="H44" s="32">
        <f t="shared" ref="H44" si="47">K44*0.85</f>
        <v>8.5714285714285712</v>
      </c>
      <c r="I44" s="6"/>
      <c r="J44" s="1272"/>
      <c r="K44" s="1799">
        <f t="shared" si="38"/>
        <v>10.084033613445378</v>
      </c>
      <c r="L44" s="1799">
        <v>12</v>
      </c>
      <c r="M44" s="7"/>
      <c r="N44" s="7"/>
      <c r="O44" s="7"/>
      <c r="P44" s="7"/>
      <c r="Q44" s="3"/>
      <c r="R44" s="7"/>
      <c r="S44" s="7"/>
      <c r="T44" s="7"/>
      <c r="U44" s="7"/>
      <c r="V44" s="7"/>
      <c r="W44" s="7"/>
      <c r="X44" s="7"/>
      <c r="Y44" s="7"/>
      <c r="Z44" s="7"/>
      <c r="AA44" s="7"/>
      <c r="AB44" s="7"/>
      <c r="AC44" s="7"/>
      <c r="AD44" s="7"/>
      <c r="AE44" s="7"/>
    </row>
    <row r="45" spans="1:31" ht="57" customHeight="1">
      <c r="A45" s="19" t="s">
        <v>115</v>
      </c>
      <c r="B45" s="1314" t="s">
        <v>116</v>
      </c>
      <c r="C45" s="30" t="s">
        <v>5465</v>
      </c>
      <c r="D45" s="30" t="s">
        <v>102</v>
      </c>
      <c r="E45" s="1321" t="str">
        <f t="shared" si="34"/>
        <v>Distantieri ( Cruciulite ) pt. placi - gresie si faianta - Rost 3 mm - 500 buc  - XLEV-TS3-500</v>
      </c>
      <c r="F45" s="930">
        <f t="shared" ref="F45" si="48">K45*0.65</f>
        <v>4.8671999999999995</v>
      </c>
      <c r="G45" s="891">
        <f t="shared" ref="G45" si="49">K45*0.7</f>
        <v>5.2415999999999991</v>
      </c>
      <c r="H45" s="32">
        <f t="shared" ref="H45" si="50">K45*0.85</f>
        <v>6.3647999999999998</v>
      </c>
      <c r="I45" s="6"/>
      <c r="J45" s="1272"/>
      <c r="K45" s="1799">
        <f t="shared" si="38"/>
        <v>7.4879999999999995</v>
      </c>
      <c r="L45" s="1799">
        <v>8.9107199999999995</v>
      </c>
      <c r="M45" s="7"/>
      <c r="N45" s="7"/>
      <c r="O45" s="7"/>
      <c r="P45" s="7"/>
      <c r="Q45" s="3"/>
      <c r="R45" s="7"/>
      <c r="S45" s="7"/>
      <c r="T45" s="7"/>
      <c r="U45" s="7"/>
      <c r="V45" s="7"/>
      <c r="W45" s="7"/>
      <c r="X45" s="7"/>
      <c r="Y45" s="7"/>
      <c r="Z45" s="7"/>
      <c r="AA45" s="7"/>
      <c r="AB45" s="7"/>
      <c r="AC45" s="7"/>
      <c r="AD45" s="7"/>
      <c r="AE45" s="7"/>
    </row>
    <row r="46" spans="1:31" ht="57" customHeight="1">
      <c r="A46" s="19" t="s">
        <v>117</v>
      </c>
      <c r="B46" s="1314" t="s">
        <v>118</v>
      </c>
      <c r="C46" s="30" t="s">
        <v>5466</v>
      </c>
      <c r="D46" s="30" t="s">
        <v>102</v>
      </c>
      <c r="E46" s="1321" t="str">
        <f t="shared" si="34"/>
        <v>Distantieri ( Cruciulite ) pt. placi - gresie si faianta - Rost 4 mm - 500 buc  - XLEV-TS4-500</v>
      </c>
      <c r="F46" s="930">
        <f t="shared" ref="F46" si="51">K46*0.65</f>
        <v>8.1932773109243708</v>
      </c>
      <c r="G46" s="891">
        <f t="shared" ref="G46" si="52">K46*0.7</f>
        <v>8.8235294117647065</v>
      </c>
      <c r="H46" s="32">
        <f t="shared" ref="H46" si="53">K46*0.85</f>
        <v>10.714285714285715</v>
      </c>
      <c r="I46" s="6"/>
      <c r="J46" s="1272"/>
      <c r="K46" s="1799">
        <f t="shared" si="38"/>
        <v>12.605042016806724</v>
      </c>
      <c r="L46" s="1799">
        <v>15</v>
      </c>
      <c r="M46" s="7"/>
      <c r="N46" s="7"/>
      <c r="O46" s="7"/>
      <c r="P46" s="7"/>
      <c r="Q46" s="3"/>
      <c r="R46" s="7"/>
      <c r="S46" s="7"/>
      <c r="T46" s="7"/>
      <c r="U46" s="7"/>
      <c r="V46" s="7"/>
      <c r="W46" s="7"/>
      <c r="X46" s="7"/>
      <c r="Y46" s="7"/>
      <c r="Z46" s="7"/>
      <c r="AA46" s="7"/>
      <c r="AB46" s="7"/>
      <c r="AC46" s="7"/>
      <c r="AD46" s="7"/>
      <c r="AE46" s="7"/>
    </row>
    <row r="47" spans="1:31" ht="57" customHeight="1">
      <c r="A47" s="19" t="s">
        <v>120</v>
      </c>
      <c r="B47" s="1314" t="s">
        <v>121</v>
      </c>
      <c r="C47" s="30" t="s">
        <v>5467</v>
      </c>
      <c r="D47" s="30" t="s">
        <v>102</v>
      </c>
      <c r="E47" s="1321" t="str">
        <f t="shared" si="34"/>
        <v>Distantieri ( Cruciulite ) pt. placi - gresie si faianta - Rost 5 mm - 500 buc  - XLEV-TS5-500</v>
      </c>
      <c r="F47" s="930">
        <f t="shared" ref="F47" si="54">K47*0.65</f>
        <v>11.47058823529412</v>
      </c>
      <c r="G47" s="891">
        <f t="shared" ref="G47" si="55">K47*0.7</f>
        <v>12.352941176470589</v>
      </c>
      <c r="H47" s="32">
        <f t="shared" ref="H47" si="56">K47*0.85</f>
        <v>15</v>
      </c>
      <c r="I47" s="6"/>
      <c r="J47" s="1272"/>
      <c r="K47" s="1799">
        <f t="shared" si="38"/>
        <v>17.647058823529413</v>
      </c>
      <c r="L47" s="1799">
        <v>21</v>
      </c>
      <c r="M47" s="7"/>
      <c r="N47" s="7"/>
      <c r="O47" s="7"/>
      <c r="P47" s="7"/>
      <c r="Q47" s="3"/>
      <c r="R47" s="7"/>
      <c r="S47" s="7"/>
      <c r="T47" s="7"/>
      <c r="U47" s="7"/>
      <c r="V47" s="7"/>
      <c r="W47" s="7"/>
      <c r="X47" s="7"/>
      <c r="Y47" s="7"/>
      <c r="Z47" s="7"/>
      <c r="AA47" s="7"/>
      <c r="AB47" s="7"/>
      <c r="AC47" s="7"/>
      <c r="AD47" s="7"/>
      <c r="AE47" s="7"/>
    </row>
    <row r="48" spans="1:31" ht="57" customHeight="1">
      <c r="A48" s="19" t="s">
        <v>122</v>
      </c>
      <c r="B48" s="1314" t="s">
        <v>123</v>
      </c>
      <c r="C48" s="30" t="s">
        <v>5468</v>
      </c>
      <c r="D48" s="30" t="s">
        <v>124</v>
      </c>
      <c r="E48" s="1321" t="str">
        <f t="shared" si="34"/>
        <v>Distantieri ( Cruciulite ) pt. placi - gresie si faianta - Rost 6 mm - 250 buc  - XLEV-TS6-250</v>
      </c>
      <c r="F48" s="930">
        <f t="shared" ref="F48" si="57">K48*0.65</f>
        <v>16.386554621848742</v>
      </c>
      <c r="G48" s="891">
        <f t="shared" ref="G48" si="58">K48*0.7</f>
        <v>17.647058823529413</v>
      </c>
      <c r="H48" s="32">
        <f t="shared" ref="H48" si="59">K48*0.85</f>
        <v>21.428571428571431</v>
      </c>
      <c r="I48" s="6"/>
      <c r="J48" s="1272"/>
      <c r="K48" s="1799">
        <f t="shared" si="38"/>
        <v>25.210084033613448</v>
      </c>
      <c r="L48" s="1799">
        <v>30</v>
      </c>
      <c r="M48" s="7"/>
      <c r="N48" s="7"/>
      <c r="O48" s="7"/>
      <c r="P48" s="7"/>
      <c r="Q48" s="3"/>
      <c r="R48" s="7"/>
      <c r="S48" s="7"/>
      <c r="T48" s="7"/>
      <c r="U48" s="7"/>
      <c r="V48" s="7"/>
      <c r="W48" s="7"/>
      <c r="X48" s="7"/>
      <c r="Y48" s="7"/>
      <c r="Z48" s="7"/>
      <c r="AA48" s="7"/>
      <c r="AB48" s="7"/>
      <c r="AC48" s="7"/>
      <c r="AD48" s="7"/>
      <c r="AE48" s="7"/>
    </row>
    <row r="49" spans="1:31" ht="57" customHeight="1">
      <c r="A49" s="19" t="s">
        <v>125</v>
      </c>
      <c r="B49" s="1314" t="s">
        <v>126</v>
      </c>
      <c r="C49" s="30" t="s">
        <v>5469</v>
      </c>
      <c r="D49" s="30" t="s">
        <v>124</v>
      </c>
      <c r="E49" s="1321" t="str">
        <f t="shared" si="34"/>
        <v>Distantieri ( Cruciulite ) pt. placi - gresie si faianta - Rost 8 mm - 250 buc  - XLEV-TS8-250</v>
      </c>
      <c r="F49" s="930">
        <f t="shared" ref="F49" si="60">K49*0.65</f>
        <v>37.689075630252105</v>
      </c>
      <c r="G49" s="891">
        <f t="shared" ref="G49" si="61">K49*0.7</f>
        <v>40.588235294117645</v>
      </c>
      <c r="H49" s="32">
        <f t="shared" ref="H49" si="62">K49*0.85</f>
        <v>49.285714285714285</v>
      </c>
      <c r="I49" s="6"/>
      <c r="J49" s="1272"/>
      <c r="K49" s="1799">
        <f t="shared" si="38"/>
        <v>57.983193277310924</v>
      </c>
      <c r="L49" s="1799">
        <v>69</v>
      </c>
      <c r="M49" s="7"/>
      <c r="N49" s="7"/>
      <c r="O49" s="7"/>
      <c r="P49" s="7"/>
      <c r="Q49" s="3"/>
      <c r="R49" s="7"/>
      <c r="S49" s="7"/>
      <c r="T49" s="7"/>
      <c r="U49" s="7"/>
      <c r="V49" s="7"/>
      <c r="W49" s="7"/>
      <c r="X49" s="7"/>
      <c r="Y49" s="7"/>
      <c r="Z49" s="7"/>
      <c r="AA49" s="7"/>
      <c r="AB49" s="7"/>
      <c r="AC49" s="7"/>
      <c r="AD49" s="7"/>
      <c r="AE49" s="7"/>
    </row>
    <row r="50" spans="1:31" ht="57" customHeight="1">
      <c r="A50" s="19" t="s">
        <v>127</v>
      </c>
      <c r="B50" s="1314" t="s">
        <v>128</v>
      </c>
      <c r="C50" s="30" t="s">
        <v>5470</v>
      </c>
      <c r="D50" s="30" t="s">
        <v>124</v>
      </c>
      <c r="E50" s="1321" t="str">
        <f t="shared" si="34"/>
        <v>Distantieri ( Cruciulite ) pt. placi - gresie si faianta - Rost 10 mm - 250 buc  - XLEV-TS10-250</v>
      </c>
      <c r="F50" s="930">
        <f t="shared" ref="F50" si="63">K50*0.65</f>
        <v>54.621848739495803</v>
      </c>
      <c r="G50" s="891">
        <f t="shared" ref="G50" si="64">K50*0.7</f>
        <v>58.823529411764703</v>
      </c>
      <c r="H50" s="32">
        <f t="shared" ref="H50" si="65">K50*0.85</f>
        <v>71.428571428571431</v>
      </c>
      <c r="I50" s="6"/>
      <c r="J50" s="1272"/>
      <c r="K50" s="1799">
        <f t="shared" si="38"/>
        <v>84.033613445378151</v>
      </c>
      <c r="L50" s="1799">
        <v>100</v>
      </c>
      <c r="M50" s="7"/>
      <c r="N50" s="7"/>
      <c r="O50" s="7"/>
      <c r="P50" s="7"/>
      <c r="Q50" s="3"/>
      <c r="R50" s="7"/>
      <c r="S50" s="7"/>
      <c r="T50" s="7"/>
      <c r="U50" s="7"/>
      <c r="V50" s="7"/>
      <c r="W50" s="7"/>
      <c r="X50" s="7"/>
      <c r="Y50" s="7"/>
      <c r="Z50" s="7"/>
      <c r="AA50" s="7"/>
      <c r="AB50" s="7"/>
      <c r="AC50" s="7"/>
      <c r="AD50" s="7"/>
      <c r="AE50" s="7"/>
    </row>
    <row r="51" spans="1:31" ht="57" customHeight="1">
      <c r="A51" s="19" t="s">
        <v>129</v>
      </c>
      <c r="B51" s="1314" t="s">
        <v>130</v>
      </c>
      <c r="C51" s="30" t="s">
        <v>5463</v>
      </c>
      <c r="D51" s="30" t="s">
        <v>102</v>
      </c>
      <c r="E51" s="1321" t="str">
        <f t="shared" ref="E51:E55" si="66">CONCATENATE("Distantieri tip T  ( Teuri ) pt. placi - gresie si faianta - Rost",C51,"- ",D51," - ",B51)</f>
        <v>Distantieri tip T  ( Teuri ) pt. placi - gresie si faianta - Rost 2 mm - 500 buc  - XLEV-TST2-500</v>
      </c>
      <c r="F51" s="930">
        <f t="shared" ref="F51" si="67">K51*0.65</f>
        <v>9.8319327731092443</v>
      </c>
      <c r="G51" s="891">
        <f t="shared" ref="G51" si="68">K51*0.7</f>
        <v>10.588235294117647</v>
      </c>
      <c r="H51" s="32">
        <f t="shared" ref="H51" si="69">K51*0.85</f>
        <v>12.857142857142858</v>
      </c>
      <c r="I51" s="6"/>
      <c r="J51" s="1272"/>
      <c r="K51" s="1799">
        <f t="shared" si="38"/>
        <v>15.126050420168069</v>
      </c>
      <c r="L51" s="1799">
        <v>18</v>
      </c>
      <c r="M51" s="7"/>
      <c r="N51" s="7"/>
      <c r="O51" s="7"/>
      <c r="P51" s="7"/>
      <c r="Q51" s="3"/>
      <c r="R51" s="7"/>
      <c r="S51" s="7"/>
      <c r="T51" s="7"/>
      <c r="U51" s="7"/>
      <c r="V51" s="7"/>
      <c r="W51" s="7"/>
      <c r="X51" s="7"/>
      <c r="Y51" s="7"/>
      <c r="Z51" s="7"/>
      <c r="AA51" s="7"/>
      <c r="AB51" s="7"/>
      <c r="AC51" s="7"/>
      <c r="AD51" s="7"/>
      <c r="AE51" s="7"/>
    </row>
    <row r="52" spans="1:31" ht="57" customHeight="1">
      <c r="A52" s="19" t="s">
        <v>131</v>
      </c>
      <c r="B52" s="1314" t="s">
        <v>132</v>
      </c>
      <c r="C52" s="30" t="s">
        <v>5465</v>
      </c>
      <c r="D52" s="30" t="s">
        <v>102</v>
      </c>
      <c r="E52" s="1321" t="str">
        <f t="shared" si="66"/>
        <v>Distantieri tip T  ( Teuri ) pt. placi - gresie si faianta - Rost 3 mm - 500 buc  - XLEV-TST3-500</v>
      </c>
      <c r="F52" s="930">
        <f t="shared" ref="F52" si="70">K52*0.65</f>
        <v>10.92436974789916</v>
      </c>
      <c r="G52" s="891">
        <f t="shared" ref="G52" si="71">K52*0.7</f>
        <v>11.76470588235294</v>
      </c>
      <c r="H52" s="32">
        <f t="shared" ref="H52" si="72">K52*0.85</f>
        <v>14.285714285714286</v>
      </c>
      <c r="I52" s="6"/>
      <c r="J52" s="1272"/>
      <c r="K52" s="1799">
        <f t="shared" si="38"/>
        <v>16.806722689075631</v>
      </c>
      <c r="L52" s="1799">
        <v>20</v>
      </c>
      <c r="M52" s="7"/>
      <c r="N52" s="7"/>
      <c r="O52" s="7"/>
      <c r="P52" s="7"/>
      <c r="Q52" s="3"/>
      <c r="R52" s="7"/>
      <c r="S52" s="7"/>
      <c r="T52" s="7"/>
      <c r="U52" s="7"/>
      <c r="V52" s="7"/>
      <c r="W52" s="7"/>
      <c r="X52" s="7"/>
      <c r="Y52" s="7"/>
      <c r="Z52" s="7"/>
      <c r="AA52" s="7"/>
      <c r="AB52" s="7"/>
      <c r="AC52" s="7"/>
      <c r="AD52" s="7"/>
      <c r="AE52" s="7"/>
    </row>
    <row r="53" spans="1:31" ht="57" customHeight="1">
      <c r="A53" s="19" t="s">
        <v>134</v>
      </c>
      <c r="B53" s="1314" t="s">
        <v>135</v>
      </c>
      <c r="C53" s="30" t="s">
        <v>5468</v>
      </c>
      <c r="D53" s="30" t="s">
        <v>124</v>
      </c>
      <c r="E53" s="1321" t="str">
        <f t="shared" si="66"/>
        <v>Distantieri tip T  ( Teuri ) pt. placi - gresie si faianta - Rost 6 mm - 250 buc  - XLEV-TST6-250</v>
      </c>
      <c r="F53" s="930">
        <f t="shared" ref="F53" si="73">K53*0.65</f>
        <v>22.941176470588239</v>
      </c>
      <c r="G53" s="891">
        <f t="shared" ref="G53" si="74">K53*0.7</f>
        <v>24.705882352941178</v>
      </c>
      <c r="H53" s="32">
        <f t="shared" ref="H53" si="75">K53*0.85</f>
        <v>30</v>
      </c>
      <c r="I53" s="6"/>
      <c r="J53" s="1272"/>
      <c r="K53" s="1799">
        <f t="shared" si="38"/>
        <v>35.294117647058826</v>
      </c>
      <c r="L53" s="1799">
        <v>42</v>
      </c>
      <c r="M53" s="7"/>
      <c r="N53" s="7"/>
      <c r="O53" s="7"/>
      <c r="P53" s="7"/>
      <c r="Q53" s="3"/>
      <c r="R53" s="7"/>
      <c r="S53" s="7"/>
      <c r="T53" s="7"/>
      <c r="U53" s="7"/>
      <c r="V53" s="7"/>
      <c r="W53" s="7"/>
      <c r="X53" s="7"/>
      <c r="Y53" s="7"/>
      <c r="Z53" s="7"/>
      <c r="AA53" s="7"/>
      <c r="AB53" s="7"/>
      <c r="AC53" s="7"/>
      <c r="AD53" s="7"/>
      <c r="AE53" s="7"/>
    </row>
    <row r="54" spans="1:31" ht="57" customHeight="1">
      <c r="A54" s="19" t="s">
        <v>137</v>
      </c>
      <c r="B54" s="1314" t="s">
        <v>138</v>
      </c>
      <c r="C54" s="30" t="s">
        <v>5469</v>
      </c>
      <c r="D54" s="30" t="s">
        <v>124</v>
      </c>
      <c r="E54" s="1321" t="str">
        <f t="shared" si="66"/>
        <v>Distantieri tip T  ( Teuri ) pt. placi - gresie si faianta - Rost 8 mm - 250 buc  - XLEV-TST8-250</v>
      </c>
      <c r="F54" s="930">
        <f t="shared" ref="F54" si="76">K54*0.65</f>
        <v>37.689075630252105</v>
      </c>
      <c r="G54" s="891">
        <f t="shared" ref="G54" si="77">K54*0.7</f>
        <v>40.588235294117645</v>
      </c>
      <c r="H54" s="32">
        <f t="shared" ref="H54" si="78">K54*0.85</f>
        <v>49.285714285714285</v>
      </c>
      <c r="I54" s="6"/>
      <c r="J54" s="1272"/>
      <c r="K54" s="1799">
        <f t="shared" si="38"/>
        <v>57.983193277310924</v>
      </c>
      <c r="L54" s="1799">
        <v>69</v>
      </c>
      <c r="M54" s="7"/>
      <c r="N54" s="7"/>
      <c r="O54" s="7"/>
      <c r="P54" s="7"/>
      <c r="Q54" s="3"/>
      <c r="R54" s="7"/>
      <c r="S54" s="7"/>
      <c r="T54" s="7"/>
      <c r="U54" s="7"/>
      <c r="V54" s="7"/>
      <c r="W54" s="7"/>
      <c r="X54" s="7"/>
      <c r="Y54" s="7"/>
      <c r="Z54" s="7"/>
      <c r="AA54" s="7"/>
      <c r="AB54" s="7"/>
      <c r="AC54" s="7"/>
      <c r="AD54" s="7"/>
      <c r="AE54" s="7"/>
    </row>
    <row r="55" spans="1:31" ht="57" customHeight="1">
      <c r="A55" s="19" t="s">
        <v>140</v>
      </c>
      <c r="B55" s="1314" t="s">
        <v>141</v>
      </c>
      <c r="C55" s="30" t="s">
        <v>5470</v>
      </c>
      <c r="D55" s="30" t="s">
        <v>124</v>
      </c>
      <c r="E55" s="1321" t="str">
        <f t="shared" si="66"/>
        <v>Distantieri tip T  ( Teuri ) pt. placi - gresie si faianta - Rost 10 mm - 250 buc  - XLEV-TST10-250</v>
      </c>
      <c r="F55" s="930">
        <f t="shared" ref="F55" si="79">K55*0.65</f>
        <v>55.168067226890756</v>
      </c>
      <c r="G55" s="891">
        <f t="shared" ref="G55" si="80">K55*0.7</f>
        <v>59.411764705882348</v>
      </c>
      <c r="H55" s="32">
        <f t="shared" ref="H55" si="81">K55*0.85</f>
        <v>72.142857142857139</v>
      </c>
      <c r="I55" s="6"/>
      <c r="J55" s="1272"/>
      <c r="K55" s="1799">
        <f t="shared" si="38"/>
        <v>84.87394957983193</v>
      </c>
      <c r="L55" s="1799">
        <v>101</v>
      </c>
      <c r="M55" s="7"/>
      <c r="N55" s="7"/>
      <c r="O55" s="7"/>
      <c r="P55" s="7"/>
      <c r="Q55" s="3"/>
      <c r="R55" s="7"/>
      <c r="S55" s="7"/>
      <c r="T55" s="7"/>
      <c r="U55" s="7"/>
      <c r="V55" s="7"/>
      <c r="W55" s="7"/>
      <c r="X55" s="7"/>
      <c r="Y55" s="7"/>
      <c r="Z55" s="7"/>
      <c r="AA55" s="7"/>
      <c r="AB55" s="7"/>
      <c r="AC55" s="7"/>
      <c r="AD55" s="7"/>
      <c r="AE55" s="7"/>
    </row>
    <row r="56" spans="1:31" ht="13.5" customHeight="1">
      <c r="A56" s="39"/>
      <c r="B56" s="70"/>
      <c r="C56" s="6"/>
      <c r="D56" s="6"/>
      <c r="E56" s="51"/>
      <c r="F56" s="935"/>
      <c r="G56" s="43"/>
      <c r="H56" s="43"/>
      <c r="I56" s="7"/>
      <c r="J56" s="1327"/>
      <c r="K56" s="253"/>
      <c r="L56" s="253"/>
      <c r="M56" s="7"/>
      <c r="N56" s="7"/>
      <c r="O56" s="7"/>
      <c r="P56" s="7"/>
      <c r="Q56" s="3"/>
      <c r="R56" s="7"/>
      <c r="S56" s="7"/>
      <c r="T56" s="7"/>
      <c r="U56" s="7"/>
      <c r="V56" s="7"/>
      <c r="W56" s="7"/>
      <c r="X56" s="7"/>
      <c r="Y56" s="7"/>
      <c r="Z56" s="7"/>
      <c r="AA56" s="7"/>
      <c r="AB56" s="7"/>
      <c r="AC56" s="7"/>
      <c r="AD56" s="7"/>
      <c r="AE56" s="7"/>
    </row>
    <row r="57" spans="1:31" ht="27.75" customHeight="1">
      <c r="A57" s="2135" t="s">
        <v>154</v>
      </c>
      <c r="B57" s="2135"/>
      <c r="C57" s="2135"/>
      <c r="D57" s="2135"/>
      <c r="E57" s="2135"/>
      <c r="F57" s="2135"/>
      <c r="G57" s="2135"/>
      <c r="H57" s="2135"/>
      <c r="I57" s="2135"/>
      <c r="J57" s="2135"/>
      <c r="K57" s="253"/>
      <c r="L57" s="253"/>
      <c r="M57" s="15"/>
      <c r="N57" s="15"/>
      <c r="O57" s="15"/>
      <c r="P57" s="15"/>
      <c r="Q57" s="16"/>
      <c r="R57" s="15"/>
      <c r="S57" s="15"/>
      <c r="T57" s="15"/>
      <c r="U57" s="15"/>
      <c r="V57" s="15"/>
      <c r="W57" s="15"/>
      <c r="X57" s="15"/>
      <c r="Y57" s="15"/>
      <c r="Z57" s="15"/>
      <c r="AA57" s="15"/>
      <c r="AB57" s="15"/>
      <c r="AC57" s="15"/>
      <c r="AD57" s="15"/>
      <c r="AE57" s="15"/>
    </row>
    <row r="58" spans="1:31" ht="42.95" customHeight="1">
      <c r="A58" s="2131" t="s">
        <v>8692</v>
      </c>
      <c r="B58" s="2131"/>
      <c r="C58" s="2131"/>
      <c r="D58" s="2131"/>
      <c r="E58" s="2131"/>
      <c r="F58" s="2131"/>
      <c r="G58" s="2131"/>
      <c r="H58" s="2131"/>
      <c r="I58" s="2131"/>
      <c r="J58" s="2131"/>
      <c r="K58" s="253"/>
      <c r="L58" s="253"/>
      <c r="M58" s="7"/>
      <c r="N58" s="7"/>
      <c r="O58" s="7"/>
      <c r="P58" s="7"/>
      <c r="Q58" s="3"/>
      <c r="R58" s="7"/>
      <c r="S58" s="7"/>
      <c r="T58" s="7"/>
      <c r="U58" s="7"/>
      <c r="V58" s="7"/>
      <c r="W58" s="7"/>
      <c r="X58" s="7"/>
      <c r="Y58" s="7"/>
      <c r="Z58" s="7"/>
      <c r="AA58" s="7"/>
      <c r="AB58" s="7"/>
      <c r="AC58" s="7"/>
      <c r="AD58" s="7"/>
      <c r="AE58" s="7"/>
    </row>
    <row r="59" spans="1:31" ht="13.5" customHeight="1">
      <c r="A59" s="46"/>
      <c r="B59" s="1318"/>
      <c r="C59" s="9"/>
      <c r="D59" s="47"/>
      <c r="E59" s="9"/>
      <c r="F59" s="931"/>
      <c r="G59" s="3"/>
      <c r="H59" s="10"/>
      <c r="I59" s="7"/>
      <c r="J59" s="1327"/>
      <c r="K59" s="253"/>
      <c r="L59" s="253"/>
      <c r="M59" s="7"/>
      <c r="N59" s="7"/>
      <c r="O59" s="7"/>
      <c r="P59" s="7"/>
      <c r="Q59" s="3"/>
      <c r="R59" s="7"/>
      <c r="S59" s="7"/>
      <c r="T59" s="7"/>
      <c r="U59" s="7"/>
      <c r="V59" s="7"/>
      <c r="W59" s="7"/>
      <c r="X59" s="7"/>
      <c r="Y59" s="7"/>
      <c r="Z59" s="7"/>
      <c r="AA59" s="7"/>
      <c r="AB59" s="7"/>
      <c r="AC59" s="7"/>
      <c r="AD59" s="7"/>
      <c r="AE59" s="7"/>
    </row>
    <row r="60" spans="1:31" ht="59.1" customHeight="1">
      <c r="A60" s="2131" t="s">
        <v>8883</v>
      </c>
      <c r="B60" s="2131"/>
      <c r="C60" s="2131"/>
      <c r="D60" s="2131"/>
      <c r="E60" s="2131"/>
      <c r="F60" s="2131"/>
      <c r="G60" s="2131"/>
      <c r="H60" s="2131"/>
      <c r="I60" s="2131"/>
      <c r="J60" s="2131"/>
    </row>
    <row r="61" spans="1:31" ht="13.5" customHeight="1">
      <c r="A61" s="1"/>
      <c r="B61" s="1315"/>
      <c r="C61" s="3"/>
      <c r="D61" s="3"/>
      <c r="E61" s="9"/>
      <c r="F61" s="931"/>
      <c r="G61" s="3"/>
      <c r="H61" s="10"/>
      <c r="I61" s="7"/>
      <c r="J61" s="1327"/>
      <c r="K61" s="253"/>
      <c r="L61" s="253"/>
      <c r="M61" s="7"/>
      <c r="N61" s="7"/>
      <c r="O61" s="7"/>
      <c r="P61" s="7"/>
      <c r="Q61" s="3"/>
      <c r="R61" s="7"/>
      <c r="S61" s="7"/>
      <c r="T61" s="7"/>
      <c r="U61" s="7"/>
      <c r="V61" s="7"/>
      <c r="W61" s="7"/>
      <c r="X61" s="7"/>
      <c r="Y61" s="7"/>
      <c r="Z61" s="7"/>
      <c r="AA61" s="7"/>
      <c r="AB61" s="7"/>
      <c r="AC61" s="7"/>
      <c r="AD61" s="7"/>
      <c r="AE61" s="7"/>
    </row>
    <row r="63" spans="1:31" ht="27.75" customHeight="1">
      <c r="A63" s="1"/>
      <c r="B63" s="1315"/>
      <c r="C63" s="9"/>
      <c r="D63" s="3"/>
      <c r="F63" s="67"/>
      <c r="G63" s="7"/>
      <c r="H63" s="7"/>
      <c r="I63" s="7"/>
      <c r="J63" s="1327"/>
      <c r="K63" s="253"/>
      <c r="L63" s="253"/>
      <c r="M63" s="7"/>
      <c r="N63" s="3"/>
      <c r="O63" s="7"/>
      <c r="P63" s="7"/>
      <c r="Q63" s="7"/>
      <c r="R63" s="7"/>
      <c r="S63" s="7"/>
      <c r="T63" s="7"/>
      <c r="U63" s="7"/>
      <c r="V63" s="7"/>
      <c r="W63" s="7"/>
      <c r="X63" s="7"/>
      <c r="Y63" s="7"/>
      <c r="Z63" s="7"/>
      <c r="AA63" s="7"/>
      <c r="AB63" s="7"/>
      <c r="AC63" s="7"/>
      <c r="AD63" s="7"/>
      <c r="AE63" s="7"/>
    </row>
    <row r="64" spans="1:31" ht="13.5" customHeight="1">
      <c r="A64" s="9"/>
      <c r="B64" s="1318"/>
      <c r="C64" s="9"/>
      <c r="D64" s="47"/>
      <c r="E64" s="9"/>
      <c r="F64" s="931"/>
      <c r="G64" s="3"/>
      <c r="H64" s="10"/>
      <c r="I64" s="7"/>
      <c r="J64" s="1327"/>
      <c r="K64" s="253"/>
      <c r="L64" s="253"/>
      <c r="M64" s="7"/>
      <c r="N64" s="7"/>
      <c r="O64" s="7"/>
      <c r="P64" s="7"/>
      <c r="Q64" s="3"/>
      <c r="R64" s="7"/>
      <c r="S64" s="7"/>
      <c r="T64" s="7"/>
      <c r="U64" s="7"/>
      <c r="V64" s="7"/>
      <c r="W64" s="7"/>
      <c r="X64" s="7"/>
      <c r="Y64" s="7"/>
      <c r="Z64" s="7"/>
      <c r="AA64" s="7"/>
      <c r="AB64" s="7"/>
      <c r="AC64" s="7"/>
      <c r="AD64" s="7"/>
      <c r="AE64" s="7"/>
    </row>
    <row r="65" spans="1:31" ht="13.5" customHeight="1">
      <c r="A65" s="1"/>
      <c r="B65" s="1315"/>
      <c r="C65" s="3"/>
      <c r="D65" s="3"/>
      <c r="E65" s="9"/>
      <c r="F65" s="936"/>
      <c r="G65" s="9"/>
      <c r="H65" s="47"/>
      <c r="I65" s="7"/>
      <c r="J65" s="1327"/>
      <c r="K65" s="253"/>
      <c r="L65" s="253"/>
      <c r="M65" s="7"/>
      <c r="N65" s="7"/>
      <c r="O65" s="7"/>
      <c r="P65" s="7"/>
      <c r="Q65" s="3"/>
      <c r="R65" s="7"/>
      <c r="S65" s="7"/>
      <c r="T65" s="7"/>
      <c r="U65" s="7"/>
      <c r="V65" s="7"/>
      <c r="W65" s="7"/>
      <c r="X65" s="7"/>
      <c r="Y65" s="7"/>
      <c r="Z65" s="7"/>
      <c r="AA65" s="7"/>
      <c r="AB65" s="7"/>
      <c r="AC65" s="7"/>
      <c r="AD65" s="7"/>
      <c r="AE65" s="7"/>
    </row>
    <row r="66" spans="1:31" ht="13.5" customHeight="1">
      <c r="A66" s="1"/>
      <c r="B66" s="1315"/>
      <c r="C66" s="3"/>
      <c r="D66" s="3"/>
      <c r="E66" s="9"/>
      <c r="F66" s="936"/>
      <c r="G66" s="9"/>
      <c r="H66" s="10"/>
      <c r="I66" s="7"/>
      <c r="J66" s="1327"/>
      <c r="K66" s="253"/>
      <c r="L66" s="253"/>
      <c r="M66" s="7"/>
      <c r="N66" s="7"/>
      <c r="O66" s="7"/>
      <c r="P66" s="7"/>
      <c r="Q66" s="3"/>
      <c r="R66" s="7"/>
      <c r="S66" s="7"/>
      <c r="T66" s="7"/>
      <c r="U66" s="7"/>
      <c r="V66" s="7"/>
      <c r="W66" s="7"/>
      <c r="X66" s="7"/>
      <c r="Y66" s="7"/>
      <c r="Z66" s="7"/>
      <c r="AA66" s="7"/>
      <c r="AB66" s="7"/>
      <c r="AC66" s="7"/>
      <c r="AD66" s="7"/>
      <c r="AE66" s="7"/>
    </row>
    <row r="67" spans="1:31" ht="13.5" customHeight="1">
      <c r="A67" s="1"/>
      <c r="B67" s="1315"/>
      <c r="C67" s="3"/>
      <c r="D67" s="3"/>
      <c r="E67" s="9"/>
      <c r="F67" s="931"/>
      <c r="G67" s="3"/>
      <c r="H67" s="10"/>
      <c r="I67" s="7"/>
      <c r="J67" s="1327"/>
      <c r="K67" s="253"/>
      <c r="L67" s="253"/>
      <c r="M67" s="7"/>
      <c r="N67" s="7"/>
      <c r="O67" s="7"/>
      <c r="P67" s="7"/>
      <c r="Q67" s="3"/>
      <c r="R67" s="7"/>
      <c r="S67" s="7"/>
      <c r="T67" s="7"/>
      <c r="U67" s="7"/>
      <c r="V67" s="7"/>
      <c r="W67" s="7"/>
      <c r="X67" s="7"/>
      <c r="Y67" s="7"/>
      <c r="Z67" s="7"/>
      <c r="AA67" s="7"/>
      <c r="AB67" s="7"/>
      <c r="AC67" s="7"/>
      <c r="AD67" s="7"/>
      <c r="AE67" s="7"/>
    </row>
    <row r="68" spans="1:31" ht="13.5" customHeight="1">
      <c r="A68" s="1"/>
      <c r="B68" s="1315"/>
      <c r="C68" s="3"/>
      <c r="D68" s="3"/>
      <c r="E68" s="9"/>
      <c r="F68" s="931"/>
      <c r="G68" s="3"/>
      <c r="H68" s="10"/>
      <c r="I68" s="7"/>
      <c r="J68" s="1327"/>
      <c r="K68" s="253"/>
      <c r="L68" s="253"/>
      <c r="M68" s="7"/>
      <c r="N68" s="7"/>
      <c r="O68" s="7"/>
      <c r="P68" s="7"/>
      <c r="Q68" s="3"/>
      <c r="R68" s="7"/>
      <c r="S68" s="7"/>
      <c r="T68" s="7"/>
      <c r="U68" s="7"/>
      <c r="V68" s="7"/>
      <c r="W68" s="7"/>
      <c r="X68" s="7"/>
      <c r="Y68" s="7"/>
      <c r="Z68" s="7"/>
      <c r="AA68" s="7"/>
      <c r="AB68" s="7"/>
      <c r="AC68" s="7"/>
      <c r="AD68" s="7"/>
      <c r="AE68" s="7"/>
    </row>
    <row r="69" spans="1:31" ht="13.5" customHeight="1">
      <c r="A69" s="1"/>
      <c r="B69" s="1315"/>
      <c r="C69" s="3"/>
      <c r="D69" s="3"/>
      <c r="E69" s="9"/>
      <c r="F69" s="931"/>
      <c r="G69" s="3"/>
      <c r="H69" s="10"/>
      <c r="I69" s="7"/>
      <c r="J69" s="1327"/>
      <c r="K69" s="253"/>
      <c r="L69" s="253"/>
      <c r="M69" s="7"/>
      <c r="N69" s="7"/>
      <c r="O69" s="7"/>
      <c r="P69" s="7"/>
      <c r="Q69" s="3"/>
      <c r="R69" s="7"/>
      <c r="S69" s="7"/>
      <c r="T69" s="7"/>
      <c r="U69" s="7"/>
      <c r="V69" s="7"/>
      <c r="W69" s="7"/>
      <c r="X69" s="7"/>
      <c r="Y69" s="7"/>
      <c r="Z69" s="7"/>
      <c r="AA69" s="7"/>
      <c r="AB69" s="7"/>
      <c r="AC69" s="7"/>
      <c r="AD69" s="7"/>
      <c r="AE69" s="7"/>
    </row>
    <row r="70" spans="1:31" ht="13.5" customHeight="1">
      <c r="A70" s="1"/>
      <c r="B70" s="1315"/>
      <c r="C70" s="3"/>
      <c r="D70" s="3"/>
      <c r="E70" s="9"/>
      <c r="F70" s="931"/>
      <c r="G70" s="3"/>
      <c r="H70" s="10"/>
      <c r="I70" s="7"/>
      <c r="J70" s="1327"/>
      <c r="K70" s="253"/>
      <c r="L70" s="253"/>
      <c r="M70" s="7"/>
      <c r="N70" s="7"/>
      <c r="O70" s="7"/>
      <c r="P70" s="7"/>
      <c r="Q70" s="3"/>
      <c r="R70" s="7"/>
      <c r="S70" s="7"/>
      <c r="T70" s="7"/>
      <c r="U70" s="7"/>
      <c r="V70" s="7"/>
      <c r="W70" s="7"/>
      <c r="X70" s="7"/>
      <c r="Y70" s="7"/>
      <c r="Z70" s="7"/>
      <c r="AA70" s="7"/>
      <c r="AB70" s="7"/>
      <c r="AC70" s="7"/>
      <c r="AD70" s="7"/>
      <c r="AE70" s="7"/>
    </row>
    <row r="71" spans="1:31" ht="13.5" customHeight="1">
      <c r="A71" s="1"/>
      <c r="B71" s="1315"/>
      <c r="C71" s="3"/>
      <c r="D71" s="3"/>
      <c r="E71" s="9"/>
      <c r="F71" s="931"/>
      <c r="G71" s="3"/>
      <c r="H71" s="10"/>
      <c r="I71" s="7"/>
      <c r="J71" s="1327"/>
      <c r="K71" s="253"/>
      <c r="L71" s="253"/>
      <c r="M71" s="7"/>
      <c r="N71" s="7"/>
      <c r="O71" s="7"/>
      <c r="P71" s="7"/>
      <c r="Q71" s="3"/>
      <c r="R71" s="7"/>
      <c r="S71" s="7"/>
      <c r="T71" s="7"/>
      <c r="U71" s="7"/>
      <c r="V71" s="7"/>
      <c r="W71" s="7"/>
      <c r="X71" s="7"/>
      <c r="Y71" s="7"/>
      <c r="Z71" s="7"/>
      <c r="AA71" s="7"/>
      <c r="AB71" s="7"/>
      <c r="AC71" s="7"/>
      <c r="AD71" s="7"/>
      <c r="AE71" s="7"/>
    </row>
    <row r="72" spans="1:31" ht="13.5" customHeight="1">
      <c r="A72" s="1"/>
      <c r="B72" s="1315"/>
      <c r="C72" s="3"/>
      <c r="D72" s="3"/>
      <c r="E72" s="9"/>
      <c r="F72" s="931"/>
      <c r="G72" s="3"/>
      <c r="H72" s="10"/>
      <c r="I72" s="7"/>
      <c r="J72" s="1327"/>
      <c r="K72" s="253"/>
      <c r="L72" s="253"/>
      <c r="M72" s="7"/>
      <c r="N72" s="7"/>
      <c r="O72" s="7"/>
      <c r="P72" s="7"/>
      <c r="Q72" s="3"/>
      <c r="R72" s="7"/>
      <c r="S72" s="7"/>
      <c r="T72" s="7"/>
      <c r="U72" s="7"/>
      <c r="V72" s="7"/>
      <c r="W72" s="7"/>
      <c r="X72" s="7"/>
      <c r="Y72" s="7"/>
      <c r="Z72" s="7"/>
      <c r="AA72" s="7"/>
      <c r="AB72" s="7"/>
      <c r="AC72" s="7"/>
      <c r="AD72" s="7"/>
      <c r="AE72" s="7"/>
    </row>
    <row r="73" spans="1:31" ht="13.5" customHeight="1">
      <c r="A73" s="1"/>
      <c r="B73" s="1315"/>
      <c r="C73" s="3"/>
      <c r="D73" s="3"/>
      <c r="E73" s="9"/>
      <c r="F73" s="931"/>
      <c r="G73" s="3"/>
      <c r="H73" s="10"/>
      <c r="I73" s="7"/>
      <c r="J73" s="1327"/>
      <c r="K73" s="253"/>
      <c r="L73" s="253"/>
      <c r="M73" s="7"/>
      <c r="N73" s="7"/>
      <c r="O73" s="7"/>
      <c r="P73" s="7"/>
      <c r="Q73" s="3"/>
      <c r="R73" s="7"/>
      <c r="S73" s="7"/>
      <c r="T73" s="7"/>
      <c r="U73" s="7"/>
      <c r="V73" s="7"/>
      <c r="W73" s="7"/>
      <c r="X73" s="7"/>
      <c r="Y73" s="7"/>
      <c r="Z73" s="7"/>
      <c r="AA73" s="7"/>
      <c r="AB73" s="7"/>
      <c r="AC73" s="7"/>
      <c r="AD73" s="7"/>
      <c r="AE73" s="7"/>
    </row>
    <row r="74" spans="1:31" ht="13.5" customHeight="1">
      <c r="A74" s="1"/>
      <c r="B74" s="1315"/>
      <c r="C74" s="3"/>
      <c r="D74" s="3"/>
      <c r="E74" s="9"/>
      <c r="F74" s="931"/>
      <c r="G74" s="3"/>
      <c r="H74" s="10"/>
      <c r="I74" s="7"/>
      <c r="J74" s="1327"/>
      <c r="K74" s="253"/>
      <c r="L74" s="253"/>
      <c r="M74" s="7"/>
      <c r="N74" s="7"/>
      <c r="O74" s="7"/>
      <c r="P74" s="7"/>
      <c r="Q74" s="3"/>
      <c r="R74" s="7"/>
      <c r="S74" s="7"/>
      <c r="T74" s="7"/>
      <c r="U74" s="7"/>
      <c r="V74" s="7"/>
      <c r="W74" s="7"/>
      <c r="X74" s="7"/>
      <c r="Y74" s="7"/>
      <c r="Z74" s="7"/>
      <c r="AA74" s="7"/>
      <c r="AB74" s="7"/>
      <c r="AC74" s="7"/>
      <c r="AD74" s="7"/>
      <c r="AE74" s="7"/>
    </row>
    <row r="75" spans="1:31" ht="13.5" customHeight="1">
      <c r="A75" s="1"/>
      <c r="B75" s="1315"/>
      <c r="C75" s="3"/>
      <c r="D75" s="3"/>
      <c r="E75" s="9"/>
      <c r="F75" s="931"/>
      <c r="G75" s="3"/>
      <c r="H75" s="10"/>
      <c r="I75" s="7"/>
      <c r="J75" s="1327"/>
      <c r="K75" s="253"/>
      <c r="L75" s="253"/>
      <c r="M75" s="7"/>
      <c r="N75" s="7"/>
      <c r="O75" s="7"/>
      <c r="P75" s="7"/>
      <c r="Q75" s="3"/>
      <c r="R75" s="7"/>
      <c r="S75" s="7"/>
      <c r="T75" s="7"/>
      <c r="U75" s="7"/>
      <c r="V75" s="7"/>
      <c r="W75" s="7"/>
      <c r="X75" s="7"/>
      <c r="Y75" s="7"/>
      <c r="Z75" s="7"/>
      <c r="AA75" s="7"/>
      <c r="AB75" s="7"/>
      <c r="AC75" s="7"/>
      <c r="AD75" s="7"/>
      <c r="AE75" s="7"/>
    </row>
    <row r="76" spans="1:31" ht="13.5" customHeight="1">
      <c r="A76" s="1"/>
      <c r="B76" s="1315"/>
      <c r="C76" s="3"/>
      <c r="D76" s="3"/>
      <c r="E76" s="9"/>
      <c r="F76" s="931"/>
      <c r="G76" s="3"/>
      <c r="H76" s="10"/>
      <c r="I76" s="7"/>
      <c r="J76" s="1327"/>
      <c r="K76" s="253"/>
      <c r="L76" s="253"/>
      <c r="M76" s="7"/>
      <c r="N76" s="7"/>
      <c r="O76" s="7"/>
      <c r="P76" s="7"/>
      <c r="Q76" s="3"/>
      <c r="R76" s="7"/>
      <c r="S76" s="7"/>
      <c r="T76" s="7"/>
      <c r="U76" s="7"/>
      <c r="V76" s="7"/>
      <c r="W76" s="7"/>
      <c r="X76" s="7"/>
      <c r="Y76" s="7"/>
      <c r="Z76" s="7"/>
      <c r="AA76" s="7"/>
      <c r="AB76" s="7"/>
      <c r="AC76" s="7"/>
      <c r="AD76" s="7"/>
      <c r="AE76" s="7"/>
    </row>
    <row r="77" spans="1:31" ht="13.5" customHeight="1">
      <c r="A77" s="1"/>
      <c r="B77" s="1315"/>
      <c r="C77" s="3"/>
      <c r="D77" s="3"/>
      <c r="E77" s="9"/>
      <c r="F77" s="931"/>
      <c r="G77" s="3"/>
      <c r="H77" s="10"/>
      <c r="I77" s="7"/>
      <c r="J77" s="1327"/>
      <c r="K77" s="253"/>
      <c r="L77" s="253"/>
      <c r="M77" s="7"/>
      <c r="N77" s="7"/>
      <c r="O77" s="7"/>
      <c r="P77" s="7"/>
      <c r="Q77" s="3"/>
      <c r="R77" s="7"/>
      <c r="S77" s="7"/>
      <c r="T77" s="7"/>
      <c r="U77" s="7"/>
      <c r="V77" s="7"/>
      <c r="W77" s="7"/>
      <c r="X77" s="7"/>
      <c r="Y77" s="7"/>
      <c r="Z77" s="7"/>
      <c r="AA77" s="7"/>
      <c r="AB77" s="7"/>
      <c r="AC77" s="7"/>
      <c r="AD77" s="7"/>
      <c r="AE77" s="7"/>
    </row>
    <row r="78" spans="1:31" ht="13.5" customHeight="1">
      <c r="A78" s="1"/>
      <c r="B78" s="1315"/>
      <c r="C78" s="3"/>
      <c r="D78" s="3"/>
      <c r="E78" s="9"/>
      <c r="F78" s="931"/>
      <c r="G78" s="3"/>
      <c r="H78" s="10"/>
      <c r="I78" s="7"/>
      <c r="J78" s="1327"/>
      <c r="K78" s="253"/>
      <c r="L78" s="253"/>
      <c r="M78" s="7"/>
      <c r="N78" s="7"/>
      <c r="O78" s="7"/>
      <c r="P78" s="7"/>
      <c r="Q78" s="3"/>
      <c r="R78" s="7"/>
      <c r="S78" s="7"/>
      <c r="T78" s="7"/>
      <c r="U78" s="7"/>
      <c r="V78" s="7"/>
      <c r="W78" s="7"/>
      <c r="X78" s="7"/>
      <c r="Y78" s="7"/>
      <c r="Z78" s="7"/>
      <c r="AA78" s="7"/>
      <c r="AB78" s="7"/>
      <c r="AC78" s="7"/>
      <c r="AD78" s="7"/>
      <c r="AE78" s="7"/>
    </row>
    <row r="79" spans="1:31" ht="13.5" customHeight="1">
      <c r="A79" s="1"/>
      <c r="B79" s="1315"/>
      <c r="C79" s="3"/>
      <c r="D79" s="3"/>
      <c r="E79" s="9"/>
      <c r="F79" s="931"/>
      <c r="G79" s="3"/>
      <c r="H79" s="10"/>
      <c r="I79" s="7"/>
      <c r="J79" s="1327"/>
      <c r="K79" s="253"/>
      <c r="L79" s="253"/>
      <c r="M79" s="7"/>
      <c r="N79" s="7"/>
      <c r="O79" s="7"/>
      <c r="P79" s="7"/>
      <c r="Q79" s="3"/>
      <c r="R79" s="7"/>
      <c r="S79" s="7"/>
      <c r="T79" s="7"/>
      <c r="U79" s="7"/>
      <c r="V79" s="7"/>
      <c r="W79" s="7"/>
      <c r="X79" s="7"/>
      <c r="Y79" s="7"/>
      <c r="Z79" s="7"/>
      <c r="AA79" s="7"/>
      <c r="AB79" s="7"/>
      <c r="AC79" s="7"/>
      <c r="AD79" s="7"/>
      <c r="AE79" s="7"/>
    </row>
    <row r="80" spans="1:31" ht="13.5" customHeight="1">
      <c r="A80" s="1"/>
      <c r="B80" s="1315"/>
      <c r="C80" s="3"/>
      <c r="D80" s="3"/>
      <c r="E80" s="9"/>
      <c r="F80" s="931"/>
      <c r="G80" s="3"/>
      <c r="H80" s="10"/>
      <c r="I80" s="7"/>
      <c r="J80" s="1327"/>
      <c r="K80" s="253"/>
      <c r="L80" s="253"/>
      <c r="M80" s="7"/>
      <c r="N80" s="7"/>
      <c r="O80" s="7"/>
      <c r="P80" s="7"/>
      <c r="Q80" s="3"/>
      <c r="R80" s="7"/>
      <c r="S80" s="7"/>
      <c r="T80" s="7"/>
      <c r="U80" s="7"/>
      <c r="V80" s="7"/>
      <c r="W80" s="7"/>
      <c r="X80" s="7"/>
      <c r="Y80" s="7"/>
      <c r="Z80" s="7"/>
      <c r="AA80" s="7"/>
      <c r="AB80" s="7"/>
      <c r="AC80" s="7"/>
      <c r="AD80" s="7"/>
      <c r="AE80" s="7"/>
    </row>
    <row r="81" spans="1:31" ht="13.5" customHeight="1">
      <c r="A81" s="1"/>
      <c r="B81" s="1315"/>
      <c r="C81" s="3"/>
      <c r="D81" s="3"/>
      <c r="E81" s="9"/>
      <c r="F81" s="931"/>
      <c r="G81" s="3"/>
      <c r="H81" s="10"/>
      <c r="I81" s="7"/>
      <c r="J81" s="1327"/>
      <c r="K81" s="253"/>
      <c r="L81" s="253"/>
      <c r="M81" s="7"/>
      <c r="N81" s="7"/>
      <c r="O81" s="7"/>
      <c r="P81" s="7"/>
      <c r="Q81" s="3"/>
      <c r="R81" s="7"/>
      <c r="S81" s="7"/>
      <c r="T81" s="7"/>
      <c r="U81" s="7"/>
      <c r="V81" s="7"/>
      <c r="W81" s="7"/>
      <c r="X81" s="7"/>
      <c r="Y81" s="7"/>
      <c r="Z81" s="7"/>
      <c r="AA81" s="7"/>
      <c r="AB81" s="7"/>
      <c r="AC81" s="7"/>
      <c r="AD81" s="7"/>
      <c r="AE81" s="7"/>
    </row>
    <row r="82" spans="1:31" ht="13.5" customHeight="1">
      <c r="A82" s="1"/>
      <c r="B82" s="1315"/>
      <c r="C82" s="3"/>
      <c r="D82" s="3"/>
      <c r="E82" s="9"/>
      <c r="F82" s="931"/>
      <c r="G82" s="3"/>
      <c r="H82" s="10"/>
      <c r="I82" s="7"/>
      <c r="J82" s="1327"/>
      <c r="K82" s="253"/>
      <c r="L82" s="253"/>
      <c r="M82" s="7"/>
      <c r="N82" s="7"/>
      <c r="O82" s="7"/>
      <c r="P82" s="7"/>
      <c r="Q82" s="3"/>
      <c r="R82" s="7"/>
      <c r="S82" s="7"/>
      <c r="T82" s="7"/>
      <c r="U82" s="7"/>
      <c r="V82" s="7"/>
      <c r="W82" s="7"/>
      <c r="X82" s="7"/>
      <c r="Y82" s="7"/>
      <c r="Z82" s="7"/>
      <c r="AA82" s="7"/>
      <c r="AB82" s="7"/>
      <c r="AC82" s="7"/>
      <c r="AD82" s="7"/>
      <c r="AE82" s="7"/>
    </row>
    <row r="83" spans="1:31" ht="13.5" customHeight="1">
      <c r="A83" s="1"/>
      <c r="B83" s="1315"/>
      <c r="C83" s="3"/>
      <c r="D83" s="3"/>
      <c r="E83" s="9"/>
      <c r="F83" s="931"/>
      <c r="G83" s="3"/>
      <c r="H83" s="10"/>
      <c r="I83" s="7"/>
      <c r="J83" s="1327"/>
      <c r="K83" s="253"/>
      <c r="L83" s="253"/>
      <c r="M83" s="7"/>
      <c r="N83" s="7"/>
      <c r="O83" s="7"/>
      <c r="P83" s="7"/>
      <c r="Q83" s="3"/>
      <c r="R83" s="7"/>
      <c r="S83" s="7"/>
      <c r="T83" s="7"/>
      <c r="U83" s="7"/>
      <c r="V83" s="7"/>
      <c r="W83" s="7"/>
      <c r="X83" s="7"/>
      <c r="Y83" s="7"/>
      <c r="Z83" s="7"/>
      <c r="AA83" s="7"/>
      <c r="AB83" s="7"/>
      <c r="AC83" s="7"/>
      <c r="AD83" s="7"/>
      <c r="AE83" s="7"/>
    </row>
    <row r="84" spans="1:31" ht="13.5" customHeight="1">
      <c r="A84" s="1"/>
      <c r="B84" s="1315"/>
      <c r="C84" s="3"/>
      <c r="D84" s="3"/>
      <c r="E84" s="9"/>
      <c r="F84" s="931"/>
      <c r="G84" s="3"/>
      <c r="H84" s="10"/>
      <c r="I84" s="7"/>
      <c r="J84" s="1327"/>
      <c r="K84" s="253"/>
      <c r="L84" s="253"/>
      <c r="M84" s="7"/>
      <c r="N84" s="7"/>
      <c r="O84" s="7"/>
      <c r="P84" s="7"/>
      <c r="Q84" s="3"/>
      <c r="R84" s="7"/>
      <c r="S84" s="7"/>
      <c r="T84" s="7"/>
      <c r="U84" s="7"/>
      <c r="V84" s="7"/>
      <c r="W84" s="7"/>
      <c r="X84" s="7"/>
      <c r="Y84" s="7"/>
      <c r="Z84" s="7"/>
      <c r="AA84" s="7"/>
      <c r="AB84" s="7"/>
      <c r="AC84" s="7"/>
      <c r="AD84" s="7"/>
      <c r="AE84" s="7"/>
    </row>
    <row r="85" spans="1:31" ht="13.5" customHeight="1">
      <c r="A85" s="1"/>
      <c r="B85" s="1315"/>
      <c r="C85" s="3"/>
      <c r="D85" s="3"/>
      <c r="E85" s="9"/>
      <c r="F85" s="931"/>
      <c r="G85" s="3"/>
      <c r="H85" s="10"/>
      <c r="I85" s="7"/>
      <c r="J85" s="1327"/>
      <c r="K85" s="253"/>
      <c r="L85" s="253"/>
      <c r="M85" s="7"/>
      <c r="N85" s="7"/>
      <c r="O85" s="7"/>
      <c r="P85" s="7"/>
      <c r="Q85" s="3"/>
      <c r="R85" s="7"/>
      <c r="S85" s="7"/>
      <c r="T85" s="7"/>
      <c r="U85" s="7"/>
      <c r="V85" s="7"/>
      <c r="W85" s="7"/>
      <c r="X85" s="7"/>
      <c r="Y85" s="7"/>
      <c r="Z85" s="7"/>
      <c r="AA85" s="7"/>
      <c r="AB85" s="7"/>
      <c r="AC85" s="7"/>
      <c r="AD85" s="7"/>
      <c r="AE85" s="7"/>
    </row>
    <row r="86" spans="1:31" ht="13.5" customHeight="1">
      <c r="A86" s="1"/>
      <c r="B86" s="1315"/>
      <c r="C86" s="3"/>
      <c r="D86" s="3"/>
      <c r="E86" s="9"/>
      <c r="F86" s="931"/>
      <c r="G86" s="3"/>
      <c r="H86" s="10"/>
      <c r="I86" s="7"/>
      <c r="J86" s="1327"/>
      <c r="K86" s="253"/>
      <c r="L86" s="253"/>
      <c r="M86" s="7"/>
      <c r="N86" s="7"/>
      <c r="O86" s="7"/>
      <c r="P86" s="7"/>
      <c r="Q86" s="3"/>
      <c r="R86" s="7"/>
      <c r="S86" s="7"/>
      <c r="T86" s="7"/>
      <c r="U86" s="7"/>
      <c r="V86" s="7"/>
      <c r="W86" s="7"/>
      <c r="X86" s="7"/>
      <c r="Y86" s="7"/>
      <c r="Z86" s="7"/>
      <c r="AA86" s="7"/>
      <c r="AB86" s="7"/>
      <c r="AC86" s="7"/>
      <c r="AD86" s="7"/>
      <c r="AE86" s="7"/>
    </row>
    <row r="87" spans="1:31" ht="13.5" customHeight="1">
      <c r="A87" s="1"/>
      <c r="B87" s="1315"/>
      <c r="C87" s="3"/>
      <c r="D87" s="3"/>
      <c r="E87" s="9"/>
      <c r="F87" s="931"/>
      <c r="G87" s="3"/>
      <c r="H87" s="10"/>
      <c r="I87" s="7"/>
      <c r="J87" s="1327"/>
      <c r="K87" s="253"/>
      <c r="L87" s="253"/>
      <c r="M87" s="7"/>
      <c r="N87" s="7"/>
      <c r="O87" s="7"/>
      <c r="P87" s="7"/>
      <c r="Q87" s="3"/>
      <c r="R87" s="7"/>
      <c r="S87" s="7"/>
      <c r="T87" s="7"/>
      <c r="U87" s="7"/>
      <c r="V87" s="7"/>
      <c r="W87" s="7"/>
      <c r="X87" s="7"/>
      <c r="Y87" s="7"/>
      <c r="Z87" s="7"/>
      <c r="AA87" s="7"/>
      <c r="AB87" s="7"/>
      <c r="AC87" s="7"/>
      <c r="AD87" s="7"/>
      <c r="AE87" s="7"/>
    </row>
    <row r="88" spans="1:31" ht="13.5" customHeight="1">
      <c r="A88" s="1"/>
      <c r="B88" s="1315"/>
      <c r="C88" s="3"/>
      <c r="D88" s="3"/>
      <c r="E88" s="9"/>
      <c r="F88" s="931"/>
      <c r="G88" s="3"/>
      <c r="H88" s="10"/>
      <c r="I88" s="7"/>
      <c r="J88" s="1327"/>
      <c r="K88" s="253"/>
      <c r="L88" s="253"/>
      <c r="M88" s="7"/>
      <c r="N88" s="7"/>
      <c r="O88" s="7"/>
      <c r="P88" s="7"/>
      <c r="Q88" s="3"/>
      <c r="R88" s="7"/>
      <c r="S88" s="7"/>
      <c r="T88" s="7"/>
      <c r="U88" s="7"/>
      <c r="V88" s="7"/>
      <c r="W88" s="7"/>
      <c r="X88" s="7"/>
      <c r="Y88" s="7"/>
      <c r="Z88" s="7"/>
      <c r="AA88" s="7"/>
      <c r="AB88" s="7"/>
      <c r="AC88" s="7"/>
      <c r="AD88" s="7"/>
      <c r="AE88" s="7"/>
    </row>
    <row r="89" spans="1:31" ht="13.5" customHeight="1">
      <c r="A89" s="1"/>
      <c r="B89" s="1315"/>
      <c r="C89" s="3"/>
      <c r="D89" s="3"/>
      <c r="E89" s="9"/>
      <c r="F89" s="931"/>
      <c r="G89" s="3"/>
      <c r="H89" s="10"/>
      <c r="I89" s="7"/>
      <c r="J89" s="1327"/>
      <c r="K89" s="253"/>
      <c r="L89" s="253"/>
      <c r="M89" s="7"/>
      <c r="N89" s="7"/>
      <c r="O89" s="7"/>
      <c r="P89" s="7"/>
      <c r="Q89" s="3"/>
      <c r="R89" s="7"/>
      <c r="S89" s="7"/>
      <c r="T89" s="7"/>
      <c r="U89" s="7"/>
      <c r="V89" s="7"/>
      <c r="W89" s="7"/>
      <c r="X89" s="7"/>
      <c r="Y89" s="7"/>
      <c r="Z89" s="7"/>
      <c r="AA89" s="7"/>
      <c r="AB89" s="7"/>
      <c r="AC89" s="7"/>
      <c r="AD89" s="7"/>
      <c r="AE89" s="7"/>
    </row>
    <row r="90" spans="1:31" ht="13.5" customHeight="1">
      <c r="A90" s="1"/>
      <c r="B90" s="1315"/>
      <c r="C90" s="3"/>
      <c r="D90" s="3"/>
      <c r="E90" s="9"/>
      <c r="F90" s="931"/>
      <c r="G90" s="3"/>
      <c r="H90" s="10"/>
      <c r="I90" s="7"/>
      <c r="J90" s="1327"/>
      <c r="K90" s="253"/>
      <c r="L90" s="253"/>
      <c r="M90" s="7"/>
      <c r="N90" s="7"/>
      <c r="O90" s="7"/>
      <c r="P90" s="7"/>
      <c r="Q90" s="3"/>
      <c r="R90" s="7"/>
      <c r="S90" s="7"/>
      <c r="T90" s="7"/>
      <c r="U90" s="7"/>
      <c r="V90" s="7"/>
      <c r="W90" s="7"/>
      <c r="X90" s="7"/>
      <c r="Y90" s="7"/>
      <c r="Z90" s="7"/>
      <c r="AA90" s="7"/>
      <c r="AB90" s="7"/>
      <c r="AC90" s="7"/>
      <c r="AD90" s="7"/>
      <c r="AE90" s="7"/>
    </row>
    <row r="91" spans="1:31" ht="13.5" customHeight="1">
      <c r="A91" s="1"/>
      <c r="B91" s="1315"/>
      <c r="C91" s="3"/>
      <c r="D91" s="3"/>
      <c r="E91" s="9"/>
      <c r="F91" s="931"/>
      <c r="G91" s="3"/>
      <c r="H91" s="10"/>
      <c r="I91" s="7"/>
      <c r="J91" s="1327"/>
      <c r="K91" s="253"/>
      <c r="L91" s="253"/>
      <c r="M91" s="7"/>
      <c r="N91" s="7"/>
      <c r="O91" s="7"/>
      <c r="P91" s="7"/>
      <c r="Q91" s="3"/>
      <c r="R91" s="7"/>
      <c r="S91" s="7"/>
      <c r="T91" s="7"/>
      <c r="U91" s="7"/>
      <c r="V91" s="7"/>
      <c r="W91" s="7"/>
      <c r="X91" s="7"/>
      <c r="Y91" s="7"/>
      <c r="Z91" s="7"/>
      <c r="AA91" s="7"/>
      <c r="AB91" s="7"/>
      <c r="AC91" s="7"/>
      <c r="AD91" s="7"/>
      <c r="AE91" s="7"/>
    </row>
    <row r="92" spans="1:31" ht="13.5" customHeight="1">
      <c r="A92" s="1"/>
      <c r="B92" s="1315"/>
      <c r="C92" s="3"/>
      <c r="D92" s="3"/>
      <c r="E92" s="9"/>
      <c r="F92" s="931"/>
      <c r="G92" s="3"/>
      <c r="H92" s="10"/>
      <c r="I92" s="7"/>
      <c r="J92" s="1327"/>
      <c r="K92" s="253"/>
      <c r="L92" s="253"/>
      <c r="M92" s="7"/>
      <c r="N92" s="7"/>
      <c r="O92" s="7"/>
      <c r="P92" s="7"/>
      <c r="Q92" s="3"/>
      <c r="R92" s="7"/>
      <c r="S92" s="7"/>
      <c r="T92" s="7"/>
      <c r="U92" s="7"/>
      <c r="V92" s="7"/>
      <c r="W92" s="7"/>
      <c r="X92" s="7"/>
      <c r="Y92" s="7"/>
      <c r="Z92" s="7"/>
      <c r="AA92" s="7"/>
      <c r="AB92" s="7"/>
      <c r="AC92" s="7"/>
      <c r="AD92" s="7"/>
      <c r="AE92" s="7"/>
    </row>
    <row r="93" spans="1:31" ht="13.5" customHeight="1">
      <c r="A93" s="1"/>
      <c r="B93" s="1315"/>
      <c r="C93" s="3"/>
      <c r="D93" s="3"/>
      <c r="E93" s="9"/>
      <c r="F93" s="931"/>
      <c r="G93" s="3"/>
      <c r="H93" s="10"/>
      <c r="I93" s="7"/>
      <c r="J93" s="1327"/>
      <c r="K93" s="253"/>
      <c r="L93" s="253"/>
      <c r="M93" s="7"/>
      <c r="N93" s="7"/>
      <c r="O93" s="7"/>
      <c r="P93" s="7"/>
      <c r="Q93" s="3"/>
      <c r="R93" s="7"/>
      <c r="S93" s="7"/>
      <c r="T93" s="7"/>
      <c r="U93" s="7"/>
      <c r="V93" s="7"/>
      <c r="W93" s="7"/>
      <c r="X93" s="7"/>
      <c r="Y93" s="7"/>
      <c r="Z93" s="7"/>
      <c r="AA93" s="7"/>
      <c r="AB93" s="7"/>
      <c r="AC93" s="7"/>
      <c r="AD93" s="7"/>
      <c r="AE93" s="7"/>
    </row>
    <row r="94" spans="1:31" ht="13.5" customHeight="1">
      <c r="A94" s="1"/>
      <c r="B94" s="1315"/>
      <c r="C94" s="3"/>
      <c r="D94" s="3"/>
      <c r="E94" s="9"/>
      <c r="F94" s="931"/>
      <c r="G94" s="3"/>
      <c r="H94" s="10"/>
      <c r="I94" s="7"/>
      <c r="J94" s="1327"/>
      <c r="K94" s="253"/>
      <c r="L94" s="253"/>
      <c r="M94" s="7"/>
      <c r="N94" s="7"/>
      <c r="O94" s="7"/>
      <c r="P94" s="7"/>
      <c r="Q94" s="3"/>
      <c r="R94" s="7"/>
      <c r="S94" s="7"/>
      <c r="T94" s="7"/>
      <c r="U94" s="7"/>
      <c r="V94" s="7"/>
      <c r="W94" s="7"/>
      <c r="X94" s="7"/>
      <c r="Y94" s="7"/>
      <c r="Z94" s="7"/>
      <c r="AA94" s="7"/>
      <c r="AB94" s="7"/>
      <c r="AC94" s="7"/>
      <c r="AD94" s="7"/>
      <c r="AE94" s="7"/>
    </row>
    <row r="95" spans="1:31" ht="13.5" customHeight="1">
      <c r="A95" s="1"/>
      <c r="B95" s="1315"/>
      <c r="C95" s="3"/>
      <c r="D95" s="3"/>
      <c r="E95" s="9"/>
      <c r="F95" s="931"/>
      <c r="G95" s="3"/>
      <c r="H95" s="10"/>
      <c r="I95" s="7"/>
      <c r="J95" s="1327"/>
      <c r="K95" s="253"/>
      <c r="L95" s="253"/>
      <c r="M95" s="7"/>
      <c r="N95" s="7"/>
      <c r="O95" s="7"/>
      <c r="P95" s="7"/>
      <c r="Q95" s="3"/>
      <c r="R95" s="7"/>
      <c r="S95" s="7"/>
      <c r="T95" s="7"/>
      <c r="U95" s="7"/>
      <c r="V95" s="7"/>
      <c r="W95" s="7"/>
      <c r="X95" s="7"/>
      <c r="Y95" s="7"/>
      <c r="Z95" s="7"/>
      <c r="AA95" s="7"/>
      <c r="AB95" s="7"/>
      <c r="AC95" s="7"/>
      <c r="AD95" s="7"/>
      <c r="AE95" s="7"/>
    </row>
    <row r="96" spans="1:31" ht="13.5" customHeight="1">
      <c r="A96" s="1"/>
      <c r="B96" s="1315"/>
      <c r="C96" s="3"/>
      <c r="D96" s="3"/>
      <c r="E96" s="9"/>
      <c r="F96" s="931"/>
      <c r="G96" s="3"/>
      <c r="H96" s="10"/>
      <c r="I96" s="7"/>
      <c r="J96" s="1327"/>
      <c r="K96" s="253"/>
      <c r="L96" s="253"/>
      <c r="M96" s="7"/>
      <c r="N96" s="7"/>
      <c r="O96" s="7"/>
      <c r="P96" s="7"/>
      <c r="Q96" s="3"/>
      <c r="R96" s="7"/>
      <c r="S96" s="7"/>
      <c r="T96" s="7"/>
      <c r="U96" s="7"/>
      <c r="V96" s="7"/>
      <c r="W96" s="7"/>
      <c r="X96" s="7"/>
      <c r="Y96" s="7"/>
      <c r="Z96" s="7"/>
      <c r="AA96" s="7"/>
      <c r="AB96" s="7"/>
      <c r="AC96" s="7"/>
      <c r="AD96" s="7"/>
      <c r="AE96" s="7"/>
    </row>
    <row r="97" spans="1:31" ht="13.5" customHeight="1">
      <c r="A97" s="1"/>
      <c r="B97" s="1315"/>
      <c r="C97" s="3"/>
      <c r="D97" s="3"/>
      <c r="E97" s="9"/>
      <c r="F97" s="931"/>
      <c r="G97" s="3"/>
      <c r="H97" s="10"/>
      <c r="I97" s="7"/>
      <c r="J97" s="1327"/>
      <c r="K97" s="253"/>
      <c r="L97" s="253"/>
      <c r="M97" s="7"/>
      <c r="N97" s="7"/>
      <c r="O97" s="7"/>
      <c r="P97" s="7"/>
      <c r="Q97" s="3"/>
      <c r="R97" s="7"/>
      <c r="S97" s="7"/>
      <c r="T97" s="7"/>
      <c r="U97" s="7"/>
      <c r="V97" s="7"/>
      <c r="W97" s="7"/>
      <c r="X97" s="7"/>
      <c r="Y97" s="7"/>
      <c r="Z97" s="7"/>
      <c r="AA97" s="7"/>
      <c r="AB97" s="7"/>
      <c r="AC97" s="7"/>
      <c r="AD97" s="7"/>
      <c r="AE97" s="7"/>
    </row>
    <row r="98" spans="1:31" ht="13.5" customHeight="1">
      <c r="A98" s="1"/>
      <c r="B98" s="1315"/>
      <c r="C98" s="3"/>
      <c r="D98" s="3"/>
      <c r="E98" s="9"/>
      <c r="F98" s="931"/>
      <c r="G98" s="3"/>
      <c r="H98" s="10"/>
      <c r="I98" s="7"/>
      <c r="J98" s="1327"/>
      <c r="K98" s="253"/>
      <c r="L98" s="253"/>
      <c r="M98" s="7"/>
      <c r="N98" s="7"/>
      <c r="O98" s="7"/>
      <c r="P98" s="7"/>
      <c r="Q98" s="3"/>
      <c r="R98" s="7"/>
      <c r="S98" s="7"/>
      <c r="T98" s="7"/>
      <c r="U98" s="7"/>
      <c r="V98" s="7"/>
      <c r="W98" s="7"/>
      <c r="X98" s="7"/>
      <c r="Y98" s="7"/>
      <c r="Z98" s="7"/>
      <c r="AA98" s="7"/>
      <c r="AB98" s="7"/>
      <c r="AC98" s="7"/>
      <c r="AD98" s="7"/>
      <c r="AE98" s="7"/>
    </row>
    <row r="99" spans="1:31" ht="13.5" customHeight="1">
      <c r="A99" s="1"/>
      <c r="B99" s="1315"/>
      <c r="C99" s="3"/>
      <c r="D99" s="3"/>
      <c r="E99" s="9"/>
      <c r="F99" s="931"/>
      <c r="G99" s="3"/>
      <c r="H99" s="10"/>
      <c r="I99" s="7"/>
      <c r="J99" s="1327"/>
      <c r="K99" s="253"/>
      <c r="L99" s="253"/>
      <c r="M99" s="7"/>
      <c r="N99" s="7"/>
      <c r="O99" s="7"/>
      <c r="P99" s="7"/>
      <c r="Q99" s="3"/>
      <c r="R99" s="7"/>
      <c r="S99" s="7"/>
      <c r="T99" s="7"/>
      <c r="U99" s="7"/>
      <c r="V99" s="7"/>
      <c r="W99" s="7"/>
      <c r="X99" s="7"/>
      <c r="Y99" s="7"/>
      <c r="Z99" s="7"/>
      <c r="AA99" s="7"/>
      <c r="AB99" s="7"/>
      <c r="AC99" s="7"/>
      <c r="AD99" s="7"/>
      <c r="AE99" s="7"/>
    </row>
    <row r="100" spans="1:31" ht="13.5" customHeight="1">
      <c r="A100" s="1"/>
      <c r="B100" s="1315"/>
      <c r="C100" s="3"/>
      <c r="D100" s="3"/>
      <c r="E100" s="9"/>
      <c r="F100" s="931"/>
      <c r="G100" s="3"/>
      <c r="H100" s="10"/>
      <c r="I100" s="7"/>
      <c r="J100" s="1327"/>
      <c r="K100" s="253"/>
      <c r="L100" s="253"/>
      <c r="M100" s="7"/>
      <c r="N100" s="7"/>
      <c r="O100" s="7"/>
      <c r="P100" s="7"/>
      <c r="Q100" s="3"/>
      <c r="R100" s="7"/>
      <c r="S100" s="7"/>
      <c r="T100" s="7"/>
      <c r="U100" s="7"/>
      <c r="V100" s="7"/>
      <c r="W100" s="7"/>
      <c r="X100" s="7"/>
      <c r="Y100" s="7"/>
      <c r="Z100" s="7"/>
      <c r="AA100" s="7"/>
      <c r="AB100" s="7"/>
      <c r="AC100" s="7"/>
      <c r="AD100" s="7"/>
      <c r="AE100" s="7"/>
    </row>
    <row r="101" spans="1:31" ht="13.5" customHeight="1">
      <c r="A101" s="1"/>
      <c r="B101" s="1315"/>
      <c r="C101" s="3"/>
      <c r="D101" s="3"/>
      <c r="E101" s="9"/>
      <c r="F101" s="931"/>
      <c r="G101" s="3"/>
      <c r="H101" s="10"/>
      <c r="I101" s="7"/>
      <c r="J101" s="1327"/>
      <c r="K101" s="253"/>
      <c r="L101" s="253"/>
      <c r="M101" s="7"/>
      <c r="N101" s="7"/>
      <c r="O101" s="7"/>
      <c r="P101" s="7"/>
      <c r="Q101" s="3"/>
      <c r="R101" s="7"/>
      <c r="S101" s="7"/>
      <c r="T101" s="7"/>
      <c r="U101" s="7"/>
      <c r="V101" s="7"/>
      <c r="W101" s="7"/>
      <c r="X101" s="7"/>
      <c r="Y101" s="7"/>
      <c r="Z101" s="7"/>
      <c r="AA101" s="7"/>
      <c r="AB101" s="7"/>
      <c r="AC101" s="7"/>
      <c r="AD101" s="7"/>
      <c r="AE101" s="7"/>
    </row>
    <row r="102" spans="1:31" ht="13.5" customHeight="1">
      <c r="A102" s="1"/>
      <c r="B102" s="1315"/>
      <c r="C102" s="3"/>
      <c r="D102" s="3"/>
      <c r="E102" s="9"/>
      <c r="F102" s="931"/>
      <c r="G102" s="3"/>
      <c r="H102" s="10"/>
      <c r="I102" s="7"/>
      <c r="J102" s="1327"/>
      <c r="K102" s="253"/>
      <c r="L102" s="253"/>
      <c r="M102" s="7"/>
      <c r="N102" s="7"/>
      <c r="O102" s="7"/>
      <c r="P102" s="7"/>
      <c r="Q102" s="3"/>
      <c r="R102" s="7"/>
      <c r="S102" s="7"/>
      <c r="T102" s="7"/>
      <c r="U102" s="7"/>
      <c r="V102" s="7"/>
      <c r="W102" s="7"/>
      <c r="X102" s="7"/>
      <c r="Y102" s="7"/>
      <c r="Z102" s="7"/>
      <c r="AA102" s="7"/>
      <c r="AB102" s="7"/>
      <c r="AC102" s="7"/>
      <c r="AD102" s="7"/>
      <c r="AE102" s="7"/>
    </row>
    <row r="103" spans="1:31" ht="13.5" customHeight="1">
      <c r="A103" s="1"/>
      <c r="B103" s="1315"/>
      <c r="C103" s="3"/>
      <c r="D103" s="3"/>
      <c r="E103" s="9"/>
      <c r="F103" s="931"/>
      <c r="G103" s="3"/>
      <c r="H103" s="10"/>
      <c r="I103" s="7"/>
      <c r="J103" s="1327"/>
      <c r="K103" s="253"/>
      <c r="L103" s="253"/>
      <c r="M103" s="7"/>
      <c r="N103" s="7"/>
      <c r="O103" s="7"/>
      <c r="P103" s="7"/>
      <c r="Q103" s="3"/>
      <c r="R103" s="7"/>
      <c r="S103" s="7"/>
      <c r="T103" s="7"/>
      <c r="U103" s="7"/>
      <c r="V103" s="7"/>
      <c r="W103" s="7"/>
      <c r="X103" s="7"/>
      <c r="Y103" s="7"/>
      <c r="Z103" s="7"/>
      <c r="AA103" s="7"/>
      <c r="AB103" s="7"/>
      <c r="AC103" s="7"/>
      <c r="AD103" s="7"/>
      <c r="AE103" s="7"/>
    </row>
    <row r="104" spans="1:31" ht="13.5" customHeight="1">
      <c r="A104" s="1"/>
      <c r="B104" s="1315"/>
      <c r="C104" s="3"/>
      <c r="D104" s="3"/>
      <c r="E104" s="9"/>
      <c r="F104" s="931"/>
      <c r="G104" s="3"/>
      <c r="H104" s="10"/>
      <c r="I104" s="7"/>
      <c r="J104" s="1327"/>
      <c r="K104" s="253"/>
      <c r="L104" s="253"/>
      <c r="M104" s="7"/>
      <c r="N104" s="7"/>
      <c r="O104" s="7"/>
      <c r="P104" s="7"/>
      <c r="Q104" s="3"/>
      <c r="R104" s="7"/>
      <c r="S104" s="7"/>
      <c r="T104" s="7"/>
      <c r="U104" s="7"/>
      <c r="V104" s="7"/>
      <c r="W104" s="7"/>
      <c r="X104" s="7"/>
      <c r="Y104" s="7"/>
      <c r="Z104" s="7"/>
      <c r="AA104" s="7"/>
      <c r="AB104" s="7"/>
      <c r="AC104" s="7"/>
      <c r="AD104" s="7"/>
      <c r="AE104" s="7"/>
    </row>
    <row r="105" spans="1:31" ht="13.5" customHeight="1">
      <c r="A105" s="1"/>
      <c r="B105" s="1315"/>
      <c r="C105" s="3"/>
      <c r="D105" s="3"/>
      <c r="E105" s="9"/>
      <c r="F105" s="931"/>
      <c r="G105" s="3"/>
      <c r="H105" s="10"/>
      <c r="I105" s="7"/>
      <c r="J105" s="1327"/>
      <c r="K105" s="253"/>
      <c r="L105" s="253"/>
      <c r="M105" s="7"/>
      <c r="N105" s="7"/>
      <c r="O105" s="7"/>
      <c r="P105" s="7"/>
      <c r="Q105" s="3"/>
      <c r="R105" s="7"/>
      <c r="S105" s="7"/>
      <c r="T105" s="7"/>
      <c r="U105" s="7"/>
      <c r="V105" s="7"/>
      <c r="W105" s="7"/>
      <c r="X105" s="7"/>
      <c r="Y105" s="7"/>
      <c r="Z105" s="7"/>
      <c r="AA105" s="7"/>
      <c r="AB105" s="7"/>
      <c r="AC105" s="7"/>
      <c r="AD105" s="7"/>
      <c r="AE105" s="7"/>
    </row>
    <row r="106" spans="1:31" ht="13.5" customHeight="1">
      <c r="A106" s="1"/>
      <c r="B106" s="1315"/>
      <c r="C106" s="3"/>
      <c r="D106" s="3"/>
      <c r="E106" s="9"/>
      <c r="F106" s="931"/>
      <c r="G106" s="3"/>
      <c r="H106" s="10"/>
      <c r="I106" s="7"/>
      <c r="J106" s="1327"/>
      <c r="K106" s="253"/>
      <c r="L106" s="253"/>
      <c r="M106" s="7"/>
      <c r="N106" s="7"/>
      <c r="O106" s="7"/>
      <c r="P106" s="7"/>
      <c r="Q106" s="3"/>
      <c r="R106" s="7"/>
      <c r="S106" s="7"/>
      <c r="T106" s="7"/>
      <c r="U106" s="7"/>
      <c r="V106" s="7"/>
      <c r="W106" s="7"/>
      <c r="X106" s="7"/>
      <c r="Y106" s="7"/>
      <c r="Z106" s="7"/>
      <c r="AA106" s="7"/>
      <c r="AB106" s="7"/>
      <c r="AC106" s="7"/>
      <c r="AD106" s="7"/>
      <c r="AE106" s="7"/>
    </row>
    <row r="107" spans="1:31" ht="13.5" customHeight="1">
      <c r="A107" s="1"/>
      <c r="B107" s="1315"/>
      <c r="C107" s="3"/>
      <c r="D107" s="3"/>
      <c r="E107" s="9"/>
      <c r="F107" s="931"/>
      <c r="G107" s="3"/>
      <c r="H107" s="10"/>
      <c r="I107" s="7"/>
      <c r="J107" s="1327"/>
      <c r="K107" s="253"/>
      <c r="L107" s="253"/>
      <c r="M107" s="7"/>
      <c r="N107" s="7"/>
      <c r="O107" s="7"/>
      <c r="P107" s="7"/>
      <c r="Q107" s="3"/>
      <c r="R107" s="7"/>
      <c r="S107" s="7"/>
      <c r="T107" s="7"/>
      <c r="U107" s="7"/>
      <c r="V107" s="7"/>
      <c r="W107" s="7"/>
      <c r="X107" s="7"/>
      <c r="Y107" s="7"/>
      <c r="Z107" s="7"/>
      <c r="AA107" s="7"/>
      <c r="AB107" s="7"/>
      <c r="AC107" s="7"/>
      <c r="AD107" s="7"/>
      <c r="AE107" s="7"/>
    </row>
    <row r="108" spans="1:31" ht="13.5" customHeight="1">
      <c r="A108" s="1"/>
      <c r="B108" s="1315"/>
      <c r="C108" s="3"/>
      <c r="D108" s="3"/>
      <c r="E108" s="9"/>
      <c r="F108" s="931"/>
      <c r="G108" s="3"/>
      <c r="H108" s="10"/>
      <c r="I108" s="7"/>
      <c r="J108" s="1327"/>
      <c r="K108" s="253"/>
      <c r="L108" s="253"/>
      <c r="M108" s="7"/>
      <c r="N108" s="7"/>
      <c r="O108" s="7"/>
      <c r="P108" s="7"/>
      <c r="Q108" s="3"/>
      <c r="R108" s="7"/>
      <c r="S108" s="7"/>
      <c r="T108" s="7"/>
      <c r="U108" s="7"/>
      <c r="V108" s="7"/>
      <c r="W108" s="7"/>
      <c r="X108" s="7"/>
      <c r="Y108" s="7"/>
      <c r="Z108" s="7"/>
      <c r="AA108" s="7"/>
      <c r="AB108" s="7"/>
      <c r="AC108" s="7"/>
      <c r="AD108" s="7"/>
      <c r="AE108" s="7"/>
    </row>
    <row r="109" spans="1:31" ht="13.5" customHeight="1">
      <c r="A109" s="1"/>
      <c r="B109" s="1315"/>
      <c r="C109" s="3"/>
      <c r="D109" s="3"/>
      <c r="E109" s="9"/>
      <c r="F109" s="931"/>
      <c r="G109" s="3"/>
      <c r="H109" s="10"/>
      <c r="I109" s="7"/>
      <c r="J109" s="1327"/>
      <c r="K109" s="253"/>
      <c r="L109" s="253"/>
      <c r="M109" s="7"/>
      <c r="N109" s="7"/>
      <c r="O109" s="7"/>
      <c r="P109" s="7"/>
      <c r="Q109" s="3"/>
      <c r="R109" s="7"/>
      <c r="S109" s="7"/>
      <c r="T109" s="7"/>
      <c r="U109" s="7"/>
      <c r="V109" s="7"/>
      <c r="W109" s="7"/>
      <c r="X109" s="7"/>
      <c r="Y109" s="7"/>
      <c r="Z109" s="7"/>
      <c r="AA109" s="7"/>
      <c r="AB109" s="7"/>
      <c r="AC109" s="7"/>
      <c r="AD109" s="7"/>
      <c r="AE109" s="7"/>
    </row>
    <row r="110" spans="1:31" ht="13.5" customHeight="1">
      <c r="A110" s="1"/>
      <c r="B110" s="1315"/>
      <c r="C110" s="3"/>
      <c r="D110" s="3"/>
      <c r="E110" s="9"/>
      <c r="F110" s="931"/>
      <c r="G110" s="3"/>
      <c r="H110" s="10"/>
      <c r="I110" s="7"/>
      <c r="J110" s="1327"/>
      <c r="K110" s="253"/>
      <c r="L110" s="253"/>
      <c r="M110" s="7"/>
      <c r="N110" s="7"/>
      <c r="O110" s="7"/>
      <c r="P110" s="7"/>
      <c r="Q110" s="3"/>
      <c r="R110" s="7"/>
      <c r="S110" s="7"/>
      <c r="T110" s="7"/>
      <c r="U110" s="7"/>
      <c r="V110" s="7"/>
      <c r="W110" s="7"/>
      <c r="X110" s="7"/>
      <c r="Y110" s="7"/>
      <c r="Z110" s="7"/>
      <c r="AA110" s="7"/>
      <c r="AB110" s="7"/>
      <c r="AC110" s="7"/>
      <c r="AD110" s="7"/>
      <c r="AE110" s="7"/>
    </row>
    <row r="111" spans="1:31" ht="13.5" customHeight="1">
      <c r="A111" s="1"/>
      <c r="B111" s="1315"/>
      <c r="C111" s="3"/>
      <c r="D111" s="3"/>
      <c r="E111" s="9"/>
      <c r="F111" s="931"/>
      <c r="G111" s="3"/>
      <c r="H111" s="10"/>
      <c r="I111" s="7"/>
      <c r="J111" s="1327"/>
      <c r="K111" s="253"/>
      <c r="L111" s="253"/>
      <c r="M111" s="7"/>
      <c r="N111" s="7"/>
      <c r="O111" s="7"/>
      <c r="P111" s="7"/>
      <c r="Q111" s="3"/>
      <c r="R111" s="7"/>
      <c r="S111" s="7"/>
      <c r="T111" s="7"/>
      <c r="U111" s="7"/>
      <c r="V111" s="7"/>
      <c r="W111" s="7"/>
      <c r="X111" s="7"/>
      <c r="Y111" s="7"/>
      <c r="Z111" s="7"/>
      <c r="AA111" s="7"/>
      <c r="AB111" s="7"/>
      <c r="AC111" s="7"/>
      <c r="AD111" s="7"/>
      <c r="AE111" s="7"/>
    </row>
    <row r="112" spans="1:31" ht="13.5" customHeight="1">
      <c r="A112" s="1"/>
      <c r="B112" s="1315"/>
      <c r="C112" s="3"/>
      <c r="D112" s="3"/>
      <c r="E112" s="9"/>
      <c r="F112" s="931"/>
      <c r="G112" s="3"/>
      <c r="H112" s="10"/>
      <c r="I112" s="7"/>
      <c r="J112" s="1327"/>
      <c r="K112" s="253"/>
      <c r="L112" s="253"/>
      <c r="M112" s="7"/>
      <c r="N112" s="7"/>
      <c r="O112" s="7"/>
      <c r="P112" s="7"/>
      <c r="Q112" s="3"/>
      <c r="R112" s="7"/>
      <c r="S112" s="7"/>
      <c r="T112" s="7"/>
      <c r="U112" s="7"/>
      <c r="V112" s="7"/>
      <c r="W112" s="7"/>
      <c r="X112" s="7"/>
      <c r="Y112" s="7"/>
      <c r="Z112" s="7"/>
      <c r="AA112" s="7"/>
      <c r="AB112" s="7"/>
      <c r="AC112" s="7"/>
      <c r="AD112" s="7"/>
      <c r="AE112" s="7"/>
    </row>
    <row r="113" spans="1:31" ht="13.5" customHeight="1">
      <c r="A113" s="1"/>
      <c r="B113" s="1315"/>
      <c r="C113" s="3"/>
      <c r="D113" s="3"/>
      <c r="E113" s="9"/>
      <c r="F113" s="931"/>
      <c r="G113" s="3"/>
      <c r="H113" s="10"/>
      <c r="I113" s="7"/>
      <c r="J113" s="1327"/>
      <c r="K113" s="253"/>
      <c r="L113" s="253"/>
      <c r="M113" s="7"/>
      <c r="N113" s="7"/>
      <c r="O113" s="7"/>
      <c r="P113" s="7"/>
      <c r="Q113" s="3"/>
      <c r="R113" s="7"/>
      <c r="S113" s="7"/>
      <c r="T113" s="7"/>
      <c r="U113" s="7"/>
      <c r="V113" s="7"/>
      <c r="W113" s="7"/>
      <c r="X113" s="7"/>
      <c r="Y113" s="7"/>
      <c r="Z113" s="7"/>
      <c r="AA113" s="7"/>
      <c r="AB113" s="7"/>
      <c r="AC113" s="7"/>
      <c r="AD113" s="7"/>
      <c r="AE113" s="7"/>
    </row>
    <row r="114" spans="1:31" ht="13.5" customHeight="1">
      <c r="A114" s="1"/>
      <c r="B114" s="1315"/>
      <c r="C114" s="3"/>
      <c r="D114" s="3"/>
      <c r="E114" s="9"/>
      <c r="F114" s="931"/>
      <c r="G114" s="3"/>
      <c r="H114" s="10"/>
      <c r="I114" s="7"/>
      <c r="J114" s="1327"/>
      <c r="K114" s="253"/>
      <c r="L114" s="253"/>
      <c r="M114" s="7"/>
      <c r="N114" s="7"/>
      <c r="O114" s="7"/>
      <c r="P114" s="7"/>
      <c r="Q114" s="3"/>
      <c r="R114" s="7"/>
      <c r="S114" s="7"/>
      <c r="T114" s="7"/>
      <c r="U114" s="7"/>
      <c r="V114" s="7"/>
      <c r="W114" s="7"/>
      <c r="X114" s="7"/>
      <c r="Y114" s="7"/>
      <c r="Z114" s="7"/>
      <c r="AA114" s="7"/>
      <c r="AB114" s="7"/>
      <c r="AC114" s="7"/>
      <c r="AD114" s="7"/>
      <c r="AE114" s="7"/>
    </row>
    <row r="115" spans="1:31" ht="13.5" customHeight="1">
      <c r="A115" s="1"/>
      <c r="B115" s="1315"/>
      <c r="C115" s="3"/>
      <c r="D115" s="3"/>
      <c r="E115" s="9"/>
      <c r="F115" s="931"/>
      <c r="G115" s="3"/>
      <c r="H115" s="10"/>
      <c r="I115" s="7"/>
      <c r="J115" s="1327"/>
      <c r="K115" s="253"/>
      <c r="L115" s="253"/>
      <c r="M115" s="7"/>
      <c r="N115" s="7"/>
      <c r="O115" s="7"/>
      <c r="P115" s="7"/>
      <c r="Q115" s="3"/>
      <c r="R115" s="7"/>
      <c r="S115" s="7"/>
      <c r="T115" s="7"/>
      <c r="U115" s="7"/>
      <c r="V115" s="7"/>
      <c r="W115" s="7"/>
      <c r="X115" s="7"/>
      <c r="Y115" s="7"/>
      <c r="Z115" s="7"/>
      <c r="AA115" s="7"/>
      <c r="AB115" s="7"/>
      <c r="AC115" s="7"/>
      <c r="AD115" s="7"/>
      <c r="AE115" s="7"/>
    </row>
    <row r="116" spans="1:31" ht="13.5" customHeight="1">
      <c r="A116" s="1"/>
      <c r="B116" s="1315"/>
      <c r="C116" s="3"/>
      <c r="D116" s="3"/>
      <c r="E116" s="9"/>
      <c r="F116" s="931"/>
      <c r="G116" s="3"/>
      <c r="H116" s="10"/>
      <c r="I116" s="7"/>
      <c r="J116" s="1327"/>
      <c r="K116" s="253"/>
      <c r="L116" s="253"/>
      <c r="M116" s="7"/>
      <c r="N116" s="7"/>
      <c r="O116" s="7"/>
      <c r="P116" s="7"/>
      <c r="Q116" s="3"/>
      <c r="R116" s="7"/>
      <c r="S116" s="7"/>
      <c r="T116" s="7"/>
      <c r="U116" s="7"/>
      <c r="V116" s="7"/>
      <c r="W116" s="7"/>
      <c r="X116" s="7"/>
      <c r="Y116" s="7"/>
      <c r="Z116" s="7"/>
      <c r="AA116" s="7"/>
      <c r="AB116" s="7"/>
      <c r="AC116" s="7"/>
      <c r="AD116" s="7"/>
      <c r="AE116" s="7"/>
    </row>
    <row r="117" spans="1:31" ht="13.5" customHeight="1">
      <c r="A117" s="1"/>
      <c r="B117" s="1315"/>
      <c r="C117" s="3"/>
      <c r="D117" s="3"/>
      <c r="E117" s="9"/>
      <c r="F117" s="931"/>
      <c r="G117" s="3"/>
      <c r="H117" s="10"/>
      <c r="I117" s="7"/>
      <c r="J117" s="1327"/>
      <c r="K117" s="253"/>
      <c r="L117" s="253"/>
      <c r="M117" s="7"/>
      <c r="N117" s="7"/>
      <c r="O117" s="7"/>
      <c r="P117" s="7"/>
      <c r="Q117" s="3"/>
      <c r="R117" s="7"/>
      <c r="S117" s="7"/>
      <c r="T117" s="7"/>
      <c r="U117" s="7"/>
      <c r="V117" s="7"/>
      <c r="W117" s="7"/>
      <c r="X117" s="7"/>
      <c r="Y117" s="7"/>
      <c r="Z117" s="7"/>
      <c r="AA117" s="7"/>
      <c r="AB117" s="7"/>
      <c r="AC117" s="7"/>
      <c r="AD117" s="7"/>
      <c r="AE117" s="7"/>
    </row>
    <row r="118" spans="1:31" ht="13.5" customHeight="1">
      <c r="A118" s="1"/>
      <c r="B118" s="1315"/>
      <c r="C118" s="3"/>
      <c r="D118" s="3"/>
      <c r="E118" s="9"/>
      <c r="F118" s="931"/>
      <c r="G118" s="3"/>
      <c r="H118" s="10"/>
      <c r="I118" s="7"/>
      <c r="J118" s="1327"/>
      <c r="K118" s="253"/>
      <c r="L118" s="253"/>
      <c r="M118" s="7"/>
      <c r="N118" s="7"/>
      <c r="O118" s="7"/>
      <c r="P118" s="7"/>
      <c r="Q118" s="3"/>
      <c r="R118" s="7"/>
      <c r="S118" s="7"/>
      <c r="T118" s="7"/>
      <c r="U118" s="7"/>
      <c r="V118" s="7"/>
      <c r="W118" s="7"/>
      <c r="X118" s="7"/>
      <c r="Y118" s="7"/>
      <c r="Z118" s="7"/>
      <c r="AA118" s="7"/>
      <c r="AB118" s="7"/>
      <c r="AC118" s="7"/>
      <c r="AD118" s="7"/>
      <c r="AE118" s="7"/>
    </row>
    <row r="119" spans="1:31" ht="13.5" customHeight="1">
      <c r="A119" s="1"/>
      <c r="B119" s="1315"/>
      <c r="C119" s="3"/>
      <c r="D119" s="3"/>
      <c r="E119" s="9"/>
      <c r="F119" s="931"/>
      <c r="G119" s="3"/>
      <c r="H119" s="10"/>
      <c r="I119" s="7"/>
      <c r="J119" s="1327"/>
      <c r="K119" s="253"/>
      <c r="L119" s="253"/>
      <c r="M119" s="7"/>
      <c r="N119" s="7"/>
      <c r="O119" s="7"/>
      <c r="P119" s="7"/>
      <c r="Q119" s="3"/>
      <c r="R119" s="7"/>
      <c r="S119" s="7"/>
      <c r="T119" s="7"/>
      <c r="U119" s="7"/>
      <c r="V119" s="7"/>
      <c r="W119" s="7"/>
      <c r="X119" s="7"/>
      <c r="Y119" s="7"/>
      <c r="Z119" s="7"/>
      <c r="AA119" s="7"/>
      <c r="AB119" s="7"/>
      <c r="AC119" s="7"/>
      <c r="AD119" s="7"/>
      <c r="AE119" s="7"/>
    </row>
    <row r="120" spans="1:31" ht="13.5" customHeight="1">
      <c r="A120" s="1"/>
      <c r="B120" s="1315"/>
      <c r="C120" s="3"/>
      <c r="D120" s="3"/>
      <c r="E120" s="9"/>
      <c r="F120" s="931"/>
      <c r="G120" s="3"/>
      <c r="H120" s="10"/>
      <c r="I120" s="7"/>
      <c r="J120" s="1327"/>
      <c r="K120" s="253"/>
      <c r="L120" s="253"/>
      <c r="M120" s="7"/>
      <c r="N120" s="7"/>
      <c r="O120" s="7"/>
      <c r="P120" s="7"/>
      <c r="Q120" s="3"/>
      <c r="R120" s="7"/>
      <c r="S120" s="7"/>
      <c r="T120" s="7"/>
      <c r="U120" s="7"/>
      <c r="V120" s="7"/>
      <c r="W120" s="7"/>
      <c r="X120" s="7"/>
      <c r="Y120" s="7"/>
      <c r="Z120" s="7"/>
      <c r="AA120" s="7"/>
      <c r="AB120" s="7"/>
      <c r="AC120" s="7"/>
      <c r="AD120" s="7"/>
      <c r="AE120" s="7"/>
    </row>
    <row r="121" spans="1:31" ht="13.5" customHeight="1">
      <c r="A121" s="1"/>
      <c r="B121" s="1315"/>
      <c r="C121" s="3"/>
      <c r="D121" s="3"/>
      <c r="E121" s="9"/>
      <c r="F121" s="931"/>
      <c r="G121" s="3"/>
      <c r="H121" s="10"/>
      <c r="I121" s="7"/>
      <c r="J121" s="1327"/>
      <c r="K121" s="253"/>
      <c r="L121" s="253"/>
      <c r="M121" s="7"/>
      <c r="N121" s="7"/>
      <c r="O121" s="7"/>
      <c r="P121" s="7"/>
      <c r="Q121" s="3"/>
      <c r="R121" s="7"/>
      <c r="S121" s="7"/>
      <c r="T121" s="7"/>
      <c r="U121" s="7"/>
      <c r="V121" s="7"/>
      <c r="W121" s="7"/>
      <c r="X121" s="7"/>
      <c r="Y121" s="7"/>
      <c r="Z121" s="7"/>
      <c r="AA121" s="7"/>
      <c r="AB121" s="7"/>
      <c r="AC121" s="7"/>
      <c r="AD121" s="7"/>
      <c r="AE121" s="7"/>
    </row>
    <row r="122" spans="1:31" ht="13.5" customHeight="1">
      <c r="A122" s="1"/>
      <c r="B122" s="1315"/>
      <c r="C122" s="3"/>
      <c r="D122" s="3"/>
      <c r="E122" s="9"/>
      <c r="F122" s="931"/>
      <c r="G122" s="3"/>
      <c r="H122" s="10"/>
      <c r="I122" s="7"/>
      <c r="J122" s="1327"/>
      <c r="K122" s="253"/>
      <c r="L122" s="253"/>
      <c r="M122" s="7"/>
      <c r="N122" s="7"/>
      <c r="O122" s="7"/>
      <c r="P122" s="7"/>
      <c r="Q122" s="3"/>
      <c r="R122" s="7"/>
      <c r="S122" s="7"/>
      <c r="T122" s="7"/>
      <c r="U122" s="7"/>
      <c r="V122" s="7"/>
      <c r="W122" s="7"/>
      <c r="X122" s="7"/>
      <c r="Y122" s="7"/>
      <c r="Z122" s="7"/>
      <c r="AA122" s="7"/>
      <c r="AB122" s="7"/>
      <c r="AC122" s="7"/>
      <c r="AD122" s="7"/>
      <c r="AE122" s="7"/>
    </row>
    <row r="123" spans="1:31" ht="13.5" customHeight="1">
      <c r="A123" s="1"/>
      <c r="B123" s="1315"/>
      <c r="C123" s="3"/>
      <c r="D123" s="3"/>
      <c r="E123" s="9"/>
      <c r="F123" s="931"/>
      <c r="G123" s="3"/>
      <c r="H123" s="10"/>
      <c r="I123" s="7"/>
      <c r="J123" s="1327"/>
      <c r="K123" s="253"/>
      <c r="L123" s="253"/>
      <c r="M123" s="7"/>
      <c r="N123" s="7"/>
      <c r="O123" s="7"/>
      <c r="P123" s="7"/>
      <c r="Q123" s="3"/>
      <c r="R123" s="7"/>
      <c r="S123" s="7"/>
      <c r="T123" s="7"/>
      <c r="U123" s="7"/>
      <c r="V123" s="7"/>
      <c r="W123" s="7"/>
      <c r="X123" s="7"/>
      <c r="Y123" s="7"/>
      <c r="Z123" s="7"/>
      <c r="AA123" s="7"/>
      <c r="AB123" s="7"/>
      <c r="AC123" s="7"/>
      <c r="AD123" s="7"/>
      <c r="AE123" s="7"/>
    </row>
    <row r="124" spans="1:31" ht="13.5" customHeight="1">
      <c r="A124" s="1"/>
      <c r="B124" s="1315"/>
      <c r="C124" s="3"/>
      <c r="D124" s="3"/>
      <c r="E124" s="9"/>
      <c r="F124" s="931"/>
      <c r="G124" s="3"/>
      <c r="H124" s="10"/>
      <c r="I124" s="7"/>
      <c r="J124" s="1327"/>
      <c r="K124" s="253"/>
      <c r="L124" s="253"/>
      <c r="M124" s="7"/>
      <c r="N124" s="7"/>
      <c r="O124" s="7"/>
      <c r="P124" s="7"/>
      <c r="Q124" s="3"/>
      <c r="R124" s="7"/>
      <c r="S124" s="7"/>
      <c r="T124" s="7"/>
      <c r="U124" s="7"/>
      <c r="V124" s="7"/>
      <c r="W124" s="7"/>
      <c r="X124" s="7"/>
      <c r="Y124" s="7"/>
      <c r="Z124" s="7"/>
      <c r="AA124" s="7"/>
      <c r="AB124" s="7"/>
      <c r="AC124" s="7"/>
      <c r="AD124" s="7"/>
      <c r="AE124" s="7"/>
    </row>
    <row r="125" spans="1:31" ht="13.5" customHeight="1">
      <c r="A125" s="1"/>
      <c r="B125" s="1315"/>
      <c r="C125" s="3"/>
      <c r="D125" s="3"/>
      <c r="E125" s="9"/>
      <c r="F125" s="931"/>
      <c r="G125" s="3"/>
      <c r="H125" s="10"/>
      <c r="I125" s="7"/>
      <c r="J125" s="1327"/>
      <c r="K125" s="253"/>
      <c r="L125" s="253"/>
      <c r="M125" s="7"/>
      <c r="N125" s="7"/>
      <c r="O125" s="7"/>
      <c r="P125" s="7"/>
      <c r="Q125" s="3"/>
      <c r="R125" s="7"/>
      <c r="S125" s="7"/>
      <c r="T125" s="7"/>
      <c r="U125" s="7"/>
      <c r="V125" s="7"/>
      <c r="W125" s="7"/>
      <c r="X125" s="7"/>
      <c r="Y125" s="7"/>
      <c r="Z125" s="7"/>
      <c r="AA125" s="7"/>
      <c r="AB125" s="7"/>
      <c r="AC125" s="7"/>
      <c r="AD125" s="7"/>
      <c r="AE125" s="7"/>
    </row>
    <row r="126" spans="1:31" ht="13.5" customHeight="1">
      <c r="A126" s="1"/>
      <c r="B126" s="1315"/>
      <c r="C126" s="3"/>
      <c r="D126" s="3"/>
      <c r="E126" s="9"/>
      <c r="F126" s="931"/>
      <c r="G126" s="3"/>
      <c r="H126" s="10"/>
      <c r="I126" s="7"/>
      <c r="J126" s="1327"/>
      <c r="K126" s="253"/>
      <c r="L126" s="253"/>
      <c r="M126" s="7"/>
      <c r="N126" s="7"/>
      <c r="O126" s="7"/>
      <c r="P126" s="7"/>
      <c r="Q126" s="3"/>
      <c r="R126" s="7"/>
      <c r="S126" s="7"/>
      <c r="T126" s="7"/>
      <c r="U126" s="7"/>
      <c r="V126" s="7"/>
      <c r="W126" s="7"/>
      <c r="X126" s="7"/>
      <c r="Y126" s="7"/>
      <c r="Z126" s="7"/>
      <c r="AA126" s="7"/>
      <c r="AB126" s="7"/>
      <c r="AC126" s="7"/>
      <c r="AD126" s="7"/>
      <c r="AE126" s="7"/>
    </row>
    <row r="127" spans="1:31" ht="13.5" customHeight="1">
      <c r="A127" s="1"/>
      <c r="B127" s="1315"/>
      <c r="C127" s="3"/>
      <c r="D127" s="3"/>
      <c r="E127" s="9"/>
      <c r="F127" s="931"/>
      <c r="G127" s="3"/>
      <c r="H127" s="10"/>
      <c r="I127" s="7"/>
      <c r="J127" s="1327"/>
      <c r="K127" s="253"/>
      <c r="L127" s="253"/>
      <c r="M127" s="7"/>
      <c r="N127" s="7"/>
      <c r="O127" s="7"/>
      <c r="P127" s="7"/>
      <c r="Q127" s="3"/>
      <c r="R127" s="7"/>
      <c r="S127" s="7"/>
      <c r="T127" s="7"/>
      <c r="U127" s="7"/>
      <c r="V127" s="7"/>
      <c r="W127" s="7"/>
      <c r="X127" s="7"/>
      <c r="Y127" s="7"/>
      <c r="Z127" s="7"/>
      <c r="AA127" s="7"/>
      <c r="AB127" s="7"/>
      <c r="AC127" s="7"/>
      <c r="AD127" s="7"/>
      <c r="AE127" s="7"/>
    </row>
    <row r="128" spans="1:31" ht="13.5" customHeight="1">
      <c r="A128" s="1"/>
      <c r="B128" s="1315"/>
      <c r="C128" s="3"/>
      <c r="D128" s="3"/>
      <c r="E128" s="9"/>
      <c r="F128" s="931"/>
      <c r="G128" s="3"/>
      <c r="H128" s="10"/>
      <c r="I128" s="7"/>
      <c r="J128" s="1327"/>
      <c r="K128" s="253"/>
      <c r="L128" s="253"/>
      <c r="M128" s="7"/>
      <c r="N128" s="7"/>
      <c r="O128" s="7"/>
      <c r="P128" s="7"/>
      <c r="Q128" s="3"/>
      <c r="R128" s="7"/>
      <c r="S128" s="7"/>
      <c r="T128" s="7"/>
      <c r="U128" s="7"/>
      <c r="V128" s="7"/>
      <c r="W128" s="7"/>
      <c r="X128" s="7"/>
      <c r="Y128" s="7"/>
      <c r="Z128" s="7"/>
      <c r="AA128" s="7"/>
      <c r="AB128" s="7"/>
      <c r="AC128" s="7"/>
      <c r="AD128" s="7"/>
      <c r="AE128" s="7"/>
    </row>
    <row r="129" spans="1:31" ht="13.5" customHeight="1">
      <c r="A129" s="1"/>
      <c r="B129" s="1315"/>
      <c r="C129" s="3"/>
      <c r="D129" s="3"/>
      <c r="E129" s="9"/>
      <c r="F129" s="931"/>
      <c r="G129" s="3"/>
      <c r="H129" s="10"/>
      <c r="I129" s="7"/>
      <c r="J129" s="1327"/>
      <c r="K129" s="253"/>
      <c r="L129" s="253"/>
      <c r="M129" s="7"/>
      <c r="N129" s="7"/>
      <c r="O129" s="7"/>
      <c r="P129" s="7"/>
      <c r="Q129" s="3"/>
      <c r="R129" s="7"/>
      <c r="S129" s="7"/>
      <c r="T129" s="7"/>
      <c r="U129" s="7"/>
      <c r="V129" s="7"/>
      <c r="W129" s="7"/>
      <c r="X129" s="7"/>
      <c r="Y129" s="7"/>
      <c r="Z129" s="7"/>
      <c r="AA129" s="7"/>
      <c r="AB129" s="7"/>
      <c r="AC129" s="7"/>
      <c r="AD129" s="7"/>
      <c r="AE129" s="7"/>
    </row>
    <row r="130" spans="1:31" ht="13.5" customHeight="1">
      <c r="A130" s="1"/>
      <c r="B130" s="1315"/>
      <c r="C130" s="3"/>
      <c r="D130" s="3"/>
      <c r="E130" s="9"/>
      <c r="F130" s="931"/>
      <c r="G130" s="3"/>
      <c r="H130" s="10"/>
      <c r="I130" s="7"/>
      <c r="J130" s="1327"/>
      <c r="K130" s="253"/>
      <c r="L130" s="253"/>
      <c r="M130" s="7"/>
      <c r="N130" s="7"/>
      <c r="O130" s="7"/>
      <c r="P130" s="7"/>
      <c r="Q130" s="3"/>
      <c r="R130" s="7"/>
      <c r="S130" s="7"/>
      <c r="T130" s="7"/>
      <c r="U130" s="7"/>
      <c r="V130" s="7"/>
      <c r="W130" s="7"/>
      <c r="X130" s="7"/>
      <c r="Y130" s="7"/>
      <c r="Z130" s="7"/>
      <c r="AA130" s="7"/>
      <c r="AB130" s="7"/>
      <c r="AC130" s="7"/>
      <c r="AD130" s="7"/>
      <c r="AE130" s="7"/>
    </row>
    <row r="131" spans="1:31" ht="13.5" customHeight="1">
      <c r="A131" s="1"/>
      <c r="B131" s="1315"/>
      <c r="C131" s="3"/>
      <c r="D131" s="3"/>
      <c r="E131" s="9"/>
      <c r="F131" s="931"/>
      <c r="G131" s="3"/>
      <c r="H131" s="10"/>
      <c r="I131" s="7"/>
      <c r="J131" s="1327"/>
      <c r="K131" s="253"/>
      <c r="L131" s="253"/>
      <c r="M131" s="7"/>
      <c r="N131" s="7"/>
      <c r="O131" s="7"/>
      <c r="P131" s="7"/>
      <c r="Q131" s="3"/>
      <c r="R131" s="7"/>
      <c r="S131" s="7"/>
      <c r="T131" s="7"/>
      <c r="U131" s="7"/>
      <c r="V131" s="7"/>
      <c r="W131" s="7"/>
      <c r="X131" s="7"/>
      <c r="Y131" s="7"/>
      <c r="Z131" s="7"/>
      <c r="AA131" s="7"/>
      <c r="AB131" s="7"/>
      <c r="AC131" s="7"/>
      <c r="AD131" s="7"/>
      <c r="AE131" s="7"/>
    </row>
    <row r="132" spans="1:31" ht="13.5" customHeight="1">
      <c r="A132" s="1"/>
      <c r="B132" s="1315"/>
      <c r="C132" s="3"/>
      <c r="D132" s="3"/>
      <c r="E132" s="9"/>
      <c r="F132" s="931"/>
      <c r="G132" s="3"/>
      <c r="H132" s="10"/>
      <c r="I132" s="7"/>
      <c r="J132" s="1327"/>
      <c r="K132" s="253"/>
      <c r="L132" s="253"/>
      <c r="M132" s="7"/>
      <c r="N132" s="7"/>
      <c r="O132" s="7"/>
      <c r="P132" s="7"/>
      <c r="Q132" s="3"/>
      <c r="R132" s="7"/>
      <c r="S132" s="7"/>
      <c r="T132" s="7"/>
      <c r="U132" s="7"/>
      <c r="V132" s="7"/>
      <c r="W132" s="7"/>
      <c r="X132" s="7"/>
      <c r="Y132" s="7"/>
      <c r="Z132" s="7"/>
      <c r="AA132" s="7"/>
      <c r="AB132" s="7"/>
      <c r="AC132" s="7"/>
      <c r="AD132" s="7"/>
      <c r="AE132" s="7"/>
    </row>
    <row r="133" spans="1:31" ht="13.5" customHeight="1">
      <c r="A133" s="1"/>
      <c r="B133" s="1315"/>
      <c r="C133" s="3"/>
      <c r="D133" s="3"/>
      <c r="E133" s="9"/>
      <c r="F133" s="931"/>
      <c r="G133" s="3"/>
      <c r="H133" s="10"/>
      <c r="I133" s="7"/>
      <c r="J133" s="1327"/>
      <c r="K133" s="253"/>
      <c r="L133" s="253"/>
      <c r="M133" s="7"/>
      <c r="N133" s="7"/>
      <c r="O133" s="7"/>
      <c r="P133" s="7"/>
      <c r="Q133" s="3"/>
      <c r="R133" s="7"/>
      <c r="S133" s="7"/>
      <c r="T133" s="7"/>
      <c r="U133" s="7"/>
      <c r="V133" s="7"/>
      <c r="W133" s="7"/>
      <c r="X133" s="7"/>
      <c r="Y133" s="7"/>
      <c r="Z133" s="7"/>
      <c r="AA133" s="7"/>
      <c r="AB133" s="7"/>
      <c r="AC133" s="7"/>
      <c r="AD133" s="7"/>
      <c r="AE133" s="7"/>
    </row>
    <row r="134" spans="1:31" ht="13.5" customHeight="1">
      <c r="A134" s="1"/>
      <c r="B134" s="1315"/>
      <c r="C134" s="3"/>
      <c r="D134" s="3"/>
      <c r="E134" s="9"/>
      <c r="F134" s="931"/>
      <c r="G134" s="3"/>
      <c r="H134" s="10"/>
      <c r="I134" s="7"/>
      <c r="J134" s="1327"/>
      <c r="K134" s="253"/>
      <c r="L134" s="253"/>
      <c r="M134" s="7"/>
      <c r="N134" s="7"/>
      <c r="O134" s="7"/>
      <c r="P134" s="7"/>
      <c r="Q134" s="3"/>
      <c r="R134" s="7"/>
      <c r="S134" s="7"/>
      <c r="T134" s="7"/>
      <c r="U134" s="7"/>
      <c r="V134" s="7"/>
      <c r="W134" s="7"/>
      <c r="X134" s="7"/>
      <c r="Y134" s="7"/>
      <c r="Z134" s="7"/>
      <c r="AA134" s="7"/>
      <c r="AB134" s="7"/>
      <c r="AC134" s="7"/>
      <c r="AD134" s="7"/>
      <c r="AE134" s="7"/>
    </row>
    <row r="135" spans="1:31" ht="13.5" customHeight="1">
      <c r="A135" s="1"/>
      <c r="B135" s="1315"/>
      <c r="C135" s="3"/>
      <c r="D135" s="3"/>
      <c r="E135" s="9"/>
      <c r="F135" s="931"/>
      <c r="G135" s="3"/>
      <c r="H135" s="10"/>
      <c r="I135" s="7"/>
      <c r="J135" s="1327"/>
      <c r="K135" s="253"/>
      <c r="L135" s="253"/>
      <c r="M135" s="7"/>
      <c r="N135" s="7"/>
      <c r="O135" s="7"/>
      <c r="P135" s="7"/>
      <c r="Q135" s="3"/>
      <c r="R135" s="7"/>
      <c r="S135" s="7"/>
      <c r="T135" s="7"/>
      <c r="U135" s="7"/>
      <c r="V135" s="7"/>
      <c r="W135" s="7"/>
      <c r="X135" s="7"/>
      <c r="Y135" s="7"/>
      <c r="Z135" s="7"/>
      <c r="AA135" s="7"/>
      <c r="AB135" s="7"/>
      <c r="AC135" s="7"/>
      <c r="AD135" s="7"/>
      <c r="AE135" s="7"/>
    </row>
    <row r="136" spans="1:31" ht="13.5" customHeight="1">
      <c r="A136" s="1"/>
      <c r="B136" s="1315"/>
      <c r="C136" s="3"/>
      <c r="D136" s="3"/>
      <c r="E136" s="9"/>
      <c r="F136" s="931"/>
      <c r="G136" s="3"/>
      <c r="H136" s="10"/>
      <c r="I136" s="7"/>
      <c r="J136" s="1327"/>
      <c r="K136" s="253"/>
      <c r="L136" s="253"/>
      <c r="M136" s="7"/>
      <c r="N136" s="7"/>
      <c r="O136" s="7"/>
      <c r="P136" s="7"/>
      <c r="Q136" s="3"/>
      <c r="R136" s="7"/>
      <c r="S136" s="7"/>
      <c r="T136" s="7"/>
      <c r="U136" s="7"/>
      <c r="V136" s="7"/>
      <c r="W136" s="7"/>
      <c r="X136" s="7"/>
      <c r="Y136" s="7"/>
      <c r="Z136" s="7"/>
      <c r="AA136" s="7"/>
      <c r="AB136" s="7"/>
      <c r="AC136" s="7"/>
      <c r="AD136" s="7"/>
      <c r="AE136" s="7"/>
    </row>
    <row r="137" spans="1:31" ht="13.5" customHeight="1">
      <c r="A137" s="1"/>
      <c r="B137" s="1315"/>
      <c r="C137" s="3"/>
      <c r="D137" s="3"/>
      <c r="E137" s="9"/>
      <c r="F137" s="931"/>
      <c r="G137" s="3"/>
      <c r="H137" s="10"/>
      <c r="I137" s="7"/>
      <c r="J137" s="1327"/>
      <c r="K137" s="253"/>
      <c r="L137" s="253"/>
      <c r="M137" s="7"/>
      <c r="N137" s="7"/>
      <c r="O137" s="7"/>
      <c r="P137" s="7"/>
      <c r="Q137" s="3"/>
      <c r="R137" s="7"/>
      <c r="S137" s="7"/>
      <c r="T137" s="7"/>
      <c r="U137" s="7"/>
      <c r="V137" s="7"/>
      <c r="W137" s="7"/>
      <c r="X137" s="7"/>
      <c r="Y137" s="7"/>
      <c r="Z137" s="7"/>
      <c r="AA137" s="7"/>
      <c r="AB137" s="7"/>
      <c r="AC137" s="7"/>
      <c r="AD137" s="7"/>
      <c r="AE137" s="7"/>
    </row>
    <row r="138" spans="1:31" ht="13.5" customHeight="1">
      <c r="A138" s="1"/>
      <c r="B138" s="1315"/>
      <c r="C138" s="3"/>
      <c r="D138" s="3"/>
      <c r="E138" s="9"/>
      <c r="F138" s="931"/>
      <c r="G138" s="3"/>
      <c r="H138" s="10"/>
      <c r="I138" s="7"/>
      <c r="J138" s="1327"/>
      <c r="K138" s="253"/>
      <c r="L138" s="253"/>
      <c r="M138" s="7"/>
      <c r="N138" s="7"/>
      <c r="O138" s="7"/>
      <c r="P138" s="7"/>
      <c r="Q138" s="3"/>
      <c r="R138" s="7"/>
      <c r="S138" s="7"/>
      <c r="T138" s="7"/>
      <c r="U138" s="7"/>
      <c r="V138" s="7"/>
      <c r="W138" s="7"/>
      <c r="X138" s="7"/>
      <c r="Y138" s="7"/>
      <c r="Z138" s="7"/>
      <c r="AA138" s="7"/>
      <c r="AB138" s="7"/>
      <c r="AC138" s="7"/>
      <c r="AD138" s="7"/>
      <c r="AE138" s="7"/>
    </row>
    <row r="139" spans="1:31" ht="13.5" customHeight="1">
      <c r="A139" s="1"/>
      <c r="B139" s="1315"/>
      <c r="C139" s="3"/>
      <c r="D139" s="3"/>
      <c r="E139" s="9"/>
      <c r="F139" s="931"/>
      <c r="G139" s="3"/>
      <c r="H139" s="10"/>
      <c r="I139" s="7"/>
      <c r="J139" s="1327"/>
      <c r="K139" s="253"/>
      <c r="L139" s="253"/>
      <c r="M139" s="7"/>
      <c r="N139" s="7"/>
      <c r="O139" s="7"/>
      <c r="P139" s="7"/>
      <c r="Q139" s="3"/>
      <c r="R139" s="7"/>
      <c r="S139" s="7"/>
      <c r="T139" s="7"/>
      <c r="U139" s="7"/>
      <c r="V139" s="7"/>
      <c r="W139" s="7"/>
      <c r="X139" s="7"/>
      <c r="Y139" s="7"/>
      <c r="Z139" s="7"/>
      <c r="AA139" s="7"/>
      <c r="AB139" s="7"/>
      <c r="AC139" s="7"/>
      <c r="AD139" s="7"/>
      <c r="AE139" s="7"/>
    </row>
    <row r="140" spans="1:31" ht="13.5" customHeight="1">
      <c r="A140" s="1"/>
      <c r="B140" s="1315"/>
      <c r="C140" s="3"/>
      <c r="D140" s="3"/>
      <c r="E140" s="9"/>
      <c r="F140" s="931"/>
      <c r="G140" s="3"/>
      <c r="H140" s="10"/>
      <c r="I140" s="7"/>
      <c r="J140" s="1327"/>
      <c r="K140" s="253"/>
      <c r="L140" s="253"/>
      <c r="M140" s="7"/>
      <c r="N140" s="7"/>
      <c r="O140" s="7"/>
      <c r="P140" s="7"/>
      <c r="Q140" s="3"/>
      <c r="R140" s="7"/>
      <c r="S140" s="7"/>
      <c r="T140" s="7"/>
      <c r="U140" s="7"/>
      <c r="V140" s="7"/>
      <c r="W140" s="7"/>
      <c r="X140" s="7"/>
      <c r="Y140" s="7"/>
      <c r="Z140" s="7"/>
      <c r="AA140" s="7"/>
      <c r="AB140" s="7"/>
      <c r="AC140" s="7"/>
      <c r="AD140" s="7"/>
      <c r="AE140" s="7"/>
    </row>
    <row r="141" spans="1:31" ht="13.5" customHeight="1">
      <c r="A141" s="1"/>
      <c r="B141" s="1315"/>
      <c r="C141" s="3"/>
      <c r="D141" s="3"/>
      <c r="E141" s="9"/>
      <c r="F141" s="931"/>
      <c r="G141" s="3"/>
      <c r="H141" s="10"/>
      <c r="I141" s="7"/>
      <c r="J141" s="1327"/>
      <c r="K141" s="253"/>
      <c r="L141" s="253"/>
      <c r="M141" s="7"/>
      <c r="N141" s="7"/>
      <c r="O141" s="7"/>
      <c r="P141" s="7"/>
      <c r="Q141" s="3"/>
      <c r="R141" s="7"/>
      <c r="S141" s="7"/>
      <c r="T141" s="7"/>
      <c r="U141" s="7"/>
      <c r="V141" s="7"/>
      <c r="W141" s="7"/>
      <c r="X141" s="7"/>
      <c r="Y141" s="7"/>
      <c r="Z141" s="7"/>
      <c r="AA141" s="7"/>
      <c r="AB141" s="7"/>
      <c r="AC141" s="7"/>
      <c r="AD141" s="7"/>
      <c r="AE141" s="7"/>
    </row>
    <row r="142" spans="1:31" ht="13.5" customHeight="1">
      <c r="A142" s="1"/>
      <c r="B142" s="1315"/>
      <c r="C142" s="3"/>
      <c r="D142" s="3"/>
      <c r="E142" s="9"/>
      <c r="F142" s="931"/>
      <c r="G142" s="3"/>
      <c r="H142" s="10"/>
      <c r="I142" s="7"/>
      <c r="J142" s="1327"/>
      <c r="K142" s="253"/>
      <c r="L142" s="253"/>
      <c r="M142" s="7"/>
      <c r="N142" s="7"/>
      <c r="O142" s="7"/>
      <c r="P142" s="7"/>
      <c r="Q142" s="3"/>
      <c r="R142" s="7"/>
      <c r="S142" s="7"/>
      <c r="T142" s="7"/>
      <c r="U142" s="7"/>
      <c r="V142" s="7"/>
      <c r="W142" s="7"/>
      <c r="X142" s="7"/>
      <c r="Y142" s="7"/>
      <c r="Z142" s="7"/>
      <c r="AA142" s="7"/>
      <c r="AB142" s="7"/>
      <c r="AC142" s="7"/>
      <c r="AD142" s="7"/>
      <c r="AE142" s="7"/>
    </row>
    <row r="143" spans="1:31" ht="13.5" customHeight="1">
      <c r="A143" s="1"/>
      <c r="B143" s="1315"/>
      <c r="C143" s="3"/>
      <c r="D143" s="3"/>
      <c r="E143" s="9"/>
      <c r="F143" s="931"/>
      <c r="G143" s="3"/>
      <c r="H143" s="10"/>
      <c r="I143" s="7"/>
      <c r="J143" s="1327"/>
      <c r="K143" s="253"/>
      <c r="L143" s="253"/>
      <c r="M143" s="7"/>
      <c r="N143" s="7"/>
      <c r="O143" s="7"/>
      <c r="P143" s="7"/>
      <c r="Q143" s="3"/>
      <c r="R143" s="7"/>
      <c r="S143" s="7"/>
      <c r="T143" s="7"/>
      <c r="U143" s="7"/>
      <c r="V143" s="7"/>
      <c r="W143" s="7"/>
      <c r="X143" s="7"/>
      <c r="Y143" s="7"/>
      <c r="Z143" s="7"/>
      <c r="AA143" s="7"/>
      <c r="AB143" s="7"/>
      <c r="AC143" s="7"/>
      <c r="AD143" s="7"/>
      <c r="AE143" s="7"/>
    </row>
    <row r="144" spans="1:31" ht="13.5" customHeight="1">
      <c r="A144" s="1"/>
      <c r="B144" s="1315"/>
      <c r="C144" s="3"/>
      <c r="D144" s="3"/>
      <c r="E144" s="9"/>
      <c r="F144" s="931"/>
      <c r="G144" s="3"/>
      <c r="H144" s="10"/>
      <c r="I144" s="7"/>
      <c r="J144" s="1327"/>
      <c r="K144" s="253"/>
      <c r="L144" s="253"/>
      <c r="M144" s="7"/>
      <c r="N144" s="7"/>
      <c r="O144" s="7"/>
      <c r="P144" s="7"/>
      <c r="Q144" s="3"/>
      <c r="R144" s="7"/>
      <c r="S144" s="7"/>
      <c r="T144" s="7"/>
      <c r="U144" s="7"/>
      <c r="V144" s="7"/>
      <c r="W144" s="7"/>
      <c r="X144" s="7"/>
      <c r="Y144" s="7"/>
      <c r="Z144" s="7"/>
      <c r="AA144" s="7"/>
      <c r="AB144" s="7"/>
      <c r="AC144" s="7"/>
      <c r="AD144" s="7"/>
      <c r="AE144" s="7"/>
    </row>
    <row r="145" spans="1:31" ht="13.5" customHeight="1">
      <c r="A145" s="1"/>
      <c r="B145" s="1315"/>
      <c r="C145" s="3"/>
      <c r="D145" s="3"/>
      <c r="E145" s="9"/>
      <c r="F145" s="931"/>
      <c r="G145" s="3"/>
      <c r="H145" s="10"/>
      <c r="I145" s="7"/>
      <c r="J145" s="1327"/>
      <c r="K145" s="253"/>
      <c r="L145" s="253"/>
      <c r="M145" s="7"/>
      <c r="N145" s="7"/>
      <c r="O145" s="7"/>
      <c r="P145" s="7"/>
      <c r="Q145" s="3"/>
      <c r="R145" s="7"/>
      <c r="S145" s="7"/>
      <c r="T145" s="7"/>
      <c r="U145" s="7"/>
      <c r="V145" s="7"/>
      <c r="W145" s="7"/>
      <c r="X145" s="7"/>
      <c r="Y145" s="7"/>
      <c r="Z145" s="7"/>
      <c r="AA145" s="7"/>
      <c r="AB145" s="7"/>
      <c r="AC145" s="7"/>
      <c r="AD145" s="7"/>
      <c r="AE145" s="7"/>
    </row>
    <row r="146" spans="1:31" ht="13.5" customHeight="1">
      <c r="A146" s="1"/>
      <c r="B146" s="1315"/>
      <c r="C146" s="3"/>
      <c r="D146" s="3"/>
      <c r="E146" s="9"/>
      <c r="F146" s="931"/>
      <c r="G146" s="3"/>
      <c r="H146" s="10"/>
      <c r="I146" s="7"/>
      <c r="J146" s="1327"/>
      <c r="K146" s="253"/>
      <c r="L146" s="253"/>
      <c r="M146" s="7"/>
      <c r="N146" s="7"/>
      <c r="O146" s="7"/>
      <c r="P146" s="7"/>
      <c r="Q146" s="3"/>
      <c r="R146" s="7"/>
      <c r="S146" s="7"/>
      <c r="T146" s="7"/>
      <c r="U146" s="7"/>
      <c r="V146" s="7"/>
      <c r="W146" s="7"/>
      <c r="X146" s="7"/>
      <c r="Y146" s="7"/>
      <c r="Z146" s="7"/>
      <c r="AA146" s="7"/>
      <c r="AB146" s="7"/>
      <c r="AC146" s="7"/>
      <c r="AD146" s="7"/>
      <c r="AE146" s="7"/>
    </row>
    <row r="147" spans="1:31" ht="13.5" customHeight="1">
      <c r="A147" s="1"/>
      <c r="B147" s="1315"/>
      <c r="C147" s="3"/>
      <c r="D147" s="3"/>
      <c r="E147" s="9"/>
      <c r="F147" s="931"/>
      <c r="G147" s="3"/>
      <c r="H147" s="10"/>
      <c r="I147" s="7"/>
      <c r="J147" s="1327"/>
      <c r="K147" s="253"/>
      <c r="L147" s="253"/>
      <c r="M147" s="7"/>
      <c r="N147" s="7"/>
      <c r="O147" s="7"/>
      <c r="P147" s="7"/>
      <c r="Q147" s="3"/>
      <c r="R147" s="7"/>
      <c r="S147" s="7"/>
      <c r="T147" s="7"/>
      <c r="U147" s="7"/>
      <c r="V147" s="7"/>
      <c r="W147" s="7"/>
      <c r="X147" s="7"/>
      <c r="Y147" s="7"/>
      <c r="Z147" s="7"/>
      <c r="AA147" s="7"/>
      <c r="AB147" s="7"/>
      <c r="AC147" s="7"/>
      <c r="AD147" s="7"/>
      <c r="AE147" s="7"/>
    </row>
    <row r="148" spans="1:31" ht="13.5" customHeight="1">
      <c r="A148" s="1"/>
      <c r="B148" s="1315"/>
      <c r="C148" s="3"/>
      <c r="D148" s="3"/>
      <c r="E148" s="9"/>
      <c r="F148" s="931"/>
      <c r="G148" s="3"/>
      <c r="H148" s="10"/>
      <c r="I148" s="7"/>
      <c r="J148" s="1327"/>
      <c r="K148" s="253"/>
      <c r="L148" s="253"/>
      <c r="M148" s="7"/>
      <c r="N148" s="7"/>
      <c r="O148" s="7"/>
      <c r="P148" s="7"/>
      <c r="Q148" s="3"/>
      <c r="R148" s="7"/>
      <c r="S148" s="7"/>
      <c r="T148" s="7"/>
      <c r="U148" s="7"/>
      <c r="V148" s="7"/>
      <c r="W148" s="7"/>
      <c r="X148" s="7"/>
      <c r="Y148" s="7"/>
      <c r="Z148" s="7"/>
      <c r="AA148" s="7"/>
      <c r="AB148" s="7"/>
      <c r="AC148" s="7"/>
      <c r="AD148" s="7"/>
      <c r="AE148" s="7"/>
    </row>
    <row r="149" spans="1:31" ht="13.5" customHeight="1">
      <c r="A149" s="1"/>
      <c r="B149" s="1315"/>
      <c r="C149" s="3"/>
      <c r="D149" s="3"/>
      <c r="E149" s="9"/>
      <c r="F149" s="931"/>
      <c r="G149" s="3"/>
      <c r="H149" s="10"/>
      <c r="I149" s="7"/>
      <c r="J149" s="1327"/>
      <c r="K149" s="253"/>
      <c r="L149" s="253"/>
      <c r="M149" s="7"/>
      <c r="N149" s="7"/>
      <c r="O149" s="7"/>
      <c r="P149" s="7"/>
      <c r="Q149" s="3"/>
      <c r="R149" s="7"/>
      <c r="S149" s="7"/>
      <c r="T149" s="7"/>
      <c r="U149" s="7"/>
      <c r="V149" s="7"/>
      <c r="W149" s="7"/>
      <c r="X149" s="7"/>
      <c r="Y149" s="7"/>
      <c r="Z149" s="7"/>
      <c r="AA149" s="7"/>
      <c r="AB149" s="7"/>
      <c r="AC149" s="7"/>
      <c r="AD149" s="7"/>
      <c r="AE149" s="7"/>
    </row>
    <row r="150" spans="1:31" ht="13.5" customHeight="1">
      <c r="A150" s="1"/>
      <c r="B150" s="1315"/>
      <c r="C150" s="3"/>
      <c r="D150" s="3"/>
      <c r="E150" s="9"/>
      <c r="F150" s="931"/>
      <c r="G150" s="3"/>
      <c r="H150" s="10"/>
      <c r="I150" s="7"/>
      <c r="J150" s="1327"/>
      <c r="K150" s="253"/>
      <c r="L150" s="253"/>
      <c r="M150" s="7"/>
      <c r="N150" s="7"/>
      <c r="O150" s="7"/>
      <c r="P150" s="7"/>
      <c r="Q150" s="3"/>
      <c r="R150" s="7"/>
      <c r="S150" s="7"/>
      <c r="T150" s="7"/>
      <c r="U150" s="7"/>
      <c r="V150" s="7"/>
      <c r="W150" s="7"/>
      <c r="X150" s="7"/>
      <c r="Y150" s="7"/>
      <c r="Z150" s="7"/>
      <c r="AA150" s="7"/>
      <c r="AB150" s="7"/>
      <c r="AC150" s="7"/>
      <c r="AD150" s="7"/>
      <c r="AE150" s="7"/>
    </row>
    <row r="151" spans="1:31" ht="13.5" customHeight="1">
      <c r="A151" s="1"/>
      <c r="B151" s="1315"/>
      <c r="C151" s="3"/>
      <c r="D151" s="3"/>
      <c r="E151" s="9"/>
      <c r="F151" s="931"/>
      <c r="G151" s="3"/>
      <c r="H151" s="10"/>
      <c r="I151" s="7"/>
      <c r="J151" s="1327"/>
      <c r="K151" s="253"/>
      <c r="L151" s="253"/>
      <c r="M151" s="7"/>
      <c r="N151" s="7"/>
      <c r="O151" s="7"/>
      <c r="P151" s="7"/>
      <c r="Q151" s="3"/>
      <c r="R151" s="7"/>
      <c r="S151" s="7"/>
      <c r="T151" s="7"/>
      <c r="U151" s="7"/>
      <c r="V151" s="7"/>
      <c r="W151" s="7"/>
      <c r="X151" s="7"/>
      <c r="Y151" s="7"/>
      <c r="Z151" s="7"/>
      <c r="AA151" s="7"/>
      <c r="AB151" s="7"/>
      <c r="AC151" s="7"/>
      <c r="AD151" s="7"/>
      <c r="AE151" s="7"/>
    </row>
    <row r="152" spans="1:31" ht="13.5" customHeight="1">
      <c r="A152" s="1"/>
      <c r="B152" s="1315"/>
      <c r="C152" s="3"/>
      <c r="D152" s="3"/>
      <c r="E152" s="9"/>
      <c r="F152" s="931"/>
      <c r="G152" s="3"/>
      <c r="H152" s="10"/>
      <c r="I152" s="7"/>
      <c r="J152" s="1327"/>
      <c r="K152" s="253"/>
      <c r="L152" s="253"/>
      <c r="M152" s="7"/>
      <c r="N152" s="7"/>
      <c r="O152" s="7"/>
      <c r="P152" s="7"/>
      <c r="Q152" s="3"/>
      <c r="R152" s="7"/>
      <c r="S152" s="7"/>
      <c r="T152" s="7"/>
      <c r="U152" s="7"/>
      <c r="V152" s="7"/>
      <c r="W152" s="7"/>
      <c r="X152" s="7"/>
      <c r="Y152" s="7"/>
      <c r="Z152" s="7"/>
      <c r="AA152" s="7"/>
      <c r="AB152" s="7"/>
      <c r="AC152" s="7"/>
      <c r="AD152" s="7"/>
      <c r="AE152" s="7"/>
    </row>
    <row r="153" spans="1:31" ht="13.5" customHeight="1">
      <c r="A153" s="1"/>
      <c r="B153" s="1315"/>
      <c r="C153" s="3"/>
      <c r="D153" s="3"/>
      <c r="E153" s="9"/>
      <c r="F153" s="931"/>
      <c r="G153" s="3"/>
      <c r="H153" s="10"/>
      <c r="I153" s="7"/>
      <c r="J153" s="1327"/>
      <c r="K153" s="253"/>
      <c r="L153" s="253"/>
      <c r="M153" s="7"/>
      <c r="N153" s="7"/>
      <c r="O153" s="7"/>
      <c r="P153" s="7"/>
      <c r="Q153" s="3"/>
      <c r="R153" s="7"/>
      <c r="S153" s="7"/>
      <c r="T153" s="7"/>
      <c r="U153" s="7"/>
      <c r="V153" s="7"/>
      <c r="W153" s="7"/>
      <c r="X153" s="7"/>
      <c r="Y153" s="7"/>
      <c r="Z153" s="7"/>
      <c r="AA153" s="7"/>
      <c r="AB153" s="7"/>
      <c r="AC153" s="7"/>
      <c r="AD153" s="7"/>
      <c r="AE153" s="7"/>
    </row>
    <row r="154" spans="1:31" ht="13.5" customHeight="1">
      <c r="A154" s="1"/>
      <c r="B154" s="1315"/>
      <c r="C154" s="3"/>
      <c r="D154" s="3"/>
      <c r="E154" s="9"/>
      <c r="F154" s="931"/>
      <c r="G154" s="3"/>
      <c r="H154" s="10"/>
      <c r="I154" s="7"/>
      <c r="J154" s="1327"/>
      <c r="K154" s="253"/>
      <c r="L154" s="253"/>
      <c r="M154" s="7"/>
      <c r="N154" s="7"/>
      <c r="O154" s="7"/>
      <c r="P154" s="7"/>
      <c r="Q154" s="3"/>
      <c r="R154" s="7"/>
      <c r="S154" s="7"/>
      <c r="T154" s="7"/>
      <c r="U154" s="7"/>
      <c r="V154" s="7"/>
      <c r="W154" s="7"/>
      <c r="X154" s="7"/>
      <c r="Y154" s="7"/>
      <c r="Z154" s="7"/>
      <c r="AA154" s="7"/>
      <c r="AB154" s="7"/>
      <c r="AC154" s="7"/>
      <c r="AD154" s="7"/>
      <c r="AE154" s="7"/>
    </row>
    <row r="155" spans="1:31" ht="13.5" customHeight="1">
      <c r="A155" s="1"/>
      <c r="B155" s="1315"/>
      <c r="C155" s="3"/>
      <c r="D155" s="3"/>
      <c r="E155" s="9"/>
      <c r="F155" s="931"/>
      <c r="G155" s="3"/>
      <c r="H155" s="10"/>
      <c r="I155" s="7"/>
      <c r="J155" s="1327"/>
      <c r="K155" s="253"/>
      <c r="L155" s="253"/>
      <c r="M155" s="7"/>
      <c r="N155" s="7"/>
      <c r="O155" s="7"/>
      <c r="P155" s="7"/>
      <c r="Q155" s="3"/>
      <c r="R155" s="7"/>
      <c r="S155" s="7"/>
      <c r="T155" s="7"/>
      <c r="U155" s="7"/>
      <c r="V155" s="7"/>
      <c r="W155" s="7"/>
      <c r="X155" s="7"/>
      <c r="Y155" s="7"/>
      <c r="Z155" s="7"/>
      <c r="AA155" s="7"/>
      <c r="AB155" s="7"/>
      <c r="AC155" s="7"/>
      <c r="AD155" s="7"/>
      <c r="AE155" s="7"/>
    </row>
    <row r="156" spans="1:31" ht="13.5" customHeight="1">
      <c r="A156" s="1"/>
      <c r="B156" s="1315"/>
      <c r="C156" s="3"/>
      <c r="D156" s="3"/>
      <c r="E156" s="9"/>
      <c r="F156" s="931"/>
      <c r="G156" s="3"/>
      <c r="H156" s="10"/>
      <c r="I156" s="7"/>
      <c r="J156" s="1327"/>
      <c r="K156" s="253"/>
      <c r="L156" s="253"/>
      <c r="M156" s="7"/>
      <c r="N156" s="7"/>
      <c r="O156" s="7"/>
      <c r="P156" s="7"/>
      <c r="Q156" s="3"/>
      <c r="R156" s="7"/>
      <c r="S156" s="7"/>
      <c r="T156" s="7"/>
      <c r="U156" s="7"/>
      <c r="V156" s="7"/>
      <c r="W156" s="7"/>
      <c r="X156" s="7"/>
      <c r="Y156" s="7"/>
      <c r="Z156" s="7"/>
      <c r="AA156" s="7"/>
      <c r="AB156" s="7"/>
      <c r="AC156" s="7"/>
      <c r="AD156" s="7"/>
      <c r="AE156" s="7"/>
    </row>
    <row r="157" spans="1:31" ht="13.5" customHeight="1">
      <c r="A157" s="1"/>
      <c r="B157" s="1315"/>
      <c r="C157" s="3"/>
      <c r="D157" s="3"/>
      <c r="E157" s="9"/>
      <c r="F157" s="931"/>
      <c r="G157" s="3"/>
      <c r="H157" s="10"/>
      <c r="I157" s="7"/>
      <c r="J157" s="1327"/>
      <c r="K157" s="253"/>
      <c r="L157" s="253"/>
      <c r="M157" s="7"/>
      <c r="N157" s="7"/>
      <c r="O157" s="7"/>
      <c r="P157" s="7"/>
      <c r="Q157" s="3"/>
      <c r="R157" s="7"/>
      <c r="S157" s="7"/>
      <c r="T157" s="7"/>
      <c r="U157" s="7"/>
      <c r="V157" s="7"/>
      <c r="W157" s="7"/>
      <c r="X157" s="7"/>
      <c r="Y157" s="7"/>
      <c r="Z157" s="7"/>
      <c r="AA157" s="7"/>
      <c r="AB157" s="7"/>
      <c r="AC157" s="7"/>
      <c r="AD157" s="7"/>
      <c r="AE157" s="7"/>
    </row>
    <row r="158" spans="1:31" ht="13.5" customHeight="1">
      <c r="A158" s="1"/>
      <c r="B158" s="1315"/>
      <c r="C158" s="3"/>
      <c r="D158" s="3"/>
      <c r="E158" s="9"/>
      <c r="F158" s="931"/>
      <c r="G158" s="3"/>
      <c r="H158" s="10"/>
      <c r="I158" s="7"/>
      <c r="J158" s="1327"/>
      <c r="K158" s="253"/>
      <c r="L158" s="253"/>
      <c r="M158" s="7"/>
      <c r="N158" s="7"/>
      <c r="O158" s="7"/>
      <c r="P158" s="7"/>
      <c r="Q158" s="3"/>
      <c r="R158" s="7"/>
      <c r="S158" s="7"/>
      <c r="T158" s="7"/>
      <c r="U158" s="7"/>
      <c r="V158" s="7"/>
      <c r="W158" s="7"/>
      <c r="X158" s="7"/>
      <c r="Y158" s="7"/>
      <c r="Z158" s="7"/>
      <c r="AA158" s="7"/>
      <c r="AB158" s="7"/>
      <c r="AC158" s="7"/>
      <c r="AD158" s="7"/>
      <c r="AE158" s="7"/>
    </row>
    <row r="159" spans="1:31" ht="13.5" customHeight="1">
      <c r="A159" s="1"/>
      <c r="B159" s="1315"/>
      <c r="C159" s="3"/>
      <c r="D159" s="3"/>
      <c r="E159" s="9"/>
      <c r="F159" s="931"/>
      <c r="G159" s="3"/>
      <c r="H159" s="10"/>
      <c r="I159" s="7"/>
      <c r="J159" s="1327"/>
      <c r="K159" s="253"/>
      <c r="L159" s="253"/>
      <c r="M159" s="7"/>
      <c r="N159" s="7"/>
      <c r="O159" s="7"/>
      <c r="P159" s="7"/>
      <c r="Q159" s="3"/>
      <c r="R159" s="7"/>
      <c r="S159" s="7"/>
      <c r="T159" s="7"/>
      <c r="U159" s="7"/>
      <c r="V159" s="7"/>
      <c r="W159" s="7"/>
      <c r="X159" s="7"/>
      <c r="Y159" s="7"/>
      <c r="Z159" s="7"/>
      <c r="AA159" s="7"/>
      <c r="AB159" s="7"/>
      <c r="AC159" s="7"/>
      <c r="AD159" s="7"/>
      <c r="AE159" s="7"/>
    </row>
    <row r="160" spans="1:31" ht="13.5" customHeight="1">
      <c r="A160" s="1"/>
      <c r="B160" s="1315"/>
      <c r="C160" s="3"/>
      <c r="D160" s="3"/>
      <c r="E160" s="9"/>
      <c r="F160" s="931"/>
      <c r="G160" s="3"/>
      <c r="H160" s="10"/>
      <c r="I160" s="7"/>
      <c r="J160" s="1327"/>
      <c r="K160" s="253"/>
      <c r="L160" s="253"/>
      <c r="M160" s="7"/>
      <c r="N160" s="7"/>
      <c r="O160" s="7"/>
      <c r="P160" s="7"/>
      <c r="Q160" s="3"/>
      <c r="R160" s="7"/>
      <c r="S160" s="7"/>
      <c r="T160" s="7"/>
      <c r="U160" s="7"/>
      <c r="V160" s="7"/>
      <c r="W160" s="7"/>
      <c r="X160" s="7"/>
      <c r="Y160" s="7"/>
      <c r="Z160" s="7"/>
      <c r="AA160" s="7"/>
      <c r="AB160" s="7"/>
      <c r="AC160" s="7"/>
      <c r="AD160" s="7"/>
      <c r="AE160" s="7"/>
    </row>
    <row r="161" spans="1:31" ht="13.5" customHeight="1">
      <c r="A161" s="1"/>
      <c r="B161" s="1315"/>
      <c r="C161" s="3"/>
      <c r="D161" s="3"/>
      <c r="E161" s="9"/>
      <c r="F161" s="931"/>
      <c r="G161" s="3"/>
      <c r="H161" s="10"/>
      <c r="I161" s="7"/>
      <c r="J161" s="1327"/>
      <c r="K161" s="253"/>
      <c r="L161" s="253"/>
      <c r="M161" s="7"/>
      <c r="N161" s="7"/>
      <c r="O161" s="7"/>
      <c r="P161" s="7"/>
      <c r="Q161" s="3"/>
      <c r="R161" s="7"/>
      <c r="S161" s="7"/>
      <c r="T161" s="7"/>
      <c r="U161" s="7"/>
      <c r="V161" s="7"/>
      <c r="W161" s="7"/>
      <c r="X161" s="7"/>
      <c r="Y161" s="7"/>
      <c r="Z161" s="7"/>
      <c r="AA161" s="7"/>
      <c r="AB161" s="7"/>
      <c r="AC161" s="7"/>
      <c r="AD161" s="7"/>
      <c r="AE161" s="7"/>
    </row>
    <row r="162" spans="1:31" ht="13.5" customHeight="1">
      <c r="A162" s="1"/>
      <c r="B162" s="1315"/>
      <c r="C162" s="3"/>
      <c r="D162" s="3"/>
      <c r="E162" s="9"/>
      <c r="F162" s="931"/>
      <c r="G162" s="3"/>
      <c r="H162" s="10"/>
      <c r="I162" s="7"/>
      <c r="J162" s="1327"/>
      <c r="K162" s="253"/>
      <c r="L162" s="253"/>
      <c r="M162" s="7"/>
      <c r="N162" s="7"/>
      <c r="O162" s="7"/>
      <c r="P162" s="7"/>
      <c r="Q162" s="3"/>
      <c r="R162" s="7"/>
      <c r="S162" s="7"/>
      <c r="T162" s="7"/>
      <c r="U162" s="7"/>
      <c r="V162" s="7"/>
      <c r="W162" s="7"/>
      <c r="X162" s="7"/>
      <c r="Y162" s="7"/>
      <c r="Z162" s="7"/>
      <c r="AA162" s="7"/>
      <c r="AB162" s="7"/>
      <c r="AC162" s="7"/>
      <c r="AD162" s="7"/>
      <c r="AE162" s="7"/>
    </row>
    <row r="163" spans="1:31" ht="13.5" customHeight="1">
      <c r="A163" s="1"/>
      <c r="B163" s="1315"/>
      <c r="C163" s="3"/>
      <c r="D163" s="3"/>
      <c r="E163" s="9"/>
      <c r="F163" s="931"/>
      <c r="G163" s="3"/>
      <c r="H163" s="10"/>
      <c r="I163" s="7"/>
      <c r="J163" s="1327"/>
      <c r="K163" s="253"/>
      <c r="L163" s="253"/>
      <c r="M163" s="7"/>
      <c r="N163" s="7"/>
      <c r="O163" s="7"/>
      <c r="P163" s="7"/>
      <c r="Q163" s="3"/>
      <c r="R163" s="7"/>
      <c r="S163" s="7"/>
      <c r="T163" s="7"/>
      <c r="U163" s="7"/>
      <c r="V163" s="7"/>
      <c r="W163" s="7"/>
      <c r="X163" s="7"/>
      <c r="Y163" s="7"/>
      <c r="Z163" s="7"/>
      <c r="AA163" s="7"/>
      <c r="AB163" s="7"/>
      <c r="AC163" s="7"/>
      <c r="AD163" s="7"/>
      <c r="AE163" s="7"/>
    </row>
    <row r="164" spans="1:31" ht="13.5" customHeight="1">
      <c r="A164" s="1"/>
      <c r="B164" s="1315"/>
      <c r="C164" s="3"/>
      <c r="D164" s="3"/>
      <c r="E164" s="9"/>
      <c r="F164" s="931"/>
      <c r="G164" s="3"/>
      <c r="H164" s="10"/>
      <c r="I164" s="7"/>
      <c r="J164" s="1327"/>
      <c r="K164" s="253"/>
      <c r="L164" s="253"/>
      <c r="M164" s="7"/>
      <c r="N164" s="7"/>
      <c r="O164" s="7"/>
      <c r="P164" s="7"/>
      <c r="Q164" s="3"/>
      <c r="R164" s="7"/>
      <c r="S164" s="7"/>
      <c r="T164" s="7"/>
      <c r="U164" s="7"/>
      <c r="V164" s="7"/>
      <c r="W164" s="7"/>
      <c r="X164" s="7"/>
      <c r="Y164" s="7"/>
      <c r="Z164" s="7"/>
      <c r="AA164" s="7"/>
      <c r="AB164" s="7"/>
      <c r="AC164" s="7"/>
      <c r="AD164" s="7"/>
      <c r="AE164" s="7"/>
    </row>
    <row r="165" spans="1:31" ht="13.5" customHeight="1">
      <c r="A165" s="1"/>
      <c r="B165" s="1315"/>
      <c r="C165" s="3"/>
      <c r="D165" s="3"/>
      <c r="E165" s="9"/>
      <c r="F165" s="931"/>
      <c r="G165" s="3"/>
      <c r="H165" s="10"/>
      <c r="I165" s="7"/>
      <c r="J165" s="1327"/>
      <c r="K165" s="253"/>
      <c r="L165" s="253"/>
      <c r="M165" s="7"/>
      <c r="N165" s="7"/>
      <c r="O165" s="7"/>
      <c r="P165" s="7"/>
      <c r="Q165" s="3"/>
      <c r="R165" s="7"/>
      <c r="S165" s="7"/>
      <c r="T165" s="7"/>
      <c r="U165" s="7"/>
      <c r="V165" s="7"/>
      <c r="W165" s="7"/>
      <c r="X165" s="7"/>
      <c r="Y165" s="7"/>
      <c r="Z165" s="7"/>
      <c r="AA165" s="7"/>
      <c r="AB165" s="7"/>
      <c r="AC165" s="7"/>
      <c r="AD165" s="7"/>
      <c r="AE165" s="7"/>
    </row>
    <row r="166" spans="1:31" ht="13.5" customHeight="1">
      <c r="A166" s="1"/>
      <c r="B166" s="1315"/>
      <c r="C166" s="3"/>
      <c r="D166" s="3"/>
      <c r="E166" s="9"/>
      <c r="F166" s="931"/>
      <c r="G166" s="3"/>
      <c r="H166" s="10"/>
      <c r="I166" s="7"/>
      <c r="J166" s="1327"/>
      <c r="K166" s="253"/>
      <c r="L166" s="253"/>
      <c r="M166" s="7"/>
      <c r="N166" s="7"/>
      <c r="O166" s="7"/>
      <c r="P166" s="7"/>
      <c r="Q166" s="3"/>
      <c r="R166" s="7"/>
      <c r="S166" s="7"/>
      <c r="T166" s="7"/>
      <c r="U166" s="7"/>
      <c r="V166" s="7"/>
      <c r="W166" s="7"/>
      <c r="X166" s="7"/>
      <c r="Y166" s="7"/>
      <c r="Z166" s="7"/>
      <c r="AA166" s="7"/>
      <c r="AB166" s="7"/>
      <c r="AC166" s="7"/>
      <c r="AD166" s="7"/>
      <c r="AE166" s="7"/>
    </row>
    <row r="167" spans="1:31" ht="13.5" customHeight="1">
      <c r="A167" s="1"/>
      <c r="B167" s="1315"/>
      <c r="C167" s="3"/>
      <c r="D167" s="3"/>
      <c r="E167" s="9"/>
      <c r="F167" s="931"/>
      <c r="G167" s="3"/>
      <c r="H167" s="10"/>
      <c r="I167" s="7"/>
      <c r="J167" s="1327"/>
      <c r="K167" s="253"/>
      <c r="L167" s="253"/>
      <c r="M167" s="7"/>
      <c r="N167" s="7"/>
      <c r="O167" s="7"/>
      <c r="P167" s="7"/>
      <c r="Q167" s="3"/>
      <c r="R167" s="7"/>
      <c r="S167" s="7"/>
      <c r="T167" s="7"/>
      <c r="U167" s="7"/>
      <c r="V167" s="7"/>
      <c r="W167" s="7"/>
      <c r="X167" s="7"/>
      <c r="Y167" s="7"/>
      <c r="Z167" s="7"/>
      <c r="AA167" s="7"/>
      <c r="AB167" s="7"/>
      <c r="AC167" s="7"/>
      <c r="AD167" s="7"/>
      <c r="AE167" s="7"/>
    </row>
    <row r="168" spans="1:31" ht="13.5" customHeight="1">
      <c r="A168" s="1"/>
      <c r="B168" s="1315"/>
      <c r="C168" s="3"/>
      <c r="D168" s="3"/>
      <c r="E168" s="9"/>
      <c r="F168" s="931"/>
      <c r="G168" s="3"/>
      <c r="H168" s="10"/>
      <c r="I168" s="7"/>
      <c r="J168" s="1327"/>
      <c r="K168" s="253"/>
      <c r="L168" s="253"/>
      <c r="M168" s="7"/>
      <c r="N168" s="7"/>
      <c r="O168" s="7"/>
      <c r="P168" s="7"/>
      <c r="Q168" s="3"/>
      <c r="R168" s="7"/>
      <c r="S168" s="7"/>
      <c r="T168" s="7"/>
      <c r="U168" s="7"/>
      <c r="V168" s="7"/>
      <c r="W168" s="7"/>
      <c r="X168" s="7"/>
      <c r="Y168" s="7"/>
      <c r="Z168" s="7"/>
      <c r="AA168" s="7"/>
      <c r="AB168" s="7"/>
      <c r="AC168" s="7"/>
      <c r="AD168" s="7"/>
      <c r="AE168" s="7"/>
    </row>
    <row r="169" spans="1:31" ht="13.5" customHeight="1">
      <c r="A169" s="1"/>
      <c r="B169" s="1315"/>
      <c r="C169" s="3"/>
      <c r="D169" s="3"/>
      <c r="E169" s="9"/>
      <c r="F169" s="931"/>
      <c r="G169" s="3"/>
      <c r="H169" s="10"/>
      <c r="I169" s="7"/>
      <c r="J169" s="1327"/>
      <c r="K169" s="253"/>
      <c r="L169" s="253"/>
      <c r="M169" s="7"/>
      <c r="N169" s="7"/>
      <c r="O169" s="7"/>
      <c r="P169" s="7"/>
      <c r="Q169" s="3"/>
      <c r="R169" s="7"/>
      <c r="S169" s="7"/>
      <c r="T169" s="7"/>
      <c r="U169" s="7"/>
      <c r="V169" s="7"/>
      <c r="W169" s="7"/>
      <c r="X169" s="7"/>
      <c r="Y169" s="7"/>
      <c r="Z169" s="7"/>
      <c r="AA169" s="7"/>
      <c r="AB169" s="7"/>
      <c r="AC169" s="7"/>
      <c r="AD169" s="7"/>
      <c r="AE169" s="7"/>
    </row>
    <row r="170" spans="1:31" ht="13.5" customHeight="1">
      <c r="A170" s="1"/>
      <c r="B170" s="1315"/>
      <c r="C170" s="3"/>
      <c r="D170" s="3"/>
      <c r="E170" s="9"/>
      <c r="F170" s="931"/>
      <c r="G170" s="3"/>
      <c r="H170" s="10"/>
      <c r="I170" s="7"/>
      <c r="J170" s="1327"/>
      <c r="K170" s="253"/>
      <c r="L170" s="253"/>
      <c r="M170" s="7"/>
      <c r="N170" s="7"/>
      <c r="O170" s="7"/>
      <c r="P170" s="7"/>
      <c r="Q170" s="3"/>
      <c r="R170" s="7"/>
      <c r="S170" s="7"/>
      <c r="T170" s="7"/>
      <c r="U170" s="7"/>
      <c r="V170" s="7"/>
      <c r="W170" s="7"/>
      <c r="X170" s="7"/>
      <c r="Y170" s="7"/>
      <c r="Z170" s="7"/>
      <c r="AA170" s="7"/>
      <c r="AB170" s="7"/>
      <c r="AC170" s="7"/>
      <c r="AD170" s="7"/>
      <c r="AE170" s="7"/>
    </row>
    <row r="171" spans="1:31" ht="13.5" customHeight="1">
      <c r="A171" s="1"/>
      <c r="B171" s="1315"/>
      <c r="C171" s="3"/>
      <c r="D171" s="3"/>
      <c r="E171" s="9"/>
      <c r="F171" s="931"/>
      <c r="G171" s="3"/>
      <c r="H171" s="10"/>
      <c r="I171" s="7"/>
      <c r="J171" s="1327"/>
      <c r="K171" s="253"/>
      <c r="L171" s="253"/>
      <c r="M171" s="7"/>
      <c r="N171" s="7"/>
      <c r="O171" s="7"/>
      <c r="P171" s="7"/>
      <c r="Q171" s="3"/>
      <c r="R171" s="7"/>
      <c r="S171" s="7"/>
      <c r="T171" s="7"/>
      <c r="U171" s="7"/>
      <c r="V171" s="7"/>
      <c r="W171" s="7"/>
      <c r="X171" s="7"/>
      <c r="Y171" s="7"/>
      <c r="Z171" s="7"/>
      <c r="AA171" s="7"/>
      <c r="AB171" s="7"/>
      <c r="AC171" s="7"/>
      <c r="AD171" s="7"/>
      <c r="AE171" s="7"/>
    </row>
    <row r="172" spans="1:31" ht="13.5" customHeight="1">
      <c r="A172" s="1"/>
      <c r="B172" s="1315"/>
      <c r="C172" s="3"/>
      <c r="D172" s="3"/>
      <c r="E172" s="9"/>
      <c r="F172" s="931"/>
      <c r="G172" s="3"/>
      <c r="H172" s="10"/>
      <c r="I172" s="7"/>
      <c r="J172" s="1327"/>
      <c r="K172" s="253"/>
      <c r="L172" s="253"/>
      <c r="M172" s="7"/>
      <c r="N172" s="7"/>
      <c r="O172" s="7"/>
      <c r="P172" s="7"/>
      <c r="Q172" s="3"/>
      <c r="R172" s="7"/>
      <c r="S172" s="7"/>
      <c r="T172" s="7"/>
      <c r="U172" s="7"/>
      <c r="V172" s="7"/>
      <c r="W172" s="7"/>
      <c r="X172" s="7"/>
      <c r="Y172" s="7"/>
      <c r="Z172" s="7"/>
      <c r="AA172" s="7"/>
      <c r="AB172" s="7"/>
      <c r="AC172" s="7"/>
      <c r="AD172" s="7"/>
      <c r="AE172" s="7"/>
    </row>
    <row r="173" spans="1:31" ht="13.5" customHeight="1">
      <c r="A173" s="1"/>
      <c r="B173" s="1315"/>
      <c r="C173" s="3"/>
      <c r="D173" s="3"/>
      <c r="E173" s="9"/>
      <c r="F173" s="931"/>
      <c r="G173" s="3"/>
      <c r="H173" s="10"/>
      <c r="I173" s="7"/>
      <c r="J173" s="1327"/>
      <c r="K173" s="253"/>
      <c r="L173" s="253"/>
      <c r="M173" s="7"/>
      <c r="N173" s="7"/>
      <c r="O173" s="7"/>
      <c r="P173" s="7"/>
      <c r="Q173" s="3"/>
      <c r="R173" s="7"/>
      <c r="S173" s="7"/>
      <c r="T173" s="7"/>
      <c r="U173" s="7"/>
      <c r="V173" s="7"/>
      <c r="W173" s="7"/>
      <c r="X173" s="7"/>
      <c r="Y173" s="7"/>
      <c r="Z173" s="7"/>
      <c r="AA173" s="7"/>
      <c r="AB173" s="7"/>
      <c r="AC173" s="7"/>
      <c r="AD173" s="7"/>
      <c r="AE173" s="7"/>
    </row>
    <row r="174" spans="1:31" ht="13.5" customHeight="1">
      <c r="A174" s="1"/>
      <c r="B174" s="1315"/>
      <c r="C174" s="3"/>
      <c r="D174" s="3"/>
      <c r="E174" s="9"/>
      <c r="F174" s="931"/>
      <c r="G174" s="3"/>
      <c r="H174" s="10"/>
      <c r="I174" s="7"/>
      <c r="J174" s="1327"/>
      <c r="K174" s="253"/>
      <c r="L174" s="253"/>
      <c r="M174" s="7"/>
      <c r="N174" s="7"/>
      <c r="O174" s="7"/>
      <c r="P174" s="7"/>
      <c r="Q174" s="3"/>
      <c r="R174" s="7"/>
      <c r="S174" s="7"/>
      <c r="T174" s="7"/>
      <c r="U174" s="7"/>
      <c r="V174" s="7"/>
      <c r="W174" s="7"/>
      <c r="X174" s="7"/>
      <c r="Y174" s="7"/>
      <c r="Z174" s="7"/>
      <c r="AA174" s="7"/>
      <c r="AB174" s="7"/>
      <c r="AC174" s="7"/>
      <c r="AD174" s="7"/>
      <c r="AE174" s="7"/>
    </row>
    <row r="175" spans="1:31" ht="13.5" customHeight="1">
      <c r="A175" s="1"/>
      <c r="B175" s="1315"/>
      <c r="C175" s="3"/>
      <c r="D175" s="3"/>
      <c r="E175" s="9"/>
      <c r="F175" s="931"/>
      <c r="G175" s="3"/>
      <c r="H175" s="10"/>
      <c r="I175" s="7"/>
      <c r="J175" s="1327"/>
      <c r="K175" s="253"/>
      <c r="L175" s="253"/>
      <c r="M175" s="7"/>
      <c r="N175" s="7"/>
      <c r="O175" s="7"/>
      <c r="P175" s="7"/>
      <c r="Q175" s="3"/>
      <c r="R175" s="7"/>
      <c r="S175" s="7"/>
      <c r="T175" s="7"/>
      <c r="U175" s="7"/>
      <c r="V175" s="7"/>
      <c r="W175" s="7"/>
      <c r="X175" s="7"/>
      <c r="Y175" s="7"/>
      <c r="Z175" s="7"/>
      <c r="AA175" s="7"/>
      <c r="AB175" s="7"/>
      <c r="AC175" s="7"/>
      <c r="AD175" s="7"/>
      <c r="AE175" s="7"/>
    </row>
    <row r="176" spans="1:31" ht="13.5" customHeight="1">
      <c r="A176" s="1"/>
      <c r="B176" s="1315"/>
      <c r="C176" s="3"/>
      <c r="D176" s="3"/>
      <c r="E176" s="9"/>
      <c r="F176" s="931"/>
      <c r="G176" s="3"/>
      <c r="H176" s="10"/>
      <c r="I176" s="7"/>
      <c r="J176" s="1327"/>
      <c r="K176" s="253"/>
      <c r="L176" s="253"/>
      <c r="M176" s="7"/>
      <c r="N176" s="7"/>
      <c r="O176" s="7"/>
      <c r="P176" s="7"/>
      <c r="Q176" s="3"/>
      <c r="R176" s="7"/>
      <c r="S176" s="7"/>
      <c r="T176" s="7"/>
      <c r="U176" s="7"/>
      <c r="V176" s="7"/>
      <c r="W176" s="7"/>
      <c r="X176" s="7"/>
      <c r="Y176" s="7"/>
      <c r="Z176" s="7"/>
      <c r="AA176" s="7"/>
      <c r="AB176" s="7"/>
      <c r="AC176" s="7"/>
      <c r="AD176" s="7"/>
      <c r="AE176" s="7"/>
    </row>
    <row r="177" spans="1:31" ht="13.5" customHeight="1">
      <c r="A177" s="1"/>
      <c r="B177" s="1315"/>
      <c r="C177" s="3"/>
      <c r="D177" s="3"/>
      <c r="E177" s="9"/>
      <c r="F177" s="931"/>
      <c r="G177" s="3"/>
      <c r="H177" s="10"/>
      <c r="I177" s="7"/>
      <c r="J177" s="1327"/>
      <c r="K177" s="253"/>
      <c r="L177" s="253"/>
      <c r="M177" s="7"/>
      <c r="N177" s="7"/>
      <c r="O177" s="7"/>
      <c r="P177" s="7"/>
      <c r="Q177" s="3"/>
      <c r="R177" s="7"/>
      <c r="S177" s="7"/>
      <c r="T177" s="7"/>
      <c r="U177" s="7"/>
      <c r="V177" s="7"/>
      <c r="W177" s="7"/>
      <c r="X177" s="7"/>
      <c r="Y177" s="7"/>
      <c r="Z177" s="7"/>
      <c r="AA177" s="7"/>
      <c r="AB177" s="7"/>
      <c r="AC177" s="7"/>
      <c r="AD177" s="7"/>
      <c r="AE177" s="7"/>
    </row>
    <row r="178" spans="1:31" ht="13.5" customHeight="1">
      <c r="A178" s="1"/>
      <c r="B178" s="1315"/>
      <c r="C178" s="3"/>
      <c r="D178" s="3"/>
      <c r="E178" s="9"/>
      <c r="F178" s="931"/>
      <c r="G178" s="3"/>
      <c r="H178" s="10"/>
      <c r="I178" s="7"/>
      <c r="J178" s="1327"/>
      <c r="K178" s="253"/>
      <c r="L178" s="253"/>
      <c r="M178" s="7"/>
      <c r="N178" s="7"/>
      <c r="O178" s="7"/>
      <c r="P178" s="7"/>
      <c r="Q178" s="3"/>
      <c r="R178" s="7"/>
      <c r="S178" s="7"/>
      <c r="T178" s="7"/>
      <c r="U178" s="7"/>
      <c r="V178" s="7"/>
      <c r="W178" s="7"/>
      <c r="X178" s="7"/>
      <c r="Y178" s="7"/>
      <c r="Z178" s="7"/>
      <c r="AA178" s="7"/>
      <c r="AB178" s="7"/>
      <c r="AC178" s="7"/>
      <c r="AD178" s="7"/>
      <c r="AE178" s="7"/>
    </row>
    <row r="179" spans="1:31" ht="13.5" customHeight="1">
      <c r="A179" s="1"/>
      <c r="B179" s="1315"/>
      <c r="C179" s="3"/>
      <c r="D179" s="3"/>
      <c r="E179" s="9"/>
      <c r="F179" s="931"/>
      <c r="G179" s="3"/>
      <c r="H179" s="10"/>
      <c r="I179" s="7"/>
      <c r="J179" s="1327"/>
      <c r="K179" s="253"/>
      <c r="L179" s="253"/>
      <c r="M179" s="7"/>
      <c r="N179" s="7"/>
      <c r="O179" s="7"/>
      <c r="P179" s="7"/>
      <c r="Q179" s="3"/>
      <c r="R179" s="7"/>
      <c r="S179" s="7"/>
      <c r="T179" s="7"/>
      <c r="U179" s="7"/>
      <c r="V179" s="7"/>
      <c r="W179" s="7"/>
      <c r="X179" s="7"/>
      <c r="Y179" s="7"/>
      <c r="Z179" s="7"/>
      <c r="AA179" s="7"/>
      <c r="AB179" s="7"/>
      <c r="AC179" s="7"/>
      <c r="AD179" s="7"/>
      <c r="AE179" s="7"/>
    </row>
    <row r="180" spans="1:31" ht="13.5" customHeight="1">
      <c r="A180" s="1"/>
      <c r="B180" s="1315"/>
      <c r="C180" s="3"/>
      <c r="D180" s="3"/>
      <c r="E180" s="9"/>
      <c r="F180" s="931"/>
      <c r="G180" s="3"/>
      <c r="H180" s="10"/>
      <c r="I180" s="7"/>
      <c r="J180" s="1327"/>
      <c r="K180" s="253"/>
      <c r="L180" s="253"/>
      <c r="M180" s="7"/>
      <c r="N180" s="7"/>
      <c r="O180" s="7"/>
      <c r="P180" s="7"/>
      <c r="Q180" s="3"/>
      <c r="R180" s="7"/>
      <c r="S180" s="7"/>
      <c r="T180" s="7"/>
      <c r="U180" s="7"/>
      <c r="V180" s="7"/>
      <c r="W180" s="7"/>
      <c r="X180" s="7"/>
      <c r="Y180" s="7"/>
      <c r="Z180" s="7"/>
      <c r="AA180" s="7"/>
      <c r="AB180" s="7"/>
      <c r="AC180" s="7"/>
      <c r="AD180" s="7"/>
      <c r="AE180" s="7"/>
    </row>
    <row r="181" spans="1:31" ht="13.5" customHeight="1">
      <c r="A181" s="1"/>
      <c r="B181" s="1315"/>
      <c r="C181" s="3"/>
      <c r="D181" s="3"/>
      <c r="E181" s="9"/>
      <c r="F181" s="931"/>
      <c r="G181" s="3"/>
      <c r="H181" s="10"/>
      <c r="I181" s="7"/>
      <c r="J181" s="1327"/>
      <c r="K181" s="253"/>
      <c r="L181" s="253"/>
      <c r="M181" s="7"/>
      <c r="N181" s="7"/>
      <c r="O181" s="7"/>
      <c r="P181" s="7"/>
      <c r="Q181" s="3"/>
      <c r="R181" s="7"/>
      <c r="S181" s="7"/>
      <c r="T181" s="7"/>
      <c r="U181" s="7"/>
      <c r="V181" s="7"/>
      <c r="W181" s="7"/>
      <c r="X181" s="7"/>
      <c r="Y181" s="7"/>
      <c r="Z181" s="7"/>
      <c r="AA181" s="7"/>
      <c r="AB181" s="7"/>
      <c r="AC181" s="7"/>
      <c r="AD181" s="7"/>
      <c r="AE181" s="7"/>
    </row>
    <row r="182" spans="1:31" ht="13.5" customHeight="1">
      <c r="A182" s="1"/>
      <c r="B182" s="1315"/>
      <c r="C182" s="3"/>
      <c r="D182" s="3"/>
      <c r="E182" s="9"/>
      <c r="F182" s="931"/>
      <c r="G182" s="3"/>
      <c r="H182" s="10"/>
      <c r="I182" s="7"/>
      <c r="J182" s="1327"/>
      <c r="K182" s="253"/>
      <c r="L182" s="253"/>
      <c r="M182" s="7"/>
      <c r="N182" s="7"/>
      <c r="O182" s="7"/>
      <c r="P182" s="7"/>
      <c r="Q182" s="3"/>
      <c r="R182" s="7"/>
      <c r="S182" s="7"/>
      <c r="T182" s="7"/>
      <c r="U182" s="7"/>
      <c r="V182" s="7"/>
      <c r="W182" s="7"/>
      <c r="X182" s="7"/>
      <c r="Y182" s="7"/>
      <c r="Z182" s="7"/>
      <c r="AA182" s="7"/>
      <c r="AB182" s="7"/>
      <c r="AC182" s="7"/>
      <c r="AD182" s="7"/>
      <c r="AE182" s="7"/>
    </row>
    <row r="183" spans="1:31" ht="13.5" customHeight="1">
      <c r="A183" s="1"/>
      <c r="B183" s="1315"/>
      <c r="C183" s="3"/>
      <c r="D183" s="3"/>
      <c r="E183" s="9"/>
      <c r="F183" s="931"/>
      <c r="G183" s="3"/>
      <c r="H183" s="10"/>
      <c r="I183" s="7"/>
      <c r="J183" s="1327"/>
      <c r="K183" s="253"/>
      <c r="L183" s="253"/>
      <c r="M183" s="7"/>
      <c r="N183" s="7"/>
      <c r="O183" s="7"/>
      <c r="P183" s="7"/>
      <c r="Q183" s="3"/>
      <c r="R183" s="7"/>
      <c r="S183" s="7"/>
      <c r="T183" s="7"/>
      <c r="U183" s="7"/>
      <c r="V183" s="7"/>
      <c r="W183" s="7"/>
      <c r="X183" s="7"/>
      <c r="Y183" s="7"/>
      <c r="Z183" s="7"/>
      <c r="AA183" s="7"/>
      <c r="AB183" s="7"/>
      <c r="AC183" s="7"/>
      <c r="AD183" s="7"/>
      <c r="AE183" s="7"/>
    </row>
    <row r="184" spans="1:31" ht="13.5" customHeight="1">
      <c r="A184" s="1"/>
      <c r="B184" s="1315"/>
      <c r="C184" s="3"/>
      <c r="D184" s="3"/>
      <c r="E184" s="9"/>
      <c r="F184" s="931"/>
      <c r="G184" s="3"/>
      <c r="H184" s="10"/>
      <c r="I184" s="7"/>
      <c r="J184" s="1327"/>
      <c r="K184" s="253"/>
      <c r="L184" s="253"/>
      <c r="M184" s="7"/>
      <c r="N184" s="7"/>
      <c r="O184" s="7"/>
      <c r="P184" s="7"/>
      <c r="Q184" s="3"/>
      <c r="R184" s="7"/>
      <c r="S184" s="7"/>
      <c r="T184" s="7"/>
      <c r="U184" s="7"/>
      <c r="V184" s="7"/>
      <c r="W184" s="7"/>
      <c r="X184" s="7"/>
      <c r="Y184" s="7"/>
      <c r="Z184" s="7"/>
      <c r="AA184" s="7"/>
      <c r="AB184" s="7"/>
      <c r="AC184" s="7"/>
      <c r="AD184" s="7"/>
      <c r="AE184" s="7"/>
    </row>
    <row r="185" spans="1:31" ht="13.5" customHeight="1">
      <c r="A185" s="1"/>
      <c r="B185" s="1315"/>
      <c r="C185" s="3"/>
      <c r="D185" s="3"/>
      <c r="E185" s="9"/>
      <c r="F185" s="931"/>
      <c r="G185" s="3"/>
      <c r="H185" s="10"/>
      <c r="I185" s="7"/>
      <c r="J185" s="1327"/>
      <c r="K185" s="253"/>
      <c r="L185" s="253"/>
      <c r="M185" s="7"/>
      <c r="N185" s="7"/>
      <c r="O185" s="7"/>
      <c r="P185" s="7"/>
      <c r="Q185" s="3"/>
      <c r="R185" s="7"/>
      <c r="S185" s="7"/>
      <c r="T185" s="7"/>
      <c r="U185" s="7"/>
      <c r="V185" s="7"/>
      <c r="W185" s="7"/>
      <c r="X185" s="7"/>
      <c r="Y185" s="7"/>
      <c r="Z185" s="7"/>
      <c r="AA185" s="7"/>
      <c r="AB185" s="7"/>
      <c r="AC185" s="7"/>
      <c r="AD185" s="7"/>
      <c r="AE185" s="7"/>
    </row>
    <row r="186" spans="1:31" ht="13.5" customHeight="1">
      <c r="A186" s="1"/>
      <c r="B186" s="1315"/>
      <c r="C186" s="3"/>
      <c r="D186" s="3"/>
      <c r="E186" s="9"/>
      <c r="F186" s="931"/>
      <c r="G186" s="3"/>
      <c r="H186" s="10"/>
      <c r="I186" s="7"/>
      <c r="J186" s="1327"/>
      <c r="K186" s="253"/>
      <c r="L186" s="253"/>
      <c r="M186" s="7"/>
      <c r="N186" s="7"/>
      <c r="O186" s="7"/>
      <c r="P186" s="7"/>
      <c r="Q186" s="3"/>
      <c r="R186" s="7"/>
      <c r="S186" s="7"/>
      <c r="T186" s="7"/>
      <c r="U186" s="7"/>
      <c r="V186" s="7"/>
      <c r="W186" s="7"/>
      <c r="X186" s="7"/>
      <c r="Y186" s="7"/>
      <c r="Z186" s="7"/>
      <c r="AA186" s="7"/>
      <c r="AB186" s="7"/>
      <c r="AC186" s="7"/>
      <c r="AD186" s="7"/>
      <c r="AE186" s="7"/>
    </row>
    <row r="187" spans="1:31" ht="13.5" customHeight="1">
      <c r="A187" s="1"/>
      <c r="B187" s="1315"/>
      <c r="C187" s="3"/>
      <c r="D187" s="3"/>
      <c r="E187" s="9"/>
      <c r="F187" s="931"/>
      <c r="G187" s="3"/>
      <c r="H187" s="10"/>
      <c r="I187" s="7"/>
      <c r="J187" s="1327"/>
      <c r="K187" s="253"/>
      <c r="L187" s="253"/>
      <c r="M187" s="7"/>
      <c r="N187" s="7"/>
      <c r="O187" s="7"/>
      <c r="P187" s="7"/>
      <c r="Q187" s="3"/>
      <c r="R187" s="7"/>
      <c r="S187" s="7"/>
      <c r="T187" s="7"/>
      <c r="U187" s="7"/>
      <c r="V187" s="7"/>
      <c r="W187" s="7"/>
      <c r="X187" s="7"/>
      <c r="Y187" s="7"/>
      <c r="Z187" s="7"/>
      <c r="AA187" s="7"/>
      <c r="AB187" s="7"/>
      <c r="AC187" s="7"/>
      <c r="AD187" s="7"/>
      <c r="AE187" s="7"/>
    </row>
    <row r="188" spans="1:31" ht="13.5" customHeight="1">
      <c r="A188" s="1"/>
      <c r="B188" s="1315"/>
      <c r="C188" s="3"/>
      <c r="D188" s="3"/>
      <c r="E188" s="9"/>
      <c r="F188" s="931"/>
      <c r="G188" s="3"/>
      <c r="H188" s="10"/>
      <c r="I188" s="7"/>
      <c r="J188" s="1327"/>
      <c r="K188" s="253"/>
      <c r="L188" s="253"/>
      <c r="M188" s="7"/>
      <c r="N188" s="7"/>
      <c r="O188" s="7"/>
      <c r="P188" s="7"/>
      <c r="Q188" s="3"/>
      <c r="R188" s="7"/>
      <c r="S188" s="7"/>
      <c r="T188" s="7"/>
      <c r="U188" s="7"/>
      <c r="V188" s="7"/>
      <c r="W188" s="7"/>
      <c r="X188" s="7"/>
      <c r="Y188" s="7"/>
      <c r="Z188" s="7"/>
      <c r="AA188" s="7"/>
      <c r="AB188" s="7"/>
      <c r="AC188" s="7"/>
      <c r="AD188" s="7"/>
      <c r="AE188" s="7"/>
    </row>
    <row r="189" spans="1:31" ht="13.5" customHeight="1">
      <c r="A189" s="1"/>
      <c r="B189" s="1315"/>
      <c r="C189" s="3"/>
      <c r="D189" s="3"/>
      <c r="E189" s="9"/>
      <c r="F189" s="931"/>
      <c r="G189" s="3"/>
      <c r="H189" s="10"/>
      <c r="I189" s="7"/>
      <c r="J189" s="1327"/>
      <c r="K189" s="253"/>
      <c r="L189" s="253"/>
      <c r="M189" s="7"/>
      <c r="N189" s="7"/>
      <c r="O189" s="7"/>
      <c r="P189" s="7"/>
      <c r="Q189" s="3"/>
      <c r="R189" s="7"/>
      <c r="S189" s="7"/>
      <c r="T189" s="7"/>
      <c r="U189" s="7"/>
      <c r="V189" s="7"/>
      <c r="W189" s="7"/>
      <c r="X189" s="7"/>
      <c r="Y189" s="7"/>
      <c r="Z189" s="7"/>
      <c r="AA189" s="7"/>
      <c r="AB189" s="7"/>
      <c r="AC189" s="7"/>
      <c r="AD189" s="7"/>
      <c r="AE189" s="7"/>
    </row>
    <row r="190" spans="1:31" ht="13.5" customHeight="1">
      <c r="A190" s="1"/>
      <c r="B190" s="1315"/>
      <c r="C190" s="3"/>
      <c r="D190" s="3"/>
      <c r="E190" s="9"/>
      <c r="F190" s="931"/>
      <c r="G190" s="3"/>
      <c r="H190" s="10"/>
      <c r="I190" s="7"/>
      <c r="J190" s="1327"/>
      <c r="K190" s="253"/>
      <c r="L190" s="253"/>
      <c r="M190" s="7"/>
      <c r="N190" s="7"/>
      <c r="O190" s="7"/>
      <c r="P190" s="7"/>
      <c r="Q190" s="3"/>
      <c r="R190" s="7"/>
      <c r="S190" s="7"/>
      <c r="T190" s="7"/>
      <c r="U190" s="7"/>
      <c r="V190" s="7"/>
      <c r="W190" s="7"/>
      <c r="X190" s="7"/>
      <c r="Y190" s="7"/>
      <c r="Z190" s="7"/>
      <c r="AA190" s="7"/>
      <c r="AB190" s="7"/>
      <c r="AC190" s="7"/>
      <c r="AD190" s="7"/>
      <c r="AE190" s="7"/>
    </row>
    <row r="191" spans="1:31" ht="13.5" customHeight="1">
      <c r="A191" s="1"/>
      <c r="B191" s="1315"/>
      <c r="C191" s="3"/>
      <c r="D191" s="3"/>
      <c r="E191" s="9"/>
      <c r="F191" s="931"/>
      <c r="G191" s="3"/>
      <c r="H191" s="10"/>
      <c r="I191" s="7"/>
      <c r="J191" s="1327"/>
      <c r="K191" s="253"/>
      <c r="L191" s="253"/>
      <c r="M191" s="7"/>
      <c r="N191" s="7"/>
      <c r="O191" s="7"/>
      <c r="P191" s="7"/>
      <c r="Q191" s="3"/>
      <c r="R191" s="7"/>
      <c r="S191" s="7"/>
      <c r="T191" s="7"/>
      <c r="U191" s="7"/>
      <c r="V191" s="7"/>
      <c r="W191" s="7"/>
      <c r="X191" s="7"/>
      <c r="Y191" s="7"/>
      <c r="Z191" s="7"/>
      <c r="AA191" s="7"/>
      <c r="AB191" s="7"/>
      <c r="AC191" s="7"/>
      <c r="AD191" s="7"/>
      <c r="AE191" s="7"/>
    </row>
    <row r="192" spans="1:31" ht="13.5" customHeight="1">
      <c r="A192" s="1"/>
      <c r="B192" s="1315"/>
      <c r="C192" s="3"/>
      <c r="D192" s="3"/>
      <c r="E192" s="9"/>
      <c r="F192" s="931"/>
      <c r="G192" s="3"/>
      <c r="H192" s="10"/>
      <c r="I192" s="7"/>
      <c r="J192" s="1327"/>
      <c r="K192" s="253"/>
      <c r="L192" s="253"/>
      <c r="M192" s="7"/>
      <c r="N192" s="7"/>
      <c r="O192" s="7"/>
      <c r="P192" s="7"/>
      <c r="Q192" s="3"/>
      <c r="R192" s="7"/>
      <c r="S192" s="7"/>
      <c r="T192" s="7"/>
      <c r="U192" s="7"/>
      <c r="V192" s="7"/>
      <c r="W192" s="7"/>
      <c r="X192" s="7"/>
      <c r="Y192" s="7"/>
      <c r="Z192" s="7"/>
      <c r="AA192" s="7"/>
      <c r="AB192" s="7"/>
      <c r="AC192" s="7"/>
      <c r="AD192" s="7"/>
      <c r="AE192" s="7"/>
    </row>
    <row r="193" spans="1:31" ht="13.5" customHeight="1">
      <c r="A193" s="1"/>
      <c r="B193" s="1315"/>
      <c r="C193" s="3"/>
      <c r="D193" s="3"/>
      <c r="E193" s="9"/>
      <c r="F193" s="931"/>
      <c r="G193" s="3"/>
      <c r="H193" s="10"/>
      <c r="I193" s="7"/>
      <c r="J193" s="1327"/>
      <c r="K193" s="253"/>
      <c r="L193" s="253"/>
      <c r="M193" s="7"/>
      <c r="N193" s="7"/>
      <c r="O193" s="7"/>
      <c r="P193" s="7"/>
      <c r="Q193" s="3"/>
      <c r="R193" s="7"/>
      <c r="S193" s="7"/>
      <c r="T193" s="7"/>
      <c r="U193" s="7"/>
      <c r="V193" s="7"/>
      <c r="W193" s="7"/>
      <c r="X193" s="7"/>
      <c r="Y193" s="7"/>
      <c r="Z193" s="7"/>
      <c r="AA193" s="7"/>
      <c r="AB193" s="7"/>
      <c r="AC193" s="7"/>
      <c r="AD193" s="7"/>
      <c r="AE193" s="7"/>
    </row>
    <row r="194" spans="1:31" ht="13.5" customHeight="1">
      <c r="A194" s="1"/>
      <c r="B194" s="1315"/>
      <c r="C194" s="3"/>
      <c r="D194" s="3"/>
      <c r="E194" s="9"/>
      <c r="F194" s="931"/>
      <c r="G194" s="3"/>
      <c r="H194" s="10"/>
      <c r="I194" s="7"/>
      <c r="J194" s="1327"/>
      <c r="K194" s="253"/>
      <c r="L194" s="253"/>
      <c r="M194" s="7"/>
      <c r="N194" s="7"/>
      <c r="O194" s="7"/>
      <c r="P194" s="7"/>
      <c r="Q194" s="3"/>
      <c r="R194" s="7"/>
      <c r="S194" s="7"/>
      <c r="T194" s="7"/>
      <c r="U194" s="7"/>
      <c r="V194" s="7"/>
      <c r="W194" s="7"/>
      <c r="X194" s="7"/>
      <c r="Y194" s="7"/>
      <c r="Z194" s="7"/>
      <c r="AA194" s="7"/>
      <c r="AB194" s="7"/>
      <c r="AC194" s="7"/>
      <c r="AD194" s="7"/>
      <c r="AE194" s="7"/>
    </row>
    <row r="195" spans="1:31" ht="13.5" customHeight="1">
      <c r="A195" s="1"/>
      <c r="B195" s="1315"/>
      <c r="C195" s="3"/>
      <c r="D195" s="3"/>
      <c r="E195" s="9"/>
      <c r="F195" s="931"/>
      <c r="G195" s="3"/>
      <c r="H195" s="10"/>
      <c r="I195" s="7"/>
      <c r="J195" s="1327"/>
      <c r="K195" s="253"/>
      <c r="L195" s="253"/>
      <c r="M195" s="7"/>
      <c r="N195" s="7"/>
      <c r="O195" s="7"/>
      <c r="P195" s="7"/>
      <c r="Q195" s="3"/>
      <c r="R195" s="7"/>
      <c r="S195" s="7"/>
      <c r="T195" s="7"/>
      <c r="U195" s="7"/>
      <c r="V195" s="7"/>
      <c r="W195" s="7"/>
      <c r="X195" s="7"/>
      <c r="Y195" s="7"/>
      <c r="Z195" s="7"/>
      <c r="AA195" s="7"/>
      <c r="AB195" s="7"/>
      <c r="AC195" s="7"/>
      <c r="AD195" s="7"/>
      <c r="AE195" s="7"/>
    </row>
    <row r="196" spans="1:31" ht="13.5" customHeight="1">
      <c r="A196" s="1"/>
      <c r="B196" s="1315"/>
      <c r="C196" s="3"/>
      <c r="D196" s="3"/>
      <c r="E196" s="9"/>
      <c r="F196" s="931"/>
      <c r="G196" s="3"/>
      <c r="H196" s="10"/>
      <c r="I196" s="7"/>
      <c r="J196" s="1327"/>
      <c r="K196" s="253"/>
      <c r="L196" s="253"/>
      <c r="M196" s="7"/>
      <c r="N196" s="7"/>
      <c r="O196" s="7"/>
      <c r="P196" s="7"/>
      <c r="Q196" s="3"/>
      <c r="R196" s="7"/>
      <c r="S196" s="7"/>
      <c r="T196" s="7"/>
      <c r="U196" s="7"/>
      <c r="V196" s="7"/>
      <c r="W196" s="7"/>
      <c r="X196" s="7"/>
      <c r="Y196" s="7"/>
      <c r="Z196" s="7"/>
      <c r="AA196" s="7"/>
      <c r="AB196" s="7"/>
      <c r="AC196" s="7"/>
      <c r="AD196" s="7"/>
      <c r="AE196" s="7"/>
    </row>
    <row r="197" spans="1:31" ht="13.5" customHeight="1">
      <c r="A197" s="1"/>
      <c r="B197" s="1315"/>
      <c r="C197" s="3"/>
      <c r="D197" s="3"/>
      <c r="E197" s="9"/>
      <c r="F197" s="931"/>
      <c r="G197" s="3"/>
      <c r="H197" s="10"/>
      <c r="I197" s="7"/>
      <c r="J197" s="1327"/>
      <c r="K197" s="253"/>
      <c r="L197" s="253"/>
      <c r="M197" s="7"/>
      <c r="N197" s="7"/>
      <c r="O197" s="7"/>
      <c r="P197" s="7"/>
      <c r="Q197" s="3"/>
      <c r="R197" s="7"/>
      <c r="S197" s="7"/>
      <c r="T197" s="7"/>
      <c r="U197" s="7"/>
      <c r="V197" s="7"/>
      <c r="W197" s="7"/>
      <c r="X197" s="7"/>
      <c r="Y197" s="7"/>
      <c r="Z197" s="7"/>
      <c r="AA197" s="7"/>
      <c r="AB197" s="7"/>
      <c r="AC197" s="7"/>
      <c r="AD197" s="7"/>
      <c r="AE197" s="7"/>
    </row>
    <row r="198" spans="1:31" ht="13.5" customHeight="1">
      <c r="A198" s="1"/>
      <c r="B198" s="1315"/>
      <c r="C198" s="3"/>
      <c r="D198" s="3"/>
      <c r="E198" s="9"/>
      <c r="F198" s="931"/>
      <c r="G198" s="3"/>
      <c r="H198" s="10"/>
      <c r="I198" s="7"/>
      <c r="J198" s="1327"/>
      <c r="K198" s="253"/>
      <c r="L198" s="253"/>
      <c r="M198" s="7"/>
      <c r="N198" s="7"/>
      <c r="O198" s="7"/>
      <c r="P198" s="7"/>
      <c r="Q198" s="3"/>
      <c r="R198" s="7"/>
      <c r="S198" s="7"/>
      <c r="T198" s="7"/>
      <c r="U198" s="7"/>
      <c r="V198" s="7"/>
      <c r="W198" s="7"/>
      <c r="X198" s="7"/>
      <c r="Y198" s="7"/>
      <c r="Z198" s="7"/>
      <c r="AA198" s="7"/>
      <c r="AB198" s="7"/>
      <c r="AC198" s="7"/>
      <c r="AD198" s="7"/>
      <c r="AE198" s="7"/>
    </row>
    <row r="199" spans="1:31" ht="13.5" customHeight="1">
      <c r="A199" s="1"/>
      <c r="B199" s="1315"/>
      <c r="C199" s="3"/>
      <c r="D199" s="3"/>
      <c r="E199" s="9"/>
      <c r="F199" s="931"/>
      <c r="G199" s="3"/>
      <c r="H199" s="10"/>
      <c r="I199" s="7"/>
      <c r="J199" s="1327"/>
      <c r="K199" s="253"/>
      <c r="L199" s="253"/>
      <c r="M199" s="7"/>
      <c r="N199" s="7"/>
      <c r="O199" s="7"/>
      <c r="P199" s="7"/>
      <c r="Q199" s="3"/>
      <c r="R199" s="7"/>
      <c r="S199" s="7"/>
      <c r="T199" s="7"/>
      <c r="U199" s="7"/>
      <c r="V199" s="7"/>
      <c r="W199" s="7"/>
      <c r="X199" s="7"/>
      <c r="Y199" s="7"/>
      <c r="Z199" s="7"/>
      <c r="AA199" s="7"/>
      <c r="AB199" s="7"/>
      <c r="AC199" s="7"/>
      <c r="AD199" s="7"/>
      <c r="AE199" s="7"/>
    </row>
    <row r="200" spans="1:31" ht="13.5" customHeight="1">
      <c r="A200" s="1"/>
      <c r="B200" s="1315"/>
      <c r="C200" s="3"/>
      <c r="D200" s="3"/>
      <c r="E200" s="9"/>
      <c r="F200" s="931"/>
      <c r="G200" s="3"/>
      <c r="H200" s="10"/>
      <c r="I200" s="7"/>
      <c r="J200" s="1327"/>
      <c r="K200" s="253"/>
      <c r="L200" s="253"/>
      <c r="M200" s="7"/>
      <c r="N200" s="7"/>
      <c r="O200" s="7"/>
      <c r="P200" s="7"/>
      <c r="Q200" s="3"/>
      <c r="R200" s="7"/>
      <c r="S200" s="7"/>
      <c r="T200" s="7"/>
      <c r="U200" s="7"/>
      <c r="V200" s="7"/>
      <c r="W200" s="7"/>
      <c r="X200" s="7"/>
      <c r="Y200" s="7"/>
      <c r="Z200" s="7"/>
      <c r="AA200" s="7"/>
      <c r="AB200" s="7"/>
      <c r="AC200" s="7"/>
      <c r="AD200" s="7"/>
      <c r="AE200" s="7"/>
    </row>
    <row r="201" spans="1:31" ht="13.5" customHeight="1">
      <c r="A201" s="1"/>
      <c r="B201" s="1315"/>
      <c r="C201" s="3"/>
      <c r="D201" s="3"/>
      <c r="E201" s="9"/>
      <c r="F201" s="931"/>
      <c r="G201" s="3"/>
      <c r="H201" s="10"/>
      <c r="I201" s="7"/>
      <c r="J201" s="1327"/>
      <c r="K201" s="253"/>
      <c r="L201" s="253"/>
      <c r="M201" s="7"/>
      <c r="N201" s="7"/>
      <c r="O201" s="7"/>
      <c r="P201" s="7"/>
      <c r="Q201" s="3"/>
      <c r="R201" s="7"/>
      <c r="S201" s="7"/>
      <c r="T201" s="7"/>
      <c r="U201" s="7"/>
      <c r="V201" s="7"/>
      <c r="W201" s="7"/>
      <c r="X201" s="7"/>
      <c r="Y201" s="7"/>
      <c r="Z201" s="7"/>
      <c r="AA201" s="7"/>
      <c r="AB201" s="7"/>
      <c r="AC201" s="7"/>
      <c r="AD201" s="7"/>
      <c r="AE201" s="7"/>
    </row>
    <row r="202" spans="1:31" ht="13.5" customHeight="1">
      <c r="A202" s="1"/>
      <c r="B202" s="1315"/>
      <c r="C202" s="3"/>
      <c r="D202" s="3"/>
      <c r="E202" s="9"/>
      <c r="F202" s="931"/>
      <c r="G202" s="3"/>
      <c r="H202" s="10"/>
      <c r="I202" s="7"/>
      <c r="J202" s="1327"/>
      <c r="K202" s="253"/>
      <c r="L202" s="253"/>
      <c r="M202" s="7"/>
      <c r="N202" s="7"/>
      <c r="O202" s="7"/>
      <c r="P202" s="7"/>
      <c r="Q202" s="3"/>
      <c r="R202" s="7"/>
      <c r="S202" s="7"/>
      <c r="T202" s="7"/>
      <c r="U202" s="7"/>
      <c r="V202" s="7"/>
      <c r="W202" s="7"/>
      <c r="X202" s="7"/>
      <c r="Y202" s="7"/>
      <c r="Z202" s="7"/>
      <c r="AA202" s="7"/>
      <c r="AB202" s="7"/>
      <c r="AC202" s="7"/>
      <c r="AD202" s="7"/>
      <c r="AE202" s="7"/>
    </row>
    <row r="203" spans="1:31" ht="13.5" customHeight="1">
      <c r="A203" s="1"/>
      <c r="B203" s="1315"/>
      <c r="C203" s="3"/>
      <c r="D203" s="3"/>
      <c r="E203" s="9"/>
      <c r="F203" s="931"/>
      <c r="G203" s="3"/>
      <c r="H203" s="10"/>
      <c r="I203" s="7"/>
      <c r="J203" s="1327"/>
      <c r="K203" s="253"/>
      <c r="L203" s="253"/>
      <c r="M203" s="7"/>
      <c r="N203" s="7"/>
      <c r="O203" s="7"/>
      <c r="P203" s="7"/>
      <c r="Q203" s="3"/>
      <c r="R203" s="7"/>
      <c r="S203" s="7"/>
      <c r="T203" s="7"/>
      <c r="U203" s="7"/>
      <c r="V203" s="7"/>
      <c r="W203" s="7"/>
      <c r="X203" s="7"/>
      <c r="Y203" s="7"/>
      <c r="Z203" s="7"/>
      <c r="AA203" s="7"/>
      <c r="AB203" s="7"/>
      <c r="AC203" s="7"/>
      <c r="AD203" s="7"/>
      <c r="AE203" s="7"/>
    </row>
    <row r="204" spans="1:31" ht="13.5" customHeight="1">
      <c r="A204" s="1"/>
      <c r="B204" s="1315"/>
      <c r="C204" s="3"/>
      <c r="D204" s="3"/>
      <c r="E204" s="9"/>
      <c r="F204" s="931"/>
      <c r="G204" s="3"/>
      <c r="H204" s="10"/>
      <c r="I204" s="7"/>
      <c r="J204" s="1327"/>
      <c r="K204" s="253"/>
      <c r="L204" s="253"/>
      <c r="M204" s="7"/>
      <c r="N204" s="7"/>
      <c r="O204" s="7"/>
      <c r="P204" s="7"/>
      <c r="Q204" s="3"/>
      <c r="R204" s="7"/>
      <c r="S204" s="7"/>
      <c r="T204" s="7"/>
      <c r="U204" s="7"/>
      <c r="V204" s="7"/>
      <c r="W204" s="7"/>
      <c r="X204" s="7"/>
      <c r="Y204" s="7"/>
      <c r="Z204" s="7"/>
      <c r="AA204" s="7"/>
      <c r="AB204" s="7"/>
      <c r="AC204" s="7"/>
      <c r="AD204" s="7"/>
      <c r="AE204" s="7"/>
    </row>
    <row r="205" spans="1:31" ht="13.5" customHeight="1">
      <c r="A205" s="1"/>
      <c r="B205" s="1315"/>
      <c r="C205" s="3"/>
      <c r="D205" s="3"/>
      <c r="E205" s="9"/>
      <c r="F205" s="931"/>
      <c r="G205" s="3"/>
      <c r="H205" s="10"/>
      <c r="I205" s="7"/>
      <c r="J205" s="1327"/>
      <c r="K205" s="253"/>
      <c r="L205" s="253"/>
      <c r="M205" s="7"/>
      <c r="N205" s="7"/>
      <c r="O205" s="7"/>
      <c r="P205" s="7"/>
      <c r="Q205" s="3"/>
      <c r="R205" s="7"/>
      <c r="S205" s="7"/>
      <c r="T205" s="7"/>
      <c r="U205" s="7"/>
      <c r="V205" s="7"/>
      <c r="W205" s="7"/>
      <c r="X205" s="7"/>
      <c r="Y205" s="7"/>
      <c r="Z205" s="7"/>
      <c r="AA205" s="7"/>
      <c r="AB205" s="7"/>
      <c r="AC205" s="7"/>
      <c r="AD205" s="7"/>
      <c r="AE205" s="7"/>
    </row>
    <row r="206" spans="1:31" ht="13.5" customHeight="1">
      <c r="A206" s="1"/>
      <c r="B206" s="1315"/>
      <c r="C206" s="3"/>
      <c r="D206" s="3"/>
      <c r="E206" s="9"/>
      <c r="F206" s="931"/>
      <c r="G206" s="3"/>
      <c r="H206" s="10"/>
      <c r="I206" s="7"/>
      <c r="J206" s="1327"/>
      <c r="K206" s="253"/>
      <c r="L206" s="253"/>
      <c r="M206" s="7"/>
      <c r="N206" s="7"/>
      <c r="O206" s="7"/>
      <c r="P206" s="7"/>
      <c r="Q206" s="3"/>
      <c r="R206" s="7"/>
      <c r="S206" s="7"/>
      <c r="T206" s="7"/>
      <c r="U206" s="7"/>
      <c r="V206" s="7"/>
      <c r="W206" s="7"/>
      <c r="X206" s="7"/>
      <c r="Y206" s="7"/>
      <c r="Z206" s="7"/>
      <c r="AA206" s="7"/>
      <c r="AB206" s="7"/>
      <c r="AC206" s="7"/>
      <c r="AD206" s="7"/>
      <c r="AE206" s="7"/>
    </row>
    <row r="207" spans="1:31" ht="13.5" customHeight="1">
      <c r="A207" s="1"/>
      <c r="B207" s="1315"/>
      <c r="C207" s="3"/>
      <c r="D207" s="3"/>
      <c r="E207" s="9"/>
      <c r="F207" s="931"/>
      <c r="G207" s="3"/>
      <c r="H207" s="10"/>
      <c r="I207" s="7"/>
      <c r="J207" s="1327"/>
      <c r="K207" s="253"/>
      <c r="L207" s="253"/>
      <c r="M207" s="7"/>
      <c r="N207" s="7"/>
      <c r="O207" s="7"/>
      <c r="P207" s="7"/>
      <c r="Q207" s="3"/>
      <c r="R207" s="7"/>
      <c r="S207" s="7"/>
      <c r="T207" s="7"/>
      <c r="U207" s="7"/>
      <c r="V207" s="7"/>
      <c r="W207" s="7"/>
      <c r="X207" s="7"/>
      <c r="Y207" s="7"/>
      <c r="Z207" s="7"/>
      <c r="AA207" s="7"/>
      <c r="AB207" s="7"/>
      <c r="AC207" s="7"/>
      <c r="AD207" s="7"/>
      <c r="AE207" s="7"/>
    </row>
    <row r="208" spans="1:31" ht="13.5" customHeight="1">
      <c r="A208" s="1"/>
      <c r="B208" s="1315"/>
      <c r="C208" s="3"/>
      <c r="D208" s="3"/>
      <c r="E208" s="9"/>
      <c r="F208" s="931"/>
      <c r="G208" s="3"/>
      <c r="H208" s="10"/>
      <c r="I208" s="7"/>
      <c r="J208" s="1327"/>
      <c r="K208" s="253"/>
      <c r="L208" s="253"/>
      <c r="M208" s="7"/>
      <c r="N208" s="7"/>
      <c r="O208" s="7"/>
      <c r="P208" s="7"/>
      <c r="Q208" s="3"/>
      <c r="R208" s="7"/>
      <c r="S208" s="7"/>
      <c r="T208" s="7"/>
      <c r="U208" s="7"/>
      <c r="V208" s="7"/>
      <c r="W208" s="7"/>
      <c r="X208" s="7"/>
      <c r="Y208" s="7"/>
      <c r="Z208" s="7"/>
      <c r="AA208" s="7"/>
      <c r="AB208" s="7"/>
      <c r="AC208" s="7"/>
      <c r="AD208" s="7"/>
      <c r="AE208" s="7"/>
    </row>
    <row r="209" spans="1:31" ht="13.5" customHeight="1">
      <c r="A209" s="1"/>
      <c r="B209" s="1315"/>
      <c r="C209" s="3"/>
      <c r="D209" s="3"/>
      <c r="E209" s="9"/>
      <c r="F209" s="931"/>
      <c r="G209" s="3"/>
      <c r="H209" s="10"/>
      <c r="I209" s="7"/>
      <c r="J209" s="1327"/>
      <c r="K209" s="253"/>
      <c r="L209" s="253"/>
      <c r="M209" s="7"/>
      <c r="N209" s="7"/>
      <c r="O209" s="7"/>
      <c r="P209" s="7"/>
      <c r="Q209" s="3"/>
      <c r="R209" s="7"/>
      <c r="S209" s="7"/>
      <c r="T209" s="7"/>
      <c r="U209" s="7"/>
      <c r="V209" s="7"/>
      <c r="W209" s="7"/>
      <c r="X209" s="7"/>
      <c r="Y209" s="7"/>
      <c r="Z209" s="7"/>
      <c r="AA209" s="7"/>
      <c r="AB209" s="7"/>
      <c r="AC209" s="7"/>
      <c r="AD209" s="7"/>
      <c r="AE209" s="7"/>
    </row>
    <row r="210" spans="1:31" ht="13.5" customHeight="1">
      <c r="A210" s="1"/>
      <c r="B210" s="1315"/>
      <c r="C210" s="3"/>
      <c r="D210" s="3"/>
      <c r="E210" s="9"/>
      <c r="F210" s="931"/>
      <c r="G210" s="3"/>
      <c r="H210" s="10"/>
      <c r="I210" s="7"/>
      <c r="J210" s="1327"/>
      <c r="K210" s="253"/>
      <c r="L210" s="253"/>
      <c r="M210" s="7"/>
      <c r="N210" s="7"/>
      <c r="O210" s="7"/>
      <c r="P210" s="7"/>
      <c r="Q210" s="3"/>
      <c r="R210" s="7"/>
      <c r="S210" s="7"/>
      <c r="T210" s="7"/>
      <c r="U210" s="7"/>
      <c r="V210" s="7"/>
      <c r="W210" s="7"/>
      <c r="X210" s="7"/>
      <c r="Y210" s="7"/>
      <c r="Z210" s="7"/>
      <c r="AA210" s="7"/>
      <c r="AB210" s="7"/>
      <c r="AC210" s="7"/>
      <c r="AD210" s="7"/>
      <c r="AE210" s="7"/>
    </row>
    <row r="211" spans="1:31" ht="13.5" customHeight="1">
      <c r="A211" s="1"/>
      <c r="B211" s="1315"/>
      <c r="C211" s="3"/>
      <c r="D211" s="3"/>
      <c r="E211" s="9"/>
      <c r="F211" s="931"/>
      <c r="G211" s="3"/>
      <c r="H211" s="10"/>
      <c r="I211" s="7"/>
      <c r="J211" s="1327"/>
      <c r="K211" s="253"/>
      <c r="L211" s="253"/>
      <c r="M211" s="7"/>
      <c r="N211" s="7"/>
      <c r="O211" s="7"/>
      <c r="P211" s="7"/>
      <c r="Q211" s="3"/>
      <c r="R211" s="7"/>
      <c r="S211" s="7"/>
      <c r="T211" s="7"/>
      <c r="U211" s="7"/>
      <c r="V211" s="7"/>
      <c r="W211" s="7"/>
      <c r="X211" s="7"/>
      <c r="Y211" s="7"/>
      <c r="Z211" s="7"/>
      <c r="AA211" s="7"/>
      <c r="AB211" s="7"/>
      <c r="AC211" s="7"/>
      <c r="AD211" s="7"/>
      <c r="AE211" s="7"/>
    </row>
    <row r="212" spans="1:31" ht="13.5" customHeight="1">
      <c r="A212" s="1"/>
      <c r="B212" s="1315"/>
      <c r="C212" s="3"/>
      <c r="D212" s="3"/>
      <c r="E212" s="9"/>
      <c r="F212" s="931"/>
      <c r="G212" s="3"/>
      <c r="H212" s="10"/>
      <c r="I212" s="7"/>
      <c r="J212" s="1327"/>
      <c r="K212" s="253"/>
      <c r="L212" s="253"/>
      <c r="M212" s="7"/>
      <c r="N212" s="7"/>
      <c r="O212" s="7"/>
      <c r="P212" s="7"/>
      <c r="Q212" s="3"/>
      <c r="R212" s="7"/>
      <c r="S212" s="7"/>
      <c r="T212" s="7"/>
      <c r="U212" s="7"/>
      <c r="V212" s="7"/>
      <c r="W212" s="7"/>
      <c r="X212" s="7"/>
      <c r="Y212" s="7"/>
      <c r="Z212" s="7"/>
      <c r="AA212" s="7"/>
      <c r="AB212" s="7"/>
      <c r="AC212" s="7"/>
      <c r="AD212" s="7"/>
      <c r="AE212" s="7"/>
    </row>
    <row r="213" spans="1:31" ht="13.5" customHeight="1">
      <c r="A213" s="1"/>
      <c r="B213" s="1315"/>
      <c r="C213" s="3"/>
      <c r="D213" s="3"/>
      <c r="E213" s="9"/>
      <c r="F213" s="931"/>
      <c r="G213" s="3"/>
      <c r="H213" s="10"/>
      <c r="I213" s="7"/>
      <c r="J213" s="1327"/>
      <c r="K213" s="253"/>
      <c r="L213" s="253"/>
      <c r="M213" s="7"/>
      <c r="N213" s="7"/>
      <c r="O213" s="7"/>
      <c r="P213" s="7"/>
      <c r="Q213" s="3"/>
      <c r="R213" s="7"/>
      <c r="S213" s="7"/>
      <c r="T213" s="7"/>
      <c r="U213" s="7"/>
      <c r="V213" s="7"/>
      <c r="W213" s="7"/>
      <c r="X213" s="7"/>
      <c r="Y213" s="7"/>
      <c r="Z213" s="7"/>
      <c r="AA213" s="7"/>
      <c r="AB213" s="7"/>
      <c r="AC213" s="7"/>
      <c r="AD213" s="7"/>
      <c r="AE213" s="7"/>
    </row>
    <row r="214" spans="1:31" ht="13.5" customHeight="1">
      <c r="A214" s="1"/>
      <c r="B214" s="1315"/>
      <c r="C214" s="3"/>
      <c r="D214" s="3"/>
      <c r="E214" s="9"/>
      <c r="F214" s="931"/>
      <c r="G214" s="3"/>
      <c r="H214" s="10"/>
      <c r="I214" s="7"/>
      <c r="J214" s="1327"/>
      <c r="K214" s="253"/>
      <c r="L214" s="253"/>
      <c r="M214" s="7"/>
      <c r="N214" s="7"/>
      <c r="O214" s="7"/>
      <c r="P214" s="7"/>
      <c r="Q214" s="3"/>
      <c r="R214" s="7"/>
      <c r="S214" s="7"/>
      <c r="T214" s="7"/>
      <c r="U214" s="7"/>
      <c r="V214" s="7"/>
      <c r="W214" s="7"/>
      <c r="X214" s="7"/>
      <c r="Y214" s="7"/>
      <c r="Z214" s="7"/>
      <c r="AA214" s="7"/>
      <c r="AB214" s="7"/>
      <c r="AC214" s="7"/>
      <c r="AD214" s="7"/>
      <c r="AE214" s="7"/>
    </row>
    <row r="215" spans="1:31" ht="13.5" customHeight="1">
      <c r="A215" s="1"/>
      <c r="B215" s="1315"/>
      <c r="C215" s="3"/>
      <c r="D215" s="3"/>
      <c r="E215" s="9"/>
      <c r="F215" s="931"/>
      <c r="G215" s="3"/>
      <c r="H215" s="10"/>
      <c r="I215" s="7"/>
      <c r="J215" s="1327"/>
      <c r="K215" s="253"/>
      <c r="L215" s="253"/>
      <c r="M215" s="7"/>
      <c r="N215" s="7"/>
      <c r="O215" s="7"/>
      <c r="P215" s="7"/>
      <c r="Q215" s="3"/>
      <c r="R215" s="7"/>
      <c r="S215" s="7"/>
      <c r="T215" s="7"/>
      <c r="U215" s="7"/>
      <c r="V215" s="7"/>
      <c r="W215" s="7"/>
      <c r="X215" s="7"/>
      <c r="Y215" s="7"/>
      <c r="Z215" s="7"/>
      <c r="AA215" s="7"/>
      <c r="AB215" s="7"/>
      <c r="AC215" s="7"/>
      <c r="AD215" s="7"/>
      <c r="AE215" s="7"/>
    </row>
    <row r="216" spans="1:31" ht="13.5" customHeight="1">
      <c r="A216" s="1"/>
      <c r="B216" s="1315"/>
      <c r="C216" s="3"/>
      <c r="D216" s="3"/>
      <c r="E216" s="9"/>
      <c r="F216" s="931"/>
      <c r="G216" s="3"/>
      <c r="H216" s="10"/>
      <c r="I216" s="7"/>
      <c r="J216" s="1327"/>
      <c r="K216" s="253"/>
      <c r="L216" s="253"/>
      <c r="M216" s="7"/>
      <c r="N216" s="7"/>
      <c r="O216" s="7"/>
      <c r="P216" s="7"/>
      <c r="Q216" s="3"/>
      <c r="R216" s="7"/>
      <c r="S216" s="7"/>
      <c r="T216" s="7"/>
      <c r="U216" s="7"/>
      <c r="V216" s="7"/>
      <c r="W216" s="7"/>
      <c r="X216" s="7"/>
      <c r="Y216" s="7"/>
      <c r="Z216" s="7"/>
      <c r="AA216" s="7"/>
      <c r="AB216" s="7"/>
      <c r="AC216" s="7"/>
      <c r="AD216" s="7"/>
      <c r="AE216" s="7"/>
    </row>
    <row r="217" spans="1:31" ht="13.5" customHeight="1">
      <c r="A217" s="1"/>
      <c r="B217" s="1315"/>
      <c r="C217" s="3"/>
      <c r="D217" s="3"/>
      <c r="E217" s="9"/>
      <c r="F217" s="931"/>
      <c r="G217" s="3"/>
      <c r="H217" s="10"/>
      <c r="I217" s="7"/>
      <c r="J217" s="1327"/>
      <c r="K217" s="253"/>
      <c r="L217" s="253"/>
      <c r="M217" s="7"/>
      <c r="N217" s="7"/>
      <c r="O217" s="7"/>
      <c r="P217" s="7"/>
      <c r="Q217" s="3"/>
      <c r="R217" s="7"/>
      <c r="S217" s="7"/>
      <c r="T217" s="7"/>
      <c r="U217" s="7"/>
      <c r="V217" s="7"/>
      <c r="W217" s="7"/>
      <c r="X217" s="7"/>
      <c r="Y217" s="7"/>
      <c r="Z217" s="7"/>
      <c r="AA217" s="7"/>
      <c r="AB217" s="7"/>
      <c r="AC217" s="7"/>
      <c r="AD217" s="7"/>
      <c r="AE217" s="7"/>
    </row>
    <row r="218" spans="1:31" ht="13.5" customHeight="1">
      <c r="A218" s="1"/>
      <c r="B218" s="1315"/>
      <c r="C218" s="3"/>
      <c r="D218" s="3"/>
      <c r="E218" s="9"/>
      <c r="F218" s="931"/>
      <c r="G218" s="3"/>
      <c r="H218" s="10"/>
      <c r="I218" s="7"/>
      <c r="J218" s="1327"/>
      <c r="K218" s="253"/>
      <c r="L218" s="253"/>
      <c r="M218" s="7"/>
      <c r="N218" s="7"/>
      <c r="O218" s="7"/>
      <c r="P218" s="7"/>
      <c r="Q218" s="3"/>
      <c r="R218" s="7"/>
      <c r="S218" s="7"/>
      <c r="T218" s="7"/>
      <c r="U218" s="7"/>
      <c r="V218" s="7"/>
      <c r="W218" s="7"/>
      <c r="X218" s="7"/>
      <c r="Y218" s="7"/>
      <c r="Z218" s="7"/>
      <c r="AA218" s="7"/>
      <c r="AB218" s="7"/>
      <c r="AC218" s="7"/>
      <c r="AD218" s="7"/>
      <c r="AE218" s="7"/>
    </row>
    <row r="219" spans="1:31" ht="13.5" customHeight="1">
      <c r="A219" s="1"/>
      <c r="B219" s="1315"/>
      <c r="C219" s="3"/>
      <c r="D219" s="3"/>
      <c r="E219" s="9"/>
      <c r="F219" s="931"/>
      <c r="G219" s="3"/>
      <c r="H219" s="10"/>
      <c r="I219" s="7"/>
      <c r="J219" s="1327"/>
      <c r="K219" s="253"/>
      <c r="L219" s="253"/>
      <c r="M219" s="7"/>
      <c r="N219" s="7"/>
      <c r="O219" s="7"/>
      <c r="P219" s="7"/>
      <c r="Q219" s="3"/>
      <c r="R219" s="7"/>
      <c r="S219" s="7"/>
      <c r="T219" s="7"/>
      <c r="U219" s="7"/>
      <c r="V219" s="7"/>
      <c r="W219" s="7"/>
      <c r="X219" s="7"/>
      <c r="Y219" s="7"/>
      <c r="Z219" s="7"/>
      <c r="AA219" s="7"/>
      <c r="AB219" s="7"/>
      <c r="AC219" s="7"/>
      <c r="AD219" s="7"/>
      <c r="AE219" s="7"/>
    </row>
    <row r="220" spans="1:31" ht="13.5" customHeight="1">
      <c r="A220" s="1"/>
      <c r="B220" s="1315"/>
      <c r="C220" s="3"/>
      <c r="D220" s="3"/>
      <c r="E220" s="9"/>
      <c r="F220" s="931"/>
      <c r="G220" s="3"/>
      <c r="H220" s="10"/>
      <c r="I220" s="7"/>
      <c r="J220" s="1327"/>
      <c r="K220" s="253"/>
      <c r="L220" s="253"/>
      <c r="M220" s="7"/>
      <c r="N220" s="7"/>
      <c r="O220" s="7"/>
      <c r="P220" s="7"/>
      <c r="Q220" s="3"/>
      <c r="R220" s="7"/>
      <c r="S220" s="7"/>
      <c r="T220" s="7"/>
      <c r="U220" s="7"/>
      <c r="V220" s="7"/>
      <c r="W220" s="7"/>
      <c r="X220" s="7"/>
      <c r="Y220" s="7"/>
      <c r="Z220" s="7"/>
      <c r="AA220" s="7"/>
      <c r="AB220" s="7"/>
      <c r="AC220" s="7"/>
      <c r="AD220" s="7"/>
      <c r="AE220" s="7"/>
    </row>
    <row r="221" spans="1:31" ht="13.5" customHeight="1">
      <c r="A221" s="1"/>
      <c r="B221" s="1315"/>
      <c r="C221" s="3"/>
      <c r="D221" s="3"/>
      <c r="E221" s="9"/>
      <c r="F221" s="931"/>
      <c r="G221" s="3"/>
      <c r="H221" s="10"/>
      <c r="I221" s="7"/>
      <c r="J221" s="1327"/>
      <c r="K221" s="253"/>
      <c r="L221" s="253"/>
      <c r="M221" s="7"/>
      <c r="N221" s="7"/>
      <c r="O221" s="7"/>
      <c r="P221" s="7"/>
      <c r="Q221" s="3"/>
      <c r="R221" s="7"/>
      <c r="S221" s="7"/>
      <c r="T221" s="7"/>
      <c r="U221" s="7"/>
      <c r="V221" s="7"/>
      <c r="W221" s="7"/>
      <c r="X221" s="7"/>
      <c r="Y221" s="7"/>
      <c r="Z221" s="7"/>
      <c r="AA221" s="7"/>
      <c r="AB221" s="7"/>
      <c r="AC221" s="7"/>
      <c r="AD221" s="7"/>
      <c r="AE221" s="7"/>
    </row>
    <row r="222" spans="1:31" ht="13.5" customHeight="1">
      <c r="A222" s="1"/>
      <c r="B222" s="1315"/>
      <c r="C222" s="3"/>
      <c r="D222" s="3"/>
      <c r="E222" s="9"/>
      <c r="F222" s="931"/>
      <c r="G222" s="3"/>
      <c r="H222" s="10"/>
      <c r="I222" s="7"/>
      <c r="J222" s="1327"/>
      <c r="K222" s="253"/>
      <c r="L222" s="253"/>
      <c r="M222" s="7"/>
      <c r="N222" s="7"/>
      <c r="O222" s="7"/>
      <c r="P222" s="7"/>
      <c r="Q222" s="3"/>
      <c r="R222" s="7"/>
      <c r="S222" s="7"/>
      <c r="T222" s="7"/>
      <c r="U222" s="7"/>
      <c r="V222" s="7"/>
      <c r="W222" s="7"/>
      <c r="X222" s="7"/>
      <c r="Y222" s="7"/>
      <c r="Z222" s="7"/>
      <c r="AA222" s="7"/>
      <c r="AB222" s="7"/>
      <c r="AC222" s="7"/>
      <c r="AD222" s="7"/>
      <c r="AE222" s="7"/>
    </row>
    <row r="223" spans="1:31" ht="13.5" customHeight="1">
      <c r="A223" s="1"/>
      <c r="B223" s="1315"/>
      <c r="C223" s="3"/>
      <c r="D223" s="3"/>
      <c r="E223" s="9"/>
      <c r="F223" s="931"/>
      <c r="G223" s="3"/>
      <c r="H223" s="10"/>
      <c r="I223" s="7"/>
      <c r="J223" s="1327"/>
      <c r="K223" s="253"/>
      <c r="L223" s="253"/>
      <c r="M223" s="7"/>
      <c r="N223" s="7"/>
      <c r="O223" s="7"/>
      <c r="P223" s="7"/>
      <c r="Q223" s="3"/>
      <c r="R223" s="7"/>
      <c r="S223" s="7"/>
      <c r="T223" s="7"/>
      <c r="U223" s="7"/>
      <c r="V223" s="7"/>
      <c r="W223" s="7"/>
      <c r="X223" s="7"/>
      <c r="Y223" s="7"/>
      <c r="Z223" s="7"/>
      <c r="AA223" s="7"/>
      <c r="AB223" s="7"/>
      <c r="AC223" s="7"/>
      <c r="AD223" s="7"/>
      <c r="AE223" s="7"/>
    </row>
    <row r="224" spans="1:31" ht="13.5" customHeight="1">
      <c r="A224" s="1"/>
      <c r="B224" s="1315"/>
      <c r="C224" s="3"/>
      <c r="D224" s="3"/>
      <c r="E224" s="9"/>
      <c r="F224" s="931"/>
      <c r="G224" s="3"/>
      <c r="H224" s="10"/>
      <c r="I224" s="7"/>
      <c r="J224" s="1327"/>
      <c r="K224" s="253"/>
      <c r="L224" s="253"/>
      <c r="M224" s="7"/>
      <c r="N224" s="7"/>
      <c r="O224" s="7"/>
      <c r="P224" s="7"/>
      <c r="Q224" s="3"/>
      <c r="R224" s="7"/>
      <c r="S224" s="7"/>
      <c r="T224" s="7"/>
      <c r="U224" s="7"/>
      <c r="V224" s="7"/>
      <c r="W224" s="7"/>
      <c r="X224" s="7"/>
      <c r="Y224" s="7"/>
      <c r="Z224" s="7"/>
      <c r="AA224" s="7"/>
      <c r="AB224" s="7"/>
      <c r="AC224" s="7"/>
      <c r="AD224" s="7"/>
      <c r="AE224" s="7"/>
    </row>
    <row r="225" spans="1:31" ht="13.5" customHeight="1">
      <c r="A225" s="1"/>
      <c r="B225" s="1315"/>
      <c r="C225" s="3"/>
      <c r="D225" s="3"/>
      <c r="E225" s="9"/>
      <c r="F225" s="931"/>
      <c r="G225" s="3"/>
      <c r="H225" s="10"/>
      <c r="I225" s="7"/>
      <c r="J225" s="1327"/>
      <c r="K225" s="253"/>
      <c r="L225" s="253"/>
      <c r="M225" s="7"/>
      <c r="N225" s="7"/>
      <c r="O225" s="7"/>
      <c r="P225" s="7"/>
      <c r="Q225" s="3"/>
      <c r="R225" s="7"/>
      <c r="S225" s="7"/>
      <c r="T225" s="7"/>
      <c r="U225" s="7"/>
      <c r="V225" s="7"/>
      <c r="W225" s="7"/>
      <c r="X225" s="7"/>
      <c r="Y225" s="7"/>
      <c r="Z225" s="7"/>
      <c r="AA225" s="7"/>
      <c r="AB225" s="7"/>
      <c r="AC225" s="7"/>
      <c r="AD225" s="7"/>
      <c r="AE225" s="7"/>
    </row>
    <row r="226" spans="1:31" ht="13.5" customHeight="1">
      <c r="A226" s="1"/>
      <c r="B226" s="1315"/>
      <c r="C226" s="3"/>
      <c r="D226" s="3"/>
      <c r="E226" s="9"/>
      <c r="F226" s="931"/>
      <c r="G226" s="3"/>
      <c r="H226" s="10"/>
      <c r="I226" s="7"/>
      <c r="J226" s="1327"/>
      <c r="K226" s="253"/>
      <c r="L226" s="253"/>
      <c r="M226" s="7"/>
      <c r="N226" s="7"/>
      <c r="O226" s="7"/>
      <c r="P226" s="7"/>
      <c r="Q226" s="3"/>
      <c r="R226" s="7"/>
      <c r="S226" s="7"/>
      <c r="T226" s="7"/>
      <c r="U226" s="7"/>
      <c r="V226" s="7"/>
      <c r="W226" s="7"/>
      <c r="X226" s="7"/>
      <c r="Y226" s="7"/>
      <c r="Z226" s="7"/>
      <c r="AA226" s="7"/>
      <c r="AB226" s="7"/>
      <c r="AC226" s="7"/>
      <c r="AD226" s="7"/>
      <c r="AE226" s="7"/>
    </row>
    <row r="227" spans="1:31" ht="13.5" customHeight="1">
      <c r="A227" s="1"/>
      <c r="B227" s="1315"/>
      <c r="C227" s="3"/>
      <c r="D227" s="3"/>
      <c r="E227" s="9"/>
      <c r="F227" s="931"/>
      <c r="G227" s="3"/>
      <c r="H227" s="10"/>
      <c r="I227" s="7"/>
      <c r="J227" s="1327"/>
      <c r="K227" s="253"/>
      <c r="L227" s="253"/>
      <c r="M227" s="7"/>
      <c r="N227" s="7"/>
      <c r="O227" s="7"/>
      <c r="P227" s="7"/>
      <c r="Q227" s="3"/>
      <c r="R227" s="7"/>
      <c r="S227" s="7"/>
      <c r="T227" s="7"/>
      <c r="U227" s="7"/>
      <c r="V227" s="7"/>
      <c r="W227" s="7"/>
      <c r="X227" s="7"/>
      <c r="Y227" s="7"/>
      <c r="Z227" s="7"/>
      <c r="AA227" s="7"/>
      <c r="AB227" s="7"/>
      <c r="AC227" s="7"/>
      <c r="AD227" s="7"/>
      <c r="AE227" s="7"/>
    </row>
    <row r="228" spans="1:31" ht="13.5" customHeight="1">
      <c r="A228" s="1"/>
      <c r="B228" s="1315"/>
      <c r="C228" s="3"/>
      <c r="D228" s="3"/>
      <c r="E228" s="9"/>
      <c r="F228" s="931"/>
      <c r="G228" s="3"/>
      <c r="H228" s="10"/>
      <c r="I228" s="7"/>
      <c r="J228" s="1327"/>
      <c r="K228" s="253"/>
      <c r="L228" s="253"/>
      <c r="M228" s="7"/>
      <c r="N228" s="7"/>
      <c r="O228" s="7"/>
      <c r="P228" s="7"/>
      <c r="Q228" s="3"/>
      <c r="R228" s="7"/>
      <c r="S228" s="7"/>
      <c r="T228" s="7"/>
      <c r="U228" s="7"/>
      <c r="V228" s="7"/>
      <c r="W228" s="7"/>
      <c r="X228" s="7"/>
      <c r="Y228" s="7"/>
      <c r="Z228" s="7"/>
      <c r="AA228" s="7"/>
      <c r="AB228" s="7"/>
      <c r="AC228" s="7"/>
      <c r="AD228" s="7"/>
      <c r="AE228" s="7"/>
    </row>
    <row r="229" spans="1:31" ht="13.5" customHeight="1">
      <c r="A229" s="1"/>
      <c r="B229" s="1315"/>
      <c r="C229" s="3"/>
      <c r="D229" s="3"/>
      <c r="E229" s="9"/>
      <c r="F229" s="931"/>
      <c r="G229" s="3"/>
      <c r="H229" s="10"/>
      <c r="I229" s="7"/>
      <c r="J229" s="1327"/>
      <c r="K229" s="253"/>
      <c r="L229" s="253"/>
      <c r="M229" s="7"/>
      <c r="N229" s="7"/>
      <c r="O229" s="7"/>
      <c r="P229" s="7"/>
      <c r="Q229" s="3"/>
      <c r="R229" s="7"/>
      <c r="S229" s="7"/>
      <c r="T229" s="7"/>
      <c r="U229" s="7"/>
      <c r="V229" s="7"/>
      <c r="W229" s="7"/>
      <c r="X229" s="7"/>
      <c r="Y229" s="7"/>
      <c r="Z229" s="7"/>
      <c r="AA229" s="7"/>
      <c r="AB229" s="7"/>
      <c r="AC229" s="7"/>
      <c r="AD229" s="7"/>
      <c r="AE229" s="7"/>
    </row>
    <row r="230" spans="1:31" ht="13.5" customHeight="1">
      <c r="A230" s="1"/>
      <c r="B230" s="1315"/>
      <c r="C230" s="3"/>
      <c r="D230" s="3"/>
      <c r="E230" s="9"/>
      <c r="F230" s="931"/>
      <c r="G230" s="3"/>
      <c r="H230" s="10"/>
      <c r="I230" s="7"/>
      <c r="J230" s="1327"/>
      <c r="K230" s="253"/>
      <c r="L230" s="253"/>
      <c r="M230" s="7"/>
      <c r="N230" s="7"/>
      <c r="O230" s="7"/>
      <c r="P230" s="7"/>
      <c r="Q230" s="3"/>
      <c r="R230" s="7"/>
      <c r="S230" s="7"/>
      <c r="T230" s="7"/>
      <c r="U230" s="7"/>
      <c r="V230" s="7"/>
      <c r="W230" s="7"/>
      <c r="X230" s="7"/>
      <c r="Y230" s="7"/>
      <c r="Z230" s="7"/>
      <c r="AA230" s="7"/>
      <c r="AB230" s="7"/>
      <c r="AC230" s="7"/>
      <c r="AD230" s="7"/>
      <c r="AE230" s="7"/>
    </row>
    <row r="231" spans="1:31" ht="13.5" customHeight="1">
      <c r="A231" s="1"/>
      <c r="B231" s="1315"/>
      <c r="C231" s="3"/>
      <c r="D231" s="3"/>
      <c r="E231" s="9"/>
      <c r="F231" s="931"/>
      <c r="G231" s="3"/>
      <c r="H231" s="10"/>
      <c r="I231" s="7"/>
      <c r="J231" s="1327"/>
      <c r="K231" s="253"/>
      <c r="L231" s="253"/>
      <c r="M231" s="7"/>
      <c r="N231" s="7"/>
      <c r="O231" s="7"/>
      <c r="P231" s="7"/>
      <c r="Q231" s="3"/>
      <c r="R231" s="7"/>
      <c r="S231" s="7"/>
      <c r="T231" s="7"/>
      <c r="U231" s="7"/>
      <c r="V231" s="7"/>
      <c r="W231" s="7"/>
      <c r="X231" s="7"/>
      <c r="Y231" s="7"/>
      <c r="Z231" s="7"/>
      <c r="AA231" s="7"/>
      <c r="AB231" s="7"/>
      <c r="AC231" s="7"/>
      <c r="AD231" s="7"/>
      <c r="AE231" s="7"/>
    </row>
    <row r="232" spans="1:31" ht="13.5" customHeight="1">
      <c r="A232" s="1"/>
      <c r="B232" s="1315"/>
      <c r="C232" s="3"/>
      <c r="D232" s="3"/>
      <c r="E232" s="9"/>
      <c r="F232" s="931"/>
      <c r="G232" s="3"/>
      <c r="H232" s="10"/>
      <c r="I232" s="7"/>
      <c r="J232" s="1327"/>
      <c r="K232" s="253"/>
      <c r="L232" s="253"/>
      <c r="M232" s="7"/>
      <c r="N232" s="7"/>
      <c r="O232" s="7"/>
      <c r="P232" s="7"/>
      <c r="Q232" s="3"/>
      <c r="R232" s="7"/>
      <c r="S232" s="7"/>
      <c r="T232" s="7"/>
      <c r="U232" s="7"/>
      <c r="V232" s="7"/>
      <c r="W232" s="7"/>
      <c r="X232" s="7"/>
      <c r="Y232" s="7"/>
      <c r="Z232" s="7"/>
      <c r="AA232" s="7"/>
      <c r="AB232" s="7"/>
      <c r="AC232" s="7"/>
      <c r="AD232" s="7"/>
      <c r="AE232" s="7"/>
    </row>
    <row r="233" spans="1:31" ht="13.5" customHeight="1">
      <c r="A233" s="1"/>
      <c r="B233" s="1315"/>
      <c r="C233" s="3"/>
      <c r="D233" s="3"/>
      <c r="E233" s="9"/>
      <c r="F233" s="931"/>
      <c r="G233" s="3"/>
      <c r="H233" s="10"/>
      <c r="I233" s="7"/>
      <c r="J233" s="1327"/>
      <c r="K233" s="253"/>
      <c r="L233" s="253"/>
      <c r="M233" s="7"/>
      <c r="N233" s="7"/>
      <c r="O233" s="7"/>
      <c r="P233" s="7"/>
      <c r="Q233" s="3"/>
      <c r="R233" s="7"/>
      <c r="S233" s="7"/>
      <c r="T233" s="7"/>
      <c r="U233" s="7"/>
      <c r="V233" s="7"/>
      <c r="W233" s="7"/>
      <c r="X233" s="7"/>
      <c r="Y233" s="7"/>
      <c r="Z233" s="7"/>
      <c r="AA233" s="7"/>
      <c r="AB233" s="7"/>
      <c r="AC233" s="7"/>
      <c r="AD233" s="7"/>
      <c r="AE233" s="7"/>
    </row>
    <row r="234" spans="1:31" ht="13.5" customHeight="1">
      <c r="A234" s="1"/>
      <c r="B234" s="1315"/>
      <c r="C234" s="3"/>
      <c r="D234" s="3"/>
      <c r="E234" s="9"/>
      <c r="F234" s="931"/>
      <c r="G234" s="3"/>
      <c r="H234" s="10"/>
      <c r="I234" s="7"/>
      <c r="J234" s="1327"/>
      <c r="K234" s="253"/>
      <c r="L234" s="253"/>
      <c r="M234" s="7"/>
      <c r="N234" s="7"/>
      <c r="O234" s="7"/>
      <c r="P234" s="7"/>
      <c r="Q234" s="3"/>
      <c r="R234" s="7"/>
      <c r="S234" s="7"/>
      <c r="T234" s="7"/>
      <c r="U234" s="7"/>
      <c r="V234" s="7"/>
      <c r="W234" s="7"/>
      <c r="X234" s="7"/>
      <c r="Y234" s="7"/>
      <c r="Z234" s="7"/>
      <c r="AA234" s="7"/>
      <c r="AB234" s="7"/>
      <c r="AC234" s="7"/>
      <c r="AD234" s="7"/>
      <c r="AE234" s="7"/>
    </row>
    <row r="235" spans="1:31" ht="13.5" customHeight="1">
      <c r="A235" s="1"/>
      <c r="B235" s="1315"/>
      <c r="C235" s="3"/>
      <c r="D235" s="3"/>
      <c r="E235" s="9"/>
      <c r="F235" s="931"/>
      <c r="G235" s="3"/>
      <c r="H235" s="10"/>
      <c r="I235" s="7"/>
      <c r="J235" s="1327"/>
      <c r="K235" s="253"/>
      <c r="L235" s="253"/>
      <c r="M235" s="7"/>
      <c r="N235" s="7"/>
      <c r="O235" s="7"/>
      <c r="P235" s="7"/>
      <c r="Q235" s="3"/>
      <c r="R235" s="7"/>
      <c r="S235" s="7"/>
      <c r="T235" s="7"/>
      <c r="U235" s="7"/>
      <c r="V235" s="7"/>
      <c r="W235" s="7"/>
      <c r="X235" s="7"/>
      <c r="Y235" s="7"/>
      <c r="Z235" s="7"/>
      <c r="AA235" s="7"/>
      <c r="AB235" s="7"/>
      <c r="AC235" s="7"/>
      <c r="AD235" s="7"/>
      <c r="AE235" s="7"/>
    </row>
    <row r="236" spans="1:31" ht="13.5" customHeight="1">
      <c r="A236" s="1"/>
      <c r="B236" s="1315"/>
      <c r="C236" s="3"/>
      <c r="D236" s="3"/>
      <c r="E236" s="9"/>
      <c r="F236" s="931"/>
      <c r="G236" s="3"/>
      <c r="H236" s="10"/>
      <c r="I236" s="7"/>
      <c r="J236" s="1327"/>
      <c r="K236" s="253"/>
      <c r="L236" s="253"/>
      <c r="M236" s="7"/>
      <c r="N236" s="7"/>
      <c r="O236" s="7"/>
      <c r="P236" s="7"/>
      <c r="Q236" s="3"/>
      <c r="R236" s="7"/>
      <c r="S236" s="7"/>
      <c r="T236" s="7"/>
      <c r="U236" s="7"/>
      <c r="V236" s="7"/>
      <c r="W236" s="7"/>
      <c r="X236" s="7"/>
      <c r="Y236" s="7"/>
      <c r="Z236" s="7"/>
      <c r="AA236" s="7"/>
      <c r="AB236" s="7"/>
      <c r="AC236" s="7"/>
      <c r="AD236" s="7"/>
      <c r="AE236" s="7"/>
    </row>
    <row r="237" spans="1:31" ht="13.5" customHeight="1">
      <c r="A237" s="1"/>
      <c r="B237" s="1315"/>
      <c r="C237" s="3"/>
      <c r="D237" s="3"/>
      <c r="E237" s="9"/>
      <c r="F237" s="931"/>
      <c r="G237" s="3"/>
      <c r="H237" s="10"/>
      <c r="I237" s="7"/>
      <c r="J237" s="1327"/>
      <c r="K237" s="253"/>
      <c r="L237" s="253"/>
      <c r="M237" s="7"/>
      <c r="N237" s="7"/>
      <c r="O237" s="7"/>
      <c r="P237" s="7"/>
      <c r="Q237" s="3"/>
      <c r="R237" s="7"/>
      <c r="S237" s="7"/>
      <c r="T237" s="7"/>
      <c r="U237" s="7"/>
      <c r="V237" s="7"/>
      <c r="W237" s="7"/>
      <c r="X237" s="7"/>
      <c r="Y237" s="7"/>
      <c r="Z237" s="7"/>
      <c r="AA237" s="7"/>
      <c r="AB237" s="7"/>
      <c r="AC237" s="7"/>
      <c r="AD237" s="7"/>
      <c r="AE237" s="7"/>
    </row>
    <row r="238" spans="1:31" ht="13.5" customHeight="1">
      <c r="A238" s="1"/>
      <c r="B238" s="1315"/>
      <c r="C238" s="3"/>
      <c r="D238" s="3"/>
      <c r="E238" s="9"/>
      <c r="F238" s="931"/>
      <c r="G238" s="3"/>
      <c r="H238" s="10"/>
      <c r="I238" s="7"/>
      <c r="J238" s="1327"/>
      <c r="K238" s="253"/>
      <c r="L238" s="253"/>
      <c r="M238" s="7"/>
      <c r="N238" s="7"/>
      <c r="O238" s="7"/>
      <c r="P238" s="7"/>
      <c r="Q238" s="3"/>
      <c r="R238" s="7"/>
      <c r="S238" s="7"/>
      <c r="T238" s="7"/>
      <c r="U238" s="7"/>
      <c r="V238" s="7"/>
      <c r="W238" s="7"/>
      <c r="X238" s="7"/>
      <c r="Y238" s="7"/>
      <c r="Z238" s="7"/>
      <c r="AA238" s="7"/>
      <c r="AB238" s="7"/>
      <c r="AC238" s="7"/>
      <c r="AD238" s="7"/>
      <c r="AE238" s="7"/>
    </row>
    <row r="239" spans="1:31" ht="13.5" customHeight="1">
      <c r="A239" s="1"/>
      <c r="B239" s="1315"/>
      <c r="C239" s="3"/>
      <c r="D239" s="3"/>
      <c r="E239" s="9"/>
      <c r="F239" s="931"/>
      <c r="G239" s="3"/>
      <c r="H239" s="10"/>
      <c r="I239" s="7"/>
      <c r="J239" s="1327"/>
      <c r="K239" s="253"/>
      <c r="L239" s="253"/>
      <c r="M239" s="7"/>
      <c r="N239" s="7"/>
      <c r="O239" s="7"/>
      <c r="P239" s="7"/>
      <c r="Q239" s="3"/>
      <c r="R239" s="7"/>
      <c r="S239" s="7"/>
      <c r="T239" s="7"/>
      <c r="U239" s="7"/>
      <c r="V239" s="7"/>
      <c r="W239" s="7"/>
      <c r="X239" s="7"/>
      <c r="Y239" s="7"/>
      <c r="Z239" s="7"/>
      <c r="AA239" s="7"/>
      <c r="AB239" s="7"/>
      <c r="AC239" s="7"/>
      <c r="AD239" s="7"/>
      <c r="AE239" s="7"/>
    </row>
    <row r="240" spans="1:31" ht="13.5" customHeight="1">
      <c r="A240" s="1"/>
      <c r="B240" s="1315"/>
      <c r="C240" s="3"/>
      <c r="D240" s="3"/>
      <c r="E240" s="9"/>
      <c r="F240" s="931"/>
      <c r="G240" s="3"/>
      <c r="H240" s="10"/>
      <c r="I240" s="7"/>
      <c r="J240" s="1327"/>
      <c r="K240" s="253"/>
      <c r="L240" s="253"/>
      <c r="M240" s="7"/>
      <c r="N240" s="7"/>
      <c r="O240" s="7"/>
      <c r="P240" s="7"/>
      <c r="Q240" s="3"/>
      <c r="R240" s="7"/>
      <c r="S240" s="7"/>
      <c r="T240" s="7"/>
      <c r="U240" s="7"/>
      <c r="V240" s="7"/>
      <c r="W240" s="7"/>
      <c r="X240" s="7"/>
      <c r="Y240" s="7"/>
      <c r="Z240" s="7"/>
      <c r="AA240" s="7"/>
      <c r="AB240" s="7"/>
      <c r="AC240" s="7"/>
      <c r="AD240" s="7"/>
      <c r="AE240" s="7"/>
    </row>
    <row r="241" spans="1:31" ht="13.5" customHeight="1">
      <c r="A241" s="1"/>
      <c r="B241" s="1315"/>
      <c r="C241" s="3"/>
      <c r="D241" s="3"/>
      <c r="E241" s="9"/>
      <c r="F241" s="931"/>
      <c r="G241" s="3"/>
      <c r="H241" s="10"/>
      <c r="I241" s="7"/>
      <c r="J241" s="1327"/>
      <c r="K241" s="253"/>
      <c r="L241" s="253"/>
      <c r="M241" s="7"/>
      <c r="N241" s="7"/>
      <c r="O241" s="7"/>
      <c r="P241" s="7"/>
      <c r="Q241" s="3"/>
      <c r="R241" s="7"/>
      <c r="S241" s="7"/>
      <c r="T241" s="7"/>
      <c r="U241" s="7"/>
      <c r="V241" s="7"/>
      <c r="W241" s="7"/>
      <c r="X241" s="7"/>
      <c r="Y241" s="7"/>
      <c r="Z241" s="7"/>
      <c r="AA241" s="7"/>
      <c r="AB241" s="7"/>
      <c r="AC241" s="7"/>
      <c r="AD241" s="7"/>
      <c r="AE241" s="7"/>
    </row>
    <row r="242" spans="1:31" ht="13.5" customHeight="1">
      <c r="A242" s="1"/>
      <c r="B242" s="1315"/>
      <c r="C242" s="3"/>
      <c r="D242" s="3"/>
      <c r="E242" s="9"/>
      <c r="F242" s="931"/>
      <c r="G242" s="3"/>
      <c r="H242" s="10"/>
      <c r="I242" s="7"/>
      <c r="J242" s="1327"/>
      <c r="K242" s="253"/>
      <c r="L242" s="253"/>
      <c r="M242" s="7"/>
      <c r="N242" s="7"/>
      <c r="O242" s="7"/>
      <c r="P242" s="7"/>
      <c r="Q242" s="3"/>
      <c r="R242" s="7"/>
      <c r="S242" s="7"/>
      <c r="T242" s="7"/>
      <c r="U242" s="7"/>
      <c r="V242" s="7"/>
      <c r="W242" s="7"/>
      <c r="X242" s="7"/>
      <c r="Y242" s="7"/>
      <c r="Z242" s="7"/>
      <c r="AA242" s="7"/>
      <c r="AB242" s="7"/>
      <c r="AC242" s="7"/>
      <c r="AD242" s="7"/>
      <c r="AE242" s="7"/>
    </row>
    <row r="243" spans="1:31" ht="13.5" customHeight="1">
      <c r="A243" s="1"/>
      <c r="B243" s="1315"/>
      <c r="C243" s="3"/>
      <c r="D243" s="3"/>
      <c r="E243" s="9"/>
      <c r="F243" s="931"/>
      <c r="G243" s="3"/>
      <c r="H243" s="10"/>
      <c r="I243" s="7"/>
      <c r="J243" s="1327"/>
      <c r="K243" s="253"/>
      <c r="L243" s="253"/>
      <c r="M243" s="7"/>
      <c r="N243" s="7"/>
      <c r="O243" s="7"/>
      <c r="P243" s="7"/>
      <c r="Q243" s="3"/>
      <c r="R243" s="7"/>
      <c r="S243" s="7"/>
      <c r="T243" s="7"/>
      <c r="U243" s="7"/>
      <c r="V243" s="7"/>
      <c r="W243" s="7"/>
      <c r="X243" s="7"/>
      <c r="Y243" s="7"/>
      <c r="Z243" s="7"/>
      <c r="AA243" s="7"/>
      <c r="AB243" s="7"/>
      <c r="AC243" s="7"/>
      <c r="AD243" s="7"/>
      <c r="AE243" s="7"/>
    </row>
    <row r="244" spans="1:31" ht="13.5" customHeight="1">
      <c r="A244" s="1"/>
      <c r="B244" s="1315"/>
      <c r="C244" s="3"/>
      <c r="D244" s="3"/>
      <c r="E244" s="9"/>
      <c r="F244" s="931"/>
      <c r="G244" s="3"/>
      <c r="H244" s="10"/>
      <c r="I244" s="7"/>
      <c r="J244" s="1327"/>
      <c r="K244" s="253"/>
      <c r="L244" s="253"/>
      <c r="M244" s="7"/>
      <c r="N244" s="7"/>
      <c r="O244" s="7"/>
      <c r="P244" s="7"/>
      <c r="Q244" s="3"/>
      <c r="R244" s="7"/>
      <c r="S244" s="7"/>
      <c r="T244" s="7"/>
      <c r="U244" s="7"/>
      <c r="V244" s="7"/>
      <c r="W244" s="7"/>
      <c r="X244" s="7"/>
      <c r="Y244" s="7"/>
      <c r="Z244" s="7"/>
      <c r="AA244" s="7"/>
      <c r="AB244" s="7"/>
      <c r="AC244" s="7"/>
      <c r="AD244" s="7"/>
      <c r="AE244" s="7"/>
    </row>
    <row r="245" spans="1:31" ht="13.5" customHeight="1">
      <c r="A245" s="1"/>
      <c r="B245" s="1315"/>
      <c r="C245" s="3"/>
      <c r="D245" s="3"/>
      <c r="E245" s="9"/>
      <c r="F245" s="931"/>
      <c r="G245" s="3"/>
      <c r="H245" s="10"/>
      <c r="I245" s="7"/>
      <c r="J245" s="1327"/>
      <c r="K245" s="253"/>
      <c r="L245" s="253"/>
      <c r="M245" s="7"/>
      <c r="N245" s="7"/>
      <c r="O245" s="7"/>
      <c r="P245" s="7"/>
      <c r="Q245" s="3"/>
      <c r="R245" s="7"/>
      <c r="S245" s="7"/>
      <c r="T245" s="7"/>
      <c r="U245" s="7"/>
      <c r="V245" s="7"/>
      <c r="W245" s="7"/>
      <c r="X245" s="7"/>
      <c r="Y245" s="7"/>
      <c r="Z245" s="7"/>
      <c r="AA245" s="7"/>
      <c r="AB245" s="7"/>
      <c r="AC245" s="7"/>
      <c r="AD245" s="7"/>
      <c r="AE245" s="7"/>
    </row>
    <row r="246" spans="1:31" ht="13.5" customHeight="1">
      <c r="A246" s="1"/>
      <c r="B246" s="1315"/>
      <c r="C246" s="3"/>
      <c r="D246" s="3"/>
      <c r="E246" s="9"/>
      <c r="F246" s="931"/>
      <c r="G246" s="3"/>
      <c r="H246" s="10"/>
      <c r="I246" s="7"/>
      <c r="J246" s="1327"/>
      <c r="K246" s="253"/>
      <c r="L246" s="253"/>
      <c r="M246" s="7"/>
      <c r="N246" s="7"/>
      <c r="O246" s="7"/>
      <c r="P246" s="7"/>
      <c r="Q246" s="3"/>
      <c r="R246" s="7"/>
      <c r="S246" s="7"/>
      <c r="T246" s="7"/>
      <c r="U246" s="7"/>
      <c r="V246" s="7"/>
      <c r="W246" s="7"/>
      <c r="X246" s="7"/>
      <c r="Y246" s="7"/>
      <c r="Z246" s="7"/>
      <c r="AA246" s="7"/>
      <c r="AB246" s="7"/>
      <c r="AC246" s="7"/>
      <c r="AD246" s="7"/>
      <c r="AE246" s="7"/>
    </row>
    <row r="247" spans="1:31" ht="13.5" customHeight="1">
      <c r="A247" s="1"/>
      <c r="B247" s="1315"/>
      <c r="C247" s="3"/>
      <c r="D247" s="3"/>
      <c r="E247" s="9"/>
      <c r="F247" s="931"/>
      <c r="G247" s="3"/>
      <c r="H247" s="10"/>
      <c r="I247" s="7"/>
      <c r="J247" s="1327"/>
      <c r="K247" s="253"/>
      <c r="L247" s="253"/>
      <c r="M247" s="7"/>
      <c r="N247" s="7"/>
      <c r="O247" s="7"/>
      <c r="P247" s="7"/>
      <c r="Q247" s="3"/>
      <c r="R247" s="7"/>
      <c r="S247" s="7"/>
      <c r="T247" s="7"/>
      <c r="U247" s="7"/>
      <c r="V247" s="7"/>
      <c r="W247" s="7"/>
      <c r="X247" s="7"/>
      <c r="Y247" s="7"/>
      <c r="Z247" s="7"/>
      <c r="AA247" s="7"/>
      <c r="AB247" s="7"/>
      <c r="AC247" s="7"/>
      <c r="AD247" s="7"/>
      <c r="AE247" s="7"/>
    </row>
    <row r="248" spans="1:31" ht="13.5" customHeight="1">
      <c r="A248" s="1"/>
      <c r="B248" s="1315"/>
      <c r="C248" s="3"/>
      <c r="D248" s="3"/>
      <c r="E248" s="9"/>
      <c r="F248" s="931"/>
      <c r="G248" s="3"/>
      <c r="H248" s="10"/>
      <c r="I248" s="7"/>
      <c r="J248" s="1327"/>
      <c r="K248" s="253"/>
      <c r="L248" s="253"/>
      <c r="M248" s="7"/>
      <c r="N248" s="7"/>
      <c r="O248" s="7"/>
      <c r="P248" s="7"/>
      <c r="Q248" s="3"/>
      <c r="R248" s="7"/>
      <c r="S248" s="7"/>
      <c r="T248" s="7"/>
      <c r="U248" s="7"/>
      <c r="V248" s="7"/>
      <c r="W248" s="7"/>
      <c r="X248" s="7"/>
      <c r="Y248" s="7"/>
      <c r="Z248" s="7"/>
      <c r="AA248" s="7"/>
      <c r="AB248" s="7"/>
      <c r="AC248" s="7"/>
      <c r="AD248" s="7"/>
      <c r="AE248" s="7"/>
    </row>
    <row r="249" spans="1:31" ht="13.5" customHeight="1">
      <c r="A249" s="1"/>
      <c r="B249" s="1315"/>
      <c r="C249" s="3"/>
      <c r="D249" s="3"/>
      <c r="E249" s="9"/>
      <c r="F249" s="931"/>
      <c r="G249" s="3"/>
      <c r="H249" s="10"/>
      <c r="I249" s="7"/>
      <c r="J249" s="1327"/>
      <c r="K249" s="253"/>
      <c r="L249" s="253"/>
      <c r="M249" s="7"/>
      <c r="N249" s="7"/>
      <c r="O249" s="7"/>
      <c r="P249" s="7"/>
      <c r="Q249" s="3"/>
      <c r="R249" s="7"/>
      <c r="S249" s="7"/>
      <c r="T249" s="7"/>
      <c r="U249" s="7"/>
      <c r="V249" s="7"/>
      <c r="W249" s="7"/>
      <c r="X249" s="7"/>
      <c r="Y249" s="7"/>
      <c r="Z249" s="7"/>
      <c r="AA249" s="7"/>
      <c r="AB249" s="7"/>
      <c r="AC249" s="7"/>
      <c r="AD249" s="7"/>
      <c r="AE249" s="7"/>
    </row>
    <row r="250" spans="1:31" ht="13.5" customHeight="1">
      <c r="A250" s="1"/>
      <c r="B250" s="1315"/>
      <c r="C250" s="3"/>
      <c r="D250" s="3"/>
      <c r="E250" s="9"/>
      <c r="F250" s="931"/>
      <c r="G250" s="3"/>
      <c r="H250" s="10"/>
      <c r="I250" s="7"/>
      <c r="J250" s="1327"/>
      <c r="K250" s="253"/>
      <c r="L250" s="253"/>
      <c r="M250" s="7"/>
      <c r="N250" s="7"/>
      <c r="O250" s="7"/>
      <c r="P250" s="7"/>
      <c r="Q250" s="3"/>
      <c r="R250" s="7"/>
      <c r="S250" s="7"/>
      <c r="T250" s="7"/>
      <c r="U250" s="7"/>
      <c r="V250" s="7"/>
      <c r="W250" s="7"/>
      <c r="X250" s="7"/>
      <c r="Y250" s="7"/>
      <c r="Z250" s="7"/>
      <c r="AA250" s="7"/>
      <c r="AB250" s="7"/>
      <c r="AC250" s="7"/>
      <c r="AD250" s="7"/>
      <c r="AE250" s="7"/>
    </row>
    <row r="251" spans="1:31" ht="13.5" customHeight="1">
      <c r="A251" s="1"/>
      <c r="B251" s="1315"/>
      <c r="C251" s="3"/>
      <c r="D251" s="3"/>
      <c r="E251" s="9"/>
      <c r="F251" s="931"/>
      <c r="G251" s="3"/>
      <c r="H251" s="10"/>
      <c r="I251" s="7"/>
      <c r="J251" s="1327"/>
      <c r="K251" s="253"/>
      <c r="L251" s="253"/>
      <c r="M251" s="7"/>
      <c r="N251" s="7"/>
      <c r="O251" s="7"/>
      <c r="P251" s="7"/>
      <c r="Q251" s="3"/>
      <c r="R251" s="7"/>
      <c r="S251" s="7"/>
      <c r="T251" s="7"/>
      <c r="U251" s="7"/>
      <c r="V251" s="7"/>
      <c r="W251" s="7"/>
      <c r="X251" s="7"/>
      <c r="Y251" s="7"/>
      <c r="Z251" s="7"/>
      <c r="AA251" s="7"/>
      <c r="AB251" s="7"/>
      <c r="AC251" s="7"/>
      <c r="AD251" s="7"/>
      <c r="AE251" s="7"/>
    </row>
    <row r="252" spans="1:31" ht="13.5" customHeight="1">
      <c r="A252" s="1"/>
      <c r="B252" s="1315"/>
      <c r="C252" s="3"/>
      <c r="D252" s="3"/>
      <c r="E252" s="9"/>
      <c r="F252" s="931"/>
      <c r="G252" s="3"/>
      <c r="H252" s="10"/>
      <c r="I252" s="7"/>
      <c r="J252" s="1327"/>
      <c r="K252" s="253"/>
      <c r="L252" s="253"/>
      <c r="M252" s="7"/>
      <c r="N252" s="7"/>
      <c r="O252" s="7"/>
      <c r="P252" s="7"/>
      <c r="Q252" s="3"/>
      <c r="R252" s="7"/>
      <c r="S252" s="7"/>
      <c r="T252" s="7"/>
      <c r="U252" s="7"/>
      <c r="V252" s="7"/>
      <c r="W252" s="7"/>
      <c r="X252" s="7"/>
      <c r="Y252" s="7"/>
      <c r="Z252" s="7"/>
      <c r="AA252" s="7"/>
      <c r="AB252" s="7"/>
      <c r="AC252" s="7"/>
      <c r="AD252" s="7"/>
      <c r="AE252" s="7"/>
    </row>
    <row r="253" spans="1:31" ht="13.5" customHeight="1">
      <c r="A253" s="1"/>
      <c r="B253" s="1315"/>
      <c r="C253" s="3"/>
      <c r="D253" s="3"/>
      <c r="E253" s="9"/>
      <c r="F253" s="931"/>
      <c r="G253" s="3"/>
      <c r="H253" s="10"/>
      <c r="I253" s="7"/>
      <c r="J253" s="1327"/>
      <c r="K253" s="253"/>
      <c r="L253" s="253"/>
      <c r="M253" s="7"/>
      <c r="N253" s="7"/>
      <c r="O253" s="7"/>
      <c r="P253" s="7"/>
      <c r="Q253" s="3"/>
      <c r="R253" s="7"/>
      <c r="S253" s="7"/>
      <c r="T253" s="7"/>
      <c r="U253" s="7"/>
      <c r="V253" s="7"/>
      <c r="W253" s="7"/>
      <c r="X253" s="7"/>
      <c r="Y253" s="7"/>
      <c r="Z253" s="7"/>
      <c r="AA253" s="7"/>
      <c r="AB253" s="7"/>
      <c r="AC253" s="7"/>
      <c r="AD253" s="7"/>
      <c r="AE253" s="7"/>
    </row>
    <row r="254" spans="1:31" ht="13.5" customHeight="1">
      <c r="A254" s="1"/>
      <c r="B254" s="1315"/>
      <c r="C254" s="3"/>
      <c r="D254" s="3"/>
      <c r="E254" s="9"/>
      <c r="F254" s="931"/>
      <c r="G254" s="3"/>
      <c r="H254" s="10"/>
      <c r="I254" s="7"/>
      <c r="J254" s="1327"/>
      <c r="K254" s="253"/>
      <c r="L254" s="253"/>
      <c r="M254" s="7"/>
      <c r="N254" s="7"/>
      <c r="O254" s="7"/>
      <c r="P254" s="7"/>
      <c r="Q254" s="3"/>
      <c r="R254" s="7"/>
      <c r="S254" s="7"/>
      <c r="T254" s="7"/>
      <c r="U254" s="7"/>
      <c r="V254" s="7"/>
      <c r="W254" s="7"/>
      <c r="X254" s="7"/>
      <c r="Y254" s="7"/>
      <c r="Z254" s="7"/>
      <c r="AA254" s="7"/>
      <c r="AB254" s="7"/>
      <c r="AC254" s="7"/>
      <c r="AD254" s="7"/>
      <c r="AE254" s="7"/>
    </row>
    <row r="255" spans="1:31" ht="13.5" customHeight="1">
      <c r="A255" s="1"/>
      <c r="B255" s="1315"/>
      <c r="C255" s="3"/>
      <c r="D255" s="3"/>
      <c r="E255" s="9"/>
      <c r="F255" s="931"/>
      <c r="G255" s="3"/>
      <c r="H255" s="10"/>
      <c r="I255" s="7"/>
      <c r="J255" s="1327"/>
      <c r="K255" s="253"/>
      <c r="L255" s="253"/>
      <c r="M255" s="7"/>
      <c r="N255" s="7"/>
      <c r="O255" s="7"/>
      <c r="P255" s="7"/>
      <c r="Q255" s="3"/>
      <c r="R255" s="7"/>
      <c r="S255" s="7"/>
      <c r="T255" s="7"/>
      <c r="U255" s="7"/>
      <c r="V255" s="7"/>
      <c r="W255" s="7"/>
      <c r="X255" s="7"/>
      <c r="Y255" s="7"/>
      <c r="Z255" s="7"/>
      <c r="AA255" s="7"/>
      <c r="AB255" s="7"/>
      <c r="AC255" s="7"/>
      <c r="AD255" s="7"/>
      <c r="AE255" s="7"/>
    </row>
    <row r="256" spans="1:31" ht="13.5" customHeight="1">
      <c r="A256" s="1"/>
      <c r="B256" s="1315"/>
      <c r="C256" s="3"/>
      <c r="D256" s="3"/>
      <c r="E256" s="9"/>
      <c r="F256" s="931"/>
      <c r="G256" s="3"/>
      <c r="H256" s="10"/>
      <c r="I256" s="7"/>
      <c r="J256" s="1327"/>
      <c r="K256" s="253"/>
      <c r="L256" s="253"/>
      <c r="M256" s="7"/>
      <c r="N256" s="7"/>
      <c r="O256" s="7"/>
      <c r="P256" s="7"/>
      <c r="Q256" s="3"/>
      <c r="R256" s="7"/>
      <c r="S256" s="7"/>
      <c r="T256" s="7"/>
      <c r="U256" s="7"/>
      <c r="V256" s="7"/>
      <c r="W256" s="7"/>
      <c r="X256" s="7"/>
      <c r="Y256" s="7"/>
      <c r="Z256" s="7"/>
      <c r="AA256" s="7"/>
      <c r="AB256" s="7"/>
      <c r="AC256" s="7"/>
      <c r="AD256" s="7"/>
      <c r="AE256" s="7"/>
    </row>
    <row r="257" spans="1:31" ht="13.5" customHeight="1">
      <c r="A257" s="1"/>
      <c r="B257" s="1315"/>
      <c r="C257" s="3"/>
      <c r="D257" s="3"/>
      <c r="E257" s="9"/>
      <c r="F257" s="931"/>
      <c r="G257" s="3"/>
      <c r="H257" s="10"/>
      <c r="I257" s="7"/>
      <c r="J257" s="1327"/>
      <c r="K257" s="253"/>
      <c r="L257" s="253"/>
      <c r="M257" s="7"/>
      <c r="N257" s="7"/>
      <c r="O257" s="7"/>
      <c r="P257" s="7"/>
      <c r="Q257" s="3"/>
      <c r="R257" s="7"/>
      <c r="S257" s="7"/>
      <c r="T257" s="7"/>
      <c r="U257" s="7"/>
      <c r="V257" s="7"/>
      <c r="W257" s="7"/>
      <c r="X257" s="7"/>
      <c r="Y257" s="7"/>
      <c r="Z257" s="7"/>
      <c r="AA257" s="7"/>
      <c r="AB257" s="7"/>
      <c r="AC257" s="7"/>
      <c r="AD257" s="7"/>
      <c r="AE257" s="7"/>
    </row>
    <row r="258" spans="1:31" ht="13.5" customHeight="1">
      <c r="A258" s="1"/>
      <c r="B258" s="1315"/>
      <c r="C258" s="3"/>
      <c r="D258" s="3"/>
      <c r="E258" s="9"/>
      <c r="F258" s="931"/>
      <c r="G258" s="3"/>
      <c r="H258" s="10"/>
      <c r="I258" s="7"/>
      <c r="J258" s="1327"/>
      <c r="K258" s="253"/>
      <c r="L258" s="253"/>
      <c r="M258" s="7"/>
      <c r="N258" s="7"/>
      <c r="O258" s="7"/>
      <c r="P258" s="7"/>
      <c r="Q258" s="3"/>
      <c r="R258" s="7"/>
      <c r="S258" s="7"/>
      <c r="T258" s="7"/>
      <c r="U258" s="7"/>
      <c r="V258" s="7"/>
      <c r="W258" s="7"/>
      <c r="X258" s="7"/>
      <c r="Y258" s="7"/>
      <c r="Z258" s="7"/>
      <c r="AA258" s="7"/>
      <c r="AB258" s="7"/>
      <c r="AC258" s="7"/>
      <c r="AD258" s="7"/>
      <c r="AE258" s="7"/>
    </row>
    <row r="259" spans="1:31" ht="13.5" customHeight="1">
      <c r="A259" s="1"/>
      <c r="B259" s="1315"/>
      <c r="C259" s="3"/>
      <c r="D259" s="3"/>
      <c r="E259" s="9"/>
      <c r="F259" s="931"/>
      <c r="G259" s="3"/>
      <c r="H259" s="10"/>
      <c r="I259" s="7"/>
      <c r="J259" s="1327"/>
      <c r="K259" s="253"/>
      <c r="L259" s="253"/>
      <c r="M259" s="7"/>
      <c r="N259" s="7"/>
      <c r="O259" s="7"/>
      <c r="P259" s="7"/>
      <c r="Q259" s="3"/>
      <c r="R259" s="7"/>
      <c r="S259" s="7"/>
      <c r="T259" s="7"/>
      <c r="U259" s="7"/>
      <c r="V259" s="7"/>
      <c r="W259" s="7"/>
      <c r="X259" s="7"/>
      <c r="Y259" s="7"/>
      <c r="Z259" s="7"/>
      <c r="AA259" s="7"/>
      <c r="AB259" s="7"/>
      <c r="AC259" s="7"/>
      <c r="AD259" s="7"/>
      <c r="AE259" s="7"/>
    </row>
    <row r="260" spans="1:31" ht="13.5" customHeight="1">
      <c r="A260" s="1"/>
      <c r="B260" s="1315"/>
      <c r="C260" s="3"/>
      <c r="D260" s="3"/>
      <c r="E260" s="9"/>
      <c r="F260" s="931"/>
      <c r="G260" s="3"/>
      <c r="H260" s="10"/>
      <c r="I260" s="7"/>
      <c r="J260" s="1327"/>
      <c r="K260" s="253"/>
      <c r="L260" s="253"/>
      <c r="M260" s="7"/>
      <c r="N260" s="7"/>
      <c r="O260" s="7"/>
      <c r="P260" s="7"/>
      <c r="Q260" s="3"/>
      <c r="R260" s="7"/>
      <c r="S260" s="7"/>
      <c r="T260" s="7"/>
      <c r="U260" s="7"/>
      <c r="V260" s="7"/>
      <c r="W260" s="7"/>
      <c r="X260" s="7"/>
      <c r="Y260" s="7"/>
      <c r="Z260" s="7"/>
      <c r="AA260" s="7"/>
      <c r="AB260" s="7"/>
      <c r="AC260" s="7"/>
      <c r="AD260" s="7"/>
      <c r="AE260" s="7"/>
    </row>
    <row r="261" spans="1:31" ht="13.5" customHeight="1">
      <c r="A261" s="1"/>
      <c r="B261" s="1315"/>
      <c r="C261" s="3"/>
      <c r="D261" s="3"/>
      <c r="E261" s="9"/>
      <c r="F261" s="931"/>
      <c r="G261" s="3"/>
      <c r="H261" s="10"/>
      <c r="I261" s="7"/>
      <c r="J261" s="1327"/>
      <c r="K261" s="253"/>
      <c r="L261" s="253"/>
      <c r="M261" s="7"/>
      <c r="N261" s="7"/>
      <c r="O261" s="7"/>
      <c r="P261" s="7"/>
      <c r="Q261" s="3"/>
      <c r="R261" s="7"/>
      <c r="S261" s="7"/>
      <c r="T261" s="7"/>
      <c r="U261" s="7"/>
      <c r="V261" s="7"/>
      <c r="W261" s="7"/>
      <c r="X261" s="7"/>
      <c r="Y261" s="7"/>
      <c r="Z261" s="7"/>
      <c r="AA261" s="7"/>
      <c r="AB261" s="7"/>
      <c r="AC261" s="7"/>
      <c r="AD261" s="7"/>
      <c r="AE261" s="7"/>
    </row>
    <row r="262" spans="1:31" ht="13.5" customHeight="1">
      <c r="A262" s="1"/>
      <c r="B262" s="1315"/>
      <c r="C262" s="3"/>
      <c r="D262" s="3"/>
      <c r="E262" s="9"/>
      <c r="F262" s="931"/>
      <c r="G262" s="3"/>
      <c r="H262" s="10"/>
      <c r="I262" s="7"/>
      <c r="J262" s="1327"/>
      <c r="K262" s="253"/>
      <c r="L262" s="253"/>
      <c r="M262" s="7"/>
      <c r="N262" s="7"/>
      <c r="O262" s="7"/>
      <c r="P262" s="7"/>
      <c r="Q262" s="3"/>
      <c r="R262" s="7"/>
      <c r="S262" s="7"/>
      <c r="T262" s="7"/>
      <c r="U262" s="7"/>
      <c r="V262" s="7"/>
      <c r="W262" s="7"/>
      <c r="X262" s="7"/>
      <c r="Y262" s="7"/>
      <c r="Z262" s="7"/>
      <c r="AA262" s="7"/>
      <c r="AB262" s="7"/>
      <c r="AC262" s="7"/>
      <c r="AD262" s="7"/>
      <c r="AE262" s="7"/>
    </row>
    <row r="263" spans="1:31" ht="13.5" customHeight="1">
      <c r="A263" s="1"/>
      <c r="B263" s="1315"/>
      <c r="C263" s="3"/>
      <c r="D263" s="3"/>
      <c r="E263" s="9"/>
      <c r="F263" s="931"/>
      <c r="G263" s="3"/>
      <c r="H263" s="10"/>
      <c r="I263" s="7"/>
      <c r="J263" s="1327"/>
      <c r="K263" s="253"/>
      <c r="L263" s="253"/>
      <c r="M263" s="7"/>
      <c r="N263" s="7"/>
      <c r="O263" s="7"/>
      <c r="P263" s="7"/>
      <c r="Q263" s="3"/>
      <c r="R263" s="7"/>
      <c r="S263" s="7"/>
      <c r="T263" s="7"/>
      <c r="U263" s="7"/>
      <c r="V263" s="7"/>
      <c r="W263" s="7"/>
      <c r="X263" s="7"/>
      <c r="Y263" s="7"/>
      <c r="Z263" s="7"/>
      <c r="AA263" s="7"/>
      <c r="AB263" s="7"/>
      <c r="AC263" s="7"/>
      <c r="AD263" s="7"/>
      <c r="AE263" s="7"/>
    </row>
    <row r="264" spans="1:31" ht="13.5" customHeight="1">
      <c r="A264" s="1"/>
      <c r="B264" s="1315"/>
      <c r="C264" s="3"/>
      <c r="D264" s="3"/>
      <c r="E264" s="9"/>
      <c r="F264" s="931"/>
      <c r="G264" s="3"/>
      <c r="H264" s="10"/>
      <c r="I264" s="7"/>
      <c r="J264" s="1327"/>
      <c r="K264" s="253"/>
      <c r="L264" s="253"/>
      <c r="M264" s="7"/>
      <c r="N264" s="7"/>
      <c r="O264" s="7"/>
      <c r="P264" s="7"/>
      <c r="Q264" s="3"/>
      <c r="R264" s="7"/>
      <c r="S264" s="7"/>
      <c r="T264" s="7"/>
      <c r="U264" s="7"/>
      <c r="V264" s="7"/>
      <c r="W264" s="7"/>
      <c r="X264" s="7"/>
      <c r="Y264" s="7"/>
      <c r="Z264" s="7"/>
      <c r="AA264" s="7"/>
      <c r="AB264" s="7"/>
      <c r="AC264" s="7"/>
      <c r="AD264" s="7"/>
      <c r="AE264" s="7"/>
    </row>
    <row r="265" spans="1:31" ht="13.5" customHeight="1">
      <c r="A265" s="1"/>
      <c r="B265" s="1315"/>
      <c r="C265" s="3"/>
      <c r="D265" s="3"/>
      <c r="E265" s="9"/>
      <c r="F265" s="931"/>
      <c r="G265" s="3"/>
      <c r="H265" s="10"/>
      <c r="I265" s="7"/>
      <c r="J265" s="1327"/>
      <c r="K265" s="253"/>
      <c r="L265" s="253"/>
      <c r="M265" s="7"/>
      <c r="N265" s="7"/>
      <c r="O265" s="7"/>
      <c r="P265" s="7"/>
      <c r="Q265" s="3"/>
      <c r="R265" s="7"/>
      <c r="S265" s="7"/>
      <c r="T265" s="7"/>
      <c r="U265" s="7"/>
      <c r="V265" s="7"/>
      <c r="W265" s="7"/>
      <c r="X265" s="7"/>
      <c r="Y265" s="7"/>
      <c r="Z265" s="7"/>
      <c r="AA265" s="7"/>
      <c r="AB265" s="7"/>
      <c r="AC265" s="7"/>
      <c r="AD265" s="7"/>
      <c r="AE265" s="7"/>
    </row>
    <row r="266" spans="1:31" ht="13.5" customHeight="1">
      <c r="A266" s="1"/>
      <c r="B266" s="1315"/>
      <c r="C266" s="3"/>
      <c r="D266" s="3"/>
      <c r="E266" s="9"/>
      <c r="F266" s="931"/>
      <c r="G266" s="3"/>
      <c r="H266" s="10"/>
      <c r="I266" s="7"/>
      <c r="J266" s="1327"/>
      <c r="K266" s="253"/>
      <c r="L266" s="253"/>
      <c r="M266" s="7"/>
      <c r="N266" s="7"/>
      <c r="O266" s="7"/>
      <c r="P266" s="7"/>
      <c r="Q266" s="3"/>
      <c r="R266" s="7"/>
      <c r="S266" s="7"/>
      <c r="T266" s="7"/>
      <c r="U266" s="7"/>
      <c r="V266" s="7"/>
      <c r="W266" s="7"/>
      <c r="X266" s="7"/>
      <c r="Y266" s="7"/>
      <c r="Z266" s="7"/>
      <c r="AA266" s="7"/>
      <c r="AB266" s="7"/>
      <c r="AC266" s="7"/>
      <c r="AD266" s="7"/>
      <c r="AE266" s="7"/>
    </row>
    <row r="267" spans="1:31" ht="13.5" customHeight="1">
      <c r="A267" s="1"/>
      <c r="B267" s="1315"/>
      <c r="C267" s="3"/>
      <c r="D267" s="3"/>
      <c r="E267" s="9"/>
      <c r="F267" s="931"/>
      <c r="G267" s="3"/>
      <c r="H267" s="10"/>
      <c r="I267" s="7"/>
      <c r="J267" s="1327"/>
      <c r="K267" s="253"/>
      <c r="L267" s="253"/>
      <c r="M267" s="7"/>
      <c r="N267" s="7"/>
      <c r="O267" s="7"/>
      <c r="P267" s="7"/>
      <c r="Q267" s="3"/>
      <c r="R267" s="7"/>
      <c r="S267" s="7"/>
      <c r="T267" s="7"/>
      <c r="U267" s="7"/>
      <c r="V267" s="7"/>
      <c r="W267" s="7"/>
      <c r="X267" s="7"/>
      <c r="Y267" s="7"/>
      <c r="Z267" s="7"/>
      <c r="AA267" s="7"/>
      <c r="AB267" s="7"/>
      <c r="AC267" s="7"/>
      <c r="AD267" s="7"/>
      <c r="AE267" s="7"/>
    </row>
    <row r="268" spans="1:31" ht="13.5" customHeight="1">
      <c r="A268" s="1"/>
      <c r="B268" s="1315"/>
      <c r="C268" s="3"/>
      <c r="D268" s="3"/>
      <c r="E268" s="9"/>
      <c r="F268" s="931"/>
      <c r="G268" s="3"/>
      <c r="H268" s="10"/>
      <c r="I268" s="7"/>
      <c r="J268" s="1327"/>
      <c r="K268" s="253"/>
      <c r="L268" s="253"/>
      <c r="M268" s="7"/>
      <c r="N268" s="7"/>
      <c r="O268" s="7"/>
      <c r="P268" s="7"/>
      <c r="Q268" s="3"/>
      <c r="R268" s="7"/>
      <c r="S268" s="7"/>
      <c r="T268" s="7"/>
      <c r="U268" s="7"/>
      <c r="V268" s="7"/>
      <c r="W268" s="7"/>
      <c r="X268" s="7"/>
      <c r="Y268" s="7"/>
      <c r="Z268" s="7"/>
      <c r="AA268" s="7"/>
      <c r="AB268" s="7"/>
      <c r="AC268" s="7"/>
      <c r="AD268" s="7"/>
      <c r="AE268" s="7"/>
    </row>
    <row r="269" spans="1:31" ht="13.5" customHeight="1">
      <c r="A269" s="1"/>
      <c r="B269" s="1315"/>
      <c r="C269" s="3"/>
      <c r="D269" s="3"/>
      <c r="E269" s="9"/>
      <c r="F269" s="931"/>
      <c r="G269" s="3"/>
      <c r="H269" s="10"/>
      <c r="I269" s="7"/>
      <c r="J269" s="1327"/>
      <c r="K269" s="253"/>
      <c r="L269" s="253"/>
      <c r="M269" s="7"/>
      <c r="N269" s="7"/>
      <c r="O269" s="7"/>
      <c r="P269" s="7"/>
      <c r="Q269" s="3"/>
      <c r="R269" s="7"/>
      <c r="S269" s="7"/>
      <c r="T269" s="7"/>
      <c r="U269" s="7"/>
      <c r="V269" s="7"/>
      <c r="W269" s="7"/>
      <c r="X269" s="7"/>
      <c r="Y269" s="7"/>
      <c r="Z269" s="7"/>
      <c r="AA269" s="7"/>
      <c r="AB269" s="7"/>
      <c r="AC269" s="7"/>
      <c r="AD269" s="7"/>
      <c r="AE269" s="7"/>
    </row>
    <row r="270" spans="1:31" ht="13.5" customHeight="1">
      <c r="A270" s="1"/>
      <c r="B270" s="1315"/>
      <c r="C270" s="3"/>
      <c r="D270" s="3"/>
      <c r="E270" s="9"/>
      <c r="F270" s="931"/>
      <c r="G270" s="3"/>
      <c r="H270" s="10"/>
      <c r="I270" s="7"/>
      <c r="J270" s="1327"/>
      <c r="K270" s="253"/>
      <c r="L270" s="253"/>
      <c r="M270" s="7"/>
      <c r="N270" s="7"/>
      <c r="O270" s="7"/>
      <c r="P270" s="7"/>
      <c r="Q270" s="3"/>
      <c r="R270" s="7"/>
      <c r="S270" s="7"/>
      <c r="T270" s="7"/>
      <c r="U270" s="7"/>
      <c r="V270" s="7"/>
      <c r="W270" s="7"/>
      <c r="X270" s="7"/>
      <c r="Y270" s="7"/>
      <c r="Z270" s="7"/>
      <c r="AA270" s="7"/>
      <c r="AB270" s="7"/>
      <c r="AC270" s="7"/>
      <c r="AD270" s="7"/>
      <c r="AE270" s="7"/>
    </row>
    <row r="271" spans="1:31" ht="13.5" customHeight="1">
      <c r="A271" s="1"/>
      <c r="B271" s="1315"/>
      <c r="C271" s="3"/>
      <c r="D271" s="3"/>
      <c r="E271" s="9"/>
      <c r="F271" s="931"/>
      <c r="G271" s="3"/>
      <c r="H271" s="10"/>
      <c r="I271" s="7"/>
      <c r="J271" s="1327"/>
      <c r="K271" s="253"/>
      <c r="L271" s="253"/>
      <c r="M271" s="7"/>
      <c r="N271" s="7"/>
      <c r="O271" s="7"/>
      <c r="P271" s="7"/>
      <c r="Q271" s="3"/>
      <c r="R271" s="7"/>
      <c r="S271" s="7"/>
      <c r="T271" s="7"/>
      <c r="U271" s="7"/>
      <c r="V271" s="7"/>
      <c r="W271" s="7"/>
      <c r="X271" s="7"/>
      <c r="Y271" s="7"/>
      <c r="Z271" s="7"/>
      <c r="AA271" s="7"/>
      <c r="AB271" s="7"/>
      <c r="AC271" s="7"/>
      <c r="AD271" s="7"/>
      <c r="AE271" s="7"/>
    </row>
    <row r="272" spans="1:31" ht="13.5" customHeight="1">
      <c r="A272" s="1"/>
      <c r="B272" s="1315"/>
      <c r="C272" s="3"/>
      <c r="D272" s="3"/>
      <c r="E272" s="9"/>
      <c r="F272" s="931"/>
      <c r="G272" s="3"/>
      <c r="H272" s="10"/>
      <c r="I272" s="7"/>
      <c r="J272" s="1327"/>
      <c r="K272" s="253"/>
      <c r="L272" s="253"/>
      <c r="M272" s="7"/>
      <c r="N272" s="7"/>
      <c r="O272" s="7"/>
      <c r="P272" s="7"/>
      <c r="Q272" s="3"/>
      <c r="R272" s="7"/>
      <c r="S272" s="7"/>
      <c r="T272" s="7"/>
      <c r="U272" s="7"/>
      <c r="V272" s="7"/>
      <c r="W272" s="7"/>
      <c r="X272" s="7"/>
      <c r="Y272" s="7"/>
      <c r="Z272" s="7"/>
      <c r="AA272" s="7"/>
      <c r="AB272" s="7"/>
      <c r="AC272" s="7"/>
      <c r="AD272" s="7"/>
      <c r="AE272" s="7"/>
    </row>
    <row r="273" spans="1:31" ht="13.5" customHeight="1">
      <c r="A273" s="1"/>
      <c r="B273" s="1315"/>
      <c r="C273" s="3"/>
      <c r="D273" s="3"/>
      <c r="E273" s="9"/>
      <c r="F273" s="931"/>
      <c r="G273" s="3"/>
      <c r="H273" s="10"/>
      <c r="I273" s="7"/>
      <c r="J273" s="1327"/>
      <c r="K273" s="253"/>
      <c r="L273" s="253"/>
      <c r="M273" s="7"/>
      <c r="N273" s="7"/>
      <c r="O273" s="7"/>
      <c r="P273" s="7"/>
      <c r="Q273" s="3"/>
      <c r="R273" s="7"/>
      <c r="S273" s="7"/>
      <c r="T273" s="7"/>
      <c r="U273" s="7"/>
      <c r="V273" s="7"/>
      <c r="W273" s="7"/>
      <c r="X273" s="7"/>
      <c r="Y273" s="7"/>
      <c r="Z273" s="7"/>
      <c r="AA273" s="7"/>
      <c r="AB273" s="7"/>
      <c r="AC273" s="7"/>
      <c r="AD273" s="7"/>
      <c r="AE273" s="7"/>
    </row>
    <row r="274" spans="1:31" ht="13.5" customHeight="1">
      <c r="A274" s="1"/>
      <c r="B274" s="1315"/>
      <c r="C274" s="3"/>
      <c r="D274" s="3"/>
      <c r="E274" s="9"/>
      <c r="F274" s="931"/>
      <c r="G274" s="3"/>
      <c r="H274" s="10"/>
      <c r="I274" s="7"/>
      <c r="J274" s="1327"/>
      <c r="K274" s="253"/>
      <c r="L274" s="253"/>
      <c r="M274" s="7"/>
      <c r="N274" s="7"/>
      <c r="O274" s="7"/>
      <c r="P274" s="7"/>
      <c r="Q274" s="3"/>
      <c r="R274" s="7"/>
      <c r="S274" s="7"/>
      <c r="T274" s="7"/>
      <c r="U274" s="7"/>
      <c r="V274" s="7"/>
      <c r="W274" s="7"/>
      <c r="X274" s="7"/>
      <c r="Y274" s="7"/>
      <c r="Z274" s="7"/>
      <c r="AA274" s="7"/>
      <c r="AB274" s="7"/>
      <c r="AC274" s="7"/>
      <c r="AD274" s="7"/>
      <c r="AE274" s="7"/>
    </row>
    <row r="275" spans="1:31" ht="13.5" customHeight="1">
      <c r="A275" s="1"/>
      <c r="B275" s="1315"/>
      <c r="C275" s="3"/>
      <c r="D275" s="3"/>
      <c r="E275" s="9"/>
      <c r="F275" s="931"/>
      <c r="G275" s="3"/>
      <c r="H275" s="10"/>
      <c r="I275" s="7"/>
      <c r="J275" s="1327"/>
      <c r="K275" s="253"/>
      <c r="L275" s="253"/>
      <c r="M275" s="7"/>
      <c r="N275" s="7"/>
      <c r="O275" s="7"/>
      <c r="P275" s="7"/>
      <c r="Q275" s="3"/>
      <c r="R275" s="7"/>
      <c r="S275" s="7"/>
      <c r="T275" s="7"/>
      <c r="U275" s="7"/>
      <c r="V275" s="7"/>
      <c r="W275" s="7"/>
      <c r="X275" s="7"/>
      <c r="Y275" s="7"/>
      <c r="Z275" s="7"/>
      <c r="AA275" s="7"/>
      <c r="AB275" s="7"/>
      <c r="AC275" s="7"/>
      <c r="AD275" s="7"/>
      <c r="AE275" s="7"/>
    </row>
    <row r="276" spans="1:31" ht="13.5" customHeight="1">
      <c r="A276" s="1"/>
      <c r="B276" s="1315"/>
      <c r="C276" s="3"/>
      <c r="D276" s="3"/>
      <c r="E276" s="9"/>
      <c r="F276" s="931"/>
      <c r="G276" s="3"/>
      <c r="H276" s="10"/>
      <c r="I276" s="7"/>
      <c r="J276" s="1327"/>
      <c r="K276" s="253"/>
      <c r="L276" s="253"/>
      <c r="M276" s="7"/>
      <c r="N276" s="7"/>
      <c r="O276" s="7"/>
      <c r="P276" s="7"/>
      <c r="Q276" s="3"/>
      <c r="R276" s="7"/>
      <c r="S276" s="7"/>
      <c r="T276" s="7"/>
      <c r="U276" s="7"/>
      <c r="V276" s="7"/>
      <c r="W276" s="7"/>
      <c r="X276" s="7"/>
      <c r="Y276" s="7"/>
      <c r="Z276" s="7"/>
      <c r="AA276" s="7"/>
      <c r="AB276" s="7"/>
      <c r="AC276" s="7"/>
      <c r="AD276" s="7"/>
      <c r="AE276" s="7"/>
    </row>
    <row r="277" spans="1:31" ht="13.5" customHeight="1">
      <c r="A277" s="1"/>
      <c r="B277" s="1315"/>
      <c r="C277" s="3"/>
      <c r="D277" s="3"/>
      <c r="E277" s="9"/>
      <c r="F277" s="931"/>
      <c r="G277" s="3"/>
      <c r="H277" s="10"/>
      <c r="I277" s="7"/>
      <c r="J277" s="1327"/>
      <c r="K277" s="253"/>
      <c r="L277" s="253"/>
      <c r="M277" s="7"/>
      <c r="N277" s="7"/>
      <c r="O277" s="7"/>
      <c r="P277" s="7"/>
      <c r="Q277" s="3"/>
      <c r="R277" s="7"/>
      <c r="S277" s="7"/>
      <c r="T277" s="7"/>
      <c r="U277" s="7"/>
      <c r="V277" s="7"/>
      <c r="W277" s="7"/>
      <c r="X277" s="7"/>
      <c r="Y277" s="7"/>
      <c r="Z277" s="7"/>
      <c r="AA277" s="7"/>
      <c r="AB277" s="7"/>
      <c r="AC277" s="7"/>
      <c r="AD277" s="7"/>
      <c r="AE277" s="7"/>
    </row>
    <row r="278" spans="1:31" ht="13.5" customHeight="1">
      <c r="A278" s="1"/>
      <c r="B278" s="1315"/>
      <c r="C278" s="3"/>
      <c r="D278" s="3"/>
      <c r="E278" s="9"/>
      <c r="F278" s="931"/>
      <c r="G278" s="3"/>
      <c r="H278" s="10"/>
      <c r="I278" s="7"/>
      <c r="J278" s="1327"/>
      <c r="K278" s="253"/>
      <c r="L278" s="253"/>
      <c r="M278" s="7"/>
      <c r="N278" s="7"/>
      <c r="O278" s="7"/>
      <c r="P278" s="7"/>
      <c r="Q278" s="3"/>
      <c r="R278" s="7"/>
      <c r="S278" s="7"/>
      <c r="T278" s="7"/>
      <c r="U278" s="7"/>
      <c r="V278" s="7"/>
      <c r="W278" s="7"/>
      <c r="X278" s="7"/>
      <c r="Y278" s="7"/>
      <c r="Z278" s="7"/>
      <c r="AA278" s="7"/>
      <c r="AB278" s="7"/>
      <c r="AC278" s="7"/>
      <c r="AD278" s="7"/>
      <c r="AE278" s="7"/>
    </row>
    <row r="279" spans="1:31" ht="13.5" customHeight="1">
      <c r="A279" s="1"/>
      <c r="B279" s="1315"/>
      <c r="C279" s="3"/>
      <c r="D279" s="3"/>
      <c r="E279" s="9"/>
      <c r="F279" s="931"/>
      <c r="G279" s="3"/>
      <c r="H279" s="10"/>
      <c r="I279" s="7"/>
      <c r="J279" s="1327"/>
      <c r="K279" s="253"/>
      <c r="L279" s="253"/>
      <c r="M279" s="7"/>
      <c r="N279" s="7"/>
      <c r="O279" s="7"/>
      <c r="P279" s="7"/>
      <c r="Q279" s="3"/>
      <c r="R279" s="7"/>
      <c r="S279" s="7"/>
      <c r="T279" s="7"/>
      <c r="U279" s="7"/>
      <c r="V279" s="7"/>
      <c r="W279" s="7"/>
      <c r="X279" s="7"/>
      <c r="Y279" s="7"/>
      <c r="Z279" s="7"/>
      <c r="AA279" s="7"/>
      <c r="AB279" s="7"/>
      <c r="AC279" s="7"/>
      <c r="AD279" s="7"/>
      <c r="AE279" s="7"/>
    </row>
    <row r="280" spans="1:31" ht="13.5" customHeight="1">
      <c r="A280" s="1"/>
      <c r="B280" s="1315"/>
      <c r="C280" s="3"/>
      <c r="D280" s="3"/>
      <c r="E280" s="9"/>
      <c r="F280" s="931"/>
      <c r="G280" s="3"/>
      <c r="H280" s="10"/>
      <c r="I280" s="7"/>
      <c r="J280" s="1327"/>
      <c r="K280" s="253"/>
      <c r="L280" s="253"/>
      <c r="M280" s="7"/>
      <c r="N280" s="7"/>
      <c r="O280" s="7"/>
      <c r="P280" s="7"/>
      <c r="Q280" s="3"/>
      <c r="R280" s="7"/>
      <c r="S280" s="7"/>
      <c r="T280" s="7"/>
      <c r="U280" s="7"/>
      <c r="V280" s="7"/>
      <c r="W280" s="7"/>
      <c r="X280" s="7"/>
      <c r="Y280" s="7"/>
      <c r="Z280" s="7"/>
      <c r="AA280" s="7"/>
      <c r="AB280" s="7"/>
      <c r="AC280" s="7"/>
      <c r="AD280" s="7"/>
      <c r="AE280" s="7"/>
    </row>
    <row r="281" spans="1:31" ht="13.5" customHeight="1">
      <c r="A281" s="1"/>
      <c r="B281" s="1315"/>
      <c r="C281" s="3"/>
      <c r="D281" s="3"/>
      <c r="E281" s="9"/>
      <c r="F281" s="931"/>
      <c r="G281" s="3"/>
      <c r="H281" s="10"/>
      <c r="I281" s="7"/>
      <c r="J281" s="1327"/>
      <c r="K281" s="253"/>
      <c r="L281" s="253"/>
      <c r="M281" s="7"/>
      <c r="N281" s="7"/>
      <c r="O281" s="7"/>
      <c r="P281" s="7"/>
      <c r="Q281" s="3"/>
      <c r="R281" s="7"/>
      <c r="S281" s="7"/>
      <c r="T281" s="7"/>
      <c r="U281" s="7"/>
      <c r="V281" s="7"/>
      <c r="W281" s="7"/>
      <c r="X281" s="7"/>
      <c r="Y281" s="7"/>
      <c r="Z281" s="7"/>
      <c r="AA281" s="7"/>
      <c r="AB281" s="7"/>
      <c r="AC281" s="7"/>
      <c r="AD281" s="7"/>
      <c r="AE281" s="7"/>
    </row>
    <row r="282" spans="1:31" ht="13.5" customHeight="1">
      <c r="A282" s="1"/>
      <c r="B282" s="1315"/>
      <c r="C282" s="3"/>
      <c r="D282" s="3"/>
      <c r="E282" s="9"/>
      <c r="F282" s="931"/>
      <c r="G282" s="3"/>
      <c r="H282" s="10"/>
      <c r="I282" s="7"/>
      <c r="J282" s="1327"/>
      <c r="K282" s="253"/>
      <c r="L282" s="253"/>
      <c r="M282" s="7"/>
      <c r="N282" s="7"/>
      <c r="O282" s="7"/>
      <c r="P282" s="7"/>
      <c r="Q282" s="3"/>
      <c r="R282" s="7"/>
      <c r="S282" s="7"/>
      <c r="T282" s="7"/>
      <c r="U282" s="7"/>
      <c r="V282" s="7"/>
      <c r="W282" s="7"/>
      <c r="X282" s="7"/>
      <c r="Y282" s="7"/>
      <c r="Z282" s="7"/>
      <c r="AA282" s="7"/>
      <c r="AB282" s="7"/>
      <c r="AC282" s="7"/>
      <c r="AD282" s="7"/>
      <c r="AE282" s="7"/>
    </row>
    <row r="283" spans="1:31" ht="13.5" customHeight="1">
      <c r="A283" s="1"/>
      <c r="B283" s="1315"/>
      <c r="C283" s="3"/>
      <c r="D283" s="3"/>
      <c r="E283" s="9"/>
      <c r="F283" s="931"/>
      <c r="G283" s="3"/>
      <c r="H283" s="10"/>
      <c r="I283" s="7"/>
      <c r="J283" s="1327"/>
      <c r="K283" s="253"/>
      <c r="L283" s="253"/>
      <c r="M283" s="7"/>
      <c r="N283" s="7"/>
      <c r="O283" s="7"/>
      <c r="P283" s="7"/>
      <c r="Q283" s="3"/>
      <c r="R283" s="7"/>
      <c r="S283" s="7"/>
      <c r="T283" s="7"/>
      <c r="U283" s="7"/>
      <c r="V283" s="7"/>
      <c r="W283" s="7"/>
      <c r="X283" s="7"/>
      <c r="Y283" s="7"/>
      <c r="Z283" s="7"/>
      <c r="AA283" s="7"/>
      <c r="AB283" s="7"/>
      <c r="AC283" s="7"/>
      <c r="AD283" s="7"/>
      <c r="AE283" s="7"/>
    </row>
    <row r="284" spans="1:31" ht="13.5" customHeight="1">
      <c r="A284" s="1"/>
      <c r="B284" s="1315"/>
      <c r="C284" s="3"/>
      <c r="D284" s="3"/>
      <c r="E284" s="9"/>
      <c r="F284" s="931"/>
      <c r="G284" s="3"/>
      <c r="H284" s="10"/>
      <c r="I284" s="7"/>
      <c r="J284" s="1327"/>
      <c r="K284" s="253"/>
      <c r="L284" s="253"/>
      <c r="M284" s="7"/>
      <c r="N284" s="7"/>
      <c r="O284" s="7"/>
      <c r="P284" s="7"/>
      <c r="Q284" s="3"/>
      <c r="R284" s="7"/>
      <c r="S284" s="7"/>
      <c r="T284" s="7"/>
      <c r="U284" s="7"/>
      <c r="V284" s="7"/>
      <c r="W284" s="7"/>
      <c r="X284" s="7"/>
      <c r="Y284" s="7"/>
      <c r="Z284" s="7"/>
      <c r="AA284" s="7"/>
      <c r="AB284" s="7"/>
      <c r="AC284" s="7"/>
      <c r="AD284" s="7"/>
      <c r="AE284" s="7"/>
    </row>
    <row r="285" spans="1:31" ht="13.5" customHeight="1">
      <c r="A285" s="1"/>
      <c r="B285" s="1315"/>
      <c r="C285" s="3"/>
      <c r="D285" s="3"/>
      <c r="E285" s="9"/>
      <c r="F285" s="931"/>
      <c r="G285" s="3"/>
      <c r="H285" s="10"/>
      <c r="I285" s="7"/>
      <c r="J285" s="1327"/>
      <c r="K285" s="253"/>
      <c r="L285" s="253"/>
      <c r="M285" s="7"/>
      <c r="N285" s="7"/>
      <c r="O285" s="7"/>
      <c r="P285" s="7"/>
      <c r="Q285" s="3"/>
      <c r="R285" s="7"/>
      <c r="S285" s="7"/>
      <c r="T285" s="7"/>
      <c r="U285" s="7"/>
      <c r="V285" s="7"/>
      <c r="W285" s="7"/>
      <c r="X285" s="7"/>
      <c r="Y285" s="7"/>
      <c r="Z285" s="7"/>
      <c r="AA285" s="7"/>
      <c r="AB285" s="7"/>
      <c r="AC285" s="7"/>
      <c r="AD285" s="7"/>
      <c r="AE285" s="7"/>
    </row>
    <row r="286" spans="1:31" ht="13.5" customHeight="1">
      <c r="A286" s="1"/>
      <c r="B286" s="1315"/>
      <c r="C286" s="3"/>
      <c r="D286" s="3"/>
      <c r="E286" s="9"/>
      <c r="F286" s="931"/>
      <c r="G286" s="3"/>
      <c r="H286" s="10"/>
      <c r="I286" s="7"/>
      <c r="J286" s="1327"/>
      <c r="K286" s="253"/>
      <c r="L286" s="253"/>
      <c r="M286" s="7"/>
      <c r="N286" s="7"/>
      <c r="O286" s="7"/>
      <c r="P286" s="7"/>
      <c r="Q286" s="3"/>
      <c r="R286" s="7"/>
      <c r="S286" s="7"/>
      <c r="T286" s="7"/>
      <c r="U286" s="7"/>
      <c r="V286" s="7"/>
      <c r="W286" s="7"/>
      <c r="X286" s="7"/>
      <c r="Y286" s="7"/>
      <c r="Z286" s="7"/>
      <c r="AA286" s="7"/>
      <c r="AB286" s="7"/>
      <c r="AC286" s="7"/>
      <c r="AD286" s="7"/>
      <c r="AE286" s="7"/>
    </row>
    <row r="287" spans="1:31" ht="13.5" customHeight="1">
      <c r="A287" s="1"/>
      <c r="B287" s="1315"/>
      <c r="C287" s="3"/>
      <c r="D287" s="3"/>
      <c r="E287" s="9"/>
      <c r="F287" s="931"/>
      <c r="G287" s="3"/>
      <c r="H287" s="10"/>
      <c r="I287" s="7"/>
      <c r="J287" s="1327"/>
      <c r="K287" s="253"/>
      <c r="L287" s="253"/>
      <c r="M287" s="7"/>
      <c r="N287" s="7"/>
      <c r="O287" s="7"/>
      <c r="P287" s="7"/>
      <c r="Q287" s="3"/>
      <c r="R287" s="7"/>
      <c r="S287" s="7"/>
      <c r="T287" s="7"/>
      <c r="U287" s="7"/>
      <c r="V287" s="7"/>
      <c r="W287" s="7"/>
      <c r="X287" s="7"/>
      <c r="Y287" s="7"/>
      <c r="Z287" s="7"/>
      <c r="AA287" s="7"/>
      <c r="AB287" s="7"/>
      <c r="AC287" s="7"/>
      <c r="AD287" s="7"/>
      <c r="AE287" s="7"/>
    </row>
    <row r="288" spans="1:31" ht="13.5" customHeight="1">
      <c r="A288" s="1"/>
      <c r="B288" s="1315"/>
      <c r="C288" s="3"/>
      <c r="D288" s="3"/>
      <c r="E288" s="9"/>
      <c r="F288" s="931"/>
      <c r="G288" s="3"/>
      <c r="H288" s="10"/>
      <c r="I288" s="7"/>
      <c r="J288" s="1327"/>
      <c r="K288" s="253"/>
      <c r="L288" s="253"/>
      <c r="M288" s="7"/>
      <c r="N288" s="7"/>
      <c r="O288" s="7"/>
      <c r="P288" s="7"/>
      <c r="Q288" s="3"/>
      <c r="R288" s="7"/>
      <c r="S288" s="7"/>
      <c r="T288" s="7"/>
      <c r="U288" s="7"/>
      <c r="V288" s="7"/>
      <c r="W288" s="7"/>
      <c r="X288" s="7"/>
      <c r="Y288" s="7"/>
      <c r="Z288" s="7"/>
      <c r="AA288" s="7"/>
      <c r="AB288" s="7"/>
      <c r="AC288" s="7"/>
      <c r="AD288" s="7"/>
      <c r="AE288" s="7"/>
    </row>
    <row r="289" spans="1:31" ht="13.5" customHeight="1">
      <c r="A289" s="1"/>
      <c r="B289" s="1315"/>
      <c r="C289" s="3"/>
      <c r="D289" s="3"/>
      <c r="E289" s="9"/>
      <c r="F289" s="931"/>
      <c r="G289" s="3"/>
      <c r="H289" s="10"/>
      <c r="I289" s="7"/>
      <c r="J289" s="1327"/>
      <c r="K289" s="253"/>
      <c r="L289" s="253"/>
      <c r="M289" s="7"/>
      <c r="N289" s="7"/>
      <c r="O289" s="7"/>
      <c r="P289" s="7"/>
      <c r="Q289" s="3"/>
      <c r="R289" s="7"/>
      <c r="S289" s="7"/>
      <c r="T289" s="7"/>
      <c r="U289" s="7"/>
      <c r="V289" s="7"/>
      <c r="W289" s="7"/>
      <c r="X289" s="7"/>
      <c r="Y289" s="7"/>
      <c r="Z289" s="7"/>
      <c r="AA289" s="7"/>
      <c r="AB289" s="7"/>
      <c r="AC289" s="7"/>
      <c r="AD289" s="7"/>
      <c r="AE289" s="7"/>
    </row>
    <row r="290" spans="1:31" ht="13.5" customHeight="1">
      <c r="A290" s="1"/>
      <c r="B290" s="1315"/>
      <c r="C290" s="3"/>
      <c r="D290" s="3"/>
      <c r="E290" s="9"/>
      <c r="F290" s="931"/>
      <c r="G290" s="3"/>
      <c r="H290" s="10"/>
      <c r="I290" s="7"/>
      <c r="J290" s="1327"/>
      <c r="K290" s="253"/>
      <c r="L290" s="253"/>
      <c r="M290" s="7"/>
      <c r="N290" s="7"/>
      <c r="O290" s="7"/>
      <c r="P290" s="7"/>
      <c r="Q290" s="3"/>
      <c r="R290" s="7"/>
      <c r="S290" s="7"/>
      <c r="T290" s="7"/>
      <c r="U290" s="7"/>
      <c r="V290" s="7"/>
      <c r="W290" s="7"/>
      <c r="X290" s="7"/>
      <c r="Y290" s="7"/>
      <c r="Z290" s="7"/>
      <c r="AA290" s="7"/>
      <c r="AB290" s="7"/>
      <c r="AC290" s="7"/>
      <c r="AD290" s="7"/>
      <c r="AE290" s="7"/>
    </row>
    <row r="291" spans="1:31" ht="13.5" customHeight="1">
      <c r="A291" s="1"/>
      <c r="B291" s="1315"/>
      <c r="C291" s="3"/>
      <c r="D291" s="3"/>
      <c r="E291" s="9"/>
      <c r="F291" s="931"/>
      <c r="G291" s="3"/>
      <c r="H291" s="10"/>
      <c r="I291" s="7"/>
      <c r="J291" s="1327"/>
      <c r="K291" s="253"/>
      <c r="L291" s="253"/>
      <c r="M291" s="7"/>
      <c r="N291" s="7"/>
      <c r="O291" s="7"/>
      <c r="P291" s="7"/>
      <c r="Q291" s="3"/>
      <c r="R291" s="7"/>
      <c r="S291" s="7"/>
      <c r="T291" s="7"/>
      <c r="U291" s="7"/>
      <c r="V291" s="7"/>
      <c r="W291" s="7"/>
      <c r="X291" s="7"/>
      <c r="Y291" s="7"/>
      <c r="Z291" s="7"/>
      <c r="AA291" s="7"/>
      <c r="AB291" s="7"/>
      <c r="AC291" s="7"/>
      <c r="AD291" s="7"/>
      <c r="AE291" s="7"/>
    </row>
    <row r="292" spans="1:31" ht="13.5" customHeight="1">
      <c r="A292" s="1"/>
      <c r="B292" s="1315"/>
      <c r="C292" s="3"/>
      <c r="D292" s="3"/>
      <c r="E292" s="9"/>
      <c r="F292" s="931"/>
      <c r="G292" s="3"/>
      <c r="H292" s="10"/>
      <c r="I292" s="7"/>
      <c r="J292" s="1327"/>
      <c r="K292" s="253"/>
      <c r="L292" s="253"/>
      <c r="M292" s="7"/>
      <c r="N292" s="7"/>
      <c r="O292" s="7"/>
      <c r="P292" s="7"/>
      <c r="Q292" s="3"/>
      <c r="R292" s="7"/>
      <c r="S292" s="7"/>
      <c r="T292" s="7"/>
      <c r="U292" s="7"/>
      <c r="V292" s="7"/>
      <c r="W292" s="7"/>
      <c r="X292" s="7"/>
      <c r="Y292" s="7"/>
      <c r="Z292" s="7"/>
      <c r="AA292" s="7"/>
      <c r="AB292" s="7"/>
      <c r="AC292" s="7"/>
      <c r="AD292" s="7"/>
      <c r="AE292" s="7"/>
    </row>
    <row r="293" spans="1:31" ht="13.5" customHeight="1">
      <c r="A293" s="1"/>
      <c r="B293" s="1315"/>
      <c r="C293" s="3"/>
      <c r="D293" s="3"/>
      <c r="E293" s="9"/>
      <c r="F293" s="931"/>
      <c r="G293" s="3"/>
      <c r="H293" s="10"/>
      <c r="I293" s="7"/>
      <c r="J293" s="1327"/>
      <c r="K293" s="253"/>
      <c r="L293" s="253"/>
      <c r="M293" s="7"/>
      <c r="N293" s="7"/>
      <c r="O293" s="7"/>
      <c r="P293" s="7"/>
      <c r="Q293" s="3"/>
      <c r="R293" s="7"/>
      <c r="S293" s="7"/>
      <c r="T293" s="7"/>
      <c r="U293" s="7"/>
      <c r="V293" s="7"/>
      <c r="W293" s="7"/>
      <c r="X293" s="7"/>
      <c r="Y293" s="7"/>
      <c r="Z293" s="7"/>
      <c r="AA293" s="7"/>
      <c r="AB293" s="7"/>
      <c r="AC293" s="7"/>
      <c r="AD293" s="7"/>
      <c r="AE293" s="7"/>
    </row>
    <row r="294" spans="1:31" ht="13.5" customHeight="1">
      <c r="A294" s="1"/>
      <c r="B294" s="1315"/>
      <c r="C294" s="3"/>
      <c r="D294" s="3"/>
      <c r="E294" s="9"/>
      <c r="F294" s="931"/>
      <c r="G294" s="3"/>
      <c r="H294" s="10"/>
      <c r="I294" s="7"/>
      <c r="J294" s="1327"/>
      <c r="K294" s="253"/>
      <c r="L294" s="253"/>
      <c r="M294" s="7"/>
      <c r="N294" s="7"/>
      <c r="O294" s="7"/>
      <c r="P294" s="7"/>
      <c r="Q294" s="3"/>
      <c r="R294" s="7"/>
      <c r="S294" s="7"/>
      <c r="T294" s="7"/>
      <c r="U294" s="7"/>
      <c r="V294" s="7"/>
      <c r="W294" s="7"/>
      <c r="X294" s="7"/>
      <c r="Y294" s="7"/>
      <c r="Z294" s="7"/>
      <c r="AA294" s="7"/>
      <c r="AB294" s="7"/>
      <c r="AC294" s="7"/>
      <c r="AD294" s="7"/>
      <c r="AE294" s="7"/>
    </row>
    <row r="295" spans="1:31" ht="13.5" customHeight="1">
      <c r="A295" s="1"/>
      <c r="B295" s="1315"/>
      <c r="C295" s="3"/>
      <c r="D295" s="3"/>
      <c r="E295" s="9"/>
      <c r="F295" s="931"/>
      <c r="G295" s="3"/>
      <c r="H295" s="10"/>
      <c r="I295" s="7"/>
      <c r="J295" s="1327"/>
      <c r="K295" s="253"/>
      <c r="L295" s="253"/>
      <c r="M295" s="7"/>
      <c r="N295" s="7"/>
      <c r="O295" s="7"/>
      <c r="P295" s="7"/>
      <c r="Q295" s="3"/>
      <c r="R295" s="7"/>
      <c r="S295" s="7"/>
      <c r="T295" s="7"/>
      <c r="U295" s="7"/>
      <c r="V295" s="7"/>
      <c r="W295" s="7"/>
      <c r="X295" s="7"/>
      <c r="Y295" s="7"/>
      <c r="Z295" s="7"/>
      <c r="AA295" s="7"/>
      <c r="AB295" s="7"/>
      <c r="AC295" s="7"/>
      <c r="AD295" s="7"/>
      <c r="AE295" s="7"/>
    </row>
    <row r="296" spans="1:31" ht="13.5" customHeight="1">
      <c r="A296" s="1"/>
      <c r="B296" s="1315"/>
      <c r="C296" s="3"/>
      <c r="D296" s="3"/>
      <c r="E296" s="9"/>
      <c r="F296" s="931"/>
      <c r="G296" s="3"/>
      <c r="H296" s="10"/>
      <c r="I296" s="7"/>
      <c r="J296" s="1327"/>
      <c r="K296" s="253"/>
      <c r="L296" s="253"/>
      <c r="M296" s="7"/>
      <c r="N296" s="7"/>
      <c r="O296" s="7"/>
      <c r="P296" s="7"/>
      <c r="Q296" s="3"/>
      <c r="R296" s="7"/>
      <c r="S296" s="7"/>
      <c r="T296" s="7"/>
      <c r="U296" s="7"/>
      <c r="V296" s="7"/>
      <c r="W296" s="7"/>
      <c r="X296" s="7"/>
      <c r="Y296" s="7"/>
      <c r="Z296" s="7"/>
      <c r="AA296" s="7"/>
      <c r="AB296" s="7"/>
      <c r="AC296" s="7"/>
      <c r="AD296" s="7"/>
      <c r="AE296" s="7"/>
    </row>
    <row r="297" spans="1:31" ht="13.5" customHeight="1">
      <c r="A297" s="1"/>
      <c r="B297" s="1315"/>
      <c r="C297" s="3"/>
      <c r="D297" s="3"/>
      <c r="E297" s="9"/>
      <c r="F297" s="931"/>
      <c r="G297" s="3"/>
      <c r="H297" s="10"/>
      <c r="I297" s="7"/>
      <c r="J297" s="1327"/>
      <c r="K297" s="253"/>
      <c r="L297" s="253"/>
      <c r="M297" s="7"/>
      <c r="N297" s="7"/>
      <c r="O297" s="7"/>
      <c r="P297" s="7"/>
      <c r="Q297" s="3"/>
      <c r="R297" s="7"/>
      <c r="S297" s="7"/>
      <c r="T297" s="7"/>
      <c r="U297" s="7"/>
      <c r="V297" s="7"/>
      <c r="W297" s="7"/>
      <c r="X297" s="7"/>
      <c r="Y297" s="7"/>
      <c r="Z297" s="7"/>
      <c r="AA297" s="7"/>
      <c r="AB297" s="7"/>
      <c r="AC297" s="7"/>
      <c r="AD297" s="7"/>
      <c r="AE297" s="7"/>
    </row>
    <row r="298" spans="1:31" ht="13.5" customHeight="1">
      <c r="A298" s="1"/>
      <c r="B298" s="1315"/>
      <c r="C298" s="3"/>
      <c r="D298" s="3"/>
      <c r="E298" s="9"/>
      <c r="F298" s="931"/>
      <c r="G298" s="3"/>
      <c r="H298" s="10"/>
      <c r="I298" s="7"/>
      <c r="J298" s="1327"/>
      <c r="K298" s="253"/>
      <c r="L298" s="253"/>
      <c r="M298" s="7"/>
      <c r="N298" s="7"/>
      <c r="O298" s="7"/>
      <c r="P298" s="7"/>
      <c r="Q298" s="3"/>
      <c r="R298" s="7"/>
      <c r="S298" s="7"/>
      <c r="T298" s="7"/>
      <c r="U298" s="7"/>
      <c r="V298" s="7"/>
      <c r="W298" s="7"/>
      <c r="X298" s="7"/>
      <c r="Y298" s="7"/>
      <c r="Z298" s="7"/>
      <c r="AA298" s="7"/>
      <c r="AB298" s="7"/>
      <c r="AC298" s="7"/>
      <c r="AD298" s="7"/>
      <c r="AE298" s="7"/>
    </row>
    <row r="299" spans="1:31" ht="13.5" customHeight="1">
      <c r="A299" s="1"/>
      <c r="B299" s="1315"/>
      <c r="C299" s="3"/>
      <c r="D299" s="3"/>
      <c r="E299" s="9"/>
      <c r="F299" s="931"/>
      <c r="G299" s="3"/>
      <c r="H299" s="10"/>
      <c r="I299" s="7"/>
      <c r="J299" s="1327"/>
      <c r="K299" s="253"/>
      <c r="L299" s="253"/>
      <c r="M299" s="7"/>
      <c r="N299" s="7"/>
      <c r="O299" s="7"/>
      <c r="P299" s="7"/>
      <c r="Q299" s="3"/>
      <c r="R299" s="7"/>
      <c r="S299" s="7"/>
      <c r="T299" s="7"/>
      <c r="U299" s="7"/>
      <c r="V299" s="7"/>
      <c r="W299" s="7"/>
      <c r="X299" s="7"/>
      <c r="Y299" s="7"/>
      <c r="Z299" s="7"/>
      <c r="AA299" s="7"/>
      <c r="AB299" s="7"/>
      <c r="AC299" s="7"/>
      <c r="AD299" s="7"/>
      <c r="AE299" s="7"/>
    </row>
    <row r="300" spans="1:31" ht="13.5" customHeight="1">
      <c r="A300" s="1"/>
      <c r="B300" s="1315"/>
      <c r="C300" s="3"/>
      <c r="D300" s="3"/>
      <c r="E300" s="9"/>
      <c r="F300" s="931"/>
      <c r="G300" s="3"/>
      <c r="H300" s="10"/>
      <c r="I300" s="7"/>
      <c r="J300" s="1327"/>
      <c r="K300" s="253"/>
      <c r="L300" s="253"/>
      <c r="M300" s="7"/>
      <c r="N300" s="7"/>
      <c r="O300" s="7"/>
      <c r="P300" s="7"/>
      <c r="Q300" s="3"/>
      <c r="R300" s="7"/>
      <c r="S300" s="7"/>
      <c r="T300" s="7"/>
      <c r="U300" s="7"/>
      <c r="V300" s="7"/>
      <c r="W300" s="7"/>
      <c r="X300" s="7"/>
      <c r="Y300" s="7"/>
      <c r="Z300" s="7"/>
      <c r="AA300" s="7"/>
      <c r="AB300" s="7"/>
      <c r="AC300" s="7"/>
      <c r="AD300" s="7"/>
      <c r="AE300" s="7"/>
    </row>
    <row r="301" spans="1:31" ht="13.5" customHeight="1">
      <c r="A301" s="1"/>
      <c r="B301" s="1315"/>
      <c r="C301" s="3"/>
      <c r="D301" s="3"/>
      <c r="E301" s="9"/>
      <c r="F301" s="931"/>
      <c r="G301" s="3"/>
      <c r="H301" s="10"/>
      <c r="I301" s="7"/>
      <c r="J301" s="1327"/>
      <c r="K301" s="253"/>
      <c r="L301" s="253"/>
      <c r="M301" s="7"/>
      <c r="N301" s="7"/>
      <c r="O301" s="7"/>
      <c r="P301" s="7"/>
      <c r="Q301" s="3"/>
      <c r="R301" s="7"/>
      <c r="S301" s="7"/>
      <c r="T301" s="7"/>
      <c r="U301" s="7"/>
      <c r="V301" s="7"/>
      <c r="W301" s="7"/>
      <c r="X301" s="7"/>
      <c r="Y301" s="7"/>
      <c r="Z301" s="7"/>
      <c r="AA301" s="7"/>
      <c r="AB301" s="7"/>
      <c r="AC301" s="7"/>
      <c r="AD301" s="7"/>
      <c r="AE301" s="7"/>
    </row>
    <row r="302" spans="1:31" ht="13.5" customHeight="1">
      <c r="A302" s="1"/>
      <c r="B302" s="1315"/>
      <c r="C302" s="3"/>
      <c r="D302" s="3"/>
      <c r="E302" s="9"/>
      <c r="F302" s="931"/>
      <c r="G302" s="3"/>
      <c r="H302" s="10"/>
      <c r="I302" s="7"/>
      <c r="J302" s="1327"/>
      <c r="K302" s="253"/>
      <c r="L302" s="253"/>
      <c r="M302" s="7"/>
      <c r="N302" s="7"/>
      <c r="O302" s="7"/>
      <c r="P302" s="7"/>
      <c r="Q302" s="3"/>
      <c r="R302" s="7"/>
      <c r="S302" s="7"/>
      <c r="T302" s="7"/>
      <c r="U302" s="7"/>
      <c r="V302" s="7"/>
      <c r="W302" s="7"/>
      <c r="X302" s="7"/>
      <c r="Y302" s="7"/>
      <c r="Z302" s="7"/>
      <c r="AA302" s="7"/>
      <c r="AB302" s="7"/>
      <c r="AC302" s="7"/>
      <c r="AD302" s="7"/>
      <c r="AE302" s="7"/>
    </row>
    <row r="303" spans="1:31" ht="13.5" customHeight="1">
      <c r="A303" s="1"/>
      <c r="B303" s="1315"/>
      <c r="C303" s="3"/>
      <c r="D303" s="3"/>
      <c r="E303" s="9"/>
      <c r="F303" s="931"/>
      <c r="G303" s="3"/>
      <c r="H303" s="10"/>
      <c r="I303" s="7"/>
      <c r="J303" s="1327"/>
      <c r="K303" s="253"/>
      <c r="L303" s="253"/>
      <c r="M303" s="7"/>
      <c r="N303" s="7"/>
      <c r="O303" s="7"/>
      <c r="P303" s="7"/>
      <c r="Q303" s="3"/>
      <c r="R303" s="7"/>
      <c r="S303" s="7"/>
      <c r="T303" s="7"/>
      <c r="U303" s="7"/>
      <c r="V303" s="7"/>
      <c r="W303" s="7"/>
      <c r="X303" s="7"/>
      <c r="Y303" s="7"/>
      <c r="Z303" s="7"/>
      <c r="AA303" s="7"/>
      <c r="AB303" s="7"/>
      <c r="AC303" s="7"/>
      <c r="AD303" s="7"/>
      <c r="AE303" s="7"/>
    </row>
    <row r="304" spans="1:31" ht="13.5" customHeight="1">
      <c r="A304" s="1"/>
      <c r="B304" s="1315"/>
      <c r="C304" s="3"/>
      <c r="D304" s="3"/>
      <c r="E304" s="9"/>
      <c r="F304" s="931"/>
      <c r="G304" s="3"/>
      <c r="H304" s="10"/>
      <c r="I304" s="7"/>
      <c r="J304" s="1327"/>
      <c r="K304" s="253"/>
      <c r="L304" s="253"/>
      <c r="M304" s="7"/>
      <c r="N304" s="7"/>
      <c r="O304" s="7"/>
      <c r="P304" s="7"/>
      <c r="Q304" s="3"/>
      <c r="R304" s="7"/>
      <c r="S304" s="7"/>
      <c r="T304" s="7"/>
      <c r="U304" s="7"/>
      <c r="V304" s="7"/>
      <c r="W304" s="7"/>
      <c r="X304" s="7"/>
      <c r="Y304" s="7"/>
      <c r="Z304" s="7"/>
      <c r="AA304" s="7"/>
      <c r="AB304" s="7"/>
      <c r="AC304" s="7"/>
      <c r="AD304" s="7"/>
      <c r="AE304" s="7"/>
    </row>
    <row r="305" spans="1:31" ht="13.5" customHeight="1">
      <c r="A305" s="1"/>
      <c r="B305" s="1315"/>
      <c r="C305" s="3"/>
      <c r="D305" s="3"/>
      <c r="E305" s="9"/>
      <c r="F305" s="931"/>
      <c r="G305" s="3"/>
      <c r="H305" s="10"/>
      <c r="I305" s="7"/>
      <c r="J305" s="1327"/>
      <c r="K305" s="253"/>
      <c r="L305" s="253"/>
      <c r="M305" s="7"/>
      <c r="N305" s="7"/>
      <c r="O305" s="7"/>
      <c r="P305" s="7"/>
      <c r="Q305" s="3"/>
      <c r="R305" s="7"/>
      <c r="S305" s="7"/>
      <c r="T305" s="7"/>
      <c r="U305" s="7"/>
      <c r="V305" s="7"/>
      <c r="W305" s="7"/>
      <c r="X305" s="7"/>
      <c r="Y305" s="7"/>
      <c r="Z305" s="7"/>
      <c r="AA305" s="7"/>
      <c r="AB305" s="7"/>
      <c r="AC305" s="7"/>
      <c r="AD305" s="7"/>
      <c r="AE305" s="7"/>
    </row>
    <row r="306" spans="1:31" ht="13.5" customHeight="1">
      <c r="A306" s="1"/>
      <c r="B306" s="1315"/>
      <c r="C306" s="3"/>
      <c r="D306" s="3"/>
      <c r="E306" s="9"/>
      <c r="F306" s="931"/>
      <c r="G306" s="3"/>
      <c r="H306" s="10"/>
      <c r="I306" s="7"/>
      <c r="J306" s="1327"/>
      <c r="K306" s="253"/>
      <c r="L306" s="253"/>
      <c r="M306" s="7"/>
      <c r="N306" s="7"/>
      <c r="O306" s="7"/>
      <c r="P306" s="7"/>
      <c r="Q306" s="3"/>
      <c r="R306" s="7"/>
      <c r="S306" s="7"/>
      <c r="T306" s="7"/>
      <c r="U306" s="7"/>
      <c r="V306" s="7"/>
      <c r="W306" s="7"/>
      <c r="X306" s="7"/>
      <c r="Y306" s="7"/>
      <c r="Z306" s="7"/>
      <c r="AA306" s="7"/>
      <c r="AB306" s="7"/>
      <c r="AC306" s="7"/>
      <c r="AD306" s="7"/>
      <c r="AE306" s="7"/>
    </row>
    <row r="307" spans="1:31" ht="13.5" customHeight="1">
      <c r="A307" s="1"/>
      <c r="B307" s="1315"/>
      <c r="C307" s="3"/>
      <c r="D307" s="3"/>
      <c r="E307" s="9"/>
      <c r="F307" s="931"/>
      <c r="G307" s="3"/>
      <c r="H307" s="10"/>
      <c r="I307" s="7"/>
      <c r="J307" s="1327"/>
      <c r="K307" s="253"/>
      <c r="L307" s="253"/>
      <c r="M307" s="7"/>
      <c r="N307" s="7"/>
      <c r="O307" s="7"/>
      <c r="P307" s="7"/>
      <c r="Q307" s="3"/>
      <c r="R307" s="7"/>
      <c r="S307" s="7"/>
      <c r="T307" s="7"/>
      <c r="U307" s="7"/>
      <c r="V307" s="7"/>
      <c r="W307" s="7"/>
      <c r="X307" s="7"/>
      <c r="Y307" s="7"/>
      <c r="Z307" s="7"/>
      <c r="AA307" s="7"/>
      <c r="AB307" s="7"/>
      <c r="AC307" s="7"/>
      <c r="AD307" s="7"/>
      <c r="AE307" s="7"/>
    </row>
    <row r="308" spans="1:31" ht="13.5" customHeight="1">
      <c r="A308" s="1"/>
      <c r="B308" s="1315"/>
      <c r="C308" s="3"/>
      <c r="D308" s="3"/>
      <c r="E308" s="9"/>
      <c r="F308" s="931"/>
      <c r="G308" s="3"/>
      <c r="H308" s="10"/>
      <c r="I308" s="7"/>
      <c r="J308" s="1327"/>
      <c r="K308" s="253"/>
      <c r="L308" s="253"/>
      <c r="M308" s="7"/>
      <c r="N308" s="7"/>
      <c r="O308" s="7"/>
      <c r="P308" s="7"/>
      <c r="Q308" s="3"/>
      <c r="R308" s="7"/>
      <c r="S308" s="7"/>
      <c r="T308" s="7"/>
      <c r="U308" s="7"/>
      <c r="V308" s="7"/>
      <c r="W308" s="7"/>
      <c r="X308" s="7"/>
      <c r="Y308" s="7"/>
      <c r="Z308" s="7"/>
      <c r="AA308" s="7"/>
      <c r="AB308" s="7"/>
      <c r="AC308" s="7"/>
      <c r="AD308" s="7"/>
      <c r="AE308" s="7"/>
    </row>
    <row r="309" spans="1:31" ht="13.5" customHeight="1">
      <c r="A309" s="1"/>
      <c r="B309" s="1315"/>
      <c r="C309" s="3"/>
      <c r="D309" s="3"/>
      <c r="E309" s="9"/>
      <c r="F309" s="931"/>
      <c r="G309" s="3"/>
      <c r="H309" s="10"/>
      <c r="I309" s="7"/>
      <c r="J309" s="1327"/>
      <c r="K309" s="253"/>
      <c r="L309" s="253"/>
      <c r="M309" s="7"/>
      <c r="N309" s="7"/>
      <c r="O309" s="7"/>
      <c r="P309" s="7"/>
      <c r="Q309" s="3"/>
      <c r="R309" s="7"/>
      <c r="S309" s="7"/>
      <c r="T309" s="7"/>
      <c r="U309" s="7"/>
      <c r="V309" s="7"/>
      <c r="W309" s="7"/>
      <c r="X309" s="7"/>
      <c r="Y309" s="7"/>
      <c r="Z309" s="7"/>
      <c r="AA309" s="7"/>
      <c r="AB309" s="7"/>
      <c r="AC309" s="7"/>
      <c r="AD309" s="7"/>
      <c r="AE309" s="7"/>
    </row>
    <row r="310" spans="1:31" ht="13.5" customHeight="1">
      <c r="A310" s="1"/>
      <c r="B310" s="1315"/>
      <c r="C310" s="3"/>
      <c r="D310" s="3"/>
      <c r="E310" s="9"/>
      <c r="F310" s="931"/>
      <c r="G310" s="3"/>
      <c r="H310" s="10"/>
      <c r="I310" s="7"/>
      <c r="J310" s="1327"/>
      <c r="K310" s="253"/>
      <c r="L310" s="253"/>
      <c r="M310" s="7"/>
      <c r="N310" s="7"/>
      <c r="O310" s="7"/>
      <c r="P310" s="7"/>
      <c r="Q310" s="3"/>
      <c r="R310" s="7"/>
      <c r="S310" s="7"/>
      <c r="T310" s="7"/>
      <c r="U310" s="7"/>
      <c r="V310" s="7"/>
      <c r="W310" s="7"/>
      <c r="X310" s="7"/>
      <c r="Y310" s="7"/>
      <c r="Z310" s="7"/>
      <c r="AA310" s="7"/>
      <c r="AB310" s="7"/>
      <c r="AC310" s="7"/>
      <c r="AD310" s="7"/>
      <c r="AE310" s="7"/>
    </row>
    <row r="311" spans="1:31" ht="13.5" customHeight="1">
      <c r="A311" s="1"/>
      <c r="B311" s="1315"/>
      <c r="C311" s="3"/>
      <c r="D311" s="3"/>
      <c r="E311" s="9"/>
      <c r="F311" s="931"/>
      <c r="G311" s="3"/>
      <c r="H311" s="10"/>
      <c r="I311" s="7"/>
      <c r="J311" s="1327"/>
      <c r="K311" s="253"/>
      <c r="L311" s="253"/>
      <c r="M311" s="7"/>
      <c r="N311" s="7"/>
      <c r="O311" s="7"/>
      <c r="P311" s="7"/>
      <c r="Q311" s="3"/>
      <c r="R311" s="7"/>
      <c r="S311" s="7"/>
      <c r="T311" s="7"/>
      <c r="U311" s="7"/>
      <c r="V311" s="7"/>
      <c r="W311" s="7"/>
      <c r="X311" s="7"/>
      <c r="Y311" s="7"/>
      <c r="Z311" s="7"/>
      <c r="AA311" s="7"/>
      <c r="AB311" s="7"/>
      <c r="AC311" s="7"/>
      <c r="AD311" s="7"/>
      <c r="AE311" s="7"/>
    </row>
    <row r="312" spans="1:31" ht="13.5" customHeight="1">
      <c r="A312" s="1"/>
      <c r="B312" s="1315"/>
      <c r="C312" s="3"/>
      <c r="D312" s="3"/>
      <c r="E312" s="9"/>
      <c r="F312" s="931"/>
      <c r="G312" s="3"/>
      <c r="H312" s="10"/>
      <c r="I312" s="7"/>
      <c r="J312" s="1327"/>
      <c r="K312" s="253"/>
      <c r="L312" s="253"/>
      <c r="M312" s="7"/>
      <c r="N312" s="7"/>
      <c r="O312" s="7"/>
      <c r="P312" s="7"/>
      <c r="Q312" s="3"/>
      <c r="R312" s="7"/>
      <c r="S312" s="7"/>
      <c r="T312" s="7"/>
      <c r="U312" s="7"/>
      <c r="V312" s="7"/>
      <c r="W312" s="7"/>
      <c r="X312" s="7"/>
      <c r="Y312" s="7"/>
      <c r="Z312" s="7"/>
      <c r="AA312" s="7"/>
      <c r="AB312" s="7"/>
      <c r="AC312" s="7"/>
      <c r="AD312" s="7"/>
      <c r="AE312" s="7"/>
    </row>
    <row r="313" spans="1:31" ht="13.5" customHeight="1">
      <c r="A313" s="1"/>
      <c r="B313" s="1315"/>
      <c r="C313" s="3"/>
      <c r="D313" s="3"/>
      <c r="E313" s="9"/>
      <c r="F313" s="931"/>
      <c r="G313" s="3"/>
      <c r="H313" s="10"/>
      <c r="I313" s="7"/>
      <c r="J313" s="1327"/>
      <c r="K313" s="253"/>
      <c r="L313" s="253"/>
      <c r="M313" s="7"/>
      <c r="N313" s="7"/>
      <c r="O313" s="7"/>
      <c r="P313" s="7"/>
      <c r="Q313" s="3"/>
      <c r="R313" s="7"/>
      <c r="S313" s="7"/>
      <c r="T313" s="7"/>
      <c r="U313" s="7"/>
      <c r="V313" s="7"/>
      <c r="W313" s="7"/>
      <c r="X313" s="7"/>
      <c r="Y313" s="7"/>
      <c r="Z313" s="7"/>
      <c r="AA313" s="7"/>
      <c r="AB313" s="7"/>
      <c r="AC313" s="7"/>
      <c r="AD313" s="7"/>
      <c r="AE313" s="7"/>
    </row>
    <row r="314" spans="1:31" ht="13.5" customHeight="1">
      <c r="A314" s="1"/>
      <c r="B314" s="1315"/>
      <c r="C314" s="3"/>
      <c r="D314" s="3"/>
      <c r="E314" s="9"/>
      <c r="F314" s="931"/>
      <c r="G314" s="3"/>
      <c r="H314" s="10"/>
      <c r="I314" s="7"/>
      <c r="J314" s="1327"/>
      <c r="K314" s="253"/>
      <c r="L314" s="253"/>
      <c r="M314" s="7"/>
      <c r="N314" s="7"/>
      <c r="O314" s="7"/>
      <c r="P314" s="7"/>
      <c r="Q314" s="3"/>
      <c r="R314" s="7"/>
      <c r="S314" s="7"/>
      <c r="T314" s="7"/>
      <c r="U314" s="7"/>
      <c r="V314" s="7"/>
      <c r="W314" s="7"/>
      <c r="X314" s="7"/>
      <c r="Y314" s="7"/>
      <c r="Z314" s="7"/>
      <c r="AA314" s="7"/>
      <c r="AB314" s="7"/>
      <c r="AC314" s="7"/>
      <c r="AD314" s="7"/>
      <c r="AE314" s="7"/>
    </row>
    <row r="315" spans="1:31" ht="13.5" customHeight="1">
      <c r="A315" s="1"/>
      <c r="B315" s="1315"/>
      <c r="C315" s="3"/>
      <c r="D315" s="3"/>
      <c r="E315" s="9"/>
      <c r="F315" s="931"/>
      <c r="G315" s="3"/>
      <c r="H315" s="10"/>
      <c r="I315" s="7"/>
      <c r="J315" s="1327"/>
      <c r="K315" s="253"/>
      <c r="L315" s="253"/>
      <c r="M315" s="7"/>
      <c r="N315" s="7"/>
      <c r="O315" s="7"/>
      <c r="P315" s="7"/>
      <c r="Q315" s="3"/>
      <c r="R315" s="7"/>
      <c r="S315" s="7"/>
      <c r="T315" s="7"/>
      <c r="U315" s="7"/>
      <c r="V315" s="7"/>
      <c r="W315" s="7"/>
      <c r="X315" s="7"/>
      <c r="Y315" s="7"/>
      <c r="Z315" s="7"/>
      <c r="AA315" s="7"/>
      <c r="AB315" s="7"/>
      <c r="AC315" s="7"/>
      <c r="AD315" s="7"/>
      <c r="AE315" s="7"/>
    </row>
    <row r="316" spans="1:31" ht="13.5" customHeight="1">
      <c r="A316" s="1"/>
      <c r="B316" s="1315"/>
      <c r="C316" s="3"/>
      <c r="D316" s="3"/>
      <c r="E316" s="9"/>
      <c r="F316" s="931"/>
      <c r="G316" s="3"/>
      <c r="H316" s="10"/>
      <c r="I316" s="7"/>
      <c r="J316" s="1327"/>
      <c r="K316" s="253"/>
      <c r="L316" s="253"/>
      <c r="M316" s="7"/>
      <c r="N316" s="7"/>
      <c r="O316" s="7"/>
      <c r="P316" s="7"/>
      <c r="Q316" s="3"/>
      <c r="R316" s="7"/>
      <c r="S316" s="7"/>
      <c r="T316" s="7"/>
      <c r="U316" s="7"/>
      <c r="V316" s="7"/>
      <c r="W316" s="7"/>
      <c r="X316" s="7"/>
      <c r="Y316" s="7"/>
      <c r="Z316" s="7"/>
      <c r="AA316" s="7"/>
      <c r="AB316" s="7"/>
      <c r="AC316" s="7"/>
      <c r="AD316" s="7"/>
      <c r="AE316" s="7"/>
    </row>
    <row r="317" spans="1:31" ht="13.5" customHeight="1">
      <c r="A317" s="1"/>
      <c r="B317" s="1315"/>
      <c r="C317" s="3"/>
      <c r="D317" s="3"/>
      <c r="E317" s="9"/>
      <c r="F317" s="931"/>
      <c r="G317" s="3"/>
      <c r="H317" s="10"/>
      <c r="I317" s="7"/>
      <c r="J317" s="1327"/>
      <c r="K317" s="253"/>
      <c r="L317" s="253"/>
      <c r="M317" s="7"/>
      <c r="N317" s="7"/>
      <c r="O317" s="7"/>
      <c r="P317" s="7"/>
      <c r="Q317" s="3"/>
      <c r="R317" s="7"/>
      <c r="S317" s="7"/>
      <c r="T317" s="7"/>
      <c r="U317" s="7"/>
      <c r="V317" s="7"/>
      <c r="W317" s="7"/>
      <c r="X317" s="7"/>
      <c r="Y317" s="7"/>
      <c r="Z317" s="7"/>
      <c r="AA317" s="7"/>
      <c r="AB317" s="7"/>
      <c r="AC317" s="7"/>
      <c r="AD317" s="7"/>
      <c r="AE317" s="7"/>
    </row>
    <row r="318" spans="1:31" ht="13.5" customHeight="1">
      <c r="A318" s="1"/>
      <c r="B318" s="1315"/>
      <c r="C318" s="3"/>
      <c r="D318" s="3"/>
      <c r="E318" s="9"/>
      <c r="F318" s="931"/>
      <c r="G318" s="3"/>
      <c r="H318" s="10"/>
      <c r="I318" s="7"/>
      <c r="J318" s="1327"/>
      <c r="K318" s="253"/>
      <c r="L318" s="253"/>
      <c r="M318" s="7"/>
      <c r="N318" s="7"/>
      <c r="O318" s="7"/>
      <c r="P318" s="7"/>
      <c r="Q318" s="3"/>
      <c r="R318" s="7"/>
      <c r="S318" s="7"/>
      <c r="T318" s="7"/>
      <c r="U318" s="7"/>
      <c r="V318" s="7"/>
      <c r="W318" s="7"/>
      <c r="X318" s="7"/>
      <c r="Y318" s="7"/>
      <c r="Z318" s="7"/>
      <c r="AA318" s="7"/>
      <c r="AB318" s="7"/>
      <c r="AC318" s="7"/>
      <c r="AD318" s="7"/>
      <c r="AE318" s="7"/>
    </row>
    <row r="319" spans="1:31" ht="13.5" customHeight="1">
      <c r="A319" s="1"/>
      <c r="B319" s="1315"/>
      <c r="C319" s="3"/>
      <c r="D319" s="3"/>
      <c r="E319" s="9"/>
      <c r="F319" s="931"/>
      <c r="G319" s="3"/>
      <c r="H319" s="10"/>
      <c r="I319" s="7"/>
      <c r="J319" s="1327"/>
      <c r="K319" s="253"/>
      <c r="L319" s="253"/>
      <c r="M319" s="7"/>
      <c r="N319" s="7"/>
      <c r="O319" s="7"/>
      <c r="P319" s="7"/>
      <c r="Q319" s="3"/>
      <c r="R319" s="7"/>
      <c r="S319" s="7"/>
      <c r="T319" s="7"/>
      <c r="U319" s="7"/>
      <c r="V319" s="7"/>
      <c r="W319" s="7"/>
      <c r="X319" s="7"/>
      <c r="Y319" s="7"/>
      <c r="Z319" s="7"/>
      <c r="AA319" s="7"/>
      <c r="AB319" s="7"/>
      <c r="AC319" s="7"/>
      <c r="AD319" s="7"/>
      <c r="AE319" s="7"/>
    </row>
    <row r="320" spans="1:31" ht="13.5" customHeight="1">
      <c r="A320" s="1"/>
      <c r="B320" s="1315"/>
      <c r="C320" s="3"/>
      <c r="D320" s="3"/>
      <c r="E320" s="9"/>
      <c r="F320" s="931"/>
      <c r="G320" s="3"/>
      <c r="H320" s="10"/>
      <c r="I320" s="7"/>
      <c r="J320" s="1327"/>
      <c r="K320" s="253"/>
      <c r="L320" s="253"/>
      <c r="M320" s="7"/>
      <c r="N320" s="7"/>
      <c r="O320" s="7"/>
      <c r="P320" s="7"/>
      <c r="Q320" s="3"/>
      <c r="R320" s="7"/>
      <c r="S320" s="7"/>
      <c r="T320" s="7"/>
      <c r="U320" s="7"/>
      <c r="V320" s="7"/>
      <c r="W320" s="7"/>
      <c r="X320" s="7"/>
      <c r="Y320" s="7"/>
      <c r="Z320" s="7"/>
      <c r="AA320" s="7"/>
      <c r="AB320" s="7"/>
      <c r="AC320" s="7"/>
      <c r="AD320" s="7"/>
      <c r="AE320" s="7"/>
    </row>
    <row r="321" spans="1:31" ht="13.5" customHeight="1">
      <c r="A321" s="1"/>
      <c r="B321" s="1315"/>
      <c r="C321" s="3"/>
      <c r="D321" s="3"/>
      <c r="E321" s="9"/>
      <c r="F321" s="931"/>
      <c r="G321" s="3"/>
      <c r="H321" s="10"/>
      <c r="I321" s="7"/>
      <c r="J321" s="1327"/>
      <c r="K321" s="253"/>
      <c r="L321" s="253"/>
      <c r="M321" s="7"/>
      <c r="N321" s="7"/>
      <c r="O321" s="7"/>
      <c r="P321" s="7"/>
      <c r="Q321" s="3"/>
      <c r="R321" s="7"/>
      <c r="S321" s="7"/>
      <c r="T321" s="7"/>
      <c r="U321" s="7"/>
      <c r="V321" s="7"/>
      <c r="W321" s="7"/>
      <c r="X321" s="7"/>
      <c r="Y321" s="7"/>
      <c r="Z321" s="7"/>
      <c r="AA321" s="7"/>
      <c r="AB321" s="7"/>
      <c r="AC321" s="7"/>
      <c r="AD321" s="7"/>
      <c r="AE321" s="7"/>
    </row>
    <row r="322" spans="1:31" ht="13.5" customHeight="1">
      <c r="A322" s="1"/>
      <c r="B322" s="1315"/>
      <c r="C322" s="3"/>
      <c r="D322" s="3"/>
      <c r="E322" s="9"/>
      <c r="F322" s="931"/>
      <c r="G322" s="3"/>
      <c r="H322" s="10"/>
      <c r="I322" s="7"/>
      <c r="J322" s="1327"/>
      <c r="K322" s="253"/>
      <c r="L322" s="253"/>
      <c r="M322" s="7"/>
      <c r="N322" s="7"/>
      <c r="O322" s="7"/>
      <c r="P322" s="7"/>
      <c r="Q322" s="3"/>
      <c r="R322" s="7"/>
      <c r="S322" s="7"/>
      <c r="T322" s="7"/>
      <c r="U322" s="7"/>
      <c r="V322" s="7"/>
      <c r="W322" s="7"/>
      <c r="X322" s="7"/>
      <c r="Y322" s="7"/>
      <c r="Z322" s="7"/>
      <c r="AA322" s="7"/>
      <c r="AB322" s="7"/>
      <c r="AC322" s="7"/>
      <c r="AD322" s="7"/>
      <c r="AE322" s="7"/>
    </row>
    <row r="323" spans="1:31" ht="13.5" customHeight="1">
      <c r="A323" s="1"/>
      <c r="B323" s="1315"/>
      <c r="C323" s="3"/>
      <c r="D323" s="3"/>
      <c r="E323" s="9"/>
      <c r="F323" s="931"/>
      <c r="G323" s="3"/>
      <c r="H323" s="10"/>
      <c r="I323" s="7"/>
      <c r="J323" s="1327"/>
      <c r="K323" s="253"/>
      <c r="L323" s="253"/>
      <c r="M323" s="7"/>
      <c r="N323" s="7"/>
      <c r="O323" s="7"/>
      <c r="P323" s="7"/>
      <c r="Q323" s="3"/>
      <c r="R323" s="7"/>
      <c r="S323" s="7"/>
      <c r="T323" s="7"/>
      <c r="U323" s="7"/>
      <c r="V323" s="7"/>
      <c r="W323" s="7"/>
      <c r="X323" s="7"/>
      <c r="Y323" s="7"/>
      <c r="Z323" s="7"/>
      <c r="AA323" s="7"/>
      <c r="AB323" s="7"/>
      <c r="AC323" s="7"/>
      <c r="AD323" s="7"/>
      <c r="AE323" s="7"/>
    </row>
    <row r="324" spans="1:31" ht="13.5" customHeight="1">
      <c r="A324" s="1"/>
      <c r="B324" s="1315"/>
      <c r="C324" s="3"/>
      <c r="D324" s="3"/>
      <c r="E324" s="9"/>
      <c r="F324" s="931"/>
      <c r="G324" s="3"/>
      <c r="H324" s="10"/>
      <c r="I324" s="7"/>
      <c r="J324" s="1327"/>
      <c r="K324" s="253"/>
      <c r="L324" s="253"/>
      <c r="M324" s="7"/>
      <c r="N324" s="7"/>
      <c r="O324" s="7"/>
      <c r="P324" s="7"/>
      <c r="Q324" s="3"/>
      <c r="R324" s="7"/>
      <c r="S324" s="7"/>
      <c r="T324" s="7"/>
      <c r="U324" s="7"/>
      <c r="V324" s="7"/>
      <c r="W324" s="7"/>
      <c r="X324" s="7"/>
      <c r="Y324" s="7"/>
      <c r="Z324" s="7"/>
      <c r="AA324" s="7"/>
      <c r="AB324" s="7"/>
      <c r="AC324" s="7"/>
      <c r="AD324" s="7"/>
      <c r="AE324" s="7"/>
    </row>
    <row r="325" spans="1:31" ht="13.5" customHeight="1">
      <c r="A325" s="1"/>
      <c r="B325" s="1315"/>
      <c r="C325" s="3"/>
      <c r="D325" s="3"/>
      <c r="E325" s="9"/>
      <c r="F325" s="931"/>
      <c r="G325" s="3"/>
      <c r="H325" s="10"/>
      <c r="I325" s="7"/>
      <c r="J325" s="1327"/>
      <c r="K325" s="253"/>
      <c r="L325" s="253"/>
      <c r="M325" s="7"/>
      <c r="N325" s="7"/>
      <c r="O325" s="7"/>
      <c r="P325" s="7"/>
      <c r="Q325" s="3"/>
      <c r="R325" s="7"/>
      <c r="S325" s="7"/>
      <c r="T325" s="7"/>
      <c r="U325" s="7"/>
      <c r="V325" s="7"/>
      <c r="W325" s="7"/>
      <c r="X325" s="7"/>
      <c r="Y325" s="7"/>
      <c r="Z325" s="7"/>
      <c r="AA325" s="7"/>
      <c r="AB325" s="7"/>
      <c r="AC325" s="7"/>
      <c r="AD325" s="7"/>
      <c r="AE325" s="7"/>
    </row>
    <row r="326" spans="1:31" ht="13.5" customHeight="1">
      <c r="A326" s="1"/>
      <c r="B326" s="1315"/>
      <c r="C326" s="3"/>
      <c r="D326" s="3"/>
      <c r="E326" s="9"/>
      <c r="F326" s="931"/>
      <c r="G326" s="3"/>
      <c r="H326" s="10"/>
      <c r="I326" s="7"/>
      <c r="J326" s="1327"/>
      <c r="K326" s="253"/>
      <c r="L326" s="253"/>
      <c r="M326" s="7"/>
      <c r="N326" s="7"/>
      <c r="O326" s="7"/>
      <c r="P326" s="7"/>
      <c r="Q326" s="3"/>
      <c r="R326" s="7"/>
      <c r="S326" s="7"/>
      <c r="T326" s="7"/>
      <c r="U326" s="7"/>
      <c r="V326" s="7"/>
      <c r="W326" s="7"/>
      <c r="X326" s="7"/>
      <c r="Y326" s="7"/>
      <c r="Z326" s="7"/>
      <c r="AA326" s="7"/>
      <c r="AB326" s="7"/>
      <c r="AC326" s="7"/>
      <c r="AD326" s="7"/>
      <c r="AE326" s="7"/>
    </row>
    <row r="327" spans="1:31" ht="13.5" customHeight="1">
      <c r="A327" s="1"/>
      <c r="B327" s="1315"/>
      <c r="C327" s="3"/>
      <c r="D327" s="3"/>
      <c r="E327" s="9"/>
      <c r="F327" s="931"/>
      <c r="G327" s="3"/>
      <c r="H327" s="10"/>
      <c r="I327" s="7"/>
      <c r="J327" s="1327"/>
      <c r="K327" s="253"/>
      <c r="L327" s="253"/>
      <c r="M327" s="7"/>
      <c r="N327" s="7"/>
      <c r="O327" s="7"/>
      <c r="P327" s="7"/>
      <c r="Q327" s="3"/>
      <c r="R327" s="7"/>
      <c r="S327" s="7"/>
      <c r="T327" s="7"/>
      <c r="U327" s="7"/>
      <c r="V327" s="7"/>
      <c r="W327" s="7"/>
      <c r="X327" s="7"/>
      <c r="Y327" s="7"/>
      <c r="Z327" s="7"/>
      <c r="AA327" s="7"/>
      <c r="AB327" s="7"/>
      <c r="AC327" s="7"/>
      <c r="AD327" s="7"/>
      <c r="AE327" s="7"/>
    </row>
    <row r="328" spans="1:31" ht="13.5" customHeight="1">
      <c r="A328" s="1"/>
      <c r="B328" s="1315"/>
      <c r="C328" s="3"/>
      <c r="D328" s="3"/>
      <c r="E328" s="9"/>
      <c r="F328" s="931"/>
      <c r="G328" s="3"/>
      <c r="H328" s="10"/>
      <c r="I328" s="7"/>
      <c r="J328" s="1327"/>
      <c r="K328" s="253"/>
      <c r="L328" s="253"/>
      <c r="M328" s="7"/>
      <c r="N328" s="7"/>
      <c r="O328" s="7"/>
      <c r="P328" s="7"/>
      <c r="Q328" s="3"/>
      <c r="R328" s="7"/>
      <c r="S328" s="7"/>
      <c r="T328" s="7"/>
      <c r="U328" s="7"/>
      <c r="V328" s="7"/>
      <c r="W328" s="7"/>
      <c r="X328" s="7"/>
      <c r="Y328" s="7"/>
      <c r="Z328" s="7"/>
      <c r="AA328" s="7"/>
      <c r="AB328" s="7"/>
      <c r="AC328" s="7"/>
      <c r="AD328" s="7"/>
      <c r="AE328" s="7"/>
    </row>
    <row r="329" spans="1:31" ht="13.5" customHeight="1">
      <c r="A329" s="1"/>
      <c r="B329" s="1315"/>
      <c r="C329" s="3"/>
      <c r="D329" s="3"/>
      <c r="E329" s="9"/>
      <c r="F329" s="931"/>
      <c r="G329" s="3"/>
      <c r="H329" s="10"/>
      <c r="I329" s="7"/>
      <c r="J329" s="1327"/>
      <c r="K329" s="253"/>
      <c r="L329" s="253"/>
      <c r="M329" s="7"/>
      <c r="N329" s="7"/>
      <c r="O329" s="7"/>
      <c r="P329" s="7"/>
      <c r="Q329" s="3"/>
      <c r="R329" s="7"/>
      <c r="S329" s="7"/>
      <c r="T329" s="7"/>
      <c r="U329" s="7"/>
      <c r="V329" s="7"/>
      <c r="W329" s="7"/>
      <c r="X329" s="7"/>
      <c r="Y329" s="7"/>
      <c r="Z329" s="7"/>
      <c r="AA329" s="7"/>
      <c r="AB329" s="7"/>
      <c r="AC329" s="7"/>
      <c r="AD329" s="7"/>
      <c r="AE329" s="7"/>
    </row>
    <row r="330" spans="1:31" ht="13.5" customHeight="1">
      <c r="A330" s="1"/>
      <c r="B330" s="1315"/>
      <c r="C330" s="3"/>
      <c r="D330" s="3"/>
      <c r="E330" s="9"/>
      <c r="F330" s="931"/>
      <c r="G330" s="3"/>
      <c r="H330" s="10"/>
      <c r="I330" s="7"/>
      <c r="J330" s="1327"/>
      <c r="K330" s="253"/>
      <c r="L330" s="253"/>
      <c r="M330" s="7"/>
      <c r="N330" s="7"/>
      <c r="O330" s="7"/>
      <c r="P330" s="7"/>
      <c r="Q330" s="3"/>
      <c r="R330" s="7"/>
      <c r="S330" s="7"/>
      <c r="T330" s="7"/>
      <c r="U330" s="7"/>
      <c r="V330" s="7"/>
      <c r="W330" s="7"/>
      <c r="X330" s="7"/>
      <c r="Y330" s="7"/>
      <c r="Z330" s="7"/>
      <c r="AA330" s="7"/>
      <c r="AB330" s="7"/>
      <c r="AC330" s="7"/>
      <c r="AD330" s="7"/>
      <c r="AE330" s="7"/>
    </row>
    <row r="331" spans="1:31" ht="13.5" customHeight="1">
      <c r="A331" s="1"/>
      <c r="B331" s="1315"/>
      <c r="C331" s="3"/>
      <c r="D331" s="3"/>
      <c r="E331" s="9"/>
      <c r="F331" s="931"/>
      <c r="G331" s="3"/>
      <c r="H331" s="10"/>
      <c r="I331" s="7"/>
      <c r="J331" s="1327"/>
      <c r="K331" s="253"/>
      <c r="L331" s="253"/>
      <c r="M331" s="7"/>
      <c r="N331" s="7"/>
      <c r="O331" s="7"/>
      <c r="P331" s="7"/>
      <c r="Q331" s="3"/>
      <c r="R331" s="7"/>
      <c r="S331" s="7"/>
      <c r="T331" s="7"/>
      <c r="U331" s="7"/>
      <c r="V331" s="7"/>
      <c r="W331" s="7"/>
      <c r="X331" s="7"/>
      <c r="Y331" s="7"/>
      <c r="Z331" s="7"/>
      <c r="AA331" s="7"/>
      <c r="AB331" s="7"/>
      <c r="AC331" s="7"/>
      <c r="AD331" s="7"/>
      <c r="AE331" s="7"/>
    </row>
    <row r="332" spans="1:31" ht="13.5" customHeight="1">
      <c r="A332" s="1"/>
      <c r="B332" s="1315"/>
      <c r="C332" s="3"/>
      <c r="D332" s="3"/>
      <c r="E332" s="9"/>
      <c r="F332" s="931"/>
      <c r="G332" s="3"/>
      <c r="H332" s="10"/>
      <c r="I332" s="7"/>
      <c r="J332" s="1327"/>
      <c r="K332" s="253"/>
      <c r="L332" s="253"/>
      <c r="M332" s="7"/>
      <c r="N332" s="7"/>
      <c r="O332" s="7"/>
      <c r="P332" s="7"/>
      <c r="Q332" s="3"/>
      <c r="R332" s="7"/>
      <c r="S332" s="7"/>
      <c r="T332" s="7"/>
      <c r="U332" s="7"/>
      <c r="V332" s="7"/>
      <c r="W332" s="7"/>
      <c r="X332" s="7"/>
      <c r="Y332" s="7"/>
      <c r="Z332" s="7"/>
      <c r="AA332" s="7"/>
      <c r="AB332" s="7"/>
      <c r="AC332" s="7"/>
      <c r="AD332" s="7"/>
      <c r="AE332" s="7"/>
    </row>
    <row r="333" spans="1:31" ht="13.5" customHeight="1">
      <c r="A333" s="1"/>
      <c r="B333" s="1315"/>
      <c r="C333" s="3"/>
      <c r="D333" s="3"/>
      <c r="E333" s="9"/>
      <c r="F333" s="931"/>
      <c r="G333" s="3"/>
      <c r="H333" s="10"/>
      <c r="I333" s="7"/>
      <c r="J333" s="1327"/>
      <c r="K333" s="253"/>
      <c r="L333" s="253"/>
      <c r="M333" s="7"/>
      <c r="N333" s="7"/>
      <c r="O333" s="7"/>
      <c r="P333" s="7"/>
      <c r="Q333" s="3"/>
      <c r="R333" s="7"/>
      <c r="S333" s="7"/>
      <c r="T333" s="7"/>
      <c r="U333" s="7"/>
      <c r="V333" s="7"/>
      <c r="W333" s="7"/>
      <c r="X333" s="7"/>
      <c r="Y333" s="7"/>
      <c r="Z333" s="7"/>
      <c r="AA333" s="7"/>
      <c r="AB333" s="7"/>
      <c r="AC333" s="7"/>
      <c r="AD333" s="7"/>
      <c r="AE333" s="7"/>
    </row>
    <row r="334" spans="1:31" ht="13.5" customHeight="1">
      <c r="A334" s="1"/>
      <c r="B334" s="1315"/>
      <c r="C334" s="3"/>
      <c r="D334" s="3"/>
      <c r="E334" s="9"/>
      <c r="F334" s="931"/>
      <c r="G334" s="3"/>
      <c r="H334" s="10"/>
      <c r="I334" s="7"/>
      <c r="J334" s="1327"/>
      <c r="K334" s="253"/>
      <c r="L334" s="253"/>
      <c r="M334" s="7"/>
      <c r="N334" s="7"/>
      <c r="O334" s="7"/>
      <c r="P334" s="7"/>
      <c r="Q334" s="3"/>
      <c r="R334" s="7"/>
      <c r="S334" s="7"/>
      <c r="T334" s="7"/>
      <c r="U334" s="7"/>
      <c r="V334" s="7"/>
      <c r="W334" s="7"/>
      <c r="X334" s="7"/>
      <c r="Y334" s="7"/>
      <c r="Z334" s="7"/>
      <c r="AA334" s="7"/>
      <c r="AB334" s="7"/>
      <c r="AC334" s="7"/>
      <c r="AD334" s="7"/>
      <c r="AE334" s="7"/>
    </row>
    <row r="335" spans="1:31" ht="13.5" customHeight="1">
      <c r="A335" s="1"/>
      <c r="B335" s="1315"/>
      <c r="C335" s="3"/>
      <c r="D335" s="3"/>
      <c r="E335" s="9"/>
      <c r="F335" s="931"/>
      <c r="G335" s="3"/>
      <c r="H335" s="10"/>
      <c r="I335" s="7"/>
      <c r="J335" s="1327"/>
      <c r="K335" s="253"/>
      <c r="L335" s="253"/>
      <c r="M335" s="7"/>
      <c r="N335" s="7"/>
      <c r="O335" s="7"/>
      <c r="P335" s="7"/>
      <c r="Q335" s="3"/>
      <c r="R335" s="7"/>
      <c r="S335" s="7"/>
      <c r="T335" s="7"/>
      <c r="U335" s="7"/>
      <c r="V335" s="7"/>
      <c r="W335" s="7"/>
      <c r="X335" s="7"/>
      <c r="Y335" s="7"/>
      <c r="Z335" s="7"/>
      <c r="AA335" s="7"/>
      <c r="AB335" s="7"/>
      <c r="AC335" s="7"/>
      <c r="AD335" s="7"/>
      <c r="AE335" s="7"/>
    </row>
    <row r="336" spans="1:31" ht="13.5" customHeight="1">
      <c r="A336" s="1"/>
      <c r="B336" s="1315"/>
      <c r="C336" s="3"/>
      <c r="D336" s="3"/>
      <c r="E336" s="9"/>
      <c r="F336" s="931"/>
      <c r="G336" s="3"/>
      <c r="H336" s="10"/>
      <c r="I336" s="7"/>
      <c r="J336" s="1327"/>
      <c r="K336" s="253"/>
      <c r="L336" s="253"/>
      <c r="M336" s="7"/>
      <c r="N336" s="7"/>
      <c r="O336" s="7"/>
      <c r="P336" s="7"/>
      <c r="Q336" s="3"/>
      <c r="R336" s="7"/>
      <c r="S336" s="7"/>
      <c r="T336" s="7"/>
      <c r="U336" s="7"/>
      <c r="V336" s="7"/>
      <c r="W336" s="7"/>
      <c r="X336" s="7"/>
      <c r="Y336" s="7"/>
      <c r="Z336" s="7"/>
      <c r="AA336" s="7"/>
      <c r="AB336" s="7"/>
      <c r="AC336" s="7"/>
      <c r="AD336" s="7"/>
      <c r="AE336" s="7"/>
    </row>
    <row r="337" spans="1:31" ht="13.5" customHeight="1">
      <c r="A337" s="1"/>
      <c r="B337" s="1315"/>
      <c r="C337" s="3"/>
      <c r="D337" s="3"/>
      <c r="E337" s="9"/>
      <c r="F337" s="931"/>
      <c r="G337" s="3"/>
      <c r="H337" s="10"/>
      <c r="I337" s="7"/>
      <c r="J337" s="1327"/>
      <c r="K337" s="253"/>
      <c r="L337" s="253"/>
      <c r="M337" s="7"/>
      <c r="N337" s="7"/>
      <c r="O337" s="7"/>
      <c r="P337" s="7"/>
      <c r="Q337" s="3"/>
      <c r="R337" s="7"/>
      <c r="S337" s="7"/>
      <c r="T337" s="7"/>
      <c r="U337" s="7"/>
      <c r="V337" s="7"/>
      <c r="W337" s="7"/>
      <c r="X337" s="7"/>
      <c r="Y337" s="7"/>
      <c r="Z337" s="7"/>
      <c r="AA337" s="7"/>
      <c r="AB337" s="7"/>
      <c r="AC337" s="7"/>
      <c r="AD337" s="7"/>
      <c r="AE337" s="7"/>
    </row>
    <row r="338" spans="1:31" ht="13.5" customHeight="1">
      <c r="A338" s="1"/>
      <c r="B338" s="1315"/>
      <c r="C338" s="3"/>
      <c r="D338" s="3"/>
      <c r="E338" s="9"/>
      <c r="F338" s="931"/>
      <c r="G338" s="3"/>
      <c r="H338" s="10"/>
      <c r="I338" s="7"/>
      <c r="J338" s="1327"/>
      <c r="K338" s="253"/>
      <c r="L338" s="253"/>
      <c r="M338" s="7"/>
      <c r="N338" s="7"/>
      <c r="O338" s="7"/>
      <c r="P338" s="7"/>
      <c r="Q338" s="3"/>
      <c r="R338" s="7"/>
      <c r="S338" s="7"/>
      <c r="T338" s="7"/>
      <c r="U338" s="7"/>
      <c r="V338" s="7"/>
      <c r="W338" s="7"/>
      <c r="X338" s="7"/>
      <c r="Y338" s="7"/>
      <c r="Z338" s="7"/>
      <c r="AA338" s="7"/>
      <c r="AB338" s="7"/>
      <c r="AC338" s="7"/>
      <c r="AD338" s="7"/>
      <c r="AE338" s="7"/>
    </row>
    <row r="339" spans="1:31" ht="13.5" customHeight="1">
      <c r="A339" s="1"/>
      <c r="B339" s="1315"/>
      <c r="C339" s="3"/>
      <c r="D339" s="3"/>
      <c r="E339" s="9"/>
      <c r="F339" s="931"/>
      <c r="G339" s="3"/>
      <c r="H339" s="10"/>
      <c r="I339" s="7"/>
      <c r="J339" s="1327"/>
      <c r="K339" s="253"/>
      <c r="L339" s="253"/>
      <c r="M339" s="7"/>
      <c r="N339" s="7"/>
      <c r="O339" s="7"/>
      <c r="P339" s="7"/>
      <c r="Q339" s="3"/>
      <c r="R339" s="7"/>
      <c r="S339" s="7"/>
      <c r="T339" s="7"/>
      <c r="U339" s="7"/>
      <c r="V339" s="7"/>
      <c r="W339" s="7"/>
      <c r="X339" s="7"/>
      <c r="Y339" s="7"/>
      <c r="Z339" s="7"/>
      <c r="AA339" s="7"/>
      <c r="AB339" s="7"/>
      <c r="AC339" s="7"/>
      <c r="AD339" s="7"/>
      <c r="AE339" s="7"/>
    </row>
    <row r="340" spans="1:31" ht="13.5" customHeight="1">
      <c r="A340" s="1"/>
      <c r="B340" s="1315"/>
      <c r="C340" s="3"/>
      <c r="D340" s="3"/>
      <c r="E340" s="9"/>
      <c r="F340" s="931"/>
      <c r="G340" s="3"/>
      <c r="H340" s="10"/>
      <c r="I340" s="7"/>
      <c r="J340" s="1327"/>
      <c r="K340" s="253"/>
      <c r="L340" s="253"/>
      <c r="M340" s="7"/>
      <c r="N340" s="7"/>
      <c r="O340" s="7"/>
      <c r="P340" s="7"/>
      <c r="Q340" s="3"/>
      <c r="R340" s="7"/>
      <c r="S340" s="7"/>
      <c r="T340" s="7"/>
      <c r="U340" s="7"/>
      <c r="V340" s="7"/>
      <c r="W340" s="7"/>
      <c r="X340" s="7"/>
      <c r="Y340" s="7"/>
      <c r="Z340" s="7"/>
      <c r="AA340" s="7"/>
      <c r="AB340" s="7"/>
      <c r="AC340" s="7"/>
      <c r="AD340" s="7"/>
      <c r="AE340" s="7"/>
    </row>
    <row r="341" spans="1:31" ht="13.5" customHeight="1">
      <c r="A341" s="1"/>
      <c r="B341" s="1315"/>
      <c r="C341" s="3"/>
      <c r="D341" s="3"/>
      <c r="E341" s="9"/>
      <c r="F341" s="931"/>
      <c r="G341" s="3"/>
      <c r="H341" s="10"/>
      <c r="I341" s="7"/>
      <c r="J341" s="1327"/>
      <c r="K341" s="253"/>
      <c r="L341" s="253"/>
      <c r="M341" s="7"/>
      <c r="N341" s="7"/>
      <c r="O341" s="7"/>
      <c r="P341" s="7"/>
      <c r="Q341" s="3"/>
      <c r="R341" s="7"/>
      <c r="S341" s="7"/>
      <c r="T341" s="7"/>
      <c r="U341" s="7"/>
      <c r="V341" s="7"/>
      <c r="W341" s="7"/>
      <c r="X341" s="7"/>
      <c r="Y341" s="7"/>
      <c r="Z341" s="7"/>
      <c r="AA341" s="7"/>
      <c r="AB341" s="7"/>
      <c r="AC341" s="7"/>
      <c r="AD341" s="7"/>
      <c r="AE341" s="7"/>
    </row>
    <row r="342" spans="1:31" ht="13.5" customHeight="1">
      <c r="A342" s="1"/>
      <c r="B342" s="1315"/>
      <c r="C342" s="3"/>
      <c r="D342" s="3"/>
      <c r="E342" s="9"/>
      <c r="F342" s="931"/>
      <c r="G342" s="3"/>
      <c r="H342" s="10"/>
      <c r="I342" s="7"/>
      <c r="J342" s="1327"/>
      <c r="K342" s="253"/>
      <c r="L342" s="253"/>
      <c r="M342" s="7"/>
      <c r="N342" s="7"/>
      <c r="O342" s="7"/>
      <c r="P342" s="7"/>
      <c r="Q342" s="3"/>
      <c r="R342" s="7"/>
      <c r="S342" s="7"/>
      <c r="T342" s="7"/>
      <c r="U342" s="7"/>
      <c r="V342" s="7"/>
      <c r="W342" s="7"/>
      <c r="X342" s="7"/>
      <c r="Y342" s="7"/>
      <c r="Z342" s="7"/>
      <c r="AA342" s="7"/>
      <c r="AB342" s="7"/>
      <c r="AC342" s="7"/>
      <c r="AD342" s="7"/>
      <c r="AE342" s="7"/>
    </row>
    <row r="343" spans="1:31" ht="13.5" customHeight="1">
      <c r="A343" s="1"/>
      <c r="B343" s="1315"/>
      <c r="C343" s="3"/>
      <c r="D343" s="3"/>
      <c r="E343" s="9"/>
      <c r="F343" s="931"/>
      <c r="G343" s="3"/>
      <c r="H343" s="10"/>
      <c r="I343" s="7"/>
      <c r="J343" s="1327"/>
      <c r="K343" s="253"/>
      <c r="L343" s="253"/>
      <c r="M343" s="7"/>
      <c r="N343" s="7"/>
      <c r="O343" s="7"/>
      <c r="P343" s="7"/>
      <c r="Q343" s="3"/>
      <c r="R343" s="7"/>
      <c r="S343" s="7"/>
      <c r="T343" s="7"/>
      <c r="U343" s="7"/>
      <c r="V343" s="7"/>
      <c r="W343" s="7"/>
      <c r="X343" s="7"/>
      <c r="Y343" s="7"/>
      <c r="Z343" s="7"/>
      <c r="AA343" s="7"/>
      <c r="AB343" s="7"/>
      <c r="AC343" s="7"/>
      <c r="AD343" s="7"/>
      <c r="AE343" s="7"/>
    </row>
    <row r="344" spans="1:31" ht="13.5" customHeight="1">
      <c r="A344" s="1"/>
      <c r="B344" s="1315"/>
      <c r="C344" s="3"/>
      <c r="D344" s="3"/>
      <c r="E344" s="9"/>
      <c r="F344" s="931"/>
      <c r="G344" s="3"/>
      <c r="H344" s="10"/>
      <c r="I344" s="7"/>
      <c r="J344" s="1327"/>
      <c r="K344" s="253"/>
      <c r="L344" s="253"/>
      <c r="M344" s="7"/>
      <c r="N344" s="7"/>
      <c r="O344" s="7"/>
      <c r="P344" s="7"/>
      <c r="Q344" s="3"/>
      <c r="R344" s="7"/>
      <c r="S344" s="7"/>
      <c r="T344" s="7"/>
      <c r="U344" s="7"/>
      <c r="V344" s="7"/>
      <c r="W344" s="7"/>
      <c r="X344" s="7"/>
      <c r="Y344" s="7"/>
      <c r="Z344" s="7"/>
      <c r="AA344" s="7"/>
      <c r="AB344" s="7"/>
      <c r="AC344" s="7"/>
      <c r="AD344" s="7"/>
      <c r="AE344" s="7"/>
    </row>
    <row r="345" spans="1:31" ht="13.5" customHeight="1">
      <c r="A345" s="1"/>
      <c r="B345" s="1315"/>
      <c r="C345" s="3"/>
      <c r="D345" s="3"/>
      <c r="E345" s="9"/>
      <c r="F345" s="931"/>
      <c r="G345" s="3"/>
      <c r="H345" s="10"/>
      <c r="I345" s="7"/>
      <c r="J345" s="1327"/>
      <c r="K345" s="253"/>
      <c r="L345" s="253"/>
      <c r="M345" s="7"/>
      <c r="N345" s="7"/>
      <c r="O345" s="7"/>
      <c r="P345" s="7"/>
      <c r="Q345" s="3"/>
      <c r="R345" s="7"/>
      <c r="S345" s="7"/>
      <c r="T345" s="7"/>
      <c r="U345" s="7"/>
      <c r="V345" s="7"/>
      <c r="W345" s="7"/>
      <c r="X345" s="7"/>
      <c r="Y345" s="7"/>
      <c r="Z345" s="7"/>
      <c r="AA345" s="7"/>
      <c r="AB345" s="7"/>
      <c r="AC345" s="7"/>
      <c r="AD345" s="7"/>
      <c r="AE345" s="7"/>
    </row>
    <row r="346" spans="1:31" ht="13.5" customHeight="1">
      <c r="A346" s="1"/>
      <c r="B346" s="1315"/>
      <c r="C346" s="3"/>
      <c r="D346" s="3"/>
      <c r="E346" s="9"/>
      <c r="F346" s="931"/>
      <c r="G346" s="3"/>
      <c r="H346" s="10"/>
      <c r="I346" s="7"/>
      <c r="J346" s="1327"/>
      <c r="K346" s="253"/>
      <c r="L346" s="253"/>
      <c r="M346" s="7"/>
      <c r="N346" s="7"/>
      <c r="O346" s="7"/>
      <c r="P346" s="7"/>
      <c r="Q346" s="3"/>
      <c r="R346" s="7"/>
      <c r="S346" s="7"/>
      <c r="T346" s="7"/>
      <c r="U346" s="7"/>
      <c r="V346" s="7"/>
      <c r="W346" s="7"/>
      <c r="X346" s="7"/>
      <c r="Y346" s="7"/>
      <c r="Z346" s="7"/>
      <c r="AA346" s="7"/>
      <c r="AB346" s="7"/>
      <c r="AC346" s="7"/>
      <c r="AD346" s="7"/>
      <c r="AE346" s="7"/>
    </row>
    <row r="347" spans="1:31" ht="13.5" customHeight="1">
      <c r="A347" s="1"/>
      <c r="B347" s="1315"/>
      <c r="C347" s="3"/>
      <c r="D347" s="3"/>
      <c r="E347" s="9"/>
      <c r="F347" s="931"/>
      <c r="G347" s="3"/>
      <c r="H347" s="10"/>
      <c r="I347" s="7"/>
      <c r="J347" s="1327"/>
      <c r="K347" s="253"/>
      <c r="L347" s="253"/>
      <c r="M347" s="7"/>
      <c r="N347" s="7"/>
      <c r="O347" s="7"/>
      <c r="P347" s="7"/>
      <c r="Q347" s="3"/>
      <c r="R347" s="7"/>
      <c r="S347" s="7"/>
      <c r="T347" s="7"/>
      <c r="U347" s="7"/>
      <c r="V347" s="7"/>
      <c r="W347" s="7"/>
      <c r="X347" s="7"/>
      <c r="Y347" s="7"/>
      <c r="Z347" s="7"/>
      <c r="AA347" s="7"/>
      <c r="AB347" s="7"/>
      <c r="AC347" s="7"/>
      <c r="AD347" s="7"/>
      <c r="AE347" s="7"/>
    </row>
    <row r="348" spans="1:31" ht="13.5" customHeight="1">
      <c r="A348" s="1"/>
      <c r="B348" s="1315"/>
      <c r="C348" s="3"/>
      <c r="D348" s="3"/>
      <c r="E348" s="9"/>
      <c r="F348" s="931"/>
      <c r="G348" s="3"/>
      <c r="H348" s="10"/>
      <c r="I348" s="7"/>
      <c r="J348" s="1327"/>
      <c r="K348" s="253"/>
      <c r="L348" s="253"/>
      <c r="M348" s="7"/>
      <c r="N348" s="7"/>
      <c r="O348" s="7"/>
      <c r="P348" s="7"/>
      <c r="Q348" s="3"/>
      <c r="R348" s="7"/>
      <c r="S348" s="7"/>
      <c r="T348" s="7"/>
      <c r="U348" s="7"/>
      <c r="V348" s="7"/>
      <c r="W348" s="7"/>
      <c r="X348" s="7"/>
      <c r="Y348" s="7"/>
      <c r="Z348" s="7"/>
      <c r="AA348" s="7"/>
      <c r="AB348" s="7"/>
      <c r="AC348" s="7"/>
      <c r="AD348" s="7"/>
      <c r="AE348" s="7"/>
    </row>
    <row r="349" spans="1:31" ht="13.5" customHeight="1">
      <c r="A349" s="1"/>
      <c r="B349" s="1315"/>
      <c r="C349" s="3"/>
      <c r="D349" s="3"/>
      <c r="E349" s="9"/>
      <c r="F349" s="931"/>
      <c r="G349" s="3"/>
      <c r="H349" s="10"/>
      <c r="I349" s="7"/>
      <c r="J349" s="1327"/>
      <c r="K349" s="253"/>
      <c r="L349" s="253"/>
      <c r="M349" s="7"/>
      <c r="N349" s="7"/>
      <c r="O349" s="7"/>
      <c r="P349" s="7"/>
      <c r="Q349" s="3"/>
      <c r="R349" s="7"/>
      <c r="S349" s="7"/>
      <c r="T349" s="7"/>
      <c r="U349" s="7"/>
      <c r="V349" s="7"/>
      <c r="W349" s="7"/>
      <c r="X349" s="7"/>
      <c r="Y349" s="7"/>
      <c r="Z349" s="7"/>
      <c r="AA349" s="7"/>
      <c r="AB349" s="7"/>
      <c r="AC349" s="7"/>
      <c r="AD349" s="7"/>
      <c r="AE349" s="7"/>
    </row>
    <row r="350" spans="1:31" ht="13.5" customHeight="1">
      <c r="A350" s="1"/>
      <c r="B350" s="1315"/>
      <c r="C350" s="3"/>
      <c r="D350" s="3"/>
      <c r="E350" s="9"/>
      <c r="F350" s="931"/>
      <c r="G350" s="3"/>
      <c r="H350" s="10"/>
      <c r="I350" s="7"/>
      <c r="J350" s="1327"/>
      <c r="K350" s="253"/>
      <c r="L350" s="253"/>
      <c r="M350" s="7"/>
      <c r="N350" s="7"/>
      <c r="O350" s="7"/>
      <c r="P350" s="7"/>
      <c r="Q350" s="3"/>
      <c r="R350" s="7"/>
      <c r="S350" s="7"/>
      <c r="T350" s="7"/>
      <c r="U350" s="7"/>
      <c r="V350" s="7"/>
      <c r="W350" s="7"/>
      <c r="X350" s="7"/>
      <c r="Y350" s="7"/>
      <c r="Z350" s="7"/>
      <c r="AA350" s="7"/>
      <c r="AB350" s="7"/>
      <c r="AC350" s="7"/>
      <c r="AD350" s="7"/>
      <c r="AE350" s="7"/>
    </row>
    <row r="351" spans="1:31" ht="13.5" customHeight="1">
      <c r="A351" s="1"/>
      <c r="B351" s="1315"/>
      <c r="C351" s="3"/>
      <c r="D351" s="3"/>
      <c r="E351" s="9"/>
      <c r="F351" s="931"/>
      <c r="G351" s="3"/>
      <c r="H351" s="10"/>
      <c r="I351" s="7"/>
      <c r="J351" s="1327"/>
      <c r="K351" s="253"/>
      <c r="L351" s="253"/>
      <c r="M351" s="7"/>
      <c r="N351" s="7"/>
      <c r="O351" s="7"/>
      <c r="P351" s="7"/>
      <c r="Q351" s="3"/>
      <c r="R351" s="7"/>
      <c r="S351" s="7"/>
      <c r="T351" s="7"/>
      <c r="U351" s="7"/>
      <c r="V351" s="7"/>
      <c r="W351" s="7"/>
      <c r="X351" s="7"/>
      <c r="Y351" s="7"/>
      <c r="Z351" s="7"/>
      <c r="AA351" s="7"/>
      <c r="AB351" s="7"/>
      <c r="AC351" s="7"/>
      <c r="AD351" s="7"/>
      <c r="AE351" s="7"/>
    </row>
    <row r="352" spans="1:31" ht="13.5" customHeight="1">
      <c r="A352" s="1"/>
      <c r="B352" s="1315"/>
      <c r="C352" s="3"/>
      <c r="D352" s="3"/>
      <c r="E352" s="9"/>
      <c r="F352" s="931"/>
      <c r="G352" s="3"/>
      <c r="H352" s="10"/>
      <c r="I352" s="7"/>
      <c r="J352" s="1327"/>
      <c r="K352" s="253"/>
      <c r="L352" s="253"/>
      <c r="M352" s="7"/>
      <c r="N352" s="7"/>
      <c r="O352" s="7"/>
      <c r="P352" s="7"/>
      <c r="Q352" s="3"/>
      <c r="R352" s="7"/>
      <c r="S352" s="7"/>
      <c r="T352" s="7"/>
      <c r="U352" s="7"/>
      <c r="V352" s="7"/>
      <c r="W352" s="7"/>
      <c r="X352" s="7"/>
      <c r="Y352" s="7"/>
      <c r="Z352" s="7"/>
      <c r="AA352" s="7"/>
      <c r="AB352" s="7"/>
      <c r="AC352" s="7"/>
      <c r="AD352" s="7"/>
      <c r="AE352" s="7"/>
    </row>
    <row r="353" spans="1:31" ht="13.5" customHeight="1">
      <c r="A353" s="1"/>
      <c r="B353" s="1315"/>
      <c r="C353" s="3"/>
      <c r="D353" s="3"/>
      <c r="E353" s="9"/>
      <c r="F353" s="931"/>
      <c r="G353" s="3"/>
      <c r="H353" s="10"/>
      <c r="I353" s="7"/>
      <c r="J353" s="1327"/>
      <c r="K353" s="253"/>
      <c r="L353" s="253"/>
      <c r="M353" s="7"/>
      <c r="N353" s="7"/>
      <c r="O353" s="7"/>
      <c r="P353" s="7"/>
      <c r="Q353" s="3"/>
      <c r="R353" s="7"/>
      <c r="S353" s="7"/>
      <c r="T353" s="7"/>
      <c r="U353" s="7"/>
      <c r="V353" s="7"/>
      <c r="W353" s="7"/>
      <c r="X353" s="7"/>
      <c r="Y353" s="7"/>
      <c r="Z353" s="7"/>
      <c r="AA353" s="7"/>
      <c r="AB353" s="7"/>
      <c r="AC353" s="7"/>
      <c r="AD353" s="7"/>
      <c r="AE353" s="7"/>
    </row>
    <row r="354" spans="1:31" ht="13.5" customHeight="1">
      <c r="A354" s="1"/>
      <c r="B354" s="1315"/>
      <c r="C354" s="3"/>
      <c r="D354" s="3"/>
      <c r="E354" s="9"/>
      <c r="F354" s="931"/>
      <c r="G354" s="3"/>
      <c r="H354" s="10"/>
      <c r="I354" s="7"/>
      <c r="J354" s="1327"/>
      <c r="K354" s="253"/>
      <c r="L354" s="253"/>
      <c r="M354" s="7"/>
      <c r="N354" s="7"/>
      <c r="O354" s="7"/>
      <c r="P354" s="7"/>
      <c r="Q354" s="3"/>
      <c r="R354" s="7"/>
      <c r="S354" s="7"/>
      <c r="T354" s="7"/>
      <c r="U354" s="7"/>
      <c r="V354" s="7"/>
      <c r="W354" s="7"/>
      <c r="X354" s="7"/>
      <c r="Y354" s="7"/>
      <c r="Z354" s="7"/>
      <c r="AA354" s="7"/>
      <c r="AB354" s="7"/>
      <c r="AC354" s="7"/>
      <c r="AD354" s="7"/>
      <c r="AE354" s="7"/>
    </row>
    <row r="355" spans="1:31" ht="13.5" customHeight="1">
      <c r="A355" s="1"/>
      <c r="B355" s="1315"/>
      <c r="C355" s="3"/>
      <c r="D355" s="3"/>
      <c r="E355" s="9"/>
      <c r="F355" s="931"/>
      <c r="G355" s="3"/>
      <c r="H355" s="10"/>
      <c r="I355" s="7"/>
      <c r="J355" s="1327"/>
      <c r="K355" s="253"/>
      <c r="L355" s="253"/>
      <c r="M355" s="7"/>
      <c r="N355" s="7"/>
      <c r="O355" s="7"/>
      <c r="P355" s="7"/>
      <c r="Q355" s="3"/>
      <c r="R355" s="7"/>
      <c r="S355" s="7"/>
      <c r="T355" s="7"/>
      <c r="U355" s="7"/>
      <c r="V355" s="7"/>
      <c r="W355" s="7"/>
      <c r="X355" s="7"/>
      <c r="Y355" s="7"/>
      <c r="Z355" s="7"/>
      <c r="AA355" s="7"/>
      <c r="AB355" s="7"/>
      <c r="AC355" s="7"/>
      <c r="AD355" s="7"/>
      <c r="AE355" s="7"/>
    </row>
    <row r="356" spans="1:31" ht="13.5" customHeight="1">
      <c r="A356" s="1"/>
      <c r="B356" s="1315"/>
      <c r="C356" s="3"/>
      <c r="D356" s="3"/>
      <c r="E356" s="9"/>
      <c r="F356" s="931"/>
      <c r="G356" s="3"/>
      <c r="H356" s="10"/>
      <c r="I356" s="7"/>
      <c r="J356" s="1327"/>
      <c r="K356" s="253"/>
      <c r="L356" s="253"/>
      <c r="M356" s="7"/>
      <c r="N356" s="7"/>
      <c r="O356" s="7"/>
      <c r="P356" s="7"/>
      <c r="Q356" s="3"/>
      <c r="R356" s="7"/>
      <c r="S356" s="7"/>
      <c r="T356" s="7"/>
      <c r="U356" s="7"/>
      <c r="V356" s="7"/>
      <c r="W356" s="7"/>
      <c r="X356" s="7"/>
      <c r="Y356" s="7"/>
      <c r="Z356" s="7"/>
      <c r="AA356" s="7"/>
      <c r="AB356" s="7"/>
      <c r="AC356" s="7"/>
      <c r="AD356" s="7"/>
      <c r="AE356" s="7"/>
    </row>
    <row r="357" spans="1:31" ht="13.5" customHeight="1">
      <c r="A357" s="1"/>
      <c r="B357" s="1315"/>
      <c r="C357" s="3"/>
      <c r="D357" s="3"/>
      <c r="E357" s="9"/>
      <c r="F357" s="931"/>
      <c r="G357" s="3"/>
      <c r="H357" s="10"/>
      <c r="I357" s="7"/>
      <c r="J357" s="1327"/>
      <c r="K357" s="253"/>
      <c r="L357" s="253"/>
      <c r="M357" s="7"/>
      <c r="N357" s="7"/>
      <c r="O357" s="7"/>
      <c r="P357" s="7"/>
      <c r="Q357" s="3"/>
      <c r="R357" s="7"/>
      <c r="S357" s="7"/>
      <c r="T357" s="7"/>
      <c r="U357" s="7"/>
      <c r="V357" s="7"/>
      <c r="W357" s="7"/>
      <c r="X357" s="7"/>
      <c r="Y357" s="7"/>
      <c r="Z357" s="7"/>
      <c r="AA357" s="7"/>
      <c r="AB357" s="7"/>
      <c r="AC357" s="7"/>
      <c r="AD357" s="7"/>
      <c r="AE357" s="7"/>
    </row>
    <row r="358" spans="1:31" ht="13.5" customHeight="1">
      <c r="A358" s="1"/>
      <c r="B358" s="1315"/>
      <c r="C358" s="3"/>
      <c r="D358" s="3"/>
      <c r="E358" s="9"/>
      <c r="F358" s="931"/>
      <c r="G358" s="3"/>
      <c r="H358" s="10"/>
      <c r="I358" s="7"/>
      <c r="J358" s="1327"/>
      <c r="K358" s="253"/>
      <c r="L358" s="253"/>
      <c r="M358" s="7"/>
      <c r="N358" s="7"/>
      <c r="O358" s="7"/>
      <c r="P358" s="7"/>
      <c r="Q358" s="3"/>
      <c r="R358" s="7"/>
      <c r="S358" s="7"/>
      <c r="T358" s="7"/>
      <c r="U358" s="7"/>
      <c r="V358" s="7"/>
      <c r="W358" s="7"/>
      <c r="X358" s="7"/>
      <c r="Y358" s="7"/>
      <c r="Z358" s="7"/>
      <c r="AA358" s="7"/>
      <c r="AB358" s="7"/>
      <c r="AC358" s="7"/>
      <c r="AD358" s="7"/>
      <c r="AE358" s="7"/>
    </row>
    <row r="359" spans="1:31" ht="13.5" customHeight="1">
      <c r="A359" s="1"/>
      <c r="B359" s="1315"/>
      <c r="C359" s="3"/>
      <c r="D359" s="3"/>
      <c r="E359" s="9"/>
      <c r="F359" s="931"/>
      <c r="G359" s="3"/>
      <c r="H359" s="10"/>
      <c r="I359" s="7"/>
      <c r="J359" s="1327"/>
      <c r="K359" s="253"/>
      <c r="L359" s="253"/>
      <c r="M359" s="7"/>
      <c r="N359" s="7"/>
      <c r="O359" s="7"/>
      <c r="P359" s="7"/>
      <c r="Q359" s="3"/>
      <c r="R359" s="7"/>
      <c r="S359" s="7"/>
      <c r="T359" s="7"/>
      <c r="U359" s="7"/>
      <c r="V359" s="7"/>
      <c r="W359" s="7"/>
      <c r="X359" s="7"/>
      <c r="Y359" s="7"/>
      <c r="Z359" s="7"/>
      <c r="AA359" s="7"/>
      <c r="AB359" s="7"/>
      <c r="AC359" s="7"/>
      <c r="AD359" s="7"/>
      <c r="AE359" s="7"/>
    </row>
    <row r="360" spans="1:31" ht="13.5" customHeight="1">
      <c r="A360" s="1"/>
      <c r="B360" s="1315"/>
      <c r="C360" s="3"/>
      <c r="D360" s="3"/>
      <c r="E360" s="9"/>
      <c r="F360" s="931"/>
      <c r="G360" s="3"/>
      <c r="H360" s="10"/>
      <c r="I360" s="7"/>
      <c r="J360" s="1327"/>
      <c r="K360" s="253"/>
      <c r="L360" s="253"/>
      <c r="M360" s="7"/>
      <c r="N360" s="7"/>
      <c r="O360" s="7"/>
      <c r="P360" s="7"/>
      <c r="Q360" s="3"/>
      <c r="R360" s="7"/>
      <c r="S360" s="7"/>
      <c r="T360" s="7"/>
      <c r="U360" s="7"/>
      <c r="V360" s="7"/>
      <c r="W360" s="7"/>
      <c r="X360" s="7"/>
      <c r="Y360" s="7"/>
      <c r="Z360" s="7"/>
      <c r="AA360" s="7"/>
      <c r="AB360" s="7"/>
      <c r="AC360" s="7"/>
      <c r="AD360" s="7"/>
      <c r="AE360" s="7"/>
    </row>
    <row r="361" spans="1:31" ht="13.5" customHeight="1">
      <c r="A361" s="1"/>
      <c r="B361" s="1315"/>
      <c r="C361" s="3"/>
      <c r="D361" s="3"/>
      <c r="E361" s="9"/>
      <c r="F361" s="931"/>
      <c r="G361" s="3"/>
      <c r="H361" s="10"/>
      <c r="I361" s="7"/>
      <c r="J361" s="1327"/>
      <c r="K361" s="253"/>
      <c r="L361" s="253"/>
      <c r="M361" s="7"/>
      <c r="N361" s="7"/>
      <c r="O361" s="7"/>
      <c r="P361" s="7"/>
      <c r="Q361" s="3"/>
      <c r="R361" s="7"/>
      <c r="S361" s="7"/>
      <c r="T361" s="7"/>
      <c r="U361" s="7"/>
      <c r="V361" s="7"/>
      <c r="W361" s="7"/>
      <c r="X361" s="7"/>
      <c r="Y361" s="7"/>
      <c r="Z361" s="7"/>
      <c r="AA361" s="7"/>
      <c r="AB361" s="7"/>
      <c r="AC361" s="7"/>
      <c r="AD361" s="7"/>
      <c r="AE361" s="7"/>
    </row>
    <row r="362" spans="1:31" ht="13.5" customHeight="1">
      <c r="A362" s="1"/>
      <c r="B362" s="1315"/>
      <c r="C362" s="3"/>
      <c r="D362" s="3"/>
      <c r="E362" s="9"/>
      <c r="F362" s="931"/>
      <c r="G362" s="3"/>
      <c r="H362" s="10"/>
      <c r="I362" s="7"/>
      <c r="J362" s="1327"/>
      <c r="K362" s="253"/>
      <c r="L362" s="253"/>
      <c r="M362" s="7"/>
      <c r="N362" s="7"/>
      <c r="O362" s="7"/>
      <c r="P362" s="7"/>
      <c r="Q362" s="3"/>
      <c r="R362" s="7"/>
      <c r="S362" s="7"/>
      <c r="T362" s="7"/>
      <c r="U362" s="7"/>
      <c r="V362" s="7"/>
      <c r="W362" s="7"/>
      <c r="X362" s="7"/>
      <c r="Y362" s="7"/>
      <c r="Z362" s="7"/>
      <c r="AA362" s="7"/>
      <c r="AB362" s="7"/>
      <c r="AC362" s="7"/>
      <c r="AD362" s="7"/>
      <c r="AE362" s="7"/>
    </row>
    <row r="363" spans="1:31" ht="13.5" customHeight="1">
      <c r="A363" s="1"/>
      <c r="B363" s="1315"/>
      <c r="C363" s="3"/>
      <c r="D363" s="3"/>
      <c r="E363" s="9"/>
      <c r="F363" s="931"/>
      <c r="G363" s="3"/>
      <c r="H363" s="10"/>
      <c r="I363" s="7"/>
      <c r="J363" s="1327"/>
      <c r="K363" s="253"/>
      <c r="L363" s="253"/>
      <c r="M363" s="7"/>
      <c r="N363" s="7"/>
      <c r="O363" s="7"/>
      <c r="P363" s="7"/>
      <c r="Q363" s="3"/>
      <c r="R363" s="7"/>
      <c r="S363" s="7"/>
      <c r="T363" s="7"/>
      <c r="U363" s="7"/>
      <c r="V363" s="7"/>
      <c r="W363" s="7"/>
      <c r="X363" s="7"/>
      <c r="Y363" s="7"/>
      <c r="Z363" s="7"/>
      <c r="AA363" s="7"/>
      <c r="AB363" s="7"/>
      <c r="AC363" s="7"/>
      <c r="AD363" s="7"/>
      <c r="AE363" s="7"/>
    </row>
    <row r="364" spans="1:31" ht="13.5" customHeight="1">
      <c r="A364" s="1"/>
      <c r="B364" s="1315"/>
      <c r="C364" s="3"/>
      <c r="D364" s="3"/>
      <c r="E364" s="9"/>
      <c r="F364" s="931"/>
      <c r="G364" s="3"/>
      <c r="H364" s="10"/>
      <c r="I364" s="7"/>
      <c r="J364" s="1327"/>
      <c r="K364" s="253"/>
      <c r="L364" s="253"/>
      <c r="M364" s="7"/>
      <c r="N364" s="7"/>
      <c r="O364" s="7"/>
      <c r="P364" s="7"/>
      <c r="Q364" s="3"/>
      <c r="R364" s="7"/>
      <c r="S364" s="7"/>
      <c r="T364" s="7"/>
      <c r="U364" s="7"/>
      <c r="V364" s="7"/>
      <c r="W364" s="7"/>
      <c r="X364" s="7"/>
      <c r="Y364" s="7"/>
      <c r="Z364" s="7"/>
      <c r="AA364" s="7"/>
      <c r="AB364" s="7"/>
      <c r="AC364" s="7"/>
      <c r="AD364" s="7"/>
      <c r="AE364" s="7"/>
    </row>
    <row r="365" spans="1:31" ht="13.5" customHeight="1">
      <c r="A365" s="1"/>
      <c r="B365" s="1315"/>
      <c r="C365" s="3"/>
      <c r="D365" s="3"/>
      <c r="E365" s="9"/>
      <c r="F365" s="931"/>
      <c r="G365" s="3"/>
      <c r="H365" s="10"/>
      <c r="I365" s="7"/>
      <c r="J365" s="1327"/>
      <c r="K365" s="253"/>
      <c r="L365" s="253"/>
      <c r="M365" s="7"/>
      <c r="N365" s="7"/>
      <c r="O365" s="7"/>
      <c r="P365" s="7"/>
      <c r="Q365" s="3"/>
      <c r="R365" s="7"/>
      <c r="S365" s="7"/>
      <c r="T365" s="7"/>
      <c r="U365" s="7"/>
      <c r="V365" s="7"/>
      <c r="W365" s="7"/>
      <c r="X365" s="7"/>
      <c r="Y365" s="7"/>
      <c r="Z365" s="7"/>
      <c r="AA365" s="7"/>
      <c r="AB365" s="7"/>
      <c r="AC365" s="7"/>
      <c r="AD365" s="7"/>
      <c r="AE365" s="7"/>
    </row>
    <row r="366" spans="1:31" ht="13.5" customHeight="1">
      <c r="A366" s="1"/>
      <c r="B366" s="1315"/>
      <c r="C366" s="3"/>
      <c r="D366" s="3"/>
      <c r="E366" s="9"/>
      <c r="F366" s="931"/>
      <c r="G366" s="3"/>
      <c r="H366" s="10"/>
      <c r="I366" s="7"/>
      <c r="J366" s="1327"/>
      <c r="K366" s="253"/>
      <c r="L366" s="253"/>
      <c r="M366" s="7"/>
      <c r="N366" s="7"/>
      <c r="O366" s="7"/>
      <c r="P366" s="7"/>
      <c r="Q366" s="3"/>
      <c r="R366" s="7"/>
      <c r="S366" s="7"/>
      <c r="T366" s="7"/>
      <c r="U366" s="7"/>
      <c r="V366" s="7"/>
      <c r="W366" s="7"/>
      <c r="X366" s="7"/>
      <c r="Y366" s="7"/>
      <c r="Z366" s="7"/>
      <c r="AA366" s="7"/>
      <c r="AB366" s="7"/>
      <c r="AC366" s="7"/>
      <c r="AD366" s="7"/>
      <c r="AE366" s="7"/>
    </row>
    <row r="367" spans="1:31" ht="13.5" customHeight="1">
      <c r="A367" s="1"/>
      <c r="B367" s="1315"/>
      <c r="C367" s="3"/>
      <c r="D367" s="3"/>
      <c r="E367" s="9"/>
      <c r="F367" s="931"/>
      <c r="G367" s="3"/>
      <c r="H367" s="10"/>
      <c r="I367" s="7"/>
      <c r="J367" s="1327"/>
      <c r="K367" s="253"/>
      <c r="L367" s="253"/>
      <c r="M367" s="7"/>
      <c r="N367" s="7"/>
      <c r="O367" s="7"/>
      <c r="P367" s="7"/>
      <c r="Q367" s="3"/>
      <c r="R367" s="7"/>
      <c r="S367" s="7"/>
      <c r="T367" s="7"/>
      <c r="U367" s="7"/>
      <c r="V367" s="7"/>
      <c r="W367" s="7"/>
      <c r="X367" s="7"/>
      <c r="Y367" s="7"/>
      <c r="Z367" s="7"/>
      <c r="AA367" s="7"/>
      <c r="AB367" s="7"/>
      <c r="AC367" s="7"/>
      <c r="AD367" s="7"/>
      <c r="AE367" s="7"/>
    </row>
    <row r="368" spans="1:31" ht="13.5" customHeight="1">
      <c r="A368" s="1"/>
      <c r="B368" s="1315"/>
      <c r="C368" s="3"/>
      <c r="D368" s="3"/>
      <c r="E368" s="9"/>
      <c r="F368" s="931"/>
      <c r="G368" s="3"/>
      <c r="H368" s="10"/>
      <c r="I368" s="7"/>
      <c r="J368" s="1327"/>
      <c r="K368" s="253"/>
      <c r="L368" s="253"/>
      <c r="M368" s="7"/>
      <c r="N368" s="7"/>
      <c r="O368" s="7"/>
      <c r="P368" s="7"/>
      <c r="Q368" s="3"/>
      <c r="R368" s="7"/>
      <c r="S368" s="7"/>
      <c r="T368" s="7"/>
      <c r="U368" s="7"/>
      <c r="V368" s="7"/>
      <c r="W368" s="7"/>
      <c r="X368" s="7"/>
      <c r="Y368" s="7"/>
      <c r="Z368" s="7"/>
      <c r="AA368" s="7"/>
      <c r="AB368" s="7"/>
      <c r="AC368" s="7"/>
      <c r="AD368" s="7"/>
      <c r="AE368" s="7"/>
    </row>
    <row r="369" spans="1:31" ht="13.5" customHeight="1">
      <c r="A369" s="1"/>
      <c r="B369" s="1315"/>
      <c r="C369" s="3"/>
      <c r="D369" s="3"/>
      <c r="E369" s="9"/>
      <c r="F369" s="931"/>
      <c r="G369" s="3"/>
      <c r="H369" s="10"/>
      <c r="I369" s="7"/>
      <c r="J369" s="1327"/>
      <c r="K369" s="253"/>
      <c r="L369" s="253"/>
      <c r="M369" s="7"/>
      <c r="N369" s="7"/>
      <c r="O369" s="7"/>
      <c r="P369" s="7"/>
      <c r="Q369" s="3"/>
      <c r="R369" s="7"/>
      <c r="S369" s="7"/>
      <c r="T369" s="7"/>
      <c r="U369" s="7"/>
      <c r="V369" s="7"/>
      <c r="W369" s="7"/>
      <c r="X369" s="7"/>
      <c r="Y369" s="7"/>
      <c r="Z369" s="7"/>
      <c r="AA369" s="7"/>
      <c r="AB369" s="7"/>
      <c r="AC369" s="7"/>
      <c r="AD369" s="7"/>
      <c r="AE369" s="7"/>
    </row>
    <row r="370" spans="1:31" ht="13.5" customHeight="1">
      <c r="A370" s="1"/>
      <c r="B370" s="1315"/>
      <c r="C370" s="3"/>
      <c r="D370" s="3"/>
      <c r="E370" s="9"/>
      <c r="F370" s="931"/>
      <c r="G370" s="3"/>
      <c r="H370" s="10"/>
      <c r="I370" s="7"/>
      <c r="J370" s="1327"/>
      <c r="K370" s="253"/>
      <c r="L370" s="253"/>
      <c r="M370" s="7"/>
      <c r="N370" s="7"/>
      <c r="O370" s="7"/>
      <c r="P370" s="7"/>
      <c r="Q370" s="3"/>
      <c r="R370" s="7"/>
      <c r="S370" s="7"/>
      <c r="T370" s="7"/>
      <c r="U370" s="7"/>
      <c r="V370" s="7"/>
      <c r="W370" s="7"/>
      <c r="X370" s="7"/>
      <c r="Y370" s="7"/>
      <c r="Z370" s="7"/>
      <c r="AA370" s="7"/>
      <c r="AB370" s="7"/>
      <c r="AC370" s="7"/>
      <c r="AD370" s="7"/>
      <c r="AE370" s="7"/>
    </row>
    <row r="371" spans="1:31" ht="13.5" customHeight="1">
      <c r="A371" s="1"/>
      <c r="B371" s="1315"/>
      <c r="C371" s="3"/>
      <c r="D371" s="3"/>
      <c r="E371" s="9"/>
      <c r="F371" s="931"/>
      <c r="G371" s="3"/>
      <c r="H371" s="10"/>
      <c r="I371" s="7"/>
      <c r="J371" s="1327"/>
      <c r="K371" s="253"/>
      <c r="L371" s="253"/>
      <c r="M371" s="7"/>
      <c r="N371" s="7"/>
      <c r="O371" s="7"/>
      <c r="P371" s="7"/>
      <c r="Q371" s="3"/>
      <c r="R371" s="7"/>
      <c r="S371" s="7"/>
      <c r="T371" s="7"/>
      <c r="U371" s="7"/>
      <c r="V371" s="7"/>
      <c r="W371" s="7"/>
      <c r="X371" s="7"/>
      <c r="Y371" s="7"/>
      <c r="Z371" s="7"/>
      <c r="AA371" s="7"/>
      <c r="AB371" s="7"/>
      <c r="AC371" s="7"/>
      <c r="AD371" s="7"/>
      <c r="AE371" s="7"/>
    </row>
    <row r="372" spans="1:31" ht="13.5" customHeight="1">
      <c r="A372" s="1"/>
      <c r="B372" s="1315"/>
      <c r="C372" s="3"/>
      <c r="D372" s="3"/>
      <c r="E372" s="9"/>
      <c r="F372" s="931"/>
      <c r="G372" s="3"/>
      <c r="H372" s="10"/>
      <c r="I372" s="7"/>
      <c r="J372" s="1327"/>
      <c r="K372" s="253"/>
      <c r="L372" s="253"/>
      <c r="M372" s="7"/>
      <c r="N372" s="7"/>
      <c r="O372" s="7"/>
      <c r="P372" s="7"/>
      <c r="Q372" s="3"/>
      <c r="R372" s="7"/>
      <c r="S372" s="7"/>
      <c r="T372" s="7"/>
      <c r="U372" s="7"/>
      <c r="V372" s="7"/>
      <c r="W372" s="7"/>
      <c r="X372" s="7"/>
      <c r="Y372" s="7"/>
      <c r="Z372" s="7"/>
      <c r="AA372" s="7"/>
      <c r="AB372" s="7"/>
      <c r="AC372" s="7"/>
      <c r="AD372" s="7"/>
      <c r="AE372" s="7"/>
    </row>
    <row r="373" spans="1:31" ht="13.5" customHeight="1">
      <c r="A373" s="1"/>
      <c r="B373" s="1315"/>
      <c r="C373" s="3"/>
      <c r="D373" s="3"/>
      <c r="E373" s="9"/>
      <c r="F373" s="931"/>
      <c r="G373" s="3"/>
      <c r="H373" s="10"/>
      <c r="I373" s="7"/>
      <c r="J373" s="1327"/>
      <c r="K373" s="253"/>
      <c r="L373" s="253"/>
      <c r="M373" s="7"/>
      <c r="N373" s="7"/>
      <c r="O373" s="7"/>
      <c r="P373" s="7"/>
      <c r="Q373" s="3"/>
      <c r="R373" s="7"/>
      <c r="S373" s="7"/>
      <c r="T373" s="7"/>
      <c r="U373" s="7"/>
      <c r="V373" s="7"/>
      <c r="W373" s="7"/>
      <c r="X373" s="7"/>
      <c r="Y373" s="7"/>
      <c r="Z373" s="7"/>
      <c r="AA373" s="7"/>
      <c r="AB373" s="7"/>
      <c r="AC373" s="7"/>
      <c r="AD373" s="7"/>
      <c r="AE373" s="7"/>
    </row>
    <row r="374" spans="1:31" ht="13.5" customHeight="1">
      <c r="A374" s="1"/>
      <c r="B374" s="1315"/>
      <c r="C374" s="3"/>
      <c r="D374" s="3"/>
      <c r="E374" s="9"/>
      <c r="F374" s="931"/>
      <c r="G374" s="3"/>
      <c r="H374" s="10"/>
      <c r="I374" s="7"/>
      <c r="J374" s="1327"/>
      <c r="K374" s="253"/>
      <c r="L374" s="253"/>
      <c r="M374" s="7"/>
      <c r="N374" s="7"/>
      <c r="O374" s="7"/>
      <c r="P374" s="7"/>
      <c r="Q374" s="3"/>
      <c r="R374" s="7"/>
      <c r="S374" s="7"/>
      <c r="T374" s="7"/>
      <c r="U374" s="7"/>
      <c r="V374" s="7"/>
      <c r="W374" s="7"/>
      <c r="X374" s="7"/>
      <c r="Y374" s="7"/>
      <c r="Z374" s="7"/>
      <c r="AA374" s="7"/>
      <c r="AB374" s="7"/>
      <c r="AC374" s="7"/>
      <c r="AD374" s="7"/>
      <c r="AE374" s="7"/>
    </row>
    <row r="375" spans="1:31" ht="13.5" customHeight="1">
      <c r="A375" s="1"/>
      <c r="B375" s="1315"/>
      <c r="C375" s="3"/>
      <c r="D375" s="3"/>
      <c r="E375" s="9"/>
      <c r="F375" s="931"/>
      <c r="G375" s="3"/>
      <c r="H375" s="10"/>
      <c r="I375" s="7"/>
      <c r="J375" s="1327"/>
      <c r="K375" s="253"/>
      <c r="L375" s="253"/>
      <c r="M375" s="7"/>
      <c r="N375" s="7"/>
      <c r="O375" s="7"/>
      <c r="P375" s="7"/>
      <c r="Q375" s="3"/>
      <c r="R375" s="7"/>
      <c r="S375" s="7"/>
      <c r="T375" s="7"/>
      <c r="U375" s="7"/>
      <c r="V375" s="7"/>
      <c r="W375" s="7"/>
      <c r="X375" s="7"/>
      <c r="Y375" s="7"/>
      <c r="Z375" s="7"/>
      <c r="AA375" s="7"/>
      <c r="AB375" s="7"/>
      <c r="AC375" s="7"/>
      <c r="AD375" s="7"/>
      <c r="AE375" s="7"/>
    </row>
    <row r="376" spans="1:31" ht="13.5" customHeight="1">
      <c r="A376" s="1"/>
      <c r="B376" s="1315"/>
      <c r="C376" s="3"/>
      <c r="D376" s="3"/>
      <c r="E376" s="9"/>
      <c r="F376" s="931"/>
      <c r="G376" s="3"/>
      <c r="H376" s="10"/>
      <c r="I376" s="7"/>
      <c r="J376" s="1327"/>
      <c r="K376" s="253"/>
      <c r="L376" s="253"/>
      <c r="M376" s="7"/>
      <c r="N376" s="7"/>
      <c r="O376" s="7"/>
      <c r="P376" s="7"/>
      <c r="Q376" s="3"/>
      <c r="R376" s="7"/>
      <c r="S376" s="7"/>
      <c r="T376" s="7"/>
      <c r="U376" s="7"/>
      <c r="V376" s="7"/>
      <c r="W376" s="7"/>
      <c r="X376" s="7"/>
      <c r="Y376" s="7"/>
      <c r="Z376" s="7"/>
      <c r="AA376" s="7"/>
      <c r="AB376" s="7"/>
      <c r="AC376" s="7"/>
      <c r="AD376" s="7"/>
      <c r="AE376" s="7"/>
    </row>
    <row r="377" spans="1:31" ht="13.5" customHeight="1">
      <c r="A377" s="1"/>
      <c r="B377" s="1315"/>
      <c r="C377" s="3"/>
      <c r="D377" s="3"/>
      <c r="E377" s="9"/>
      <c r="F377" s="931"/>
      <c r="G377" s="3"/>
      <c r="H377" s="10"/>
      <c r="I377" s="7"/>
      <c r="J377" s="1327"/>
      <c r="K377" s="253"/>
      <c r="L377" s="253"/>
      <c r="M377" s="7"/>
      <c r="N377" s="7"/>
      <c r="O377" s="7"/>
      <c r="P377" s="7"/>
      <c r="Q377" s="3"/>
      <c r="R377" s="7"/>
      <c r="S377" s="7"/>
      <c r="T377" s="7"/>
      <c r="U377" s="7"/>
      <c r="V377" s="7"/>
      <c r="W377" s="7"/>
      <c r="X377" s="7"/>
      <c r="Y377" s="7"/>
      <c r="Z377" s="7"/>
      <c r="AA377" s="7"/>
      <c r="AB377" s="7"/>
      <c r="AC377" s="7"/>
      <c r="AD377" s="7"/>
      <c r="AE377" s="7"/>
    </row>
    <row r="378" spans="1:31" ht="13.5" customHeight="1">
      <c r="A378" s="1"/>
      <c r="B378" s="1315"/>
      <c r="C378" s="3"/>
      <c r="D378" s="3"/>
      <c r="E378" s="9"/>
      <c r="F378" s="931"/>
      <c r="G378" s="3"/>
      <c r="H378" s="10"/>
      <c r="I378" s="7"/>
      <c r="J378" s="1327"/>
      <c r="K378" s="253"/>
      <c r="L378" s="253"/>
      <c r="M378" s="7"/>
      <c r="N378" s="7"/>
      <c r="O378" s="7"/>
      <c r="P378" s="7"/>
      <c r="Q378" s="3"/>
      <c r="R378" s="7"/>
      <c r="S378" s="7"/>
      <c r="T378" s="7"/>
      <c r="U378" s="7"/>
      <c r="V378" s="7"/>
      <c r="W378" s="7"/>
      <c r="X378" s="7"/>
      <c r="Y378" s="7"/>
      <c r="Z378" s="7"/>
      <c r="AA378" s="7"/>
      <c r="AB378" s="7"/>
      <c r="AC378" s="7"/>
      <c r="AD378" s="7"/>
      <c r="AE378" s="7"/>
    </row>
    <row r="379" spans="1:31" ht="13.5" customHeight="1">
      <c r="A379" s="1"/>
      <c r="B379" s="1315"/>
      <c r="C379" s="3"/>
      <c r="D379" s="3"/>
      <c r="E379" s="9"/>
      <c r="F379" s="931"/>
      <c r="G379" s="3"/>
      <c r="H379" s="10"/>
      <c r="I379" s="7"/>
      <c r="J379" s="1327"/>
      <c r="K379" s="253"/>
      <c r="L379" s="253"/>
      <c r="M379" s="7"/>
      <c r="N379" s="7"/>
      <c r="O379" s="7"/>
      <c r="P379" s="7"/>
      <c r="Q379" s="3"/>
      <c r="R379" s="7"/>
      <c r="S379" s="7"/>
      <c r="T379" s="7"/>
      <c r="U379" s="7"/>
      <c r="V379" s="7"/>
      <c r="W379" s="7"/>
      <c r="X379" s="7"/>
      <c r="Y379" s="7"/>
      <c r="Z379" s="7"/>
      <c r="AA379" s="7"/>
      <c r="AB379" s="7"/>
      <c r="AC379" s="7"/>
      <c r="AD379" s="7"/>
      <c r="AE379" s="7"/>
    </row>
    <row r="380" spans="1:31" ht="13.5" customHeight="1">
      <c r="A380" s="1"/>
      <c r="B380" s="1315"/>
      <c r="C380" s="3"/>
      <c r="D380" s="3"/>
      <c r="E380" s="9"/>
      <c r="F380" s="931"/>
      <c r="G380" s="3"/>
      <c r="H380" s="10"/>
      <c r="I380" s="7"/>
      <c r="J380" s="1327"/>
      <c r="K380" s="253"/>
      <c r="L380" s="253"/>
      <c r="M380" s="7"/>
      <c r="N380" s="7"/>
      <c r="O380" s="7"/>
      <c r="P380" s="7"/>
      <c r="Q380" s="3"/>
      <c r="R380" s="7"/>
      <c r="S380" s="7"/>
      <c r="T380" s="7"/>
      <c r="U380" s="7"/>
      <c r="V380" s="7"/>
      <c r="W380" s="7"/>
      <c r="X380" s="7"/>
      <c r="Y380" s="7"/>
      <c r="Z380" s="7"/>
      <c r="AA380" s="7"/>
      <c r="AB380" s="7"/>
      <c r="AC380" s="7"/>
      <c r="AD380" s="7"/>
      <c r="AE380" s="7"/>
    </row>
    <row r="381" spans="1:31" ht="13.5" customHeight="1">
      <c r="A381" s="1"/>
      <c r="B381" s="1315"/>
      <c r="C381" s="3"/>
      <c r="D381" s="3"/>
      <c r="E381" s="9"/>
      <c r="F381" s="931"/>
      <c r="G381" s="3"/>
      <c r="H381" s="10"/>
      <c r="I381" s="7"/>
      <c r="J381" s="1327"/>
      <c r="K381" s="253"/>
      <c r="L381" s="253"/>
      <c r="M381" s="7"/>
      <c r="N381" s="7"/>
      <c r="O381" s="7"/>
      <c r="P381" s="7"/>
      <c r="Q381" s="3"/>
      <c r="R381" s="7"/>
      <c r="S381" s="7"/>
      <c r="T381" s="7"/>
      <c r="U381" s="7"/>
      <c r="V381" s="7"/>
      <c r="W381" s="7"/>
      <c r="X381" s="7"/>
      <c r="Y381" s="7"/>
      <c r="Z381" s="7"/>
      <c r="AA381" s="7"/>
      <c r="AB381" s="7"/>
      <c r="AC381" s="7"/>
      <c r="AD381" s="7"/>
      <c r="AE381" s="7"/>
    </row>
    <row r="382" spans="1:31" ht="13.5" customHeight="1">
      <c r="A382" s="1"/>
      <c r="B382" s="1315"/>
      <c r="C382" s="3"/>
      <c r="D382" s="3"/>
      <c r="E382" s="9"/>
      <c r="F382" s="931"/>
      <c r="G382" s="3"/>
      <c r="H382" s="10"/>
      <c r="I382" s="7"/>
      <c r="J382" s="1327"/>
      <c r="K382" s="253"/>
      <c r="L382" s="253"/>
      <c r="M382" s="7"/>
      <c r="N382" s="7"/>
      <c r="O382" s="7"/>
      <c r="P382" s="7"/>
      <c r="Q382" s="3"/>
      <c r="R382" s="7"/>
      <c r="S382" s="7"/>
      <c r="T382" s="7"/>
      <c r="U382" s="7"/>
      <c r="V382" s="7"/>
      <c r="W382" s="7"/>
      <c r="X382" s="7"/>
      <c r="Y382" s="7"/>
      <c r="Z382" s="7"/>
      <c r="AA382" s="7"/>
      <c r="AB382" s="7"/>
      <c r="AC382" s="7"/>
      <c r="AD382" s="7"/>
      <c r="AE382" s="7"/>
    </row>
    <row r="383" spans="1:31" ht="13.5" customHeight="1">
      <c r="A383" s="1"/>
      <c r="B383" s="1315"/>
      <c r="C383" s="3"/>
      <c r="D383" s="3"/>
      <c r="E383" s="9"/>
      <c r="F383" s="931"/>
      <c r="G383" s="3"/>
      <c r="H383" s="10"/>
      <c r="I383" s="7"/>
      <c r="J383" s="1327"/>
      <c r="K383" s="253"/>
      <c r="L383" s="253"/>
      <c r="M383" s="7"/>
      <c r="N383" s="7"/>
      <c r="O383" s="7"/>
      <c r="P383" s="7"/>
      <c r="Q383" s="3"/>
      <c r="R383" s="7"/>
      <c r="S383" s="7"/>
      <c r="T383" s="7"/>
      <c r="U383" s="7"/>
      <c r="V383" s="7"/>
      <c r="W383" s="7"/>
      <c r="X383" s="7"/>
      <c r="Y383" s="7"/>
      <c r="Z383" s="7"/>
      <c r="AA383" s="7"/>
      <c r="AB383" s="7"/>
      <c r="AC383" s="7"/>
      <c r="AD383" s="7"/>
      <c r="AE383" s="7"/>
    </row>
    <row r="384" spans="1:31" ht="13.5" customHeight="1">
      <c r="A384" s="1"/>
      <c r="B384" s="1315"/>
      <c r="C384" s="3"/>
      <c r="D384" s="3"/>
      <c r="E384" s="9"/>
      <c r="F384" s="931"/>
      <c r="G384" s="3"/>
      <c r="H384" s="10"/>
      <c r="I384" s="7"/>
      <c r="J384" s="1327"/>
      <c r="K384" s="253"/>
      <c r="L384" s="253"/>
      <c r="M384" s="7"/>
      <c r="N384" s="7"/>
      <c r="O384" s="7"/>
      <c r="P384" s="7"/>
      <c r="Q384" s="3"/>
      <c r="R384" s="7"/>
      <c r="S384" s="7"/>
      <c r="T384" s="7"/>
      <c r="U384" s="7"/>
      <c r="V384" s="7"/>
      <c r="W384" s="7"/>
      <c r="X384" s="7"/>
      <c r="Y384" s="7"/>
      <c r="Z384" s="7"/>
      <c r="AA384" s="7"/>
      <c r="AB384" s="7"/>
      <c r="AC384" s="7"/>
      <c r="AD384" s="7"/>
      <c r="AE384" s="7"/>
    </row>
    <row r="385" spans="1:31" ht="13.5" customHeight="1">
      <c r="A385" s="1"/>
      <c r="B385" s="1315"/>
      <c r="C385" s="3"/>
      <c r="D385" s="3"/>
      <c r="E385" s="9"/>
      <c r="F385" s="931"/>
      <c r="G385" s="3"/>
      <c r="H385" s="10"/>
      <c r="I385" s="7"/>
      <c r="J385" s="1327"/>
      <c r="K385" s="253"/>
      <c r="L385" s="253"/>
      <c r="M385" s="7"/>
      <c r="N385" s="7"/>
      <c r="O385" s="7"/>
      <c r="P385" s="7"/>
      <c r="Q385" s="3"/>
      <c r="R385" s="7"/>
      <c r="S385" s="7"/>
      <c r="T385" s="7"/>
      <c r="U385" s="7"/>
      <c r="V385" s="7"/>
      <c r="W385" s="7"/>
      <c r="X385" s="7"/>
      <c r="Y385" s="7"/>
      <c r="Z385" s="7"/>
      <c r="AA385" s="7"/>
      <c r="AB385" s="7"/>
      <c r="AC385" s="7"/>
      <c r="AD385" s="7"/>
      <c r="AE385" s="7"/>
    </row>
    <row r="386" spans="1:31" ht="13.5" customHeight="1">
      <c r="A386" s="1"/>
      <c r="B386" s="1315"/>
      <c r="C386" s="3"/>
      <c r="D386" s="3"/>
      <c r="E386" s="9"/>
      <c r="F386" s="931"/>
      <c r="G386" s="3"/>
      <c r="H386" s="10"/>
      <c r="I386" s="7"/>
      <c r="J386" s="1327"/>
      <c r="K386" s="253"/>
      <c r="L386" s="253"/>
      <c r="M386" s="7"/>
      <c r="N386" s="7"/>
      <c r="O386" s="7"/>
      <c r="P386" s="7"/>
      <c r="Q386" s="3"/>
      <c r="R386" s="7"/>
      <c r="S386" s="7"/>
      <c r="T386" s="7"/>
      <c r="U386" s="7"/>
      <c r="V386" s="7"/>
      <c r="W386" s="7"/>
      <c r="X386" s="7"/>
      <c r="Y386" s="7"/>
      <c r="Z386" s="7"/>
      <c r="AA386" s="7"/>
      <c r="AB386" s="7"/>
      <c r="AC386" s="7"/>
      <c r="AD386" s="7"/>
      <c r="AE386" s="7"/>
    </row>
    <row r="387" spans="1:31" ht="13.5" customHeight="1">
      <c r="A387" s="1"/>
      <c r="B387" s="1315"/>
      <c r="C387" s="3"/>
      <c r="D387" s="3"/>
      <c r="E387" s="9"/>
      <c r="F387" s="931"/>
      <c r="G387" s="3"/>
      <c r="H387" s="10"/>
      <c r="I387" s="7"/>
      <c r="J387" s="1327"/>
      <c r="K387" s="253"/>
      <c r="L387" s="253"/>
      <c r="M387" s="7"/>
      <c r="N387" s="7"/>
      <c r="O387" s="7"/>
      <c r="P387" s="7"/>
      <c r="Q387" s="3"/>
      <c r="R387" s="7"/>
      <c r="S387" s="7"/>
      <c r="T387" s="7"/>
      <c r="U387" s="7"/>
      <c r="V387" s="7"/>
      <c r="W387" s="7"/>
      <c r="X387" s="7"/>
      <c r="Y387" s="7"/>
      <c r="Z387" s="7"/>
      <c r="AA387" s="7"/>
      <c r="AB387" s="7"/>
      <c r="AC387" s="7"/>
      <c r="AD387" s="7"/>
      <c r="AE387" s="7"/>
    </row>
    <row r="388" spans="1:31" ht="13.5" customHeight="1">
      <c r="A388" s="1"/>
      <c r="B388" s="1315"/>
      <c r="C388" s="3"/>
      <c r="D388" s="3"/>
      <c r="E388" s="9"/>
      <c r="F388" s="931"/>
      <c r="G388" s="3"/>
      <c r="H388" s="10"/>
      <c r="I388" s="7"/>
      <c r="J388" s="1327"/>
      <c r="K388" s="253"/>
      <c r="L388" s="253"/>
      <c r="M388" s="7"/>
      <c r="N388" s="7"/>
      <c r="O388" s="7"/>
      <c r="P388" s="7"/>
      <c r="Q388" s="3"/>
      <c r="R388" s="7"/>
      <c r="S388" s="7"/>
      <c r="T388" s="7"/>
      <c r="U388" s="7"/>
      <c r="V388" s="7"/>
      <c r="W388" s="7"/>
      <c r="X388" s="7"/>
      <c r="Y388" s="7"/>
      <c r="Z388" s="7"/>
      <c r="AA388" s="7"/>
      <c r="AB388" s="7"/>
      <c r="AC388" s="7"/>
      <c r="AD388" s="7"/>
      <c r="AE388" s="7"/>
    </row>
    <row r="389" spans="1:31" ht="13.5" customHeight="1">
      <c r="A389" s="1"/>
      <c r="B389" s="1315"/>
      <c r="C389" s="3"/>
      <c r="D389" s="3"/>
      <c r="E389" s="9"/>
      <c r="F389" s="931"/>
      <c r="G389" s="3"/>
      <c r="H389" s="10"/>
      <c r="I389" s="7"/>
      <c r="J389" s="1327"/>
      <c r="K389" s="253"/>
      <c r="L389" s="253"/>
      <c r="M389" s="7"/>
      <c r="N389" s="7"/>
      <c r="O389" s="7"/>
      <c r="P389" s="7"/>
      <c r="Q389" s="3"/>
      <c r="R389" s="7"/>
      <c r="S389" s="7"/>
      <c r="T389" s="7"/>
      <c r="U389" s="7"/>
      <c r="V389" s="7"/>
      <c r="W389" s="7"/>
      <c r="X389" s="7"/>
      <c r="Y389" s="7"/>
      <c r="Z389" s="7"/>
      <c r="AA389" s="7"/>
      <c r="AB389" s="7"/>
      <c r="AC389" s="7"/>
      <c r="AD389" s="7"/>
      <c r="AE389" s="7"/>
    </row>
    <row r="390" spans="1:31" ht="13.5" customHeight="1">
      <c r="A390" s="1"/>
      <c r="B390" s="1315"/>
      <c r="C390" s="3"/>
      <c r="D390" s="3"/>
      <c r="E390" s="9"/>
      <c r="F390" s="931"/>
      <c r="G390" s="3"/>
      <c r="H390" s="10"/>
      <c r="I390" s="7"/>
      <c r="J390" s="1327"/>
      <c r="K390" s="253"/>
      <c r="L390" s="253"/>
      <c r="M390" s="7"/>
      <c r="N390" s="7"/>
      <c r="O390" s="7"/>
      <c r="P390" s="7"/>
      <c r="Q390" s="3"/>
      <c r="R390" s="7"/>
      <c r="S390" s="7"/>
      <c r="T390" s="7"/>
      <c r="U390" s="7"/>
      <c r="V390" s="7"/>
      <c r="W390" s="7"/>
      <c r="X390" s="7"/>
      <c r="Y390" s="7"/>
      <c r="Z390" s="7"/>
      <c r="AA390" s="7"/>
      <c r="AB390" s="7"/>
      <c r="AC390" s="7"/>
      <c r="AD390" s="7"/>
      <c r="AE390" s="7"/>
    </row>
    <row r="391" spans="1:31" ht="13.5" customHeight="1">
      <c r="A391" s="1"/>
      <c r="B391" s="1315"/>
      <c r="C391" s="3"/>
      <c r="D391" s="3"/>
      <c r="E391" s="9"/>
      <c r="F391" s="931"/>
      <c r="G391" s="3"/>
      <c r="H391" s="10"/>
      <c r="I391" s="7"/>
      <c r="J391" s="1327"/>
      <c r="K391" s="253"/>
      <c r="L391" s="253"/>
      <c r="M391" s="7"/>
      <c r="N391" s="7"/>
      <c r="O391" s="7"/>
      <c r="P391" s="7"/>
      <c r="Q391" s="3"/>
      <c r="R391" s="7"/>
      <c r="S391" s="7"/>
      <c r="T391" s="7"/>
      <c r="U391" s="7"/>
      <c r="V391" s="7"/>
      <c r="W391" s="7"/>
      <c r="X391" s="7"/>
      <c r="Y391" s="7"/>
      <c r="Z391" s="7"/>
      <c r="AA391" s="7"/>
      <c r="AB391" s="7"/>
      <c r="AC391" s="7"/>
      <c r="AD391" s="7"/>
      <c r="AE391" s="7"/>
    </row>
    <row r="392" spans="1:31" ht="13.5" customHeight="1">
      <c r="A392" s="1"/>
      <c r="B392" s="1315"/>
      <c r="C392" s="3"/>
      <c r="D392" s="3"/>
      <c r="E392" s="9"/>
      <c r="F392" s="931"/>
      <c r="G392" s="3"/>
      <c r="H392" s="10"/>
      <c r="I392" s="7"/>
      <c r="J392" s="1327"/>
      <c r="K392" s="253"/>
      <c r="L392" s="253"/>
      <c r="M392" s="7"/>
      <c r="N392" s="7"/>
      <c r="O392" s="7"/>
      <c r="P392" s="7"/>
      <c r="Q392" s="3"/>
      <c r="R392" s="7"/>
      <c r="S392" s="7"/>
      <c r="T392" s="7"/>
      <c r="U392" s="7"/>
      <c r="V392" s="7"/>
      <c r="W392" s="7"/>
      <c r="X392" s="7"/>
      <c r="Y392" s="7"/>
      <c r="Z392" s="7"/>
      <c r="AA392" s="7"/>
      <c r="AB392" s="7"/>
      <c r="AC392" s="7"/>
      <c r="AD392" s="7"/>
      <c r="AE392" s="7"/>
    </row>
    <row r="393" spans="1:31" ht="13.5" customHeight="1">
      <c r="A393" s="1"/>
      <c r="B393" s="1315"/>
      <c r="C393" s="3"/>
      <c r="D393" s="3"/>
      <c r="E393" s="9"/>
      <c r="F393" s="931"/>
      <c r="G393" s="3"/>
      <c r="H393" s="10"/>
      <c r="I393" s="7"/>
      <c r="J393" s="1327"/>
      <c r="K393" s="253"/>
      <c r="L393" s="253"/>
      <c r="M393" s="7"/>
      <c r="N393" s="7"/>
      <c r="O393" s="7"/>
      <c r="P393" s="7"/>
      <c r="Q393" s="3"/>
      <c r="R393" s="7"/>
      <c r="S393" s="7"/>
      <c r="T393" s="7"/>
      <c r="U393" s="7"/>
      <c r="V393" s="7"/>
      <c r="W393" s="7"/>
      <c r="X393" s="7"/>
      <c r="Y393" s="7"/>
      <c r="Z393" s="7"/>
      <c r="AA393" s="7"/>
      <c r="AB393" s="7"/>
      <c r="AC393" s="7"/>
      <c r="AD393" s="7"/>
      <c r="AE393" s="7"/>
    </row>
    <row r="394" spans="1:31" ht="13.5" customHeight="1">
      <c r="A394" s="1"/>
      <c r="B394" s="1315"/>
      <c r="C394" s="3"/>
      <c r="D394" s="3"/>
      <c r="E394" s="9"/>
      <c r="F394" s="931"/>
      <c r="G394" s="3"/>
      <c r="H394" s="10"/>
      <c r="I394" s="7"/>
      <c r="J394" s="1327"/>
      <c r="K394" s="253"/>
      <c r="L394" s="253"/>
      <c r="M394" s="7"/>
      <c r="N394" s="7"/>
      <c r="O394" s="7"/>
      <c r="P394" s="7"/>
      <c r="Q394" s="3"/>
      <c r="R394" s="7"/>
      <c r="S394" s="7"/>
      <c r="T394" s="7"/>
      <c r="U394" s="7"/>
      <c r="V394" s="7"/>
      <c r="W394" s="7"/>
      <c r="X394" s="7"/>
      <c r="Y394" s="7"/>
      <c r="Z394" s="7"/>
      <c r="AA394" s="7"/>
      <c r="AB394" s="7"/>
      <c r="AC394" s="7"/>
      <c r="AD394" s="7"/>
      <c r="AE394" s="7"/>
    </row>
    <row r="395" spans="1:31" ht="13.5" customHeight="1">
      <c r="A395" s="1"/>
      <c r="B395" s="1315"/>
      <c r="C395" s="3"/>
      <c r="D395" s="3"/>
      <c r="E395" s="9"/>
      <c r="F395" s="931"/>
      <c r="G395" s="3"/>
      <c r="H395" s="10"/>
      <c r="I395" s="7"/>
      <c r="J395" s="1327"/>
      <c r="K395" s="253"/>
      <c r="L395" s="253"/>
      <c r="M395" s="7"/>
      <c r="N395" s="7"/>
      <c r="O395" s="7"/>
      <c r="P395" s="7"/>
      <c r="Q395" s="3"/>
      <c r="R395" s="7"/>
      <c r="S395" s="7"/>
      <c r="T395" s="7"/>
      <c r="U395" s="7"/>
      <c r="V395" s="7"/>
      <c r="W395" s="7"/>
      <c r="X395" s="7"/>
      <c r="Y395" s="7"/>
      <c r="Z395" s="7"/>
      <c r="AA395" s="7"/>
      <c r="AB395" s="7"/>
      <c r="AC395" s="7"/>
      <c r="AD395" s="7"/>
      <c r="AE395" s="7"/>
    </row>
    <row r="396" spans="1:31" ht="13.5" customHeight="1">
      <c r="A396" s="1"/>
      <c r="B396" s="1315"/>
      <c r="C396" s="3"/>
      <c r="D396" s="3"/>
      <c r="E396" s="9"/>
      <c r="F396" s="931"/>
      <c r="G396" s="3"/>
      <c r="H396" s="10"/>
      <c r="I396" s="7"/>
      <c r="J396" s="1327"/>
      <c r="K396" s="253"/>
      <c r="L396" s="253"/>
      <c r="M396" s="7"/>
      <c r="N396" s="7"/>
      <c r="O396" s="7"/>
      <c r="P396" s="7"/>
      <c r="Q396" s="3"/>
      <c r="R396" s="7"/>
      <c r="S396" s="7"/>
      <c r="T396" s="7"/>
      <c r="U396" s="7"/>
      <c r="V396" s="7"/>
      <c r="W396" s="7"/>
      <c r="X396" s="7"/>
      <c r="Y396" s="7"/>
      <c r="Z396" s="7"/>
      <c r="AA396" s="7"/>
      <c r="AB396" s="7"/>
      <c r="AC396" s="7"/>
      <c r="AD396" s="7"/>
      <c r="AE396" s="7"/>
    </row>
    <row r="397" spans="1:31" ht="13.5" customHeight="1">
      <c r="A397" s="1"/>
      <c r="B397" s="1315"/>
      <c r="C397" s="3"/>
      <c r="D397" s="3"/>
      <c r="E397" s="9"/>
      <c r="F397" s="931"/>
      <c r="G397" s="3"/>
      <c r="H397" s="10"/>
      <c r="I397" s="7"/>
      <c r="J397" s="1327"/>
      <c r="K397" s="253"/>
      <c r="L397" s="253"/>
      <c r="M397" s="7"/>
      <c r="N397" s="7"/>
      <c r="O397" s="7"/>
      <c r="P397" s="7"/>
      <c r="Q397" s="3"/>
      <c r="R397" s="7"/>
      <c r="S397" s="7"/>
      <c r="T397" s="7"/>
      <c r="U397" s="7"/>
      <c r="V397" s="7"/>
      <c r="W397" s="7"/>
      <c r="X397" s="7"/>
      <c r="Y397" s="7"/>
      <c r="Z397" s="7"/>
      <c r="AA397" s="7"/>
      <c r="AB397" s="7"/>
      <c r="AC397" s="7"/>
      <c r="AD397" s="7"/>
      <c r="AE397" s="7"/>
    </row>
    <row r="398" spans="1:31" ht="13.5" customHeight="1">
      <c r="A398" s="1"/>
      <c r="B398" s="1315"/>
      <c r="C398" s="3"/>
      <c r="D398" s="3"/>
      <c r="E398" s="9"/>
      <c r="F398" s="931"/>
      <c r="G398" s="3"/>
      <c r="H398" s="10"/>
      <c r="I398" s="7"/>
      <c r="J398" s="1327"/>
      <c r="K398" s="253"/>
      <c r="L398" s="253"/>
      <c r="M398" s="7"/>
      <c r="N398" s="7"/>
      <c r="O398" s="7"/>
      <c r="P398" s="7"/>
      <c r="Q398" s="3"/>
      <c r="R398" s="7"/>
      <c r="S398" s="7"/>
      <c r="T398" s="7"/>
      <c r="U398" s="7"/>
      <c r="V398" s="7"/>
      <c r="W398" s="7"/>
      <c r="X398" s="7"/>
      <c r="Y398" s="7"/>
      <c r="Z398" s="7"/>
      <c r="AA398" s="7"/>
      <c r="AB398" s="7"/>
      <c r="AC398" s="7"/>
      <c r="AD398" s="7"/>
      <c r="AE398" s="7"/>
    </row>
    <row r="399" spans="1:31" ht="13.5" customHeight="1">
      <c r="A399" s="1"/>
      <c r="B399" s="1315"/>
      <c r="C399" s="3"/>
      <c r="D399" s="3"/>
      <c r="E399" s="9"/>
      <c r="F399" s="931"/>
      <c r="G399" s="3"/>
      <c r="H399" s="10"/>
      <c r="I399" s="7"/>
      <c r="J399" s="1327"/>
      <c r="K399" s="253"/>
      <c r="L399" s="253"/>
      <c r="M399" s="7"/>
      <c r="N399" s="7"/>
      <c r="O399" s="7"/>
      <c r="P399" s="7"/>
      <c r="Q399" s="3"/>
      <c r="R399" s="7"/>
      <c r="S399" s="7"/>
      <c r="T399" s="7"/>
      <c r="U399" s="7"/>
      <c r="V399" s="7"/>
      <c r="W399" s="7"/>
      <c r="X399" s="7"/>
      <c r="Y399" s="7"/>
      <c r="Z399" s="7"/>
      <c r="AA399" s="7"/>
      <c r="AB399" s="7"/>
      <c r="AC399" s="7"/>
      <c r="AD399" s="7"/>
      <c r="AE399" s="7"/>
    </row>
    <row r="400" spans="1:31" ht="13.5" customHeight="1">
      <c r="A400" s="1"/>
      <c r="B400" s="1315"/>
      <c r="C400" s="3"/>
      <c r="D400" s="3"/>
      <c r="E400" s="9"/>
      <c r="F400" s="931"/>
      <c r="G400" s="3"/>
      <c r="H400" s="10"/>
      <c r="I400" s="7"/>
      <c r="J400" s="1327"/>
      <c r="K400" s="253"/>
      <c r="L400" s="253"/>
      <c r="M400" s="7"/>
      <c r="N400" s="7"/>
      <c r="O400" s="7"/>
      <c r="P400" s="7"/>
      <c r="Q400" s="3"/>
      <c r="R400" s="7"/>
      <c r="S400" s="7"/>
      <c r="T400" s="7"/>
      <c r="U400" s="7"/>
      <c r="V400" s="7"/>
      <c r="W400" s="7"/>
      <c r="X400" s="7"/>
      <c r="Y400" s="7"/>
      <c r="Z400" s="7"/>
      <c r="AA400" s="7"/>
      <c r="AB400" s="7"/>
      <c r="AC400" s="7"/>
      <c r="AD400" s="7"/>
      <c r="AE400" s="7"/>
    </row>
    <row r="401" spans="1:31" ht="13.5" customHeight="1">
      <c r="A401" s="1"/>
      <c r="B401" s="1315"/>
      <c r="C401" s="3"/>
      <c r="D401" s="3"/>
      <c r="E401" s="9"/>
      <c r="F401" s="931"/>
      <c r="G401" s="3"/>
      <c r="H401" s="10"/>
      <c r="I401" s="7"/>
      <c r="J401" s="1327"/>
      <c r="K401" s="253"/>
      <c r="L401" s="253"/>
      <c r="M401" s="7"/>
      <c r="N401" s="7"/>
      <c r="O401" s="7"/>
      <c r="P401" s="7"/>
      <c r="Q401" s="3"/>
      <c r="R401" s="7"/>
      <c r="S401" s="7"/>
      <c r="T401" s="7"/>
      <c r="U401" s="7"/>
      <c r="V401" s="7"/>
      <c r="W401" s="7"/>
      <c r="X401" s="7"/>
      <c r="Y401" s="7"/>
      <c r="Z401" s="7"/>
      <c r="AA401" s="7"/>
      <c r="AB401" s="7"/>
      <c r="AC401" s="7"/>
      <c r="AD401" s="7"/>
      <c r="AE401" s="7"/>
    </row>
    <row r="402" spans="1:31" ht="13.5" customHeight="1">
      <c r="A402" s="1"/>
      <c r="B402" s="1315"/>
      <c r="C402" s="3"/>
      <c r="D402" s="3"/>
      <c r="E402" s="9"/>
      <c r="F402" s="931"/>
      <c r="G402" s="3"/>
      <c r="H402" s="10"/>
      <c r="I402" s="7"/>
      <c r="J402" s="1327"/>
      <c r="K402" s="253"/>
      <c r="L402" s="253"/>
      <c r="M402" s="7"/>
      <c r="N402" s="7"/>
      <c r="O402" s="7"/>
      <c r="P402" s="7"/>
      <c r="Q402" s="3"/>
      <c r="R402" s="7"/>
      <c r="S402" s="7"/>
      <c r="T402" s="7"/>
      <c r="U402" s="7"/>
      <c r="V402" s="7"/>
      <c r="W402" s="7"/>
      <c r="X402" s="7"/>
      <c r="Y402" s="7"/>
      <c r="Z402" s="7"/>
      <c r="AA402" s="7"/>
      <c r="AB402" s="7"/>
      <c r="AC402" s="7"/>
      <c r="AD402" s="7"/>
      <c r="AE402" s="7"/>
    </row>
    <row r="403" spans="1:31" ht="13.5" customHeight="1">
      <c r="A403" s="1"/>
      <c r="B403" s="1315"/>
      <c r="C403" s="3"/>
      <c r="D403" s="3"/>
      <c r="E403" s="9"/>
      <c r="F403" s="931"/>
      <c r="G403" s="3"/>
      <c r="H403" s="10"/>
      <c r="I403" s="7"/>
      <c r="J403" s="1327"/>
      <c r="K403" s="253"/>
      <c r="L403" s="253"/>
      <c r="M403" s="7"/>
      <c r="N403" s="7"/>
      <c r="O403" s="7"/>
      <c r="P403" s="7"/>
      <c r="Q403" s="3"/>
      <c r="R403" s="7"/>
      <c r="S403" s="7"/>
      <c r="T403" s="7"/>
      <c r="U403" s="7"/>
      <c r="V403" s="7"/>
      <c r="W403" s="7"/>
      <c r="X403" s="7"/>
      <c r="Y403" s="7"/>
      <c r="Z403" s="7"/>
      <c r="AA403" s="7"/>
      <c r="AB403" s="7"/>
      <c r="AC403" s="7"/>
      <c r="AD403" s="7"/>
      <c r="AE403" s="7"/>
    </row>
    <row r="404" spans="1:31" ht="13.5" customHeight="1">
      <c r="A404" s="1"/>
      <c r="B404" s="1315"/>
      <c r="C404" s="3"/>
      <c r="D404" s="3"/>
      <c r="E404" s="9"/>
      <c r="F404" s="931"/>
      <c r="G404" s="3"/>
      <c r="H404" s="10"/>
      <c r="I404" s="7"/>
      <c r="J404" s="1327"/>
      <c r="K404" s="253"/>
      <c r="L404" s="253"/>
      <c r="M404" s="7"/>
      <c r="N404" s="7"/>
      <c r="O404" s="7"/>
      <c r="P404" s="7"/>
      <c r="Q404" s="3"/>
      <c r="R404" s="7"/>
      <c r="S404" s="7"/>
      <c r="T404" s="7"/>
      <c r="U404" s="7"/>
      <c r="V404" s="7"/>
      <c r="W404" s="7"/>
      <c r="X404" s="7"/>
      <c r="Y404" s="7"/>
      <c r="Z404" s="7"/>
      <c r="AA404" s="7"/>
      <c r="AB404" s="7"/>
      <c r="AC404" s="7"/>
      <c r="AD404" s="7"/>
      <c r="AE404" s="7"/>
    </row>
    <row r="405" spans="1:31" ht="13.5" customHeight="1">
      <c r="A405" s="1"/>
      <c r="B405" s="1315"/>
      <c r="C405" s="3"/>
      <c r="D405" s="3"/>
      <c r="E405" s="9"/>
      <c r="F405" s="931"/>
      <c r="G405" s="3"/>
      <c r="H405" s="10"/>
      <c r="I405" s="7"/>
      <c r="J405" s="1327"/>
      <c r="K405" s="253"/>
      <c r="L405" s="253"/>
      <c r="M405" s="7"/>
      <c r="N405" s="7"/>
      <c r="O405" s="7"/>
      <c r="P405" s="7"/>
      <c r="Q405" s="3"/>
      <c r="R405" s="7"/>
      <c r="S405" s="7"/>
      <c r="T405" s="7"/>
      <c r="U405" s="7"/>
      <c r="V405" s="7"/>
      <c r="W405" s="7"/>
      <c r="X405" s="7"/>
      <c r="Y405" s="7"/>
      <c r="Z405" s="7"/>
      <c r="AA405" s="7"/>
      <c r="AB405" s="7"/>
      <c r="AC405" s="7"/>
      <c r="AD405" s="7"/>
      <c r="AE405" s="7"/>
    </row>
    <row r="406" spans="1:31" ht="13.5" customHeight="1">
      <c r="A406" s="1"/>
      <c r="B406" s="1315"/>
      <c r="C406" s="3"/>
      <c r="D406" s="3"/>
      <c r="E406" s="9"/>
      <c r="F406" s="931"/>
      <c r="G406" s="3"/>
      <c r="H406" s="10"/>
      <c r="I406" s="7"/>
      <c r="J406" s="1327"/>
      <c r="K406" s="253"/>
      <c r="L406" s="253"/>
      <c r="M406" s="7"/>
      <c r="N406" s="7"/>
      <c r="O406" s="7"/>
      <c r="P406" s="7"/>
      <c r="Q406" s="3"/>
      <c r="R406" s="7"/>
      <c r="S406" s="7"/>
      <c r="T406" s="7"/>
      <c r="U406" s="7"/>
      <c r="V406" s="7"/>
      <c r="W406" s="7"/>
      <c r="X406" s="7"/>
      <c r="Y406" s="7"/>
      <c r="Z406" s="7"/>
      <c r="AA406" s="7"/>
      <c r="AB406" s="7"/>
      <c r="AC406" s="7"/>
      <c r="AD406" s="7"/>
      <c r="AE406" s="7"/>
    </row>
    <row r="407" spans="1:31" ht="13.5" customHeight="1">
      <c r="A407" s="1"/>
      <c r="B407" s="1315"/>
      <c r="C407" s="3"/>
      <c r="D407" s="3"/>
      <c r="E407" s="9"/>
      <c r="F407" s="931"/>
      <c r="G407" s="3"/>
      <c r="H407" s="10"/>
      <c r="I407" s="7"/>
      <c r="J407" s="1327"/>
      <c r="K407" s="253"/>
      <c r="L407" s="253"/>
      <c r="M407" s="7"/>
      <c r="N407" s="7"/>
      <c r="O407" s="7"/>
      <c r="P407" s="7"/>
      <c r="Q407" s="3"/>
      <c r="R407" s="7"/>
      <c r="S407" s="7"/>
      <c r="T407" s="7"/>
      <c r="U407" s="7"/>
      <c r="V407" s="7"/>
      <c r="W407" s="7"/>
      <c r="X407" s="7"/>
      <c r="Y407" s="7"/>
      <c r="Z407" s="7"/>
      <c r="AA407" s="7"/>
      <c r="AB407" s="7"/>
      <c r="AC407" s="7"/>
      <c r="AD407" s="7"/>
      <c r="AE407" s="7"/>
    </row>
    <row r="408" spans="1:31" ht="13.5" customHeight="1">
      <c r="A408" s="1"/>
      <c r="B408" s="1315"/>
      <c r="C408" s="3"/>
      <c r="D408" s="3"/>
      <c r="E408" s="9"/>
      <c r="F408" s="931"/>
      <c r="G408" s="3"/>
      <c r="H408" s="10"/>
      <c r="I408" s="7"/>
      <c r="J408" s="1327"/>
      <c r="K408" s="253"/>
      <c r="L408" s="253"/>
      <c r="M408" s="7"/>
      <c r="N408" s="7"/>
      <c r="O408" s="7"/>
      <c r="P408" s="7"/>
      <c r="Q408" s="3"/>
      <c r="R408" s="7"/>
      <c r="S408" s="7"/>
      <c r="T408" s="7"/>
      <c r="U408" s="7"/>
      <c r="V408" s="7"/>
      <c r="W408" s="7"/>
      <c r="X408" s="7"/>
      <c r="Y408" s="7"/>
      <c r="Z408" s="7"/>
      <c r="AA408" s="7"/>
      <c r="AB408" s="7"/>
      <c r="AC408" s="7"/>
      <c r="AD408" s="7"/>
      <c r="AE408" s="7"/>
    </row>
    <row r="409" spans="1:31" ht="13.5" customHeight="1">
      <c r="A409" s="1"/>
      <c r="B409" s="1315"/>
      <c r="C409" s="3"/>
      <c r="D409" s="3"/>
      <c r="E409" s="9"/>
      <c r="F409" s="931"/>
      <c r="G409" s="3"/>
      <c r="H409" s="10"/>
      <c r="I409" s="7"/>
      <c r="J409" s="1327"/>
      <c r="K409" s="253"/>
      <c r="L409" s="253"/>
      <c r="M409" s="7"/>
      <c r="N409" s="7"/>
      <c r="O409" s="7"/>
      <c r="P409" s="7"/>
      <c r="Q409" s="3"/>
      <c r="R409" s="7"/>
      <c r="S409" s="7"/>
      <c r="T409" s="7"/>
      <c r="U409" s="7"/>
      <c r="V409" s="7"/>
      <c r="W409" s="7"/>
      <c r="X409" s="7"/>
      <c r="Y409" s="7"/>
      <c r="Z409" s="7"/>
      <c r="AA409" s="7"/>
      <c r="AB409" s="7"/>
      <c r="AC409" s="7"/>
      <c r="AD409" s="7"/>
      <c r="AE409" s="7"/>
    </row>
    <row r="410" spans="1:31" ht="13.5" customHeight="1">
      <c r="A410" s="1"/>
      <c r="B410" s="1315"/>
      <c r="C410" s="3"/>
      <c r="D410" s="3"/>
      <c r="E410" s="9"/>
      <c r="F410" s="931"/>
      <c r="G410" s="3"/>
      <c r="H410" s="10"/>
      <c r="I410" s="7"/>
      <c r="J410" s="1327"/>
      <c r="K410" s="253"/>
      <c r="L410" s="253"/>
      <c r="M410" s="7"/>
      <c r="N410" s="7"/>
      <c r="O410" s="7"/>
      <c r="P410" s="7"/>
      <c r="Q410" s="3"/>
      <c r="R410" s="7"/>
      <c r="S410" s="7"/>
      <c r="T410" s="7"/>
      <c r="U410" s="7"/>
      <c r="V410" s="7"/>
      <c r="W410" s="7"/>
      <c r="X410" s="7"/>
      <c r="Y410" s="7"/>
      <c r="Z410" s="7"/>
      <c r="AA410" s="7"/>
      <c r="AB410" s="7"/>
      <c r="AC410" s="7"/>
      <c r="AD410" s="7"/>
      <c r="AE410" s="7"/>
    </row>
    <row r="411" spans="1:31" ht="13.5" customHeight="1">
      <c r="A411" s="1"/>
      <c r="B411" s="1315"/>
      <c r="C411" s="3"/>
      <c r="D411" s="3"/>
      <c r="E411" s="9"/>
      <c r="F411" s="931"/>
      <c r="G411" s="3"/>
      <c r="H411" s="10"/>
      <c r="I411" s="7"/>
      <c r="J411" s="1327"/>
      <c r="K411" s="253"/>
      <c r="L411" s="253"/>
      <c r="M411" s="7"/>
      <c r="N411" s="7"/>
      <c r="O411" s="7"/>
      <c r="P411" s="7"/>
      <c r="Q411" s="3"/>
      <c r="R411" s="7"/>
      <c r="S411" s="7"/>
      <c r="T411" s="7"/>
      <c r="U411" s="7"/>
      <c r="V411" s="7"/>
      <c r="W411" s="7"/>
      <c r="X411" s="7"/>
      <c r="Y411" s="7"/>
      <c r="Z411" s="7"/>
      <c r="AA411" s="7"/>
      <c r="AB411" s="7"/>
      <c r="AC411" s="7"/>
      <c r="AD411" s="7"/>
      <c r="AE411" s="7"/>
    </row>
    <row r="412" spans="1:31" ht="13.5" customHeight="1">
      <c r="A412" s="1"/>
      <c r="B412" s="1315"/>
      <c r="C412" s="3"/>
      <c r="D412" s="3"/>
      <c r="E412" s="9"/>
      <c r="F412" s="931"/>
      <c r="G412" s="3"/>
      <c r="H412" s="10"/>
      <c r="I412" s="7"/>
      <c r="J412" s="1327"/>
      <c r="K412" s="253"/>
      <c r="L412" s="253"/>
      <c r="M412" s="7"/>
      <c r="N412" s="7"/>
      <c r="O412" s="7"/>
      <c r="P412" s="7"/>
      <c r="Q412" s="3"/>
      <c r="R412" s="7"/>
      <c r="S412" s="7"/>
      <c r="T412" s="7"/>
      <c r="U412" s="7"/>
      <c r="V412" s="7"/>
      <c r="W412" s="7"/>
      <c r="X412" s="7"/>
      <c r="Y412" s="7"/>
      <c r="Z412" s="7"/>
      <c r="AA412" s="7"/>
      <c r="AB412" s="7"/>
      <c r="AC412" s="7"/>
      <c r="AD412" s="7"/>
      <c r="AE412" s="7"/>
    </row>
    <row r="413" spans="1:31" ht="13.5" customHeight="1">
      <c r="A413" s="1"/>
      <c r="B413" s="1315"/>
      <c r="C413" s="3"/>
      <c r="D413" s="3"/>
      <c r="E413" s="9"/>
      <c r="F413" s="931"/>
      <c r="G413" s="3"/>
      <c r="H413" s="10"/>
      <c r="I413" s="7"/>
      <c r="J413" s="1327"/>
      <c r="K413" s="253"/>
      <c r="L413" s="253"/>
      <c r="M413" s="7"/>
      <c r="N413" s="7"/>
      <c r="O413" s="7"/>
      <c r="P413" s="7"/>
      <c r="Q413" s="3"/>
      <c r="R413" s="7"/>
      <c r="S413" s="7"/>
      <c r="T413" s="7"/>
      <c r="U413" s="7"/>
      <c r="V413" s="7"/>
      <c r="W413" s="7"/>
      <c r="X413" s="7"/>
      <c r="Y413" s="7"/>
      <c r="Z413" s="7"/>
      <c r="AA413" s="7"/>
      <c r="AB413" s="7"/>
      <c r="AC413" s="7"/>
      <c r="AD413" s="7"/>
      <c r="AE413" s="7"/>
    </row>
    <row r="414" spans="1:31" ht="13.5" customHeight="1">
      <c r="A414" s="1"/>
      <c r="B414" s="1315"/>
      <c r="C414" s="3"/>
      <c r="D414" s="3"/>
      <c r="E414" s="9"/>
      <c r="F414" s="931"/>
      <c r="G414" s="3"/>
      <c r="H414" s="10"/>
      <c r="I414" s="7"/>
      <c r="J414" s="1327"/>
      <c r="K414" s="253"/>
      <c r="L414" s="253"/>
      <c r="M414" s="7"/>
      <c r="N414" s="7"/>
      <c r="O414" s="7"/>
      <c r="P414" s="7"/>
      <c r="Q414" s="3"/>
      <c r="R414" s="7"/>
      <c r="S414" s="7"/>
      <c r="T414" s="7"/>
      <c r="U414" s="7"/>
      <c r="V414" s="7"/>
      <c r="W414" s="7"/>
      <c r="X414" s="7"/>
      <c r="Y414" s="7"/>
      <c r="Z414" s="7"/>
      <c r="AA414" s="7"/>
      <c r="AB414" s="7"/>
      <c r="AC414" s="7"/>
      <c r="AD414" s="7"/>
      <c r="AE414" s="7"/>
    </row>
    <row r="415" spans="1:31" ht="13.5" customHeight="1">
      <c r="A415" s="1"/>
      <c r="B415" s="1315"/>
      <c r="C415" s="3"/>
      <c r="D415" s="3"/>
      <c r="E415" s="9"/>
      <c r="F415" s="931"/>
      <c r="G415" s="3"/>
      <c r="H415" s="10"/>
      <c r="I415" s="7"/>
      <c r="J415" s="1327"/>
      <c r="K415" s="253"/>
      <c r="L415" s="253"/>
      <c r="M415" s="7"/>
      <c r="N415" s="7"/>
      <c r="O415" s="7"/>
      <c r="P415" s="7"/>
      <c r="Q415" s="3"/>
      <c r="R415" s="7"/>
      <c r="S415" s="7"/>
      <c r="T415" s="7"/>
      <c r="U415" s="7"/>
      <c r="V415" s="7"/>
      <c r="W415" s="7"/>
      <c r="X415" s="7"/>
      <c r="Y415" s="7"/>
      <c r="Z415" s="7"/>
      <c r="AA415" s="7"/>
      <c r="AB415" s="7"/>
      <c r="AC415" s="7"/>
      <c r="AD415" s="7"/>
      <c r="AE415" s="7"/>
    </row>
    <row r="416" spans="1:31" ht="13.5" customHeight="1">
      <c r="A416" s="1"/>
      <c r="B416" s="1315"/>
      <c r="C416" s="3"/>
      <c r="D416" s="3"/>
      <c r="E416" s="9"/>
      <c r="F416" s="931"/>
      <c r="G416" s="3"/>
      <c r="H416" s="10"/>
      <c r="I416" s="7"/>
      <c r="J416" s="1327"/>
      <c r="K416" s="253"/>
      <c r="L416" s="253"/>
      <c r="M416" s="7"/>
      <c r="N416" s="7"/>
      <c r="O416" s="7"/>
      <c r="P416" s="7"/>
      <c r="Q416" s="3"/>
      <c r="R416" s="7"/>
      <c r="S416" s="7"/>
      <c r="T416" s="7"/>
      <c r="U416" s="7"/>
      <c r="V416" s="7"/>
      <c r="W416" s="7"/>
      <c r="X416" s="7"/>
      <c r="Y416" s="7"/>
      <c r="Z416" s="7"/>
      <c r="AA416" s="7"/>
      <c r="AB416" s="7"/>
      <c r="AC416" s="7"/>
      <c r="AD416" s="7"/>
      <c r="AE416" s="7"/>
    </row>
    <row r="417" spans="1:31" ht="13.5" customHeight="1">
      <c r="A417" s="1"/>
      <c r="B417" s="1315"/>
      <c r="C417" s="3"/>
      <c r="D417" s="3"/>
      <c r="E417" s="9"/>
      <c r="F417" s="931"/>
      <c r="G417" s="3"/>
      <c r="H417" s="10"/>
      <c r="I417" s="7"/>
      <c r="J417" s="1327"/>
      <c r="K417" s="253"/>
      <c r="L417" s="253"/>
      <c r="M417" s="7"/>
      <c r="N417" s="7"/>
      <c r="O417" s="7"/>
      <c r="P417" s="7"/>
      <c r="Q417" s="3"/>
      <c r="R417" s="7"/>
      <c r="S417" s="7"/>
      <c r="T417" s="7"/>
      <c r="U417" s="7"/>
      <c r="V417" s="7"/>
      <c r="W417" s="7"/>
      <c r="X417" s="7"/>
      <c r="Y417" s="7"/>
      <c r="Z417" s="7"/>
      <c r="AA417" s="7"/>
      <c r="AB417" s="7"/>
      <c r="AC417" s="7"/>
      <c r="AD417" s="7"/>
      <c r="AE417" s="7"/>
    </row>
    <row r="418" spans="1:31" ht="13.5" customHeight="1">
      <c r="A418" s="1"/>
      <c r="B418" s="1315"/>
      <c r="C418" s="3"/>
      <c r="D418" s="3"/>
      <c r="E418" s="9"/>
      <c r="F418" s="931"/>
      <c r="G418" s="3"/>
      <c r="H418" s="10"/>
      <c r="I418" s="7"/>
      <c r="J418" s="1327"/>
      <c r="K418" s="253"/>
      <c r="L418" s="253"/>
      <c r="M418" s="7"/>
      <c r="N418" s="7"/>
      <c r="O418" s="7"/>
      <c r="P418" s="7"/>
      <c r="Q418" s="3"/>
      <c r="R418" s="7"/>
      <c r="S418" s="7"/>
      <c r="T418" s="7"/>
      <c r="U418" s="7"/>
      <c r="V418" s="7"/>
      <c r="W418" s="7"/>
      <c r="X418" s="7"/>
      <c r="Y418" s="7"/>
      <c r="Z418" s="7"/>
      <c r="AA418" s="7"/>
      <c r="AB418" s="7"/>
      <c r="AC418" s="7"/>
      <c r="AD418" s="7"/>
      <c r="AE418" s="7"/>
    </row>
    <row r="419" spans="1:31" ht="13.5" customHeight="1">
      <c r="A419" s="1"/>
      <c r="B419" s="1315"/>
      <c r="C419" s="3"/>
      <c r="D419" s="3"/>
      <c r="E419" s="9"/>
      <c r="F419" s="931"/>
      <c r="G419" s="3"/>
      <c r="H419" s="10"/>
      <c r="I419" s="7"/>
      <c r="J419" s="1327"/>
      <c r="K419" s="253"/>
      <c r="L419" s="253"/>
      <c r="M419" s="7"/>
      <c r="N419" s="7"/>
      <c r="O419" s="7"/>
      <c r="P419" s="7"/>
      <c r="Q419" s="3"/>
      <c r="R419" s="7"/>
      <c r="S419" s="7"/>
      <c r="T419" s="7"/>
      <c r="U419" s="7"/>
      <c r="V419" s="7"/>
      <c r="W419" s="7"/>
      <c r="X419" s="7"/>
      <c r="Y419" s="7"/>
      <c r="Z419" s="7"/>
      <c r="AA419" s="7"/>
      <c r="AB419" s="7"/>
      <c r="AC419" s="7"/>
      <c r="AD419" s="7"/>
      <c r="AE419" s="7"/>
    </row>
    <row r="420" spans="1:31" ht="13.5" customHeight="1">
      <c r="A420" s="1"/>
      <c r="B420" s="1315"/>
      <c r="C420" s="3"/>
      <c r="D420" s="3"/>
      <c r="E420" s="9"/>
      <c r="F420" s="931"/>
      <c r="G420" s="3"/>
      <c r="H420" s="10"/>
      <c r="I420" s="7"/>
      <c r="J420" s="1327"/>
      <c r="K420" s="253"/>
      <c r="L420" s="253"/>
      <c r="M420" s="7"/>
      <c r="N420" s="7"/>
      <c r="O420" s="7"/>
      <c r="P420" s="7"/>
      <c r="Q420" s="3"/>
      <c r="R420" s="7"/>
      <c r="S420" s="7"/>
      <c r="T420" s="7"/>
      <c r="U420" s="7"/>
      <c r="V420" s="7"/>
      <c r="W420" s="7"/>
      <c r="X420" s="7"/>
      <c r="Y420" s="7"/>
      <c r="Z420" s="7"/>
      <c r="AA420" s="7"/>
      <c r="AB420" s="7"/>
      <c r="AC420" s="7"/>
      <c r="AD420" s="7"/>
      <c r="AE420" s="7"/>
    </row>
    <row r="421" spans="1:31" ht="13.5" customHeight="1">
      <c r="A421" s="1"/>
      <c r="B421" s="1315"/>
      <c r="C421" s="3"/>
      <c r="D421" s="3"/>
      <c r="E421" s="9"/>
      <c r="F421" s="931"/>
      <c r="G421" s="3"/>
      <c r="H421" s="10"/>
      <c r="I421" s="7"/>
      <c r="J421" s="1327"/>
      <c r="K421" s="253"/>
      <c r="L421" s="253"/>
      <c r="M421" s="7"/>
      <c r="N421" s="7"/>
      <c r="O421" s="7"/>
      <c r="P421" s="7"/>
      <c r="Q421" s="3"/>
      <c r="R421" s="7"/>
      <c r="S421" s="7"/>
      <c r="T421" s="7"/>
      <c r="U421" s="7"/>
      <c r="V421" s="7"/>
      <c r="W421" s="7"/>
      <c r="X421" s="7"/>
      <c r="Y421" s="7"/>
      <c r="Z421" s="7"/>
      <c r="AA421" s="7"/>
      <c r="AB421" s="7"/>
      <c r="AC421" s="7"/>
      <c r="AD421" s="7"/>
      <c r="AE421" s="7"/>
    </row>
    <row r="422" spans="1:31" ht="13.5" customHeight="1">
      <c r="A422" s="1"/>
      <c r="B422" s="1315"/>
      <c r="C422" s="3"/>
      <c r="D422" s="3"/>
      <c r="E422" s="9"/>
      <c r="F422" s="931"/>
      <c r="G422" s="3"/>
      <c r="H422" s="10"/>
      <c r="I422" s="7"/>
      <c r="J422" s="1327"/>
      <c r="K422" s="253"/>
      <c r="L422" s="253"/>
      <c r="M422" s="7"/>
      <c r="N422" s="7"/>
      <c r="O422" s="7"/>
      <c r="P422" s="7"/>
      <c r="Q422" s="3"/>
      <c r="R422" s="7"/>
      <c r="S422" s="7"/>
      <c r="T422" s="7"/>
      <c r="U422" s="7"/>
      <c r="V422" s="7"/>
      <c r="W422" s="7"/>
      <c r="X422" s="7"/>
      <c r="Y422" s="7"/>
      <c r="Z422" s="7"/>
      <c r="AA422" s="7"/>
      <c r="AB422" s="7"/>
      <c r="AC422" s="7"/>
      <c r="AD422" s="7"/>
      <c r="AE422" s="7"/>
    </row>
    <row r="423" spans="1:31" ht="13.5" customHeight="1">
      <c r="A423" s="1"/>
      <c r="B423" s="1315"/>
      <c r="C423" s="3"/>
      <c r="D423" s="3"/>
      <c r="E423" s="9"/>
      <c r="F423" s="931"/>
      <c r="G423" s="3"/>
      <c r="H423" s="10"/>
      <c r="I423" s="7"/>
      <c r="J423" s="1327"/>
      <c r="K423" s="253"/>
      <c r="L423" s="253"/>
      <c r="M423" s="7"/>
      <c r="N423" s="7"/>
      <c r="O423" s="7"/>
      <c r="P423" s="7"/>
      <c r="Q423" s="3"/>
      <c r="R423" s="7"/>
      <c r="S423" s="7"/>
      <c r="T423" s="7"/>
      <c r="U423" s="7"/>
      <c r="V423" s="7"/>
      <c r="W423" s="7"/>
      <c r="X423" s="7"/>
      <c r="Y423" s="7"/>
      <c r="Z423" s="7"/>
      <c r="AA423" s="7"/>
      <c r="AB423" s="7"/>
      <c r="AC423" s="7"/>
      <c r="AD423" s="7"/>
      <c r="AE423" s="7"/>
    </row>
    <row r="424" spans="1:31" ht="13.5" customHeight="1">
      <c r="A424" s="1"/>
      <c r="B424" s="1315"/>
      <c r="C424" s="3"/>
      <c r="D424" s="3"/>
      <c r="E424" s="9"/>
      <c r="F424" s="931"/>
      <c r="G424" s="3"/>
      <c r="H424" s="10"/>
      <c r="I424" s="7"/>
      <c r="J424" s="1327"/>
      <c r="K424" s="253"/>
      <c r="L424" s="253"/>
      <c r="M424" s="7"/>
      <c r="N424" s="7"/>
      <c r="O424" s="7"/>
      <c r="P424" s="7"/>
      <c r="Q424" s="3"/>
      <c r="R424" s="7"/>
      <c r="S424" s="7"/>
      <c r="T424" s="7"/>
      <c r="U424" s="7"/>
      <c r="V424" s="7"/>
      <c r="W424" s="7"/>
      <c r="X424" s="7"/>
      <c r="Y424" s="7"/>
      <c r="Z424" s="7"/>
      <c r="AA424" s="7"/>
      <c r="AB424" s="7"/>
      <c r="AC424" s="7"/>
      <c r="AD424" s="7"/>
      <c r="AE424" s="7"/>
    </row>
    <row r="425" spans="1:31" ht="13.5" customHeight="1">
      <c r="A425" s="1"/>
      <c r="B425" s="1315"/>
      <c r="C425" s="3"/>
      <c r="D425" s="3"/>
      <c r="E425" s="9"/>
      <c r="F425" s="931"/>
      <c r="G425" s="3"/>
      <c r="H425" s="10"/>
      <c r="I425" s="7"/>
      <c r="J425" s="1327"/>
      <c r="K425" s="253"/>
      <c r="L425" s="253"/>
      <c r="M425" s="7"/>
      <c r="N425" s="7"/>
      <c r="O425" s="7"/>
      <c r="P425" s="7"/>
      <c r="Q425" s="3"/>
      <c r="R425" s="7"/>
      <c r="S425" s="7"/>
      <c r="T425" s="7"/>
      <c r="U425" s="7"/>
      <c r="V425" s="7"/>
      <c r="W425" s="7"/>
      <c r="X425" s="7"/>
      <c r="Y425" s="7"/>
      <c r="Z425" s="7"/>
      <c r="AA425" s="7"/>
      <c r="AB425" s="7"/>
      <c r="AC425" s="7"/>
      <c r="AD425" s="7"/>
      <c r="AE425" s="7"/>
    </row>
    <row r="426" spans="1:31" ht="13.5" customHeight="1">
      <c r="A426" s="1"/>
      <c r="B426" s="1315"/>
      <c r="C426" s="3"/>
      <c r="D426" s="3"/>
      <c r="E426" s="9"/>
      <c r="F426" s="931"/>
      <c r="G426" s="3"/>
      <c r="H426" s="10"/>
      <c r="I426" s="7"/>
      <c r="J426" s="1327"/>
      <c r="K426" s="253"/>
      <c r="L426" s="253"/>
      <c r="M426" s="7"/>
      <c r="N426" s="7"/>
      <c r="O426" s="7"/>
      <c r="P426" s="7"/>
      <c r="Q426" s="3"/>
      <c r="R426" s="7"/>
      <c r="S426" s="7"/>
      <c r="T426" s="7"/>
      <c r="U426" s="7"/>
      <c r="V426" s="7"/>
      <c r="W426" s="7"/>
      <c r="X426" s="7"/>
      <c r="Y426" s="7"/>
      <c r="Z426" s="7"/>
      <c r="AA426" s="7"/>
      <c r="AB426" s="7"/>
      <c r="AC426" s="7"/>
      <c r="AD426" s="7"/>
      <c r="AE426" s="7"/>
    </row>
    <row r="427" spans="1:31" ht="13.5" customHeight="1">
      <c r="A427" s="1"/>
      <c r="B427" s="1315"/>
      <c r="C427" s="3"/>
      <c r="D427" s="3"/>
      <c r="E427" s="9"/>
      <c r="F427" s="931"/>
      <c r="G427" s="3"/>
      <c r="H427" s="10"/>
      <c r="I427" s="7"/>
      <c r="J427" s="1327"/>
      <c r="K427" s="253"/>
      <c r="L427" s="253"/>
      <c r="M427" s="7"/>
      <c r="N427" s="7"/>
      <c r="O427" s="7"/>
      <c r="P427" s="7"/>
      <c r="Q427" s="3"/>
      <c r="R427" s="7"/>
      <c r="S427" s="7"/>
      <c r="T427" s="7"/>
      <c r="U427" s="7"/>
      <c r="V427" s="7"/>
      <c r="W427" s="7"/>
      <c r="X427" s="7"/>
      <c r="Y427" s="7"/>
      <c r="Z427" s="7"/>
      <c r="AA427" s="7"/>
      <c r="AB427" s="7"/>
      <c r="AC427" s="7"/>
      <c r="AD427" s="7"/>
      <c r="AE427" s="7"/>
    </row>
    <row r="428" spans="1:31" ht="13.5" customHeight="1">
      <c r="A428" s="1"/>
      <c r="B428" s="1315"/>
      <c r="C428" s="3"/>
      <c r="D428" s="3"/>
      <c r="E428" s="9"/>
      <c r="F428" s="931"/>
      <c r="G428" s="3"/>
      <c r="H428" s="10"/>
      <c r="I428" s="7"/>
      <c r="J428" s="1327"/>
      <c r="K428" s="253"/>
      <c r="L428" s="253"/>
      <c r="M428" s="7"/>
      <c r="N428" s="7"/>
      <c r="O428" s="7"/>
      <c r="P428" s="7"/>
      <c r="Q428" s="3"/>
      <c r="R428" s="7"/>
      <c r="S428" s="7"/>
      <c r="T428" s="7"/>
      <c r="U428" s="7"/>
      <c r="V428" s="7"/>
      <c r="W428" s="7"/>
      <c r="X428" s="7"/>
      <c r="Y428" s="7"/>
      <c r="Z428" s="7"/>
      <c r="AA428" s="7"/>
      <c r="AB428" s="7"/>
      <c r="AC428" s="7"/>
      <c r="AD428" s="7"/>
      <c r="AE428" s="7"/>
    </row>
    <row r="429" spans="1:31" ht="13.5" customHeight="1">
      <c r="A429" s="1"/>
      <c r="B429" s="1315"/>
      <c r="C429" s="3"/>
      <c r="D429" s="3"/>
      <c r="E429" s="9"/>
      <c r="F429" s="931"/>
      <c r="G429" s="3"/>
      <c r="H429" s="10"/>
      <c r="I429" s="7"/>
      <c r="J429" s="1327"/>
      <c r="K429" s="253"/>
      <c r="L429" s="253"/>
      <c r="M429" s="7"/>
      <c r="N429" s="7"/>
      <c r="O429" s="7"/>
      <c r="P429" s="7"/>
      <c r="Q429" s="3"/>
      <c r="R429" s="7"/>
      <c r="S429" s="7"/>
      <c r="T429" s="7"/>
      <c r="U429" s="7"/>
      <c r="V429" s="7"/>
      <c r="W429" s="7"/>
      <c r="X429" s="7"/>
      <c r="Y429" s="7"/>
      <c r="Z429" s="7"/>
      <c r="AA429" s="7"/>
      <c r="AB429" s="7"/>
      <c r="AC429" s="7"/>
      <c r="AD429" s="7"/>
      <c r="AE429" s="7"/>
    </row>
    <row r="430" spans="1:31" ht="13.5" customHeight="1">
      <c r="A430" s="1"/>
      <c r="B430" s="1315"/>
      <c r="C430" s="3"/>
      <c r="D430" s="3"/>
      <c r="E430" s="9"/>
      <c r="F430" s="931"/>
      <c r="G430" s="3"/>
      <c r="H430" s="10"/>
      <c r="I430" s="7"/>
      <c r="J430" s="1327"/>
      <c r="K430" s="253"/>
      <c r="L430" s="253"/>
      <c r="M430" s="7"/>
      <c r="N430" s="7"/>
      <c r="O430" s="7"/>
      <c r="P430" s="7"/>
      <c r="Q430" s="3"/>
      <c r="R430" s="7"/>
      <c r="S430" s="7"/>
      <c r="T430" s="7"/>
      <c r="U430" s="7"/>
      <c r="V430" s="7"/>
      <c r="W430" s="7"/>
      <c r="X430" s="7"/>
      <c r="Y430" s="7"/>
      <c r="Z430" s="7"/>
      <c r="AA430" s="7"/>
      <c r="AB430" s="7"/>
      <c r="AC430" s="7"/>
      <c r="AD430" s="7"/>
      <c r="AE430" s="7"/>
    </row>
    <row r="431" spans="1:31" ht="13.5" customHeight="1">
      <c r="A431" s="1"/>
      <c r="B431" s="1315"/>
      <c r="C431" s="3"/>
      <c r="D431" s="3"/>
      <c r="E431" s="9"/>
      <c r="F431" s="931"/>
      <c r="G431" s="3"/>
      <c r="H431" s="10"/>
      <c r="I431" s="7"/>
      <c r="J431" s="1327"/>
      <c r="K431" s="253"/>
      <c r="L431" s="253"/>
      <c r="M431" s="7"/>
      <c r="N431" s="7"/>
      <c r="O431" s="7"/>
      <c r="P431" s="7"/>
      <c r="Q431" s="3"/>
      <c r="R431" s="7"/>
      <c r="S431" s="7"/>
      <c r="T431" s="7"/>
      <c r="U431" s="7"/>
      <c r="V431" s="7"/>
      <c r="W431" s="7"/>
      <c r="X431" s="7"/>
      <c r="Y431" s="7"/>
      <c r="Z431" s="7"/>
      <c r="AA431" s="7"/>
      <c r="AB431" s="7"/>
      <c r="AC431" s="7"/>
      <c r="AD431" s="7"/>
      <c r="AE431" s="7"/>
    </row>
    <row r="432" spans="1:31" ht="13.5" customHeight="1">
      <c r="A432" s="1"/>
      <c r="B432" s="1315"/>
      <c r="C432" s="3"/>
      <c r="D432" s="3"/>
      <c r="E432" s="9"/>
      <c r="F432" s="931"/>
      <c r="G432" s="3"/>
      <c r="H432" s="10"/>
      <c r="I432" s="7"/>
      <c r="J432" s="1327"/>
      <c r="K432" s="253"/>
      <c r="L432" s="253"/>
      <c r="M432" s="7"/>
      <c r="N432" s="7"/>
      <c r="O432" s="7"/>
      <c r="P432" s="7"/>
      <c r="Q432" s="3"/>
      <c r="R432" s="7"/>
      <c r="S432" s="7"/>
      <c r="T432" s="7"/>
      <c r="U432" s="7"/>
      <c r="V432" s="7"/>
      <c r="W432" s="7"/>
      <c r="X432" s="7"/>
      <c r="Y432" s="7"/>
      <c r="Z432" s="7"/>
      <c r="AA432" s="7"/>
      <c r="AB432" s="7"/>
      <c r="AC432" s="7"/>
      <c r="AD432" s="7"/>
      <c r="AE432" s="7"/>
    </row>
    <row r="433" spans="1:31" ht="13.5" customHeight="1">
      <c r="A433" s="1"/>
      <c r="B433" s="1315"/>
      <c r="C433" s="3"/>
      <c r="D433" s="3"/>
      <c r="E433" s="9"/>
      <c r="F433" s="931"/>
      <c r="G433" s="3"/>
      <c r="H433" s="10"/>
      <c r="I433" s="7"/>
      <c r="J433" s="1327"/>
      <c r="K433" s="253"/>
      <c r="L433" s="253"/>
      <c r="M433" s="7"/>
      <c r="N433" s="7"/>
      <c r="O433" s="7"/>
      <c r="P433" s="7"/>
      <c r="Q433" s="3"/>
      <c r="R433" s="7"/>
      <c r="S433" s="7"/>
      <c r="T433" s="7"/>
      <c r="U433" s="7"/>
      <c r="V433" s="7"/>
      <c r="W433" s="7"/>
      <c r="X433" s="7"/>
      <c r="Y433" s="7"/>
      <c r="Z433" s="7"/>
      <c r="AA433" s="7"/>
      <c r="AB433" s="7"/>
      <c r="AC433" s="7"/>
      <c r="AD433" s="7"/>
      <c r="AE433" s="7"/>
    </row>
    <row r="434" spans="1:31" ht="13.5" customHeight="1">
      <c r="A434" s="1"/>
      <c r="B434" s="1315"/>
      <c r="C434" s="3"/>
      <c r="D434" s="3"/>
      <c r="E434" s="9"/>
      <c r="F434" s="931"/>
      <c r="G434" s="3"/>
      <c r="H434" s="10"/>
      <c r="I434" s="7"/>
      <c r="J434" s="1327"/>
      <c r="K434" s="253"/>
      <c r="L434" s="253"/>
      <c r="M434" s="7"/>
      <c r="N434" s="7"/>
      <c r="O434" s="7"/>
      <c r="P434" s="7"/>
      <c r="Q434" s="3"/>
      <c r="R434" s="7"/>
      <c r="S434" s="7"/>
      <c r="T434" s="7"/>
      <c r="U434" s="7"/>
      <c r="V434" s="7"/>
      <c r="W434" s="7"/>
      <c r="X434" s="7"/>
      <c r="Y434" s="7"/>
      <c r="Z434" s="7"/>
      <c r="AA434" s="7"/>
      <c r="AB434" s="7"/>
      <c r="AC434" s="7"/>
      <c r="AD434" s="7"/>
      <c r="AE434" s="7"/>
    </row>
    <row r="435" spans="1:31" ht="13.5" customHeight="1">
      <c r="A435" s="1"/>
      <c r="B435" s="1315"/>
      <c r="C435" s="3"/>
      <c r="D435" s="3"/>
      <c r="E435" s="9"/>
      <c r="F435" s="931"/>
      <c r="G435" s="3"/>
      <c r="H435" s="10"/>
      <c r="I435" s="7"/>
      <c r="J435" s="1327"/>
      <c r="K435" s="253"/>
      <c r="L435" s="253"/>
      <c r="M435" s="7"/>
      <c r="N435" s="7"/>
      <c r="O435" s="7"/>
      <c r="P435" s="7"/>
      <c r="Q435" s="3"/>
      <c r="R435" s="7"/>
      <c r="S435" s="7"/>
      <c r="T435" s="7"/>
      <c r="U435" s="7"/>
      <c r="V435" s="7"/>
      <c r="W435" s="7"/>
      <c r="X435" s="7"/>
      <c r="Y435" s="7"/>
      <c r="Z435" s="7"/>
      <c r="AA435" s="7"/>
      <c r="AB435" s="7"/>
      <c r="AC435" s="7"/>
      <c r="AD435" s="7"/>
      <c r="AE435" s="7"/>
    </row>
    <row r="436" spans="1:31" ht="13.5" customHeight="1">
      <c r="A436" s="1"/>
      <c r="B436" s="1315"/>
      <c r="C436" s="3"/>
      <c r="D436" s="3"/>
      <c r="E436" s="9"/>
      <c r="F436" s="931"/>
      <c r="G436" s="3"/>
      <c r="H436" s="10"/>
      <c r="I436" s="7"/>
      <c r="J436" s="1327"/>
      <c r="K436" s="253"/>
      <c r="L436" s="253"/>
      <c r="M436" s="7"/>
      <c r="N436" s="7"/>
      <c r="O436" s="7"/>
      <c r="P436" s="7"/>
      <c r="Q436" s="3"/>
      <c r="R436" s="7"/>
      <c r="S436" s="7"/>
      <c r="T436" s="7"/>
      <c r="U436" s="7"/>
      <c r="V436" s="7"/>
      <c r="W436" s="7"/>
      <c r="X436" s="7"/>
      <c r="Y436" s="7"/>
      <c r="Z436" s="7"/>
      <c r="AA436" s="7"/>
      <c r="AB436" s="7"/>
      <c r="AC436" s="7"/>
      <c r="AD436" s="7"/>
      <c r="AE436" s="7"/>
    </row>
    <row r="437" spans="1:31" ht="13.5" customHeight="1">
      <c r="A437" s="1"/>
      <c r="B437" s="1315"/>
      <c r="C437" s="3"/>
      <c r="D437" s="3"/>
      <c r="E437" s="9"/>
      <c r="F437" s="931"/>
      <c r="G437" s="3"/>
      <c r="H437" s="10"/>
      <c r="I437" s="7"/>
      <c r="J437" s="1327"/>
      <c r="K437" s="253"/>
      <c r="L437" s="253"/>
      <c r="M437" s="7"/>
      <c r="N437" s="7"/>
      <c r="O437" s="7"/>
      <c r="P437" s="7"/>
      <c r="Q437" s="3"/>
      <c r="R437" s="7"/>
      <c r="S437" s="7"/>
      <c r="T437" s="7"/>
      <c r="U437" s="7"/>
      <c r="V437" s="7"/>
      <c r="W437" s="7"/>
      <c r="X437" s="7"/>
      <c r="Y437" s="7"/>
      <c r="Z437" s="7"/>
      <c r="AA437" s="7"/>
      <c r="AB437" s="7"/>
      <c r="AC437" s="7"/>
      <c r="AD437" s="7"/>
      <c r="AE437" s="7"/>
    </row>
    <row r="438" spans="1:31" ht="13.5" customHeight="1">
      <c r="A438" s="1"/>
      <c r="B438" s="1315"/>
      <c r="C438" s="3"/>
      <c r="D438" s="3"/>
      <c r="E438" s="9"/>
      <c r="F438" s="931"/>
      <c r="G438" s="3"/>
      <c r="H438" s="10"/>
      <c r="I438" s="7"/>
      <c r="J438" s="1327"/>
      <c r="K438" s="253"/>
      <c r="L438" s="253"/>
      <c r="M438" s="7"/>
      <c r="N438" s="7"/>
      <c r="O438" s="7"/>
      <c r="P438" s="7"/>
      <c r="Q438" s="3"/>
      <c r="R438" s="7"/>
      <c r="S438" s="7"/>
      <c r="T438" s="7"/>
      <c r="U438" s="7"/>
      <c r="V438" s="7"/>
      <c r="W438" s="7"/>
      <c r="X438" s="7"/>
      <c r="Y438" s="7"/>
      <c r="Z438" s="7"/>
      <c r="AA438" s="7"/>
      <c r="AB438" s="7"/>
      <c r="AC438" s="7"/>
      <c r="AD438" s="7"/>
      <c r="AE438" s="7"/>
    </row>
    <row r="439" spans="1:31" ht="13.5" customHeight="1">
      <c r="A439" s="1"/>
      <c r="B439" s="1315"/>
      <c r="C439" s="3"/>
      <c r="D439" s="3"/>
      <c r="E439" s="9"/>
      <c r="F439" s="931"/>
      <c r="G439" s="3"/>
      <c r="H439" s="10"/>
      <c r="I439" s="7"/>
      <c r="J439" s="1327"/>
      <c r="K439" s="253"/>
      <c r="L439" s="253"/>
      <c r="M439" s="7"/>
      <c r="N439" s="7"/>
      <c r="O439" s="7"/>
      <c r="P439" s="7"/>
      <c r="Q439" s="3"/>
      <c r="R439" s="7"/>
      <c r="S439" s="7"/>
      <c r="T439" s="7"/>
      <c r="U439" s="7"/>
      <c r="V439" s="7"/>
      <c r="W439" s="7"/>
      <c r="X439" s="7"/>
      <c r="Y439" s="7"/>
      <c r="Z439" s="7"/>
      <c r="AA439" s="7"/>
      <c r="AB439" s="7"/>
      <c r="AC439" s="7"/>
      <c r="AD439" s="7"/>
      <c r="AE439" s="7"/>
    </row>
    <row r="440" spans="1:31" ht="13.5" customHeight="1">
      <c r="A440" s="1"/>
      <c r="B440" s="1315"/>
      <c r="C440" s="3"/>
      <c r="D440" s="3"/>
      <c r="E440" s="9"/>
      <c r="F440" s="931"/>
      <c r="G440" s="3"/>
      <c r="H440" s="10"/>
      <c r="I440" s="7"/>
      <c r="J440" s="1327"/>
      <c r="K440" s="253"/>
      <c r="L440" s="253"/>
      <c r="M440" s="7"/>
      <c r="N440" s="7"/>
      <c r="O440" s="7"/>
      <c r="P440" s="7"/>
      <c r="Q440" s="3"/>
      <c r="R440" s="7"/>
      <c r="S440" s="7"/>
      <c r="T440" s="7"/>
      <c r="U440" s="7"/>
      <c r="V440" s="7"/>
      <c r="W440" s="7"/>
      <c r="X440" s="7"/>
      <c r="Y440" s="7"/>
      <c r="Z440" s="7"/>
      <c r="AA440" s="7"/>
      <c r="AB440" s="7"/>
      <c r="AC440" s="7"/>
      <c r="AD440" s="7"/>
      <c r="AE440" s="7"/>
    </row>
    <row r="441" spans="1:31" ht="13.5" customHeight="1">
      <c r="A441" s="1"/>
      <c r="B441" s="1315"/>
      <c r="C441" s="3"/>
      <c r="D441" s="3"/>
      <c r="E441" s="9"/>
      <c r="F441" s="931"/>
      <c r="G441" s="3"/>
      <c r="H441" s="10"/>
      <c r="I441" s="7"/>
      <c r="J441" s="1327"/>
      <c r="K441" s="253"/>
      <c r="L441" s="253"/>
      <c r="M441" s="7"/>
      <c r="N441" s="7"/>
      <c r="O441" s="7"/>
      <c r="P441" s="7"/>
      <c r="Q441" s="3"/>
      <c r="R441" s="7"/>
      <c r="S441" s="7"/>
      <c r="T441" s="7"/>
      <c r="U441" s="7"/>
      <c r="V441" s="7"/>
      <c r="W441" s="7"/>
      <c r="X441" s="7"/>
      <c r="Y441" s="7"/>
      <c r="Z441" s="7"/>
      <c r="AA441" s="7"/>
      <c r="AB441" s="7"/>
      <c r="AC441" s="7"/>
      <c r="AD441" s="7"/>
      <c r="AE441" s="7"/>
    </row>
    <row r="442" spans="1:31" ht="13.5" customHeight="1">
      <c r="A442" s="1"/>
      <c r="B442" s="1315"/>
      <c r="C442" s="3"/>
      <c r="D442" s="3"/>
      <c r="E442" s="9"/>
      <c r="F442" s="931"/>
      <c r="G442" s="3"/>
      <c r="H442" s="10"/>
      <c r="I442" s="7"/>
      <c r="J442" s="1327"/>
      <c r="K442" s="253"/>
      <c r="L442" s="253"/>
      <c r="M442" s="7"/>
      <c r="N442" s="7"/>
      <c r="O442" s="7"/>
      <c r="P442" s="7"/>
      <c r="Q442" s="3"/>
      <c r="R442" s="7"/>
      <c r="S442" s="7"/>
      <c r="T442" s="7"/>
      <c r="U442" s="7"/>
      <c r="V442" s="7"/>
      <c r="W442" s="7"/>
      <c r="X442" s="7"/>
      <c r="Y442" s="7"/>
      <c r="Z442" s="7"/>
      <c r="AA442" s="7"/>
      <c r="AB442" s="7"/>
      <c r="AC442" s="7"/>
      <c r="AD442" s="7"/>
      <c r="AE442" s="7"/>
    </row>
    <row r="443" spans="1:31" ht="13.5" customHeight="1">
      <c r="A443" s="1"/>
      <c r="B443" s="1315"/>
      <c r="C443" s="3"/>
      <c r="D443" s="3"/>
      <c r="E443" s="9"/>
      <c r="F443" s="931"/>
      <c r="G443" s="3"/>
      <c r="H443" s="10"/>
      <c r="I443" s="7"/>
      <c r="J443" s="1327"/>
      <c r="K443" s="253"/>
      <c r="L443" s="253"/>
      <c r="M443" s="7"/>
      <c r="N443" s="7"/>
      <c r="O443" s="7"/>
      <c r="P443" s="7"/>
      <c r="Q443" s="3"/>
      <c r="R443" s="7"/>
      <c r="S443" s="7"/>
      <c r="T443" s="7"/>
      <c r="U443" s="7"/>
      <c r="V443" s="7"/>
      <c r="W443" s="7"/>
      <c r="X443" s="7"/>
      <c r="Y443" s="7"/>
      <c r="Z443" s="7"/>
      <c r="AA443" s="7"/>
      <c r="AB443" s="7"/>
      <c r="AC443" s="7"/>
      <c r="AD443" s="7"/>
      <c r="AE443" s="7"/>
    </row>
    <row r="444" spans="1:31" ht="13.5" customHeight="1">
      <c r="A444" s="1"/>
      <c r="B444" s="1315"/>
      <c r="C444" s="3"/>
      <c r="D444" s="3"/>
      <c r="E444" s="9"/>
      <c r="F444" s="931"/>
      <c r="G444" s="3"/>
      <c r="H444" s="10"/>
      <c r="I444" s="7"/>
      <c r="J444" s="1327"/>
      <c r="K444" s="253"/>
      <c r="L444" s="253"/>
      <c r="M444" s="7"/>
      <c r="N444" s="7"/>
      <c r="O444" s="7"/>
      <c r="P444" s="7"/>
      <c r="Q444" s="3"/>
      <c r="R444" s="7"/>
      <c r="S444" s="7"/>
      <c r="T444" s="7"/>
      <c r="U444" s="7"/>
      <c r="V444" s="7"/>
      <c r="W444" s="7"/>
      <c r="X444" s="7"/>
      <c r="Y444" s="7"/>
      <c r="Z444" s="7"/>
      <c r="AA444" s="7"/>
      <c r="AB444" s="7"/>
      <c r="AC444" s="7"/>
      <c r="AD444" s="7"/>
      <c r="AE444" s="7"/>
    </row>
    <row r="445" spans="1:31" ht="13.5" customHeight="1">
      <c r="A445" s="1"/>
      <c r="B445" s="1315"/>
      <c r="C445" s="3"/>
      <c r="D445" s="3"/>
      <c r="E445" s="9"/>
      <c r="F445" s="931"/>
      <c r="G445" s="3"/>
      <c r="H445" s="10"/>
      <c r="I445" s="7"/>
      <c r="J445" s="1327"/>
      <c r="K445" s="253"/>
      <c r="L445" s="253"/>
      <c r="M445" s="7"/>
      <c r="N445" s="7"/>
      <c r="O445" s="7"/>
      <c r="P445" s="7"/>
      <c r="Q445" s="3"/>
      <c r="R445" s="7"/>
      <c r="S445" s="7"/>
      <c r="T445" s="7"/>
      <c r="U445" s="7"/>
      <c r="V445" s="7"/>
      <c r="W445" s="7"/>
      <c r="X445" s="7"/>
      <c r="Y445" s="7"/>
      <c r="Z445" s="7"/>
      <c r="AA445" s="7"/>
      <c r="AB445" s="7"/>
      <c r="AC445" s="7"/>
      <c r="AD445" s="7"/>
      <c r="AE445" s="7"/>
    </row>
    <row r="446" spans="1:31" ht="13.5" customHeight="1">
      <c r="A446" s="1"/>
      <c r="B446" s="1315"/>
      <c r="C446" s="3"/>
      <c r="D446" s="3"/>
      <c r="E446" s="9"/>
      <c r="F446" s="931"/>
      <c r="G446" s="3"/>
      <c r="H446" s="10"/>
      <c r="I446" s="7"/>
      <c r="J446" s="1327"/>
      <c r="K446" s="253"/>
      <c r="L446" s="253"/>
      <c r="M446" s="7"/>
      <c r="N446" s="7"/>
      <c r="O446" s="7"/>
      <c r="P446" s="7"/>
      <c r="Q446" s="3"/>
      <c r="R446" s="7"/>
      <c r="S446" s="7"/>
      <c r="T446" s="7"/>
      <c r="U446" s="7"/>
      <c r="V446" s="7"/>
      <c r="W446" s="7"/>
      <c r="X446" s="7"/>
      <c r="Y446" s="7"/>
      <c r="Z446" s="7"/>
      <c r="AA446" s="7"/>
      <c r="AB446" s="7"/>
      <c r="AC446" s="7"/>
      <c r="AD446" s="7"/>
      <c r="AE446" s="7"/>
    </row>
    <row r="447" spans="1:31" ht="13.5" customHeight="1">
      <c r="A447" s="1"/>
      <c r="B447" s="1315"/>
      <c r="C447" s="3"/>
      <c r="D447" s="3"/>
      <c r="E447" s="9"/>
      <c r="F447" s="931"/>
      <c r="G447" s="3"/>
      <c r="H447" s="10"/>
      <c r="I447" s="7"/>
      <c r="J447" s="1327"/>
      <c r="K447" s="253"/>
      <c r="L447" s="253"/>
      <c r="M447" s="7"/>
      <c r="N447" s="7"/>
      <c r="O447" s="7"/>
      <c r="P447" s="7"/>
      <c r="Q447" s="3"/>
      <c r="R447" s="7"/>
      <c r="S447" s="7"/>
      <c r="T447" s="7"/>
      <c r="U447" s="7"/>
      <c r="V447" s="7"/>
      <c r="W447" s="7"/>
      <c r="X447" s="7"/>
      <c r="Y447" s="7"/>
      <c r="Z447" s="7"/>
      <c r="AA447" s="7"/>
      <c r="AB447" s="7"/>
      <c r="AC447" s="7"/>
      <c r="AD447" s="7"/>
      <c r="AE447" s="7"/>
    </row>
    <row r="448" spans="1:31" ht="13.5" customHeight="1">
      <c r="A448" s="1"/>
      <c r="B448" s="1315"/>
      <c r="C448" s="3"/>
      <c r="D448" s="3"/>
      <c r="E448" s="9"/>
      <c r="F448" s="931"/>
      <c r="G448" s="3"/>
      <c r="H448" s="10"/>
      <c r="I448" s="7"/>
      <c r="J448" s="1327"/>
      <c r="K448" s="253"/>
      <c r="L448" s="253"/>
      <c r="M448" s="7"/>
      <c r="N448" s="7"/>
      <c r="O448" s="7"/>
      <c r="P448" s="7"/>
      <c r="Q448" s="3"/>
      <c r="R448" s="7"/>
      <c r="S448" s="7"/>
      <c r="T448" s="7"/>
      <c r="U448" s="7"/>
      <c r="V448" s="7"/>
      <c r="W448" s="7"/>
      <c r="X448" s="7"/>
      <c r="Y448" s="7"/>
      <c r="Z448" s="7"/>
      <c r="AA448" s="7"/>
      <c r="AB448" s="7"/>
      <c r="AC448" s="7"/>
      <c r="AD448" s="7"/>
      <c r="AE448" s="7"/>
    </row>
    <row r="449" spans="1:31" ht="13.5" customHeight="1">
      <c r="A449" s="1"/>
      <c r="B449" s="1315"/>
      <c r="C449" s="3"/>
      <c r="D449" s="3"/>
      <c r="E449" s="9"/>
      <c r="F449" s="931"/>
      <c r="G449" s="3"/>
      <c r="H449" s="10"/>
      <c r="I449" s="7"/>
      <c r="J449" s="1327"/>
      <c r="K449" s="253"/>
      <c r="L449" s="253"/>
      <c r="M449" s="7"/>
      <c r="N449" s="7"/>
      <c r="O449" s="7"/>
      <c r="P449" s="7"/>
      <c r="Q449" s="3"/>
      <c r="R449" s="7"/>
      <c r="S449" s="7"/>
      <c r="T449" s="7"/>
      <c r="U449" s="7"/>
      <c r="V449" s="7"/>
      <c r="W449" s="7"/>
      <c r="X449" s="7"/>
      <c r="Y449" s="7"/>
      <c r="Z449" s="7"/>
      <c r="AA449" s="7"/>
      <c r="AB449" s="7"/>
      <c r="AC449" s="7"/>
      <c r="AD449" s="7"/>
      <c r="AE449" s="7"/>
    </row>
    <row r="450" spans="1:31" ht="13.5" customHeight="1">
      <c r="A450" s="1"/>
      <c r="B450" s="1315"/>
      <c r="C450" s="3"/>
      <c r="D450" s="3"/>
      <c r="E450" s="9"/>
      <c r="F450" s="931"/>
      <c r="G450" s="3"/>
      <c r="H450" s="10"/>
      <c r="I450" s="7"/>
      <c r="J450" s="1327"/>
      <c r="K450" s="253"/>
      <c r="L450" s="253"/>
      <c r="M450" s="7"/>
      <c r="N450" s="7"/>
      <c r="O450" s="7"/>
      <c r="P450" s="7"/>
      <c r="Q450" s="3"/>
      <c r="R450" s="7"/>
      <c r="S450" s="7"/>
      <c r="T450" s="7"/>
      <c r="U450" s="7"/>
      <c r="V450" s="7"/>
      <c r="W450" s="7"/>
      <c r="X450" s="7"/>
      <c r="Y450" s="7"/>
      <c r="Z450" s="7"/>
      <c r="AA450" s="7"/>
      <c r="AB450" s="7"/>
      <c r="AC450" s="7"/>
      <c r="AD450" s="7"/>
      <c r="AE450" s="7"/>
    </row>
    <row r="451" spans="1:31" ht="13.5" customHeight="1">
      <c r="A451" s="1"/>
      <c r="B451" s="1315"/>
      <c r="C451" s="3"/>
      <c r="D451" s="3"/>
      <c r="E451" s="9"/>
      <c r="F451" s="931"/>
      <c r="G451" s="3"/>
      <c r="H451" s="10"/>
      <c r="I451" s="7"/>
      <c r="J451" s="1327"/>
      <c r="K451" s="253"/>
      <c r="L451" s="253"/>
      <c r="M451" s="7"/>
      <c r="N451" s="7"/>
      <c r="O451" s="7"/>
      <c r="P451" s="7"/>
      <c r="Q451" s="3"/>
      <c r="R451" s="7"/>
      <c r="S451" s="7"/>
      <c r="T451" s="7"/>
      <c r="U451" s="7"/>
      <c r="V451" s="7"/>
      <c r="W451" s="7"/>
      <c r="X451" s="7"/>
      <c r="Y451" s="7"/>
      <c r="Z451" s="7"/>
      <c r="AA451" s="7"/>
      <c r="AB451" s="7"/>
      <c r="AC451" s="7"/>
      <c r="AD451" s="7"/>
      <c r="AE451" s="7"/>
    </row>
    <row r="452" spans="1:31" ht="13.5" customHeight="1">
      <c r="A452" s="1"/>
      <c r="B452" s="1315"/>
      <c r="C452" s="3"/>
      <c r="D452" s="3"/>
      <c r="E452" s="9"/>
      <c r="F452" s="931"/>
      <c r="G452" s="3"/>
      <c r="H452" s="10"/>
      <c r="I452" s="7"/>
      <c r="J452" s="1327"/>
      <c r="K452" s="253"/>
      <c r="L452" s="253"/>
      <c r="M452" s="7"/>
      <c r="N452" s="7"/>
      <c r="O452" s="7"/>
      <c r="P452" s="7"/>
      <c r="Q452" s="3"/>
      <c r="R452" s="7"/>
      <c r="S452" s="7"/>
      <c r="T452" s="7"/>
      <c r="U452" s="7"/>
      <c r="V452" s="7"/>
      <c r="W452" s="7"/>
      <c r="X452" s="7"/>
      <c r="Y452" s="7"/>
      <c r="Z452" s="7"/>
      <c r="AA452" s="7"/>
      <c r="AB452" s="7"/>
      <c r="AC452" s="7"/>
      <c r="AD452" s="7"/>
      <c r="AE452" s="7"/>
    </row>
    <row r="453" spans="1:31" ht="13.5" customHeight="1">
      <c r="A453" s="1"/>
      <c r="B453" s="1315"/>
      <c r="C453" s="3"/>
      <c r="D453" s="3"/>
      <c r="E453" s="9"/>
      <c r="F453" s="931"/>
      <c r="G453" s="3"/>
      <c r="H453" s="10"/>
      <c r="I453" s="7"/>
      <c r="J453" s="1327"/>
      <c r="K453" s="253"/>
      <c r="L453" s="253"/>
      <c r="M453" s="7"/>
      <c r="N453" s="7"/>
      <c r="O453" s="7"/>
      <c r="P453" s="7"/>
      <c r="Q453" s="3"/>
      <c r="R453" s="7"/>
      <c r="S453" s="7"/>
      <c r="T453" s="7"/>
      <c r="U453" s="7"/>
      <c r="V453" s="7"/>
      <c r="W453" s="7"/>
      <c r="X453" s="7"/>
      <c r="Y453" s="7"/>
      <c r="Z453" s="7"/>
      <c r="AA453" s="7"/>
      <c r="AB453" s="7"/>
      <c r="AC453" s="7"/>
      <c r="AD453" s="7"/>
      <c r="AE453" s="7"/>
    </row>
    <row r="454" spans="1:31" ht="13.5" customHeight="1">
      <c r="A454" s="1"/>
      <c r="B454" s="1315"/>
      <c r="C454" s="3"/>
      <c r="D454" s="3"/>
      <c r="E454" s="9"/>
      <c r="F454" s="931"/>
      <c r="G454" s="3"/>
      <c r="H454" s="10"/>
      <c r="I454" s="7"/>
      <c r="J454" s="1327"/>
      <c r="K454" s="253"/>
      <c r="L454" s="253"/>
      <c r="M454" s="7"/>
      <c r="N454" s="7"/>
      <c r="O454" s="7"/>
      <c r="P454" s="7"/>
      <c r="Q454" s="3"/>
      <c r="R454" s="7"/>
      <c r="S454" s="7"/>
      <c r="T454" s="7"/>
      <c r="U454" s="7"/>
      <c r="V454" s="7"/>
      <c r="W454" s="7"/>
      <c r="X454" s="7"/>
      <c r="Y454" s="7"/>
      <c r="Z454" s="7"/>
      <c r="AA454" s="7"/>
      <c r="AB454" s="7"/>
      <c r="AC454" s="7"/>
      <c r="AD454" s="7"/>
      <c r="AE454" s="7"/>
    </row>
    <row r="455" spans="1:31" ht="13.5" customHeight="1">
      <c r="A455" s="1"/>
      <c r="B455" s="1315"/>
      <c r="C455" s="3"/>
      <c r="D455" s="3"/>
      <c r="E455" s="9"/>
      <c r="F455" s="931"/>
      <c r="G455" s="3"/>
      <c r="H455" s="10"/>
      <c r="I455" s="7"/>
      <c r="J455" s="1327"/>
      <c r="K455" s="253"/>
      <c r="L455" s="253"/>
      <c r="M455" s="7"/>
      <c r="N455" s="7"/>
      <c r="O455" s="7"/>
      <c r="P455" s="7"/>
      <c r="Q455" s="3"/>
      <c r="R455" s="7"/>
      <c r="S455" s="7"/>
      <c r="T455" s="7"/>
      <c r="U455" s="7"/>
      <c r="V455" s="7"/>
      <c r="W455" s="7"/>
      <c r="X455" s="7"/>
      <c r="Y455" s="7"/>
      <c r="Z455" s="7"/>
      <c r="AA455" s="7"/>
      <c r="AB455" s="7"/>
      <c r="AC455" s="7"/>
      <c r="AD455" s="7"/>
      <c r="AE455" s="7"/>
    </row>
    <row r="456" spans="1:31" ht="13.5" customHeight="1">
      <c r="A456" s="1"/>
      <c r="B456" s="1315"/>
      <c r="C456" s="3"/>
      <c r="D456" s="3"/>
      <c r="E456" s="9"/>
      <c r="F456" s="931"/>
      <c r="G456" s="3"/>
      <c r="H456" s="10"/>
      <c r="I456" s="7"/>
      <c r="J456" s="1327"/>
      <c r="K456" s="253"/>
      <c r="L456" s="253"/>
      <c r="M456" s="7"/>
      <c r="N456" s="7"/>
      <c r="O456" s="7"/>
      <c r="P456" s="7"/>
      <c r="Q456" s="3"/>
      <c r="R456" s="7"/>
      <c r="S456" s="7"/>
      <c r="T456" s="7"/>
      <c r="U456" s="7"/>
      <c r="V456" s="7"/>
      <c r="W456" s="7"/>
      <c r="X456" s="7"/>
      <c r="Y456" s="7"/>
      <c r="Z456" s="7"/>
      <c r="AA456" s="7"/>
      <c r="AB456" s="7"/>
      <c r="AC456" s="7"/>
      <c r="AD456" s="7"/>
      <c r="AE456" s="7"/>
    </row>
    <row r="457" spans="1:31" ht="13.5" customHeight="1">
      <c r="A457" s="1"/>
      <c r="B457" s="1315"/>
      <c r="C457" s="3"/>
      <c r="D457" s="3"/>
      <c r="E457" s="9"/>
      <c r="F457" s="931"/>
      <c r="G457" s="3"/>
      <c r="H457" s="10"/>
      <c r="I457" s="7"/>
      <c r="J457" s="1327"/>
      <c r="K457" s="253"/>
      <c r="L457" s="253"/>
      <c r="M457" s="7"/>
      <c r="N457" s="7"/>
      <c r="O457" s="7"/>
      <c r="P457" s="7"/>
      <c r="Q457" s="3"/>
      <c r="R457" s="7"/>
      <c r="S457" s="7"/>
      <c r="T457" s="7"/>
      <c r="U457" s="7"/>
      <c r="V457" s="7"/>
      <c r="W457" s="7"/>
      <c r="X457" s="7"/>
      <c r="Y457" s="7"/>
      <c r="Z457" s="7"/>
      <c r="AA457" s="7"/>
      <c r="AB457" s="7"/>
      <c r="AC457" s="7"/>
      <c r="AD457" s="7"/>
      <c r="AE457" s="7"/>
    </row>
    <row r="458" spans="1:31" ht="13.5" customHeight="1">
      <c r="A458" s="1"/>
      <c r="B458" s="1315"/>
      <c r="C458" s="3"/>
      <c r="D458" s="3"/>
      <c r="E458" s="9"/>
      <c r="F458" s="931"/>
      <c r="G458" s="3"/>
      <c r="H458" s="10"/>
      <c r="I458" s="7"/>
      <c r="J458" s="1327"/>
      <c r="K458" s="253"/>
      <c r="L458" s="253"/>
      <c r="M458" s="7"/>
      <c r="N458" s="7"/>
      <c r="O458" s="7"/>
      <c r="P458" s="7"/>
      <c r="Q458" s="3"/>
      <c r="R458" s="7"/>
      <c r="S458" s="7"/>
      <c r="T458" s="7"/>
      <c r="U458" s="7"/>
      <c r="V458" s="7"/>
      <c r="W458" s="7"/>
      <c r="X458" s="7"/>
      <c r="Y458" s="7"/>
      <c r="Z458" s="7"/>
      <c r="AA458" s="7"/>
      <c r="AB458" s="7"/>
      <c r="AC458" s="7"/>
      <c r="AD458" s="7"/>
      <c r="AE458" s="7"/>
    </row>
    <row r="459" spans="1:31" ht="13.5" customHeight="1">
      <c r="A459" s="1"/>
      <c r="B459" s="1315"/>
      <c r="C459" s="3"/>
      <c r="D459" s="3"/>
      <c r="E459" s="9"/>
      <c r="F459" s="931"/>
      <c r="G459" s="3"/>
      <c r="H459" s="10"/>
      <c r="I459" s="7"/>
      <c r="J459" s="1327"/>
      <c r="K459" s="253"/>
      <c r="L459" s="253"/>
      <c r="M459" s="7"/>
      <c r="N459" s="7"/>
      <c r="O459" s="7"/>
      <c r="P459" s="7"/>
      <c r="Q459" s="3"/>
      <c r="R459" s="7"/>
      <c r="S459" s="7"/>
      <c r="T459" s="7"/>
      <c r="U459" s="7"/>
      <c r="V459" s="7"/>
      <c r="W459" s="7"/>
      <c r="X459" s="7"/>
      <c r="Y459" s="7"/>
      <c r="Z459" s="7"/>
      <c r="AA459" s="7"/>
      <c r="AB459" s="7"/>
      <c r="AC459" s="7"/>
      <c r="AD459" s="7"/>
      <c r="AE459" s="7"/>
    </row>
    <row r="460" spans="1:31" ht="13.5" customHeight="1">
      <c r="A460" s="1"/>
      <c r="B460" s="1315"/>
      <c r="C460" s="3"/>
      <c r="D460" s="3"/>
      <c r="E460" s="9"/>
      <c r="F460" s="931"/>
      <c r="G460" s="3"/>
      <c r="H460" s="10"/>
      <c r="I460" s="7"/>
      <c r="J460" s="1327"/>
      <c r="K460" s="253"/>
      <c r="L460" s="253"/>
      <c r="M460" s="7"/>
      <c r="N460" s="7"/>
      <c r="O460" s="7"/>
      <c r="P460" s="7"/>
      <c r="Q460" s="3"/>
      <c r="R460" s="7"/>
      <c r="S460" s="7"/>
      <c r="T460" s="7"/>
      <c r="U460" s="7"/>
      <c r="V460" s="7"/>
      <c r="W460" s="7"/>
      <c r="X460" s="7"/>
      <c r="Y460" s="7"/>
      <c r="Z460" s="7"/>
      <c r="AA460" s="7"/>
      <c r="AB460" s="7"/>
      <c r="AC460" s="7"/>
      <c r="AD460" s="7"/>
      <c r="AE460" s="7"/>
    </row>
    <row r="461" spans="1:31" ht="13.5" customHeight="1">
      <c r="A461" s="1"/>
      <c r="B461" s="1315"/>
      <c r="C461" s="3"/>
      <c r="D461" s="3"/>
      <c r="E461" s="9"/>
      <c r="F461" s="931"/>
      <c r="G461" s="3"/>
      <c r="H461" s="10"/>
      <c r="I461" s="7"/>
      <c r="J461" s="1327"/>
      <c r="K461" s="253"/>
      <c r="L461" s="253"/>
      <c r="M461" s="7"/>
      <c r="N461" s="7"/>
      <c r="O461" s="7"/>
      <c r="P461" s="7"/>
      <c r="Q461" s="3"/>
      <c r="R461" s="7"/>
      <c r="S461" s="7"/>
      <c r="T461" s="7"/>
      <c r="U461" s="7"/>
      <c r="V461" s="7"/>
      <c r="W461" s="7"/>
      <c r="X461" s="7"/>
      <c r="Y461" s="7"/>
      <c r="Z461" s="7"/>
      <c r="AA461" s="7"/>
      <c r="AB461" s="7"/>
      <c r="AC461" s="7"/>
      <c r="AD461" s="7"/>
      <c r="AE461" s="7"/>
    </row>
    <row r="462" spans="1:31" ht="13.5" customHeight="1">
      <c r="A462" s="1"/>
      <c r="B462" s="1315"/>
      <c r="C462" s="3"/>
      <c r="D462" s="3"/>
      <c r="E462" s="9"/>
      <c r="F462" s="931"/>
      <c r="G462" s="3"/>
      <c r="H462" s="10"/>
      <c r="I462" s="7"/>
      <c r="J462" s="1327"/>
      <c r="K462" s="253"/>
      <c r="L462" s="253"/>
      <c r="M462" s="7"/>
      <c r="N462" s="7"/>
      <c r="O462" s="7"/>
      <c r="P462" s="7"/>
      <c r="Q462" s="3"/>
      <c r="R462" s="7"/>
      <c r="S462" s="7"/>
      <c r="T462" s="7"/>
      <c r="U462" s="7"/>
      <c r="V462" s="7"/>
      <c r="W462" s="7"/>
      <c r="X462" s="7"/>
      <c r="Y462" s="7"/>
      <c r="Z462" s="7"/>
      <c r="AA462" s="7"/>
      <c r="AB462" s="7"/>
      <c r="AC462" s="7"/>
      <c r="AD462" s="7"/>
      <c r="AE462" s="7"/>
    </row>
    <row r="463" spans="1:31" ht="13.5" customHeight="1">
      <c r="A463" s="1"/>
      <c r="B463" s="1315"/>
      <c r="C463" s="3"/>
      <c r="D463" s="3"/>
      <c r="E463" s="9"/>
      <c r="F463" s="931"/>
      <c r="G463" s="3"/>
      <c r="H463" s="10"/>
      <c r="I463" s="7"/>
      <c r="J463" s="1327"/>
      <c r="K463" s="253"/>
      <c r="L463" s="253"/>
      <c r="M463" s="7"/>
      <c r="N463" s="7"/>
      <c r="O463" s="7"/>
      <c r="P463" s="7"/>
      <c r="Q463" s="3"/>
      <c r="R463" s="7"/>
      <c r="S463" s="7"/>
      <c r="T463" s="7"/>
      <c r="U463" s="7"/>
      <c r="V463" s="7"/>
      <c r="W463" s="7"/>
      <c r="X463" s="7"/>
      <c r="Y463" s="7"/>
      <c r="Z463" s="7"/>
      <c r="AA463" s="7"/>
      <c r="AB463" s="7"/>
      <c r="AC463" s="7"/>
      <c r="AD463" s="7"/>
      <c r="AE463" s="7"/>
    </row>
    <row r="464" spans="1:31" ht="13.5" customHeight="1">
      <c r="A464" s="1"/>
      <c r="B464" s="1315"/>
      <c r="C464" s="3"/>
      <c r="D464" s="3"/>
      <c r="E464" s="9"/>
      <c r="F464" s="931"/>
      <c r="G464" s="3"/>
      <c r="H464" s="10"/>
      <c r="I464" s="7"/>
      <c r="J464" s="1327"/>
      <c r="K464" s="253"/>
      <c r="L464" s="253"/>
      <c r="M464" s="7"/>
      <c r="N464" s="7"/>
      <c r="O464" s="7"/>
      <c r="P464" s="7"/>
      <c r="Q464" s="3"/>
      <c r="R464" s="7"/>
      <c r="S464" s="7"/>
      <c r="T464" s="7"/>
      <c r="U464" s="7"/>
      <c r="V464" s="7"/>
      <c r="W464" s="7"/>
      <c r="X464" s="7"/>
      <c r="Y464" s="7"/>
      <c r="Z464" s="7"/>
      <c r="AA464" s="7"/>
      <c r="AB464" s="7"/>
      <c r="AC464" s="7"/>
      <c r="AD464" s="7"/>
      <c r="AE464" s="7"/>
    </row>
    <row r="465" spans="1:31" ht="13.5" customHeight="1">
      <c r="A465" s="1"/>
      <c r="B465" s="1315"/>
      <c r="C465" s="3"/>
      <c r="D465" s="3"/>
      <c r="E465" s="9"/>
      <c r="F465" s="931"/>
      <c r="G465" s="3"/>
      <c r="H465" s="10"/>
      <c r="I465" s="7"/>
      <c r="J465" s="1327"/>
      <c r="K465" s="253"/>
      <c r="L465" s="253"/>
      <c r="M465" s="7"/>
      <c r="N465" s="7"/>
      <c r="O465" s="7"/>
      <c r="P465" s="7"/>
      <c r="Q465" s="3"/>
      <c r="R465" s="7"/>
      <c r="S465" s="7"/>
      <c r="T465" s="7"/>
      <c r="U465" s="7"/>
      <c r="V465" s="7"/>
      <c r="W465" s="7"/>
      <c r="X465" s="7"/>
      <c r="Y465" s="7"/>
      <c r="Z465" s="7"/>
      <c r="AA465" s="7"/>
      <c r="AB465" s="7"/>
      <c r="AC465" s="7"/>
      <c r="AD465" s="7"/>
      <c r="AE465" s="7"/>
    </row>
    <row r="466" spans="1:31" ht="13.5" customHeight="1">
      <c r="A466" s="1"/>
      <c r="B466" s="1315"/>
      <c r="C466" s="3"/>
      <c r="D466" s="3"/>
      <c r="E466" s="9"/>
      <c r="F466" s="931"/>
      <c r="G466" s="3"/>
      <c r="H466" s="10"/>
      <c r="I466" s="7"/>
      <c r="J466" s="1327"/>
      <c r="K466" s="253"/>
      <c r="L466" s="253"/>
      <c r="M466" s="7"/>
      <c r="N466" s="7"/>
      <c r="O466" s="7"/>
      <c r="P466" s="7"/>
      <c r="Q466" s="3"/>
      <c r="R466" s="7"/>
      <c r="S466" s="7"/>
      <c r="T466" s="7"/>
      <c r="U466" s="7"/>
      <c r="V466" s="7"/>
      <c r="W466" s="7"/>
      <c r="X466" s="7"/>
      <c r="Y466" s="7"/>
      <c r="Z466" s="7"/>
      <c r="AA466" s="7"/>
      <c r="AB466" s="7"/>
      <c r="AC466" s="7"/>
      <c r="AD466" s="7"/>
      <c r="AE466" s="7"/>
    </row>
    <row r="467" spans="1:31" ht="13.5" customHeight="1">
      <c r="A467" s="1"/>
      <c r="B467" s="1315"/>
      <c r="C467" s="3"/>
      <c r="D467" s="3"/>
      <c r="E467" s="9"/>
      <c r="F467" s="931"/>
      <c r="G467" s="3"/>
      <c r="H467" s="10"/>
      <c r="I467" s="7"/>
      <c r="J467" s="1327"/>
      <c r="K467" s="253"/>
      <c r="L467" s="253"/>
      <c r="M467" s="7"/>
      <c r="N467" s="7"/>
      <c r="O467" s="7"/>
      <c r="P467" s="7"/>
      <c r="Q467" s="3"/>
      <c r="R467" s="7"/>
      <c r="S467" s="7"/>
      <c r="T467" s="7"/>
      <c r="U467" s="7"/>
      <c r="V467" s="7"/>
      <c r="W467" s="7"/>
      <c r="X467" s="7"/>
      <c r="Y467" s="7"/>
      <c r="Z467" s="7"/>
      <c r="AA467" s="7"/>
      <c r="AB467" s="7"/>
      <c r="AC467" s="7"/>
      <c r="AD467" s="7"/>
      <c r="AE467" s="7"/>
    </row>
    <row r="468" spans="1:31" ht="13.5" customHeight="1">
      <c r="A468" s="1"/>
      <c r="B468" s="1315"/>
      <c r="C468" s="3"/>
      <c r="D468" s="3"/>
      <c r="E468" s="9"/>
      <c r="F468" s="931"/>
      <c r="G468" s="3"/>
      <c r="H468" s="10"/>
      <c r="I468" s="7"/>
      <c r="J468" s="1327"/>
      <c r="K468" s="253"/>
      <c r="L468" s="253"/>
      <c r="M468" s="7"/>
      <c r="N468" s="7"/>
      <c r="O468" s="7"/>
      <c r="P468" s="7"/>
      <c r="Q468" s="3"/>
      <c r="R468" s="7"/>
      <c r="S468" s="7"/>
      <c r="T468" s="7"/>
      <c r="U468" s="7"/>
      <c r="V468" s="7"/>
      <c r="W468" s="7"/>
      <c r="X468" s="7"/>
      <c r="Y468" s="7"/>
      <c r="Z468" s="7"/>
      <c r="AA468" s="7"/>
      <c r="AB468" s="7"/>
      <c r="AC468" s="7"/>
      <c r="AD468" s="7"/>
      <c r="AE468" s="7"/>
    </row>
    <row r="469" spans="1:31" ht="13.5" customHeight="1">
      <c r="A469" s="1"/>
      <c r="B469" s="1315"/>
      <c r="C469" s="3"/>
      <c r="D469" s="3"/>
      <c r="E469" s="9"/>
      <c r="F469" s="931"/>
      <c r="G469" s="3"/>
      <c r="H469" s="10"/>
      <c r="I469" s="7"/>
      <c r="J469" s="1327"/>
      <c r="K469" s="253"/>
      <c r="L469" s="253"/>
      <c r="M469" s="7"/>
      <c r="N469" s="7"/>
      <c r="O469" s="7"/>
      <c r="P469" s="7"/>
      <c r="Q469" s="3"/>
      <c r="R469" s="7"/>
      <c r="S469" s="7"/>
      <c r="T469" s="7"/>
      <c r="U469" s="7"/>
      <c r="V469" s="7"/>
      <c r="W469" s="7"/>
      <c r="X469" s="7"/>
      <c r="Y469" s="7"/>
      <c r="Z469" s="7"/>
      <c r="AA469" s="7"/>
      <c r="AB469" s="7"/>
      <c r="AC469" s="7"/>
      <c r="AD469" s="7"/>
      <c r="AE469" s="7"/>
    </row>
    <row r="470" spans="1:31" ht="13.5" customHeight="1">
      <c r="A470" s="1"/>
      <c r="B470" s="1315"/>
      <c r="C470" s="3"/>
      <c r="D470" s="3"/>
      <c r="E470" s="9"/>
      <c r="F470" s="931"/>
      <c r="G470" s="3"/>
      <c r="H470" s="10"/>
      <c r="I470" s="7"/>
      <c r="J470" s="1327"/>
      <c r="K470" s="253"/>
      <c r="L470" s="253"/>
      <c r="M470" s="7"/>
      <c r="N470" s="7"/>
      <c r="O470" s="7"/>
      <c r="P470" s="7"/>
      <c r="Q470" s="3"/>
      <c r="R470" s="7"/>
      <c r="S470" s="7"/>
      <c r="T470" s="7"/>
      <c r="U470" s="7"/>
      <c r="V470" s="7"/>
      <c r="W470" s="7"/>
      <c r="X470" s="7"/>
      <c r="Y470" s="7"/>
      <c r="Z470" s="7"/>
      <c r="AA470" s="7"/>
      <c r="AB470" s="7"/>
      <c r="AC470" s="7"/>
      <c r="AD470" s="7"/>
      <c r="AE470" s="7"/>
    </row>
    <row r="471" spans="1:31" ht="13.5" customHeight="1">
      <c r="A471" s="1"/>
      <c r="B471" s="1315"/>
      <c r="C471" s="3"/>
      <c r="D471" s="3"/>
      <c r="E471" s="9"/>
      <c r="F471" s="931"/>
      <c r="G471" s="3"/>
      <c r="H471" s="10"/>
      <c r="I471" s="7"/>
      <c r="J471" s="1327"/>
      <c r="K471" s="253"/>
      <c r="L471" s="253"/>
      <c r="M471" s="7"/>
      <c r="N471" s="7"/>
      <c r="O471" s="7"/>
      <c r="P471" s="7"/>
      <c r="Q471" s="3"/>
      <c r="R471" s="7"/>
      <c r="S471" s="7"/>
      <c r="T471" s="7"/>
      <c r="U471" s="7"/>
      <c r="V471" s="7"/>
      <c r="W471" s="7"/>
      <c r="X471" s="7"/>
      <c r="Y471" s="7"/>
      <c r="Z471" s="7"/>
      <c r="AA471" s="7"/>
      <c r="AB471" s="7"/>
      <c r="AC471" s="7"/>
      <c r="AD471" s="7"/>
      <c r="AE471" s="7"/>
    </row>
    <row r="472" spans="1:31" ht="13.5" customHeight="1">
      <c r="A472" s="1"/>
      <c r="B472" s="1315"/>
      <c r="C472" s="3"/>
      <c r="D472" s="3"/>
      <c r="E472" s="9"/>
      <c r="F472" s="931"/>
      <c r="G472" s="3"/>
      <c r="H472" s="10"/>
      <c r="I472" s="7"/>
      <c r="J472" s="1327"/>
      <c r="K472" s="253"/>
      <c r="L472" s="253"/>
      <c r="M472" s="7"/>
      <c r="N472" s="7"/>
      <c r="O472" s="7"/>
      <c r="P472" s="7"/>
      <c r="Q472" s="3"/>
      <c r="R472" s="7"/>
      <c r="S472" s="7"/>
      <c r="T472" s="7"/>
      <c r="U472" s="7"/>
      <c r="V472" s="7"/>
      <c r="W472" s="7"/>
      <c r="X472" s="7"/>
      <c r="Y472" s="7"/>
      <c r="Z472" s="7"/>
      <c r="AA472" s="7"/>
      <c r="AB472" s="7"/>
      <c r="AC472" s="7"/>
      <c r="AD472" s="7"/>
      <c r="AE472" s="7"/>
    </row>
    <row r="473" spans="1:31" ht="13.5" customHeight="1">
      <c r="A473" s="1"/>
      <c r="B473" s="1315"/>
      <c r="C473" s="3"/>
      <c r="D473" s="3"/>
      <c r="E473" s="9"/>
      <c r="F473" s="931"/>
      <c r="G473" s="3"/>
      <c r="H473" s="10"/>
      <c r="I473" s="7"/>
      <c r="J473" s="1327"/>
      <c r="K473" s="253"/>
      <c r="L473" s="253"/>
      <c r="M473" s="7"/>
      <c r="N473" s="7"/>
      <c r="O473" s="7"/>
      <c r="P473" s="7"/>
      <c r="Q473" s="3"/>
      <c r="R473" s="7"/>
      <c r="S473" s="7"/>
      <c r="T473" s="7"/>
      <c r="U473" s="7"/>
      <c r="V473" s="7"/>
      <c r="W473" s="7"/>
      <c r="X473" s="7"/>
      <c r="Y473" s="7"/>
      <c r="Z473" s="7"/>
      <c r="AA473" s="7"/>
      <c r="AB473" s="7"/>
      <c r="AC473" s="7"/>
      <c r="AD473" s="7"/>
      <c r="AE473" s="7"/>
    </row>
    <row r="474" spans="1:31" ht="13.5" customHeight="1">
      <c r="A474" s="1"/>
      <c r="B474" s="1315"/>
      <c r="C474" s="3"/>
      <c r="D474" s="3"/>
      <c r="E474" s="9"/>
      <c r="F474" s="931"/>
      <c r="G474" s="3"/>
      <c r="H474" s="10"/>
      <c r="I474" s="7"/>
      <c r="J474" s="1327"/>
      <c r="K474" s="253"/>
      <c r="L474" s="253"/>
      <c r="M474" s="7"/>
      <c r="N474" s="7"/>
      <c r="O474" s="7"/>
      <c r="P474" s="7"/>
      <c r="Q474" s="3"/>
      <c r="R474" s="7"/>
      <c r="S474" s="7"/>
      <c r="T474" s="7"/>
      <c r="U474" s="7"/>
      <c r="V474" s="7"/>
      <c r="W474" s="7"/>
      <c r="X474" s="7"/>
      <c r="Y474" s="7"/>
      <c r="Z474" s="7"/>
      <c r="AA474" s="7"/>
      <c r="AB474" s="7"/>
      <c r="AC474" s="7"/>
      <c r="AD474" s="7"/>
      <c r="AE474" s="7"/>
    </row>
    <row r="475" spans="1:31" ht="13.5" customHeight="1">
      <c r="A475" s="1"/>
      <c r="B475" s="1315"/>
      <c r="C475" s="3"/>
      <c r="D475" s="3"/>
      <c r="E475" s="9"/>
      <c r="F475" s="931"/>
      <c r="G475" s="3"/>
      <c r="H475" s="10"/>
      <c r="I475" s="7"/>
      <c r="J475" s="1327"/>
      <c r="K475" s="253"/>
      <c r="L475" s="253"/>
      <c r="M475" s="7"/>
      <c r="N475" s="7"/>
      <c r="O475" s="7"/>
      <c r="P475" s="7"/>
      <c r="Q475" s="3"/>
      <c r="R475" s="7"/>
      <c r="S475" s="7"/>
      <c r="T475" s="7"/>
      <c r="U475" s="7"/>
      <c r="V475" s="7"/>
      <c r="W475" s="7"/>
      <c r="X475" s="7"/>
      <c r="Y475" s="7"/>
      <c r="Z475" s="7"/>
      <c r="AA475" s="7"/>
      <c r="AB475" s="7"/>
      <c r="AC475" s="7"/>
      <c r="AD475" s="7"/>
      <c r="AE475" s="7"/>
    </row>
    <row r="476" spans="1:31" ht="13.5" customHeight="1">
      <c r="A476" s="1"/>
      <c r="B476" s="1315"/>
      <c r="C476" s="3"/>
      <c r="D476" s="3"/>
      <c r="E476" s="9"/>
      <c r="F476" s="931"/>
      <c r="G476" s="3"/>
      <c r="H476" s="10"/>
      <c r="I476" s="7"/>
      <c r="J476" s="1327"/>
      <c r="K476" s="253"/>
      <c r="L476" s="253"/>
      <c r="M476" s="7"/>
      <c r="N476" s="7"/>
      <c r="O476" s="7"/>
      <c r="P476" s="7"/>
      <c r="Q476" s="3"/>
      <c r="R476" s="7"/>
      <c r="S476" s="7"/>
      <c r="T476" s="7"/>
      <c r="U476" s="7"/>
      <c r="V476" s="7"/>
      <c r="W476" s="7"/>
      <c r="X476" s="7"/>
      <c r="Y476" s="7"/>
      <c r="Z476" s="7"/>
      <c r="AA476" s="7"/>
      <c r="AB476" s="7"/>
      <c r="AC476" s="7"/>
      <c r="AD476" s="7"/>
      <c r="AE476" s="7"/>
    </row>
    <row r="477" spans="1:31" ht="13.5" customHeight="1">
      <c r="A477" s="1"/>
      <c r="B477" s="1315"/>
      <c r="C477" s="3"/>
      <c r="D477" s="3"/>
      <c r="E477" s="9"/>
      <c r="F477" s="931"/>
      <c r="G477" s="3"/>
      <c r="H477" s="10"/>
      <c r="I477" s="7"/>
      <c r="J477" s="1327"/>
      <c r="K477" s="253"/>
      <c r="L477" s="253"/>
      <c r="M477" s="7"/>
      <c r="N477" s="7"/>
      <c r="O477" s="7"/>
      <c r="P477" s="7"/>
      <c r="Q477" s="3"/>
      <c r="R477" s="7"/>
      <c r="S477" s="7"/>
      <c r="T477" s="7"/>
      <c r="U477" s="7"/>
      <c r="V477" s="7"/>
      <c r="W477" s="7"/>
      <c r="X477" s="7"/>
      <c r="Y477" s="7"/>
      <c r="Z477" s="7"/>
      <c r="AA477" s="7"/>
      <c r="AB477" s="7"/>
      <c r="AC477" s="7"/>
      <c r="AD477" s="7"/>
      <c r="AE477" s="7"/>
    </row>
    <row r="478" spans="1:31" ht="13.5" customHeight="1">
      <c r="A478" s="1"/>
      <c r="B478" s="1315"/>
      <c r="C478" s="3"/>
      <c r="D478" s="3"/>
      <c r="E478" s="9"/>
      <c r="F478" s="931"/>
      <c r="G478" s="3"/>
      <c r="H478" s="10"/>
      <c r="I478" s="7"/>
      <c r="J478" s="1327"/>
      <c r="K478" s="253"/>
      <c r="L478" s="253"/>
      <c r="M478" s="7"/>
      <c r="N478" s="7"/>
      <c r="O478" s="7"/>
      <c r="P478" s="7"/>
      <c r="Q478" s="3"/>
      <c r="R478" s="7"/>
      <c r="S478" s="7"/>
      <c r="T478" s="7"/>
      <c r="U478" s="7"/>
      <c r="V478" s="7"/>
      <c r="W478" s="7"/>
      <c r="X478" s="7"/>
      <c r="Y478" s="7"/>
      <c r="Z478" s="7"/>
      <c r="AA478" s="7"/>
      <c r="AB478" s="7"/>
      <c r="AC478" s="7"/>
      <c r="AD478" s="7"/>
      <c r="AE478" s="7"/>
    </row>
    <row r="479" spans="1:31" ht="13.5" customHeight="1">
      <c r="A479" s="1"/>
      <c r="B479" s="1315"/>
      <c r="C479" s="3"/>
      <c r="D479" s="3"/>
      <c r="E479" s="9"/>
      <c r="F479" s="931"/>
      <c r="G479" s="3"/>
      <c r="H479" s="10"/>
      <c r="I479" s="7"/>
      <c r="J479" s="1327"/>
      <c r="K479" s="253"/>
      <c r="L479" s="253"/>
      <c r="M479" s="7"/>
      <c r="N479" s="7"/>
      <c r="O479" s="7"/>
      <c r="P479" s="7"/>
      <c r="Q479" s="3"/>
      <c r="R479" s="7"/>
      <c r="S479" s="7"/>
      <c r="T479" s="7"/>
      <c r="U479" s="7"/>
      <c r="V479" s="7"/>
      <c r="W479" s="7"/>
      <c r="X479" s="7"/>
      <c r="Y479" s="7"/>
      <c r="Z479" s="7"/>
      <c r="AA479" s="7"/>
      <c r="AB479" s="7"/>
      <c r="AC479" s="7"/>
      <c r="AD479" s="7"/>
      <c r="AE479" s="7"/>
    </row>
    <row r="480" spans="1:31" ht="13.5" customHeight="1">
      <c r="A480" s="1"/>
      <c r="B480" s="1315"/>
      <c r="C480" s="3"/>
      <c r="D480" s="3"/>
      <c r="E480" s="9"/>
      <c r="F480" s="931"/>
      <c r="G480" s="3"/>
      <c r="H480" s="10"/>
      <c r="I480" s="7"/>
      <c r="J480" s="1327"/>
      <c r="K480" s="253"/>
      <c r="L480" s="253"/>
      <c r="M480" s="7"/>
      <c r="N480" s="7"/>
      <c r="O480" s="7"/>
      <c r="P480" s="7"/>
      <c r="Q480" s="3"/>
      <c r="R480" s="7"/>
      <c r="S480" s="7"/>
      <c r="T480" s="7"/>
      <c r="U480" s="7"/>
      <c r="V480" s="7"/>
      <c r="W480" s="7"/>
      <c r="X480" s="7"/>
      <c r="Y480" s="7"/>
      <c r="Z480" s="7"/>
      <c r="AA480" s="7"/>
      <c r="AB480" s="7"/>
      <c r="AC480" s="7"/>
      <c r="AD480" s="7"/>
      <c r="AE480" s="7"/>
    </row>
    <row r="481" spans="1:31" ht="13.5" customHeight="1">
      <c r="A481" s="1"/>
      <c r="B481" s="1315"/>
      <c r="C481" s="3"/>
      <c r="D481" s="3"/>
      <c r="E481" s="9"/>
      <c r="F481" s="931"/>
      <c r="G481" s="3"/>
      <c r="H481" s="10"/>
      <c r="I481" s="7"/>
      <c r="J481" s="1327"/>
      <c r="K481" s="253"/>
      <c r="L481" s="253"/>
      <c r="M481" s="7"/>
      <c r="N481" s="7"/>
      <c r="O481" s="7"/>
      <c r="P481" s="7"/>
      <c r="Q481" s="3"/>
      <c r="R481" s="7"/>
      <c r="S481" s="7"/>
      <c r="T481" s="7"/>
      <c r="U481" s="7"/>
      <c r="V481" s="7"/>
      <c r="W481" s="7"/>
      <c r="X481" s="7"/>
      <c r="Y481" s="7"/>
      <c r="Z481" s="7"/>
      <c r="AA481" s="7"/>
      <c r="AB481" s="7"/>
      <c r="AC481" s="7"/>
      <c r="AD481" s="7"/>
      <c r="AE481" s="7"/>
    </row>
    <row r="482" spans="1:31" ht="13.5" customHeight="1">
      <c r="A482" s="1"/>
      <c r="B482" s="1315"/>
      <c r="C482" s="3"/>
      <c r="D482" s="3"/>
      <c r="E482" s="9"/>
      <c r="F482" s="931"/>
      <c r="G482" s="3"/>
      <c r="H482" s="10"/>
      <c r="I482" s="7"/>
      <c r="J482" s="1327"/>
      <c r="K482" s="253"/>
      <c r="L482" s="253"/>
      <c r="M482" s="7"/>
      <c r="N482" s="7"/>
      <c r="O482" s="7"/>
      <c r="P482" s="7"/>
      <c r="Q482" s="3"/>
      <c r="R482" s="7"/>
      <c r="S482" s="7"/>
      <c r="T482" s="7"/>
      <c r="U482" s="7"/>
      <c r="V482" s="7"/>
      <c r="W482" s="7"/>
      <c r="X482" s="7"/>
      <c r="Y482" s="7"/>
      <c r="Z482" s="7"/>
      <c r="AA482" s="7"/>
      <c r="AB482" s="7"/>
      <c r="AC482" s="7"/>
      <c r="AD482" s="7"/>
      <c r="AE482" s="7"/>
    </row>
    <row r="483" spans="1:31" ht="13.5" customHeight="1">
      <c r="A483" s="1"/>
      <c r="B483" s="1315"/>
      <c r="C483" s="3"/>
      <c r="D483" s="3"/>
      <c r="E483" s="9"/>
      <c r="F483" s="931"/>
      <c r="G483" s="3"/>
      <c r="H483" s="10"/>
      <c r="I483" s="7"/>
      <c r="J483" s="1327"/>
      <c r="K483" s="253"/>
      <c r="L483" s="253"/>
      <c r="M483" s="7"/>
      <c r="N483" s="7"/>
      <c r="O483" s="7"/>
      <c r="P483" s="7"/>
      <c r="Q483" s="3"/>
      <c r="R483" s="7"/>
      <c r="S483" s="7"/>
      <c r="T483" s="7"/>
      <c r="U483" s="7"/>
      <c r="V483" s="7"/>
      <c r="W483" s="7"/>
      <c r="X483" s="7"/>
      <c r="Y483" s="7"/>
      <c r="Z483" s="7"/>
      <c r="AA483" s="7"/>
      <c r="AB483" s="7"/>
      <c r="AC483" s="7"/>
      <c r="AD483" s="7"/>
      <c r="AE483" s="7"/>
    </row>
    <row r="484" spans="1:31" ht="13.5" customHeight="1">
      <c r="A484" s="1"/>
      <c r="B484" s="1315"/>
      <c r="C484" s="3"/>
      <c r="D484" s="3"/>
      <c r="E484" s="9"/>
      <c r="F484" s="931"/>
      <c r="G484" s="3"/>
      <c r="H484" s="10"/>
      <c r="I484" s="7"/>
      <c r="J484" s="1327"/>
      <c r="K484" s="253"/>
      <c r="L484" s="253"/>
      <c r="M484" s="7"/>
      <c r="N484" s="7"/>
      <c r="O484" s="7"/>
      <c r="P484" s="7"/>
      <c r="Q484" s="3"/>
      <c r="R484" s="7"/>
      <c r="S484" s="7"/>
      <c r="T484" s="7"/>
      <c r="U484" s="7"/>
      <c r="V484" s="7"/>
      <c r="W484" s="7"/>
      <c r="X484" s="7"/>
      <c r="Y484" s="7"/>
      <c r="Z484" s="7"/>
      <c r="AA484" s="7"/>
      <c r="AB484" s="7"/>
      <c r="AC484" s="7"/>
      <c r="AD484" s="7"/>
      <c r="AE484" s="7"/>
    </row>
    <row r="485" spans="1:31" ht="13.5" customHeight="1">
      <c r="A485" s="1"/>
      <c r="B485" s="1315"/>
      <c r="C485" s="3"/>
      <c r="D485" s="3"/>
      <c r="E485" s="9"/>
      <c r="F485" s="931"/>
      <c r="G485" s="3"/>
      <c r="H485" s="10"/>
      <c r="I485" s="7"/>
      <c r="J485" s="1327"/>
      <c r="K485" s="253"/>
      <c r="L485" s="253"/>
      <c r="M485" s="7"/>
      <c r="N485" s="7"/>
      <c r="O485" s="7"/>
      <c r="P485" s="7"/>
      <c r="Q485" s="3"/>
      <c r="R485" s="7"/>
      <c r="S485" s="7"/>
      <c r="T485" s="7"/>
      <c r="U485" s="7"/>
      <c r="V485" s="7"/>
      <c r="W485" s="7"/>
      <c r="X485" s="7"/>
      <c r="Y485" s="7"/>
      <c r="Z485" s="7"/>
      <c r="AA485" s="7"/>
      <c r="AB485" s="7"/>
      <c r="AC485" s="7"/>
      <c r="AD485" s="7"/>
      <c r="AE485" s="7"/>
    </row>
    <row r="486" spans="1:31" ht="13.5" customHeight="1">
      <c r="A486" s="1"/>
      <c r="B486" s="1315"/>
      <c r="C486" s="3"/>
      <c r="D486" s="3"/>
      <c r="E486" s="9"/>
      <c r="F486" s="931"/>
      <c r="G486" s="3"/>
      <c r="H486" s="10"/>
      <c r="I486" s="7"/>
      <c r="J486" s="1327"/>
      <c r="K486" s="253"/>
      <c r="L486" s="253"/>
      <c r="M486" s="7"/>
      <c r="N486" s="7"/>
      <c r="O486" s="7"/>
      <c r="P486" s="7"/>
      <c r="Q486" s="3"/>
      <c r="R486" s="7"/>
      <c r="S486" s="7"/>
      <c r="T486" s="7"/>
      <c r="U486" s="7"/>
      <c r="V486" s="7"/>
      <c r="W486" s="7"/>
      <c r="X486" s="7"/>
      <c r="Y486" s="7"/>
      <c r="Z486" s="7"/>
      <c r="AA486" s="7"/>
      <c r="AB486" s="7"/>
      <c r="AC486" s="7"/>
      <c r="AD486" s="7"/>
      <c r="AE486" s="7"/>
    </row>
    <row r="487" spans="1:31" ht="13.5" customHeight="1">
      <c r="A487" s="1"/>
      <c r="B487" s="1315"/>
      <c r="C487" s="3"/>
      <c r="D487" s="3"/>
      <c r="E487" s="9"/>
      <c r="F487" s="931"/>
      <c r="G487" s="3"/>
      <c r="H487" s="10"/>
      <c r="I487" s="7"/>
      <c r="J487" s="1327"/>
      <c r="K487" s="253"/>
      <c r="L487" s="253"/>
      <c r="M487" s="7"/>
      <c r="N487" s="7"/>
      <c r="O487" s="7"/>
      <c r="P487" s="7"/>
      <c r="Q487" s="3"/>
      <c r="R487" s="7"/>
      <c r="S487" s="7"/>
      <c r="T487" s="7"/>
      <c r="U487" s="7"/>
      <c r="V487" s="7"/>
      <c r="W487" s="7"/>
      <c r="X487" s="7"/>
      <c r="Y487" s="7"/>
      <c r="Z487" s="7"/>
      <c r="AA487" s="7"/>
      <c r="AB487" s="7"/>
      <c r="AC487" s="7"/>
      <c r="AD487" s="7"/>
      <c r="AE487" s="7"/>
    </row>
    <row r="488" spans="1:31" ht="13.5" customHeight="1">
      <c r="A488" s="1"/>
      <c r="B488" s="1315"/>
      <c r="C488" s="3"/>
      <c r="D488" s="3"/>
      <c r="E488" s="9"/>
      <c r="F488" s="931"/>
      <c r="G488" s="3"/>
      <c r="H488" s="10"/>
      <c r="I488" s="7"/>
      <c r="J488" s="1327"/>
      <c r="K488" s="253"/>
      <c r="L488" s="253"/>
      <c r="M488" s="7"/>
      <c r="N488" s="7"/>
      <c r="O488" s="7"/>
      <c r="P488" s="7"/>
      <c r="Q488" s="3"/>
      <c r="R488" s="7"/>
      <c r="S488" s="7"/>
      <c r="T488" s="7"/>
      <c r="U488" s="7"/>
      <c r="V488" s="7"/>
      <c r="W488" s="7"/>
      <c r="X488" s="7"/>
      <c r="Y488" s="7"/>
      <c r="Z488" s="7"/>
      <c r="AA488" s="7"/>
      <c r="AB488" s="7"/>
      <c r="AC488" s="7"/>
      <c r="AD488" s="7"/>
      <c r="AE488" s="7"/>
    </row>
    <row r="489" spans="1:31" ht="13.5" customHeight="1">
      <c r="A489" s="1"/>
      <c r="B489" s="1315"/>
      <c r="C489" s="3"/>
      <c r="D489" s="3"/>
      <c r="E489" s="9"/>
      <c r="F489" s="931"/>
      <c r="G489" s="3"/>
      <c r="H489" s="10"/>
      <c r="I489" s="7"/>
      <c r="J489" s="1327"/>
      <c r="K489" s="253"/>
      <c r="L489" s="253"/>
      <c r="M489" s="7"/>
      <c r="N489" s="7"/>
      <c r="O489" s="7"/>
      <c r="P489" s="7"/>
      <c r="Q489" s="3"/>
      <c r="R489" s="7"/>
      <c r="S489" s="7"/>
      <c r="T489" s="7"/>
      <c r="U489" s="7"/>
      <c r="V489" s="7"/>
      <c r="W489" s="7"/>
      <c r="X489" s="7"/>
      <c r="Y489" s="7"/>
      <c r="Z489" s="7"/>
      <c r="AA489" s="7"/>
      <c r="AB489" s="7"/>
      <c r="AC489" s="7"/>
      <c r="AD489" s="7"/>
      <c r="AE489" s="7"/>
    </row>
    <row r="490" spans="1:31" ht="13.5" customHeight="1">
      <c r="A490" s="1"/>
      <c r="B490" s="1315"/>
      <c r="C490" s="3"/>
      <c r="D490" s="3"/>
      <c r="E490" s="9"/>
      <c r="F490" s="931"/>
      <c r="G490" s="3"/>
      <c r="H490" s="10"/>
      <c r="I490" s="7"/>
      <c r="J490" s="1327"/>
      <c r="K490" s="253"/>
      <c r="L490" s="253"/>
      <c r="M490" s="7"/>
      <c r="N490" s="7"/>
      <c r="O490" s="7"/>
      <c r="P490" s="7"/>
      <c r="Q490" s="3"/>
      <c r="R490" s="7"/>
      <c r="S490" s="7"/>
      <c r="T490" s="7"/>
      <c r="U490" s="7"/>
      <c r="V490" s="7"/>
      <c r="W490" s="7"/>
      <c r="X490" s="7"/>
      <c r="Y490" s="7"/>
      <c r="Z490" s="7"/>
      <c r="AA490" s="7"/>
      <c r="AB490" s="7"/>
      <c r="AC490" s="7"/>
      <c r="AD490" s="7"/>
      <c r="AE490" s="7"/>
    </row>
    <row r="491" spans="1:31" ht="13.5" customHeight="1">
      <c r="A491" s="1"/>
      <c r="B491" s="1315"/>
      <c r="C491" s="3"/>
      <c r="D491" s="3"/>
      <c r="E491" s="9"/>
      <c r="F491" s="931"/>
      <c r="G491" s="3"/>
      <c r="H491" s="10"/>
      <c r="I491" s="7"/>
      <c r="J491" s="1327"/>
      <c r="K491" s="253"/>
      <c r="L491" s="253"/>
      <c r="M491" s="7"/>
      <c r="N491" s="7"/>
      <c r="O491" s="7"/>
      <c r="P491" s="7"/>
      <c r="Q491" s="3"/>
      <c r="R491" s="7"/>
      <c r="S491" s="7"/>
      <c r="T491" s="7"/>
      <c r="U491" s="7"/>
      <c r="V491" s="7"/>
      <c r="W491" s="7"/>
      <c r="X491" s="7"/>
      <c r="Y491" s="7"/>
      <c r="Z491" s="7"/>
      <c r="AA491" s="7"/>
      <c r="AB491" s="7"/>
      <c r="AC491" s="7"/>
      <c r="AD491" s="7"/>
      <c r="AE491" s="7"/>
    </row>
    <row r="492" spans="1:31" ht="13.5" customHeight="1">
      <c r="A492" s="1"/>
      <c r="B492" s="1315"/>
      <c r="C492" s="3"/>
      <c r="D492" s="3"/>
      <c r="E492" s="9"/>
      <c r="F492" s="931"/>
      <c r="G492" s="3"/>
      <c r="H492" s="10"/>
      <c r="I492" s="7"/>
      <c r="J492" s="1327"/>
      <c r="K492" s="253"/>
      <c r="L492" s="253"/>
      <c r="M492" s="7"/>
      <c r="N492" s="7"/>
      <c r="O492" s="7"/>
      <c r="P492" s="7"/>
      <c r="Q492" s="3"/>
      <c r="R492" s="7"/>
      <c r="S492" s="7"/>
      <c r="T492" s="7"/>
      <c r="U492" s="7"/>
      <c r="V492" s="7"/>
      <c r="W492" s="7"/>
      <c r="X492" s="7"/>
      <c r="Y492" s="7"/>
      <c r="Z492" s="7"/>
      <c r="AA492" s="7"/>
      <c r="AB492" s="7"/>
      <c r="AC492" s="7"/>
      <c r="AD492" s="7"/>
      <c r="AE492" s="7"/>
    </row>
    <row r="493" spans="1:31" ht="13.5" customHeight="1">
      <c r="A493" s="1"/>
      <c r="B493" s="1315"/>
      <c r="C493" s="3"/>
      <c r="D493" s="3"/>
      <c r="E493" s="9"/>
      <c r="F493" s="931"/>
      <c r="G493" s="3"/>
      <c r="H493" s="10"/>
      <c r="I493" s="7"/>
      <c r="J493" s="1327"/>
      <c r="K493" s="253"/>
      <c r="L493" s="253"/>
      <c r="M493" s="7"/>
      <c r="N493" s="7"/>
      <c r="O493" s="7"/>
      <c r="P493" s="7"/>
      <c r="Q493" s="3"/>
      <c r="R493" s="7"/>
      <c r="S493" s="7"/>
      <c r="T493" s="7"/>
      <c r="U493" s="7"/>
      <c r="V493" s="7"/>
      <c r="W493" s="7"/>
      <c r="X493" s="7"/>
      <c r="Y493" s="7"/>
      <c r="Z493" s="7"/>
      <c r="AA493" s="7"/>
      <c r="AB493" s="7"/>
      <c r="AC493" s="7"/>
      <c r="AD493" s="7"/>
      <c r="AE493" s="7"/>
    </row>
    <row r="494" spans="1:31" ht="13.5" customHeight="1">
      <c r="A494" s="1"/>
      <c r="B494" s="1315"/>
      <c r="C494" s="3"/>
      <c r="D494" s="3"/>
      <c r="E494" s="9"/>
      <c r="F494" s="931"/>
      <c r="G494" s="3"/>
      <c r="H494" s="10"/>
      <c r="I494" s="7"/>
      <c r="J494" s="1327"/>
      <c r="K494" s="253"/>
      <c r="L494" s="253"/>
      <c r="M494" s="7"/>
      <c r="N494" s="7"/>
      <c r="O494" s="7"/>
      <c r="P494" s="7"/>
      <c r="Q494" s="3"/>
      <c r="R494" s="7"/>
      <c r="S494" s="7"/>
      <c r="T494" s="7"/>
      <c r="U494" s="7"/>
      <c r="V494" s="7"/>
      <c r="W494" s="7"/>
      <c r="X494" s="7"/>
      <c r="Y494" s="7"/>
      <c r="Z494" s="7"/>
      <c r="AA494" s="7"/>
      <c r="AB494" s="7"/>
      <c r="AC494" s="7"/>
      <c r="AD494" s="7"/>
      <c r="AE494" s="7"/>
    </row>
    <row r="495" spans="1:31" ht="13.5" customHeight="1">
      <c r="A495" s="1"/>
      <c r="B495" s="1315"/>
      <c r="C495" s="3"/>
      <c r="D495" s="3"/>
      <c r="E495" s="9"/>
      <c r="F495" s="931"/>
      <c r="G495" s="3"/>
      <c r="H495" s="10"/>
      <c r="I495" s="7"/>
      <c r="J495" s="1327"/>
      <c r="K495" s="253"/>
      <c r="L495" s="253"/>
      <c r="M495" s="7"/>
      <c r="N495" s="7"/>
      <c r="O495" s="7"/>
      <c r="P495" s="7"/>
      <c r="Q495" s="3"/>
      <c r="R495" s="7"/>
      <c r="S495" s="7"/>
      <c r="T495" s="7"/>
      <c r="U495" s="7"/>
      <c r="V495" s="7"/>
      <c r="W495" s="7"/>
      <c r="X495" s="7"/>
      <c r="Y495" s="7"/>
      <c r="Z495" s="7"/>
      <c r="AA495" s="7"/>
      <c r="AB495" s="7"/>
      <c r="AC495" s="7"/>
      <c r="AD495" s="7"/>
      <c r="AE495" s="7"/>
    </row>
    <row r="496" spans="1:31" ht="13.5" customHeight="1">
      <c r="A496" s="1"/>
      <c r="B496" s="1315"/>
      <c r="C496" s="3"/>
      <c r="D496" s="3"/>
      <c r="E496" s="9"/>
      <c r="F496" s="931"/>
      <c r="G496" s="3"/>
      <c r="H496" s="10"/>
      <c r="I496" s="7"/>
      <c r="J496" s="1327"/>
      <c r="K496" s="253"/>
      <c r="L496" s="253"/>
      <c r="M496" s="7"/>
      <c r="N496" s="7"/>
      <c r="O496" s="7"/>
      <c r="P496" s="7"/>
      <c r="Q496" s="3"/>
      <c r="R496" s="7"/>
      <c r="S496" s="7"/>
      <c r="T496" s="7"/>
      <c r="U496" s="7"/>
      <c r="V496" s="7"/>
      <c r="W496" s="7"/>
      <c r="X496" s="7"/>
      <c r="Y496" s="7"/>
      <c r="Z496" s="7"/>
      <c r="AA496" s="7"/>
      <c r="AB496" s="7"/>
      <c r="AC496" s="7"/>
      <c r="AD496" s="7"/>
      <c r="AE496" s="7"/>
    </row>
    <row r="497" spans="1:31" ht="13.5" customHeight="1">
      <c r="A497" s="1"/>
      <c r="B497" s="1315"/>
      <c r="C497" s="3"/>
      <c r="D497" s="3"/>
      <c r="E497" s="9"/>
      <c r="F497" s="931"/>
      <c r="G497" s="3"/>
      <c r="H497" s="10"/>
      <c r="I497" s="7"/>
      <c r="J497" s="1327"/>
      <c r="K497" s="253"/>
      <c r="L497" s="253"/>
      <c r="M497" s="7"/>
      <c r="N497" s="7"/>
      <c r="O497" s="7"/>
      <c r="P497" s="7"/>
      <c r="Q497" s="3"/>
      <c r="R497" s="7"/>
      <c r="S497" s="7"/>
      <c r="T497" s="7"/>
      <c r="U497" s="7"/>
      <c r="V497" s="7"/>
      <c r="W497" s="7"/>
      <c r="X497" s="7"/>
      <c r="Y497" s="7"/>
      <c r="Z497" s="7"/>
      <c r="AA497" s="7"/>
      <c r="AB497" s="7"/>
      <c r="AC497" s="7"/>
      <c r="AD497" s="7"/>
      <c r="AE497" s="7"/>
    </row>
    <row r="498" spans="1:31" ht="13.5" customHeight="1">
      <c r="A498" s="1"/>
      <c r="B498" s="1315"/>
      <c r="C498" s="3"/>
      <c r="D498" s="3"/>
      <c r="E498" s="9"/>
      <c r="F498" s="931"/>
      <c r="G498" s="3"/>
      <c r="H498" s="10"/>
      <c r="I498" s="7"/>
      <c r="J498" s="1327"/>
      <c r="K498" s="253"/>
      <c r="L498" s="253"/>
      <c r="M498" s="7"/>
      <c r="N498" s="7"/>
      <c r="O498" s="7"/>
      <c r="P498" s="7"/>
      <c r="Q498" s="3"/>
      <c r="R498" s="7"/>
      <c r="S498" s="7"/>
      <c r="T498" s="7"/>
      <c r="U498" s="7"/>
      <c r="V498" s="7"/>
      <c r="W498" s="7"/>
      <c r="X498" s="7"/>
      <c r="Y498" s="7"/>
      <c r="Z498" s="7"/>
      <c r="AA498" s="7"/>
      <c r="AB498" s="7"/>
      <c r="AC498" s="7"/>
      <c r="AD498" s="7"/>
      <c r="AE498" s="7"/>
    </row>
    <row r="499" spans="1:31" ht="13.5" customHeight="1">
      <c r="A499" s="1"/>
      <c r="B499" s="1315"/>
      <c r="C499" s="3"/>
      <c r="D499" s="3"/>
      <c r="E499" s="9"/>
      <c r="F499" s="931"/>
      <c r="G499" s="3"/>
      <c r="H499" s="10"/>
      <c r="I499" s="7"/>
      <c r="J499" s="1327"/>
      <c r="K499" s="253"/>
      <c r="L499" s="253"/>
      <c r="M499" s="7"/>
      <c r="N499" s="7"/>
      <c r="O499" s="7"/>
      <c r="P499" s="7"/>
      <c r="Q499" s="3"/>
      <c r="R499" s="7"/>
      <c r="S499" s="7"/>
      <c r="T499" s="7"/>
      <c r="U499" s="7"/>
      <c r="V499" s="7"/>
      <c r="W499" s="7"/>
      <c r="X499" s="7"/>
      <c r="Y499" s="7"/>
      <c r="Z499" s="7"/>
      <c r="AA499" s="7"/>
      <c r="AB499" s="7"/>
      <c r="AC499" s="7"/>
      <c r="AD499" s="7"/>
      <c r="AE499" s="7"/>
    </row>
    <row r="500" spans="1:31" ht="13.5" customHeight="1">
      <c r="A500" s="1"/>
      <c r="B500" s="1315"/>
      <c r="C500" s="3"/>
      <c r="D500" s="3"/>
      <c r="E500" s="9"/>
      <c r="F500" s="931"/>
      <c r="G500" s="3"/>
      <c r="H500" s="10"/>
      <c r="I500" s="7"/>
      <c r="J500" s="1327"/>
      <c r="K500" s="253"/>
      <c r="L500" s="253"/>
      <c r="M500" s="7"/>
      <c r="N500" s="7"/>
      <c r="O500" s="7"/>
      <c r="P500" s="7"/>
      <c r="Q500" s="3"/>
      <c r="R500" s="7"/>
      <c r="S500" s="7"/>
      <c r="T500" s="7"/>
      <c r="U500" s="7"/>
      <c r="V500" s="7"/>
      <c r="W500" s="7"/>
      <c r="X500" s="7"/>
      <c r="Y500" s="7"/>
      <c r="Z500" s="7"/>
      <c r="AA500" s="7"/>
      <c r="AB500" s="7"/>
      <c r="AC500" s="7"/>
      <c r="AD500" s="7"/>
      <c r="AE500" s="7"/>
    </row>
    <row r="501" spans="1:31" ht="13.5" customHeight="1">
      <c r="A501" s="1"/>
      <c r="B501" s="1315"/>
      <c r="C501" s="3"/>
      <c r="D501" s="3"/>
      <c r="E501" s="9"/>
      <c r="F501" s="931"/>
      <c r="G501" s="3"/>
      <c r="H501" s="10"/>
      <c r="I501" s="7"/>
      <c r="J501" s="1327"/>
      <c r="K501" s="253"/>
      <c r="L501" s="253"/>
      <c r="M501" s="7"/>
      <c r="N501" s="7"/>
      <c r="O501" s="7"/>
      <c r="P501" s="7"/>
      <c r="Q501" s="3"/>
      <c r="R501" s="7"/>
      <c r="S501" s="7"/>
      <c r="T501" s="7"/>
      <c r="U501" s="7"/>
      <c r="V501" s="7"/>
      <c r="W501" s="7"/>
      <c r="X501" s="7"/>
      <c r="Y501" s="7"/>
      <c r="Z501" s="7"/>
      <c r="AA501" s="7"/>
      <c r="AB501" s="7"/>
      <c r="AC501" s="7"/>
      <c r="AD501" s="7"/>
      <c r="AE501" s="7"/>
    </row>
    <row r="502" spans="1:31" ht="13.5" customHeight="1">
      <c r="A502" s="1"/>
      <c r="B502" s="1315"/>
      <c r="C502" s="3"/>
      <c r="D502" s="3"/>
      <c r="E502" s="9"/>
      <c r="F502" s="931"/>
      <c r="G502" s="3"/>
      <c r="H502" s="10"/>
      <c r="I502" s="7"/>
      <c r="J502" s="1327"/>
      <c r="K502" s="253"/>
      <c r="L502" s="253"/>
      <c r="M502" s="7"/>
      <c r="N502" s="7"/>
      <c r="O502" s="7"/>
      <c r="P502" s="7"/>
      <c r="Q502" s="3"/>
      <c r="R502" s="7"/>
      <c r="S502" s="7"/>
      <c r="T502" s="7"/>
      <c r="U502" s="7"/>
      <c r="V502" s="7"/>
      <c r="W502" s="7"/>
      <c r="X502" s="7"/>
      <c r="Y502" s="7"/>
      <c r="Z502" s="7"/>
      <c r="AA502" s="7"/>
      <c r="AB502" s="7"/>
      <c r="AC502" s="7"/>
      <c r="AD502" s="7"/>
      <c r="AE502" s="7"/>
    </row>
    <row r="503" spans="1:31" ht="13.5" customHeight="1">
      <c r="A503" s="1"/>
      <c r="B503" s="1315"/>
      <c r="C503" s="3"/>
      <c r="D503" s="3"/>
      <c r="E503" s="9"/>
      <c r="F503" s="931"/>
      <c r="G503" s="3"/>
      <c r="H503" s="10"/>
      <c r="I503" s="7"/>
      <c r="J503" s="1327"/>
      <c r="K503" s="253"/>
      <c r="L503" s="253"/>
      <c r="M503" s="7"/>
      <c r="N503" s="7"/>
      <c r="O503" s="7"/>
      <c r="P503" s="7"/>
      <c r="Q503" s="3"/>
      <c r="R503" s="7"/>
      <c r="S503" s="7"/>
      <c r="T503" s="7"/>
      <c r="U503" s="7"/>
      <c r="V503" s="7"/>
      <c r="W503" s="7"/>
      <c r="X503" s="7"/>
      <c r="Y503" s="7"/>
      <c r="Z503" s="7"/>
      <c r="AA503" s="7"/>
      <c r="AB503" s="7"/>
      <c r="AC503" s="7"/>
      <c r="AD503" s="7"/>
      <c r="AE503" s="7"/>
    </row>
    <row r="504" spans="1:31" ht="13.5" customHeight="1">
      <c r="A504" s="1"/>
      <c r="B504" s="1315"/>
      <c r="C504" s="3"/>
      <c r="D504" s="3"/>
      <c r="E504" s="9"/>
      <c r="F504" s="931"/>
      <c r="G504" s="3"/>
      <c r="H504" s="10"/>
      <c r="I504" s="7"/>
      <c r="J504" s="1327"/>
      <c r="K504" s="253"/>
      <c r="L504" s="253"/>
      <c r="M504" s="7"/>
      <c r="N504" s="7"/>
      <c r="O504" s="7"/>
      <c r="P504" s="7"/>
      <c r="Q504" s="3"/>
      <c r="R504" s="7"/>
      <c r="S504" s="7"/>
      <c r="T504" s="7"/>
      <c r="U504" s="7"/>
      <c r="V504" s="7"/>
      <c r="W504" s="7"/>
      <c r="X504" s="7"/>
      <c r="Y504" s="7"/>
      <c r="Z504" s="7"/>
      <c r="AA504" s="7"/>
      <c r="AB504" s="7"/>
      <c r="AC504" s="7"/>
      <c r="AD504" s="7"/>
      <c r="AE504" s="7"/>
    </row>
    <row r="505" spans="1:31" ht="13.5" customHeight="1">
      <c r="A505" s="1"/>
      <c r="B505" s="1315"/>
      <c r="C505" s="3"/>
      <c r="D505" s="3"/>
      <c r="E505" s="9"/>
      <c r="F505" s="931"/>
      <c r="G505" s="3"/>
      <c r="H505" s="10"/>
      <c r="I505" s="7"/>
      <c r="J505" s="1327"/>
      <c r="K505" s="253"/>
      <c r="L505" s="253"/>
      <c r="M505" s="7"/>
      <c r="N505" s="7"/>
      <c r="O505" s="7"/>
      <c r="P505" s="7"/>
      <c r="Q505" s="3"/>
      <c r="R505" s="7"/>
      <c r="S505" s="7"/>
      <c r="T505" s="7"/>
      <c r="U505" s="7"/>
      <c r="V505" s="7"/>
      <c r="W505" s="7"/>
      <c r="X505" s="7"/>
      <c r="Y505" s="7"/>
      <c r="Z505" s="7"/>
      <c r="AA505" s="7"/>
      <c r="AB505" s="7"/>
      <c r="AC505" s="7"/>
      <c r="AD505" s="7"/>
      <c r="AE505" s="7"/>
    </row>
    <row r="506" spans="1:31" ht="13.5" customHeight="1">
      <c r="A506" s="1"/>
      <c r="B506" s="1315"/>
      <c r="C506" s="3"/>
      <c r="D506" s="3"/>
      <c r="E506" s="9"/>
      <c r="F506" s="931"/>
      <c r="G506" s="3"/>
      <c r="H506" s="10"/>
      <c r="I506" s="7"/>
      <c r="J506" s="1327"/>
      <c r="K506" s="253"/>
      <c r="L506" s="253"/>
      <c r="M506" s="7"/>
      <c r="N506" s="7"/>
      <c r="O506" s="7"/>
      <c r="P506" s="7"/>
      <c r="Q506" s="3"/>
      <c r="R506" s="7"/>
      <c r="S506" s="7"/>
      <c r="T506" s="7"/>
      <c r="U506" s="7"/>
      <c r="V506" s="7"/>
      <c r="W506" s="7"/>
      <c r="X506" s="7"/>
      <c r="Y506" s="7"/>
      <c r="Z506" s="7"/>
      <c r="AA506" s="7"/>
      <c r="AB506" s="7"/>
      <c r="AC506" s="7"/>
      <c r="AD506" s="7"/>
      <c r="AE506" s="7"/>
    </row>
    <row r="507" spans="1:31" ht="13.5" customHeight="1">
      <c r="A507" s="1"/>
      <c r="B507" s="1315"/>
      <c r="C507" s="3"/>
      <c r="D507" s="3"/>
      <c r="E507" s="9"/>
      <c r="F507" s="931"/>
      <c r="G507" s="3"/>
      <c r="H507" s="10"/>
      <c r="I507" s="7"/>
      <c r="J507" s="1327"/>
      <c r="K507" s="253"/>
      <c r="L507" s="253"/>
      <c r="M507" s="7"/>
      <c r="N507" s="7"/>
      <c r="O507" s="7"/>
      <c r="P507" s="7"/>
      <c r="Q507" s="3"/>
      <c r="R507" s="7"/>
      <c r="S507" s="7"/>
      <c r="T507" s="7"/>
      <c r="U507" s="7"/>
      <c r="V507" s="7"/>
      <c r="W507" s="7"/>
      <c r="X507" s="7"/>
      <c r="Y507" s="7"/>
      <c r="Z507" s="7"/>
      <c r="AA507" s="7"/>
      <c r="AB507" s="7"/>
      <c r="AC507" s="7"/>
      <c r="AD507" s="7"/>
      <c r="AE507" s="7"/>
    </row>
    <row r="508" spans="1:31" ht="13.5" customHeight="1">
      <c r="A508" s="1"/>
      <c r="B508" s="1315"/>
      <c r="C508" s="3"/>
      <c r="D508" s="3"/>
      <c r="E508" s="9"/>
      <c r="F508" s="931"/>
      <c r="G508" s="3"/>
      <c r="H508" s="10"/>
      <c r="I508" s="7"/>
      <c r="J508" s="1327"/>
      <c r="K508" s="253"/>
      <c r="L508" s="253"/>
      <c r="M508" s="7"/>
      <c r="N508" s="7"/>
      <c r="O508" s="7"/>
      <c r="P508" s="7"/>
      <c r="Q508" s="3"/>
      <c r="R508" s="7"/>
      <c r="S508" s="7"/>
      <c r="T508" s="7"/>
      <c r="U508" s="7"/>
      <c r="V508" s="7"/>
      <c r="W508" s="7"/>
      <c r="X508" s="7"/>
      <c r="Y508" s="7"/>
      <c r="Z508" s="7"/>
      <c r="AA508" s="7"/>
      <c r="AB508" s="7"/>
      <c r="AC508" s="7"/>
      <c r="AD508" s="7"/>
      <c r="AE508" s="7"/>
    </row>
    <row r="509" spans="1:31" ht="13.5" customHeight="1">
      <c r="A509" s="1"/>
      <c r="B509" s="1315"/>
      <c r="C509" s="3"/>
      <c r="D509" s="3"/>
      <c r="E509" s="9"/>
      <c r="F509" s="931"/>
      <c r="G509" s="3"/>
      <c r="H509" s="10"/>
      <c r="I509" s="7"/>
      <c r="J509" s="1327"/>
      <c r="K509" s="253"/>
      <c r="L509" s="253"/>
      <c r="M509" s="7"/>
      <c r="N509" s="7"/>
      <c r="O509" s="7"/>
      <c r="P509" s="7"/>
      <c r="Q509" s="3"/>
      <c r="R509" s="7"/>
      <c r="S509" s="7"/>
      <c r="T509" s="7"/>
      <c r="U509" s="7"/>
      <c r="V509" s="7"/>
      <c r="W509" s="7"/>
      <c r="X509" s="7"/>
      <c r="Y509" s="7"/>
      <c r="Z509" s="7"/>
      <c r="AA509" s="7"/>
      <c r="AB509" s="7"/>
      <c r="AC509" s="7"/>
      <c r="AD509" s="7"/>
      <c r="AE509" s="7"/>
    </row>
    <row r="510" spans="1:31" ht="13.5" customHeight="1">
      <c r="A510" s="1"/>
      <c r="B510" s="1315"/>
      <c r="C510" s="3"/>
      <c r="D510" s="3"/>
      <c r="E510" s="9"/>
      <c r="F510" s="931"/>
      <c r="G510" s="3"/>
      <c r="H510" s="10"/>
      <c r="I510" s="7"/>
      <c r="J510" s="1327"/>
      <c r="K510" s="253"/>
      <c r="L510" s="253"/>
      <c r="M510" s="7"/>
      <c r="N510" s="7"/>
      <c r="O510" s="7"/>
      <c r="P510" s="7"/>
      <c r="Q510" s="3"/>
      <c r="R510" s="7"/>
      <c r="S510" s="7"/>
      <c r="T510" s="7"/>
      <c r="U510" s="7"/>
      <c r="V510" s="7"/>
      <c r="W510" s="7"/>
      <c r="X510" s="7"/>
      <c r="Y510" s="7"/>
      <c r="Z510" s="7"/>
      <c r="AA510" s="7"/>
      <c r="AB510" s="7"/>
      <c r="AC510" s="7"/>
      <c r="AD510" s="7"/>
      <c r="AE510" s="7"/>
    </row>
    <row r="511" spans="1:31" ht="13.5" customHeight="1">
      <c r="A511" s="1"/>
      <c r="B511" s="1315"/>
      <c r="C511" s="3"/>
      <c r="D511" s="3"/>
      <c r="E511" s="9"/>
      <c r="F511" s="931"/>
      <c r="G511" s="3"/>
      <c r="H511" s="10"/>
      <c r="I511" s="7"/>
      <c r="J511" s="1327"/>
      <c r="K511" s="253"/>
      <c r="L511" s="253"/>
      <c r="M511" s="7"/>
      <c r="N511" s="7"/>
      <c r="O511" s="7"/>
      <c r="P511" s="7"/>
      <c r="Q511" s="3"/>
      <c r="R511" s="7"/>
      <c r="S511" s="7"/>
      <c r="T511" s="7"/>
      <c r="U511" s="7"/>
      <c r="V511" s="7"/>
      <c r="W511" s="7"/>
      <c r="X511" s="7"/>
      <c r="Y511" s="7"/>
      <c r="Z511" s="7"/>
      <c r="AA511" s="7"/>
      <c r="AB511" s="7"/>
      <c r="AC511" s="7"/>
      <c r="AD511" s="7"/>
      <c r="AE511" s="7"/>
    </row>
    <row r="512" spans="1:31" ht="13.5" customHeight="1">
      <c r="A512" s="1"/>
      <c r="B512" s="1315"/>
      <c r="C512" s="3"/>
      <c r="D512" s="3"/>
      <c r="E512" s="9"/>
      <c r="F512" s="931"/>
      <c r="G512" s="3"/>
      <c r="H512" s="10"/>
      <c r="I512" s="7"/>
      <c r="J512" s="1327"/>
      <c r="K512" s="253"/>
      <c r="L512" s="253"/>
      <c r="M512" s="7"/>
      <c r="N512" s="7"/>
      <c r="O512" s="7"/>
      <c r="P512" s="7"/>
      <c r="Q512" s="3"/>
      <c r="R512" s="7"/>
      <c r="S512" s="7"/>
      <c r="T512" s="7"/>
      <c r="U512" s="7"/>
      <c r="V512" s="7"/>
      <c r="W512" s="7"/>
      <c r="X512" s="7"/>
      <c r="Y512" s="7"/>
      <c r="Z512" s="7"/>
      <c r="AA512" s="7"/>
      <c r="AB512" s="7"/>
      <c r="AC512" s="7"/>
      <c r="AD512" s="7"/>
      <c r="AE512" s="7"/>
    </row>
    <row r="513" spans="1:31" ht="13.5" customHeight="1">
      <c r="A513" s="1"/>
      <c r="B513" s="1315"/>
      <c r="C513" s="3"/>
      <c r="D513" s="3"/>
      <c r="E513" s="9"/>
      <c r="F513" s="931"/>
      <c r="G513" s="3"/>
      <c r="H513" s="10"/>
      <c r="I513" s="7"/>
      <c r="J513" s="1327"/>
      <c r="K513" s="253"/>
      <c r="L513" s="253"/>
      <c r="M513" s="7"/>
      <c r="N513" s="7"/>
      <c r="O513" s="7"/>
      <c r="P513" s="7"/>
      <c r="Q513" s="3"/>
      <c r="R513" s="7"/>
      <c r="S513" s="7"/>
      <c r="T513" s="7"/>
      <c r="U513" s="7"/>
      <c r="V513" s="7"/>
      <c r="W513" s="7"/>
      <c r="X513" s="7"/>
      <c r="Y513" s="7"/>
      <c r="Z513" s="7"/>
      <c r="AA513" s="7"/>
      <c r="AB513" s="7"/>
      <c r="AC513" s="7"/>
      <c r="AD513" s="7"/>
      <c r="AE513" s="7"/>
    </row>
    <row r="514" spans="1:31" ht="13.5" customHeight="1">
      <c r="A514" s="1"/>
      <c r="B514" s="1315"/>
      <c r="C514" s="3"/>
      <c r="D514" s="3"/>
      <c r="E514" s="9"/>
      <c r="F514" s="931"/>
      <c r="G514" s="3"/>
      <c r="H514" s="10"/>
      <c r="I514" s="7"/>
      <c r="J514" s="1327"/>
      <c r="K514" s="253"/>
      <c r="L514" s="253"/>
      <c r="M514" s="7"/>
      <c r="N514" s="7"/>
      <c r="O514" s="7"/>
      <c r="P514" s="7"/>
      <c r="Q514" s="3"/>
      <c r="R514" s="7"/>
      <c r="S514" s="7"/>
      <c r="T514" s="7"/>
      <c r="U514" s="7"/>
      <c r="V514" s="7"/>
      <c r="W514" s="7"/>
      <c r="X514" s="7"/>
      <c r="Y514" s="7"/>
      <c r="Z514" s="7"/>
      <c r="AA514" s="7"/>
      <c r="AB514" s="7"/>
      <c r="AC514" s="7"/>
      <c r="AD514" s="7"/>
      <c r="AE514" s="7"/>
    </row>
    <row r="515" spans="1:31" ht="13.5" customHeight="1">
      <c r="A515" s="1"/>
      <c r="B515" s="1315"/>
      <c r="C515" s="3"/>
      <c r="D515" s="3"/>
      <c r="E515" s="9"/>
      <c r="F515" s="931"/>
      <c r="G515" s="3"/>
      <c r="H515" s="10"/>
      <c r="I515" s="7"/>
      <c r="J515" s="1327"/>
      <c r="K515" s="253"/>
      <c r="L515" s="253"/>
      <c r="M515" s="7"/>
      <c r="N515" s="7"/>
      <c r="O515" s="7"/>
      <c r="P515" s="7"/>
      <c r="Q515" s="3"/>
      <c r="R515" s="7"/>
      <c r="S515" s="7"/>
      <c r="T515" s="7"/>
      <c r="U515" s="7"/>
      <c r="V515" s="7"/>
      <c r="W515" s="7"/>
      <c r="X515" s="7"/>
      <c r="Y515" s="7"/>
      <c r="Z515" s="7"/>
      <c r="AA515" s="7"/>
      <c r="AB515" s="7"/>
      <c r="AC515" s="7"/>
      <c r="AD515" s="7"/>
      <c r="AE515" s="7"/>
    </row>
    <row r="516" spans="1:31" ht="13.5" customHeight="1">
      <c r="A516" s="1"/>
      <c r="B516" s="1315"/>
      <c r="C516" s="3"/>
      <c r="D516" s="3"/>
      <c r="E516" s="9"/>
      <c r="F516" s="931"/>
      <c r="G516" s="3"/>
      <c r="H516" s="10"/>
      <c r="I516" s="7"/>
      <c r="J516" s="1327"/>
      <c r="K516" s="253"/>
      <c r="L516" s="253"/>
      <c r="M516" s="7"/>
      <c r="N516" s="7"/>
      <c r="O516" s="7"/>
      <c r="P516" s="7"/>
      <c r="Q516" s="3"/>
      <c r="R516" s="7"/>
      <c r="S516" s="7"/>
      <c r="T516" s="7"/>
      <c r="U516" s="7"/>
      <c r="V516" s="7"/>
      <c r="W516" s="7"/>
      <c r="X516" s="7"/>
      <c r="Y516" s="7"/>
      <c r="Z516" s="7"/>
      <c r="AA516" s="7"/>
      <c r="AB516" s="7"/>
      <c r="AC516" s="7"/>
      <c r="AD516" s="7"/>
      <c r="AE516" s="7"/>
    </row>
    <row r="517" spans="1:31" ht="13.5" customHeight="1">
      <c r="A517" s="1"/>
      <c r="B517" s="1315"/>
      <c r="C517" s="3"/>
      <c r="D517" s="3"/>
      <c r="E517" s="9"/>
      <c r="F517" s="931"/>
      <c r="G517" s="3"/>
      <c r="H517" s="10"/>
      <c r="I517" s="7"/>
      <c r="J517" s="1327"/>
      <c r="K517" s="253"/>
      <c r="L517" s="253"/>
      <c r="M517" s="7"/>
      <c r="N517" s="7"/>
      <c r="O517" s="7"/>
      <c r="P517" s="7"/>
      <c r="Q517" s="3"/>
      <c r="R517" s="7"/>
      <c r="S517" s="7"/>
      <c r="T517" s="7"/>
      <c r="U517" s="7"/>
      <c r="V517" s="7"/>
      <c r="W517" s="7"/>
      <c r="X517" s="7"/>
      <c r="Y517" s="7"/>
      <c r="Z517" s="7"/>
      <c r="AA517" s="7"/>
      <c r="AB517" s="7"/>
      <c r="AC517" s="7"/>
      <c r="AD517" s="7"/>
      <c r="AE517" s="7"/>
    </row>
    <row r="518" spans="1:31" ht="13.5" customHeight="1">
      <c r="A518" s="1"/>
      <c r="B518" s="1315"/>
      <c r="C518" s="3"/>
      <c r="D518" s="3"/>
      <c r="E518" s="9"/>
      <c r="F518" s="931"/>
      <c r="G518" s="3"/>
      <c r="H518" s="10"/>
      <c r="I518" s="7"/>
      <c r="J518" s="1327"/>
      <c r="K518" s="253"/>
      <c r="L518" s="253"/>
      <c r="M518" s="7"/>
      <c r="N518" s="7"/>
      <c r="O518" s="7"/>
      <c r="P518" s="7"/>
      <c r="Q518" s="3"/>
      <c r="R518" s="7"/>
      <c r="S518" s="7"/>
      <c r="T518" s="7"/>
      <c r="U518" s="7"/>
      <c r="V518" s="7"/>
      <c r="W518" s="7"/>
      <c r="X518" s="7"/>
      <c r="Y518" s="7"/>
      <c r="Z518" s="7"/>
      <c r="AA518" s="7"/>
      <c r="AB518" s="7"/>
      <c r="AC518" s="7"/>
      <c r="AD518" s="7"/>
      <c r="AE518" s="7"/>
    </row>
    <row r="519" spans="1:31" ht="13.5" customHeight="1">
      <c r="A519" s="1"/>
      <c r="B519" s="1315"/>
      <c r="C519" s="3"/>
      <c r="D519" s="3"/>
      <c r="E519" s="9"/>
      <c r="F519" s="931"/>
      <c r="G519" s="3"/>
      <c r="H519" s="10"/>
      <c r="I519" s="7"/>
      <c r="J519" s="1327"/>
      <c r="K519" s="253"/>
      <c r="L519" s="253"/>
      <c r="M519" s="7"/>
      <c r="N519" s="7"/>
      <c r="O519" s="7"/>
      <c r="P519" s="7"/>
      <c r="Q519" s="3"/>
      <c r="R519" s="7"/>
      <c r="S519" s="7"/>
      <c r="T519" s="7"/>
      <c r="U519" s="7"/>
      <c r="V519" s="7"/>
      <c r="W519" s="7"/>
      <c r="X519" s="7"/>
      <c r="Y519" s="7"/>
      <c r="Z519" s="7"/>
      <c r="AA519" s="7"/>
      <c r="AB519" s="7"/>
      <c r="AC519" s="7"/>
      <c r="AD519" s="7"/>
      <c r="AE519" s="7"/>
    </row>
    <row r="520" spans="1:31" ht="13.5" customHeight="1">
      <c r="A520" s="1"/>
      <c r="B520" s="1315"/>
      <c r="C520" s="3"/>
      <c r="D520" s="3"/>
      <c r="E520" s="9"/>
      <c r="F520" s="931"/>
      <c r="G520" s="3"/>
      <c r="H520" s="10"/>
      <c r="I520" s="7"/>
      <c r="J520" s="1327"/>
      <c r="K520" s="253"/>
      <c r="L520" s="253"/>
      <c r="M520" s="7"/>
      <c r="N520" s="7"/>
      <c r="O520" s="7"/>
      <c r="P520" s="7"/>
      <c r="Q520" s="3"/>
      <c r="R520" s="7"/>
      <c r="S520" s="7"/>
      <c r="T520" s="7"/>
      <c r="U520" s="7"/>
      <c r="V520" s="7"/>
      <c r="W520" s="7"/>
      <c r="X520" s="7"/>
      <c r="Y520" s="7"/>
      <c r="Z520" s="7"/>
      <c r="AA520" s="7"/>
      <c r="AB520" s="7"/>
      <c r="AC520" s="7"/>
      <c r="AD520" s="7"/>
      <c r="AE520" s="7"/>
    </row>
    <row r="521" spans="1:31" ht="13.5" customHeight="1">
      <c r="A521" s="1"/>
      <c r="B521" s="1315"/>
      <c r="C521" s="3"/>
      <c r="D521" s="3"/>
      <c r="E521" s="9"/>
      <c r="F521" s="931"/>
      <c r="G521" s="3"/>
      <c r="H521" s="10"/>
      <c r="I521" s="7"/>
      <c r="J521" s="1327"/>
      <c r="K521" s="253"/>
      <c r="L521" s="253"/>
      <c r="M521" s="7"/>
      <c r="N521" s="7"/>
      <c r="O521" s="7"/>
      <c r="P521" s="7"/>
      <c r="Q521" s="3"/>
      <c r="R521" s="7"/>
      <c r="S521" s="7"/>
      <c r="T521" s="7"/>
      <c r="U521" s="7"/>
      <c r="V521" s="7"/>
      <c r="W521" s="7"/>
      <c r="X521" s="7"/>
      <c r="Y521" s="7"/>
      <c r="Z521" s="7"/>
      <c r="AA521" s="7"/>
      <c r="AB521" s="7"/>
      <c r="AC521" s="7"/>
      <c r="AD521" s="7"/>
      <c r="AE521" s="7"/>
    </row>
    <row r="522" spans="1:31" ht="13.5" customHeight="1">
      <c r="A522" s="1"/>
      <c r="B522" s="1315"/>
      <c r="C522" s="3"/>
      <c r="D522" s="3"/>
      <c r="E522" s="9"/>
      <c r="F522" s="931"/>
      <c r="G522" s="3"/>
      <c r="H522" s="10"/>
      <c r="I522" s="7"/>
      <c r="J522" s="1327"/>
      <c r="K522" s="253"/>
      <c r="L522" s="253"/>
      <c r="M522" s="7"/>
      <c r="N522" s="7"/>
      <c r="O522" s="7"/>
      <c r="P522" s="7"/>
      <c r="Q522" s="3"/>
      <c r="R522" s="7"/>
      <c r="S522" s="7"/>
      <c r="T522" s="7"/>
      <c r="U522" s="7"/>
      <c r="V522" s="7"/>
      <c r="W522" s="7"/>
      <c r="X522" s="7"/>
      <c r="Y522" s="7"/>
      <c r="Z522" s="7"/>
      <c r="AA522" s="7"/>
      <c r="AB522" s="7"/>
      <c r="AC522" s="7"/>
      <c r="AD522" s="7"/>
      <c r="AE522" s="7"/>
    </row>
    <row r="523" spans="1:31" ht="13.5" customHeight="1">
      <c r="A523" s="1"/>
      <c r="B523" s="1315"/>
      <c r="C523" s="3"/>
      <c r="D523" s="3"/>
      <c r="E523" s="9"/>
      <c r="F523" s="931"/>
      <c r="G523" s="3"/>
      <c r="H523" s="10"/>
      <c r="I523" s="7"/>
      <c r="J523" s="1327"/>
      <c r="K523" s="253"/>
      <c r="L523" s="253"/>
      <c r="M523" s="7"/>
      <c r="N523" s="7"/>
      <c r="O523" s="7"/>
      <c r="P523" s="7"/>
      <c r="Q523" s="3"/>
      <c r="R523" s="7"/>
      <c r="S523" s="7"/>
      <c r="T523" s="7"/>
      <c r="U523" s="7"/>
      <c r="V523" s="7"/>
      <c r="W523" s="7"/>
      <c r="X523" s="7"/>
      <c r="Y523" s="7"/>
      <c r="Z523" s="7"/>
      <c r="AA523" s="7"/>
      <c r="AB523" s="7"/>
      <c r="AC523" s="7"/>
      <c r="AD523" s="7"/>
      <c r="AE523" s="7"/>
    </row>
    <row r="524" spans="1:31" ht="13.5" customHeight="1">
      <c r="A524" s="1"/>
      <c r="B524" s="1315"/>
      <c r="C524" s="3"/>
      <c r="D524" s="3"/>
      <c r="E524" s="9"/>
      <c r="F524" s="931"/>
      <c r="G524" s="3"/>
      <c r="H524" s="10"/>
      <c r="I524" s="7"/>
      <c r="J524" s="1327"/>
      <c r="K524" s="253"/>
      <c r="L524" s="253"/>
      <c r="M524" s="7"/>
      <c r="N524" s="7"/>
      <c r="O524" s="7"/>
      <c r="P524" s="7"/>
      <c r="Q524" s="3"/>
      <c r="R524" s="7"/>
      <c r="S524" s="7"/>
      <c r="T524" s="7"/>
      <c r="U524" s="7"/>
      <c r="V524" s="7"/>
      <c r="W524" s="7"/>
      <c r="X524" s="7"/>
      <c r="Y524" s="7"/>
      <c r="Z524" s="7"/>
      <c r="AA524" s="7"/>
      <c r="AB524" s="7"/>
      <c r="AC524" s="7"/>
      <c r="AD524" s="7"/>
      <c r="AE524" s="7"/>
    </row>
    <row r="525" spans="1:31" ht="13.5" customHeight="1">
      <c r="A525" s="1"/>
      <c r="B525" s="1315"/>
      <c r="C525" s="3"/>
      <c r="D525" s="3"/>
      <c r="E525" s="9"/>
      <c r="F525" s="931"/>
      <c r="G525" s="3"/>
      <c r="H525" s="10"/>
      <c r="I525" s="7"/>
      <c r="J525" s="1327"/>
      <c r="K525" s="253"/>
      <c r="L525" s="253"/>
      <c r="M525" s="7"/>
      <c r="N525" s="7"/>
      <c r="O525" s="7"/>
      <c r="P525" s="7"/>
      <c r="Q525" s="3"/>
      <c r="R525" s="7"/>
      <c r="S525" s="7"/>
      <c r="T525" s="7"/>
      <c r="U525" s="7"/>
      <c r="V525" s="7"/>
      <c r="W525" s="7"/>
      <c r="X525" s="7"/>
      <c r="Y525" s="7"/>
      <c r="Z525" s="7"/>
      <c r="AA525" s="7"/>
      <c r="AB525" s="7"/>
      <c r="AC525" s="7"/>
      <c r="AD525" s="7"/>
      <c r="AE525" s="7"/>
    </row>
    <row r="526" spans="1:31" ht="13.5" customHeight="1">
      <c r="A526" s="1"/>
      <c r="B526" s="1315"/>
      <c r="C526" s="3"/>
      <c r="D526" s="3"/>
      <c r="E526" s="9"/>
      <c r="F526" s="931"/>
      <c r="G526" s="3"/>
      <c r="H526" s="10"/>
      <c r="I526" s="7"/>
      <c r="J526" s="1327"/>
      <c r="K526" s="253"/>
      <c r="L526" s="253"/>
      <c r="M526" s="7"/>
      <c r="N526" s="7"/>
      <c r="O526" s="7"/>
      <c r="P526" s="7"/>
      <c r="Q526" s="3"/>
      <c r="R526" s="7"/>
      <c r="S526" s="7"/>
      <c r="T526" s="7"/>
      <c r="U526" s="7"/>
      <c r="V526" s="7"/>
      <c r="W526" s="7"/>
      <c r="X526" s="7"/>
      <c r="Y526" s="7"/>
      <c r="Z526" s="7"/>
      <c r="AA526" s="7"/>
      <c r="AB526" s="7"/>
      <c r="AC526" s="7"/>
      <c r="AD526" s="7"/>
      <c r="AE526" s="7"/>
    </row>
    <row r="527" spans="1:31" ht="13.5" customHeight="1">
      <c r="A527" s="1"/>
      <c r="B527" s="1315"/>
      <c r="C527" s="3"/>
      <c r="D527" s="3"/>
      <c r="E527" s="9"/>
      <c r="F527" s="931"/>
      <c r="G527" s="3"/>
      <c r="H527" s="10"/>
      <c r="I527" s="7"/>
      <c r="J527" s="1327"/>
      <c r="K527" s="253"/>
      <c r="L527" s="253"/>
      <c r="M527" s="7"/>
      <c r="N527" s="7"/>
      <c r="O527" s="7"/>
      <c r="P527" s="7"/>
      <c r="Q527" s="3"/>
      <c r="R527" s="7"/>
      <c r="S527" s="7"/>
      <c r="T527" s="7"/>
      <c r="U527" s="7"/>
      <c r="V527" s="7"/>
      <c r="W527" s="7"/>
      <c r="X527" s="7"/>
      <c r="Y527" s="7"/>
      <c r="Z527" s="7"/>
      <c r="AA527" s="7"/>
      <c r="AB527" s="7"/>
      <c r="AC527" s="7"/>
      <c r="AD527" s="7"/>
      <c r="AE527" s="7"/>
    </row>
    <row r="528" spans="1:31" ht="13.5" customHeight="1">
      <c r="A528" s="1"/>
      <c r="B528" s="1315"/>
      <c r="C528" s="3"/>
      <c r="D528" s="3"/>
      <c r="E528" s="9"/>
      <c r="F528" s="931"/>
      <c r="G528" s="3"/>
      <c r="H528" s="10"/>
      <c r="I528" s="7"/>
      <c r="J528" s="1327"/>
      <c r="K528" s="253"/>
      <c r="L528" s="253"/>
      <c r="M528" s="7"/>
      <c r="N528" s="7"/>
      <c r="O528" s="7"/>
      <c r="P528" s="7"/>
      <c r="Q528" s="3"/>
      <c r="R528" s="7"/>
      <c r="S528" s="7"/>
      <c r="T528" s="7"/>
      <c r="U528" s="7"/>
      <c r="V528" s="7"/>
      <c r="W528" s="7"/>
      <c r="X528" s="7"/>
      <c r="Y528" s="7"/>
      <c r="Z528" s="7"/>
      <c r="AA528" s="7"/>
      <c r="AB528" s="7"/>
      <c r="AC528" s="7"/>
      <c r="AD528" s="7"/>
      <c r="AE528" s="7"/>
    </row>
    <row r="529" spans="1:31" ht="13.5" customHeight="1">
      <c r="A529" s="1"/>
      <c r="B529" s="1315"/>
      <c r="C529" s="3"/>
      <c r="D529" s="3"/>
      <c r="E529" s="9"/>
      <c r="F529" s="931"/>
      <c r="G529" s="3"/>
      <c r="H529" s="10"/>
      <c r="I529" s="7"/>
      <c r="J529" s="1327"/>
      <c r="K529" s="253"/>
      <c r="L529" s="253"/>
      <c r="M529" s="7"/>
      <c r="N529" s="7"/>
      <c r="O529" s="7"/>
      <c r="P529" s="7"/>
      <c r="Q529" s="3"/>
      <c r="R529" s="7"/>
      <c r="S529" s="7"/>
      <c r="T529" s="7"/>
      <c r="U529" s="7"/>
      <c r="V529" s="7"/>
      <c r="W529" s="7"/>
      <c r="X529" s="7"/>
      <c r="Y529" s="7"/>
      <c r="Z529" s="7"/>
      <c r="AA529" s="7"/>
      <c r="AB529" s="7"/>
      <c r="AC529" s="7"/>
      <c r="AD529" s="7"/>
      <c r="AE529" s="7"/>
    </row>
    <row r="530" spans="1:31" ht="13.5" customHeight="1">
      <c r="A530" s="1"/>
      <c r="B530" s="1315"/>
      <c r="C530" s="3"/>
      <c r="D530" s="3"/>
      <c r="E530" s="9"/>
      <c r="F530" s="931"/>
      <c r="G530" s="3"/>
      <c r="H530" s="10"/>
      <c r="I530" s="7"/>
      <c r="J530" s="1327"/>
      <c r="K530" s="253"/>
      <c r="L530" s="253"/>
      <c r="M530" s="7"/>
      <c r="N530" s="7"/>
      <c r="O530" s="7"/>
      <c r="P530" s="7"/>
      <c r="Q530" s="3"/>
      <c r="R530" s="7"/>
      <c r="S530" s="7"/>
      <c r="T530" s="7"/>
      <c r="U530" s="7"/>
      <c r="V530" s="7"/>
      <c r="W530" s="7"/>
      <c r="X530" s="7"/>
      <c r="Y530" s="7"/>
      <c r="Z530" s="7"/>
      <c r="AA530" s="7"/>
      <c r="AB530" s="7"/>
      <c r="AC530" s="7"/>
      <c r="AD530" s="7"/>
      <c r="AE530" s="7"/>
    </row>
    <row r="531" spans="1:31" ht="13.5" customHeight="1">
      <c r="A531" s="1"/>
      <c r="B531" s="1315"/>
      <c r="C531" s="3"/>
      <c r="D531" s="3"/>
      <c r="E531" s="9"/>
      <c r="F531" s="931"/>
      <c r="G531" s="3"/>
      <c r="H531" s="10"/>
      <c r="I531" s="7"/>
      <c r="J531" s="1327"/>
      <c r="K531" s="253"/>
      <c r="L531" s="253"/>
      <c r="M531" s="7"/>
      <c r="N531" s="7"/>
      <c r="O531" s="7"/>
      <c r="P531" s="7"/>
      <c r="Q531" s="3"/>
      <c r="R531" s="7"/>
      <c r="S531" s="7"/>
      <c r="T531" s="7"/>
      <c r="U531" s="7"/>
      <c r="V531" s="7"/>
      <c r="W531" s="7"/>
      <c r="X531" s="7"/>
      <c r="Y531" s="7"/>
      <c r="Z531" s="7"/>
      <c r="AA531" s="7"/>
      <c r="AB531" s="7"/>
      <c r="AC531" s="7"/>
      <c r="AD531" s="7"/>
      <c r="AE531" s="7"/>
    </row>
    <row r="532" spans="1:31" ht="13.5" customHeight="1">
      <c r="A532" s="1"/>
      <c r="B532" s="1315"/>
      <c r="C532" s="3"/>
      <c r="D532" s="3"/>
      <c r="E532" s="9"/>
      <c r="F532" s="931"/>
      <c r="G532" s="3"/>
      <c r="H532" s="10"/>
      <c r="I532" s="7"/>
      <c r="J532" s="1327"/>
      <c r="K532" s="253"/>
      <c r="L532" s="253"/>
      <c r="M532" s="7"/>
      <c r="N532" s="7"/>
      <c r="O532" s="7"/>
      <c r="P532" s="7"/>
      <c r="Q532" s="3"/>
      <c r="R532" s="7"/>
      <c r="S532" s="7"/>
      <c r="T532" s="7"/>
      <c r="U532" s="7"/>
      <c r="V532" s="7"/>
      <c r="W532" s="7"/>
      <c r="X532" s="7"/>
      <c r="Y532" s="7"/>
      <c r="Z532" s="7"/>
      <c r="AA532" s="7"/>
      <c r="AB532" s="7"/>
      <c r="AC532" s="7"/>
      <c r="AD532" s="7"/>
      <c r="AE532" s="7"/>
    </row>
    <row r="533" spans="1:31" ht="13.5" customHeight="1">
      <c r="A533" s="1"/>
      <c r="B533" s="1315"/>
      <c r="C533" s="3"/>
      <c r="D533" s="3"/>
      <c r="E533" s="9"/>
      <c r="F533" s="931"/>
      <c r="G533" s="3"/>
      <c r="H533" s="10"/>
      <c r="I533" s="7"/>
      <c r="J533" s="1327"/>
      <c r="K533" s="253"/>
      <c r="L533" s="253"/>
      <c r="M533" s="7"/>
      <c r="N533" s="7"/>
      <c r="O533" s="7"/>
      <c r="P533" s="7"/>
      <c r="Q533" s="3"/>
      <c r="R533" s="7"/>
      <c r="S533" s="7"/>
      <c r="T533" s="7"/>
      <c r="U533" s="7"/>
      <c r="V533" s="7"/>
      <c r="W533" s="7"/>
      <c r="X533" s="7"/>
      <c r="Y533" s="7"/>
      <c r="Z533" s="7"/>
      <c r="AA533" s="7"/>
      <c r="AB533" s="7"/>
      <c r="AC533" s="7"/>
      <c r="AD533" s="7"/>
      <c r="AE533" s="7"/>
    </row>
    <row r="534" spans="1:31" ht="13.5" customHeight="1">
      <c r="A534" s="1"/>
      <c r="B534" s="1315"/>
      <c r="C534" s="3"/>
      <c r="D534" s="3"/>
      <c r="E534" s="9"/>
      <c r="F534" s="931"/>
      <c r="G534" s="3"/>
      <c r="H534" s="10"/>
      <c r="I534" s="7"/>
      <c r="J534" s="1327"/>
      <c r="K534" s="253"/>
      <c r="L534" s="253"/>
      <c r="M534" s="7"/>
      <c r="N534" s="7"/>
      <c r="O534" s="7"/>
      <c r="P534" s="7"/>
      <c r="Q534" s="3"/>
      <c r="R534" s="7"/>
      <c r="S534" s="7"/>
      <c r="T534" s="7"/>
      <c r="U534" s="7"/>
      <c r="V534" s="7"/>
      <c r="W534" s="7"/>
      <c r="X534" s="7"/>
      <c r="Y534" s="7"/>
      <c r="Z534" s="7"/>
      <c r="AA534" s="7"/>
      <c r="AB534" s="7"/>
      <c r="AC534" s="7"/>
      <c r="AD534" s="7"/>
      <c r="AE534" s="7"/>
    </row>
    <row r="535" spans="1:31" ht="13.5" customHeight="1">
      <c r="A535" s="1"/>
      <c r="B535" s="1315"/>
      <c r="C535" s="3"/>
      <c r="D535" s="3"/>
      <c r="E535" s="9"/>
      <c r="F535" s="931"/>
      <c r="G535" s="3"/>
      <c r="H535" s="10"/>
      <c r="I535" s="7"/>
      <c r="J535" s="1327"/>
      <c r="K535" s="253"/>
      <c r="L535" s="253"/>
      <c r="M535" s="7"/>
      <c r="N535" s="7"/>
      <c r="O535" s="7"/>
      <c r="P535" s="7"/>
      <c r="Q535" s="3"/>
      <c r="R535" s="7"/>
      <c r="S535" s="7"/>
      <c r="T535" s="7"/>
      <c r="U535" s="7"/>
      <c r="V535" s="7"/>
      <c r="W535" s="7"/>
      <c r="X535" s="7"/>
      <c r="Y535" s="7"/>
      <c r="Z535" s="7"/>
      <c r="AA535" s="7"/>
      <c r="AB535" s="7"/>
      <c r="AC535" s="7"/>
      <c r="AD535" s="7"/>
      <c r="AE535" s="7"/>
    </row>
    <row r="536" spans="1:31" ht="13.5" customHeight="1">
      <c r="A536" s="1"/>
      <c r="B536" s="1315"/>
      <c r="C536" s="3"/>
      <c r="D536" s="3"/>
      <c r="E536" s="9"/>
      <c r="F536" s="931"/>
      <c r="G536" s="3"/>
      <c r="H536" s="10"/>
      <c r="I536" s="7"/>
      <c r="J536" s="1327"/>
      <c r="K536" s="253"/>
      <c r="L536" s="253"/>
      <c r="M536" s="7"/>
      <c r="N536" s="7"/>
      <c r="O536" s="7"/>
      <c r="P536" s="7"/>
      <c r="Q536" s="3"/>
      <c r="R536" s="7"/>
      <c r="S536" s="7"/>
      <c r="T536" s="7"/>
      <c r="U536" s="7"/>
      <c r="V536" s="7"/>
      <c r="W536" s="7"/>
      <c r="X536" s="7"/>
      <c r="Y536" s="7"/>
      <c r="Z536" s="7"/>
      <c r="AA536" s="7"/>
      <c r="AB536" s="7"/>
      <c r="AC536" s="7"/>
      <c r="AD536" s="7"/>
      <c r="AE536" s="7"/>
    </row>
    <row r="537" spans="1:31" ht="13.5" customHeight="1">
      <c r="A537" s="1"/>
      <c r="B537" s="1315"/>
      <c r="C537" s="3"/>
      <c r="D537" s="3"/>
      <c r="E537" s="9"/>
      <c r="F537" s="931"/>
      <c r="G537" s="3"/>
      <c r="H537" s="10"/>
      <c r="I537" s="7"/>
      <c r="J537" s="1327"/>
      <c r="K537" s="253"/>
      <c r="L537" s="253"/>
      <c r="M537" s="7"/>
      <c r="N537" s="7"/>
      <c r="O537" s="7"/>
      <c r="P537" s="7"/>
      <c r="Q537" s="3"/>
      <c r="R537" s="7"/>
      <c r="S537" s="7"/>
      <c r="T537" s="7"/>
      <c r="U537" s="7"/>
      <c r="V537" s="7"/>
      <c r="W537" s="7"/>
      <c r="X537" s="7"/>
      <c r="Y537" s="7"/>
      <c r="Z537" s="7"/>
      <c r="AA537" s="7"/>
      <c r="AB537" s="7"/>
      <c r="AC537" s="7"/>
      <c r="AD537" s="7"/>
      <c r="AE537" s="7"/>
    </row>
    <row r="538" spans="1:31" ht="13.5" customHeight="1">
      <c r="A538" s="1"/>
      <c r="B538" s="1315"/>
      <c r="C538" s="3"/>
      <c r="D538" s="3"/>
      <c r="E538" s="9"/>
      <c r="F538" s="931"/>
      <c r="G538" s="3"/>
      <c r="H538" s="10"/>
      <c r="I538" s="7"/>
      <c r="J538" s="1327"/>
      <c r="K538" s="253"/>
      <c r="L538" s="253"/>
      <c r="M538" s="7"/>
      <c r="N538" s="7"/>
      <c r="O538" s="7"/>
      <c r="P538" s="7"/>
      <c r="Q538" s="3"/>
      <c r="R538" s="7"/>
      <c r="S538" s="7"/>
      <c r="T538" s="7"/>
      <c r="U538" s="7"/>
      <c r="V538" s="7"/>
      <c r="W538" s="7"/>
      <c r="X538" s="7"/>
      <c r="Y538" s="7"/>
      <c r="Z538" s="7"/>
      <c r="AA538" s="7"/>
      <c r="AB538" s="7"/>
      <c r="AC538" s="7"/>
      <c r="AD538" s="7"/>
      <c r="AE538" s="7"/>
    </row>
    <row r="539" spans="1:31" ht="13.5" customHeight="1">
      <c r="A539" s="1"/>
      <c r="B539" s="1315"/>
      <c r="C539" s="3"/>
      <c r="D539" s="3"/>
      <c r="E539" s="9"/>
      <c r="F539" s="931"/>
      <c r="G539" s="3"/>
      <c r="H539" s="10"/>
      <c r="I539" s="7"/>
      <c r="J539" s="1327"/>
      <c r="K539" s="253"/>
      <c r="L539" s="253"/>
      <c r="M539" s="7"/>
      <c r="N539" s="7"/>
      <c r="O539" s="7"/>
      <c r="P539" s="7"/>
      <c r="Q539" s="3"/>
      <c r="R539" s="7"/>
      <c r="S539" s="7"/>
      <c r="T539" s="7"/>
      <c r="U539" s="7"/>
      <c r="V539" s="7"/>
      <c r="W539" s="7"/>
      <c r="X539" s="7"/>
      <c r="Y539" s="7"/>
      <c r="Z539" s="7"/>
      <c r="AA539" s="7"/>
      <c r="AB539" s="7"/>
      <c r="AC539" s="7"/>
      <c r="AD539" s="7"/>
      <c r="AE539" s="7"/>
    </row>
    <row r="540" spans="1:31" ht="13.5" customHeight="1">
      <c r="A540" s="1"/>
      <c r="B540" s="1315"/>
      <c r="C540" s="3"/>
      <c r="D540" s="3"/>
      <c r="E540" s="9"/>
      <c r="F540" s="931"/>
      <c r="G540" s="3"/>
      <c r="H540" s="10"/>
      <c r="I540" s="7"/>
      <c r="J540" s="1327"/>
      <c r="K540" s="253"/>
      <c r="L540" s="253"/>
      <c r="M540" s="7"/>
      <c r="N540" s="7"/>
      <c r="O540" s="7"/>
      <c r="P540" s="7"/>
      <c r="Q540" s="3"/>
      <c r="R540" s="7"/>
      <c r="S540" s="7"/>
      <c r="T540" s="7"/>
      <c r="U540" s="7"/>
      <c r="V540" s="7"/>
      <c r="W540" s="7"/>
      <c r="X540" s="7"/>
      <c r="Y540" s="7"/>
      <c r="Z540" s="7"/>
      <c r="AA540" s="7"/>
      <c r="AB540" s="7"/>
      <c r="AC540" s="7"/>
      <c r="AD540" s="7"/>
      <c r="AE540" s="7"/>
    </row>
    <row r="541" spans="1:31" ht="13.5" customHeight="1">
      <c r="A541" s="1"/>
      <c r="B541" s="1315"/>
      <c r="C541" s="3"/>
      <c r="D541" s="3"/>
      <c r="E541" s="9"/>
      <c r="F541" s="931"/>
      <c r="G541" s="3"/>
      <c r="H541" s="10"/>
      <c r="I541" s="7"/>
      <c r="J541" s="1327"/>
      <c r="K541" s="253"/>
      <c r="L541" s="253"/>
      <c r="M541" s="7"/>
      <c r="N541" s="7"/>
      <c r="O541" s="7"/>
      <c r="P541" s="7"/>
      <c r="Q541" s="3"/>
      <c r="R541" s="7"/>
      <c r="S541" s="7"/>
      <c r="T541" s="7"/>
      <c r="U541" s="7"/>
      <c r="V541" s="7"/>
      <c r="W541" s="7"/>
      <c r="X541" s="7"/>
      <c r="Y541" s="7"/>
      <c r="Z541" s="7"/>
      <c r="AA541" s="7"/>
      <c r="AB541" s="7"/>
      <c r="AC541" s="7"/>
      <c r="AD541" s="7"/>
      <c r="AE541" s="7"/>
    </row>
    <row r="542" spans="1:31" ht="13.5" customHeight="1">
      <c r="A542" s="1"/>
      <c r="B542" s="1315"/>
      <c r="C542" s="3"/>
      <c r="D542" s="3"/>
      <c r="E542" s="9"/>
      <c r="F542" s="931"/>
      <c r="G542" s="3"/>
      <c r="H542" s="10"/>
      <c r="I542" s="7"/>
      <c r="J542" s="1327"/>
      <c r="K542" s="253"/>
      <c r="L542" s="253"/>
      <c r="M542" s="7"/>
      <c r="N542" s="7"/>
      <c r="O542" s="7"/>
      <c r="P542" s="7"/>
      <c r="Q542" s="3"/>
      <c r="R542" s="7"/>
      <c r="S542" s="7"/>
      <c r="T542" s="7"/>
      <c r="U542" s="7"/>
      <c r="V542" s="7"/>
      <c r="W542" s="7"/>
      <c r="X542" s="7"/>
      <c r="Y542" s="7"/>
      <c r="Z542" s="7"/>
      <c r="AA542" s="7"/>
      <c r="AB542" s="7"/>
      <c r="AC542" s="7"/>
      <c r="AD542" s="7"/>
      <c r="AE542" s="7"/>
    </row>
    <row r="543" spans="1:31" ht="13.5" customHeight="1">
      <c r="A543" s="1"/>
      <c r="B543" s="1315"/>
      <c r="C543" s="3"/>
      <c r="D543" s="3"/>
      <c r="E543" s="9"/>
      <c r="F543" s="931"/>
      <c r="G543" s="3"/>
      <c r="H543" s="10"/>
      <c r="I543" s="7"/>
      <c r="J543" s="1327"/>
      <c r="K543" s="253"/>
      <c r="L543" s="253"/>
      <c r="M543" s="7"/>
      <c r="N543" s="7"/>
      <c r="O543" s="7"/>
      <c r="P543" s="7"/>
      <c r="Q543" s="3"/>
      <c r="R543" s="7"/>
      <c r="S543" s="7"/>
      <c r="T543" s="7"/>
      <c r="U543" s="7"/>
      <c r="V543" s="7"/>
      <c r="W543" s="7"/>
      <c r="X543" s="7"/>
      <c r="Y543" s="7"/>
      <c r="Z543" s="7"/>
      <c r="AA543" s="7"/>
      <c r="AB543" s="7"/>
      <c r="AC543" s="7"/>
      <c r="AD543" s="7"/>
      <c r="AE543" s="7"/>
    </row>
    <row r="544" spans="1:31" ht="13.5" customHeight="1">
      <c r="A544" s="1"/>
      <c r="B544" s="1315"/>
      <c r="C544" s="3"/>
      <c r="D544" s="3"/>
      <c r="E544" s="9"/>
      <c r="F544" s="931"/>
      <c r="G544" s="3"/>
      <c r="H544" s="10"/>
      <c r="I544" s="7"/>
      <c r="J544" s="1327"/>
      <c r="K544" s="253"/>
      <c r="L544" s="253"/>
      <c r="M544" s="7"/>
      <c r="N544" s="7"/>
      <c r="O544" s="7"/>
      <c r="P544" s="7"/>
      <c r="Q544" s="3"/>
      <c r="R544" s="7"/>
      <c r="S544" s="7"/>
      <c r="T544" s="7"/>
      <c r="U544" s="7"/>
      <c r="V544" s="7"/>
      <c r="W544" s="7"/>
      <c r="X544" s="7"/>
      <c r="Y544" s="7"/>
      <c r="Z544" s="7"/>
      <c r="AA544" s="7"/>
      <c r="AB544" s="7"/>
      <c r="AC544" s="7"/>
      <c r="AD544" s="7"/>
      <c r="AE544" s="7"/>
    </row>
    <row r="545" spans="1:31" ht="13.5" customHeight="1">
      <c r="A545" s="1"/>
      <c r="B545" s="1315"/>
      <c r="C545" s="3"/>
      <c r="D545" s="3"/>
      <c r="E545" s="9"/>
      <c r="F545" s="931"/>
      <c r="G545" s="3"/>
      <c r="H545" s="10"/>
      <c r="I545" s="7"/>
      <c r="J545" s="1327"/>
      <c r="K545" s="253"/>
      <c r="L545" s="253"/>
      <c r="M545" s="7"/>
      <c r="N545" s="7"/>
      <c r="O545" s="7"/>
      <c r="P545" s="7"/>
      <c r="Q545" s="3"/>
      <c r="R545" s="7"/>
      <c r="S545" s="7"/>
      <c r="T545" s="7"/>
      <c r="U545" s="7"/>
      <c r="V545" s="7"/>
      <c r="W545" s="7"/>
      <c r="X545" s="7"/>
      <c r="Y545" s="7"/>
      <c r="Z545" s="7"/>
      <c r="AA545" s="7"/>
      <c r="AB545" s="7"/>
      <c r="AC545" s="7"/>
      <c r="AD545" s="7"/>
      <c r="AE545" s="7"/>
    </row>
    <row r="546" spans="1:31" ht="13.5" customHeight="1">
      <c r="A546" s="1"/>
      <c r="B546" s="1315"/>
      <c r="C546" s="3"/>
      <c r="D546" s="3"/>
      <c r="E546" s="9"/>
      <c r="F546" s="931"/>
      <c r="G546" s="3"/>
      <c r="H546" s="10"/>
      <c r="I546" s="7"/>
      <c r="J546" s="1327"/>
      <c r="K546" s="253"/>
      <c r="L546" s="253"/>
      <c r="M546" s="7"/>
      <c r="N546" s="7"/>
      <c r="O546" s="7"/>
      <c r="P546" s="7"/>
      <c r="Q546" s="3"/>
      <c r="R546" s="7"/>
      <c r="S546" s="7"/>
      <c r="T546" s="7"/>
      <c r="U546" s="7"/>
      <c r="V546" s="7"/>
      <c r="W546" s="7"/>
      <c r="X546" s="7"/>
      <c r="Y546" s="7"/>
      <c r="Z546" s="7"/>
      <c r="AA546" s="7"/>
      <c r="AB546" s="7"/>
      <c r="AC546" s="7"/>
      <c r="AD546" s="7"/>
      <c r="AE546" s="7"/>
    </row>
    <row r="547" spans="1:31" ht="13.5" customHeight="1">
      <c r="A547" s="1"/>
      <c r="B547" s="1315"/>
      <c r="C547" s="3"/>
      <c r="D547" s="3"/>
      <c r="E547" s="9"/>
      <c r="F547" s="931"/>
      <c r="G547" s="3"/>
      <c r="H547" s="10"/>
      <c r="I547" s="7"/>
      <c r="J547" s="1327"/>
      <c r="K547" s="253"/>
      <c r="L547" s="253"/>
      <c r="M547" s="7"/>
      <c r="N547" s="7"/>
      <c r="O547" s="7"/>
      <c r="P547" s="7"/>
      <c r="Q547" s="3"/>
      <c r="R547" s="7"/>
      <c r="S547" s="7"/>
      <c r="T547" s="7"/>
      <c r="U547" s="7"/>
      <c r="V547" s="7"/>
      <c r="W547" s="7"/>
      <c r="X547" s="7"/>
      <c r="Y547" s="7"/>
      <c r="Z547" s="7"/>
      <c r="AA547" s="7"/>
      <c r="AB547" s="7"/>
      <c r="AC547" s="7"/>
      <c r="AD547" s="7"/>
      <c r="AE547" s="7"/>
    </row>
    <row r="548" spans="1:31" ht="13.5" customHeight="1">
      <c r="A548" s="1"/>
      <c r="B548" s="1315"/>
      <c r="C548" s="3"/>
      <c r="D548" s="3"/>
      <c r="E548" s="9"/>
      <c r="F548" s="931"/>
      <c r="G548" s="3"/>
      <c r="H548" s="10"/>
      <c r="I548" s="7"/>
      <c r="J548" s="1327"/>
      <c r="K548" s="253"/>
      <c r="L548" s="253"/>
      <c r="M548" s="7"/>
      <c r="N548" s="7"/>
      <c r="O548" s="7"/>
      <c r="P548" s="7"/>
      <c r="Q548" s="3"/>
      <c r="R548" s="7"/>
      <c r="S548" s="7"/>
      <c r="T548" s="7"/>
      <c r="U548" s="7"/>
      <c r="V548" s="7"/>
      <c r="W548" s="7"/>
      <c r="X548" s="7"/>
      <c r="Y548" s="7"/>
      <c r="Z548" s="7"/>
      <c r="AA548" s="7"/>
      <c r="AB548" s="7"/>
      <c r="AC548" s="7"/>
      <c r="AD548" s="7"/>
      <c r="AE548" s="7"/>
    </row>
    <row r="549" spans="1:31" ht="13.5" customHeight="1">
      <c r="A549" s="1"/>
      <c r="B549" s="1315"/>
      <c r="C549" s="3"/>
      <c r="D549" s="3"/>
      <c r="E549" s="9"/>
      <c r="F549" s="931"/>
      <c r="G549" s="3"/>
      <c r="H549" s="10"/>
      <c r="I549" s="7"/>
      <c r="J549" s="1327"/>
      <c r="K549" s="253"/>
      <c r="L549" s="253"/>
      <c r="M549" s="7"/>
      <c r="N549" s="7"/>
      <c r="O549" s="7"/>
      <c r="P549" s="7"/>
      <c r="Q549" s="3"/>
      <c r="R549" s="7"/>
      <c r="S549" s="7"/>
      <c r="T549" s="7"/>
      <c r="U549" s="7"/>
      <c r="V549" s="7"/>
      <c r="W549" s="7"/>
      <c r="X549" s="7"/>
      <c r="Y549" s="7"/>
      <c r="Z549" s="7"/>
      <c r="AA549" s="7"/>
      <c r="AB549" s="7"/>
      <c r="AC549" s="7"/>
      <c r="AD549" s="7"/>
      <c r="AE549" s="7"/>
    </row>
    <row r="550" spans="1:31" ht="13.5" customHeight="1">
      <c r="A550" s="1"/>
      <c r="B550" s="1315"/>
      <c r="C550" s="3"/>
      <c r="D550" s="3"/>
      <c r="E550" s="9"/>
      <c r="F550" s="931"/>
      <c r="G550" s="3"/>
      <c r="H550" s="10"/>
      <c r="I550" s="7"/>
      <c r="J550" s="1327"/>
      <c r="K550" s="253"/>
      <c r="L550" s="253"/>
      <c r="M550" s="7"/>
      <c r="N550" s="7"/>
      <c r="O550" s="7"/>
      <c r="P550" s="7"/>
      <c r="Q550" s="3"/>
      <c r="R550" s="7"/>
      <c r="S550" s="7"/>
      <c r="T550" s="7"/>
      <c r="U550" s="7"/>
      <c r="V550" s="7"/>
      <c r="W550" s="7"/>
      <c r="X550" s="7"/>
      <c r="Y550" s="7"/>
      <c r="Z550" s="7"/>
      <c r="AA550" s="7"/>
      <c r="AB550" s="7"/>
      <c r="AC550" s="7"/>
      <c r="AD550" s="7"/>
      <c r="AE550" s="7"/>
    </row>
    <row r="551" spans="1:31" ht="13.5" customHeight="1">
      <c r="A551" s="1"/>
      <c r="B551" s="1315"/>
      <c r="C551" s="3"/>
      <c r="D551" s="3"/>
      <c r="E551" s="9"/>
      <c r="F551" s="931"/>
      <c r="G551" s="3"/>
      <c r="H551" s="10"/>
      <c r="I551" s="7"/>
      <c r="J551" s="1327"/>
      <c r="K551" s="253"/>
      <c r="L551" s="253"/>
      <c r="M551" s="7"/>
      <c r="N551" s="7"/>
      <c r="O551" s="7"/>
      <c r="P551" s="7"/>
      <c r="Q551" s="3"/>
      <c r="R551" s="7"/>
      <c r="S551" s="7"/>
      <c r="T551" s="7"/>
      <c r="U551" s="7"/>
      <c r="V551" s="7"/>
      <c r="W551" s="7"/>
      <c r="X551" s="7"/>
      <c r="Y551" s="7"/>
      <c r="Z551" s="7"/>
      <c r="AA551" s="7"/>
      <c r="AB551" s="7"/>
      <c r="AC551" s="7"/>
      <c r="AD551" s="7"/>
      <c r="AE551" s="7"/>
    </row>
    <row r="552" spans="1:31" ht="13.5" customHeight="1">
      <c r="A552" s="1"/>
      <c r="B552" s="1315"/>
      <c r="C552" s="3"/>
      <c r="D552" s="3"/>
      <c r="E552" s="9"/>
      <c r="F552" s="931"/>
      <c r="G552" s="3"/>
      <c r="H552" s="10"/>
      <c r="I552" s="7"/>
      <c r="J552" s="1327"/>
      <c r="K552" s="253"/>
      <c r="L552" s="253"/>
      <c r="M552" s="7"/>
      <c r="N552" s="7"/>
      <c r="O552" s="7"/>
      <c r="P552" s="7"/>
      <c r="Q552" s="3"/>
      <c r="R552" s="7"/>
      <c r="S552" s="7"/>
      <c r="T552" s="7"/>
      <c r="U552" s="7"/>
      <c r="V552" s="7"/>
      <c r="W552" s="7"/>
      <c r="X552" s="7"/>
      <c r="Y552" s="7"/>
      <c r="Z552" s="7"/>
      <c r="AA552" s="7"/>
      <c r="AB552" s="7"/>
      <c r="AC552" s="7"/>
      <c r="AD552" s="7"/>
      <c r="AE552" s="7"/>
    </row>
    <row r="553" spans="1:31" ht="13.5" customHeight="1">
      <c r="A553" s="1"/>
      <c r="B553" s="1315"/>
      <c r="C553" s="3"/>
      <c r="D553" s="3"/>
      <c r="E553" s="9"/>
      <c r="F553" s="931"/>
      <c r="G553" s="3"/>
      <c r="H553" s="10"/>
      <c r="I553" s="7"/>
      <c r="J553" s="1327"/>
      <c r="K553" s="253"/>
      <c r="L553" s="253"/>
      <c r="M553" s="7"/>
      <c r="N553" s="7"/>
      <c r="O553" s="7"/>
      <c r="P553" s="7"/>
      <c r="Q553" s="3"/>
      <c r="R553" s="7"/>
      <c r="S553" s="7"/>
      <c r="T553" s="7"/>
      <c r="U553" s="7"/>
      <c r="V553" s="7"/>
      <c r="W553" s="7"/>
      <c r="X553" s="7"/>
      <c r="Y553" s="7"/>
      <c r="Z553" s="7"/>
      <c r="AA553" s="7"/>
      <c r="AB553" s="7"/>
      <c r="AC553" s="7"/>
      <c r="AD553" s="7"/>
      <c r="AE553" s="7"/>
    </row>
    <row r="554" spans="1:31" ht="13.5" customHeight="1">
      <c r="A554" s="1"/>
      <c r="B554" s="1315"/>
      <c r="C554" s="3"/>
      <c r="D554" s="3"/>
      <c r="E554" s="9"/>
      <c r="F554" s="931"/>
      <c r="G554" s="3"/>
      <c r="H554" s="10"/>
      <c r="I554" s="7"/>
      <c r="J554" s="1327"/>
      <c r="K554" s="253"/>
      <c r="L554" s="253"/>
      <c r="M554" s="7"/>
      <c r="N554" s="7"/>
      <c r="O554" s="7"/>
      <c r="P554" s="7"/>
      <c r="Q554" s="3"/>
      <c r="R554" s="7"/>
      <c r="S554" s="7"/>
      <c r="T554" s="7"/>
      <c r="U554" s="7"/>
      <c r="V554" s="7"/>
      <c r="W554" s="7"/>
      <c r="X554" s="7"/>
      <c r="Y554" s="7"/>
      <c r="Z554" s="7"/>
      <c r="AA554" s="7"/>
      <c r="AB554" s="7"/>
      <c r="AC554" s="7"/>
      <c r="AD554" s="7"/>
      <c r="AE554" s="7"/>
    </row>
    <row r="555" spans="1:31" ht="13.5" customHeight="1">
      <c r="A555" s="1"/>
      <c r="B555" s="1315"/>
      <c r="C555" s="3"/>
      <c r="D555" s="3"/>
      <c r="E555" s="9"/>
      <c r="F555" s="931"/>
      <c r="G555" s="3"/>
      <c r="H555" s="10"/>
      <c r="I555" s="7"/>
      <c r="J555" s="1327"/>
      <c r="K555" s="253"/>
      <c r="L555" s="253"/>
      <c r="M555" s="7"/>
      <c r="N555" s="7"/>
      <c r="O555" s="7"/>
      <c r="P555" s="7"/>
      <c r="Q555" s="3"/>
      <c r="R555" s="7"/>
      <c r="S555" s="7"/>
      <c r="T555" s="7"/>
      <c r="U555" s="7"/>
      <c r="V555" s="7"/>
      <c r="W555" s="7"/>
      <c r="X555" s="7"/>
      <c r="Y555" s="7"/>
      <c r="Z555" s="7"/>
      <c r="AA555" s="7"/>
      <c r="AB555" s="7"/>
      <c r="AC555" s="7"/>
      <c r="AD555" s="7"/>
      <c r="AE555" s="7"/>
    </row>
    <row r="556" spans="1:31" ht="13.5" customHeight="1">
      <c r="A556" s="1"/>
      <c r="B556" s="1315"/>
      <c r="C556" s="3"/>
      <c r="D556" s="3"/>
      <c r="E556" s="9"/>
      <c r="F556" s="931"/>
      <c r="G556" s="3"/>
      <c r="H556" s="10"/>
      <c r="I556" s="7"/>
      <c r="J556" s="1327"/>
      <c r="K556" s="253"/>
      <c r="L556" s="253"/>
      <c r="M556" s="7"/>
      <c r="N556" s="7"/>
      <c r="O556" s="7"/>
      <c r="P556" s="7"/>
      <c r="Q556" s="3"/>
      <c r="R556" s="7"/>
      <c r="S556" s="7"/>
      <c r="T556" s="7"/>
      <c r="U556" s="7"/>
      <c r="V556" s="7"/>
      <c r="W556" s="7"/>
      <c r="X556" s="7"/>
      <c r="Y556" s="7"/>
      <c r="Z556" s="7"/>
      <c r="AA556" s="7"/>
      <c r="AB556" s="7"/>
      <c r="AC556" s="7"/>
      <c r="AD556" s="7"/>
      <c r="AE556" s="7"/>
    </row>
    <row r="557" spans="1:31" ht="13.5" customHeight="1">
      <c r="A557" s="1"/>
      <c r="B557" s="1315"/>
      <c r="C557" s="3"/>
      <c r="D557" s="3"/>
      <c r="E557" s="9"/>
      <c r="F557" s="931"/>
      <c r="G557" s="3"/>
      <c r="H557" s="10"/>
      <c r="I557" s="7"/>
      <c r="J557" s="1327"/>
      <c r="K557" s="253"/>
      <c r="L557" s="253"/>
      <c r="M557" s="7"/>
      <c r="N557" s="7"/>
      <c r="O557" s="7"/>
      <c r="P557" s="7"/>
      <c r="Q557" s="3"/>
      <c r="R557" s="7"/>
      <c r="S557" s="7"/>
      <c r="T557" s="7"/>
      <c r="U557" s="7"/>
      <c r="V557" s="7"/>
      <c r="W557" s="7"/>
      <c r="X557" s="7"/>
      <c r="Y557" s="7"/>
      <c r="Z557" s="7"/>
      <c r="AA557" s="7"/>
      <c r="AB557" s="7"/>
      <c r="AC557" s="7"/>
      <c r="AD557" s="7"/>
      <c r="AE557" s="7"/>
    </row>
    <row r="558" spans="1:31" ht="13.5" customHeight="1">
      <c r="A558" s="1"/>
      <c r="B558" s="1315"/>
      <c r="C558" s="3"/>
      <c r="D558" s="3"/>
      <c r="E558" s="9"/>
      <c r="F558" s="931"/>
      <c r="G558" s="3"/>
      <c r="H558" s="10"/>
      <c r="I558" s="7"/>
      <c r="J558" s="1327"/>
      <c r="K558" s="253"/>
      <c r="L558" s="253"/>
      <c r="M558" s="7"/>
      <c r="N558" s="7"/>
      <c r="O558" s="7"/>
      <c r="P558" s="7"/>
      <c r="Q558" s="3"/>
      <c r="R558" s="7"/>
      <c r="S558" s="7"/>
      <c r="T558" s="7"/>
      <c r="U558" s="7"/>
      <c r="V558" s="7"/>
      <c r="W558" s="7"/>
      <c r="X558" s="7"/>
      <c r="Y558" s="7"/>
      <c r="Z558" s="7"/>
      <c r="AA558" s="7"/>
      <c r="AB558" s="7"/>
      <c r="AC558" s="7"/>
      <c r="AD558" s="7"/>
      <c r="AE558" s="7"/>
    </row>
    <row r="559" spans="1:31" ht="13.5" customHeight="1">
      <c r="A559" s="1"/>
      <c r="B559" s="1315"/>
      <c r="C559" s="3"/>
      <c r="D559" s="3"/>
      <c r="E559" s="9"/>
      <c r="F559" s="931"/>
      <c r="G559" s="3"/>
      <c r="H559" s="10"/>
      <c r="I559" s="7"/>
      <c r="J559" s="1327"/>
      <c r="K559" s="253"/>
      <c r="L559" s="253"/>
      <c r="M559" s="7"/>
      <c r="N559" s="7"/>
      <c r="O559" s="7"/>
      <c r="P559" s="7"/>
      <c r="Q559" s="3"/>
      <c r="R559" s="7"/>
      <c r="S559" s="7"/>
      <c r="T559" s="7"/>
      <c r="U559" s="7"/>
      <c r="V559" s="7"/>
      <c r="W559" s="7"/>
      <c r="X559" s="7"/>
      <c r="Y559" s="7"/>
      <c r="Z559" s="7"/>
      <c r="AA559" s="7"/>
      <c r="AB559" s="7"/>
      <c r="AC559" s="7"/>
      <c r="AD559" s="7"/>
      <c r="AE559" s="7"/>
    </row>
    <row r="560" spans="1:31" ht="13.5" customHeight="1">
      <c r="A560" s="1"/>
      <c r="B560" s="1315"/>
      <c r="C560" s="3"/>
      <c r="D560" s="3"/>
      <c r="E560" s="9"/>
      <c r="F560" s="931"/>
      <c r="G560" s="3"/>
      <c r="H560" s="10"/>
      <c r="I560" s="7"/>
      <c r="J560" s="1327"/>
      <c r="K560" s="253"/>
      <c r="L560" s="253"/>
      <c r="M560" s="7"/>
      <c r="N560" s="7"/>
      <c r="O560" s="7"/>
      <c r="P560" s="7"/>
      <c r="Q560" s="3"/>
      <c r="R560" s="7"/>
      <c r="S560" s="7"/>
      <c r="T560" s="7"/>
      <c r="U560" s="7"/>
      <c r="V560" s="7"/>
      <c r="W560" s="7"/>
      <c r="X560" s="7"/>
      <c r="Y560" s="7"/>
      <c r="Z560" s="7"/>
      <c r="AA560" s="7"/>
      <c r="AB560" s="7"/>
      <c r="AC560" s="7"/>
      <c r="AD560" s="7"/>
      <c r="AE560" s="7"/>
    </row>
    <row r="561" spans="1:31" ht="13.5" customHeight="1">
      <c r="A561" s="1"/>
      <c r="B561" s="1315"/>
      <c r="C561" s="3"/>
      <c r="D561" s="3"/>
      <c r="E561" s="9"/>
      <c r="F561" s="931"/>
      <c r="G561" s="3"/>
      <c r="H561" s="10"/>
      <c r="I561" s="7"/>
      <c r="J561" s="1327"/>
      <c r="K561" s="253"/>
      <c r="L561" s="253"/>
      <c r="M561" s="7"/>
      <c r="N561" s="7"/>
      <c r="O561" s="7"/>
      <c r="P561" s="7"/>
      <c r="Q561" s="3"/>
      <c r="R561" s="7"/>
      <c r="S561" s="7"/>
      <c r="T561" s="7"/>
      <c r="U561" s="7"/>
      <c r="V561" s="7"/>
      <c r="W561" s="7"/>
      <c r="X561" s="7"/>
      <c r="Y561" s="7"/>
      <c r="Z561" s="7"/>
      <c r="AA561" s="7"/>
      <c r="AB561" s="7"/>
      <c r="AC561" s="7"/>
      <c r="AD561" s="7"/>
      <c r="AE561" s="7"/>
    </row>
    <row r="562" spans="1:31" ht="13.5" customHeight="1">
      <c r="A562" s="1"/>
      <c r="B562" s="1315"/>
      <c r="C562" s="3"/>
      <c r="D562" s="3"/>
      <c r="E562" s="9"/>
      <c r="F562" s="931"/>
      <c r="G562" s="3"/>
      <c r="H562" s="10"/>
      <c r="I562" s="7"/>
      <c r="J562" s="1327"/>
      <c r="K562" s="253"/>
      <c r="L562" s="253"/>
      <c r="M562" s="7"/>
      <c r="N562" s="7"/>
      <c r="O562" s="7"/>
      <c r="P562" s="7"/>
      <c r="Q562" s="3"/>
      <c r="R562" s="7"/>
      <c r="S562" s="7"/>
      <c r="T562" s="7"/>
      <c r="U562" s="7"/>
      <c r="V562" s="7"/>
      <c r="W562" s="7"/>
      <c r="X562" s="7"/>
      <c r="Y562" s="7"/>
      <c r="Z562" s="7"/>
      <c r="AA562" s="7"/>
      <c r="AB562" s="7"/>
      <c r="AC562" s="7"/>
      <c r="AD562" s="7"/>
      <c r="AE562" s="7"/>
    </row>
    <row r="563" spans="1:31" ht="13.5" customHeight="1">
      <c r="A563" s="1"/>
      <c r="B563" s="1315"/>
      <c r="C563" s="3"/>
      <c r="D563" s="3"/>
      <c r="E563" s="9"/>
      <c r="F563" s="931"/>
      <c r="G563" s="3"/>
      <c r="H563" s="10"/>
      <c r="I563" s="7"/>
      <c r="J563" s="1327"/>
      <c r="K563" s="253"/>
      <c r="L563" s="253"/>
      <c r="M563" s="7"/>
      <c r="N563" s="7"/>
      <c r="O563" s="7"/>
      <c r="P563" s="7"/>
      <c r="Q563" s="3"/>
      <c r="R563" s="7"/>
      <c r="S563" s="7"/>
      <c r="T563" s="7"/>
      <c r="U563" s="7"/>
      <c r="V563" s="7"/>
      <c r="W563" s="7"/>
      <c r="X563" s="7"/>
      <c r="Y563" s="7"/>
      <c r="Z563" s="7"/>
      <c r="AA563" s="7"/>
      <c r="AB563" s="7"/>
      <c r="AC563" s="7"/>
      <c r="AD563" s="7"/>
      <c r="AE563" s="7"/>
    </row>
    <row r="564" spans="1:31" ht="13.5" customHeight="1">
      <c r="A564" s="1"/>
      <c r="B564" s="1315"/>
      <c r="C564" s="3"/>
      <c r="D564" s="3"/>
      <c r="E564" s="9"/>
      <c r="F564" s="931"/>
      <c r="G564" s="3"/>
      <c r="H564" s="10"/>
      <c r="I564" s="7"/>
      <c r="J564" s="1327"/>
      <c r="K564" s="253"/>
      <c r="L564" s="253"/>
      <c r="M564" s="7"/>
      <c r="N564" s="7"/>
      <c r="O564" s="7"/>
      <c r="P564" s="7"/>
      <c r="Q564" s="3"/>
      <c r="R564" s="7"/>
      <c r="S564" s="7"/>
      <c r="T564" s="7"/>
      <c r="U564" s="7"/>
      <c r="V564" s="7"/>
      <c r="W564" s="7"/>
      <c r="X564" s="7"/>
      <c r="Y564" s="7"/>
      <c r="Z564" s="7"/>
      <c r="AA564" s="7"/>
      <c r="AB564" s="7"/>
      <c r="AC564" s="7"/>
      <c r="AD564" s="7"/>
      <c r="AE564" s="7"/>
    </row>
    <row r="565" spans="1:31" ht="13.5" customHeight="1">
      <c r="A565" s="1"/>
      <c r="B565" s="1315"/>
      <c r="C565" s="3"/>
      <c r="D565" s="3"/>
      <c r="E565" s="9"/>
      <c r="F565" s="931"/>
      <c r="G565" s="3"/>
      <c r="H565" s="10"/>
      <c r="I565" s="7"/>
      <c r="J565" s="1327"/>
      <c r="K565" s="253"/>
      <c r="L565" s="253"/>
      <c r="M565" s="7"/>
      <c r="N565" s="7"/>
      <c r="O565" s="7"/>
      <c r="P565" s="7"/>
      <c r="Q565" s="3"/>
      <c r="R565" s="7"/>
      <c r="S565" s="7"/>
      <c r="T565" s="7"/>
      <c r="U565" s="7"/>
      <c r="V565" s="7"/>
      <c r="W565" s="7"/>
      <c r="X565" s="7"/>
      <c r="Y565" s="7"/>
      <c r="Z565" s="7"/>
      <c r="AA565" s="7"/>
      <c r="AB565" s="7"/>
      <c r="AC565" s="7"/>
      <c r="AD565" s="7"/>
      <c r="AE565" s="7"/>
    </row>
    <row r="566" spans="1:31" ht="13.5" customHeight="1">
      <c r="A566" s="1"/>
      <c r="B566" s="1315"/>
      <c r="C566" s="3"/>
      <c r="D566" s="3"/>
      <c r="E566" s="9"/>
      <c r="F566" s="931"/>
      <c r="G566" s="3"/>
      <c r="H566" s="10"/>
      <c r="I566" s="7"/>
      <c r="J566" s="1327"/>
      <c r="K566" s="253"/>
      <c r="L566" s="253"/>
      <c r="M566" s="7"/>
      <c r="N566" s="7"/>
      <c r="O566" s="7"/>
      <c r="P566" s="7"/>
      <c r="Q566" s="3"/>
      <c r="R566" s="7"/>
      <c r="S566" s="7"/>
      <c r="T566" s="7"/>
      <c r="U566" s="7"/>
      <c r="V566" s="7"/>
      <c r="W566" s="7"/>
      <c r="X566" s="7"/>
      <c r="Y566" s="7"/>
      <c r="Z566" s="7"/>
      <c r="AA566" s="7"/>
      <c r="AB566" s="7"/>
      <c r="AC566" s="7"/>
      <c r="AD566" s="7"/>
      <c r="AE566" s="7"/>
    </row>
    <row r="567" spans="1:31" ht="13.5" customHeight="1">
      <c r="A567" s="1"/>
      <c r="B567" s="1315"/>
      <c r="C567" s="3"/>
      <c r="D567" s="3"/>
      <c r="E567" s="9"/>
      <c r="F567" s="931"/>
      <c r="G567" s="3"/>
      <c r="H567" s="10"/>
      <c r="I567" s="7"/>
      <c r="J567" s="1327"/>
      <c r="K567" s="253"/>
      <c r="L567" s="253"/>
      <c r="M567" s="7"/>
      <c r="N567" s="7"/>
      <c r="O567" s="7"/>
      <c r="P567" s="7"/>
      <c r="Q567" s="3"/>
      <c r="R567" s="7"/>
      <c r="S567" s="7"/>
      <c r="T567" s="7"/>
      <c r="U567" s="7"/>
      <c r="V567" s="7"/>
      <c r="W567" s="7"/>
      <c r="X567" s="7"/>
      <c r="Y567" s="7"/>
      <c r="Z567" s="7"/>
      <c r="AA567" s="7"/>
      <c r="AB567" s="7"/>
      <c r="AC567" s="7"/>
      <c r="AD567" s="7"/>
      <c r="AE567" s="7"/>
    </row>
    <row r="568" spans="1:31" ht="13.5" customHeight="1">
      <c r="A568" s="1"/>
      <c r="B568" s="1315"/>
      <c r="C568" s="3"/>
      <c r="D568" s="3"/>
      <c r="E568" s="9"/>
      <c r="F568" s="931"/>
      <c r="G568" s="3"/>
      <c r="H568" s="10"/>
      <c r="I568" s="7"/>
      <c r="J568" s="1327"/>
      <c r="K568" s="253"/>
      <c r="L568" s="253"/>
      <c r="M568" s="7"/>
      <c r="N568" s="7"/>
      <c r="O568" s="7"/>
      <c r="P568" s="7"/>
      <c r="Q568" s="3"/>
      <c r="R568" s="7"/>
      <c r="S568" s="7"/>
      <c r="T568" s="7"/>
      <c r="U568" s="7"/>
      <c r="V568" s="7"/>
      <c r="W568" s="7"/>
      <c r="X568" s="7"/>
      <c r="Y568" s="7"/>
      <c r="Z568" s="7"/>
      <c r="AA568" s="7"/>
      <c r="AB568" s="7"/>
      <c r="AC568" s="7"/>
      <c r="AD568" s="7"/>
      <c r="AE568" s="7"/>
    </row>
    <row r="569" spans="1:31" ht="13.5" customHeight="1">
      <c r="A569" s="1"/>
      <c r="B569" s="1315"/>
      <c r="C569" s="3"/>
      <c r="D569" s="3"/>
      <c r="E569" s="9"/>
      <c r="F569" s="931"/>
      <c r="G569" s="3"/>
      <c r="H569" s="10"/>
      <c r="I569" s="7"/>
      <c r="J569" s="1327"/>
      <c r="K569" s="253"/>
      <c r="L569" s="253"/>
      <c r="M569" s="7"/>
      <c r="N569" s="7"/>
      <c r="O569" s="7"/>
      <c r="P569" s="7"/>
      <c r="Q569" s="3"/>
      <c r="R569" s="7"/>
      <c r="S569" s="7"/>
      <c r="T569" s="7"/>
      <c r="U569" s="7"/>
      <c r="V569" s="7"/>
      <c r="W569" s="7"/>
      <c r="X569" s="7"/>
      <c r="Y569" s="7"/>
      <c r="Z569" s="7"/>
      <c r="AA569" s="7"/>
      <c r="AB569" s="7"/>
      <c r="AC569" s="7"/>
      <c r="AD569" s="7"/>
      <c r="AE569" s="7"/>
    </row>
    <row r="570" spans="1:31" ht="13.5" customHeight="1">
      <c r="A570" s="1"/>
      <c r="B570" s="1315"/>
      <c r="C570" s="3"/>
      <c r="D570" s="3"/>
      <c r="E570" s="9"/>
      <c r="F570" s="931"/>
      <c r="G570" s="3"/>
      <c r="H570" s="10"/>
      <c r="I570" s="7"/>
      <c r="J570" s="1327"/>
      <c r="K570" s="253"/>
      <c r="L570" s="253"/>
      <c r="M570" s="7"/>
      <c r="N570" s="7"/>
      <c r="O570" s="7"/>
      <c r="P570" s="7"/>
      <c r="Q570" s="3"/>
      <c r="R570" s="7"/>
      <c r="S570" s="7"/>
      <c r="T570" s="7"/>
      <c r="U570" s="7"/>
      <c r="V570" s="7"/>
      <c r="W570" s="7"/>
      <c r="X570" s="7"/>
      <c r="Y570" s="7"/>
      <c r="Z570" s="7"/>
      <c r="AA570" s="7"/>
      <c r="AB570" s="7"/>
      <c r="AC570" s="7"/>
      <c r="AD570" s="7"/>
      <c r="AE570" s="7"/>
    </row>
    <row r="571" spans="1:31" ht="13.5" customHeight="1">
      <c r="A571" s="1"/>
      <c r="B571" s="1315"/>
      <c r="C571" s="3"/>
      <c r="D571" s="3"/>
      <c r="E571" s="9"/>
      <c r="F571" s="931"/>
      <c r="G571" s="3"/>
      <c r="H571" s="10"/>
      <c r="I571" s="7"/>
      <c r="J571" s="1327"/>
      <c r="K571" s="253"/>
      <c r="L571" s="253"/>
      <c r="M571" s="7"/>
      <c r="N571" s="7"/>
      <c r="O571" s="7"/>
      <c r="P571" s="7"/>
      <c r="Q571" s="3"/>
      <c r="R571" s="7"/>
      <c r="S571" s="7"/>
      <c r="T571" s="7"/>
      <c r="U571" s="7"/>
      <c r="V571" s="7"/>
      <c r="W571" s="7"/>
      <c r="X571" s="7"/>
      <c r="Y571" s="7"/>
      <c r="Z571" s="7"/>
      <c r="AA571" s="7"/>
      <c r="AB571" s="7"/>
      <c r="AC571" s="7"/>
      <c r="AD571" s="7"/>
      <c r="AE571" s="7"/>
    </row>
    <row r="572" spans="1:31" ht="13.5" customHeight="1">
      <c r="A572" s="1"/>
      <c r="B572" s="1315"/>
      <c r="C572" s="3"/>
      <c r="D572" s="3"/>
      <c r="E572" s="9"/>
      <c r="F572" s="931"/>
      <c r="G572" s="3"/>
      <c r="H572" s="10"/>
      <c r="I572" s="7"/>
      <c r="J572" s="1327"/>
      <c r="K572" s="253"/>
      <c r="L572" s="253"/>
      <c r="M572" s="7"/>
      <c r="N572" s="7"/>
      <c r="O572" s="7"/>
      <c r="P572" s="7"/>
      <c r="Q572" s="3"/>
      <c r="R572" s="7"/>
      <c r="S572" s="7"/>
      <c r="T572" s="7"/>
      <c r="U572" s="7"/>
      <c r="V572" s="7"/>
      <c r="W572" s="7"/>
      <c r="X572" s="7"/>
      <c r="Y572" s="7"/>
      <c r="Z572" s="7"/>
      <c r="AA572" s="7"/>
      <c r="AB572" s="7"/>
      <c r="AC572" s="7"/>
      <c r="AD572" s="7"/>
      <c r="AE572" s="7"/>
    </row>
    <row r="573" spans="1:31" ht="13.5" customHeight="1">
      <c r="A573" s="1"/>
      <c r="B573" s="1315"/>
      <c r="C573" s="3"/>
      <c r="D573" s="3"/>
      <c r="E573" s="9"/>
      <c r="F573" s="931"/>
      <c r="G573" s="3"/>
      <c r="H573" s="10"/>
      <c r="I573" s="7"/>
      <c r="J573" s="1327"/>
      <c r="K573" s="253"/>
      <c r="L573" s="253"/>
      <c r="M573" s="7"/>
      <c r="N573" s="7"/>
      <c r="O573" s="7"/>
      <c r="P573" s="7"/>
      <c r="Q573" s="3"/>
      <c r="R573" s="7"/>
      <c r="S573" s="7"/>
      <c r="T573" s="7"/>
      <c r="U573" s="7"/>
      <c r="V573" s="7"/>
      <c r="W573" s="7"/>
      <c r="X573" s="7"/>
      <c r="Y573" s="7"/>
      <c r="Z573" s="7"/>
      <c r="AA573" s="7"/>
      <c r="AB573" s="7"/>
      <c r="AC573" s="7"/>
      <c r="AD573" s="7"/>
      <c r="AE573" s="7"/>
    </row>
    <row r="574" spans="1:31" ht="13.5" customHeight="1">
      <c r="A574" s="1"/>
      <c r="B574" s="1315"/>
      <c r="C574" s="3"/>
      <c r="D574" s="3"/>
      <c r="E574" s="9"/>
      <c r="F574" s="931"/>
      <c r="G574" s="3"/>
      <c r="H574" s="10"/>
      <c r="I574" s="7"/>
      <c r="J574" s="1327"/>
      <c r="K574" s="253"/>
      <c r="L574" s="253"/>
      <c r="M574" s="7"/>
      <c r="N574" s="7"/>
      <c r="O574" s="7"/>
      <c r="P574" s="7"/>
      <c r="Q574" s="3"/>
      <c r="R574" s="7"/>
      <c r="S574" s="7"/>
      <c r="T574" s="7"/>
      <c r="U574" s="7"/>
      <c r="V574" s="7"/>
      <c r="W574" s="7"/>
      <c r="X574" s="7"/>
      <c r="Y574" s="7"/>
      <c r="Z574" s="7"/>
      <c r="AA574" s="7"/>
      <c r="AB574" s="7"/>
      <c r="AC574" s="7"/>
      <c r="AD574" s="7"/>
      <c r="AE574" s="7"/>
    </row>
    <row r="575" spans="1:31" ht="13.5" customHeight="1">
      <c r="A575" s="1"/>
      <c r="B575" s="1315"/>
      <c r="C575" s="3"/>
      <c r="D575" s="3"/>
      <c r="E575" s="9"/>
      <c r="F575" s="931"/>
      <c r="G575" s="3"/>
      <c r="H575" s="10"/>
      <c r="I575" s="7"/>
      <c r="J575" s="1327"/>
      <c r="K575" s="253"/>
      <c r="L575" s="253"/>
      <c r="M575" s="7"/>
      <c r="N575" s="7"/>
      <c r="O575" s="7"/>
      <c r="P575" s="7"/>
      <c r="Q575" s="3"/>
      <c r="R575" s="7"/>
      <c r="S575" s="7"/>
      <c r="T575" s="7"/>
      <c r="U575" s="7"/>
      <c r="V575" s="7"/>
      <c r="W575" s="7"/>
      <c r="X575" s="7"/>
      <c r="Y575" s="7"/>
      <c r="Z575" s="7"/>
      <c r="AA575" s="7"/>
      <c r="AB575" s="7"/>
      <c r="AC575" s="7"/>
      <c r="AD575" s="7"/>
      <c r="AE575" s="7"/>
    </row>
    <row r="576" spans="1:31" ht="13.5" customHeight="1">
      <c r="A576" s="1"/>
      <c r="B576" s="1315"/>
      <c r="C576" s="3"/>
      <c r="D576" s="3"/>
      <c r="E576" s="9"/>
      <c r="F576" s="931"/>
      <c r="G576" s="3"/>
      <c r="H576" s="10"/>
      <c r="I576" s="7"/>
      <c r="J576" s="1327"/>
      <c r="K576" s="253"/>
      <c r="L576" s="253"/>
      <c r="M576" s="7"/>
      <c r="N576" s="7"/>
      <c r="O576" s="7"/>
      <c r="P576" s="7"/>
      <c r="Q576" s="3"/>
      <c r="R576" s="7"/>
      <c r="S576" s="7"/>
      <c r="T576" s="7"/>
      <c r="U576" s="7"/>
      <c r="V576" s="7"/>
      <c r="W576" s="7"/>
      <c r="X576" s="7"/>
      <c r="Y576" s="7"/>
      <c r="Z576" s="7"/>
      <c r="AA576" s="7"/>
      <c r="AB576" s="7"/>
      <c r="AC576" s="7"/>
      <c r="AD576" s="7"/>
      <c r="AE576" s="7"/>
    </row>
    <row r="577" spans="1:31" ht="13.5" customHeight="1">
      <c r="A577" s="1"/>
      <c r="B577" s="1315"/>
      <c r="C577" s="3"/>
      <c r="D577" s="3"/>
      <c r="E577" s="9"/>
      <c r="F577" s="931"/>
      <c r="G577" s="3"/>
      <c r="H577" s="10"/>
      <c r="I577" s="7"/>
      <c r="J577" s="1327"/>
      <c r="K577" s="253"/>
      <c r="L577" s="253"/>
      <c r="M577" s="7"/>
      <c r="N577" s="7"/>
      <c r="O577" s="7"/>
      <c r="P577" s="7"/>
      <c r="Q577" s="3"/>
      <c r="R577" s="7"/>
      <c r="S577" s="7"/>
      <c r="T577" s="7"/>
      <c r="U577" s="7"/>
      <c r="V577" s="7"/>
      <c r="W577" s="7"/>
      <c r="X577" s="7"/>
      <c r="Y577" s="7"/>
      <c r="Z577" s="7"/>
      <c r="AA577" s="7"/>
      <c r="AB577" s="7"/>
      <c r="AC577" s="7"/>
      <c r="AD577" s="7"/>
      <c r="AE577" s="7"/>
    </row>
    <row r="578" spans="1:31" ht="13.5" customHeight="1">
      <c r="A578" s="1"/>
      <c r="B578" s="1315"/>
      <c r="C578" s="3"/>
      <c r="D578" s="3"/>
      <c r="E578" s="9"/>
      <c r="F578" s="931"/>
      <c r="G578" s="3"/>
      <c r="H578" s="10"/>
      <c r="I578" s="7"/>
      <c r="J578" s="1327"/>
      <c r="K578" s="253"/>
      <c r="L578" s="253"/>
      <c r="M578" s="7"/>
      <c r="N578" s="7"/>
      <c r="O578" s="7"/>
      <c r="P578" s="7"/>
      <c r="Q578" s="3"/>
      <c r="R578" s="7"/>
      <c r="S578" s="7"/>
      <c r="T578" s="7"/>
      <c r="U578" s="7"/>
      <c r="V578" s="7"/>
      <c r="W578" s="7"/>
      <c r="X578" s="7"/>
      <c r="Y578" s="7"/>
      <c r="Z578" s="7"/>
      <c r="AA578" s="7"/>
      <c r="AB578" s="7"/>
      <c r="AC578" s="7"/>
      <c r="AD578" s="7"/>
      <c r="AE578" s="7"/>
    </row>
    <row r="579" spans="1:31" ht="13.5" customHeight="1">
      <c r="A579" s="1"/>
      <c r="B579" s="1315"/>
      <c r="C579" s="3"/>
      <c r="D579" s="3"/>
      <c r="E579" s="9"/>
      <c r="F579" s="931"/>
      <c r="G579" s="3"/>
      <c r="H579" s="10"/>
      <c r="I579" s="7"/>
      <c r="J579" s="1327"/>
      <c r="K579" s="253"/>
      <c r="L579" s="253"/>
      <c r="M579" s="7"/>
      <c r="N579" s="7"/>
      <c r="O579" s="7"/>
      <c r="P579" s="7"/>
      <c r="Q579" s="3"/>
      <c r="R579" s="7"/>
      <c r="S579" s="7"/>
      <c r="T579" s="7"/>
      <c r="U579" s="7"/>
      <c r="V579" s="7"/>
      <c r="W579" s="7"/>
      <c r="X579" s="7"/>
      <c r="Y579" s="7"/>
      <c r="Z579" s="7"/>
      <c r="AA579" s="7"/>
      <c r="AB579" s="7"/>
      <c r="AC579" s="7"/>
      <c r="AD579" s="7"/>
      <c r="AE579" s="7"/>
    </row>
    <row r="580" spans="1:31" ht="13.5" customHeight="1">
      <c r="A580" s="1"/>
      <c r="B580" s="1315"/>
      <c r="C580" s="3"/>
      <c r="D580" s="3"/>
      <c r="E580" s="9"/>
      <c r="F580" s="931"/>
      <c r="G580" s="3"/>
      <c r="H580" s="10"/>
      <c r="I580" s="7"/>
      <c r="J580" s="1327"/>
      <c r="K580" s="253"/>
      <c r="L580" s="253"/>
      <c r="M580" s="7"/>
      <c r="N580" s="7"/>
      <c r="O580" s="7"/>
      <c r="P580" s="7"/>
      <c r="Q580" s="3"/>
      <c r="R580" s="7"/>
      <c r="S580" s="7"/>
      <c r="T580" s="7"/>
      <c r="U580" s="7"/>
      <c r="V580" s="7"/>
      <c r="W580" s="7"/>
      <c r="X580" s="7"/>
      <c r="Y580" s="7"/>
      <c r="Z580" s="7"/>
      <c r="AA580" s="7"/>
      <c r="AB580" s="7"/>
      <c r="AC580" s="7"/>
      <c r="AD580" s="7"/>
      <c r="AE580" s="7"/>
    </row>
    <row r="581" spans="1:31" ht="13.5" customHeight="1">
      <c r="A581" s="1"/>
      <c r="B581" s="1315"/>
      <c r="C581" s="3"/>
      <c r="D581" s="3"/>
      <c r="E581" s="9"/>
      <c r="F581" s="931"/>
      <c r="G581" s="3"/>
      <c r="H581" s="10"/>
      <c r="I581" s="7"/>
      <c r="J581" s="1327"/>
      <c r="K581" s="253"/>
      <c r="L581" s="253"/>
      <c r="M581" s="7"/>
      <c r="N581" s="7"/>
      <c r="O581" s="7"/>
      <c r="P581" s="7"/>
      <c r="Q581" s="3"/>
      <c r="R581" s="7"/>
      <c r="S581" s="7"/>
      <c r="T581" s="7"/>
      <c r="U581" s="7"/>
      <c r="V581" s="7"/>
      <c r="W581" s="7"/>
      <c r="X581" s="7"/>
      <c r="Y581" s="7"/>
      <c r="Z581" s="7"/>
      <c r="AA581" s="7"/>
      <c r="AB581" s="7"/>
      <c r="AC581" s="7"/>
      <c r="AD581" s="7"/>
      <c r="AE581" s="7"/>
    </row>
    <row r="582" spans="1:31" ht="13.5" customHeight="1">
      <c r="A582" s="1"/>
      <c r="B582" s="1315"/>
      <c r="C582" s="3"/>
      <c r="D582" s="3"/>
      <c r="E582" s="9"/>
      <c r="F582" s="931"/>
      <c r="G582" s="3"/>
      <c r="H582" s="10"/>
      <c r="I582" s="7"/>
      <c r="J582" s="1327"/>
      <c r="K582" s="253"/>
      <c r="L582" s="253"/>
      <c r="M582" s="7"/>
      <c r="N582" s="7"/>
      <c r="O582" s="7"/>
      <c r="P582" s="7"/>
      <c r="Q582" s="3"/>
      <c r="R582" s="7"/>
      <c r="S582" s="7"/>
      <c r="T582" s="7"/>
      <c r="U582" s="7"/>
      <c r="V582" s="7"/>
      <c r="W582" s="7"/>
      <c r="X582" s="7"/>
      <c r="Y582" s="7"/>
      <c r="Z582" s="7"/>
      <c r="AA582" s="7"/>
      <c r="AB582" s="7"/>
      <c r="AC582" s="7"/>
      <c r="AD582" s="7"/>
      <c r="AE582" s="7"/>
    </row>
    <row r="583" spans="1:31" ht="13.5" customHeight="1">
      <c r="A583" s="1"/>
      <c r="B583" s="1315"/>
      <c r="C583" s="3"/>
      <c r="D583" s="3"/>
      <c r="E583" s="9"/>
      <c r="F583" s="931"/>
      <c r="G583" s="3"/>
      <c r="H583" s="10"/>
      <c r="I583" s="7"/>
      <c r="J583" s="1327"/>
      <c r="K583" s="253"/>
      <c r="L583" s="253"/>
      <c r="M583" s="7"/>
      <c r="N583" s="7"/>
      <c r="O583" s="7"/>
      <c r="P583" s="7"/>
      <c r="Q583" s="3"/>
      <c r="R583" s="7"/>
      <c r="S583" s="7"/>
      <c r="T583" s="7"/>
      <c r="U583" s="7"/>
      <c r="V583" s="7"/>
      <c r="W583" s="7"/>
      <c r="X583" s="7"/>
      <c r="Y583" s="7"/>
      <c r="Z583" s="7"/>
      <c r="AA583" s="7"/>
      <c r="AB583" s="7"/>
      <c r="AC583" s="7"/>
      <c r="AD583" s="7"/>
      <c r="AE583" s="7"/>
    </row>
    <row r="584" spans="1:31" ht="13.5" customHeight="1">
      <c r="A584" s="1"/>
      <c r="B584" s="1315"/>
      <c r="C584" s="3"/>
      <c r="D584" s="3"/>
      <c r="E584" s="9"/>
      <c r="F584" s="931"/>
      <c r="G584" s="3"/>
      <c r="H584" s="10"/>
      <c r="I584" s="7"/>
      <c r="J584" s="1327"/>
      <c r="K584" s="253"/>
      <c r="L584" s="253"/>
      <c r="M584" s="7"/>
      <c r="N584" s="7"/>
      <c r="O584" s="7"/>
      <c r="P584" s="7"/>
      <c r="Q584" s="3"/>
      <c r="R584" s="7"/>
      <c r="S584" s="7"/>
      <c r="T584" s="7"/>
      <c r="U584" s="7"/>
      <c r="V584" s="7"/>
      <c r="W584" s="7"/>
      <c r="X584" s="7"/>
      <c r="Y584" s="7"/>
      <c r="Z584" s="7"/>
      <c r="AA584" s="7"/>
      <c r="AB584" s="7"/>
      <c r="AC584" s="7"/>
      <c r="AD584" s="7"/>
      <c r="AE584" s="7"/>
    </row>
    <row r="585" spans="1:31" ht="13.5" customHeight="1">
      <c r="A585" s="1"/>
      <c r="B585" s="1315"/>
      <c r="C585" s="3"/>
      <c r="D585" s="3"/>
      <c r="E585" s="9"/>
      <c r="F585" s="931"/>
      <c r="G585" s="3"/>
      <c r="H585" s="10"/>
      <c r="I585" s="7"/>
      <c r="J585" s="1327"/>
      <c r="K585" s="253"/>
      <c r="L585" s="253"/>
      <c r="M585" s="7"/>
      <c r="N585" s="7"/>
      <c r="O585" s="7"/>
      <c r="P585" s="7"/>
      <c r="Q585" s="3"/>
      <c r="R585" s="7"/>
      <c r="S585" s="7"/>
      <c r="T585" s="7"/>
      <c r="U585" s="7"/>
      <c r="V585" s="7"/>
      <c r="W585" s="7"/>
      <c r="X585" s="7"/>
      <c r="Y585" s="7"/>
      <c r="Z585" s="7"/>
      <c r="AA585" s="7"/>
      <c r="AB585" s="7"/>
      <c r="AC585" s="7"/>
      <c r="AD585" s="7"/>
      <c r="AE585" s="7"/>
    </row>
    <row r="586" spans="1:31" ht="13.5" customHeight="1">
      <c r="A586" s="1"/>
      <c r="B586" s="1315"/>
      <c r="C586" s="3"/>
      <c r="D586" s="3"/>
      <c r="E586" s="9"/>
      <c r="F586" s="931"/>
      <c r="G586" s="3"/>
      <c r="H586" s="10"/>
      <c r="I586" s="7"/>
      <c r="J586" s="1327"/>
      <c r="K586" s="253"/>
      <c r="L586" s="253"/>
      <c r="M586" s="7"/>
      <c r="N586" s="7"/>
      <c r="O586" s="7"/>
      <c r="P586" s="7"/>
      <c r="Q586" s="3"/>
      <c r="R586" s="7"/>
      <c r="S586" s="7"/>
      <c r="T586" s="7"/>
      <c r="U586" s="7"/>
      <c r="V586" s="7"/>
      <c r="W586" s="7"/>
      <c r="X586" s="7"/>
      <c r="Y586" s="7"/>
      <c r="Z586" s="7"/>
      <c r="AA586" s="7"/>
      <c r="AB586" s="7"/>
      <c r="AC586" s="7"/>
      <c r="AD586" s="7"/>
      <c r="AE586" s="7"/>
    </row>
    <row r="587" spans="1:31" ht="13.5" customHeight="1">
      <c r="A587" s="1"/>
      <c r="B587" s="1315"/>
      <c r="C587" s="3"/>
      <c r="D587" s="3"/>
      <c r="E587" s="9"/>
      <c r="F587" s="931"/>
      <c r="G587" s="3"/>
      <c r="H587" s="10"/>
      <c r="I587" s="7"/>
      <c r="J587" s="1327"/>
      <c r="K587" s="253"/>
      <c r="L587" s="253"/>
      <c r="M587" s="7"/>
      <c r="N587" s="7"/>
      <c r="O587" s="7"/>
      <c r="P587" s="7"/>
      <c r="Q587" s="3"/>
      <c r="R587" s="7"/>
      <c r="S587" s="7"/>
      <c r="T587" s="7"/>
      <c r="U587" s="7"/>
      <c r="V587" s="7"/>
      <c r="W587" s="7"/>
      <c r="X587" s="7"/>
      <c r="Y587" s="7"/>
      <c r="Z587" s="7"/>
      <c r="AA587" s="7"/>
      <c r="AB587" s="7"/>
      <c r="AC587" s="7"/>
      <c r="AD587" s="7"/>
      <c r="AE587" s="7"/>
    </row>
    <row r="588" spans="1:31" ht="13.5" customHeight="1">
      <c r="A588" s="1"/>
      <c r="B588" s="1315"/>
      <c r="C588" s="3"/>
      <c r="D588" s="3"/>
      <c r="E588" s="9"/>
      <c r="F588" s="931"/>
      <c r="G588" s="3"/>
      <c r="H588" s="10"/>
      <c r="I588" s="7"/>
      <c r="J588" s="1327"/>
      <c r="K588" s="253"/>
      <c r="L588" s="253"/>
      <c r="M588" s="7"/>
      <c r="N588" s="7"/>
      <c r="O588" s="7"/>
      <c r="P588" s="7"/>
      <c r="Q588" s="3"/>
      <c r="R588" s="7"/>
      <c r="S588" s="7"/>
      <c r="T588" s="7"/>
      <c r="U588" s="7"/>
      <c r="V588" s="7"/>
      <c r="W588" s="7"/>
      <c r="X588" s="7"/>
      <c r="Y588" s="7"/>
      <c r="Z588" s="7"/>
      <c r="AA588" s="7"/>
      <c r="AB588" s="7"/>
      <c r="AC588" s="7"/>
      <c r="AD588" s="7"/>
      <c r="AE588" s="7"/>
    </row>
    <row r="589" spans="1:31" ht="13.5" customHeight="1">
      <c r="A589" s="1"/>
      <c r="B589" s="1315"/>
      <c r="C589" s="3"/>
      <c r="D589" s="3"/>
      <c r="E589" s="9"/>
      <c r="F589" s="931"/>
      <c r="G589" s="3"/>
      <c r="H589" s="10"/>
      <c r="I589" s="7"/>
      <c r="J589" s="1327"/>
      <c r="K589" s="253"/>
      <c r="L589" s="253"/>
      <c r="M589" s="7"/>
      <c r="N589" s="7"/>
      <c r="O589" s="7"/>
      <c r="P589" s="7"/>
      <c r="Q589" s="3"/>
      <c r="R589" s="7"/>
      <c r="S589" s="7"/>
      <c r="T589" s="7"/>
      <c r="U589" s="7"/>
      <c r="V589" s="7"/>
      <c r="W589" s="7"/>
      <c r="X589" s="7"/>
      <c r="Y589" s="7"/>
      <c r="Z589" s="7"/>
      <c r="AA589" s="7"/>
      <c r="AB589" s="7"/>
      <c r="AC589" s="7"/>
      <c r="AD589" s="7"/>
      <c r="AE589" s="7"/>
    </row>
    <row r="590" spans="1:31" ht="13.5" customHeight="1">
      <c r="A590" s="1"/>
      <c r="B590" s="1315"/>
      <c r="C590" s="3"/>
      <c r="D590" s="3"/>
      <c r="E590" s="9"/>
      <c r="F590" s="931"/>
      <c r="G590" s="3"/>
      <c r="H590" s="10"/>
      <c r="I590" s="7"/>
      <c r="J590" s="1327"/>
      <c r="K590" s="253"/>
      <c r="L590" s="253"/>
      <c r="M590" s="7"/>
      <c r="N590" s="7"/>
      <c r="O590" s="7"/>
      <c r="P590" s="7"/>
      <c r="Q590" s="3"/>
      <c r="R590" s="7"/>
      <c r="S590" s="7"/>
      <c r="T590" s="7"/>
      <c r="U590" s="7"/>
      <c r="V590" s="7"/>
      <c r="W590" s="7"/>
      <c r="X590" s="7"/>
      <c r="Y590" s="7"/>
      <c r="Z590" s="7"/>
      <c r="AA590" s="7"/>
      <c r="AB590" s="7"/>
      <c r="AC590" s="7"/>
      <c r="AD590" s="7"/>
      <c r="AE590" s="7"/>
    </row>
    <row r="591" spans="1:31" ht="13.5" customHeight="1">
      <c r="A591" s="1"/>
      <c r="B591" s="1315"/>
      <c r="C591" s="3"/>
      <c r="D591" s="3"/>
      <c r="E591" s="9"/>
      <c r="F591" s="931"/>
      <c r="G591" s="3"/>
      <c r="H591" s="10"/>
      <c r="I591" s="7"/>
      <c r="J591" s="1327"/>
      <c r="K591" s="253"/>
      <c r="L591" s="253"/>
      <c r="M591" s="7"/>
      <c r="N591" s="7"/>
      <c r="O591" s="7"/>
      <c r="P591" s="7"/>
      <c r="Q591" s="3"/>
      <c r="R591" s="7"/>
      <c r="S591" s="7"/>
      <c r="T591" s="7"/>
      <c r="U591" s="7"/>
      <c r="V591" s="7"/>
      <c r="W591" s="7"/>
      <c r="X591" s="7"/>
      <c r="Y591" s="7"/>
      <c r="Z591" s="7"/>
      <c r="AA591" s="7"/>
      <c r="AB591" s="7"/>
      <c r="AC591" s="7"/>
      <c r="AD591" s="7"/>
      <c r="AE591" s="7"/>
    </row>
    <row r="592" spans="1:31" ht="13.5" customHeight="1">
      <c r="A592" s="1"/>
      <c r="B592" s="1315"/>
      <c r="C592" s="3"/>
      <c r="D592" s="3"/>
      <c r="E592" s="9"/>
      <c r="F592" s="931"/>
      <c r="G592" s="3"/>
      <c r="H592" s="10"/>
      <c r="I592" s="7"/>
      <c r="J592" s="1327"/>
      <c r="K592" s="253"/>
      <c r="L592" s="253"/>
      <c r="M592" s="7"/>
      <c r="N592" s="7"/>
      <c r="O592" s="7"/>
      <c r="P592" s="7"/>
      <c r="Q592" s="3"/>
      <c r="R592" s="7"/>
      <c r="S592" s="7"/>
      <c r="T592" s="7"/>
      <c r="U592" s="7"/>
      <c r="V592" s="7"/>
      <c r="W592" s="7"/>
      <c r="X592" s="7"/>
      <c r="Y592" s="7"/>
      <c r="Z592" s="7"/>
      <c r="AA592" s="7"/>
      <c r="AB592" s="7"/>
      <c r="AC592" s="7"/>
      <c r="AD592" s="7"/>
      <c r="AE592" s="7"/>
    </row>
    <row r="593" spans="1:31" ht="13.5" customHeight="1">
      <c r="A593" s="1"/>
      <c r="B593" s="1315"/>
      <c r="C593" s="3"/>
      <c r="D593" s="3"/>
      <c r="E593" s="9"/>
      <c r="F593" s="931"/>
      <c r="G593" s="3"/>
      <c r="H593" s="10"/>
      <c r="I593" s="7"/>
      <c r="J593" s="1327"/>
      <c r="K593" s="253"/>
      <c r="L593" s="253"/>
      <c r="M593" s="7"/>
      <c r="N593" s="7"/>
      <c r="O593" s="7"/>
      <c r="P593" s="7"/>
      <c r="Q593" s="3"/>
      <c r="R593" s="7"/>
      <c r="S593" s="7"/>
      <c r="T593" s="7"/>
      <c r="U593" s="7"/>
      <c r="V593" s="7"/>
      <c r="W593" s="7"/>
      <c r="X593" s="7"/>
      <c r="Y593" s="7"/>
      <c r="Z593" s="7"/>
      <c r="AA593" s="7"/>
      <c r="AB593" s="7"/>
      <c r="AC593" s="7"/>
      <c r="AD593" s="7"/>
      <c r="AE593" s="7"/>
    </row>
    <row r="594" spans="1:31" ht="13.5" customHeight="1">
      <c r="A594" s="1"/>
      <c r="B594" s="1315"/>
      <c r="C594" s="3"/>
      <c r="D594" s="3"/>
      <c r="E594" s="9"/>
      <c r="F594" s="931"/>
      <c r="G594" s="3"/>
      <c r="H594" s="10"/>
      <c r="I594" s="7"/>
      <c r="J594" s="1327"/>
      <c r="K594" s="253"/>
      <c r="L594" s="253"/>
      <c r="M594" s="7"/>
      <c r="N594" s="7"/>
      <c r="O594" s="7"/>
      <c r="P594" s="7"/>
      <c r="Q594" s="3"/>
      <c r="R594" s="7"/>
      <c r="S594" s="7"/>
      <c r="T594" s="7"/>
      <c r="U594" s="7"/>
      <c r="V594" s="7"/>
      <c r="W594" s="7"/>
      <c r="X594" s="7"/>
      <c r="Y594" s="7"/>
      <c r="Z594" s="7"/>
      <c r="AA594" s="7"/>
      <c r="AB594" s="7"/>
      <c r="AC594" s="7"/>
      <c r="AD594" s="7"/>
      <c r="AE594" s="7"/>
    </row>
    <row r="595" spans="1:31" ht="13.5" customHeight="1">
      <c r="A595" s="1"/>
      <c r="B595" s="1315"/>
      <c r="C595" s="3"/>
      <c r="D595" s="3"/>
      <c r="E595" s="9"/>
      <c r="F595" s="931"/>
      <c r="G595" s="3"/>
      <c r="H595" s="10"/>
      <c r="I595" s="7"/>
      <c r="J595" s="1327"/>
      <c r="K595" s="253"/>
      <c r="L595" s="253"/>
      <c r="M595" s="7"/>
      <c r="N595" s="7"/>
      <c r="O595" s="7"/>
      <c r="P595" s="7"/>
      <c r="Q595" s="3"/>
      <c r="R595" s="7"/>
      <c r="S595" s="7"/>
      <c r="T595" s="7"/>
      <c r="U595" s="7"/>
      <c r="V595" s="7"/>
      <c r="W595" s="7"/>
      <c r="X595" s="7"/>
      <c r="Y595" s="7"/>
      <c r="Z595" s="7"/>
      <c r="AA595" s="7"/>
      <c r="AB595" s="7"/>
      <c r="AC595" s="7"/>
      <c r="AD595" s="7"/>
      <c r="AE595" s="7"/>
    </row>
    <row r="596" spans="1:31" ht="13.5" customHeight="1">
      <c r="A596" s="1"/>
      <c r="B596" s="1315"/>
      <c r="C596" s="3"/>
      <c r="D596" s="3"/>
      <c r="E596" s="9"/>
      <c r="F596" s="931"/>
      <c r="G596" s="3"/>
      <c r="H596" s="10"/>
      <c r="I596" s="7"/>
      <c r="J596" s="1327"/>
      <c r="K596" s="253"/>
      <c r="L596" s="253"/>
      <c r="M596" s="7"/>
      <c r="N596" s="7"/>
      <c r="O596" s="7"/>
      <c r="P596" s="7"/>
      <c r="Q596" s="3"/>
      <c r="R596" s="7"/>
      <c r="S596" s="7"/>
      <c r="T596" s="7"/>
      <c r="U596" s="7"/>
      <c r="V596" s="7"/>
      <c r="W596" s="7"/>
      <c r="X596" s="7"/>
      <c r="Y596" s="7"/>
      <c r="Z596" s="7"/>
      <c r="AA596" s="7"/>
      <c r="AB596" s="7"/>
      <c r="AC596" s="7"/>
      <c r="AD596" s="7"/>
      <c r="AE596" s="7"/>
    </row>
    <row r="597" spans="1:31" ht="13.5" customHeight="1">
      <c r="A597" s="1"/>
      <c r="B597" s="1315"/>
      <c r="C597" s="3"/>
      <c r="D597" s="3"/>
      <c r="E597" s="9"/>
      <c r="F597" s="931"/>
      <c r="G597" s="3"/>
      <c r="H597" s="10"/>
      <c r="I597" s="7"/>
      <c r="J597" s="1327"/>
      <c r="K597" s="253"/>
      <c r="L597" s="253"/>
      <c r="M597" s="7"/>
      <c r="N597" s="7"/>
      <c r="O597" s="7"/>
      <c r="P597" s="7"/>
      <c r="Q597" s="3"/>
      <c r="R597" s="7"/>
      <c r="S597" s="7"/>
      <c r="T597" s="7"/>
      <c r="U597" s="7"/>
      <c r="V597" s="7"/>
      <c r="W597" s="7"/>
      <c r="X597" s="7"/>
      <c r="Y597" s="7"/>
      <c r="Z597" s="7"/>
      <c r="AA597" s="7"/>
      <c r="AB597" s="7"/>
      <c r="AC597" s="7"/>
      <c r="AD597" s="7"/>
      <c r="AE597" s="7"/>
    </row>
    <row r="598" spans="1:31" ht="13.5" customHeight="1">
      <c r="A598" s="1"/>
      <c r="B598" s="1315"/>
      <c r="C598" s="3"/>
      <c r="D598" s="3"/>
      <c r="E598" s="9"/>
      <c r="F598" s="931"/>
      <c r="G598" s="3"/>
      <c r="H598" s="10"/>
      <c r="I598" s="7"/>
      <c r="J598" s="1327"/>
      <c r="K598" s="253"/>
      <c r="L598" s="253"/>
      <c r="M598" s="7"/>
      <c r="N598" s="7"/>
      <c r="O598" s="7"/>
      <c r="P598" s="7"/>
      <c r="Q598" s="3"/>
      <c r="R598" s="7"/>
      <c r="S598" s="7"/>
      <c r="T598" s="7"/>
      <c r="U598" s="7"/>
      <c r="V598" s="7"/>
      <c r="W598" s="7"/>
      <c r="X598" s="7"/>
      <c r="Y598" s="7"/>
      <c r="Z598" s="7"/>
      <c r="AA598" s="7"/>
      <c r="AB598" s="7"/>
      <c r="AC598" s="7"/>
      <c r="AD598" s="7"/>
      <c r="AE598" s="7"/>
    </row>
    <row r="599" spans="1:31" ht="13.5" customHeight="1">
      <c r="A599" s="1"/>
      <c r="B599" s="1315"/>
      <c r="C599" s="3"/>
      <c r="D599" s="3"/>
      <c r="E599" s="9"/>
      <c r="F599" s="931"/>
      <c r="G599" s="3"/>
      <c r="H599" s="10"/>
      <c r="I599" s="7"/>
      <c r="J599" s="1327"/>
      <c r="K599" s="253"/>
      <c r="L599" s="253"/>
      <c r="M599" s="7"/>
      <c r="N599" s="7"/>
      <c r="O599" s="7"/>
      <c r="P599" s="7"/>
      <c r="Q599" s="3"/>
      <c r="R599" s="7"/>
      <c r="S599" s="7"/>
      <c r="T599" s="7"/>
      <c r="U599" s="7"/>
      <c r="V599" s="7"/>
      <c r="W599" s="7"/>
      <c r="X599" s="7"/>
      <c r="Y599" s="7"/>
      <c r="Z599" s="7"/>
      <c r="AA599" s="7"/>
      <c r="AB599" s="7"/>
      <c r="AC599" s="7"/>
      <c r="AD599" s="7"/>
      <c r="AE599" s="7"/>
    </row>
    <row r="600" spans="1:31" ht="13.5" customHeight="1">
      <c r="A600" s="1"/>
      <c r="B600" s="1315"/>
      <c r="C600" s="3"/>
      <c r="D600" s="3"/>
      <c r="E600" s="9"/>
      <c r="F600" s="931"/>
      <c r="G600" s="3"/>
      <c r="H600" s="10"/>
      <c r="I600" s="7"/>
      <c r="J600" s="1327"/>
      <c r="K600" s="253"/>
      <c r="L600" s="253"/>
      <c r="M600" s="7"/>
      <c r="N600" s="7"/>
      <c r="O600" s="7"/>
      <c r="P600" s="7"/>
      <c r="Q600" s="3"/>
      <c r="R600" s="7"/>
      <c r="S600" s="7"/>
      <c r="T600" s="7"/>
      <c r="U600" s="7"/>
      <c r="V600" s="7"/>
      <c r="W600" s="7"/>
      <c r="X600" s="7"/>
      <c r="Y600" s="7"/>
      <c r="Z600" s="7"/>
      <c r="AA600" s="7"/>
      <c r="AB600" s="7"/>
      <c r="AC600" s="7"/>
      <c r="AD600" s="7"/>
      <c r="AE600" s="7"/>
    </row>
    <row r="601" spans="1:31" ht="13.5" customHeight="1">
      <c r="A601" s="1"/>
      <c r="B601" s="1315"/>
      <c r="C601" s="3"/>
      <c r="D601" s="3"/>
      <c r="E601" s="9"/>
      <c r="F601" s="931"/>
      <c r="G601" s="3"/>
      <c r="H601" s="10"/>
      <c r="I601" s="7"/>
      <c r="J601" s="1327"/>
      <c r="K601" s="253"/>
      <c r="L601" s="253"/>
      <c r="M601" s="7"/>
      <c r="N601" s="7"/>
      <c r="O601" s="7"/>
      <c r="P601" s="7"/>
      <c r="Q601" s="3"/>
      <c r="R601" s="7"/>
      <c r="S601" s="7"/>
      <c r="T601" s="7"/>
      <c r="U601" s="7"/>
      <c r="V601" s="7"/>
      <c r="W601" s="7"/>
      <c r="X601" s="7"/>
      <c r="Y601" s="7"/>
      <c r="Z601" s="7"/>
      <c r="AA601" s="7"/>
      <c r="AB601" s="7"/>
      <c r="AC601" s="7"/>
      <c r="AD601" s="7"/>
      <c r="AE601" s="7"/>
    </row>
    <row r="602" spans="1:31" ht="13.5" customHeight="1">
      <c r="A602" s="1"/>
      <c r="B602" s="1315"/>
      <c r="C602" s="3"/>
      <c r="D602" s="3"/>
      <c r="E602" s="9"/>
      <c r="F602" s="931"/>
      <c r="G602" s="3"/>
      <c r="H602" s="10"/>
      <c r="I602" s="7"/>
      <c r="J602" s="1327"/>
      <c r="K602" s="253"/>
      <c r="L602" s="253"/>
      <c r="M602" s="7"/>
      <c r="N602" s="7"/>
      <c r="O602" s="7"/>
      <c r="P602" s="7"/>
      <c r="Q602" s="3"/>
      <c r="R602" s="7"/>
      <c r="S602" s="7"/>
      <c r="T602" s="7"/>
      <c r="U602" s="7"/>
      <c r="V602" s="7"/>
      <c r="W602" s="7"/>
      <c r="X602" s="7"/>
      <c r="Y602" s="7"/>
      <c r="Z602" s="7"/>
      <c r="AA602" s="7"/>
      <c r="AB602" s="7"/>
      <c r="AC602" s="7"/>
      <c r="AD602" s="7"/>
      <c r="AE602" s="7"/>
    </row>
    <row r="603" spans="1:31" ht="13.5" customHeight="1">
      <c r="A603" s="1"/>
      <c r="B603" s="1315"/>
      <c r="C603" s="3"/>
      <c r="D603" s="3"/>
      <c r="E603" s="9"/>
      <c r="F603" s="931"/>
      <c r="G603" s="3"/>
      <c r="H603" s="10"/>
      <c r="I603" s="7"/>
      <c r="J603" s="1327"/>
      <c r="K603" s="253"/>
      <c r="L603" s="253"/>
      <c r="M603" s="7"/>
      <c r="N603" s="7"/>
      <c r="O603" s="7"/>
      <c r="P603" s="7"/>
      <c r="Q603" s="3"/>
      <c r="R603" s="7"/>
      <c r="S603" s="7"/>
      <c r="T603" s="7"/>
      <c r="U603" s="7"/>
      <c r="V603" s="7"/>
      <c r="W603" s="7"/>
      <c r="X603" s="7"/>
      <c r="Y603" s="7"/>
      <c r="Z603" s="7"/>
      <c r="AA603" s="7"/>
      <c r="AB603" s="7"/>
      <c r="AC603" s="7"/>
      <c r="AD603" s="7"/>
      <c r="AE603" s="7"/>
    </row>
    <row r="604" spans="1:31" ht="13.5" customHeight="1">
      <c r="A604" s="1"/>
      <c r="B604" s="1315"/>
      <c r="C604" s="3"/>
      <c r="D604" s="3"/>
      <c r="E604" s="9"/>
      <c r="F604" s="931"/>
      <c r="G604" s="3"/>
      <c r="H604" s="10"/>
      <c r="I604" s="7"/>
      <c r="J604" s="1327"/>
      <c r="K604" s="253"/>
      <c r="L604" s="253"/>
      <c r="M604" s="7"/>
      <c r="N604" s="7"/>
      <c r="O604" s="7"/>
      <c r="P604" s="7"/>
      <c r="Q604" s="3"/>
      <c r="R604" s="7"/>
      <c r="S604" s="7"/>
      <c r="T604" s="7"/>
      <c r="U604" s="7"/>
      <c r="V604" s="7"/>
      <c r="W604" s="7"/>
      <c r="X604" s="7"/>
      <c r="Y604" s="7"/>
      <c r="Z604" s="7"/>
      <c r="AA604" s="7"/>
      <c r="AB604" s="7"/>
      <c r="AC604" s="7"/>
      <c r="AD604" s="7"/>
      <c r="AE604" s="7"/>
    </row>
    <row r="605" spans="1:31" ht="13.5" customHeight="1">
      <c r="A605" s="1"/>
      <c r="B605" s="1315"/>
      <c r="C605" s="3"/>
      <c r="D605" s="3"/>
      <c r="E605" s="9"/>
      <c r="F605" s="931"/>
      <c r="G605" s="3"/>
      <c r="H605" s="10"/>
      <c r="I605" s="7"/>
      <c r="J605" s="1327"/>
      <c r="K605" s="253"/>
      <c r="L605" s="253"/>
      <c r="M605" s="7"/>
      <c r="N605" s="7"/>
      <c r="O605" s="7"/>
      <c r="P605" s="7"/>
      <c r="Q605" s="3"/>
      <c r="R605" s="7"/>
      <c r="S605" s="7"/>
      <c r="T605" s="7"/>
      <c r="U605" s="7"/>
      <c r="V605" s="7"/>
      <c r="W605" s="7"/>
      <c r="X605" s="7"/>
      <c r="Y605" s="7"/>
      <c r="Z605" s="7"/>
      <c r="AA605" s="7"/>
      <c r="AB605" s="7"/>
      <c r="AC605" s="7"/>
      <c r="AD605" s="7"/>
      <c r="AE605" s="7"/>
    </row>
    <row r="606" spans="1:31" ht="13.5" customHeight="1">
      <c r="A606" s="1"/>
      <c r="B606" s="1315"/>
      <c r="C606" s="3"/>
      <c r="D606" s="3"/>
      <c r="E606" s="9"/>
      <c r="F606" s="931"/>
      <c r="G606" s="3"/>
      <c r="H606" s="10"/>
      <c r="I606" s="7"/>
      <c r="J606" s="1327"/>
      <c r="K606" s="253"/>
      <c r="L606" s="253"/>
      <c r="M606" s="7"/>
      <c r="N606" s="7"/>
      <c r="O606" s="7"/>
      <c r="P606" s="7"/>
      <c r="Q606" s="3"/>
      <c r="R606" s="7"/>
      <c r="S606" s="7"/>
      <c r="T606" s="7"/>
      <c r="U606" s="7"/>
      <c r="V606" s="7"/>
      <c r="W606" s="7"/>
      <c r="X606" s="7"/>
      <c r="Y606" s="7"/>
      <c r="Z606" s="7"/>
      <c r="AA606" s="7"/>
      <c r="AB606" s="7"/>
      <c r="AC606" s="7"/>
      <c r="AD606" s="7"/>
      <c r="AE606" s="7"/>
    </row>
    <row r="607" spans="1:31" ht="13.5" customHeight="1">
      <c r="A607" s="1"/>
      <c r="B607" s="1315"/>
      <c r="C607" s="3"/>
      <c r="D607" s="3"/>
      <c r="E607" s="9"/>
      <c r="F607" s="931"/>
      <c r="G607" s="3"/>
      <c r="H607" s="10"/>
      <c r="I607" s="7"/>
      <c r="J607" s="1327"/>
      <c r="K607" s="253"/>
      <c r="L607" s="253"/>
      <c r="M607" s="7"/>
      <c r="N607" s="7"/>
      <c r="O607" s="7"/>
      <c r="P607" s="7"/>
      <c r="Q607" s="3"/>
      <c r="R607" s="7"/>
      <c r="S607" s="7"/>
      <c r="T607" s="7"/>
      <c r="U607" s="7"/>
      <c r="V607" s="7"/>
      <c r="W607" s="7"/>
      <c r="X607" s="7"/>
      <c r="Y607" s="7"/>
      <c r="Z607" s="7"/>
      <c r="AA607" s="7"/>
      <c r="AB607" s="7"/>
      <c r="AC607" s="7"/>
      <c r="AD607" s="7"/>
      <c r="AE607" s="7"/>
    </row>
    <row r="608" spans="1:31" ht="13.5" customHeight="1">
      <c r="A608" s="1"/>
      <c r="B608" s="1315"/>
      <c r="C608" s="3"/>
      <c r="D608" s="3"/>
      <c r="E608" s="9"/>
      <c r="F608" s="931"/>
      <c r="G608" s="3"/>
      <c r="H608" s="10"/>
      <c r="I608" s="7"/>
      <c r="J608" s="1327"/>
      <c r="K608" s="253"/>
      <c r="L608" s="253"/>
      <c r="M608" s="7"/>
      <c r="N608" s="7"/>
      <c r="O608" s="7"/>
      <c r="P608" s="7"/>
      <c r="Q608" s="3"/>
      <c r="R608" s="7"/>
      <c r="S608" s="7"/>
      <c r="T608" s="7"/>
      <c r="U608" s="7"/>
      <c r="V608" s="7"/>
      <c r="W608" s="7"/>
      <c r="X608" s="7"/>
      <c r="Y608" s="7"/>
      <c r="Z608" s="7"/>
      <c r="AA608" s="7"/>
      <c r="AB608" s="7"/>
      <c r="AC608" s="7"/>
      <c r="AD608" s="7"/>
      <c r="AE608" s="7"/>
    </row>
    <row r="609" spans="1:31" ht="13.5" customHeight="1">
      <c r="A609" s="1"/>
      <c r="B609" s="1315"/>
      <c r="C609" s="3"/>
      <c r="D609" s="3"/>
      <c r="E609" s="9"/>
      <c r="F609" s="931"/>
      <c r="G609" s="3"/>
      <c r="H609" s="10"/>
      <c r="I609" s="7"/>
      <c r="J609" s="1327"/>
      <c r="K609" s="253"/>
      <c r="L609" s="253"/>
      <c r="M609" s="7"/>
      <c r="N609" s="7"/>
      <c r="O609" s="7"/>
      <c r="P609" s="7"/>
      <c r="Q609" s="3"/>
      <c r="R609" s="7"/>
      <c r="S609" s="7"/>
      <c r="T609" s="7"/>
      <c r="U609" s="7"/>
      <c r="V609" s="7"/>
      <c r="W609" s="7"/>
      <c r="X609" s="7"/>
      <c r="Y609" s="7"/>
      <c r="Z609" s="7"/>
      <c r="AA609" s="7"/>
      <c r="AB609" s="7"/>
      <c r="AC609" s="7"/>
      <c r="AD609" s="7"/>
      <c r="AE609" s="7"/>
    </row>
    <row r="610" spans="1:31" ht="13.5" customHeight="1">
      <c r="A610" s="1"/>
      <c r="B610" s="1315"/>
      <c r="C610" s="3"/>
      <c r="D610" s="3"/>
      <c r="E610" s="9"/>
      <c r="F610" s="931"/>
      <c r="G610" s="3"/>
      <c r="H610" s="10"/>
      <c r="I610" s="7"/>
      <c r="J610" s="1327"/>
      <c r="K610" s="253"/>
      <c r="L610" s="253"/>
      <c r="M610" s="7"/>
      <c r="N610" s="7"/>
      <c r="O610" s="7"/>
      <c r="P610" s="7"/>
      <c r="Q610" s="3"/>
      <c r="R610" s="7"/>
      <c r="S610" s="7"/>
      <c r="T610" s="7"/>
      <c r="U610" s="7"/>
      <c r="V610" s="7"/>
      <c r="W610" s="7"/>
      <c r="X610" s="7"/>
      <c r="Y610" s="7"/>
      <c r="Z610" s="7"/>
      <c r="AA610" s="7"/>
      <c r="AB610" s="7"/>
      <c r="AC610" s="7"/>
      <c r="AD610" s="7"/>
      <c r="AE610" s="7"/>
    </row>
    <row r="611" spans="1:31" ht="13.5" customHeight="1">
      <c r="A611" s="1"/>
      <c r="B611" s="1315"/>
      <c r="C611" s="3"/>
      <c r="D611" s="3"/>
      <c r="E611" s="9"/>
      <c r="F611" s="931"/>
      <c r="G611" s="3"/>
      <c r="H611" s="10"/>
      <c r="I611" s="7"/>
      <c r="J611" s="1327"/>
      <c r="K611" s="253"/>
      <c r="L611" s="253"/>
      <c r="M611" s="7"/>
      <c r="N611" s="7"/>
      <c r="O611" s="7"/>
      <c r="P611" s="7"/>
      <c r="Q611" s="3"/>
      <c r="R611" s="7"/>
      <c r="S611" s="7"/>
      <c r="T611" s="7"/>
      <c r="U611" s="7"/>
      <c r="V611" s="7"/>
      <c r="W611" s="7"/>
      <c r="X611" s="7"/>
      <c r="Y611" s="7"/>
      <c r="Z611" s="7"/>
      <c r="AA611" s="7"/>
      <c r="AB611" s="7"/>
      <c r="AC611" s="7"/>
      <c r="AD611" s="7"/>
      <c r="AE611" s="7"/>
    </row>
    <row r="612" spans="1:31" ht="13.5" customHeight="1">
      <c r="A612" s="1"/>
      <c r="B612" s="1315"/>
      <c r="C612" s="3"/>
      <c r="D612" s="3"/>
      <c r="E612" s="9"/>
      <c r="F612" s="931"/>
      <c r="G612" s="3"/>
      <c r="H612" s="10"/>
      <c r="I612" s="7"/>
      <c r="J612" s="1327"/>
      <c r="K612" s="253"/>
      <c r="L612" s="253"/>
      <c r="M612" s="7"/>
      <c r="N612" s="7"/>
      <c r="O612" s="7"/>
      <c r="P612" s="7"/>
      <c r="Q612" s="3"/>
      <c r="R612" s="7"/>
      <c r="S612" s="7"/>
      <c r="T612" s="7"/>
      <c r="U612" s="7"/>
      <c r="V612" s="7"/>
      <c r="W612" s="7"/>
      <c r="X612" s="7"/>
      <c r="Y612" s="7"/>
      <c r="Z612" s="7"/>
      <c r="AA612" s="7"/>
      <c r="AB612" s="7"/>
      <c r="AC612" s="7"/>
      <c r="AD612" s="7"/>
      <c r="AE612" s="7"/>
    </row>
    <row r="613" spans="1:31" ht="13.5" customHeight="1">
      <c r="A613" s="1"/>
      <c r="B613" s="1315"/>
      <c r="C613" s="3"/>
      <c r="D613" s="3"/>
      <c r="E613" s="9"/>
      <c r="F613" s="931"/>
      <c r="G613" s="3"/>
      <c r="H613" s="10"/>
      <c r="I613" s="7"/>
      <c r="J613" s="1327"/>
      <c r="K613" s="253"/>
      <c r="L613" s="253"/>
      <c r="M613" s="7"/>
      <c r="N613" s="7"/>
      <c r="O613" s="7"/>
      <c r="P613" s="7"/>
      <c r="Q613" s="3"/>
      <c r="R613" s="7"/>
      <c r="S613" s="7"/>
      <c r="T613" s="7"/>
      <c r="U613" s="7"/>
      <c r="V613" s="7"/>
      <c r="W613" s="7"/>
      <c r="X613" s="7"/>
      <c r="Y613" s="7"/>
      <c r="Z613" s="7"/>
      <c r="AA613" s="7"/>
      <c r="AB613" s="7"/>
      <c r="AC613" s="7"/>
      <c r="AD613" s="7"/>
      <c r="AE613" s="7"/>
    </row>
    <row r="614" spans="1:31" ht="13.5" customHeight="1">
      <c r="A614" s="1"/>
      <c r="B614" s="1315"/>
      <c r="C614" s="3"/>
      <c r="D614" s="3"/>
      <c r="E614" s="9"/>
      <c r="F614" s="931"/>
      <c r="G614" s="3"/>
      <c r="H614" s="10"/>
      <c r="I614" s="7"/>
      <c r="J614" s="1327"/>
      <c r="K614" s="253"/>
      <c r="L614" s="253"/>
      <c r="M614" s="7"/>
      <c r="N614" s="7"/>
      <c r="O614" s="7"/>
      <c r="P614" s="7"/>
      <c r="Q614" s="3"/>
      <c r="R614" s="7"/>
      <c r="S614" s="7"/>
      <c r="T614" s="7"/>
      <c r="U614" s="7"/>
      <c r="V614" s="7"/>
      <c r="W614" s="7"/>
      <c r="X614" s="7"/>
      <c r="Y614" s="7"/>
      <c r="Z614" s="7"/>
      <c r="AA614" s="7"/>
      <c r="AB614" s="7"/>
      <c r="AC614" s="7"/>
      <c r="AD614" s="7"/>
      <c r="AE614" s="7"/>
    </row>
    <row r="615" spans="1:31" ht="13.5" customHeight="1">
      <c r="A615" s="1"/>
      <c r="B615" s="1315"/>
      <c r="C615" s="3"/>
      <c r="D615" s="3"/>
      <c r="E615" s="9"/>
      <c r="F615" s="931"/>
      <c r="G615" s="3"/>
      <c r="H615" s="10"/>
      <c r="I615" s="7"/>
      <c r="J615" s="1327"/>
      <c r="K615" s="253"/>
      <c r="L615" s="253"/>
      <c r="M615" s="7"/>
      <c r="N615" s="7"/>
      <c r="O615" s="7"/>
      <c r="P615" s="7"/>
      <c r="Q615" s="3"/>
      <c r="R615" s="7"/>
      <c r="S615" s="7"/>
      <c r="T615" s="7"/>
      <c r="U615" s="7"/>
      <c r="V615" s="7"/>
      <c r="W615" s="7"/>
      <c r="X615" s="7"/>
      <c r="Y615" s="7"/>
      <c r="Z615" s="7"/>
      <c r="AA615" s="7"/>
      <c r="AB615" s="7"/>
      <c r="AC615" s="7"/>
      <c r="AD615" s="7"/>
      <c r="AE615" s="7"/>
    </row>
    <row r="616" spans="1:31" ht="13.5" customHeight="1">
      <c r="A616" s="1"/>
      <c r="B616" s="1315"/>
      <c r="C616" s="3"/>
      <c r="D616" s="3"/>
      <c r="E616" s="9"/>
      <c r="F616" s="931"/>
      <c r="G616" s="3"/>
      <c r="H616" s="10"/>
      <c r="I616" s="7"/>
      <c r="J616" s="1327"/>
      <c r="K616" s="253"/>
      <c r="L616" s="253"/>
      <c r="M616" s="7"/>
      <c r="N616" s="7"/>
      <c r="O616" s="7"/>
      <c r="P616" s="7"/>
      <c r="Q616" s="3"/>
      <c r="R616" s="7"/>
      <c r="S616" s="7"/>
      <c r="T616" s="7"/>
      <c r="U616" s="7"/>
      <c r="V616" s="7"/>
      <c r="W616" s="7"/>
      <c r="X616" s="7"/>
      <c r="Y616" s="7"/>
      <c r="Z616" s="7"/>
      <c r="AA616" s="7"/>
      <c r="AB616" s="7"/>
      <c r="AC616" s="7"/>
      <c r="AD616" s="7"/>
      <c r="AE616" s="7"/>
    </row>
    <row r="617" spans="1:31" ht="13.5" customHeight="1">
      <c r="A617" s="1"/>
      <c r="B617" s="1315"/>
      <c r="C617" s="3"/>
      <c r="D617" s="3"/>
      <c r="E617" s="9"/>
      <c r="F617" s="931"/>
      <c r="G617" s="3"/>
      <c r="H617" s="10"/>
      <c r="I617" s="7"/>
      <c r="J617" s="1327"/>
      <c r="K617" s="253"/>
      <c r="L617" s="253"/>
      <c r="M617" s="7"/>
      <c r="N617" s="7"/>
      <c r="O617" s="7"/>
      <c r="P617" s="7"/>
      <c r="Q617" s="3"/>
      <c r="R617" s="7"/>
      <c r="S617" s="7"/>
      <c r="T617" s="7"/>
      <c r="U617" s="7"/>
      <c r="V617" s="7"/>
      <c r="W617" s="7"/>
      <c r="X617" s="7"/>
      <c r="Y617" s="7"/>
      <c r="Z617" s="7"/>
      <c r="AA617" s="7"/>
      <c r="AB617" s="7"/>
      <c r="AC617" s="7"/>
      <c r="AD617" s="7"/>
      <c r="AE617" s="7"/>
    </row>
    <row r="618" spans="1:31" ht="13.5" customHeight="1">
      <c r="A618" s="1"/>
      <c r="B618" s="1315"/>
      <c r="C618" s="3"/>
      <c r="D618" s="3"/>
      <c r="E618" s="9"/>
      <c r="F618" s="931"/>
      <c r="G618" s="3"/>
      <c r="H618" s="10"/>
      <c r="I618" s="7"/>
      <c r="J618" s="1327"/>
      <c r="K618" s="253"/>
      <c r="L618" s="253"/>
      <c r="M618" s="7"/>
      <c r="N618" s="7"/>
      <c r="O618" s="7"/>
      <c r="P618" s="7"/>
      <c r="Q618" s="3"/>
      <c r="R618" s="7"/>
      <c r="S618" s="7"/>
      <c r="T618" s="7"/>
      <c r="U618" s="7"/>
      <c r="V618" s="7"/>
      <c r="W618" s="7"/>
      <c r="X618" s="7"/>
      <c r="Y618" s="7"/>
      <c r="Z618" s="7"/>
      <c r="AA618" s="7"/>
      <c r="AB618" s="7"/>
      <c r="AC618" s="7"/>
      <c r="AD618" s="7"/>
      <c r="AE618" s="7"/>
    </row>
    <row r="619" spans="1:31" ht="13.5" customHeight="1">
      <c r="A619" s="1"/>
      <c r="B619" s="1315"/>
      <c r="C619" s="3"/>
      <c r="D619" s="3"/>
      <c r="E619" s="9"/>
      <c r="F619" s="931"/>
      <c r="G619" s="3"/>
      <c r="H619" s="10"/>
      <c r="I619" s="7"/>
      <c r="J619" s="1327"/>
      <c r="K619" s="253"/>
      <c r="L619" s="253"/>
      <c r="M619" s="7"/>
      <c r="N619" s="7"/>
      <c r="O619" s="7"/>
      <c r="P619" s="7"/>
      <c r="Q619" s="3"/>
      <c r="R619" s="7"/>
      <c r="S619" s="7"/>
      <c r="T619" s="7"/>
      <c r="U619" s="7"/>
      <c r="V619" s="7"/>
      <c r="W619" s="7"/>
      <c r="X619" s="7"/>
      <c r="Y619" s="7"/>
      <c r="Z619" s="7"/>
      <c r="AA619" s="7"/>
      <c r="AB619" s="7"/>
      <c r="AC619" s="7"/>
      <c r="AD619" s="7"/>
      <c r="AE619" s="7"/>
    </row>
    <row r="620" spans="1:31" ht="13.5" customHeight="1">
      <c r="A620" s="1"/>
      <c r="B620" s="1315"/>
      <c r="C620" s="3"/>
      <c r="D620" s="3"/>
      <c r="E620" s="9"/>
      <c r="F620" s="931"/>
      <c r="G620" s="3"/>
      <c r="H620" s="10"/>
      <c r="I620" s="7"/>
      <c r="J620" s="1327"/>
      <c r="K620" s="253"/>
      <c r="L620" s="253"/>
      <c r="M620" s="7"/>
      <c r="N620" s="7"/>
      <c r="O620" s="7"/>
      <c r="P620" s="7"/>
      <c r="Q620" s="3"/>
      <c r="R620" s="7"/>
      <c r="S620" s="7"/>
      <c r="T620" s="7"/>
      <c r="U620" s="7"/>
      <c r="V620" s="7"/>
      <c r="W620" s="7"/>
      <c r="X620" s="7"/>
      <c r="Y620" s="7"/>
      <c r="Z620" s="7"/>
      <c r="AA620" s="7"/>
      <c r="AB620" s="7"/>
      <c r="AC620" s="7"/>
      <c r="AD620" s="7"/>
      <c r="AE620" s="7"/>
    </row>
    <row r="621" spans="1:31" ht="13.5" customHeight="1">
      <c r="A621" s="1"/>
      <c r="B621" s="1315"/>
      <c r="C621" s="3"/>
      <c r="D621" s="3"/>
      <c r="E621" s="9"/>
      <c r="F621" s="931"/>
      <c r="G621" s="3"/>
      <c r="H621" s="10"/>
      <c r="I621" s="7"/>
      <c r="J621" s="1327"/>
      <c r="K621" s="253"/>
      <c r="L621" s="253"/>
      <c r="M621" s="7"/>
      <c r="N621" s="7"/>
      <c r="O621" s="7"/>
      <c r="P621" s="7"/>
      <c r="Q621" s="3"/>
      <c r="R621" s="7"/>
      <c r="S621" s="7"/>
      <c r="T621" s="7"/>
      <c r="U621" s="7"/>
      <c r="V621" s="7"/>
      <c r="W621" s="7"/>
      <c r="X621" s="7"/>
      <c r="Y621" s="7"/>
      <c r="Z621" s="7"/>
      <c r="AA621" s="7"/>
      <c r="AB621" s="7"/>
      <c r="AC621" s="7"/>
      <c r="AD621" s="7"/>
      <c r="AE621" s="7"/>
    </row>
    <row r="622" spans="1:31" ht="13.5" customHeight="1">
      <c r="A622" s="1"/>
      <c r="B622" s="1315"/>
      <c r="C622" s="3"/>
      <c r="D622" s="3"/>
      <c r="E622" s="9"/>
      <c r="F622" s="931"/>
      <c r="G622" s="3"/>
      <c r="H622" s="10"/>
      <c r="I622" s="7"/>
      <c r="J622" s="1327"/>
      <c r="K622" s="253"/>
      <c r="L622" s="253"/>
      <c r="M622" s="7"/>
      <c r="N622" s="7"/>
      <c r="O622" s="7"/>
      <c r="P622" s="7"/>
      <c r="Q622" s="3"/>
      <c r="R622" s="7"/>
      <c r="S622" s="7"/>
      <c r="T622" s="7"/>
      <c r="U622" s="7"/>
      <c r="V622" s="7"/>
      <c r="W622" s="7"/>
      <c r="X622" s="7"/>
      <c r="Y622" s="7"/>
      <c r="Z622" s="7"/>
      <c r="AA622" s="7"/>
      <c r="AB622" s="7"/>
      <c r="AC622" s="7"/>
      <c r="AD622" s="7"/>
      <c r="AE622" s="7"/>
    </row>
    <row r="623" spans="1:31" ht="13.5" customHeight="1">
      <c r="A623" s="1"/>
      <c r="B623" s="1315"/>
      <c r="C623" s="3"/>
      <c r="D623" s="3"/>
      <c r="E623" s="9"/>
      <c r="F623" s="931"/>
      <c r="G623" s="3"/>
      <c r="H623" s="10"/>
      <c r="I623" s="7"/>
      <c r="J623" s="1327"/>
      <c r="K623" s="253"/>
      <c r="L623" s="253"/>
      <c r="M623" s="7"/>
      <c r="N623" s="7"/>
      <c r="O623" s="7"/>
      <c r="P623" s="7"/>
      <c r="Q623" s="3"/>
      <c r="R623" s="7"/>
      <c r="S623" s="7"/>
      <c r="T623" s="7"/>
      <c r="U623" s="7"/>
      <c r="V623" s="7"/>
      <c r="W623" s="7"/>
      <c r="X623" s="7"/>
      <c r="Y623" s="7"/>
      <c r="Z623" s="7"/>
      <c r="AA623" s="7"/>
      <c r="AB623" s="7"/>
      <c r="AC623" s="7"/>
      <c r="AD623" s="7"/>
      <c r="AE623" s="7"/>
    </row>
    <row r="624" spans="1:31" ht="13.5" customHeight="1">
      <c r="A624" s="1"/>
      <c r="B624" s="1315"/>
      <c r="C624" s="3"/>
      <c r="D624" s="3"/>
      <c r="E624" s="9"/>
      <c r="F624" s="931"/>
      <c r="G624" s="3"/>
      <c r="H624" s="10"/>
      <c r="I624" s="7"/>
      <c r="J624" s="1327"/>
      <c r="K624" s="253"/>
      <c r="L624" s="253"/>
      <c r="M624" s="7"/>
      <c r="N624" s="7"/>
      <c r="O624" s="7"/>
      <c r="P624" s="7"/>
      <c r="Q624" s="3"/>
      <c r="R624" s="7"/>
      <c r="S624" s="7"/>
      <c r="T624" s="7"/>
      <c r="U624" s="7"/>
      <c r="V624" s="7"/>
      <c r="W624" s="7"/>
      <c r="X624" s="7"/>
      <c r="Y624" s="7"/>
      <c r="Z624" s="7"/>
      <c r="AA624" s="7"/>
      <c r="AB624" s="7"/>
      <c r="AC624" s="7"/>
      <c r="AD624" s="7"/>
      <c r="AE624" s="7"/>
    </row>
    <row r="625" spans="1:31" ht="13.5" customHeight="1">
      <c r="A625" s="1"/>
      <c r="B625" s="1315"/>
      <c r="C625" s="3"/>
      <c r="D625" s="3"/>
      <c r="E625" s="9"/>
      <c r="F625" s="931"/>
      <c r="G625" s="3"/>
      <c r="H625" s="10"/>
      <c r="I625" s="7"/>
      <c r="J625" s="1327"/>
      <c r="K625" s="253"/>
      <c r="L625" s="253"/>
      <c r="M625" s="7"/>
      <c r="N625" s="7"/>
      <c r="O625" s="7"/>
      <c r="P625" s="7"/>
      <c r="Q625" s="3"/>
      <c r="R625" s="7"/>
      <c r="S625" s="7"/>
      <c r="T625" s="7"/>
      <c r="U625" s="7"/>
      <c r="V625" s="7"/>
      <c r="W625" s="7"/>
      <c r="X625" s="7"/>
      <c r="Y625" s="7"/>
      <c r="Z625" s="7"/>
      <c r="AA625" s="7"/>
      <c r="AB625" s="7"/>
      <c r="AC625" s="7"/>
      <c r="AD625" s="7"/>
      <c r="AE625" s="7"/>
    </row>
    <row r="626" spans="1:31" ht="13.5" customHeight="1">
      <c r="A626" s="1"/>
      <c r="B626" s="1315"/>
      <c r="C626" s="3"/>
      <c r="D626" s="3"/>
      <c r="E626" s="9"/>
      <c r="F626" s="931"/>
      <c r="G626" s="3"/>
      <c r="H626" s="10"/>
      <c r="I626" s="7"/>
      <c r="J626" s="1327"/>
      <c r="K626" s="253"/>
      <c r="L626" s="253"/>
      <c r="M626" s="7"/>
      <c r="N626" s="7"/>
      <c r="O626" s="7"/>
      <c r="P626" s="7"/>
      <c r="Q626" s="3"/>
      <c r="R626" s="7"/>
      <c r="S626" s="7"/>
      <c r="T626" s="7"/>
      <c r="U626" s="7"/>
      <c r="V626" s="7"/>
      <c r="W626" s="7"/>
      <c r="X626" s="7"/>
      <c r="Y626" s="7"/>
      <c r="Z626" s="7"/>
      <c r="AA626" s="7"/>
      <c r="AB626" s="7"/>
      <c r="AC626" s="7"/>
      <c r="AD626" s="7"/>
      <c r="AE626" s="7"/>
    </row>
    <row r="627" spans="1:31" ht="13.5" customHeight="1">
      <c r="A627" s="1"/>
      <c r="B627" s="1315"/>
      <c r="C627" s="3"/>
      <c r="D627" s="3"/>
      <c r="E627" s="9"/>
      <c r="F627" s="931"/>
      <c r="G627" s="3"/>
      <c r="H627" s="10"/>
      <c r="I627" s="7"/>
      <c r="J627" s="1327"/>
      <c r="K627" s="253"/>
      <c r="L627" s="253"/>
      <c r="M627" s="7"/>
      <c r="N627" s="7"/>
      <c r="O627" s="7"/>
      <c r="P627" s="7"/>
      <c r="Q627" s="3"/>
      <c r="R627" s="7"/>
      <c r="S627" s="7"/>
      <c r="T627" s="7"/>
      <c r="U627" s="7"/>
      <c r="V627" s="7"/>
      <c r="W627" s="7"/>
      <c r="X627" s="7"/>
      <c r="Y627" s="7"/>
      <c r="Z627" s="7"/>
      <c r="AA627" s="7"/>
      <c r="AB627" s="7"/>
      <c r="AC627" s="7"/>
      <c r="AD627" s="7"/>
      <c r="AE627" s="7"/>
    </row>
    <row r="628" spans="1:31" ht="13.5" customHeight="1">
      <c r="A628" s="1"/>
      <c r="B628" s="1315"/>
      <c r="C628" s="3"/>
      <c r="D628" s="3"/>
      <c r="E628" s="9"/>
      <c r="F628" s="931"/>
      <c r="G628" s="3"/>
      <c r="H628" s="10"/>
      <c r="I628" s="7"/>
      <c r="J628" s="1327"/>
      <c r="K628" s="253"/>
      <c r="L628" s="253"/>
      <c r="M628" s="7"/>
      <c r="N628" s="7"/>
      <c r="O628" s="7"/>
      <c r="P628" s="7"/>
      <c r="Q628" s="3"/>
      <c r="R628" s="7"/>
      <c r="S628" s="7"/>
      <c r="T628" s="7"/>
      <c r="U628" s="7"/>
      <c r="V628" s="7"/>
      <c r="W628" s="7"/>
      <c r="X628" s="7"/>
      <c r="Y628" s="7"/>
      <c r="Z628" s="7"/>
      <c r="AA628" s="7"/>
      <c r="AB628" s="7"/>
      <c r="AC628" s="7"/>
      <c r="AD628" s="7"/>
      <c r="AE628" s="7"/>
    </row>
    <row r="629" spans="1:31" ht="13.5" customHeight="1">
      <c r="A629" s="1"/>
      <c r="B629" s="1315"/>
      <c r="C629" s="3"/>
      <c r="D629" s="3"/>
      <c r="E629" s="9"/>
      <c r="F629" s="931"/>
      <c r="G629" s="3"/>
      <c r="H629" s="10"/>
      <c r="I629" s="7"/>
      <c r="J629" s="1327"/>
      <c r="K629" s="253"/>
      <c r="L629" s="253"/>
      <c r="M629" s="7"/>
      <c r="N629" s="7"/>
      <c r="O629" s="7"/>
      <c r="P629" s="7"/>
      <c r="Q629" s="3"/>
      <c r="R629" s="7"/>
      <c r="S629" s="7"/>
      <c r="T629" s="7"/>
      <c r="U629" s="7"/>
      <c r="V629" s="7"/>
      <c r="W629" s="7"/>
      <c r="X629" s="7"/>
      <c r="Y629" s="7"/>
      <c r="Z629" s="7"/>
      <c r="AA629" s="7"/>
      <c r="AB629" s="7"/>
      <c r="AC629" s="7"/>
      <c r="AD629" s="7"/>
      <c r="AE629" s="7"/>
    </row>
    <row r="630" spans="1:31" ht="13.5" customHeight="1">
      <c r="A630" s="1"/>
      <c r="B630" s="1315"/>
      <c r="C630" s="3"/>
      <c r="D630" s="3"/>
      <c r="E630" s="9"/>
      <c r="F630" s="931"/>
      <c r="G630" s="3"/>
      <c r="H630" s="10"/>
      <c r="I630" s="7"/>
      <c r="J630" s="1327"/>
      <c r="K630" s="253"/>
      <c r="L630" s="253"/>
      <c r="M630" s="7"/>
      <c r="N630" s="7"/>
      <c r="O630" s="7"/>
      <c r="P630" s="7"/>
      <c r="Q630" s="3"/>
      <c r="R630" s="7"/>
      <c r="S630" s="7"/>
      <c r="T630" s="7"/>
      <c r="U630" s="7"/>
      <c r="V630" s="7"/>
      <c r="W630" s="7"/>
      <c r="X630" s="7"/>
      <c r="Y630" s="7"/>
      <c r="Z630" s="7"/>
      <c r="AA630" s="7"/>
      <c r="AB630" s="7"/>
      <c r="AC630" s="7"/>
      <c r="AD630" s="7"/>
      <c r="AE630" s="7"/>
    </row>
    <row r="631" spans="1:31" ht="13.5" customHeight="1">
      <c r="A631" s="1"/>
      <c r="B631" s="1315"/>
      <c r="C631" s="3"/>
      <c r="D631" s="3"/>
      <c r="E631" s="9"/>
      <c r="F631" s="931"/>
      <c r="G631" s="3"/>
      <c r="H631" s="10"/>
      <c r="I631" s="7"/>
      <c r="J631" s="1327"/>
      <c r="K631" s="253"/>
      <c r="L631" s="253"/>
      <c r="M631" s="7"/>
      <c r="N631" s="7"/>
      <c r="O631" s="7"/>
      <c r="P631" s="7"/>
      <c r="Q631" s="3"/>
      <c r="R631" s="7"/>
      <c r="S631" s="7"/>
      <c r="T631" s="7"/>
      <c r="U631" s="7"/>
      <c r="V631" s="7"/>
      <c r="W631" s="7"/>
      <c r="X631" s="7"/>
      <c r="Y631" s="7"/>
      <c r="Z631" s="7"/>
      <c r="AA631" s="7"/>
      <c r="AB631" s="7"/>
      <c r="AC631" s="7"/>
      <c r="AD631" s="7"/>
      <c r="AE631" s="7"/>
    </row>
    <row r="632" spans="1:31" ht="13.5" customHeight="1">
      <c r="A632" s="1"/>
      <c r="B632" s="1315"/>
      <c r="C632" s="3"/>
      <c r="D632" s="3"/>
      <c r="E632" s="9"/>
      <c r="F632" s="931"/>
      <c r="G632" s="3"/>
      <c r="H632" s="10"/>
      <c r="I632" s="7"/>
      <c r="J632" s="1327"/>
      <c r="K632" s="253"/>
      <c r="L632" s="253"/>
      <c r="M632" s="7"/>
      <c r="N632" s="7"/>
      <c r="O632" s="7"/>
      <c r="P632" s="7"/>
      <c r="Q632" s="3"/>
      <c r="R632" s="7"/>
      <c r="S632" s="7"/>
      <c r="T632" s="7"/>
      <c r="U632" s="7"/>
      <c r="V632" s="7"/>
      <c r="W632" s="7"/>
      <c r="X632" s="7"/>
      <c r="Y632" s="7"/>
      <c r="Z632" s="7"/>
      <c r="AA632" s="7"/>
      <c r="AB632" s="7"/>
      <c r="AC632" s="7"/>
      <c r="AD632" s="7"/>
      <c r="AE632" s="7"/>
    </row>
    <row r="633" spans="1:31" ht="13.5" customHeight="1">
      <c r="A633" s="1"/>
      <c r="B633" s="1315"/>
      <c r="C633" s="3"/>
      <c r="D633" s="3"/>
      <c r="E633" s="9"/>
      <c r="F633" s="931"/>
      <c r="G633" s="3"/>
      <c r="H633" s="10"/>
      <c r="I633" s="7"/>
      <c r="J633" s="1327"/>
      <c r="K633" s="253"/>
      <c r="L633" s="253"/>
      <c r="M633" s="7"/>
      <c r="N633" s="7"/>
      <c r="O633" s="7"/>
      <c r="P633" s="7"/>
      <c r="Q633" s="3"/>
      <c r="R633" s="7"/>
      <c r="S633" s="7"/>
      <c r="T633" s="7"/>
      <c r="U633" s="7"/>
      <c r="V633" s="7"/>
      <c r="W633" s="7"/>
      <c r="X633" s="7"/>
      <c r="Y633" s="7"/>
      <c r="Z633" s="7"/>
      <c r="AA633" s="7"/>
      <c r="AB633" s="7"/>
      <c r="AC633" s="7"/>
      <c r="AD633" s="7"/>
      <c r="AE633" s="7"/>
    </row>
    <row r="634" spans="1:31" ht="13.5" customHeight="1">
      <c r="A634" s="1"/>
      <c r="B634" s="1315"/>
      <c r="C634" s="3"/>
      <c r="D634" s="3"/>
      <c r="E634" s="9"/>
      <c r="F634" s="931"/>
      <c r="G634" s="3"/>
      <c r="H634" s="10"/>
      <c r="I634" s="7"/>
      <c r="J634" s="1327"/>
      <c r="K634" s="253"/>
      <c r="L634" s="253"/>
      <c r="M634" s="7"/>
      <c r="N634" s="7"/>
      <c r="O634" s="7"/>
      <c r="P634" s="7"/>
      <c r="Q634" s="3"/>
      <c r="R634" s="7"/>
      <c r="S634" s="7"/>
      <c r="T634" s="7"/>
      <c r="U634" s="7"/>
      <c r="V634" s="7"/>
      <c r="W634" s="7"/>
      <c r="X634" s="7"/>
      <c r="Y634" s="7"/>
      <c r="Z634" s="7"/>
      <c r="AA634" s="7"/>
      <c r="AB634" s="7"/>
      <c r="AC634" s="7"/>
      <c r="AD634" s="7"/>
      <c r="AE634" s="7"/>
    </row>
    <row r="635" spans="1:31" ht="13.5" customHeight="1">
      <c r="A635" s="1"/>
      <c r="B635" s="1315"/>
      <c r="C635" s="3"/>
      <c r="D635" s="3"/>
      <c r="E635" s="9"/>
      <c r="F635" s="931"/>
      <c r="G635" s="3"/>
      <c r="H635" s="10"/>
      <c r="I635" s="7"/>
      <c r="J635" s="1327"/>
      <c r="K635" s="253"/>
      <c r="L635" s="253"/>
      <c r="M635" s="7"/>
      <c r="N635" s="7"/>
      <c r="O635" s="7"/>
      <c r="P635" s="7"/>
      <c r="Q635" s="3"/>
      <c r="R635" s="7"/>
      <c r="S635" s="7"/>
      <c r="T635" s="7"/>
      <c r="U635" s="7"/>
      <c r="V635" s="7"/>
      <c r="W635" s="7"/>
      <c r="X635" s="7"/>
      <c r="Y635" s="7"/>
      <c r="Z635" s="7"/>
      <c r="AA635" s="7"/>
      <c r="AB635" s="7"/>
      <c r="AC635" s="7"/>
      <c r="AD635" s="7"/>
      <c r="AE635" s="7"/>
    </row>
    <row r="636" spans="1:31" ht="13.5" customHeight="1">
      <c r="A636" s="1"/>
      <c r="B636" s="1315"/>
      <c r="C636" s="3"/>
      <c r="D636" s="3"/>
      <c r="E636" s="9"/>
      <c r="F636" s="931"/>
      <c r="G636" s="3"/>
      <c r="H636" s="10"/>
      <c r="I636" s="7"/>
      <c r="J636" s="1327"/>
      <c r="K636" s="253"/>
      <c r="L636" s="253"/>
      <c r="M636" s="7"/>
      <c r="N636" s="7"/>
      <c r="O636" s="7"/>
      <c r="P636" s="7"/>
      <c r="Q636" s="3"/>
      <c r="R636" s="7"/>
      <c r="S636" s="7"/>
      <c r="T636" s="7"/>
      <c r="U636" s="7"/>
      <c r="V636" s="7"/>
      <c r="W636" s="7"/>
      <c r="X636" s="7"/>
      <c r="Y636" s="7"/>
      <c r="Z636" s="7"/>
      <c r="AA636" s="7"/>
      <c r="AB636" s="7"/>
      <c r="AC636" s="7"/>
      <c r="AD636" s="7"/>
      <c r="AE636" s="7"/>
    </row>
    <row r="637" spans="1:31" ht="13.5" customHeight="1">
      <c r="A637" s="1"/>
      <c r="B637" s="1315"/>
      <c r="C637" s="3"/>
      <c r="D637" s="3"/>
      <c r="E637" s="9"/>
      <c r="F637" s="931"/>
      <c r="G637" s="3"/>
      <c r="H637" s="10"/>
      <c r="I637" s="7"/>
      <c r="J637" s="1327"/>
      <c r="K637" s="253"/>
      <c r="L637" s="253"/>
      <c r="M637" s="7"/>
      <c r="N637" s="7"/>
      <c r="O637" s="7"/>
      <c r="P637" s="7"/>
      <c r="Q637" s="3"/>
      <c r="R637" s="7"/>
      <c r="S637" s="7"/>
      <c r="T637" s="7"/>
      <c r="U637" s="7"/>
      <c r="V637" s="7"/>
      <c r="W637" s="7"/>
      <c r="X637" s="7"/>
      <c r="Y637" s="7"/>
      <c r="Z637" s="7"/>
      <c r="AA637" s="7"/>
      <c r="AB637" s="7"/>
      <c r="AC637" s="7"/>
      <c r="AD637" s="7"/>
      <c r="AE637" s="7"/>
    </row>
    <row r="638" spans="1:31" ht="13.5" customHeight="1">
      <c r="A638" s="1"/>
      <c r="B638" s="1315"/>
      <c r="C638" s="3"/>
      <c r="D638" s="3"/>
      <c r="E638" s="9"/>
      <c r="F638" s="931"/>
      <c r="G638" s="3"/>
      <c r="H638" s="10"/>
      <c r="I638" s="7"/>
      <c r="J638" s="1327"/>
      <c r="K638" s="253"/>
      <c r="L638" s="253"/>
      <c r="M638" s="7"/>
      <c r="N638" s="7"/>
      <c r="O638" s="7"/>
      <c r="P638" s="7"/>
      <c r="Q638" s="3"/>
      <c r="R638" s="7"/>
      <c r="S638" s="7"/>
      <c r="T638" s="7"/>
      <c r="U638" s="7"/>
      <c r="V638" s="7"/>
      <c r="W638" s="7"/>
      <c r="X638" s="7"/>
      <c r="Y638" s="7"/>
      <c r="Z638" s="7"/>
      <c r="AA638" s="7"/>
      <c r="AB638" s="7"/>
      <c r="AC638" s="7"/>
      <c r="AD638" s="7"/>
      <c r="AE638" s="7"/>
    </row>
    <row r="639" spans="1:31" ht="13.5" customHeight="1">
      <c r="A639" s="1"/>
      <c r="B639" s="1315"/>
      <c r="C639" s="3"/>
      <c r="D639" s="3"/>
      <c r="E639" s="9"/>
      <c r="F639" s="931"/>
      <c r="G639" s="3"/>
      <c r="H639" s="10"/>
      <c r="I639" s="7"/>
      <c r="J639" s="1327"/>
      <c r="K639" s="253"/>
      <c r="L639" s="253"/>
      <c r="M639" s="7"/>
      <c r="N639" s="7"/>
      <c r="O639" s="7"/>
      <c r="P639" s="7"/>
      <c r="Q639" s="3"/>
      <c r="R639" s="7"/>
      <c r="S639" s="7"/>
      <c r="T639" s="7"/>
      <c r="U639" s="7"/>
      <c r="V639" s="7"/>
      <c r="W639" s="7"/>
      <c r="X639" s="7"/>
      <c r="Y639" s="7"/>
      <c r="Z639" s="7"/>
      <c r="AA639" s="7"/>
      <c r="AB639" s="7"/>
      <c r="AC639" s="7"/>
      <c r="AD639" s="7"/>
      <c r="AE639" s="7"/>
    </row>
    <row r="640" spans="1:31" ht="13.5" customHeight="1">
      <c r="A640" s="1"/>
      <c r="B640" s="1315"/>
      <c r="C640" s="3"/>
      <c r="D640" s="3"/>
      <c r="E640" s="9"/>
      <c r="F640" s="931"/>
      <c r="G640" s="3"/>
      <c r="H640" s="10"/>
      <c r="I640" s="7"/>
      <c r="J640" s="1327"/>
      <c r="K640" s="253"/>
      <c r="L640" s="253"/>
      <c r="M640" s="7"/>
      <c r="N640" s="7"/>
      <c r="O640" s="7"/>
      <c r="P640" s="7"/>
      <c r="Q640" s="3"/>
      <c r="R640" s="7"/>
      <c r="S640" s="7"/>
      <c r="T640" s="7"/>
      <c r="U640" s="7"/>
      <c r="V640" s="7"/>
      <c r="W640" s="7"/>
      <c r="X640" s="7"/>
      <c r="Y640" s="7"/>
      <c r="Z640" s="7"/>
      <c r="AA640" s="7"/>
      <c r="AB640" s="7"/>
      <c r="AC640" s="7"/>
      <c r="AD640" s="7"/>
      <c r="AE640" s="7"/>
    </row>
    <row r="641" spans="1:31" ht="13.5" customHeight="1">
      <c r="A641" s="1"/>
      <c r="B641" s="1315"/>
      <c r="C641" s="3"/>
      <c r="D641" s="3"/>
      <c r="E641" s="9"/>
      <c r="F641" s="931"/>
      <c r="G641" s="3"/>
      <c r="H641" s="10"/>
      <c r="I641" s="7"/>
      <c r="J641" s="1327"/>
      <c r="K641" s="253"/>
      <c r="L641" s="253"/>
      <c r="M641" s="7"/>
      <c r="N641" s="7"/>
      <c r="O641" s="7"/>
      <c r="P641" s="7"/>
      <c r="Q641" s="3"/>
      <c r="R641" s="7"/>
      <c r="S641" s="7"/>
      <c r="T641" s="7"/>
      <c r="U641" s="7"/>
      <c r="V641" s="7"/>
      <c r="W641" s="7"/>
      <c r="X641" s="7"/>
      <c r="Y641" s="7"/>
      <c r="Z641" s="7"/>
      <c r="AA641" s="7"/>
      <c r="AB641" s="7"/>
      <c r="AC641" s="7"/>
      <c r="AD641" s="7"/>
      <c r="AE641" s="7"/>
    </row>
    <row r="642" spans="1:31" ht="13.5" customHeight="1">
      <c r="A642" s="1"/>
      <c r="B642" s="1315"/>
      <c r="C642" s="3"/>
      <c r="D642" s="3"/>
      <c r="E642" s="9"/>
      <c r="F642" s="931"/>
      <c r="G642" s="3"/>
      <c r="H642" s="10"/>
      <c r="I642" s="7"/>
      <c r="J642" s="1327"/>
      <c r="K642" s="253"/>
      <c r="L642" s="253"/>
      <c r="M642" s="7"/>
      <c r="N642" s="7"/>
      <c r="O642" s="7"/>
      <c r="P642" s="7"/>
      <c r="Q642" s="3"/>
      <c r="R642" s="7"/>
      <c r="S642" s="7"/>
      <c r="T642" s="7"/>
      <c r="U642" s="7"/>
      <c r="V642" s="7"/>
      <c r="W642" s="7"/>
      <c r="X642" s="7"/>
      <c r="Y642" s="7"/>
      <c r="Z642" s="7"/>
      <c r="AA642" s="7"/>
      <c r="AB642" s="7"/>
      <c r="AC642" s="7"/>
      <c r="AD642" s="7"/>
      <c r="AE642" s="7"/>
    </row>
    <row r="643" spans="1:31" ht="13.5" customHeight="1">
      <c r="A643" s="1"/>
      <c r="B643" s="1315"/>
      <c r="C643" s="3"/>
      <c r="D643" s="3"/>
      <c r="E643" s="9"/>
      <c r="F643" s="931"/>
      <c r="G643" s="3"/>
      <c r="H643" s="10"/>
      <c r="I643" s="7"/>
      <c r="J643" s="1327"/>
      <c r="K643" s="253"/>
      <c r="L643" s="253"/>
      <c r="M643" s="7"/>
      <c r="N643" s="7"/>
      <c r="O643" s="7"/>
      <c r="P643" s="7"/>
      <c r="Q643" s="3"/>
      <c r="R643" s="7"/>
      <c r="S643" s="7"/>
      <c r="T643" s="7"/>
      <c r="U643" s="7"/>
      <c r="V643" s="7"/>
      <c r="W643" s="7"/>
      <c r="X643" s="7"/>
      <c r="Y643" s="7"/>
      <c r="Z643" s="7"/>
      <c r="AA643" s="7"/>
      <c r="AB643" s="7"/>
      <c r="AC643" s="7"/>
      <c r="AD643" s="7"/>
      <c r="AE643" s="7"/>
    </row>
    <row r="644" spans="1:31" ht="13.5" customHeight="1">
      <c r="A644" s="1"/>
      <c r="B644" s="1315"/>
      <c r="C644" s="3"/>
      <c r="D644" s="3"/>
      <c r="E644" s="9"/>
      <c r="F644" s="931"/>
      <c r="G644" s="3"/>
      <c r="H644" s="10"/>
      <c r="I644" s="7"/>
      <c r="J644" s="1327"/>
      <c r="K644" s="253"/>
      <c r="L644" s="253"/>
      <c r="M644" s="7"/>
      <c r="N644" s="7"/>
      <c r="O644" s="7"/>
      <c r="P644" s="7"/>
      <c r="Q644" s="3"/>
      <c r="R644" s="7"/>
      <c r="S644" s="7"/>
      <c r="T644" s="7"/>
      <c r="U644" s="7"/>
      <c r="V644" s="7"/>
      <c r="W644" s="7"/>
      <c r="X644" s="7"/>
      <c r="Y644" s="7"/>
      <c r="Z644" s="7"/>
      <c r="AA644" s="7"/>
      <c r="AB644" s="7"/>
      <c r="AC644" s="7"/>
      <c r="AD644" s="7"/>
      <c r="AE644" s="7"/>
    </row>
    <row r="645" spans="1:31" ht="13.5" customHeight="1">
      <c r="A645" s="1"/>
      <c r="B645" s="1315"/>
      <c r="C645" s="3"/>
      <c r="D645" s="3"/>
      <c r="E645" s="9"/>
      <c r="F645" s="931"/>
      <c r="G645" s="3"/>
      <c r="H645" s="10"/>
      <c r="I645" s="7"/>
      <c r="J645" s="1327"/>
      <c r="K645" s="253"/>
      <c r="L645" s="253"/>
      <c r="M645" s="7"/>
      <c r="N645" s="7"/>
      <c r="O645" s="7"/>
      <c r="P645" s="7"/>
      <c r="Q645" s="3"/>
      <c r="R645" s="7"/>
      <c r="S645" s="7"/>
      <c r="T645" s="7"/>
      <c r="U645" s="7"/>
      <c r="V645" s="7"/>
      <c r="W645" s="7"/>
      <c r="X645" s="7"/>
      <c r="Y645" s="7"/>
      <c r="Z645" s="7"/>
      <c r="AA645" s="7"/>
      <c r="AB645" s="7"/>
      <c r="AC645" s="7"/>
      <c r="AD645" s="7"/>
      <c r="AE645" s="7"/>
    </row>
    <row r="646" spans="1:31" ht="13.5" customHeight="1">
      <c r="A646" s="1"/>
      <c r="B646" s="1315"/>
      <c r="C646" s="3"/>
      <c r="D646" s="3"/>
      <c r="E646" s="9"/>
      <c r="F646" s="931"/>
      <c r="G646" s="3"/>
      <c r="H646" s="10"/>
      <c r="I646" s="7"/>
      <c r="J646" s="1327"/>
      <c r="K646" s="253"/>
      <c r="L646" s="253"/>
      <c r="M646" s="7"/>
      <c r="N646" s="7"/>
      <c r="O646" s="7"/>
      <c r="P646" s="7"/>
      <c r="Q646" s="3"/>
      <c r="R646" s="7"/>
      <c r="S646" s="7"/>
      <c r="T646" s="7"/>
      <c r="U646" s="7"/>
      <c r="V646" s="7"/>
      <c r="W646" s="7"/>
      <c r="X646" s="7"/>
      <c r="Y646" s="7"/>
      <c r="Z646" s="7"/>
      <c r="AA646" s="7"/>
      <c r="AB646" s="7"/>
      <c r="AC646" s="7"/>
      <c r="AD646" s="7"/>
      <c r="AE646" s="7"/>
    </row>
    <row r="647" spans="1:31" ht="13.5" customHeight="1">
      <c r="A647" s="1"/>
      <c r="B647" s="1315"/>
      <c r="C647" s="3"/>
      <c r="D647" s="3"/>
      <c r="E647" s="9"/>
      <c r="F647" s="931"/>
      <c r="G647" s="3"/>
      <c r="H647" s="10"/>
      <c r="I647" s="7"/>
      <c r="J647" s="1327"/>
      <c r="K647" s="253"/>
      <c r="L647" s="253"/>
      <c r="M647" s="7"/>
      <c r="N647" s="7"/>
      <c r="O647" s="7"/>
      <c r="P647" s="7"/>
      <c r="Q647" s="3"/>
      <c r="R647" s="7"/>
      <c r="S647" s="7"/>
      <c r="T647" s="7"/>
      <c r="U647" s="7"/>
      <c r="V647" s="7"/>
      <c r="W647" s="7"/>
      <c r="X647" s="7"/>
      <c r="Y647" s="7"/>
      <c r="Z647" s="7"/>
      <c r="AA647" s="7"/>
      <c r="AB647" s="7"/>
      <c r="AC647" s="7"/>
      <c r="AD647" s="7"/>
      <c r="AE647" s="7"/>
    </row>
    <row r="648" spans="1:31" ht="13.5" customHeight="1">
      <c r="A648" s="1"/>
      <c r="B648" s="1315"/>
      <c r="C648" s="3"/>
      <c r="D648" s="3"/>
      <c r="E648" s="9"/>
      <c r="F648" s="931"/>
      <c r="G648" s="3"/>
      <c r="H648" s="10"/>
      <c r="I648" s="7"/>
      <c r="J648" s="1327"/>
      <c r="K648" s="253"/>
      <c r="L648" s="253"/>
      <c r="M648" s="7"/>
      <c r="N648" s="7"/>
      <c r="O648" s="7"/>
      <c r="P648" s="7"/>
      <c r="Q648" s="3"/>
      <c r="R648" s="7"/>
      <c r="S648" s="7"/>
      <c r="T648" s="7"/>
      <c r="U648" s="7"/>
      <c r="V648" s="7"/>
      <c r="W648" s="7"/>
      <c r="X648" s="7"/>
      <c r="Y648" s="7"/>
      <c r="Z648" s="7"/>
      <c r="AA648" s="7"/>
      <c r="AB648" s="7"/>
      <c r="AC648" s="7"/>
      <c r="AD648" s="7"/>
      <c r="AE648" s="7"/>
    </row>
    <row r="649" spans="1:31" ht="13.5" customHeight="1">
      <c r="A649" s="1"/>
      <c r="B649" s="1315"/>
      <c r="C649" s="3"/>
      <c r="D649" s="3"/>
      <c r="E649" s="9"/>
      <c r="F649" s="931"/>
      <c r="G649" s="3"/>
      <c r="H649" s="10"/>
      <c r="I649" s="7"/>
      <c r="J649" s="1327"/>
      <c r="K649" s="253"/>
      <c r="L649" s="253"/>
      <c r="M649" s="7"/>
      <c r="N649" s="7"/>
      <c r="O649" s="7"/>
      <c r="P649" s="7"/>
      <c r="Q649" s="3"/>
      <c r="R649" s="7"/>
      <c r="S649" s="7"/>
      <c r="T649" s="7"/>
      <c r="U649" s="7"/>
      <c r="V649" s="7"/>
      <c r="W649" s="7"/>
      <c r="X649" s="7"/>
      <c r="Y649" s="7"/>
      <c r="Z649" s="7"/>
      <c r="AA649" s="7"/>
      <c r="AB649" s="7"/>
      <c r="AC649" s="7"/>
      <c r="AD649" s="7"/>
      <c r="AE649" s="7"/>
    </row>
    <row r="650" spans="1:31" ht="13.5" customHeight="1">
      <c r="A650" s="1"/>
      <c r="B650" s="1315"/>
      <c r="C650" s="3"/>
      <c r="D650" s="3"/>
      <c r="E650" s="9"/>
      <c r="F650" s="931"/>
      <c r="G650" s="3"/>
      <c r="H650" s="10"/>
      <c r="I650" s="7"/>
      <c r="J650" s="1327"/>
      <c r="K650" s="253"/>
      <c r="L650" s="253"/>
      <c r="M650" s="7"/>
      <c r="N650" s="7"/>
      <c r="O650" s="7"/>
      <c r="P650" s="7"/>
      <c r="Q650" s="3"/>
      <c r="R650" s="7"/>
      <c r="S650" s="7"/>
      <c r="T650" s="7"/>
      <c r="U650" s="7"/>
      <c r="V650" s="7"/>
      <c r="W650" s="7"/>
      <c r="X650" s="7"/>
      <c r="Y650" s="7"/>
      <c r="Z650" s="7"/>
      <c r="AA650" s="7"/>
      <c r="AB650" s="7"/>
      <c r="AC650" s="7"/>
      <c r="AD650" s="7"/>
      <c r="AE650" s="7"/>
    </row>
    <row r="651" spans="1:31" ht="13.5" customHeight="1">
      <c r="A651" s="1"/>
      <c r="B651" s="1315"/>
      <c r="C651" s="3"/>
      <c r="D651" s="3"/>
      <c r="E651" s="9"/>
      <c r="F651" s="931"/>
      <c r="G651" s="3"/>
      <c r="H651" s="10"/>
      <c r="I651" s="7"/>
      <c r="J651" s="1327"/>
      <c r="K651" s="253"/>
      <c r="L651" s="253"/>
      <c r="M651" s="7"/>
      <c r="N651" s="7"/>
      <c r="O651" s="7"/>
      <c r="P651" s="7"/>
      <c r="Q651" s="3"/>
      <c r="R651" s="7"/>
      <c r="S651" s="7"/>
      <c r="T651" s="7"/>
      <c r="U651" s="7"/>
      <c r="V651" s="7"/>
      <c r="W651" s="7"/>
      <c r="X651" s="7"/>
      <c r="Y651" s="7"/>
      <c r="Z651" s="7"/>
      <c r="AA651" s="7"/>
      <c r="AB651" s="7"/>
      <c r="AC651" s="7"/>
      <c r="AD651" s="7"/>
      <c r="AE651" s="7"/>
    </row>
    <row r="652" spans="1:31" ht="13.5" customHeight="1">
      <c r="A652" s="1"/>
      <c r="B652" s="1315"/>
      <c r="C652" s="3"/>
      <c r="D652" s="3"/>
      <c r="E652" s="9"/>
      <c r="F652" s="931"/>
      <c r="G652" s="3"/>
      <c r="H652" s="10"/>
      <c r="I652" s="7"/>
      <c r="J652" s="1327"/>
      <c r="K652" s="253"/>
      <c r="L652" s="253"/>
      <c r="M652" s="7"/>
      <c r="N652" s="7"/>
      <c r="O652" s="7"/>
      <c r="P652" s="7"/>
      <c r="Q652" s="3"/>
      <c r="R652" s="7"/>
      <c r="S652" s="7"/>
      <c r="T652" s="7"/>
      <c r="U652" s="7"/>
      <c r="V652" s="7"/>
      <c r="W652" s="7"/>
      <c r="X652" s="7"/>
      <c r="Y652" s="7"/>
      <c r="Z652" s="7"/>
      <c r="AA652" s="7"/>
      <c r="AB652" s="7"/>
      <c r="AC652" s="7"/>
      <c r="AD652" s="7"/>
      <c r="AE652" s="7"/>
    </row>
    <row r="653" spans="1:31" ht="13.5" customHeight="1">
      <c r="A653" s="1"/>
      <c r="B653" s="1315"/>
      <c r="C653" s="3"/>
      <c r="D653" s="3"/>
      <c r="E653" s="9"/>
      <c r="F653" s="931"/>
      <c r="G653" s="3"/>
      <c r="H653" s="10"/>
      <c r="I653" s="7"/>
      <c r="J653" s="1327"/>
      <c r="K653" s="253"/>
      <c r="L653" s="253"/>
      <c r="M653" s="7"/>
      <c r="N653" s="7"/>
      <c r="O653" s="7"/>
      <c r="P653" s="7"/>
      <c r="Q653" s="3"/>
      <c r="R653" s="7"/>
      <c r="S653" s="7"/>
      <c r="T653" s="7"/>
      <c r="U653" s="7"/>
      <c r="V653" s="7"/>
      <c r="W653" s="7"/>
      <c r="X653" s="7"/>
      <c r="Y653" s="7"/>
      <c r="Z653" s="7"/>
      <c r="AA653" s="7"/>
      <c r="AB653" s="7"/>
      <c r="AC653" s="7"/>
      <c r="AD653" s="7"/>
      <c r="AE653" s="7"/>
    </row>
    <row r="654" spans="1:31" ht="13.5" customHeight="1">
      <c r="A654" s="1"/>
      <c r="B654" s="1315"/>
      <c r="C654" s="3"/>
      <c r="D654" s="3"/>
      <c r="E654" s="9"/>
      <c r="F654" s="931"/>
      <c r="G654" s="3"/>
      <c r="H654" s="10"/>
      <c r="I654" s="7"/>
      <c r="J654" s="1327"/>
      <c r="K654" s="253"/>
      <c r="L654" s="253"/>
      <c r="M654" s="7"/>
      <c r="N654" s="7"/>
      <c r="O654" s="7"/>
      <c r="P654" s="7"/>
      <c r="Q654" s="3"/>
      <c r="R654" s="7"/>
      <c r="S654" s="7"/>
      <c r="T654" s="7"/>
      <c r="U654" s="7"/>
      <c r="V654" s="7"/>
      <c r="W654" s="7"/>
      <c r="X654" s="7"/>
      <c r="Y654" s="7"/>
      <c r="Z654" s="7"/>
      <c r="AA654" s="7"/>
      <c r="AB654" s="7"/>
      <c r="AC654" s="7"/>
      <c r="AD654" s="7"/>
      <c r="AE654" s="7"/>
    </row>
    <row r="655" spans="1:31" ht="13.5" customHeight="1">
      <c r="A655" s="1"/>
      <c r="B655" s="1315"/>
      <c r="C655" s="3"/>
      <c r="D655" s="3"/>
      <c r="E655" s="9"/>
      <c r="F655" s="931"/>
      <c r="G655" s="3"/>
      <c r="H655" s="10"/>
      <c r="I655" s="7"/>
      <c r="J655" s="1327"/>
      <c r="K655" s="253"/>
      <c r="L655" s="253"/>
      <c r="M655" s="7"/>
      <c r="N655" s="7"/>
      <c r="O655" s="7"/>
      <c r="P655" s="7"/>
      <c r="Q655" s="3"/>
      <c r="R655" s="7"/>
      <c r="S655" s="7"/>
      <c r="T655" s="7"/>
      <c r="U655" s="7"/>
      <c r="V655" s="7"/>
      <c r="W655" s="7"/>
      <c r="X655" s="7"/>
      <c r="Y655" s="7"/>
      <c r="Z655" s="7"/>
      <c r="AA655" s="7"/>
      <c r="AB655" s="7"/>
      <c r="AC655" s="7"/>
      <c r="AD655" s="7"/>
      <c r="AE655" s="7"/>
    </row>
    <row r="656" spans="1:31" ht="13.5" customHeight="1">
      <c r="A656" s="1"/>
      <c r="B656" s="1315"/>
      <c r="C656" s="3"/>
      <c r="D656" s="3"/>
      <c r="E656" s="9"/>
      <c r="F656" s="931"/>
      <c r="G656" s="3"/>
      <c r="H656" s="10"/>
      <c r="I656" s="7"/>
      <c r="J656" s="1327"/>
      <c r="K656" s="253"/>
      <c r="L656" s="253"/>
      <c r="M656" s="7"/>
      <c r="N656" s="7"/>
      <c r="O656" s="7"/>
      <c r="P656" s="7"/>
      <c r="Q656" s="3"/>
      <c r="R656" s="7"/>
      <c r="S656" s="7"/>
      <c r="T656" s="7"/>
      <c r="U656" s="7"/>
      <c r="V656" s="7"/>
      <c r="W656" s="7"/>
      <c r="X656" s="7"/>
      <c r="Y656" s="7"/>
      <c r="Z656" s="7"/>
      <c r="AA656" s="7"/>
      <c r="AB656" s="7"/>
      <c r="AC656" s="7"/>
      <c r="AD656" s="7"/>
      <c r="AE656" s="7"/>
    </row>
    <row r="657" spans="1:31" ht="13.5" customHeight="1">
      <c r="A657" s="1"/>
      <c r="B657" s="1315"/>
      <c r="C657" s="3"/>
      <c r="D657" s="3"/>
      <c r="E657" s="9"/>
      <c r="F657" s="931"/>
      <c r="G657" s="3"/>
      <c r="H657" s="10"/>
      <c r="I657" s="7"/>
      <c r="J657" s="1327"/>
      <c r="K657" s="253"/>
      <c r="L657" s="253"/>
      <c r="M657" s="7"/>
      <c r="N657" s="7"/>
      <c r="O657" s="7"/>
      <c r="P657" s="7"/>
      <c r="Q657" s="3"/>
      <c r="R657" s="7"/>
      <c r="S657" s="7"/>
      <c r="T657" s="7"/>
      <c r="U657" s="7"/>
      <c r="V657" s="7"/>
      <c r="W657" s="7"/>
      <c r="X657" s="7"/>
      <c r="Y657" s="7"/>
      <c r="Z657" s="7"/>
      <c r="AA657" s="7"/>
      <c r="AB657" s="7"/>
      <c r="AC657" s="7"/>
      <c r="AD657" s="7"/>
      <c r="AE657" s="7"/>
    </row>
    <row r="658" spans="1:31" ht="13.5" customHeight="1">
      <c r="A658" s="1"/>
      <c r="B658" s="1315"/>
      <c r="C658" s="3"/>
      <c r="D658" s="3"/>
      <c r="E658" s="9"/>
      <c r="F658" s="931"/>
      <c r="G658" s="3"/>
      <c r="H658" s="10"/>
      <c r="I658" s="7"/>
      <c r="J658" s="1327"/>
      <c r="K658" s="253"/>
      <c r="L658" s="253"/>
      <c r="M658" s="7"/>
      <c r="N658" s="7"/>
      <c r="O658" s="7"/>
      <c r="P658" s="7"/>
      <c r="Q658" s="3"/>
      <c r="R658" s="7"/>
      <c r="S658" s="7"/>
      <c r="T658" s="7"/>
      <c r="U658" s="7"/>
      <c r="V658" s="7"/>
      <c r="W658" s="7"/>
      <c r="X658" s="7"/>
      <c r="Y658" s="7"/>
      <c r="Z658" s="7"/>
      <c r="AA658" s="7"/>
      <c r="AB658" s="7"/>
      <c r="AC658" s="7"/>
      <c r="AD658" s="7"/>
      <c r="AE658" s="7"/>
    </row>
    <row r="659" spans="1:31" ht="13.5" customHeight="1">
      <c r="A659" s="1"/>
      <c r="B659" s="1315"/>
      <c r="C659" s="3"/>
      <c r="D659" s="3"/>
      <c r="E659" s="9"/>
      <c r="F659" s="931"/>
      <c r="G659" s="3"/>
      <c r="H659" s="10"/>
      <c r="I659" s="7"/>
      <c r="J659" s="1327"/>
      <c r="K659" s="253"/>
      <c r="L659" s="253"/>
      <c r="M659" s="7"/>
      <c r="N659" s="7"/>
      <c r="O659" s="7"/>
      <c r="P659" s="7"/>
      <c r="Q659" s="3"/>
      <c r="R659" s="7"/>
      <c r="S659" s="7"/>
      <c r="T659" s="7"/>
      <c r="U659" s="7"/>
      <c r="V659" s="7"/>
      <c r="W659" s="7"/>
      <c r="X659" s="7"/>
      <c r="Y659" s="7"/>
      <c r="Z659" s="7"/>
      <c r="AA659" s="7"/>
      <c r="AB659" s="7"/>
      <c r="AC659" s="7"/>
      <c r="AD659" s="7"/>
      <c r="AE659" s="7"/>
    </row>
    <row r="660" spans="1:31" ht="13.5" customHeight="1">
      <c r="A660" s="1"/>
      <c r="B660" s="1315"/>
      <c r="C660" s="3"/>
      <c r="D660" s="3"/>
      <c r="E660" s="9"/>
      <c r="F660" s="931"/>
      <c r="G660" s="3"/>
      <c r="H660" s="10"/>
      <c r="I660" s="7"/>
      <c r="J660" s="1327"/>
      <c r="K660" s="253"/>
      <c r="L660" s="253"/>
      <c r="M660" s="7"/>
      <c r="N660" s="7"/>
      <c r="O660" s="7"/>
      <c r="P660" s="7"/>
      <c r="Q660" s="3"/>
      <c r="R660" s="7"/>
      <c r="S660" s="7"/>
      <c r="T660" s="7"/>
      <c r="U660" s="7"/>
      <c r="V660" s="7"/>
      <c r="W660" s="7"/>
      <c r="X660" s="7"/>
      <c r="Y660" s="7"/>
      <c r="Z660" s="7"/>
      <c r="AA660" s="7"/>
      <c r="AB660" s="7"/>
      <c r="AC660" s="7"/>
      <c r="AD660" s="7"/>
      <c r="AE660" s="7"/>
    </row>
    <row r="661" spans="1:31" ht="13.5" customHeight="1">
      <c r="A661" s="1"/>
      <c r="B661" s="1315"/>
      <c r="C661" s="3"/>
      <c r="D661" s="3"/>
      <c r="E661" s="9"/>
      <c r="F661" s="931"/>
      <c r="G661" s="3"/>
      <c r="H661" s="10"/>
      <c r="I661" s="7"/>
      <c r="J661" s="1327"/>
      <c r="K661" s="253"/>
      <c r="L661" s="253"/>
      <c r="M661" s="7"/>
      <c r="N661" s="7"/>
      <c r="O661" s="7"/>
      <c r="P661" s="7"/>
      <c r="Q661" s="3"/>
      <c r="R661" s="7"/>
      <c r="S661" s="7"/>
      <c r="T661" s="7"/>
      <c r="U661" s="7"/>
      <c r="V661" s="7"/>
      <c r="W661" s="7"/>
      <c r="X661" s="7"/>
      <c r="Y661" s="7"/>
      <c r="Z661" s="7"/>
      <c r="AA661" s="7"/>
      <c r="AB661" s="7"/>
      <c r="AC661" s="7"/>
      <c r="AD661" s="7"/>
      <c r="AE661" s="7"/>
    </row>
    <row r="662" spans="1:31" ht="13.5" customHeight="1">
      <c r="A662" s="1"/>
      <c r="B662" s="1315"/>
      <c r="C662" s="3"/>
      <c r="D662" s="3"/>
      <c r="E662" s="9"/>
      <c r="F662" s="931"/>
      <c r="G662" s="3"/>
      <c r="H662" s="10"/>
      <c r="I662" s="7"/>
      <c r="J662" s="1327"/>
      <c r="K662" s="253"/>
      <c r="L662" s="253"/>
      <c r="M662" s="7"/>
      <c r="N662" s="7"/>
      <c r="O662" s="7"/>
      <c r="P662" s="7"/>
      <c r="Q662" s="3"/>
      <c r="R662" s="7"/>
      <c r="S662" s="7"/>
      <c r="T662" s="7"/>
      <c r="U662" s="7"/>
      <c r="V662" s="7"/>
      <c r="W662" s="7"/>
      <c r="X662" s="7"/>
      <c r="Y662" s="7"/>
      <c r="Z662" s="7"/>
      <c r="AA662" s="7"/>
      <c r="AB662" s="7"/>
      <c r="AC662" s="7"/>
      <c r="AD662" s="7"/>
      <c r="AE662" s="7"/>
    </row>
    <row r="663" spans="1:31" ht="13.5" customHeight="1">
      <c r="A663" s="1"/>
      <c r="B663" s="1315"/>
      <c r="C663" s="3"/>
      <c r="D663" s="3"/>
      <c r="E663" s="9"/>
      <c r="F663" s="931"/>
      <c r="G663" s="3"/>
      <c r="H663" s="10"/>
      <c r="I663" s="7"/>
      <c r="J663" s="1327"/>
      <c r="K663" s="253"/>
      <c r="L663" s="253"/>
      <c r="M663" s="7"/>
      <c r="N663" s="7"/>
      <c r="O663" s="7"/>
      <c r="P663" s="7"/>
      <c r="Q663" s="3"/>
      <c r="R663" s="7"/>
      <c r="S663" s="7"/>
      <c r="T663" s="7"/>
      <c r="U663" s="7"/>
      <c r="V663" s="7"/>
      <c r="W663" s="7"/>
      <c r="X663" s="7"/>
      <c r="Y663" s="7"/>
      <c r="Z663" s="7"/>
      <c r="AA663" s="7"/>
      <c r="AB663" s="7"/>
      <c r="AC663" s="7"/>
      <c r="AD663" s="7"/>
      <c r="AE663" s="7"/>
    </row>
    <row r="664" spans="1:31" ht="13.5" customHeight="1">
      <c r="A664" s="1"/>
      <c r="B664" s="1315"/>
      <c r="C664" s="3"/>
      <c r="D664" s="3"/>
      <c r="E664" s="9"/>
      <c r="F664" s="931"/>
      <c r="G664" s="3"/>
      <c r="H664" s="10"/>
      <c r="I664" s="7"/>
      <c r="J664" s="1327"/>
      <c r="K664" s="253"/>
      <c r="L664" s="253"/>
      <c r="M664" s="7"/>
      <c r="N664" s="7"/>
      <c r="O664" s="7"/>
      <c r="P664" s="7"/>
      <c r="Q664" s="3"/>
      <c r="R664" s="7"/>
      <c r="S664" s="7"/>
      <c r="T664" s="7"/>
      <c r="U664" s="7"/>
      <c r="V664" s="7"/>
      <c r="W664" s="7"/>
      <c r="X664" s="7"/>
      <c r="Y664" s="7"/>
      <c r="Z664" s="7"/>
      <c r="AA664" s="7"/>
      <c r="AB664" s="7"/>
      <c r="AC664" s="7"/>
      <c r="AD664" s="7"/>
      <c r="AE664" s="7"/>
    </row>
    <row r="665" spans="1:31" ht="13.5" customHeight="1">
      <c r="A665" s="1"/>
      <c r="B665" s="1315"/>
      <c r="C665" s="3"/>
      <c r="D665" s="3"/>
      <c r="E665" s="9"/>
      <c r="F665" s="931"/>
      <c r="G665" s="3"/>
      <c r="H665" s="10"/>
      <c r="I665" s="7"/>
      <c r="J665" s="1327"/>
      <c r="K665" s="253"/>
      <c r="L665" s="253"/>
      <c r="M665" s="7"/>
      <c r="N665" s="7"/>
      <c r="O665" s="7"/>
      <c r="P665" s="7"/>
      <c r="Q665" s="3"/>
      <c r="R665" s="7"/>
      <c r="S665" s="7"/>
      <c r="T665" s="7"/>
      <c r="U665" s="7"/>
      <c r="V665" s="7"/>
      <c r="W665" s="7"/>
      <c r="X665" s="7"/>
      <c r="Y665" s="7"/>
      <c r="Z665" s="7"/>
      <c r="AA665" s="7"/>
      <c r="AB665" s="7"/>
      <c r="AC665" s="7"/>
      <c r="AD665" s="7"/>
      <c r="AE665" s="7"/>
    </row>
    <row r="666" spans="1:31" ht="13.5" customHeight="1">
      <c r="A666" s="1"/>
      <c r="B666" s="1315"/>
      <c r="C666" s="3"/>
      <c r="D666" s="3"/>
      <c r="E666" s="9"/>
      <c r="F666" s="931"/>
      <c r="G666" s="3"/>
      <c r="H666" s="10"/>
      <c r="I666" s="7"/>
      <c r="J666" s="1327"/>
      <c r="K666" s="253"/>
      <c r="L666" s="253"/>
      <c r="M666" s="7"/>
      <c r="N666" s="7"/>
      <c r="O666" s="7"/>
      <c r="P666" s="7"/>
      <c r="Q666" s="3"/>
      <c r="R666" s="7"/>
      <c r="S666" s="7"/>
      <c r="T666" s="7"/>
      <c r="U666" s="7"/>
      <c r="V666" s="7"/>
      <c r="W666" s="7"/>
      <c r="X666" s="7"/>
      <c r="Y666" s="7"/>
      <c r="Z666" s="7"/>
      <c r="AA666" s="7"/>
      <c r="AB666" s="7"/>
      <c r="AC666" s="7"/>
      <c r="AD666" s="7"/>
      <c r="AE666" s="7"/>
    </row>
    <row r="667" spans="1:31" ht="13.5" customHeight="1">
      <c r="A667" s="1"/>
      <c r="B667" s="1315"/>
      <c r="C667" s="3"/>
      <c r="D667" s="3"/>
      <c r="E667" s="9"/>
      <c r="F667" s="931"/>
      <c r="G667" s="3"/>
      <c r="H667" s="10"/>
      <c r="I667" s="7"/>
      <c r="J667" s="1327"/>
      <c r="K667" s="253"/>
      <c r="L667" s="253"/>
      <c r="M667" s="7"/>
      <c r="N667" s="7"/>
      <c r="O667" s="7"/>
      <c r="P667" s="7"/>
      <c r="Q667" s="3"/>
      <c r="R667" s="7"/>
      <c r="S667" s="7"/>
      <c r="T667" s="7"/>
      <c r="U667" s="7"/>
      <c r="V667" s="7"/>
      <c r="W667" s="7"/>
      <c r="X667" s="7"/>
      <c r="Y667" s="7"/>
      <c r="Z667" s="7"/>
      <c r="AA667" s="7"/>
      <c r="AB667" s="7"/>
      <c r="AC667" s="7"/>
      <c r="AD667" s="7"/>
      <c r="AE667" s="7"/>
    </row>
    <row r="668" spans="1:31" ht="13.5" customHeight="1">
      <c r="A668" s="1"/>
      <c r="B668" s="1315"/>
      <c r="C668" s="3"/>
      <c r="D668" s="3"/>
      <c r="E668" s="9"/>
      <c r="F668" s="931"/>
      <c r="G668" s="3"/>
      <c r="H668" s="10"/>
      <c r="I668" s="7"/>
      <c r="J668" s="1327"/>
      <c r="K668" s="253"/>
      <c r="L668" s="253"/>
      <c r="M668" s="7"/>
      <c r="N668" s="7"/>
      <c r="O668" s="7"/>
      <c r="P668" s="7"/>
      <c r="Q668" s="3"/>
      <c r="R668" s="7"/>
      <c r="S668" s="7"/>
      <c r="T668" s="7"/>
      <c r="U668" s="7"/>
      <c r="V668" s="7"/>
      <c r="W668" s="7"/>
      <c r="X668" s="7"/>
      <c r="Y668" s="7"/>
      <c r="Z668" s="7"/>
      <c r="AA668" s="7"/>
      <c r="AB668" s="7"/>
      <c r="AC668" s="7"/>
      <c r="AD668" s="7"/>
      <c r="AE668" s="7"/>
    </row>
    <row r="669" spans="1:31" ht="13.5" customHeight="1">
      <c r="A669" s="1"/>
      <c r="B669" s="1315"/>
      <c r="C669" s="3"/>
      <c r="D669" s="3"/>
      <c r="E669" s="9"/>
      <c r="F669" s="931"/>
      <c r="G669" s="3"/>
      <c r="H669" s="10"/>
      <c r="I669" s="7"/>
      <c r="J669" s="1327"/>
      <c r="K669" s="253"/>
      <c r="L669" s="253"/>
      <c r="M669" s="7"/>
      <c r="N669" s="7"/>
      <c r="O669" s="7"/>
      <c r="P669" s="7"/>
      <c r="Q669" s="3"/>
      <c r="R669" s="7"/>
      <c r="S669" s="7"/>
      <c r="T669" s="7"/>
      <c r="U669" s="7"/>
      <c r="V669" s="7"/>
      <c r="W669" s="7"/>
      <c r="X669" s="7"/>
      <c r="Y669" s="7"/>
      <c r="Z669" s="7"/>
      <c r="AA669" s="7"/>
      <c r="AB669" s="7"/>
      <c r="AC669" s="7"/>
      <c r="AD669" s="7"/>
      <c r="AE669" s="7"/>
    </row>
    <row r="670" spans="1:31" ht="13.5" customHeight="1">
      <c r="A670" s="1"/>
      <c r="B670" s="1315"/>
      <c r="C670" s="3"/>
      <c r="D670" s="3"/>
      <c r="E670" s="9"/>
      <c r="F670" s="931"/>
      <c r="G670" s="3"/>
      <c r="H670" s="10"/>
      <c r="I670" s="7"/>
      <c r="J670" s="1327"/>
      <c r="K670" s="253"/>
      <c r="L670" s="253"/>
      <c r="M670" s="7"/>
      <c r="N670" s="7"/>
      <c r="O670" s="7"/>
      <c r="P670" s="7"/>
      <c r="Q670" s="3"/>
      <c r="R670" s="7"/>
      <c r="S670" s="7"/>
      <c r="T670" s="7"/>
      <c r="U670" s="7"/>
      <c r="V670" s="7"/>
      <c r="W670" s="7"/>
      <c r="X670" s="7"/>
      <c r="Y670" s="7"/>
      <c r="Z670" s="7"/>
      <c r="AA670" s="7"/>
      <c r="AB670" s="7"/>
      <c r="AC670" s="7"/>
      <c r="AD670" s="7"/>
      <c r="AE670" s="7"/>
    </row>
    <row r="671" spans="1:31" ht="13.5" customHeight="1">
      <c r="A671" s="1"/>
      <c r="B671" s="1315"/>
      <c r="C671" s="3"/>
      <c r="D671" s="3"/>
      <c r="E671" s="9"/>
      <c r="F671" s="931"/>
      <c r="G671" s="3"/>
      <c r="H671" s="10"/>
      <c r="I671" s="7"/>
      <c r="J671" s="1327"/>
      <c r="K671" s="253"/>
      <c r="L671" s="253"/>
      <c r="M671" s="7"/>
      <c r="N671" s="7"/>
      <c r="O671" s="7"/>
      <c r="P671" s="7"/>
      <c r="Q671" s="3"/>
      <c r="R671" s="7"/>
      <c r="S671" s="7"/>
      <c r="T671" s="7"/>
      <c r="U671" s="7"/>
      <c r="V671" s="7"/>
      <c r="W671" s="7"/>
      <c r="X671" s="7"/>
      <c r="Y671" s="7"/>
      <c r="Z671" s="7"/>
      <c r="AA671" s="7"/>
      <c r="AB671" s="7"/>
      <c r="AC671" s="7"/>
      <c r="AD671" s="7"/>
      <c r="AE671" s="7"/>
    </row>
    <row r="672" spans="1:31" ht="13.5" customHeight="1">
      <c r="A672" s="1"/>
      <c r="B672" s="1315"/>
      <c r="C672" s="3"/>
      <c r="D672" s="3"/>
      <c r="E672" s="9"/>
      <c r="F672" s="931"/>
      <c r="G672" s="3"/>
      <c r="H672" s="10"/>
      <c r="I672" s="7"/>
      <c r="J672" s="1327"/>
      <c r="K672" s="253"/>
      <c r="L672" s="253"/>
      <c r="M672" s="7"/>
      <c r="N672" s="7"/>
      <c r="O672" s="7"/>
      <c r="P672" s="7"/>
      <c r="Q672" s="3"/>
      <c r="R672" s="7"/>
      <c r="S672" s="7"/>
      <c r="T672" s="7"/>
      <c r="U672" s="7"/>
      <c r="V672" s="7"/>
      <c r="W672" s="7"/>
      <c r="X672" s="7"/>
      <c r="Y672" s="7"/>
      <c r="Z672" s="7"/>
      <c r="AA672" s="7"/>
      <c r="AB672" s="7"/>
      <c r="AC672" s="7"/>
      <c r="AD672" s="7"/>
      <c r="AE672" s="7"/>
    </row>
    <row r="673" spans="1:31" ht="13.5" customHeight="1">
      <c r="A673" s="1"/>
      <c r="B673" s="1315"/>
      <c r="C673" s="3"/>
      <c r="D673" s="3"/>
      <c r="E673" s="9"/>
      <c r="F673" s="931"/>
      <c r="G673" s="3"/>
      <c r="H673" s="10"/>
      <c r="I673" s="7"/>
      <c r="J673" s="1327"/>
      <c r="K673" s="253"/>
      <c r="L673" s="253"/>
      <c r="M673" s="7"/>
      <c r="N673" s="7"/>
      <c r="O673" s="7"/>
      <c r="P673" s="7"/>
      <c r="Q673" s="3"/>
      <c r="R673" s="7"/>
      <c r="S673" s="7"/>
      <c r="T673" s="7"/>
      <c r="U673" s="7"/>
      <c r="V673" s="7"/>
      <c r="W673" s="7"/>
      <c r="X673" s="7"/>
      <c r="Y673" s="7"/>
      <c r="Z673" s="7"/>
      <c r="AA673" s="7"/>
      <c r="AB673" s="7"/>
      <c r="AC673" s="7"/>
      <c r="AD673" s="7"/>
      <c r="AE673" s="7"/>
    </row>
    <row r="674" spans="1:31" ht="13.5" customHeight="1">
      <c r="A674" s="1"/>
      <c r="B674" s="1315"/>
      <c r="C674" s="3"/>
      <c r="D674" s="3"/>
      <c r="E674" s="9"/>
      <c r="F674" s="931"/>
      <c r="G674" s="3"/>
      <c r="H674" s="10"/>
      <c r="I674" s="7"/>
      <c r="J674" s="1327"/>
      <c r="K674" s="253"/>
      <c r="L674" s="253"/>
      <c r="M674" s="7"/>
      <c r="N674" s="7"/>
      <c r="O674" s="7"/>
      <c r="P674" s="7"/>
      <c r="Q674" s="3"/>
      <c r="R674" s="7"/>
      <c r="S674" s="7"/>
      <c r="T674" s="7"/>
      <c r="U674" s="7"/>
      <c r="V674" s="7"/>
      <c r="W674" s="7"/>
      <c r="X674" s="7"/>
      <c r="Y674" s="7"/>
      <c r="Z674" s="7"/>
      <c r="AA674" s="7"/>
      <c r="AB674" s="7"/>
      <c r="AC674" s="7"/>
      <c r="AD674" s="7"/>
      <c r="AE674" s="7"/>
    </row>
    <row r="675" spans="1:31" ht="13.5" customHeight="1">
      <c r="A675" s="1"/>
      <c r="B675" s="1315"/>
      <c r="C675" s="3"/>
      <c r="D675" s="3"/>
      <c r="E675" s="9"/>
      <c r="F675" s="931"/>
      <c r="G675" s="3"/>
      <c r="H675" s="10"/>
      <c r="I675" s="7"/>
      <c r="J675" s="1327"/>
      <c r="K675" s="253"/>
      <c r="L675" s="253"/>
      <c r="M675" s="7"/>
      <c r="N675" s="7"/>
      <c r="O675" s="7"/>
      <c r="P675" s="7"/>
      <c r="Q675" s="3"/>
      <c r="R675" s="7"/>
      <c r="S675" s="7"/>
      <c r="T675" s="7"/>
      <c r="U675" s="7"/>
      <c r="V675" s="7"/>
      <c r="W675" s="7"/>
      <c r="X675" s="7"/>
      <c r="Y675" s="7"/>
      <c r="Z675" s="7"/>
      <c r="AA675" s="7"/>
      <c r="AB675" s="7"/>
      <c r="AC675" s="7"/>
      <c r="AD675" s="7"/>
      <c r="AE675" s="7"/>
    </row>
    <row r="676" spans="1:31" ht="13.5" customHeight="1">
      <c r="A676" s="1"/>
      <c r="B676" s="1315"/>
      <c r="C676" s="3"/>
      <c r="D676" s="3"/>
      <c r="E676" s="9"/>
      <c r="F676" s="931"/>
      <c r="G676" s="3"/>
      <c r="H676" s="10"/>
      <c r="I676" s="7"/>
      <c r="J676" s="1327"/>
      <c r="K676" s="253"/>
      <c r="L676" s="253"/>
      <c r="M676" s="7"/>
      <c r="N676" s="7"/>
      <c r="O676" s="7"/>
      <c r="P676" s="7"/>
      <c r="Q676" s="3"/>
      <c r="R676" s="7"/>
      <c r="S676" s="7"/>
      <c r="T676" s="7"/>
      <c r="U676" s="7"/>
      <c r="V676" s="7"/>
      <c r="W676" s="7"/>
      <c r="X676" s="7"/>
      <c r="Y676" s="7"/>
      <c r="Z676" s="7"/>
      <c r="AA676" s="7"/>
      <c r="AB676" s="7"/>
      <c r="AC676" s="7"/>
      <c r="AD676" s="7"/>
      <c r="AE676" s="7"/>
    </row>
    <row r="677" spans="1:31" ht="13.5" customHeight="1">
      <c r="A677" s="1"/>
      <c r="B677" s="1315"/>
      <c r="C677" s="3"/>
      <c r="D677" s="3"/>
      <c r="E677" s="9"/>
      <c r="F677" s="931"/>
      <c r="G677" s="3"/>
      <c r="H677" s="10"/>
      <c r="I677" s="7"/>
      <c r="J677" s="1327"/>
      <c r="K677" s="253"/>
      <c r="L677" s="253"/>
      <c r="M677" s="7"/>
      <c r="N677" s="7"/>
      <c r="O677" s="7"/>
      <c r="P677" s="7"/>
      <c r="Q677" s="3"/>
      <c r="R677" s="7"/>
      <c r="S677" s="7"/>
      <c r="T677" s="7"/>
      <c r="U677" s="7"/>
      <c r="V677" s="7"/>
      <c r="W677" s="7"/>
      <c r="X677" s="7"/>
      <c r="Y677" s="7"/>
      <c r="Z677" s="7"/>
      <c r="AA677" s="7"/>
      <c r="AB677" s="7"/>
      <c r="AC677" s="7"/>
      <c r="AD677" s="7"/>
      <c r="AE677" s="7"/>
    </row>
    <row r="678" spans="1:31" ht="13.5" customHeight="1">
      <c r="A678" s="1"/>
      <c r="B678" s="1315"/>
      <c r="C678" s="3"/>
      <c r="D678" s="3"/>
      <c r="E678" s="9"/>
      <c r="F678" s="931"/>
      <c r="G678" s="3"/>
      <c r="H678" s="10"/>
      <c r="I678" s="7"/>
      <c r="J678" s="1327"/>
      <c r="K678" s="253"/>
      <c r="L678" s="253"/>
      <c r="M678" s="7"/>
      <c r="N678" s="7"/>
      <c r="O678" s="7"/>
      <c r="P678" s="7"/>
      <c r="Q678" s="3"/>
      <c r="R678" s="7"/>
      <c r="S678" s="7"/>
      <c r="T678" s="7"/>
      <c r="U678" s="7"/>
      <c r="V678" s="7"/>
      <c r="W678" s="7"/>
      <c r="X678" s="7"/>
      <c r="Y678" s="7"/>
      <c r="Z678" s="7"/>
      <c r="AA678" s="7"/>
      <c r="AB678" s="7"/>
      <c r="AC678" s="7"/>
      <c r="AD678" s="7"/>
      <c r="AE678" s="7"/>
    </row>
    <row r="679" spans="1:31" ht="13.5" customHeight="1">
      <c r="A679" s="1"/>
      <c r="B679" s="1315"/>
      <c r="C679" s="3"/>
      <c r="D679" s="3"/>
      <c r="E679" s="9"/>
      <c r="F679" s="931"/>
      <c r="G679" s="3"/>
      <c r="H679" s="10"/>
      <c r="I679" s="7"/>
      <c r="J679" s="1327"/>
      <c r="K679" s="253"/>
      <c r="L679" s="253"/>
      <c r="M679" s="7"/>
      <c r="N679" s="7"/>
      <c r="O679" s="7"/>
      <c r="P679" s="7"/>
      <c r="Q679" s="3"/>
      <c r="R679" s="7"/>
      <c r="S679" s="7"/>
      <c r="T679" s="7"/>
      <c r="U679" s="7"/>
      <c r="V679" s="7"/>
      <c r="W679" s="7"/>
      <c r="X679" s="7"/>
      <c r="Y679" s="7"/>
      <c r="Z679" s="7"/>
      <c r="AA679" s="7"/>
      <c r="AB679" s="7"/>
      <c r="AC679" s="7"/>
      <c r="AD679" s="7"/>
      <c r="AE679" s="7"/>
    </row>
    <row r="680" spans="1:31" ht="13.5" customHeight="1">
      <c r="A680" s="1"/>
      <c r="B680" s="1315"/>
      <c r="C680" s="3"/>
      <c r="D680" s="3"/>
      <c r="E680" s="9"/>
      <c r="F680" s="931"/>
      <c r="G680" s="3"/>
      <c r="H680" s="10"/>
      <c r="I680" s="7"/>
      <c r="J680" s="1327"/>
      <c r="K680" s="253"/>
      <c r="L680" s="253"/>
      <c r="M680" s="7"/>
      <c r="N680" s="7"/>
      <c r="O680" s="7"/>
      <c r="P680" s="7"/>
      <c r="Q680" s="3"/>
      <c r="R680" s="7"/>
      <c r="S680" s="7"/>
      <c r="T680" s="7"/>
      <c r="U680" s="7"/>
      <c r="V680" s="7"/>
      <c r="W680" s="7"/>
      <c r="X680" s="7"/>
      <c r="Y680" s="7"/>
      <c r="Z680" s="7"/>
      <c r="AA680" s="7"/>
      <c r="AB680" s="7"/>
      <c r="AC680" s="7"/>
      <c r="AD680" s="7"/>
      <c r="AE680" s="7"/>
    </row>
    <row r="681" spans="1:31" ht="13.5" customHeight="1">
      <c r="A681" s="1"/>
      <c r="B681" s="1315"/>
      <c r="C681" s="3"/>
      <c r="D681" s="3"/>
      <c r="E681" s="9"/>
      <c r="F681" s="931"/>
      <c r="G681" s="3"/>
      <c r="H681" s="10"/>
      <c r="I681" s="7"/>
      <c r="J681" s="1327"/>
      <c r="K681" s="253"/>
      <c r="L681" s="253"/>
      <c r="M681" s="7"/>
      <c r="N681" s="7"/>
      <c r="O681" s="7"/>
      <c r="P681" s="7"/>
      <c r="Q681" s="3"/>
      <c r="R681" s="7"/>
      <c r="S681" s="7"/>
      <c r="T681" s="7"/>
      <c r="U681" s="7"/>
      <c r="V681" s="7"/>
      <c r="W681" s="7"/>
      <c r="X681" s="7"/>
      <c r="Y681" s="7"/>
      <c r="Z681" s="7"/>
      <c r="AA681" s="7"/>
      <c r="AB681" s="7"/>
      <c r="AC681" s="7"/>
      <c r="AD681" s="7"/>
      <c r="AE681" s="7"/>
    </row>
    <row r="682" spans="1:31" ht="13.5" customHeight="1">
      <c r="A682" s="1"/>
      <c r="B682" s="1315"/>
      <c r="C682" s="3"/>
      <c r="D682" s="3"/>
      <c r="E682" s="9"/>
      <c r="F682" s="931"/>
      <c r="G682" s="3"/>
      <c r="H682" s="10"/>
      <c r="I682" s="7"/>
      <c r="J682" s="1327"/>
      <c r="K682" s="253"/>
      <c r="L682" s="253"/>
      <c r="M682" s="7"/>
      <c r="N682" s="7"/>
      <c r="O682" s="7"/>
      <c r="P682" s="7"/>
      <c r="Q682" s="3"/>
      <c r="R682" s="7"/>
      <c r="S682" s="7"/>
      <c r="T682" s="7"/>
      <c r="U682" s="7"/>
      <c r="V682" s="7"/>
      <c r="W682" s="7"/>
      <c r="X682" s="7"/>
      <c r="Y682" s="7"/>
      <c r="Z682" s="7"/>
      <c r="AA682" s="7"/>
      <c r="AB682" s="7"/>
      <c r="AC682" s="7"/>
      <c r="AD682" s="7"/>
      <c r="AE682" s="7"/>
    </row>
    <row r="683" spans="1:31" ht="13.5" customHeight="1">
      <c r="A683" s="1"/>
      <c r="B683" s="1315"/>
      <c r="C683" s="3"/>
      <c r="D683" s="3"/>
      <c r="E683" s="9"/>
      <c r="F683" s="931"/>
      <c r="G683" s="3"/>
      <c r="H683" s="10"/>
      <c r="I683" s="7"/>
      <c r="J683" s="1327"/>
      <c r="K683" s="253"/>
      <c r="L683" s="253"/>
      <c r="M683" s="7"/>
      <c r="N683" s="7"/>
      <c r="O683" s="7"/>
      <c r="P683" s="7"/>
      <c r="Q683" s="3"/>
      <c r="R683" s="7"/>
      <c r="S683" s="7"/>
      <c r="T683" s="7"/>
      <c r="U683" s="7"/>
      <c r="V683" s="7"/>
      <c r="W683" s="7"/>
      <c r="X683" s="7"/>
      <c r="Y683" s="7"/>
      <c r="Z683" s="7"/>
      <c r="AA683" s="7"/>
      <c r="AB683" s="7"/>
      <c r="AC683" s="7"/>
      <c r="AD683" s="7"/>
      <c r="AE683" s="7"/>
    </row>
    <row r="684" spans="1:31" ht="13.5" customHeight="1">
      <c r="A684" s="1"/>
      <c r="B684" s="1315"/>
      <c r="C684" s="3"/>
      <c r="D684" s="3"/>
      <c r="E684" s="9"/>
      <c r="F684" s="931"/>
      <c r="G684" s="3"/>
      <c r="H684" s="10"/>
      <c r="I684" s="7"/>
      <c r="J684" s="1327"/>
      <c r="K684" s="253"/>
      <c r="L684" s="253"/>
      <c r="M684" s="7"/>
      <c r="N684" s="7"/>
      <c r="O684" s="7"/>
      <c r="P684" s="7"/>
      <c r="Q684" s="3"/>
      <c r="R684" s="7"/>
      <c r="S684" s="7"/>
      <c r="T684" s="7"/>
      <c r="U684" s="7"/>
      <c r="V684" s="7"/>
      <c r="W684" s="7"/>
      <c r="X684" s="7"/>
      <c r="Y684" s="7"/>
      <c r="Z684" s="7"/>
      <c r="AA684" s="7"/>
      <c r="AB684" s="7"/>
      <c r="AC684" s="7"/>
      <c r="AD684" s="7"/>
      <c r="AE684" s="7"/>
    </row>
    <row r="685" spans="1:31" ht="13.5" customHeight="1">
      <c r="A685" s="1"/>
      <c r="B685" s="1315"/>
      <c r="C685" s="3"/>
      <c r="D685" s="3"/>
      <c r="E685" s="9"/>
      <c r="F685" s="931"/>
      <c r="G685" s="3"/>
      <c r="H685" s="10"/>
      <c r="I685" s="7"/>
      <c r="J685" s="1327"/>
      <c r="K685" s="253"/>
      <c r="L685" s="253"/>
      <c r="M685" s="7"/>
      <c r="N685" s="7"/>
      <c r="O685" s="7"/>
      <c r="P685" s="7"/>
      <c r="Q685" s="3"/>
      <c r="R685" s="7"/>
      <c r="S685" s="7"/>
      <c r="T685" s="7"/>
      <c r="U685" s="7"/>
      <c r="V685" s="7"/>
      <c r="W685" s="7"/>
      <c r="X685" s="7"/>
      <c r="Y685" s="7"/>
      <c r="Z685" s="7"/>
      <c r="AA685" s="7"/>
      <c r="AB685" s="7"/>
      <c r="AC685" s="7"/>
      <c r="AD685" s="7"/>
      <c r="AE685" s="7"/>
    </row>
    <row r="686" spans="1:31" ht="13.5" customHeight="1">
      <c r="A686" s="1"/>
      <c r="B686" s="1315"/>
      <c r="C686" s="3"/>
      <c r="D686" s="3"/>
      <c r="E686" s="9"/>
      <c r="F686" s="931"/>
      <c r="G686" s="3"/>
      <c r="H686" s="10"/>
      <c r="I686" s="7"/>
      <c r="J686" s="1327"/>
      <c r="K686" s="253"/>
      <c r="L686" s="253"/>
      <c r="M686" s="7"/>
      <c r="N686" s="7"/>
      <c r="O686" s="7"/>
      <c r="P686" s="7"/>
      <c r="Q686" s="3"/>
      <c r="R686" s="7"/>
      <c r="S686" s="7"/>
      <c r="T686" s="7"/>
      <c r="U686" s="7"/>
      <c r="V686" s="7"/>
      <c r="W686" s="7"/>
      <c r="X686" s="7"/>
      <c r="Y686" s="7"/>
      <c r="Z686" s="7"/>
      <c r="AA686" s="7"/>
      <c r="AB686" s="7"/>
      <c r="AC686" s="7"/>
      <c r="AD686" s="7"/>
      <c r="AE686" s="7"/>
    </row>
    <row r="687" spans="1:31" ht="13.5" customHeight="1">
      <c r="A687" s="1"/>
      <c r="B687" s="1315"/>
      <c r="C687" s="3"/>
      <c r="D687" s="3"/>
      <c r="E687" s="9"/>
      <c r="F687" s="931"/>
      <c r="G687" s="3"/>
      <c r="H687" s="10"/>
      <c r="I687" s="7"/>
      <c r="J687" s="1327"/>
      <c r="K687" s="253"/>
      <c r="L687" s="253"/>
      <c r="M687" s="7"/>
      <c r="N687" s="7"/>
      <c r="O687" s="7"/>
      <c r="P687" s="7"/>
      <c r="Q687" s="3"/>
      <c r="R687" s="7"/>
      <c r="S687" s="7"/>
      <c r="T687" s="7"/>
      <c r="U687" s="7"/>
      <c r="V687" s="7"/>
      <c r="W687" s="7"/>
      <c r="X687" s="7"/>
      <c r="Y687" s="7"/>
      <c r="Z687" s="7"/>
      <c r="AA687" s="7"/>
      <c r="AB687" s="7"/>
      <c r="AC687" s="7"/>
      <c r="AD687" s="7"/>
      <c r="AE687" s="7"/>
    </row>
    <row r="688" spans="1:31" ht="13.5" customHeight="1">
      <c r="A688" s="1"/>
      <c r="B688" s="1315"/>
      <c r="C688" s="3"/>
      <c r="D688" s="3"/>
      <c r="E688" s="9"/>
      <c r="F688" s="931"/>
      <c r="G688" s="3"/>
      <c r="H688" s="10"/>
      <c r="I688" s="7"/>
      <c r="J688" s="1327"/>
      <c r="K688" s="253"/>
      <c r="L688" s="253"/>
      <c r="M688" s="7"/>
      <c r="N688" s="7"/>
      <c r="O688" s="7"/>
      <c r="P688" s="7"/>
      <c r="Q688" s="3"/>
      <c r="R688" s="7"/>
      <c r="S688" s="7"/>
      <c r="T688" s="7"/>
      <c r="U688" s="7"/>
      <c r="V688" s="7"/>
      <c r="W688" s="7"/>
      <c r="X688" s="7"/>
      <c r="Y688" s="7"/>
      <c r="Z688" s="7"/>
      <c r="AA688" s="7"/>
      <c r="AB688" s="7"/>
      <c r="AC688" s="7"/>
      <c r="AD688" s="7"/>
      <c r="AE688" s="7"/>
    </row>
    <row r="689" spans="1:31" ht="13.5" customHeight="1">
      <c r="A689" s="1"/>
      <c r="B689" s="1315"/>
      <c r="C689" s="3"/>
      <c r="D689" s="3"/>
      <c r="E689" s="9"/>
      <c r="F689" s="931"/>
      <c r="G689" s="3"/>
      <c r="H689" s="10"/>
      <c r="I689" s="7"/>
      <c r="J689" s="1327"/>
      <c r="K689" s="253"/>
      <c r="L689" s="253"/>
      <c r="M689" s="7"/>
      <c r="N689" s="7"/>
      <c r="O689" s="7"/>
      <c r="P689" s="7"/>
      <c r="Q689" s="3"/>
      <c r="R689" s="7"/>
      <c r="S689" s="7"/>
      <c r="T689" s="7"/>
      <c r="U689" s="7"/>
      <c r="V689" s="7"/>
      <c r="W689" s="7"/>
      <c r="X689" s="7"/>
      <c r="Y689" s="7"/>
      <c r="Z689" s="7"/>
      <c r="AA689" s="7"/>
      <c r="AB689" s="7"/>
      <c r="AC689" s="7"/>
      <c r="AD689" s="7"/>
      <c r="AE689" s="7"/>
    </row>
    <row r="690" spans="1:31" ht="13.5" customHeight="1">
      <c r="A690" s="1"/>
      <c r="B690" s="1315"/>
      <c r="C690" s="3"/>
      <c r="D690" s="3"/>
      <c r="E690" s="9"/>
      <c r="F690" s="931"/>
      <c r="G690" s="3"/>
      <c r="H690" s="10"/>
      <c r="I690" s="7"/>
      <c r="J690" s="1327"/>
      <c r="K690" s="253"/>
      <c r="L690" s="253"/>
      <c r="M690" s="7"/>
      <c r="N690" s="7"/>
      <c r="O690" s="7"/>
      <c r="P690" s="7"/>
      <c r="Q690" s="3"/>
      <c r="R690" s="7"/>
      <c r="S690" s="7"/>
      <c r="T690" s="7"/>
      <c r="U690" s="7"/>
      <c r="V690" s="7"/>
      <c r="W690" s="7"/>
      <c r="X690" s="7"/>
      <c r="Y690" s="7"/>
      <c r="Z690" s="7"/>
      <c r="AA690" s="7"/>
      <c r="AB690" s="7"/>
      <c r="AC690" s="7"/>
      <c r="AD690" s="7"/>
      <c r="AE690" s="7"/>
    </row>
    <row r="691" spans="1:31" ht="13.5" customHeight="1">
      <c r="A691" s="1"/>
      <c r="B691" s="1315"/>
      <c r="C691" s="3"/>
      <c r="D691" s="3"/>
      <c r="E691" s="9"/>
      <c r="F691" s="931"/>
      <c r="G691" s="3"/>
      <c r="H691" s="10"/>
      <c r="I691" s="7"/>
      <c r="J691" s="1327"/>
      <c r="K691" s="253"/>
      <c r="L691" s="253"/>
      <c r="M691" s="7"/>
      <c r="N691" s="7"/>
      <c r="O691" s="7"/>
      <c r="P691" s="7"/>
      <c r="Q691" s="3"/>
      <c r="R691" s="7"/>
      <c r="S691" s="7"/>
      <c r="T691" s="7"/>
      <c r="U691" s="7"/>
      <c r="V691" s="7"/>
      <c r="W691" s="7"/>
      <c r="X691" s="7"/>
      <c r="Y691" s="7"/>
      <c r="Z691" s="7"/>
      <c r="AA691" s="7"/>
      <c r="AB691" s="7"/>
      <c r="AC691" s="7"/>
      <c r="AD691" s="7"/>
      <c r="AE691" s="7"/>
    </row>
    <row r="692" spans="1:31" ht="13.5" customHeight="1">
      <c r="A692" s="1"/>
      <c r="B692" s="1315"/>
      <c r="C692" s="3"/>
      <c r="D692" s="3"/>
      <c r="E692" s="9"/>
      <c r="F692" s="931"/>
      <c r="G692" s="3"/>
      <c r="H692" s="10"/>
      <c r="I692" s="7"/>
      <c r="J692" s="1327"/>
      <c r="K692" s="253"/>
      <c r="L692" s="253"/>
      <c r="M692" s="7"/>
      <c r="N692" s="7"/>
      <c r="O692" s="7"/>
      <c r="P692" s="7"/>
      <c r="Q692" s="3"/>
      <c r="R692" s="7"/>
      <c r="S692" s="7"/>
      <c r="T692" s="7"/>
      <c r="U692" s="7"/>
      <c r="V692" s="7"/>
      <c r="W692" s="7"/>
      <c r="X692" s="7"/>
      <c r="Y692" s="7"/>
      <c r="Z692" s="7"/>
      <c r="AA692" s="7"/>
      <c r="AB692" s="7"/>
      <c r="AC692" s="7"/>
      <c r="AD692" s="7"/>
      <c r="AE692" s="7"/>
    </row>
    <row r="693" spans="1:31" ht="13.5" customHeight="1">
      <c r="A693" s="1"/>
      <c r="B693" s="1315"/>
      <c r="C693" s="3"/>
      <c r="D693" s="3"/>
      <c r="E693" s="9"/>
      <c r="F693" s="931"/>
      <c r="G693" s="3"/>
      <c r="H693" s="10"/>
      <c r="I693" s="7"/>
      <c r="J693" s="1327"/>
      <c r="K693" s="253"/>
      <c r="L693" s="253"/>
      <c r="M693" s="7"/>
      <c r="N693" s="7"/>
      <c r="O693" s="7"/>
      <c r="P693" s="7"/>
      <c r="Q693" s="3"/>
      <c r="R693" s="7"/>
      <c r="S693" s="7"/>
      <c r="T693" s="7"/>
      <c r="U693" s="7"/>
      <c r="V693" s="7"/>
      <c r="W693" s="7"/>
      <c r="X693" s="7"/>
      <c r="Y693" s="7"/>
      <c r="Z693" s="7"/>
      <c r="AA693" s="7"/>
      <c r="AB693" s="7"/>
      <c r="AC693" s="7"/>
      <c r="AD693" s="7"/>
      <c r="AE693" s="7"/>
    </row>
    <row r="694" spans="1:31" ht="13.5" customHeight="1">
      <c r="A694" s="1"/>
      <c r="B694" s="1315"/>
      <c r="C694" s="3"/>
      <c r="D694" s="3"/>
      <c r="E694" s="9"/>
      <c r="F694" s="931"/>
      <c r="G694" s="3"/>
      <c r="H694" s="10"/>
      <c r="I694" s="7"/>
      <c r="J694" s="1327"/>
      <c r="K694" s="253"/>
      <c r="L694" s="253"/>
      <c r="M694" s="7"/>
      <c r="N694" s="7"/>
      <c r="O694" s="7"/>
      <c r="P694" s="7"/>
      <c r="Q694" s="3"/>
      <c r="R694" s="7"/>
      <c r="S694" s="7"/>
      <c r="T694" s="7"/>
      <c r="U694" s="7"/>
      <c r="V694" s="7"/>
      <c r="W694" s="7"/>
      <c r="X694" s="7"/>
      <c r="Y694" s="7"/>
      <c r="Z694" s="7"/>
      <c r="AA694" s="7"/>
      <c r="AB694" s="7"/>
      <c r="AC694" s="7"/>
      <c r="AD694" s="7"/>
      <c r="AE694" s="7"/>
    </row>
    <row r="695" spans="1:31" ht="13.5" customHeight="1">
      <c r="A695" s="1"/>
      <c r="B695" s="1315"/>
      <c r="C695" s="3"/>
      <c r="D695" s="3"/>
      <c r="E695" s="9"/>
      <c r="F695" s="931"/>
      <c r="G695" s="3"/>
      <c r="H695" s="10"/>
      <c r="I695" s="7"/>
      <c r="J695" s="1327"/>
      <c r="K695" s="253"/>
      <c r="L695" s="253"/>
      <c r="M695" s="7"/>
      <c r="N695" s="7"/>
      <c r="O695" s="7"/>
      <c r="P695" s="7"/>
      <c r="Q695" s="3"/>
      <c r="R695" s="7"/>
      <c r="S695" s="7"/>
      <c r="T695" s="7"/>
      <c r="U695" s="7"/>
      <c r="V695" s="7"/>
      <c r="W695" s="7"/>
      <c r="X695" s="7"/>
      <c r="Y695" s="7"/>
      <c r="Z695" s="7"/>
      <c r="AA695" s="7"/>
      <c r="AB695" s="7"/>
      <c r="AC695" s="7"/>
      <c r="AD695" s="7"/>
      <c r="AE695" s="7"/>
    </row>
    <row r="696" spans="1:31" ht="13.5" customHeight="1">
      <c r="A696" s="1"/>
      <c r="B696" s="1315"/>
      <c r="C696" s="3"/>
      <c r="D696" s="3"/>
      <c r="E696" s="9"/>
      <c r="F696" s="931"/>
      <c r="G696" s="3"/>
      <c r="H696" s="10"/>
      <c r="I696" s="7"/>
      <c r="J696" s="1327"/>
      <c r="K696" s="253"/>
      <c r="L696" s="253"/>
      <c r="M696" s="7"/>
      <c r="N696" s="7"/>
      <c r="O696" s="7"/>
      <c r="P696" s="7"/>
      <c r="Q696" s="3"/>
      <c r="R696" s="7"/>
      <c r="S696" s="7"/>
      <c r="T696" s="7"/>
      <c r="U696" s="7"/>
      <c r="V696" s="7"/>
      <c r="W696" s="7"/>
      <c r="X696" s="7"/>
      <c r="Y696" s="7"/>
      <c r="Z696" s="7"/>
      <c r="AA696" s="7"/>
      <c r="AB696" s="7"/>
      <c r="AC696" s="7"/>
      <c r="AD696" s="7"/>
      <c r="AE696" s="7"/>
    </row>
    <row r="697" spans="1:31" ht="13.5" customHeight="1">
      <c r="A697" s="1"/>
      <c r="B697" s="1315"/>
      <c r="C697" s="3"/>
      <c r="D697" s="3"/>
      <c r="E697" s="9"/>
      <c r="F697" s="931"/>
      <c r="G697" s="3"/>
      <c r="H697" s="10"/>
      <c r="I697" s="7"/>
      <c r="J697" s="1327"/>
      <c r="K697" s="253"/>
      <c r="L697" s="253"/>
      <c r="M697" s="7"/>
      <c r="N697" s="7"/>
      <c r="O697" s="7"/>
      <c r="P697" s="7"/>
      <c r="Q697" s="3"/>
      <c r="R697" s="7"/>
      <c r="S697" s="7"/>
      <c r="T697" s="7"/>
      <c r="U697" s="7"/>
      <c r="V697" s="7"/>
      <c r="W697" s="7"/>
      <c r="X697" s="7"/>
      <c r="Y697" s="7"/>
      <c r="Z697" s="7"/>
      <c r="AA697" s="7"/>
      <c r="AB697" s="7"/>
      <c r="AC697" s="7"/>
      <c r="AD697" s="7"/>
      <c r="AE697" s="7"/>
    </row>
    <row r="698" spans="1:31" ht="13.5" customHeight="1">
      <c r="A698" s="1"/>
      <c r="B698" s="1315"/>
      <c r="C698" s="3"/>
      <c r="D698" s="3"/>
      <c r="E698" s="9"/>
      <c r="F698" s="931"/>
      <c r="G698" s="3"/>
      <c r="H698" s="10"/>
      <c r="I698" s="7"/>
      <c r="J698" s="1327"/>
      <c r="K698" s="253"/>
      <c r="L698" s="253"/>
      <c r="M698" s="7"/>
      <c r="N698" s="7"/>
      <c r="O698" s="7"/>
      <c r="P698" s="7"/>
      <c r="Q698" s="3"/>
      <c r="R698" s="7"/>
      <c r="S698" s="7"/>
      <c r="T698" s="7"/>
      <c r="U698" s="7"/>
      <c r="V698" s="7"/>
      <c r="W698" s="7"/>
      <c r="X698" s="7"/>
      <c r="Y698" s="7"/>
      <c r="Z698" s="7"/>
      <c r="AA698" s="7"/>
      <c r="AB698" s="7"/>
      <c r="AC698" s="7"/>
      <c r="AD698" s="7"/>
      <c r="AE698" s="7"/>
    </row>
    <row r="699" spans="1:31" ht="13.5" customHeight="1">
      <c r="A699" s="1"/>
      <c r="B699" s="1315"/>
      <c r="C699" s="3"/>
      <c r="D699" s="3"/>
      <c r="E699" s="9"/>
      <c r="F699" s="931"/>
      <c r="G699" s="3"/>
      <c r="H699" s="10"/>
      <c r="I699" s="7"/>
      <c r="J699" s="1327"/>
      <c r="K699" s="253"/>
      <c r="L699" s="253"/>
      <c r="M699" s="7"/>
      <c r="N699" s="7"/>
      <c r="O699" s="7"/>
      <c r="P699" s="7"/>
      <c r="Q699" s="3"/>
      <c r="R699" s="7"/>
      <c r="S699" s="7"/>
      <c r="T699" s="7"/>
      <c r="U699" s="7"/>
      <c r="V699" s="7"/>
      <c r="W699" s="7"/>
      <c r="X699" s="7"/>
      <c r="Y699" s="7"/>
      <c r="Z699" s="7"/>
      <c r="AA699" s="7"/>
      <c r="AB699" s="7"/>
      <c r="AC699" s="7"/>
      <c r="AD699" s="7"/>
      <c r="AE699" s="7"/>
    </row>
    <row r="700" spans="1:31" ht="13.5" customHeight="1">
      <c r="A700" s="1"/>
      <c r="B700" s="1315"/>
      <c r="C700" s="3"/>
      <c r="D700" s="3"/>
      <c r="E700" s="9"/>
      <c r="F700" s="931"/>
      <c r="G700" s="3"/>
      <c r="H700" s="10"/>
      <c r="I700" s="7"/>
      <c r="J700" s="1327"/>
      <c r="K700" s="253"/>
      <c r="L700" s="253"/>
      <c r="M700" s="7"/>
      <c r="N700" s="7"/>
      <c r="O700" s="7"/>
      <c r="P700" s="7"/>
      <c r="Q700" s="3"/>
      <c r="R700" s="7"/>
      <c r="S700" s="7"/>
      <c r="T700" s="7"/>
      <c r="U700" s="7"/>
      <c r="V700" s="7"/>
      <c r="W700" s="7"/>
      <c r="X700" s="7"/>
      <c r="Y700" s="7"/>
      <c r="Z700" s="7"/>
      <c r="AA700" s="7"/>
      <c r="AB700" s="7"/>
      <c r="AC700" s="7"/>
      <c r="AD700" s="7"/>
      <c r="AE700" s="7"/>
    </row>
    <row r="701" spans="1:31" ht="13.5" customHeight="1">
      <c r="A701" s="1"/>
      <c r="B701" s="1315"/>
      <c r="C701" s="3"/>
      <c r="D701" s="3"/>
      <c r="E701" s="9"/>
      <c r="F701" s="931"/>
      <c r="G701" s="3"/>
      <c r="H701" s="10"/>
      <c r="I701" s="7"/>
      <c r="J701" s="1327"/>
      <c r="K701" s="253"/>
      <c r="L701" s="253"/>
      <c r="M701" s="7"/>
      <c r="N701" s="7"/>
      <c r="O701" s="7"/>
      <c r="P701" s="7"/>
      <c r="Q701" s="3"/>
      <c r="R701" s="7"/>
      <c r="S701" s="7"/>
      <c r="T701" s="7"/>
      <c r="U701" s="7"/>
      <c r="V701" s="7"/>
      <c r="W701" s="7"/>
      <c r="X701" s="7"/>
      <c r="Y701" s="7"/>
      <c r="Z701" s="7"/>
      <c r="AA701" s="7"/>
      <c r="AB701" s="7"/>
      <c r="AC701" s="7"/>
      <c r="AD701" s="7"/>
      <c r="AE701" s="7"/>
    </row>
    <row r="702" spans="1:31" ht="13.5" customHeight="1">
      <c r="A702" s="1"/>
      <c r="B702" s="1315"/>
      <c r="C702" s="3"/>
      <c r="D702" s="3"/>
      <c r="E702" s="9"/>
      <c r="F702" s="931"/>
      <c r="G702" s="3"/>
      <c r="H702" s="10"/>
      <c r="I702" s="7"/>
      <c r="J702" s="1327"/>
      <c r="K702" s="253"/>
      <c r="L702" s="253"/>
      <c r="M702" s="7"/>
      <c r="N702" s="7"/>
      <c r="O702" s="7"/>
      <c r="P702" s="7"/>
      <c r="Q702" s="3"/>
      <c r="R702" s="7"/>
      <c r="S702" s="7"/>
      <c r="T702" s="7"/>
      <c r="U702" s="7"/>
      <c r="V702" s="7"/>
      <c r="W702" s="7"/>
      <c r="X702" s="7"/>
      <c r="Y702" s="7"/>
      <c r="Z702" s="7"/>
      <c r="AA702" s="7"/>
      <c r="AB702" s="7"/>
      <c r="AC702" s="7"/>
      <c r="AD702" s="7"/>
      <c r="AE702" s="7"/>
    </row>
    <row r="703" spans="1:31" ht="13.5" customHeight="1">
      <c r="A703" s="1"/>
      <c r="B703" s="1315"/>
      <c r="C703" s="3"/>
      <c r="D703" s="3"/>
      <c r="E703" s="9"/>
      <c r="F703" s="931"/>
      <c r="G703" s="3"/>
      <c r="H703" s="10"/>
      <c r="I703" s="7"/>
      <c r="J703" s="1327"/>
      <c r="K703" s="253"/>
      <c r="L703" s="253"/>
      <c r="M703" s="7"/>
      <c r="N703" s="7"/>
      <c r="O703" s="7"/>
      <c r="P703" s="7"/>
      <c r="Q703" s="3"/>
      <c r="R703" s="7"/>
      <c r="S703" s="7"/>
      <c r="T703" s="7"/>
      <c r="U703" s="7"/>
      <c r="V703" s="7"/>
      <c r="W703" s="7"/>
      <c r="X703" s="7"/>
      <c r="Y703" s="7"/>
      <c r="Z703" s="7"/>
      <c r="AA703" s="7"/>
      <c r="AB703" s="7"/>
      <c r="AC703" s="7"/>
      <c r="AD703" s="7"/>
      <c r="AE703" s="7"/>
    </row>
    <row r="704" spans="1:31" ht="13.5" customHeight="1">
      <c r="A704" s="1"/>
      <c r="B704" s="1315"/>
      <c r="C704" s="3"/>
      <c r="D704" s="3"/>
      <c r="E704" s="9"/>
      <c r="F704" s="931"/>
      <c r="G704" s="3"/>
      <c r="H704" s="10"/>
      <c r="I704" s="7"/>
      <c r="J704" s="1327"/>
      <c r="K704" s="253"/>
      <c r="L704" s="253"/>
      <c r="M704" s="7"/>
      <c r="N704" s="7"/>
      <c r="O704" s="7"/>
      <c r="P704" s="7"/>
      <c r="Q704" s="3"/>
      <c r="R704" s="7"/>
      <c r="S704" s="7"/>
      <c r="T704" s="7"/>
      <c r="U704" s="7"/>
      <c r="V704" s="7"/>
      <c r="W704" s="7"/>
      <c r="X704" s="7"/>
      <c r="Y704" s="7"/>
      <c r="Z704" s="7"/>
      <c r="AA704" s="7"/>
      <c r="AB704" s="7"/>
      <c r="AC704" s="7"/>
      <c r="AD704" s="7"/>
      <c r="AE704" s="7"/>
    </row>
    <row r="705" spans="1:31" ht="13.5" customHeight="1">
      <c r="A705" s="1"/>
      <c r="B705" s="1315"/>
      <c r="C705" s="3"/>
      <c r="D705" s="3"/>
      <c r="E705" s="9"/>
      <c r="F705" s="931"/>
      <c r="G705" s="3"/>
      <c r="H705" s="10"/>
      <c r="I705" s="7"/>
      <c r="J705" s="1327"/>
      <c r="K705" s="253"/>
      <c r="L705" s="253"/>
      <c r="M705" s="7"/>
      <c r="N705" s="7"/>
      <c r="O705" s="7"/>
      <c r="P705" s="7"/>
      <c r="Q705" s="3"/>
      <c r="R705" s="7"/>
      <c r="S705" s="7"/>
      <c r="T705" s="7"/>
      <c r="U705" s="7"/>
      <c r="V705" s="7"/>
      <c r="W705" s="7"/>
      <c r="X705" s="7"/>
      <c r="Y705" s="7"/>
      <c r="Z705" s="7"/>
      <c r="AA705" s="7"/>
      <c r="AB705" s="7"/>
      <c r="AC705" s="7"/>
      <c r="AD705" s="7"/>
      <c r="AE705" s="7"/>
    </row>
    <row r="706" spans="1:31" ht="13.5" customHeight="1">
      <c r="A706" s="1"/>
      <c r="B706" s="1315"/>
      <c r="C706" s="3"/>
      <c r="D706" s="3"/>
      <c r="E706" s="9"/>
      <c r="F706" s="931"/>
      <c r="G706" s="3"/>
      <c r="H706" s="10"/>
      <c r="I706" s="7"/>
      <c r="J706" s="1327"/>
      <c r="K706" s="253"/>
      <c r="L706" s="253"/>
      <c r="M706" s="7"/>
      <c r="N706" s="7"/>
      <c r="O706" s="7"/>
      <c r="P706" s="7"/>
      <c r="Q706" s="3"/>
      <c r="R706" s="7"/>
      <c r="S706" s="7"/>
      <c r="T706" s="7"/>
      <c r="U706" s="7"/>
      <c r="V706" s="7"/>
      <c r="W706" s="7"/>
      <c r="X706" s="7"/>
      <c r="Y706" s="7"/>
      <c r="Z706" s="7"/>
      <c r="AA706" s="7"/>
      <c r="AB706" s="7"/>
      <c r="AC706" s="7"/>
      <c r="AD706" s="7"/>
      <c r="AE706" s="7"/>
    </row>
    <row r="707" spans="1:31" ht="13.5" customHeight="1">
      <c r="A707" s="1"/>
      <c r="B707" s="1315"/>
      <c r="C707" s="3"/>
      <c r="D707" s="3"/>
      <c r="E707" s="9"/>
      <c r="F707" s="931"/>
      <c r="G707" s="3"/>
      <c r="H707" s="10"/>
      <c r="I707" s="7"/>
      <c r="J707" s="1327"/>
      <c r="K707" s="253"/>
      <c r="L707" s="253"/>
      <c r="M707" s="7"/>
      <c r="N707" s="7"/>
      <c r="O707" s="7"/>
      <c r="P707" s="7"/>
      <c r="Q707" s="3"/>
      <c r="R707" s="7"/>
      <c r="S707" s="7"/>
      <c r="T707" s="7"/>
      <c r="U707" s="7"/>
      <c r="V707" s="7"/>
      <c r="W707" s="7"/>
      <c r="X707" s="7"/>
      <c r="Y707" s="7"/>
      <c r="Z707" s="7"/>
      <c r="AA707" s="7"/>
      <c r="AB707" s="7"/>
      <c r="AC707" s="7"/>
      <c r="AD707" s="7"/>
      <c r="AE707" s="7"/>
    </row>
    <row r="708" spans="1:31" ht="13.5" customHeight="1">
      <c r="A708" s="1"/>
      <c r="B708" s="1315"/>
      <c r="C708" s="3"/>
      <c r="D708" s="3"/>
      <c r="E708" s="9"/>
      <c r="F708" s="931"/>
      <c r="G708" s="3"/>
      <c r="H708" s="10"/>
      <c r="I708" s="7"/>
      <c r="J708" s="1327"/>
      <c r="K708" s="253"/>
      <c r="L708" s="253"/>
      <c r="M708" s="7"/>
      <c r="N708" s="7"/>
      <c r="O708" s="7"/>
      <c r="P708" s="7"/>
      <c r="Q708" s="3"/>
      <c r="R708" s="7"/>
      <c r="S708" s="7"/>
      <c r="T708" s="7"/>
      <c r="U708" s="7"/>
      <c r="V708" s="7"/>
      <c r="W708" s="7"/>
      <c r="X708" s="7"/>
      <c r="Y708" s="7"/>
      <c r="Z708" s="7"/>
      <c r="AA708" s="7"/>
      <c r="AB708" s="7"/>
      <c r="AC708" s="7"/>
      <c r="AD708" s="7"/>
      <c r="AE708" s="7"/>
    </row>
    <row r="709" spans="1:31" ht="13.5" customHeight="1">
      <c r="A709" s="1"/>
      <c r="B709" s="1315"/>
      <c r="C709" s="3"/>
      <c r="D709" s="3"/>
      <c r="E709" s="9"/>
      <c r="F709" s="931"/>
      <c r="G709" s="3"/>
      <c r="H709" s="10"/>
      <c r="I709" s="7"/>
      <c r="J709" s="1327"/>
      <c r="K709" s="253"/>
      <c r="L709" s="253"/>
      <c r="M709" s="7"/>
      <c r="N709" s="7"/>
      <c r="O709" s="7"/>
      <c r="P709" s="7"/>
      <c r="Q709" s="3"/>
      <c r="R709" s="7"/>
      <c r="S709" s="7"/>
      <c r="T709" s="7"/>
      <c r="U709" s="7"/>
      <c r="V709" s="7"/>
      <c r="W709" s="7"/>
      <c r="X709" s="7"/>
      <c r="Y709" s="7"/>
      <c r="Z709" s="7"/>
      <c r="AA709" s="7"/>
      <c r="AB709" s="7"/>
      <c r="AC709" s="7"/>
      <c r="AD709" s="7"/>
      <c r="AE709" s="7"/>
    </row>
    <row r="710" spans="1:31" ht="13.5" customHeight="1">
      <c r="A710" s="1"/>
      <c r="B710" s="1315"/>
      <c r="C710" s="3"/>
      <c r="D710" s="3"/>
      <c r="E710" s="9"/>
      <c r="F710" s="931"/>
      <c r="G710" s="3"/>
      <c r="H710" s="10"/>
      <c r="I710" s="7"/>
      <c r="J710" s="1327"/>
      <c r="K710" s="253"/>
      <c r="L710" s="253"/>
      <c r="M710" s="7"/>
      <c r="N710" s="7"/>
      <c r="O710" s="7"/>
      <c r="P710" s="7"/>
      <c r="Q710" s="3"/>
      <c r="R710" s="7"/>
      <c r="S710" s="7"/>
      <c r="T710" s="7"/>
      <c r="U710" s="7"/>
      <c r="V710" s="7"/>
      <c r="W710" s="7"/>
      <c r="X710" s="7"/>
      <c r="Y710" s="7"/>
      <c r="Z710" s="7"/>
      <c r="AA710" s="7"/>
      <c r="AB710" s="7"/>
      <c r="AC710" s="7"/>
      <c r="AD710" s="7"/>
      <c r="AE710" s="7"/>
    </row>
    <row r="711" spans="1:31" ht="13.5" customHeight="1">
      <c r="A711" s="1"/>
      <c r="B711" s="1315"/>
      <c r="C711" s="3"/>
      <c r="D711" s="3"/>
      <c r="E711" s="9"/>
      <c r="F711" s="931"/>
      <c r="G711" s="3"/>
      <c r="H711" s="10"/>
      <c r="I711" s="7"/>
      <c r="J711" s="1327"/>
      <c r="K711" s="253"/>
      <c r="L711" s="253"/>
      <c r="M711" s="7"/>
      <c r="N711" s="7"/>
      <c r="O711" s="7"/>
      <c r="P711" s="7"/>
      <c r="Q711" s="3"/>
      <c r="R711" s="7"/>
      <c r="S711" s="7"/>
      <c r="T711" s="7"/>
      <c r="U711" s="7"/>
      <c r="V711" s="7"/>
      <c r="W711" s="7"/>
      <c r="X711" s="7"/>
      <c r="Y711" s="7"/>
      <c r="Z711" s="7"/>
      <c r="AA711" s="7"/>
      <c r="AB711" s="7"/>
      <c r="AC711" s="7"/>
      <c r="AD711" s="7"/>
      <c r="AE711" s="7"/>
    </row>
    <row r="712" spans="1:31" ht="13.5" customHeight="1">
      <c r="A712" s="1"/>
      <c r="B712" s="1315"/>
      <c r="C712" s="3"/>
      <c r="D712" s="3"/>
      <c r="E712" s="9"/>
      <c r="F712" s="931"/>
      <c r="G712" s="3"/>
      <c r="H712" s="10"/>
      <c r="I712" s="7"/>
      <c r="J712" s="1327"/>
      <c r="K712" s="253"/>
      <c r="L712" s="253"/>
      <c r="M712" s="7"/>
      <c r="N712" s="7"/>
      <c r="O712" s="7"/>
      <c r="P712" s="7"/>
      <c r="Q712" s="3"/>
      <c r="R712" s="7"/>
      <c r="S712" s="7"/>
      <c r="T712" s="7"/>
      <c r="U712" s="7"/>
      <c r="V712" s="7"/>
      <c r="W712" s="7"/>
      <c r="X712" s="7"/>
      <c r="Y712" s="7"/>
      <c r="Z712" s="7"/>
      <c r="AA712" s="7"/>
      <c r="AB712" s="7"/>
      <c r="AC712" s="7"/>
      <c r="AD712" s="7"/>
      <c r="AE712" s="7"/>
    </row>
    <row r="713" spans="1:31" ht="13.5" customHeight="1">
      <c r="A713" s="1"/>
      <c r="B713" s="1315"/>
      <c r="C713" s="3"/>
      <c r="D713" s="3"/>
      <c r="E713" s="9"/>
      <c r="F713" s="931"/>
      <c r="G713" s="3"/>
      <c r="H713" s="10"/>
      <c r="I713" s="7"/>
      <c r="J713" s="1327"/>
      <c r="K713" s="253"/>
      <c r="L713" s="253"/>
      <c r="M713" s="7"/>
      <c r="N713" s="7"/>
      <c r="O713" s="7"/>
      <c r="P713" s="7"/>
      <c r="Q713" s="3"/>
      <c r="R713" s="7"/>
      <c r="S713" s="7"/>
      <c r="T713" s="7"/>
      <c r="U713" s="7"/>
      <c r="V713" s="7"/>
      <c r="W713" s="7"/>
      <c r="X713" s="7"/>
      <c r="Y713" s="7"/>
      <c r="Z713" s="7"/>
      <c r="AA713" s="7"/>
      <c r="AB713" s="7"/>
      <c r="AC713" s="7"/>
      <c r="AD713" s="7"/>
      <c r="AE713" s="7"/>
    </row>
    <row r="714" spans="1:31" ht="13.5" customHeight="1">
      <c r="A714" s="1"/>
      <c r="B714" s="1315"/>
      <c r="C714" s="3"/>
      <c r="D714" s="3"/>
      <c r="E714" s="9"/>
      <c r="F714" s="931"/>
      <c r="G714" s="3"/>
      <c r="H714" s="10"/>
      <c r="I714" s="7"/>
      <c r="J714" s="1327"/>
      <c r="K714" s="253"/>
      <c r="L714" s="253"/>
      <c r="M714" s="7"/>
      <c r="N714" s="7"/>
      <c r="O714" s="7"/>
      <c r="P714" s="7"/>
      <c r="Q714" s="3"/>
      <c r="R714" s="7"/>
      <c r="S714" s="7"/>
      <c r="T714" s="7"/>
      <c r="U714" s="7"/>
      <c r="V714" s="7"/>
      <c r="W714" s="7"/>
      <c r="X714" s="7"/>
      <c r="Y714" s="7"/>
      <c r="Z714" s="7"/>
      <c r="AA714" s="7"/>
      <c r="AB714" s="7"/>
      <c r="AC714" s="7"/>
      <c r="AD714" s="7"/>
      <c r="AE714" s="7"/>
    </row>
    <row r="715" spans="1:31" ht="13.5" customHeight="1">
      <c r="A715" s="1"/>
      <c r="B715" s="1315"/>
      <c r="C715" s="3"/>
      <c r="D715" s="3"/>
      <c r="E715" s="9"/>
      <c r="F715" s="931"/>
      <c r="G715" s="3"/>
      <c r="H715" s="10"/>
      <c r="I715" s="7"/>
      <c r="J715" s="1327"/>
      <c r="K715" s="253"/>
      <c r="L715" s="253"/>
      <c r="M715" s="7"/>
      <c r="N715" s="7"/>
      <c r="O715" s="7"/>
      <c r="P715" s="7"/>
      <c r="Q715" s="3"/>
      <c r="R715" s="7"/>
      <c r="S715" s="7"/>
      <c r="T715" s="7"/>
      <c r="U715" s="7"/>
      <c r="V715" s="7"/>
      <c r="W715" s="7"/>
      <c r="X715" s="7"/>
      <c r="Y715" s="7"/>
      <c r="Z715" s="7"/>
      <c r="AA715" s="7"/>
      <c r="AB715" s="7"/>
      <c r="AC715" s="7"/>
      <c r="AD715" s="7"/>
      <c r="AE715" s="7"/>
    </row>
    <row r="716" spans="1:31" ht="13.5" customHeight="1">
      <c r="A716" s="1"/>
      <c r="B716" s="1315"/>
      <c r="C716" s="3"/>
      <c r="D716" s="3"/>
      <c r="E716" s="9"/>
      <c r="F716" s="931"/>
      <c r="G716" s="3"/>
      <c r="H716" s="10"/>
      <c r="I716" s="7"/>
      <c r="J716" s="1327"/>
      <c r="K716" s="253"/>
      <c r="L716" s="253"/>
      <c r="M716" s="7"/>
      <c r="N716" s="7"/>
      <c r="O716" s="7"/>
      <c r="P716" s="7"/>
      <c r="Q716" s="3"/>
      <c r="R716" s="7"/>
      <c r="S716" s="7"/>
      <c r="T716" s="7"/>
      <c r="U716" s="7"/>
      <c r="V716" s="7"/>
      <c r="W716" s="7"/>
      <c r="X716" s="7"/>
      <c r="Y716" s="7"/>
      <c r="Z716" s="7"/>
      <c r="AA716" s="7"/>
      <c r="AB716" s="7"/>
      <c r="AC716" s="7"/>
      <c r="AD716" s="7"/>
      <c r="AE716" s="7"/>
    </row>
    <row r="717" spans="1:31" ht="13.5" customHeight="1">
      <c r="A717" s="1"/>
      <c r="B717" s="1315"/>
      <c r="C717" s="3"/>
      <c r="D717" s="3"/>
      <c r="E717" s="9"/>
      <c r="F717" s="931"/>
      <c r="G717" s="3"/>
      <c r="H717" s="10"/>
      <c r="I717" s="7"/>
      <c r="J717" s="1327"/>
      <c r="K717" s="253"/>
      <c r="L717" s="253"/>
      <c r="M717" s="7"/>
      <c r="N717" s="7"/>
      <c r="O717" s="7"/>
      <c r="P717" s="7"/>
      <c r="Q717" s="3"/>
      <c r="R717" s="7"/>
      <c r="S717" s="7"/>
      <c r="T717" s="7"/>
      <c r="U717" s="7"/>
      <c r="V717" s="7"/>
      <c r="W717" s="7"/>
      <c r="X717" s="7"/>
      <c r="Y717" s="7"/>
      <c r="Z717" s="7"/>
      <c r="AA717" s="7"/>
      <c r="AB717" s="7"/>
      <c r="AC717" s="7"/>
      <c r="AD717" s="7"/>
      <c r="AE717" s="7"/>
    </row>
    <row r="718" spans="1:31" ht="13.5" customHeight="1">
      <c r="A718" s="1"/>
      <c r="B718" s="1315"/>
      <c r="C718" s="3"/>
      <c r="D718" s="3"/>
      <c r="E718" s="9"/>
      <c r="F718" s="931"/>
      <c r="G718" s="3"/>
      <c r="H718" s="10"/>
      <c r="I718" s="7"/>
      <c r="J718" s="1327"/>
      <c r="K718" s="253"/>
      <c r="L718" s="253"/>
      <c r="M718" s="7"/>
      <c r="N718" s="7"/>
      <c r="O718" s="7"/>
      <c r="P718" s="7"/>
      <c r="Q718" s="3"/>
      <c r="R718" s="7"/>
      <c r="S718" s="7"/>
      <c r="T718" s="7"/>
      <c r="U718" s="7"/>
      <c r="V718" s="7"/>
      <c r="W718" s="7"/>
      <c r="X718" s="7"/>
      <c r="Y718" s="7"/>
      <c r="Z718" s="7"/>
      <c r="AA718" s="7"/>
      <c r="AB718" s="7"/>
      <c r="AC718" s="7"/>
      <c r="AD718" s="7"/>
      <c r="AE718" s="7"/>
    </row>
    <row r="719" spans="1:31" ht="13.5" customHeight="1">
      <c r="A719" s="1"/>
      <c r="B719" s="1315"/>
      <c r="C719" s="3"/>
      <c r="D719" s="3"/>
      <c r="E719" s="9"/>
      <c r="F719" s="931"/>
      <c r="G719" s="3"/>
      <c r="H719" s="10"/>
      <c r="I719" s="7"/>
      <c r="J719" s="1327"/>
      <c r="K719" s="253"/>
      <c r="L719" s="253"/>
      <c r="M719" s="7"/>
      <c r="N719" s="7"/>
      <c r="O719" s="7"/>
      <c r="P719" s="7"/>
      <c r="Q719" s="3"/>
      <c r="R719" s="7"/>
      <c r="S719" s="7"/>
      <c r="T719" s="7"/>
      <c r="U719" s="7"/>
      <c r="V719" s="7"/>
      <c r="W719" s="7"/>
      <c r="X719" s="7"/>
      <c r="Y719" s="7"/>
      <c r="Z719" s="7"/>
      <c r="AA719" s="7"/>
      <c r="AB719" s="7"/>
      <c r="AC719" s="7"/>
      <c r="AD719" s="7"/>
      <c r="AE719" s="7"/>
    </row>
    <row r="720" spans="1:31" ht="13.5" customHeight="1">
      <c r="A720" s="1"/>
      <c r="B720" s="1315"/>
      <c r="C720" s="3"/>
      <c r="D720" s="3"/>
      <c r="E720" s="9"/>
      <c r="F720" s="931"/>
      <c r="G720" s="3"/>
      <c r="H720" s="10"/>
      <c r="I720" s="7"/>
      <c r="J720" s="1327"/>
      <c r="K720" s="253"/>
      <c r="L720" s="253"/>
      <c r="M720" s="7"/>
      <c r="N720" s="7"/>
      <c r="O720" s="7"/>
      <c r="P720" s="7"/>
      <c r="Q720" s="3"/>
      <c r="R720" s="7"/>
      <c r="S720" s="7"/>
      <c r="T720" s="7"/>
      <c r="U720" s="7"/>
      <c r="V720" s="7"/>
      <c r="W720" s="7"/>
      <c r="X720" s="7"/>
      <c r="Y720" s="7"/>
      <c r="Z720" s="7"/>
      <c r="AA720" s="7"/>
      <c r="AB720" s="7"/>
      <c r="AC720" s="7"/>
      <c r="AD720" s="7"/>
      <c r="AE720" s="7"/>
    </row>
    <row r="721" spans="1:31" ht="13.5" customHeight="1">
      <c r="A721" s="1"/>
      <c r="B721" s="1315"/>
      <c r="C721" s="3"/>
      <c r="D721" s="3"/>
      <c r="E721" s="9"/>
      <c r="F721" s="931"/>
      <c r="G721" s="3"/>
      <c r="H721" s="10"/>
      <c r="I721" s="7"/>
      <c r="J721" s="1327"/>
      <c r="K721" s="253"/>
      <c r="L721" s="253"/>
      <c r="M721" s="7"/>
      <c r="N721" s="7"/>
      <c r="O721" s="7"/>
      <c r="P721" s="7"/>
      <c r="Q721" s="3"/>
      <c r="R721" s="7"/>
      <c r="S721" s="7"/>
      <c r="T721" s="7"/>
      <c r="U721" s="7"/>
      <c r="V721" s="7"/>
      <c r="W721" s="7"/>
      <c r="X721" s="7"/>
      <c r="Y721" s="7"/>
      <c r="Z721" s="7"/>
      <c r="AA721" s="7"/>
      <c r="AB721" s="7"/>
      <c r="AC721" s="7"/>
      <c r="AD721" s="7"/>
      <c r="AE721" s="7"/>
    </row>
    <row r="722" spans="1:31" ht="13.5" customHeight="1">
      <c r="A722" s="1"/>
      <c r="B722" s="1315"/>
      <c r="C722" s="3"/>
      <c r="D722" s="3"/>
      <c r="E722" s="9"/>
      <c r="F722" s="931"/>
      <c r="G722" s="3"/>
      <c r="H722" s="10"/>
      <c r="I722" s="7"/>
      <c r="J722" s="1327"/>
      <c r="K722" s="253"/>
      <c r="L722" s="253"/>
      <c r="M722" s="7"/>
      <c r="N722" s="7"/>
      <c r="O722" s="7"/>
      <c r="P722" s="7"/>
      <c r="Q722" s="3"/>
      <c r="R722" s="7"/>
      <c r="S722" s="7"/>
      <c r="T722" s="7"/>
      <c r="U722" s="7"/>
      <c r="V722" s="7"/>
      <c r="W722" s="7"/>
      <c r="X722" s="7"/>
      <c r="Y722" s="7"/>
      <c r="Z722" s="7"/>
      <c r="AA722" s="7"/>
      <c r="AB722" s="7"/>
      <c r="AC722" s="7"/>
      <c r="AD722" s="7"/>
      <c r="AE722" s="7"/>
    </row>
    <row r="723" spans="1:31" ht="13.5" customHeight="1">
      <c r="A723" s="1"/>
      <c r="B723" s="1315"/>
      <c r="C723" s="3"/>
      <c r="D723" s="3"/>
      <c r="E723" s="9"/>
      <c r="F723" s="931"/>
      <c r="G723" s="3"/>
      <c r="H723" s="10"/>
      <c r="I723" s="7"/>
      <c r="J723" s="1327"/>
      <c r="K723" s="253"/>
      <c r="L723" s="253"/>
      <c r="M723" s="7"/>
      <c r="N723" s="7"/>
      <c r="O723" s="7"/>
      <c r="P723" s="7"/>
      <c r="Q723" s="3"/>
      <c r="R723" s="7"/>
      <c r="S723" s="7"/>
      <c r="T723" s="7"/>
      <c r="U723" s="7"/>
      <c r="V723" s="7"/>
      <c r="W723" s="7"/>
      <c r="X723" s="7"/>
      <c r="Y723" s="7"/>
      <c r="Z723" s="7"/>
      <c r="AA723" s="7"/>
      <c r="AB723" s="7"/>
      <c r="AC723" s="7"/>
      <c r="AD723" s="7"/>
      <c r="AE723" s="7"/>
    </row>
    <row r="724" spans="1:31" ht="13.5" customHeight="1">
      <c r="A724" s="1"/>
      <c r="B724" s="1315"/>
      <c r="C724" s="3"/>
      <c r="D724" s="3"/>
      <c r="E724" s="9"/>
      <c r="F724" s="931"/>
      <c r="G724" s="3"/>
      <c r="H724" s="10"/>
      <c r="I724" s="7"/>
      <c r="J724" s="1327"/>
      <c r="K724" s="253"/>
      <c r="L724" s="253"/>
      <c r="M724" s="7"/>
      <c r="N724" s="7"/>
      <c r="O724" s="7"/>
      <c r="P724" s="7"/>
      <c r="Q724" s="3"/>
      <c r="R724" s="7"/>
      <c r="S724" s="7"/>
      <c r="T724" s="7"/>
      <c r="U724" s="7"/>
      <c r="V724" s="7"/>
      <c r="W724" s="7"/>
      <c r="X724" s="7"/>
      <c r="Y724" s="7"/>
      <c r="Z724" s="7"/>
      <c r="AA724" s="7"/>
      <c r="AB724" s="7"/>
      <c r="AC724" s="7"/>
      <c r="AD724" s="7"/>
      <c r="AE724" s="7"/>
    </row>
    <row r="725" spans="1:31" ht="13.5" customHeight="1">
      <c r="A725" s="1"/>
      <c r="B725" s="1315"/>
      <c r="C725" s="3"/>
      <c r="D725" s="3"/>
      <c r="E725" s="9"/>
      <c r="F725" s="931"/>
      <c r="G725" s="3"/>
      <c r="H725" s="10"/>
      <c r="I725" s="7"/>
      <c r="J725" s="1327"/>
      <c r="K725" s="253"/>
      <c r="L725" s="253"/>
      <c r="M725" s="7"/>
      <c r="N725" s="7"/>
      <c r="O725" s="7"/>
      <c r="P725" s="7"/>
      <c r="Q725" s="3"/>
      <c r="R725" s="7"/>
      <c r="S725" s="7"/>
      <c r="T725" s="7"/>
      <c r="U725" s="7"/>
      <c r="V725" s="7"/>
      <c r="W725" s="7"/>
      <c r="X725" s="7"/>
      <c r="Y725" s="7"/>
      <c r="Z725" s="7"/>
      <c r="AA725" s="7"/>
      <c r="AB725" s="7"/>
      <c r="AC725" s="7"/>
      <c r="AD725" s="7"/>
      <c r="AE725" s="7"/>
    </row>
    <row r="726" spans="1:31" ht="13.5" customHeight="1">
      <c r="A726" s="1"/>
      <c r="B726" s="1315"/>
      <c r="C726" s="3"/>
      <c r="D726" s="3"/>
      <c r="E726" s="9"/>
      <c r="F726" s="931"/>
      <c r="G726" s="3"/>
      <c r="H726" s="10"/>
      <c r="I726" s="7"/>
      <c r="J726" s="1327"/>
      <c r="K726" s="253"/>
      <c r="L726" s="253"/>
      <c r="M726" s="7"/>
      <c r="N726" s="7"/>
      <c r="O726" s="7"/>
      <c r="P726" s="7"/>
      <c r="Q726" s="3"/>
      <c r="R726" s="7"/>
      <c r="S726" s="7"/>
      <c r="T726" s="7"/>
      <c r="U726" s="7"/>
      <c r="V726" s="7"/>
      <c r="W726" s="7"/>
      <c r="X726" s="7"/>
      <c r="Y726" s="7"/>
      <c r="Z726" s="7"/>
      <c r="AA726" s="7"/>
      <c r="AB726" s="7"/>
      <c r="AC726" s="7"/>
      <c r="AD726" s="7"/>
      <c r="AE726" s="7"/>
    </row>
    <row r="727" spans="1:31" ht="13.5" customHeight="1">
      <c r="A727" s="1"/>
      <c r="B727" s="1315"/>
      <c r="C727" s="3"/>
      <c r="D727" s="3"/>
      <c r="E727" s="9"/>
      <c r="F727" s="931"/>
      <c r="G727" s="3"/>
      <c r="H727" s="10"/>
      <c r="I727" s="7"/>
      <c r="J727" s="1327"/>
      <c r="K727" s="253"/>
      <c r="L727" s="253"/>
      <c r="M727" s="7"/>
      <c r="N727" s="7"/>
      <c r="O727" s="7"/>
      <c r="P727" s="7"/>
      <c r="Q727" s="3"/>
      <c r="R727" s="7"/>
      <c r="S727" s="7"/>
      <c r="T727" s="7"/>
      <c r="U727" s="7"/>
      <c r="V727" s="7"/>
      <c r="W727" s="7"/>
      <c r="X727" s="7"/>
      <c r="Y727" s="7"/>
      <c r="Z727" s="7"/>
      <c r="AA727" s="7"/>
      <c r="AB727" s="7"/>
      <c r="AC727" s="7"/>
      <c r="AD727" s="7"/>
      <c r="AE727" s="7"/>
    </row>
    <row r="728" spans="1:31" ht="13.5" customHeight="1">
      <c r="A728" s="1"/>
      <c r="B728" s="1315"/>
      <c r="C728" s="3"/>
      <c r="D728" s="3"/>
      <c r="E728" s="9"/>
      <c r="F728" s="931"/>
      <c r="G728" s="3"/>
      <c r="H728" s="10"/>
      <c r="I728" s="7"/>
      <c r="J728" s="1327"/>
      <c r="K728" s="253"/>
      <c r="L728" s="253"/>
      <c r="M728" s="7"/>
      <c r="N728" s="7"/>
      <c r="O728" s="7"/>
      <c r="P728" s="7"/>
      <c r="Q728" s="3"/>
      <c r="R728" s="7"/>
      <c r="S728" s="7"/>
      <c r="T728" s="7"/>
      <c r="U728" s="7"/>
      <c r="V728" s="7"/>
      <c r="W728" s="7"/>
      <c r="X728" s="7"/>
      <c r="Y728" s="7"/>
      <c r="Z728" s="7"/>
      <c r="AA728" s="7"/>
      <c r="AB728" s="7"/>
      <c r="AC728" s="7"/>
      <c r="AD728" s="7"/>
      <c r="AE728" s="7"/>
    </row>
    <row r="729" spans="1:31" ht="13.5" customHeight="1">
      <c r="A729" s="1"/>
      <c r="B729" s="1315"/>
      <c r="C729" s="3"/>
      <c r="D729" s="3"/>
      <c r="E729" s="9"/>
      <c r="F729" s="931"/>
      <c r="G729" s="3"/>
      <c r="H729" s="10"/>
      <c r="I729" s="7"/>
      <c r="J729" s="1327"/>
      <c r="K729" s="253"/>
      <c r="L729" s="253"/>
      <c r="M729" s="7"/>
      <c r="N729" s="7"/>
      <c r="O729" s="7"/>
      <c r="P729" s="7"/>
      <c r="Q729" s="3"/>
      <c r="R729" s="7"/>
      <c r="S729" s="7"/>
      <c r="T729" s="7"/>
      <c r="U729" s="7"/>
      <c r="V729" s="7"/>
      <c r="W729" s="7"/>
      <c r="X729" s="7"/>
      <c r="Y729" s="7"/>
      <c r="Z729" s="7"/>
      <c r="AA729" s="7"/>
      <c r="AB729" s="7"/>
      <c r="AC729" s="7"/>
      <c r="AD729" s="7"/>
      <c r="AE729" s="7"/>
    </row>
    <row r="730" spans="1:31" ht="13.5" customHeight="1">
      <c r="A730" s="1"/>
      <c r="B730" s="1315"/>
      <c r="C730" s="3"/>
      <c r="D730" s="3"/>
      <c r="E730" s="9"/>
      <c r="F730" s="931"/>
      <c r="G730" s="3"/>
      <c r="H730" s="10"/>
      <c r="I730" s="7"/>
      <c r="J730" s="1327"/>
      <c r="K730" s="253"/>
      <c r="L730" s="253"/>
      <c r="M730" s="7"/>
      <c r="N730" s="7"/>
      <c r="O730" s="7"/>
      <c r="P730" s="7"/>
      <c r="Q730" s="3"/>
      <c r="R730" s="7"/>
      <c r="S730" s="7"/>
      <c r="T730" s="7"/>
      <c r="U730" s="7"/>
      <c r="V730" s="7"/>
      <c r="W730" s="7"/>
      <c r="X730" s="7"/>
      <c r="Y730" s="7"/>
      <c r="Z730" s="7"/>
      <c r="AA730" s="7"/>
      <c r="AB730" s="7"/>
      <c r="AC730" s="7"/>
      <c r="AD730" s="7"/>
      <c r="AE730" s="7"/>
    </row>
    <row r="731" spans="1:31" ht="13.5" customHeight="1">
      <c r="A731" s="1"/>
      <c r="B731" s="1315"/>
      <c r="C731" s="3"/>
      <c r="D731" s="3"/>
      <c r="E731" s="9"/>
      <c r="F731" s="931"/>
      <c r="G731" s="3"/>
      <c r="H731" s="10"/>
      <c r="I731" s="7"/>
      <c r="J731" s="1327"/>
      <c r="K731" s="253"/>
      <c r="L731" s="253"/>
      <c r="M731" s="7"/>
      <c r="N731" s="7"/>
      <c r="O731" s="7"/>
      <c r="P731" s="7"/>
      <c r="Q731" s="3"/>
      <c r="R731" s="7"/>
      <c r="S731" s="7"/>
      <c r="T731" s="7"/>
      <c r="U731" s="7"/>
      <c r="V731" s="7"/>
      <c r="W731" s="7"/>
      <c r="X731" s="7"/>
      <c r="Y731" s="7"/>
      <c r="Z731" s="7"/>
      <c r="AA731" s="7"/>
      <c r="AB731" s="7"/>
      <c r="AC731" s="7"/>
      <c r="AD731" s="7"/>
      <c r="AE731" s="7"/>
    </row>
    <row r="732" spans="1:31" ht="13.5" customHeight="1">
      <c r="A732" s="1"/>
      <c r="B732" s="1315"/>
      <c r="C732" s="3"/>
      <c r="D732" s="3"/>
      <c r="E732" s="9"/>
      <c r="F732" s="931"/>
      <c r="G732" s="3"/>
      <c r="H732" s="10"/>
      <c r="I732" s="7"/>
      <c r="J732" s="1327"/>
      <c r="K732" s="253"/>
      <c r="L732" s="253"/>
      <c r="M732" s="7"/>
      <c r="N732" s="7"/>
      <c r="O732" s="7"/>
      <c r="P732" s="7"/>
      <c r="Q732" s="3"/>
      <c r="R732" s="7"/>
      <c r="S732" s="7"/>
      <c r="T732" s="7"/>
      <c r="U732" s="7"/>
      <c r="V732" s="7"/>
      <c r="W732" s="7"/>
      <c r="X732" s="7"/>
      <c r="Y732" s="7"/>
      <c r="Z732" s="7"/>
      <c r="AA732" s="7"/>
      <c r="AB732" s="7"/>
      <c r="AC732" s="7"/>
      <c r="AD732" s="7"/>
      <c r="AE732" s="7"/>
    </row>
    <row r="733" spans="1:31" ht="13.5" customHeight="1">
      <c r="A733" s="1"/>
      <c r="B733" s="1315"/>
      <c r="C733" s="3"/>
      <c r="D733" s="3"/>
      <c r="E733" s="9"/>
      <c r="F733" s="931"/>
      <c r="G733" s="3"/>
      <c r="H733" s="10"/>
      <c r="I733" s="7"/>
      <c r="J733" s="1327"/>
      <c r="K733" s="253"/>
      <c r="L733" s="253"/>
      <c r="M733" s="7"/>
      <c r="N733" s="7"/>
      <c r="O733" s="7"/>
      <c r="P733" s="7"/>
      <c r="Q733" s="3"/>
      <c r="R733" s="7"/>
      <c r="S733" s="7"/>
      <c r="T733" s="7"/>
      <c r="U733" s="7"/>
      <c r="V733" s="7"/>
      <c r="W733" s="7"/>
      <c r="X733" s="7"/>
      <c r="Y733" s="7"/>
      <c r="Z733" s="7"/>
      <c r="AA733" s="7"/>
      <c r="AB733" s="7"/>
      <c r="AC733" s="7"/>
      <c r="AD733" s="7"/>
      <c r="AE733" s="7"/>
    </row>
    <row r="734" spans="1:31" ht="13.5" customHeight="1">
      <c r="A734" s="1"/>
      <c r="B734" s="1315"/>
      <c r="C734" s="3"/>
      <c r="D734" s="3"/>
      <c r="E734" s="9"/>
      <c r="F734" s="931"/>
      <c r="G734" s="3"/>
      <c r="H734" s="10"/>
      <c r="I734" s="7"/>
      <c r="J734" s="1327"/>
      <c r="K734" s="253"/>
      <c r="L734" s="253"/>
      <c r="M734" s="7"/>
      <c r="N734" s="7"/>
      <c r="O734" s="7"/>
      <c r="P734" s="7"/>
      <c r="Q734" s="3"/>
      <c r="R734" s="7"/>
      <c r="S734" s="7"/>
      <c r="T734" s="7"/>
      <c r="U734" s="7"/>
      <c r="V734" s="7"/>
      <c r="W734" s="7"/>
      <c r="X734" s="7"/>
      <c r="Y734" s="7"/>
      <c r="Z734" s="7"/>
      <c r="AA734" s="7"/>
      <c r="AB734" s="7"/>
      <c r="AC734" s="7"/>
      <c r="AD734" s="7"/>
      <c r="AE734" s="7"/>
    </row>
    <row r="735" spans="1:31" ht="13.5" customHeight="1">
      <c r="A735" s="1"/>
      <c r="B735" s="1315"/>
      <c r="C735" s="3"/>
      <c r="D735" s="3"/>
      <c r="E735" s="9"/>
      <c r="F735" s="931"/>
      <c r="G735" s="3"/>
      <c r="H735" s="10"/>
      <c r="I735" s="7"/>
      <c r="J735" s="1327"/>
      <c r="K735" s="253"/>
      <c r="L735" s="253"/>
      <c r="M735" s="7"/>
      <c r="N735" s="7"/>
      <c r="O735" s="7"/>
      <c r="P735" s="7"/>
      <c r="Q735" s="3"/>
      <c r="R735" s="7"/>
      <c r="S735" s="7"/>
      <c r="T735" s="7"/>
      <c r="U735" s="7"/>
      <c r="V735" s="7"/>
      <c r="W735" s="7"/>
      <c r="X735" s="7"/>
      <c r="Y735" s="7"/>
      <c r="Z735" s="7"/>
      <c r="AA735" s="7"/>
      <c r="AB735" s="7"/>
      <c r="AC735" s="7"/>
      <c r="AD735" s="7"/>
      <c r="AE735" s="7"/>
    </row>
    <row r="736" spans="1:31" ht="13.5" customHeight="1">
      <c r="A736" s="1"/>
      <c r="B736" s="1315"/>
      <c r="C736" s="3"/>
      <c r="D736" s="3"/>
      <c r="E736" s="9"/>
      <c r="F736" s="931"/>
      <c r="G736" s="3"/>
      <c r="H736" s="10"/>
      <c r="I736" s="7"/>
      <c r="J736" s="1327"/>
      <c r="K736" s="253"/>
      <c r="L736" s="253"/>
      <c r="M736" s="7"/>
      <c r="N736" s="7"/>
      <c r="O736" s="7"/>
      <c r="P736" s="7"/>
      <c r="Q736" s="3"/>
      <c r="R736" s="7"/>
      <c r="S736" s="7"/>
      <c r="T736" s="7"/>
      <c r="U736" s="7"/>
      <c r="V736" s="7"/>
      <c r="W736" s="7"/>
      <c r="X736" s="7"/>
      <c r="Y736" s="7"/>
      <c r="Z736" s="7"/>
      <c r="AA736" s="7"/>
      <c r="AB736" s="7"/>
      <c r="AC736" s="7"/>
      <c r="AD736" s="7"/>
      <c r="AE736" s="7"/>
    </row>
    <row r="737" spans="1:31" ht="13.5" customHeight="1">
      <c r="A737" s="1"/>
      <c r="B737" s="1315"/>
      <c r="C737" s="3"/>
      <c r="D737" s="3"/>
      <c r="E737" s="9"/>
      <c r="F737" s="931"/>
      <c r="G737" s="3"/>
      <c r="H737" s="10"/>
      <c r="I737" s="7"/>
      <c r="J737" s="1327"/>
      <c r="K737" s="253"/>
      <c r="L737" s="253"/>
      <c r="M737" s="7"/>
      <c r="N737" s="7"/>
      <c r="O737" s="7"/>
      <c r="P737" s="7"/>
      <c r="Q737" s="3"/>
      <c r="R737" s="7"/>
      <c r="S737" s="7"/>
      <c r="T737" s="7"/>
      <c r="U737" s="7"/>
      <c r="V737" s="7"/>
      <c r="W737" s="7"/>
      <c r="X737" s="7"/>
      <c r="Y737" s="7"/>
      <c r="Z737" s="7"/>
      <c r="AA737" s="7"/>
      <c r="AB737" s="7"/>
      <c r="AC737" s="7"/>
      <c r="AD737" s="7"/>
      <c r="AE737" s="7"/>
    </row>
    <row r="738" spans="1:31" ht="13.5" customHeight="1">
      <c r="A738" s="1"/>
      <c r="B738" s="1315"/>
      <c r="C738" s="3"/>
      <c r="D738" s="3"/>
      <c r="E738" s="9"/>
      <c r="F738" s="931"/>
      <c r="G738" s="3"/>
      <c r="H738" s="10"/>
      <c r="I738" s="7"/>
      <c r="J738" s="1327"/>
      <c r="K738" s="253"/>
      <c r="L738" s="253"/>
      <c r="M738" s="7"/>
      <c r="N738" s="7"/>
      <c r="O738" s="7"/>
      <c r="P738" s="7"/>
      <c r="Q738" s="3"/>
      <c r="R738" s="7"/>
      <c r="S738" s="7"/>
      <c r="T738" s="7"/>
      <c r="U738" s="7"/>
      <c r="V738" s="7"/>
      <c r="W738" s="7"/>
      <c r="X738" s="7"/>
      <c r="Y738" s="7"/>
      <c r="Z738" s="7"/>
      <c r="AA738" s="7"/>
      <c r="AB738" s="7"/>
      <c r="AC738" s="7"/>
      <c r="AD738" s="7"/>
      <c r="AE738" s="7"/>
    </row>
    <row r="739" spans="1:31" ht="13.5" customHeight="1">
      <c r="A739" s="1"/>
      <c r="B739" s="1315"/>
      <c r="C739" s="3"/>
      <c r="D739" s="3"/>
      <c r="E739" s="9"/>
      <c r="F739" s="931"/>
      <c r="G739" s="3"/>
      <c r="H739" s="10"/>
      <c r="I739" s="7"/>
      <c r="J739" s="1327"/>
      <c r="K739" s="253"/>
      <c r="L739" s="253"/>
      <c r="M739" s="7"/>
      <c r="N739" s="7"/>
      <c r="O739" s="7"/>
      <c r="P739" s="7"/>
      <c r="Q739" s="3"/>
      <c r="R739" s="7"/>
      <c r="S739" s="7"/>
      <c r="T739" s="7"/>
      <c r="U739" s="7"/>
      <c r="V739" s="7"/>
      <c r="W739" s="7"/>
      <c r="X739" s="7"/>
      <c r="Y739" s="7"/>
      <c r="Z739" s="7"/>
      <c r="AA739" s="7"/>
      <c r="AB739" s="7"/>
      <c r="AC739" s="7"/>
      <c r="AD739" s="7"/>
      <c r="AE739" s="7"/>
    </row>
    <row r="740" spans="1:31" ht="13.5" customHeight="1">
      <c r="A740" s="1"/>
      <c r="B740" s="1315"/>
      <c r="C740" s="3"/>
      <c r="D740" s="3"/>
      <c r="E740" s="9"/>
      <c r="F740" s="931"/>
      <c r="G740" s="3"/>
      <c r="H740" s="10"/>
      <c r="I740" s="7"/>
      <c r="J740" s="1327"/>
      <c r="K740" s="253"/>
      <c r="L740" s="253"/>
      <c r="M740" s="7"/>
      <c r="N740" s="7"/>
      <c r="O740" s="7"/>
      <c r="P740" s="7"/>
      <c r="Q740" s="3"/>
      <c r="R740" s="7"/>
      <c r="S740" s="7"/>
      <c r="T740" s="7"/>
      <c r="U740" s="7"/>
      <c r="V740" s="7"/>
      <c r="W740" s="7"/>
      <c r="X740" s="7"/>
      <c r="Y740" s="7"/>
      <c r="Z740" s="7"/>
      <c r="AA740" s="7"/>
      <c r="AB740" s="7"/>
      <c r="AC740" s="7"/>
      <c r="AD740" s="7"/>
      <c r="AE740" s="7"/>
    </row>
    <row r="741" spans="1:31" ht="13.5" customHeight="1">
      <c r="A741" s="1"/>
      <c r="B741" s="1315"/>
      <c r="C741" s="3"/>
      <c r="D741" s="3"/>
      <c r="E741" s="9"/>
      <c r="F741" s="931"/>
      <c r="G741" s="3"/>
      <c r="H741" s="10"/>
      <c r="I741" s="7"/>
      <c r="J741" s="1327"/>
      <c r="K741" s="253"/>
      <c r="L741" s="253"/>
      <c r="M741" s="7"/>
      <c r="N741" s="7"/>
      <c r="O741" s="7"/>
      <c r="P741" s="7"/>
      <c r="Q741" s="3"/>
      <c r="R741" s="7"/>
      <c r="S741" s="7"/>
      <c r="T741" s="7"/>
      <c r="U741" s="7"/>
      <c r="V741" s="7"/>
      <c r="W741" s="7"/>
      <c r="X741" s="7"/>
      <c r="Y741" s="7"/>
      <c r="Z741" s="7"/>
      <c r="AA741" s="7"/>
      <c r="AB741" s="7"/>
      <c r="AC741" s="7"/>
      <c r="AD741" s="7"/>
      <c r="AE741" s="7"/>
    </row>
    <row r="742" spans="1:31" ht="13.5" customHeight="1">
      <c r="A742" s="1"/>
      <c r="B742" s="1315"/>
      <c r="C742" s="3"/>
      <c r="D742" s="3"/>
      <c r="E742" s="9"/>
      <c r="F742" s="931"/>
      <c r="G742" s="3"/>
      <c r="H742" s="10"/>
      <c r="I742" s="7"/>
      <c r="J742" s="1327"/>
      <c r="K742" s="253"/>
      <c r="L742" s="253"/>
      <c r="M742" s="7"/>
      <c r="N742" s="7"/>
      <c r="O742" s="7"/>
      <c r="P742" s="7"/>
      <c r="Q742" s="3"/>
      <c r="R742" s="7"/>
      <c r="S742" s="7"/>
      <c r="T742" s="7"/>
      <c r="U742" s="7"/>
      <c r="V742" s="7"/>
      <c r="W742" s="7"/>
      <c r="X742" s="7"/>
      <c r="Y742" s="7"/>
      <c r="Z742" s="7"/>
      <c r="AA742" s="7"/>
      <c r="AB742" s="7"/>
      <c r="AC742" s="7"/>
      <c r="AD742" s="7"/>
      <c r="AE742" s="7"/>
    </row>
    <row r="743" spans="1:31" ht="13.5" customHeight="1">
      <c r="A743" s="1"/>
      <c r="B743" s="1315"/>
      <c r="C743" s="3"/>
      <c r="D743" s="3"/>
      <c r="E743" s="9"/>
      <c r="F743" s="931"/>
      <c r="G743" s="3"/>
      <c r="H743" s="10"/>
      <c r="I743" s="7"/>
      <c r="J743" s="1327"/>
      <c r="K743" s="253"/>
      <c r="L743" s="253"/>
      <c r="M743" s="7"/>
      <c r="N743" s="7"/>
      <c r="O743" s="7"/>
      <c r="P743" s="7"/>
      <c r="Q743" s="3"/>
      <c r="R743" s="7"/>
      <c r="S743" s="7"/>
      <c r="T743" s="7"/>
      <c r="U743" s="7"/>
      <c r="V743" s="7"/>
      <c r="W743" s="7"/>
      <c r="X743" s="7"/>
      <c r="Y743" s="7"/>
      <c r="Z743" s="7"/>
      <c r="AA743" s="7"/>
      <c r="AB743" s="7"/>
      <c r="AC743" s="7"/>
      <c r="AD743" s="7"/>
      <c r="AE743" s="7"/>
    </row>
    <row r="744" spans="1:31" ht="13.5" customHeight="1">
      <c r="A744" s="1"/>
      <c r="B744" s="1315"/>
      <c r="C744" s="3"/>
      <c r="D744" s="3"/>
      <c r="E744" s="9"/>
      <c r="F744" s="931"/>
      <c r="G744" s="3"/>
      <c r="H744" s="10"/>
      <c r="I744" s="7"/>
      <c r="J744" s="1327"/>
      <c r="K744" s="253"/>
      <c r="L744" s="253"/>
      <c r="M744" s="7"/>
      <c r="N744" s="7"/>
      <c r="O744" s="7"/>
      <c r="P744" s="7"/>
      <c r="Q744" s="3"/>
      <c r="R744" s="7"/>
      <c r="S744" s="7"/>
      <c r="T744" s="7"/>
      <c r="U744" s="7"/>
      <c r="V744" s="7"/>
      <c r="W744" s="7"/>
      <c r="X744" s="7"/>
      <c r="Y744" s="7"/>
      <c r="Z744" s="7"/>
      <c r="AA744" s="7"/>
      <c r="AB744" s="7"/>
      <c r="AC744" s="7"/>
      <c r="AD744" s="7"/>
      <c r="AE744" s="7"/>
    </row>
    <row r="745" spans="1:31" ht="13.5" customHeight="1">
      <c r="A745" s="1"/>
      <c r="B745" s="1315"/>
      <c r="C745" s="3"/>
      <c r="D745" s="3"/>
      <c r="E745" s="9"/>
      <c r="F745" s="931"/>
      <c r="G745" s="3"/>
      <c r="H745" s="10"/>
      <c r="I745" s="7"/>
      <c r="J745" s="1327"/>
      <c r="K745" s="253"/>
      <c r="L745" s="253"/>
      <c r="M745" s="7"/>
      <c r="N745" s="7"/>
      <c r="O745" s="7"/>
      <c r="P745" s="7"/>
      <c r="Q745" s="3"/>
      <c r="R745" s="7"/>
      <c r="S745" s="7"/>
      <c r="T745" s="7"/>
      <c r="U745" s="7"/>
      <c r="V745" s="7"/>
      <c r="W745" s="7"/>
      <c r="X745" s="7"/>
      <c r="Y745" s="7"/>
      <c r="Z745" s="7"/>
      <c r="AA745" s="7"/>
      <c r="AB745" s="7"/>
      <c r="AC745" s="7"/>
      <c r="AD745" s="7"/>
      <c r="AE745" s="7"/>
    </row>
    <row r="746" spans="1:31" ht="13.5" customHeight="1">
      <c r="A746" s="1"/>
      <c r="B746" s="1315"/>
      <c r="C746" s="3"/>
      <c r="D746" s="3"/>
      <c r="E746" s="9"/>
      <c r="F746" s="931"/>
      <c r="G746" s="3"/>
      <c r="H746" s="10"/>
      <c r="I746" s="7"/>
      <c r="J746" s="1327"/>
      <c r="K746" s="253"/>
      <c r="L746" s="253"/>
      <c r="M746" s="7"/>
      <c r="N746" s="7"/>
      <c r="O746" s="7"/>
      <c r="P746" s="7"/>
      <c r="Q746" s="3"/>
      <c r="R746" s="7"/>
      <c r="S746" s="7"/>
      <c r="T746" s="7"/>
      <c r="U746" s="7"/>
      <c r="V746" s="7"/>
      <c r="W746" s="7"/>
      <c r="X746" s="7"/>
      <c r="Y746" s="7"/>
      <c r="Z746" s="7"/>
      <c r="AA746" s="7"/>
      <c r="AB746" s="7"/>
      <c r="AC746" s="7"/>
      <c r="AD746" s="7"/>
      <c r="AE746" s="7"/>
    </row>
    <row r="747" spans="1:31" ht="13.5" customHeight="1">
      <c r="A747" s="1"/>
      <c r="B747" s="1315"/>
      <c r="C747" s="3"/>
      <c r="D747" s="3"/>
      <c r="E747" s="9"/>
      <c r="F747" s="931"/>
      <c r="G747" s="3"/>
      <c r="H747" s="10"/>
      <c r="I747" s="7"/>
      <c r="J747" s="1327"/>
      <c r="K747" s="253"/>
      <c r="L747" s="253"/>
      <c r="M747" s="7"/>
      <c r="N747" s="7"/>
      <c r="O747" s="7"/>
      <c r="P747" s="7"/>
      <c r="Q747" s="3"/>
      <c r="R747" s="7"/>
      <c r="S747" s="7"/>
      <c r="T747" s="7"/>
      <c r="U747" s="7"/>
      <c r="V747" s="7"/>
      <c r="W747" s="7"/>
      <c r="X747" s="7"/>
      <c r="Y747" s="7"/>
      <c r="Z747" s="7"/>
      <c r="AA747" s="7"/>
      <c r="AB747" s="7"/>
      <c r="AC747" s="7"/>
      <c r="AD747" s="7"/>
      <c r="AE747" s="7"/>
    </row>
    <row r="748" spans="1:31" ht="13.5" customHeight="1">
      <c r="A748" s="1"/>
      <c r="B748" s="1315"/>
      <c r="C748" s="3"/>
      <c r="D748" s="3"/>
      <c r="E748" s="9"/>
      <c r="F748" s="931"/>
      <c r="G748" s="3"/>
      <c r="H748" s="10"/>
      <c r="I748" s="7"/>
      <c r="J748" s="1327"/>
      <c r="K748" s="253"/>
      <c r="L748" s="253"/>
      <c r="M748" s="7"/>
      <c r="N748" s="7"/>
      <c r="O748" s="7"/>
      <c r="P748" s="7"/>
      <c r="Q748" s="3"/>
      <c r="R748" s="7"/>
      <c r="S748" s="7"/>
      <c r="T748" s="7"/>
      <c r="U748" s="7"/>
      <c r="V748" s="7"/>
      <c r="W748" s="7"/>
      <c r="X748" s="7"/>
      <c r="Y748" s="7"/>
      <c r="Z748" s="7"/>
      <c r="AA748" s="7"/>
      <c r="AB748" s="7"/>
      <c r="AC748" s="7"/>
      <c r="AD748" s="7"/>
      <c r="AE748" s="7"/>
    </row>
    <row r="749" spans="1:31" ht="13.5" customHeight="1">
      <c r="A749" s="1"/>
      <c r="B749" s="1315"/>
      <c r="C749" s="3"/>
      <c r="D749" s="3"/>
      <c r="E749" s="9"/>
      <c r="F749" s="931"/>
      <c r="G749" s="3"/>
      <c r="H749" s="10"/>
      <c r="I749" s="7"/>
      <c r="J749" s="1327"/>
      <c r="K749" s="253"/>
      <c r="L749" s="253"/>
      <c r="M749" s="7"/>
      <c r="N749" s="7"/>
      <c r="O749" s="7"/>
      <c r="P749" s="7"/>
      <c r="Q749" s="3"/>
      <c r="R749" s="7"/>
      <c r="S749" s="7"/>
      <c r="T749" s="7"/>
      <c r="U749" s="7"/>
      <c r="V749" s="7"/>
      <c r="W749" s="7"/>
      <c r="X749" s="7"/>
      <c r="Y749" s="7"/>
      <c r="Z749" s="7"/>
      <c r="AA749" s="7"/>
      <c r="AB749" s="7"/>
      <c r="AC749" s="7"/>
      <c r="AD749" s="7"/>
      <c r="AE749" s="7"/>
    </row>
    <row r="750" spans="1:31" ht="13.5" customHeight="1">
      <c r="A750" s="1"/>
      <c r="B750" s="1315"/>
      <c r="C750" s="3"/>
      <c r="D750" s="3"/>
      <c r="E750" s="9"/>
      <c r="F750" s="931"/>
      <c r="G750" s="3"/>
      <c r="H750" s="10"/>
      <c r="I750" s="7"/>
      <c r="J750" s="1327"/>
      <c r="K750" s="253"/>
      <c r="L750" s="253"/>
      <c r="M750" s="7"/>
      <c r="N750" s="7"/>
      <c r="O750" s="7"/>
      <c r="P750" s="7"/>
      <c r="Q750" s="3"/>
      <c r="R750" s="7"/>
      <c r="S750" s="7"/>
      <c r="T750" s="7"/>
      <c r="U750" s="7"/>
      <c r="V750" s="7"/>
      <c r="W750" s="7"/>
      <c r="X750" s="7"/>
      <c r="Y750" s="7"/>
      <c r="Z750" s="7"/>
      <c r="AA750" s="7"/>
      <c r="AB750" s="7"/>
      <c r="AC750" s="7"/>
      <c r="AD750" s="7"/>
      <c r="AE750" s="7"/>
    </row>
    <row r="751" spans="1:31" ht="13.5" customHeight="1">
      <c r="A751" s="1"/>
      <c r="B751" s="1315"/>
      <c r="C751" s="3"/>
      <c r="D751" s="3"/>
      <c r="E751" s="9"/>
      <c r="F751" s="931"/>
      <c r="G751" s="3"/>
      <c r="H751" s="10"/>
      <c r="I751" s="7"/>
      <c r="J751" s="1327"/>
      <c r="K751" s="253"/>
      <c r="L751" s="253"/>
      <c r="M751" s="7"/>
      <c r="N751" s="7"/>
      <c r="O751" s="7"/>
      <c r="P751" s="7"/>
      <c r="Q751" s="3"/>
      <c r="R751" s="7"/>
      <c r="S751" s="7"/>
      <c r="T751" s="7"/>
      <c r="U751" s="7"/>
      <c r="V751" s="7"/>
      <c r="W751" s="7"/>
      <c r="X751" s="7"/>
      <c r="Y751" s="7"/>
      <c r="Z751" s="7"/>
      <c r="AA751" s="7"/>
      <c r="AB751" s="7"/>
      <c r="AC751" s="7"/>
      <c r="AD751" s="7"/>
      <c r="AE751" s="7"/>
    </row>
    <row r="752" spans="1:31" ht="13.5" customHeight="1">
      <c r="A752" s="1"/>
      <c r="B752" s="1315"/>
      <c r="C752" s="3"/>
      <c r="D752" s="3"/>
      <c r="E752" s="9"/>
      <c r="F752" s="931"/>
      <c r="G752" s="3"/>
      <c r="H752" s="10"/>
      <c r="I752" s="7"/>
      <c r="J752" s="1327"/>
      <c r="K752" s="253"/>
      <c r="L752" s="253"/>
      <c r="M752" s="7"/>
      <c r="N752" s="7"/>
      <c r="O752" s="7"/>
      <c r="P752" s="7"/>
      <c r="Q752" s="3"/>
      <c r="R752" s="7"/>
      <c r="S752" s="7"/>
      <c r="T752" s="7"/>
      <c r="U752" s="7"/>
      <c r="V752" s="7"/>
      <c r="W752" s="7"/>
      <c r="X752" s="7"/>
      <c r="Y752" s="7"/>
      <c r="Z752" s="7"/>
      <c r="AA752" s="7"/>
      <c r="AB752" s="7"/>
      <c r="AC752" s="7"/>
      <c r="AD752" s="7"/>
      <c r="AE752" s="7"/>
    </row>
    <row r="753" spans="1:31" ht="13.5" customHeight="1">
      <c r="A753" s="1"/>
      <c r="B753" s="1315"/>
      <c r="C753" s="3"/>
      <c r="D753" s="3"/>
      <c r="E753" s="9"/>
      <c r="F753" s="931"/>
      <c r="G753" s="3"/>
      <c r="H753" s="10"/>
      <c r="I753" s="7"/>
      <c r="J753" s="1327"/>
      <c r="K753" s="253"/>
      <c r="L753" s="253"/>
      <c r="M753" s="7"/>
      <c r="N753" s="7"/>
      <c r="O753" s="7"/>
      <c r="P753" s="7"/>
      <c r="Q753" s="3"/>
      <c r="R753" s="7"/>
      <c r="S753" s="7"/>
      <c r="T753" s="7"/>
      <c r="U753" s="7"/>
      <c r="V753" s="7"/>
      <c r="W753" s="7"/>
      <c r="X753" s="7"/>
      <c r="Y753" s="7"/>
      <c r="Z753" s="7"/>
      <c r="AA753" s="7"/>
      <c r="AB753" s="7"/>
      <c r="AC753" s="7"/>
      <c r="AD753" s="7"/>
      <c r="AE753" s="7"/>
    </row>
    <row r="754" spans="1:31" ht="13.5" customHeight="1">
      <c r="A754" s="1"/>
      <c r="B754" s="1315"/>
      <c r="C754" s="3"/>
      <c r="D754" s="3"/>
      <c r="E754" s="9"/>
      <c r="F754" s="931"/>
      <c r="G754" s="3"/>
      <c r="H754" s="10"/>
      <c r="I754" s="7"/>
      <c r="J754" s="1327"/>
      <c r="K754" s="253"/>
      <c r="L754" s="253"/>
      <c r="M754" s="7"/>
      <c r="N754" s="7"/>
      <c r="O754" s="7"/>
      <c r="P754" s="7"/>
      <c r="Q754" s="3"/>
      <c r="R754" s="7"/>
      <c r="S754" s="7"/>
      <c r="T754" s="7"/>
      <c r="U754" s="7"/>
      <c r="V754" s="7"/>
      <c r="W754" s="7"/>
      <c r="X754" s="7"/>
      <c r="Y754" s="7"/>
      <c r="Z754" s="7"/>
      <c r="AA754" s="7"/>
      <c r="AB754" s="7"/>
      <c r="AC754" s="7"/>
      <c r="AD754" s="7"/>
      <c r="AE754" s="7"/>
    </row>
    <row r="755" spans="1:31" ht="13.5" customHeight="1">
      <c r="A755" s="1"/>
      <c r="B755" s="1315"/>
      <c r="C755" s="3"/>
      <c r="D755" s="3"/>
      <c r="E755" s="9"/>
      <c r="F755" s="931"/>
      <c r="G755" s="3"/>
      <c r="H755" s="10"/>
      <c r="I755" s="7"/>
      <c r="J755" s="1327"/>
      <c r="K755" s="253"/>
      <c r="L755" s="253"/>
      <c r="M755" s="7"/>
      <c r="N755" s="7"/>
      <c r="O755" s="7"/>
      <c r="P755" s="7"/>
      <c r="Q755" s="3"/>
      <c r="R755" s="7"/>
      <c r="S755" s="7"/>
      <c r="T755" s="7"/>
      <c r="U755" s="7"/>
      <c r="V755" s="7"/>
      <c r="W755" s="7"/>
      <c r="X755" s="7"/>
      <c r="Y755" s="7"/>
      <c r="Z755" s="7"/>
      <c r="AA755" s="7"/>
      <c r="AB755" s="7"/>
      <c r="AC755" s="7"/>
      <c r="AD755" s="7"/>
      <c r="AE755" s="7"/>
    </row>
    <row r="756" spans="1:31" ht="13.5" customHeight="1">
      <c r="A756" s="1"/>
      <c r="B756" s="1315"/>
      <c r="C756" s="3"/>
      <c r="D756" s="3"/>
      <c r="E756" s="9"/>
      <c r="F756" s="931"/>
      <c r="G756" s="3"/>
      <c r="H756" s="10"/>
      <c r="I756" s="7"/>
      <c r="J756" s="1327"/>
      <c r="K756" s="253"/>
      <c r="L756" s="253"/>
      <c r="M756" s="7"/>
      <c r="N756" s="7"/>
      <c r="O756" s="7"/>
      <c r="P756" s="7"/>
      <c r="Q756" s="3"/>
      <c r="R756" s="7"/>
      <c r="S756" s="7"/>
      <c r="T756" s="7"/>
      <c r="U756" s="7"/>
      <c r="V756" s="7"/>
      <c r="W756" s="7"/>
      <c r="X756" s="7"/>
      <c r="Y756" s="7"/>
      <c r="Z756" s="7"/>
      <c r="AA756" s="7"/>
      <c r="AB756" s="7"/>
      <c r="AC756" s="7"/>
      <c r="AD756" s="7"/>
      <c r="AE756" s="7"/>
    </row>
    <row r="757" spans="1:31" ht="13.5" customHeight="1">
      <c r="A757" s="1"/>
      <c r="B757" s="1315"/>
      <c r="C757" s="3"/>
      <c r="D757" s="3"/>
      <c r="E757" s="9"/>
      <c r="F757" s="931"/>
      <c r="G757" s="3"/>
      <c r="H757" s="10"/>
      <c r="I757" s="7"/>
      <c r="J757" s="1327"/>
      <c r="K757" s="253"/>
      <c r="L757" s="253"/>
      <c r="M757" s="7"/>
      <c r="N757" s="7"/>
      <c r="O757" s="7"/>
      <c r="P757" s="7"/>
      <c r="Q757" s="3"/>
      <c r="R757" s="7"/>
      <c r="S757" s="7"/>
      <c r="T757" s="7"/>
      <c r="U757" s="7"/>
      <c r="V757" s="7"/>
      <c r="W757" s="7"/>
      <c r="X757" s="7"/>
      <c r="Y757" s="7"/>
      <c r="Z757" s="7"/>
      <c r="AA757" s="7"/>
      <c r="AB757" s="7"/>
      <c r="AC757" s="7"/>
      <c r="AD757" s="7"/>
      <c r="AE757" s="7"/>
    </row>
    <row r="758" spans="1:31" ht="13.5" customHeight="1">
      <c r="A758" s="1"/>
      <c r="B758" s="1315"/>
      <c r="C758" s="3"/>
      <c r="D758" s="3"/>
      <c r="E758" s="9"/>
      <c r="F758" s="931"/>
      <c r="G758" s="3"/>
      <c r="H758" s="10"/>
      <c r="I758" s="7"/>
      <c r="J758" s="1327"/>
      <c r="K758" s="253"/>
      <c r="L758" s="253"/>
      <c r="M758" s="7"/>
      <c r="N758" s="7"/>
      <c r="O758" s="7"/>
      <c r="P758" s="7"/>
      <c r="Q758" s="3"/>
      <c r="R758" s="7"/>
      <c r="S758" s="7"/>
      <c r="T758" s="7"/>
      <c r="U758" s="7"/>
      <c r="V758" s="7"/>
      <c r="W758" s="7"/>
      <c r="X758" s="7"/>
      <c r="Y758" s="7"/>
      <c r="Z758" s="7"/>
      <c r="AA758" s="7"/>
      <c r="AB758" s="7"/>
      <c r="AC758" s="7"/>
      <c r="AD758" s="7"/>
      <c r="AE758" s="7"/>
    </row>
    <row r="759" spans="1:31" ht="13.5" customHeight="1">
      <c r="A759" s="1"/>
      <c r="B759" s="1315"/>
      <c r="C759" s="3"/>
      <c r="D759" s="3"/>
      <c r="E759" s="9"/>
      <c r="F759" s="931"/>
      <c r="G759" s="3"/>
      <c r="H759" s="10"/>
      <c r="I759" s="7"/>
      <c r="J759" s="1327"/>
      <c r="K759" s="253"/>
      <c r="L759" s="253"/>
      <c r="M759" s="7"/>
      <c r="N759" s="7"/>
      <c r="O759" s="7"/>
      <c r="P759" s="7"/>
      <c r="Q759" s="3"/>
      <c r="R759" s="7"/>
      <c r="S759" s="7"/>
      <c r="T759" s="7"/>
      <c r="U759" s="7"/>
      <c r="V759" s="7"/>
      <c r="W759" s="7"/>
      <c r="X759" s="7"/>
      <c r="Y759" s="7"/>
      <c r="Z759" s="7"/>
      <c r="AA759" s="7"/>
      <c r="AB759" s="7"/>
      <c r="AC759" s="7"/>
      <c r="AD759" s="7"/>
      <c r="AE759" s="7"/>
    </row>
    <row r="760" spans="1:31" ht="13.5" customHeight="1">
      <c r="A760" s="1"/>
      <c r="B760" s="1315"/>
      <c r="C760" s="3"/>
      <c r="D760" s="3"/>
      <c r="E760" s="9"/>
      <c r="F760" s="931"/>
      <c r="G760" s="3"/>
      <c r="H760" s="10"/>
      <c r="I760" s="7"/>
      <c r="J760" s="1327"/>
      <c r="K760" s="253"/>
      <c r="L760" s="253"/>
      <c r="M760" s="7"/>
      <c r="N760" s="7"/>
      <c r="O760" s="7"/>
      <c r="P760" s="7"/>
      <c r="Q760" s="3"/>
      <c r="R760" s="7"/>
      <c r="S760" s="7"/>
      <c r="T760" s="7"/>
      <c r="U760" s="7"/>
      <c r="V760" s="7"/>
      <c r="W760" s="7"/>
      <c r="X760" s="7"/>
      <c r="Y760" s="7"/>
      <c r="Z760" s="7"/>
      <c r="AA760" s="7"/>
      <c r="AB760" s="7"/>
      <c r="AC760" s="7"/>
      <c r="AD760" s="7"/>
      <c r="AE760" s="7"/>
    </row>
    <row r="761" spans="1:31" ht="13.5" customHeight="1">
      <c r="A761" s="1"/>
      <c r="B761" s="1315"/>
      <c r="C761" s="3"/>
      <c r="D761" s="3"/>
      <c r="E761" s="9"/>
      <c r="F761" s="931"/>
      <c r="G761" s="3"/>
      <c r="H761" s="10"/>
      <c r="I761" s="7"/>
      <c r="J761" s="1327"/>
      <c r="K761" s="253"/>
      <c r="L761" s="253"/>
      <c r="M761" s="7"/>
      <c r="N761" s="7"/>
      <c r="O761" s="7"/>
      <c r="P761" s="7"/>
      <c r="Q761" s="3"/>
      <c r="R761" s="7"/>
      <c r="S761" s="7"/>
      <c r="T761" s="7"/>
      <c r="U761" s="7"/>
      <c r="V761" s="7"/>
      <c r="W761" s="7"/>
      <c r="X761" s="7"/>
      <c r="Y761" s="7"/>
      <c r="Z761" s="7"/>
      <c r="AA761" s="7"/>
      <c r="AB761" s="7"/>
      <c r="AC761" s="7"/>
      <c r="AD761" s="7"/>
      <c r="AE761" s="7"/>
    </row>
    <row r="762" spans="1:31" ht="13.5" customHeight="1">
      <c r="A762" s="1"/>
      <c r="B762" s="1315"/>
      <c r="C762" s="3"/>
      <c r="D762" s="3"/>
      <c r="E762" s="9"/>
      <c r="F762" s="931"/>
      <c r="G762" s="3"/>
      <c r="H762" s="10"/>
      <c r="I762" s="7"/>
      <c r="J762" s="1327"/>
      <c r="K762" s="253"/>
      <c r="L762" s="253"/>
      <c r="M762" s="7"/>
      <c r="N762" s="7"/>
      <c r="O762" s="7"/>
      <c r="P762" s="7"/>
      <c r="Q762" s="3"/>
      <c r="R762" s="7"/>
      <c r="S762" s="7"/>
      <c r="T762" s="7"/>
      <c r="U762" s="7"/>
      <c r="V762" s="7"/>
      <c r="W762" s="7"/>
      <c r="X762" s="7"/>
      <c r="Y762" s="7"/>
      <c r="Z762" s="7"/>
      <c r="AA762" s="7"/>
      <c r="AB762" s="7"/>
      <c r="AC762" s="7"/>
      <c r="AD762" s="7"/>
      <c r="AE762" s="7"/>
    </row>
    <row r="763" spans="1:31" ht="13.5" customHeight="1">
      <c r="A763" s="1"/>
      <c r="B763" s="1315"/>
      <c r="C763" s="3"/>
      <c r="D763" s="3"/>
      <c r="E763" s="9"/>
      <c r="F763" s="931"/>
      <c r="G763" s="3"/>
      <c r="H763" s="10"/>
      <c r="I763" s="7"/>
      <c r="J763" s="1327"/>
      <c r="K763" s="253"/>
      <c r="L763" s="253"/>
      <c r="M763" s="7"/>
      <c r="N763" s="7"/>
      <c r="O763" s="7"/>
      <c r="P763" s="7"/>
      <c r="Q763" s="3"/>
      <c r="R763" s="7"/>
      <c r="S763" s="7"/>
      <c r="T763" s="7"/>
      <c r="U763" s="7"/>
      <c r="V763" s="7"/>
      <c r="W763" s="7"/>
      <c r="X763" s="7"/>
      <c r="Y763" s="7"/>
      <c r="Z763" s="7"/>
      <c r="AA763" s="7"/>
      <c r="AB763" s="7"/>
      <c r="AC763" s="7"/>
      <c r="AD763" s="7"/>
      <c r="AE763" s="7"/>
    </row>
    <row r="764" spans="1:31" ht="13.5" customHeight="1">
      <c r="A764" s="1"/>
      <c r="B764" s="1315"/>
      <c r="C764" s="3"/>
      <c r="D764" s="3"/>
      <c r="E764" s="9"/>
      <c r="F764" s="931"/>
      <c r="G764" s="3"/>
      <c r="H764" s="10"/>
      <c r="I764" s="7"/>
      <c r="J764" s="1327"/>
      <c r="K764" s="253"/>
      <c r="L764" s="253"/>
      <c r="M764" s="7"/>
      <c r="N764" s="7"/>
      <c r="O764" s="7"/>
      <c r="P764" s="7"/>
      <c r="Q764" s="3"/>
      <c r="R764" s="7"/>
      <c r="S764" s="7"/>
      <c r="T764" s="7"/>
      <c r="U764" s="7"/>
      <c r="V764" s="7"/>
      <c r="W764" s="7"/>
      <c r="X764" s="7"/>
      <c r="Y764" s="7"/>
      <c r="Z764" s="7"/>
      <c r="AA764" s="7"/>
      <c r="AB764" s="7"/>
      <c r="AC764" s="7"/>
      <c r="AD764" s="7"/>
      <c r="AE764" s="7"/>
    </row>
    <row r="765" spans="1:31" ht="13.5" customHeight="1">
      <c r="A765" s="1"/>
      <c r="B765" s="1315"/>
      <c r="C765" s="3"/>
      <c r="D765" s="3"/>
      <c r="E765" s="9"/>
      <c r="F765" s="931"/>
      <c r="G765" s="3"/>
      <c r="H765" s="10"/>
      <c r="I765" s="7"/>
      <c r="J765" s="1327"/>
      <c r="K765" s="253"/>
      <c r="L765" s="253"/>
      <c r="M765" s="7"/>
      <c r="N765" s="7"/>
      <c r="O765" s="7"/>
      <c r="P765" s="7"/>
      <c r="Q765" s="3"/>
      <c r="R765" s="7"/>
      <c r="S765" s="7"/>
      <c r="T765" s="7"/>
      <c r="U765" s="7"/>
      <c r="V765" s="7"/>
      <c r="W765" s="7"/>
      <c r="X765" s="7"/>
      <c r="Y765" s="7"/>
      <c r="Z765" s="7"/>
      <c r="AA765" s="7"/>
      <c r="AB765" s="7"/>
      <c r="AC765" s="7"/>
      <c r="AD765" s="7"/>
      <c r="AE765" s="7"/>
    </row>
    <row r="766" spans="1:31" ht="13.5" customHeight="1">
      <c r="A766" s="1"/>
      <c r="B766" s="1315"/>
      <c r="C766" s="3"/>
      <c r="D766" s="3"/>
      <c r="E766" s="9"/>
      <c r="F766" s="931"/>
      <c r="G766" s="3"/>
      <c r="H766" s="10"/>
      <c r="I766" s="7"/>
      <c r="J766" s="1327"/>
      <c r="K766" s="253"/>
      <c r="L766" s="253"/>
      <c r="M766" s="7"/>
      <c r="N766" s="7"/>
      <c r="O766" s="7"/>
      <c r="P766" s="7"/>
      <c r="Q766" s="3"/>
      <c r="R766" s="7"/>
      <c r="S766" s="7"/>
      <c r="T766" s="7"/>
      <c r="U766" s="7"/>
      <c r="V766" s="7"/>
      <c r="W766" s="7"/>
      <c r="X766" s="7"/>
      <c r="Y766" s="7"/>
      <c r="Z766" s="7"/>
      <c r="AA766" s="7"/>
      <c r="AB766" s="7"/>
      <c r="AC766" s="7"/>
      <c r="AD766" s="7"/>
      <c r="AE766" s="7"/>
    </row>
    <row r="767" spans="1:31" ht="13.5" customHeight="1">
      <c r="A767" s="1"/>
      <c r="B767" s="1315"/>
      <c r="C767" s="3"/>
      <c r="D767" s="3"/>
      <c r="E767" s="9"/>
      <c r="F767" s="931"/>
      <c r="G767" s="3"/>
      <c r="H767" s="10"/>
      <c r="I767" s="7"/>
      <c r="J767" s="1327"/>
      <c r="K767" s="253"/>
      <c r="L767" s="253"/>
      <c r="M767" s="7"/>
      <c r="N767" s="7"/>
      <c r="O767" s="7"/>
      <c r="P767" s="7"/>
      <c r="Q767" s="3"/>
      <c r="R767" s="7"/>
      <c r="S767" s="7"/>
      <c r="T767" s="7"/>
      <c r="U767" s="7"/>
      <c r="V767" s="7"/>
      <c r="W767" s="7"/>
      <c r="X767" s="7"/>
      <c r="Y767" s="7"/>
      <c r="Z767" s="7"/>
      <c r="AA767" s="7"/>
      <c r="AB767" s="7"/>
      <c r="AC767" s="7"/>
      <c r="AD767" s="7"/>
      <c r="AE767" s="7"/>
    </row>
    <row r="768" spans="1:31" ht="13.5" customHeight="1">
      <c r="A768" s="1"/>
      <c r="B768" s="1315"/>
      <c r="C768" s="3"/>
      <c r="D768" s="3"/>
      <c r="E768" s="9"/>
      <c r="F768" s="931"/>
      <c r="G768" s="3"/>
      <c r="H768" s="10"/>
      <c r="I768" s="7"/>
      <c r="J768" s="1327"/>
      <c r="K768" s="253"/>
      <c r="L768" s="253"/>
      <c r="M768" s="7"/>
      <c r="N768" s="7"/>
      <c r="O768" s="7"/>
      <c r="P768" s="7"/>
      <c r="Q768" s="3"/>
      <c r="R768" s="7"/>
      <c r="S768" s="7"/>
      <c r="T768" s="7"/>
      <c r="U768" s="7"/>
      <c r="V768" s="7"/>
      <c r="W768" s="7"/>
      <c r="X768" s="7"/>
      <c r="Y768" s="7"/>
      <c r="Z768" s="7"/>
      <c r="AA768" s="7"/>
      <c r="AB768" s="7"/>
      <c r="AC768" s="7"/>
      <c r="AD768" s="7"/>
      <c r="AE768" s="7"/>
    </row>
    <row r="769" spans="1:31" ht="13.5" customHeight="1">
      <c r="A769" s="1"/>
      <c r="B769" s="1315"/>
      <c r="C769" s="3"/>
      <c r="D769" s="3"/>
      <c r="E769" s="9"/>
      <c r="F769" s="931"/>
      <c r="G769" s="3"/>
      <c r="H769" s="10"/>
      <c r="I769" s="7"/>
      <c r="J769" s="1327"/>
      <c r="K769" s="253"/>
      <c r="L769" s="253"/>
      <c r="M769" s="7"/>
      <c r="N769" s="7"/>
      <c r="O769" s="7"/>
      <c r="P769" s="7"/>
      <c r="Q769" s="3"/>
      <c r="R769" s="7"/>
      <c r="S769" s="7"/>
      <c r="T769" s="7"/>
      <c r="U769" s="7"/>
      <c r="V769" s="7"/>
      <c r="W769" s="7"/>
      <c r="X769" s="7"/>
      <c r="Y769" s="7"/>
      <c r="Z769" s="7"/>
      <c r="AA769" s="7"/>
      <c r="AB769" s="7"/>
      <c r="AC769" s="7"/>
      <c r="AD769" s="7"/>
      <c r="AE769" s="7"/>
    </row>
    <row r="770" spans="1:31" ht="13.5" customHeight="1">
      <c r="A770" s="1"/>
      <c r="B770" s="1315"/>
      <c r="C770" s="3"/>
      <c r="D770" s="3"/>
      <c r="E770" s="9"/>
      <c r="F770" s="931"/>
      <c r="G770" s="3"/>
      <c r="H770" s="10"/>
      <c r="I770" s="7"/>
      <c r="J770" s="1327"/>
      <c r="K770" s="253"/>
      <c r="L770" s="253"/>
      <c r="M770" s="7"/>
      <c r="N770" s="7"/>
      <c r="O770" s="7"/>
      <c r="P770" s="7"/>
      <c r="Q770" s="3"/>
      <c r="R770" s="7"/>
      <c r="S770" s="7"/>
      <c r="T770" s="7"/>
      <c r="U770" s="7"/>
      <c r="V770" s="7"/>
      <c r="W770" s="7"/>
      <c r="X770" s="7"/>
      <c r="Y770" s="7"/>
      <c r="Z770" s="7"/>
      <c r="AA770" s="7"/>
      <c r="AB770" s="7"/>
      <c r="AC770" s="7"/>
      <c r="AD770" s="7"/>
      <c r="AE770" s="7"/>
    </row>
    <row r="771" spans="1:31" ht="13.5" customHeight="1">
      <c r="A771" s="1"/>
      <c r="B771" s="1315"/>
      <c r="C771" s="3"/>
      <c r="D771" s="3"/>
      <c r="E771" s="9"/>
      <c r="F771" s="931"/>
      <c r="G771" s="3"/>
      <c r="H771" s="10"/>
      <c r="I771" s="7"/>
      <c r="J771" s="1327"/>
      <c r="K771" s="253"/>
      <c r="L771" s="253"/>
      <c r="M771" s="7"/>
      <c r="N771" s="7"/>
      <c r="O771" s="7"/>
      <c r="P771" s="7"/>
      <c r="Q771" s="3"/>
      <c r="R771" s="7"/>
      <c r="S771" s="7"/>
      <c r="T771" s="7"/>
      <c r="U771" s="7"/>
      <c r="V771" s="7"/>
      <c r="W771" s="7"/>
      <c r="X771" s="7"/>
      <c r="Y771" s="7"/>
      <c r="Z771" s="7"/>
      <c r="AA771" s="7"/>
      <c r="AB771" s="7"/>
      <c r="AC771" s="7"/>
      <c r="AD771" s="7"/>
      <c r="AE771" s="7"/>
    </row>
    <row r="772" spans="1:31" ht="13.5" customHeight="1">
      <c r="A772" s="1"/>
      <c r="B772" s="1315"/>
      <c r="C772" s="3"/>
      <c r="D772" s="3"/>
      <c r="E772" s="9"/>
      <c r="F772" s="931"/>
      <c r="G772" s="3"/>
      <c r="H772" s="10"/>
      <c r="I772" s="7"/>
      <c r="J772" s="1327"/>
      <c r="K772" s="253"/>
      <c r="L772" s="253"/>
      <c r="M772" s="7"/>
      <c r="N772" s="7"/>
      <c r="O772" s="7"/>
      <c r="P772" s="7"/>
      <c r="Q772" s="3"/>
      <c r="R772" s="7"/>
      <c r="S772" s="7"/>
      <c r="T772" s="7"/>
      <c r="U772" s="7"/>
      <c r="V772" s="7"/>
      <c r="W772" s="7"/>
      <c r="X772" s="7"/>
      <c r="Y772" s="7"/>
      <c r="Z772" s="7"/>
      <c r="AA772" s="7"/>
      <c r="AB772" s="7"/>
      <c r="AC772" s="7"/>
      <c r="AD772" s="7"/>
      <c r="AE772" s="7"/>
    </row>
    <row r="773" spans="1:31" ht="13.5" customHeight="1">
      <c r="A773" s="1"/>
      <c r="B773" s="1315"/>
      <c r="C773" s="3"/>
      <c r="D773" s="3"/>
      <c r="E773" s="9"/>
      <c r="F773" s="931"/>
      <c r="G773" s="3"/>
      <c r="H773" s="10"/>
      <c r="I773" s="7"/>
      <c r="J773" s="1327"/>
      <c r="K773" s="253"/>
      <c r="L773" s="253"/>
      <c r="M773" s="7"/>
      <c r="N773" s="7"/>
      <c r="O773" s="7"/>
      <c r="P773" s="7"/>
      <c r="Q773" s="3"/>
      <c r="R773" s="7"/>
      <c r="S773" s="7"/>
      <c r="T773" s="7"/>
      <c r="U773" s="7"/>
      <c r="V773" s="7"/>
      <c r="W773" s="7"/>
      <c r="X773" s="7"/>
      <c r="Y773" s="7"/>
      <c r="Z773" s="7"/>
      <c r="AA773" s="7"/>
      <c r="AB773" s="7"/>
      <c r="AC773" s="7"/>
      <c r="AD773" s="7"/>
      <c r="AE773" s="7"/>
    </row>
    <row r="774" spans="1:31" ht="13.5" customHeight="1">
      <c r="A774" s="1"/>
      <c r="B774" s="1315"/>
      <c r="C774" s="3"/>
      <c r="D774" s="3"/>
      <c r="E774" s="9"/>
      <c r="F774" s="931"/>
      <c r="G774" s="3"/>
      <c r="H774" s="10"/>
      <c r="I774" s="7"/>
      <c r="J774" s="1327"/>
      <c r="K774" s="253"/>
      <c r="L774" s="253"/>
      <c r="M774" s="7"/>
      <c r="N774" s="7"/>
      <c r="O774" s="7"/>
      <c r="P774" s="7"/>
      <c r="Q774" s="3"/>
      <c r="R774" s="7"/>
      <c r="S774" s="7"/>
      <c r="T774" s="7"/>
      <c r="U774" s="7"/>
      <c r="V774" s="7"/>
      <c r="W774" s="7"/>
      <c r="X774" s="7"/>
      <c r="Y774" s="7"/>
      <c r="Z774" s="7"/>
      <c r="AA774" s="7"/>
      <c r="AB774" s="7"/>
      <c r="AC774" s="7"/>
      <c r="AD774" s="7"/>
      <c r="AE774" s="7"/>
    </row>
    <row r="775" spans="1:31" ht="13.5" customHeight="1">
      <c r="A775" s="1"/>
      <c r="B775" s="1315"/>
      <c r="C775" s="3"/>
      <c r="D775" s="3"/>
      <c r="E775" s="9"/>
      <c r="F775" s="931"/>
      <c r="G775" s="3"/>
      <c r="H775" s="10"/>
      <c r="I775" s="7"/>
      <c r="J775" s="1327"/>
      <c r="K775" s="253"/>
      <c r="L775" s="253"/>
      <c r="M775" s="7"/>
      <c r="N775" s="7"/>
      <c r="O775" s="7"/>
      <c r="P775" s="7"/>
      <c r="Q775" s="3"/>
      <c r="R775" s="7"/>
      <c r="S775" s="7"/>
      <c r="T775" s="7"/>
      <c r="U775" s="7"/>
      <c r="V775" s="7"/>
      <c r="W775" s="7"/>
      <c r="X775" s="7"/>
      <c r="Y775" s="7"/>
      <c r="Z775" s="7"/>
      <c r="AA775" s="7"/>
      <c r="AB775" s="7"/>
      <c r="AC775" s="7"/>
      <c r="AD775" s="7"/>
      <c r="AE775" s="7"/>
    </row>
    <row r="776" spans="1:31" ht="13.5" customHeight="1">
      <c r="A776" s="1"/>
      <c r="B776" s="1315"/>
      <c r="C776" s="3"/>
      <c r="D776" s="3"/>
      <c r="E776" s="9"/>
      <c r="F776" s="931"/>
      <c r="G776" s="3"/>
      <c r="H776" s="10"/>
      <c r="I776" s="7"/>
      <c r="J776" s="1327"/>
      <c r="K776" s="253"/>
      <c r="L776" s="253"/>
      <c r="M776" s="7"/>
      <c r="N776" s="7"/>
      <c r="O776" s="7"/>
      <c r="P776" s="7"/>
      <c r="Q776" s="3"/>
      <c r="R776" s="7"/>
      <c r="S776" s="7"/>
      <c r="T776" s="7"/>
      <c r="U776" s="7"/>
      <c r="V776" s="7"/>
      <c r="W776" s="7"/>
      <c r="X776" s="7"/>
      <c r="Y776" s="7"/>
      <c r="Z776" s="7"/>
      <c r="AA776" s="7"/>
      <c r="AB776" s="7"/>
      <c r="AC776" s="7"/>
      <c r="AD776" s="7"/>
      <c r="AE776" s="7"/>
    </row>
    <row r="777" spans="1:31" ht="13.5" customHeight="1">
      <c r="A777" s="1"/>
      <c r="B777" s="1315"/>
      <c r="C777" s="3"/>
      <c r="D777" s="3"/>
      <c r="E777" s="9"/>
      <c r="F777" s="931"/>
      <c r="G777" s="3"/>
      <c r="H777" s="10"/>
      <c r="I777" s="7"/>
      <c r="J777" s="1327"/>
      <c r="K777" s="253"/>
      <c r="L777" s="253"/>
      <c r="M777" s="7"/>
      <c r="N777" s="7"/>
      <c r="O777" s="7"/>
      <c r="P777" s="7"/>
      <c r="Q777" s="3"/>
      <c r="R777" s="7"/>
      <c r="S777" s="7"/>
      <c r="T777" s="7"/>
      <c r="U777" s="7"/>
      <c r="V777" s="7"/>
      <c r="W777" s="7"/>
      <c r="X777" s="7"/>
      <c r="Y777" s="7"/>
      <c r="Z777" s="7"/>
      <c r="AA777" s="7"/>
      <c r="AB777" s="7"/>
      <c r="AC777" s="7"/>
      <c r="AD777" s="7"/>
      <c r="AE777" s="7"/>
    </row>
    <row r="778" spans="1:31" ht="13.5" customHeight="1">
      <c r="A778" s="1"/>
      <c r="B778" s="1315"/>
      <c r="C778" s="3"/>
      <c r="D778" s="3"/>
      <c r="E778" s="9"/>
      <c r="F778" s="931"/>
      <c r="G778" s="3"/>
      <c r="H778" s="10"/>
      <c r="I778" s="7"/>
      <c r="J778" s="1327"/>
      <c r="K778" s="253"/>
      <c r="L778" s="253"/>
      <c r="M778" s="7"/>
      <c r="N778" s="7"/>
      <c r="O778" s="7"/>
      <c r="P778" s="7"/>
      <c r="Q778" s="3"/>
      <c r="R778" s="7"/>
      <c r="S778" s="7"/>
      <c r="T778" s="7"/>
      <c r="U778" s="7"/>
      <c r="V778" s="7"/>
      <c r="W778" s="7"/>
      <c r="X778" s="7"/>
      <c r="Y778" s="7"/>
      <c r="Z778" s="7"/>
      <c r="AA778" s="7"/>
      <c r="AB778" s="7"/>
      <c r="AC778" s="7"/>
      <c r="AD778" s="7"/>
      <c r="AE778" s="7"/>
    </row>
    <row r="779" spans="1:31" ht="13.5" customHeight="1">
      <c r="A779" s="1"/>
      <c r="B779" s="1315"/>
      <c r="C779" s="3"/>
      <c r="D779" s="3"/>
      <c r="E779" s="9"/>
      <c r="F779" s="931"/>
      <c r="G779" s="3"/>
      <c r="H779" s="10"/>
      <c r="I779" s="7"/>
      <c r="J779" s="1327"/>
      <c r="K779" s="253"/>
      <c r="L779" s="253"/>
      <c r="M779" s="7"/>
      <c r="N779" s="7"/>
      <c r="O779" s="7"/>
      <c r="P779" s="7"/>
      <c r="Q779" s="3"/>
      <c r="R779" s="7"/>
      <c r="S779" s="7"/>
      <c r="T779" s="7"/>
      <c r="U779" s="7"/>
      <c r="V779" s="7"/>
      <c r="W779" s="7"/>
      <c r="X779" s="7"/>
      <c r="Y779" s="7"/>
      <c r="Z779" s="7"/>
      <c r="AA779" s="7"/>
      <c r="AB779" s="7"/>
      <c r="AC779" s="7"/>
      <c r="AD779" s="7"/>
      <c r="AE779" s="7"/>
    </row>
    <row r="780" spans="1:31" ht="13.5" customHeight="1">
      <c r="A780" s="1"/>
      <c r="B780" s="1315"/>
      <c r="C780" s="3"/>
      <c r="D780" s="3"/>
      <c r="E780" s="9"/>
      <c r="F780" s="931"/>
      <c r="G780" s="3"/>
      <c r="H780" s="10"/>
      <c r="I780" s="7"/>
      <c r="J780" s="1327"/>
      <c r="K780" s="253"/>
      <c r="L780" s="253"/>
      <c r="M780" s="7"/>
      <c r="N780" s="7"/>
      <c r="O780" s="7"/>
      <c r="P780" s="7"/>
      <c r="Q780" s="3"/>
      <c r="R780" s="7"/>
      <c r="S780" s="7"/>
      <c r="T780" s="7"/>
      <c r="U780" s="7"/>
      <c r="V780" s="7"/>
      <c r="W780" s="7"/>
      <c r="X780" s="7"/>
      <c r="Y780" s="7"/>
      <c r="Z780" s="7"/>
      <c r="AA780" s="7"/>
      <c r="AB780" s="7"/>
      <c r="AC780" s="7"/>
      <c r="AD780" s="7"/>
      <c r="AE780" s="7"/>
    </row>
    <row r="781" spans="1:31" ht="13.5" customHeight="1">
      <c r="A781" s="1"/>
      <c r="B781" s="1315"/>
      <c r="C781" s="3"/>
      <c r="D781" s="3"/>
      <c r="E781" s="9"/>
      <c r="F781" s="931"/>
      <c r="G781" s="3"/>
      <c r="H781" s="10"/>
      <c r="I781" s="7"/>
      <c r="J781" s="1327"/>
      <c r="K781" s="253"/>
      <c r="L781" s="253"/>
      <c r="M781" s="7"/>
      <c r="N781" s="7"/>
      <c r="O781" s="7"/>
      <c r="P781" s="7"/>
      <c r="Q781" s="3"/>
      <c r="R781" s="7"/>
      <c r="S781" s="7"/>
      <c r="T781" s="7"/>
      <c r="U781" s="7"/>
      <c r="V781" s="7"/>
      <c r="W781" s="7"/>
      <c r="X781" s="7"/>
      <c r="Y781" s="7"/>
      <c r="Z781" s="7"/>
      <c r="AA781" s="7"/>
      <c r="AB781" s="7"/>
      <c r="AC781" s="7"/>
      <c r="AD781" s="7"/>
      <c r="AE781" s="7"/>
    </row>
    <row r="782" spans="1:31" ht="13.5" customHeight="1">
      <c r="A782" s="1"/>
      <c r="B782" s="1315"/>
      <c r="C782" s="3"/>
      <c r="D782" s="3"/>
      <c r="E782" s="9"/>
      <c r="F782" s="931"/>
      <c r="G782" s="3"/>
      <c r="H782" s="10"/>
      <c r="I782" s="7"/>
      <c r="J782" s="1327"/>
      <c r="K782" s="253"/>
      <c r="L782" s="253"/>
      <c r="M782" s="7"/>
      <c r="N782" s="7"/>
      <c r="O782" s="7"/>
      <c r="P782" s="7"/>
      <c r="Q782" s="3"/>
      <c r="R782" s="7"/>
      <c r="S782" s="7"/>
      <c r="T782" s="7"/>
      <c r="U782" s="7"/>
      <c r="V782" s="7"/>
      <c r="W782" s="7"/>
      <c r="X782" s="7"/>
      <c r="Y782" s="7"/>
      <c r="Z782" s="7"/>
      <c r="AA782" s="7"/>
      <c r="AB782" s="7"/>
      <c r="AC782" s="7"/>
      <c r="AD782" s="7"/>
      <c r="AE782" s="7"/>
    </row>
    <row r="783" spans="1:31" ht="13.5" customHeight="1">
      <c r="A783" s="1"/>
      <c r="B783" s="1315"/>
      <c r="C783" s="3"/>
      <c r="D783" s="3"/>
      <c r="E783" s="9"/>
      <c r="F783" s="931"/>
      <c r="G783" s="3"/>
      <c r="H783" s="10"/>
      <c r="I783" s="7"/>
      <c r="J783" s="1327"/>
      <c r="K783" s="253"/>
      <c r="L783" s="253"/>
      <c r="M783" s="7"/>
      <c r="N783" s="7"/>
      <c r="O783" s="7"/>
      <c r="P783" s="7"/>
      <c r="Q783" s="3"/>
      <c r="R783" s="7"/>
      <c r="S783" s="7"/>
      <c r="T783" s="7"/>
      <c r="U783" s="7"/>
      <c r="V783" s="7"/>
      <c r="W783" s="7"/>
      <c r="X783" s="7"/>
      <c r="Y783" s="7"/>
      <c r="Z783" s="7"/>
      <c r="AA783" s="7"/>
      <c r="AB783" s="7"/>
      <c r="AC783" s="7"/>
      <c r="AD783" s="7"/>
      <c r="AE783" s="7"/>
    </row>
    <row r="784" spans="1:31" ht="13.5" customHeight="1">
      <c r="A784" s="1"/>
      <c r="B784" s="1315"/>
      <c r="C784" s="3"/>
      <c r="D784" s="3"/>
      <c r="E784" s="9"/>
      <c r="F784" s="931"/>
      <c r="G784" s="3"/>
      <c r="H784" s="10"/>
      <c r="I784" s="7"/>
      <c r="J784" s="1327"/>
      <c r="K784" s="253"/>
      <c r="L784" s="253"/>
      <c r="M784" s="7"/>
      <c r="N784" s="7"/>
      <c r="O784" s="7"/>
      <c r="P784" s="7"/>
      <c r="Q784" s="3"/>
      <c r="R784" s="7"/>
      <c r="S784" s="7"/>
      <c r="T784" s="7"/>
      <c r="U784" s="7"/>
      <c r="V784" s="7"/>
      <c r="W784" s="7"/>
      <c r="X784" s="7"/>
      <c r="Y784" s="7"/>
      <c r="Z784" s="7"/>
      <c r="AA784" s="7"/>
      <c r="AB784" s="7"/>
      <c r="AC784" s="7"/>
      <c r="AD784" s="7"/>
      <c r="AE784" s="7"/>
    </row>
    <row r="785" spans="1:31" ht="13.5" customHeight="1">
      <c r="A785" s="1"/>
      <c r="B785" s="1315"/>
      <c r="C785" s="3"/>
      <c r="D785" s="3"/>
      <c r="E785" s="9"/>
      <c r="F785" s="931"/>
      <c r="G785" s="3"/>
      <c r="H785" s="10"/>
      <c r="I785" s="7"/>
      <c r="J785" s="1327"/>
      <c r="K785" s="253"/>
      <c r="L785" s="253"/>
      <c r="M785" s="7"/>
      <c r="N785" s="7"/>
      <c r="O785" s="7"/>
      <c r="P785" s="7"/>
      <c r="Q785" s="3"/>
      <c r="R785" s="7"/>
      <c r="S785" s="7"/>
      <c r="T785" s="7"/>
      <c r="U785" s="7"/>
      <c r="V785" s="7"/>
      <c r="W785" s="7"/>
      <c r="X785" s="7"/>
      <c r="Y785" s="7"/>
      <c r="Z785" s="7"/>
      <c r="AA785" s="7"/>
      <c r="AB785" s="7"/>
      <c r="AC785" s="7"/>
      <c r="AD785" s="7"/>
      <c r="AE785" s="7"/>
    </row>
    <row r="786" spans="1:31" ht="13.5" customHeight="1">
      <c r="A786" s="1"/>
      <c r="B786" s="1315"/>
      <c r="C786" s="3"/>
      <c r="D786" s="3"/>
      <c r="E786" s="9"/>
      <c r="F786" s="931"/>
      <c r="G786" s="3"/>
      <c r="H786" s="10"/>
      <c r="I786" s="7"/>
      <c r="J786" s="1327"/>
      <c r="K786" s="253"/>
      <c r="L786" s="253"/>
      <c r="M786" s="7"/>
      <c r="N786" s="7"/>
      <c r="O786" s="7"/>
      <c r="P786" s="7"/>
      <c r="Q786" s="3"/>
      <c r="R786" s="7"/>
      <c r="S786" s="7"/>
      <c r="T786" s="7"/>
      <c r="U786" s="7"/>
      <c r="V786" s="7"/>
      <c r="W786" s="7"/>
      <c r="X786" s="7"/>
      <c r="Y786" s="7"/>
      <c r="Z786" s="7"/>
      <c r="AA786" s="7"/>
      <c r="AB786" s="7"/>
      <c r="AC786" s="7"/>
      <c r="AD786" s="7"/>
      <c r="AE786" s="7"/>
    </row>
    <row r="787" spans="1:31" ht="13.5" customHeight="1">
      <c r="A787" s="1"/>
      <c r="B787" s="1315"/>
      <c r="C787" s="3"/>
      <c r="D787" s="3"/>
      <c r="E787" s="9"/>
      <c r="F787" s="931"/>
      <c r="G787" s="3"/>
      <c r="H787" s="10"/>
      <c r="I787" s="7"/>
      <c r="J787" s="1327"/>
      <c r="K787" s="253"/>
      <c r="L787" s="253"/>
      <c r="M787" s="7"/>
      <c r="N787" s="7"/>
      <c r="O787" s="7"/>
      <c r="P787" s="7"/>
      <c r="Q787" s="3"/>
      <c r="R787" s="7"/>
      <c r="S787" s="7"/>
      <c r="T787" s="7"/>
      <c r="U787" s="7"/>
      <c r="V787" s="7"/>
      <c r="W787" s="7"/>
      <c r="X787" s="7"/>
      <c r="Y787" s="7"/>
      <c r="Z787" s="7"/>
      <c r="AA787" s="7"/>
      <c r="AB787" s="7"/>
      <c r="AC787" s="7"/>
      <c r="AD787" s="7"/>
      <c r="AE787" s="7"/>
    </row>
    <row r="788" spans="1:31" ht="13.5" customHeight="1">
      <c r="A788" s="1"/>
      <c r="B788" s="1315"/>
      <c r="C788" s="3"/>
      <c r="D788" s="3"/>
      <c r="E788" s="9"/>
      <c r="F788" s="931"/>
      <c r="G788" s="3"/>
      <c r="H788" s="10"/>
      <c r="I788" s="7"/>
      <c r="J788" s="1327"/>
      <c r="K788" s="253"/>
      <c r="L788" s="253"/>
      <c r="M788" s="7"/>
      <c r="N788" s="7"/>
      <c r="O788" s="7"/>
      <c r="P788" s="7"/>
      <c r="Q788" s="3"/>
      <c r="R788" s="7"/>
      <c r="S788" s="7"/>
      <c r="T788" s="7"/>
      <c r="U788" s="7"/>
      <c r="V788" s="7"/>
      <c r="W788" s="7"/>
      <c r="X788" s="7"/>
      <c r="Y788" s="7"/>
      <c r="Z788" s="7"/>
      <c r="AA788" s="7"/>
      <c r="AB788" s="7"/>
      <c r="AC788" s="7"/>
      <c r="AD788" s="7"/>
      <c r="AE788" s="7"/>
    </row>
    <row r="789" spans="1:31" ht="13.5" customHeight="1">
      <c r="A789" s="1"/>
      <c r="B789" s="1315"/>
      <c r="C789" s="3"/>
      <c r="D789" s="3"/>
      <c r="E789" s="9"/>
      <c r="F789" s="931"/>
      <c r="G789" s="3"/>
      <c r="H789" s="10"/>
      <c r="I789" s="7"/>
      <c r="J789" s="1327"/>
      <c r="K789" s="253"/>
      <c r="L789" s="253"/>
      <c r="M789" s="7"/>
      <c r="N789" s="7"/>
      <c r="O789" s="7"/>
      <c r="P789" s="7"/>
      <c r="Q789" s="3"/>
      <c r="R789" s="7"/>
      <c r="S789" s="7"/>
      <c r="T789" s="7"/>
      <c r="U789" s="7"/>
      <c r="V789" s="7"/>
      <c r="W789" s="7"/>
      <c r="X789" s="7"/>
      <c r="Y789" s="7"/>
      <c r="Z789" s="7"/>
      <c r="AA789" s="7"/>
      <c r="AB789" s="7"/>
      <c r="AC789" s="7"/>
      <c r="AD789" s="7"/>
      <c r="AE789" s="7"/>
    </row>
    <row r="790" spans="1:31" ht="13.5" customHeight="1">
      <c r="A790" s="1"/>
      <c r="B790" s="1315"/>
      <c r="C790" s="3"/>
      <c r="D790" s="3"/>
      <c r="E790" s="9"/>
      <c r="F790" s="931"/>
      <c r="G790" s="3"/>
      <c r="H790" s="10"/>
      <c r="I790" s="7"/>
      <c r="J790" s="1327"/>
      <c r="K790" s="253"/>
      <c r="L790" s="253"/>
      <c r="M790" s="7"/>
      <c r="N790" s="7"/>
      <c r="O790" s="7"/>
      <c r="P790" s="7"/>
      <c r="Q790" s="3"/>
      <c r="R790" s="7"/>
      <c r="S790" s="7"/>
      <c r="T790" s="7"/>
      <c r="U790" s="7"/>
      <c r="V790" s="7"/>
      <c r="W790" s="7"/>
      <c r="X790" s="7"/>
      <c r="Y790" s="7"/>
      <c r="Z790" s="7"/>
      <c r="AA790" s="7"/>
      <c r="AB790" s="7"/>
      <c r="AC790" s="7"/>
      <c r="AD790" s="7"/>
      <c r="AE790" s="7"/>
    </row>
    <row r="791" spans="1:31" ht="13.5" customHeight="1">
      <c r="A791" s="1"/>
      <c r="B791" s="1315"/>
      <c r="C791" s="3"/>
      <c r="D791" s="3"/>
      <c r="E791" s="9"/>
      <c r="F791" s="931"/>
      <c r="G791" s="3"/>
      <c r="H791" s="10"/>
      <c r="I791" s="7"/>
      <c r="J791" s="1327"/>
      <c r="K791" s="253"/>
      <c r="L791" s="253"/>
      <c r="M791" s="7"/>
      <c r="N791" s="7"/>
      <c r="O791" s="7"/>
      <c r="P791" s="7"/>
      <c r="Q791" s="3"/>
      <c r="R791" s="7"/>
      <c r="S791" s="7"/>
      <c r="T791" s="7"/>
      <c r="U791" s="7"/>
      <c r="V791" s="7"/>
      <c r="W791" s="7"/>
      <c r="X791" s="7"/>
      <c r="Y791" s="7"/>
      <c r="Z791" s="7"/>
      <c r="AA791" s="7"/>
      <c r="AB791" s="7"/>
      <c r="AC791" s="7"/>
      <c r="AD791" s="7"/>
      <c r="AE791" s="7"/>
    </row>
    <row r="792" spans="1:31" ht="13.5" customHeight="1">
      <c r="A792" s="1"/>
      <c r="B792" s="1315"/>
      <c r="C792" s="3"/>
      <c r="D792" s="3"/>
      <c r="E792" s="9"/>
      <c r="F792" s="931"/>
      <c r="G792" s="3"/>
      <c r="H792" s="10"/>
      <c r="I792" s="7"/>
      <c r="J792" s="1327"/>
      <c r="K792" s="253"/>
      <c r="L792" s="253"/>
      <c r="M792" s="7"/>
      <c r="N792" s="7"/>
      <c r="O792" s="7"/>
      <c r="P792" s="7"/>
      <c r="Q792" s="3"/>
      <c r="R792" s="7"/>
      <c r="S792" s="7"/>
      <c r="T792" s="7"/>
      <c r="U792" s="7"/>
      <c r="V792" s="7"/>
      <c r="W792" s="7"/>
      <c r="X792" s="7"/>
      <c r="Y792" s="7"/>
      <c r="Z792" s="7"/>
      <c r="AA792" s="7"/>
      <c r="AB792" s="7"/>
      <c r="AC792" s="7"/>
      <c r="AD792" s="7"/>
      <c r="AE792" s="7"/>
    </row>
    <row r="793" spans="1:31" ht="13.5" customHeight="1">
      <c r="A793" s="1"/>
      <c r="B793" s="1315"/>
      <c r="C793" s="3"/>
      <c r="D793" s="3"/>
      <c r="E793" s="9"/>
      <c r="F793" s="931"/>
      <c r="G793" s="3"/>
      <c r="H793" s="10"/>
      <c r="I793" s="7"/>
      <c r="J793" s="1327"/>
      <c r="K793" s="253"/>
      <c r="L793" s="253"/>
      <c r="M793" s="7"/>
      <c r="N793" s="7"/>
      <c r="O793" s="7"/>
      <c r="P793" s="7"/>
      <c r="Q793" s="3"/>
      <c r="R793" s="7"/>
      <c r="S793" s="7"/>
      <c r="T793" s="7"/>
      <c r="U793" s="7"/>
      <c r="V793" s="7"/>
      <c r="W793" s="7"/>
      <c r="X793" s="7"/>
      <c r="Y793" s="7"/>
      <c r="Z793" s="7"/>
      <c r="AA793" s="7"/>
      <c r="AB793" s="7"/>
      <c r="AC793" s="7"/>
      <c r="AD793" s="7"/>
      <c r="AE793" s="7"/>
    </row>
    <row r="794" spans="1:31" ht="13.5" customHeight="1">
      <c r="A794" s="1"/>
      <c r="B794" s="1315"/>
      <c r="C794" s="3"/>
      <c r="D794" s="3"/>
      <c r="E794" s="9"/>
      <c r="F794" s="931"/>
      <c r="G794" s="3"/>
      <c r="H794" s="10"/>
      <c r="I794" s="7"/>
      <c r="J794" s="1327"/>
      <c r="K794" s="253"/>
      <c r="L794" s="253"/>
      <c r="M794" s="7"/>
      <c r="N794" s="7"/>
      <c r="O794" s="7"/>
      <c r="P794" s="7"/>
      <c r="Q794" s="3"/>
      <c r="R794" s="7"/>
      <c r="S794" s="7"/>
      <c r="T794" s="7"/>
      <c r="U794" s="7"/>
      <c r="V794" s="7"/>
      <c r="W794" s="7"/>
      <c r="X794" s="7"/>
      <c r="Y794" s="7"/>
      <c r="Z794" s="7"/>
      <c r="AA794" s="7"/>
      <c r="AB794" s="7"/>
      <c r="AC794" s="7"/>
      <c r="AD794" s="7"/>
      <c r="AE794" s="7"/>
    </row>
    <row r="795" spans="1:31" ht="13.5" customHeight="1">
      <c r="A795" s="1"/>
      <c r="B795" s="1315"/>
      <c r="C795" s="3"/>
      <c r="D795" s="3"/>
      <c r="E795" s="9"/>
      <c r="F795" s="931"/>
      <c r="G795" s="3"/>
      <c r="H795" s="10"/>
      <c r="I795" s="7"/>
      <c r="J795" s="1327"/>
      <c r="K795" s="253"/>
      <c r="L795" s="253"/>
      <c r="M795" s="7"/>
      <c r="N795" s="7"/>
      <c r="O795" s="7"/>
      <c r="P795" s="7"/>
      <c r="Q795" s="3"/>
      <c r="R795" s="7"/>
      <c r="S795" s="7"/>
      <c r="T795" s="7"/>
      <c r="U795" s="7"/>
      <c r="V795" s="7"/>
      <c r="W795" s="7"/>
      <c r="X795" s="7"/>
      <c r="Y795" s="7"/>
      <c r="Z795" s="7"/>
      <c r="AA795" s="7"/>
      <c r="AB795" s="7"/>
      <c r="AC795" s="7"/>
      <c r="AD795" s="7"/>
      <c r="AE795" s="7"/>
    </row>
    <row r="796" spans="1:31" ht="13.5" customHeight="1">
      <c r="A796" s="1"/>
      <c r="B796" s="1315"/>
      <c r="C796" s="3"/>
      <c r="D796" s="3"/>
      <c r="E796" s="9"/>
      <c r="F796" s="931"/>
      <c r="G796" s="3"/>
      <c r="H796" s="10"/>
      <c r="I796" s="7"/>
      <c r="J796" s="1327"/>
      <c r="K796" s="253"/>
      <c r="L796" s="253"/>
      <c r="M796" s="7"/>
      <c r="N796" s="7"/>
      <c r="O796" s="7"/>
      <c r="P796" s="7"/>
      <c r="Q796" s="3"/>
      <c r="R796" s="7"/>
      <c r="S796" s="7"/>
      <c r="T796" s="7"/>
      <c r="U796" s="7"/>
      <c r="V796" s="7"/>
      <c r="W796" s="7"/>
      <c r="X796" s="7"/>
      <c r="Y796" s="7"/>
      <c r="Z796" s="7"/>
      <c r="AA796" s="7"/>
      <c r="AB796" s="7"/>
      <c r="AC796" s="7"/>
      <c r="AD796" s="7"/>
      <c r="AE796" s="7"/>
    </row>
    <row r="797" spans="1:31" ht="13.5" customHeight="1">
      <c r="A797" s="1"/>
      <c r="B797" s="1315"/>
      <c r="C797" s="3"/>
      <c r="D797" s="3"/>
      <c r="E797" s="9"/>
      <c r="F797" s="931"/>
      <c r="G797" s="3"/>
      <c r="H797" s="10"/>
      <c r="I797" s="7"/>
      <c r="J797" s="1327"/>
      <c r="K797" s="253"/>
      <c r="L797" s="253"/>
      <c r="M797" s="7"/>
      <c r="N797" s="7"/>
      <c r="O797" s="7"/>
      <c r="P797" s="7"/>
      <c r="Q797" s="3"/>
      <c r="R797" s="7"/>
      <c r="S797" s="7"/>
      <c r="T797" s="7"/>
      <c r="U797" s="7"/>
      <c r="V797" s="7"/>
      <c r="W797" s="7"/>
      <c r="X797" s="7"/>
      <c r="Y797" s="7"/>
      <c r="Z797" s="7"/>
      <c r="AA797" s="7"/>
      <c r="AB797" s="7"/>
      <c r="AC797" s="7"/>
      <c r="AD797" s="7"/>
      <c r="AE797" s="7"/>
    </row>
    <row r="798" spans="1:31" ht="13.5" customHeight="1">
      <c r="A798" s="1"/>
      <c r="B798" s="1315"/>
      <c r="C798" s="3"/>
      <c r="D798" s="3"/>
      <c r="E798" s="9"/>
      <c r="F798" s="931"/>
      <c r="G798" s="3"/>
      <c r="H798" s="10"/>
      <c r="I798" s="7"/>
      <c r="J798" s="1327"/>
      <c r="K798" s="253"/>
      <c r="L798" s="253"/>
      <c r="M798" s="7"/>
      <c r="N798" s="7"/>
      <c r="O798" s="7"/>
      <c r="P798" s="7"/>
      <c r="Q798" s="3"/>
      <c r="R798" s="7"/>
      <c r="S798" s="7"/>
      <c r="T798" s="7"/>
      <c r="U798" s="7"/>
      <c r="V798" s="7"/>
      <c r="W798" s="7"/>
      <c r="X798" s="7"/>
      <c r="Y798" s="7"/>
      <c r="Z798" s="7"/>
      <c r="AA798" s="7"/>
      <c r="AB798" s="7"/>
      <c r="AC798" s="7"/>
      <c r="AD798" s="7"/>
      <c r="AE798" s="7"/>
    </row>
    <row r="799" spans="1:31" ht="13.5" customHeight="1">
      <c r="A799" s="1"/>
      <c r="B799" s="1315"/>
      <c r="C799" s="3"/>
      <c r="D799" s="3"/>
      <c r="E799" s="9"/>
      <c r="F799" s="931"/>
      <c r="G799" s="3"/>
      <c r="H799" s="10"/>
      <c r="I799" s="7"/>
      <c r="J799" s="1327"/>
      <c r="K799" s="253"/>
      <c r="L799" s="253"/>
      <c r="M799" s="7"/>
      <c r="N799" s="7"/>
      <c r="O799" s="7"/>
      <c r="P799" s="7"/>
      <c r="Q799" s="3"/>
      <c r="R799" s="7"/>
      <c r="S799" s="7"/>
      <c r="T799" s="7"/>
      <c r="U799" s="7"/>
      <c r="V799" s="7"/>
      <c r="W799" s="7"/>
      <c r="X799" s="7"/>
      <c r="Y799" s="7"/>
      <c r="Z799" s="7"/>
      <c r="AA799" s="7"/>
      <c r="AB799" s="7"/>
      <c r="AC799" s="7"/>
      <c r="AD799" s="7"/>
      <c r="AE799" s="7"/>
    </row>
    <row r="800" spans="1:31" ht="13.5" customHeight="1">
      <c r="A800" s="1"/>
      <c r="B800" s="1315"/>
      <c r="C800" s="3"/>
      <c r="D800" s="3"/>
      <c r="E800" s="9"/>
      <c r="F800" s="931"/>
      <c r="G800" s="3"/>
      <c r="H800" s="10"/>
      <c r="I800" s="7"/>
      <c r="J800" s="1327"/>
      <c r="K800" s="253"/>
      <c r="L800" s="253"/>
      <c r="M800" s="7"/>
      <c r="N800" s="7"/>
      <c r="O800" s="7"/>
      <c r="P800" s="7"/>
      <c r="Q800" s="3"/>
      <c r="R800" s="7"/>
      <c r="S800" s="7"/>
      <c r="T800" s="7"/>
      <c r="U800" s="7"/>
      <c r="V800" s="7"/>
      <c r="W800" s="7"/>
      <c r="X800" s="7"/>
      <c r="Y800" s="7"/>
      <c r="Z800" s="7"/>
      <c r="AA800" s="7"/>
      <c r="AB800" s="7"/>
      <c r="AC800" s="7"/>
      <c r="AD800" s="7"/>
      <c r="AE800" s="7"/>
    </row>
    <row r="801" spans="1:31" ht="13.5" customHeight="1">
      <c r="A801" s="1"/>
      <c r="B801" s="1315"/>
      <c r="C801" s="3"/>
      <c r="D801" s="3"/>
      <c r="E801" s="9"/>
      <c r="F801" s="931"/>
      <c r="G801" s="3"/>
      <c r="H801" s="10"/>
      <c r="I801" s="7"/>
      <c r="J801" s="1327"/>
      <c r="K801" s="253"/>
      <c r="L801" s="253"/>
      <c r="M801" s="7"/>
      <c r="N801" s="7"/>
      <c r="O801" s="7"/>
      <c r="P801" s="7"/>
      <c r="Q801" s="3"/>
      <c r="R801" s="7"/>
      <c r="S801" s="7"/>
      <c r="T801" s="7"/>
      <c r="U801" s="7"/>
      <c r="V801" s="7"/>
      <c r="W801" s="7"/>
      <c r="X801" s="7"/>
      <c r="Y801" s="7"/>
      <c r="Z801" s="7"/>
      <c r="AA801" s="7"/>
      <c r="AB801" s="7"/>
      <c r="AC801" s="7"/>
      <c r="AD801" s="7"/>
      <c r="AE801" s="7"/>
    </row>
    <row r="802" spans="1:31" ht="13.5" customHeight="1">
      <c r="A802" s="1"/>
      <c r="B802" s="1315"/>
      <c r="C802" s="3"/>
      <c r="D802" s="3"/>
      <c r="E802" s="9"/>
      <c r="F802" s="931"/>
      <c r="G802" s="3"/>
      <c r="H802" s="10"/>
      <c r="I802" s="7"/>
      <c r="J802" s="1327"/>
      <c r="K802" s="253"/>
      <c r="L802" s="253"/>
      <c r="M802" s="7"/>
      <c r="N802" s="7"/>
      <c r="O802" s="7"/>
      <c r="P802" s="7"/>
      <c r="Q802" s="3"/>
      <c r="R802" s="7"/>
      <c r="S802" s="7"/>
      <c r="T802" s="7"/>
      <c r="U802" s="7"/>
      <c r="V802" s="7"/>
      <c r="W802" s="7"/>
      <c r="X802" s="7"/>
      <c r="Y802" s="7"/>
      <c r="Z802" s="7"/>
      <c r="AA802" s="7"/>
      <c r="AB802" s="7"/>
      <c r="AC802" s="7"/>
      <c r="AD802" s="7"/>
      <c r="AE802" s="7"/>
    </row>
    <row r="803" spans="1:31" ht="13.5" customHeight="1">
      <c r="A803" s="1"/>
      <c r="B803" s="1315"/>
      <c r="C803" s="3"/>
      <c r="D803" s="3"/>
      <c r="E803" s="9"/>
      <c r="F803" s="931"/>
      <c r="G803" s="3"/>
      <c r="H803" s="10"/>
      <c r="I803" s="7"/>
      <c r="J803" s="1327"/>
      <c r="K803" s="253"/>
      <c r="L803" s="253"/>
      <c r="M803" s="7"/>
      <c r="N803" s="7"/>
      <c r="O803" s="7"/>
      <c r="P803" s="7"/>
      <c r="Q803" s="3"/>
      <c r="R803" s="7"/>
      <c r="S803" s="7"/>
      <c r="T803" s="7"/>
      <c r="U803" s="7"/>
      <c r="V803" s="7"/>
      <c r="W803" s="7"/>
      <c r="X803" s="7"/>
      <c r="Y803" s="7"/>
      <c r="Z803" s="7"/>
      <c r="AA803" s="7"/>
      <c r="AB803" s="7"/>
      <c r="AC803" s="7"/>
      <c r="AD803" s="7"/>
      <c r="AE803" s="7"/>
    </row>
    <row r="804" spans="1:31" ht="13.5" customHeight="1">
      <c r="A804" s="1"/>
      <c r="B804" s="1315"/>
      <c r="C804" s="3"/>
      <c r="D804" s="3"/>
      <c r="E804" s="9"/>
      <c r="F804" s="931"/>
      <c r="G804" s="3"/>
      <c r="H804" s="10"/>
      <c r="I804" s="7"/>
      <c r="J804" s="1327"/>
      <c r="K804" s="253"/>
      <c r="L804" s="253"/>
      <c r="M804" s="7"/>
      <c r="N804" s="7"/>
      <c r="O804" s="7"/>
      <c r="P804" s="7"/>
      <c r="Q804" s="3"/>
      <c r="R804" s="7"/>
      <c r="S804" s="7"/>
      <c r="T804" s="7"/>
      <c r="U804" s="7"/>
      <c r="V804" s="7"/>
      <c r="W804" s="7"/>
      <c r="X804" s="7"/>
      <c r="Y804" s="7"/>
      <c r="Z804" s="7"/>
      <c r="AA804" s="7"/>
      <c r="AB804" s="7"/>
      <c r="AC804" s="7"/>
      <c r="AD804" s="7"/>
      <c r="AE804" s="7"/>
    </row>
    <row r="805" spans="1:31" ht="13.5" customHeight="1">
      <c r="A805" s="1"/>
      <c r="B805" s="1315"/>
      <c r="C805" s="3"/>
      <c r="D805" s="3"/>
      <c r="E805" s="9"/>
      <c r="F805" s="931"/>
      <c r="G805" s="3"/>
      <c r="H805" s="10"/>
      <c r="I805" s="7"/>
      <c r="J805" s="1327"/>
      <c r="K805" s="253"/>
      <c r="L805" s="253"/>
      <c r="M805" s="7"/>
      <c r="N805" s="7"/>
      <c r="O805" s="7"/>
      <c r="P805" s="7"/>
      <c r="Q805" s="3"/>
      <c r="R805" s="7"/>
      <c r="S805" s="7"/>
      <c r="T805" s="7"/>
      <c r="U805" s="7"/>
      <c r="V805" s="7"/>
      <c r="W805" s="7"/>
      <c r="X805" s="7"/>
      <c r="Y805" s="7"/>
      <c r="Z805" s="7"/>
      <c r="AA805" s="7"/>
      <c r="AB805" s="7"/>
      <c r="AC805" s="7"/>
      <c r="AD805" s="7"/>
      <c r="AE805" s="7"/>
    </row>
    <row r="806" spans="1:31" ht="13.5" customHeight="1">
      <c r="A806" s="1"/>
      <c r="B806" s="1315"/>
      <c r="C806" s="3"/>
      <c r="D806" s="3"/>
      <c r="E806" s="9"/>
      <c r="F806" s="931"/>
      <c r="G806" s="3"/>
      <c r="H806" s="10"/>
      <c r="I806" s="7"/>
      <c r="J806" s="1327"/>
      <c r="K806" s="253"/>
      <c r="L806" s="253"/>
      <c r="M806" s="7"/>
      <c r="N806" s="7"/>
      <c r="O806" s="7"/>
      <c r="P806" s="7"/>
      <c r="Q806" s="3"/>
      <c r="R806" s="7"/>
      <c r="S806" s="7"/>
      <c r="T806" s="7"/>
      <c r="U806" s="7"/>
      <c r="V806" s="7"/>
      <c r="W806" s="7"/>
      <c r="X806" s="7"/>
      <c r="Y806" s="7"/>
      <c r="Z806" s="7"/>
      <c r="AA806" s="7"/>
      <c r="AB806" s="7"/>
      <c r="AC806" s="7"/>
      <c r="AD806" s="7"/>
      <c r="AE806" s="7"/>
    </row>
    <row r="807" spans="1:31" ht="13.5" customHeight="1">
      <c r="A807" s="1"/>
      <c r="B807" s="1315"/>
      <c r="C807" s="3"/>
      <c r="D807" s="3"/>
      <c r="E807" s="9"/>
      <c r="F807" s="931"/>
      <c r="G807" s="3"/>
      <c r="H807" s="10"/>
      <c r="I807" s="7"/>
      <c r="J807" s="1327"/>
      <c r="K807" s="253"/>
      <c r="L807" s="253"/>
      <c r="M807" s="7"/>
      <c r="N807" s="7"/>
      <c r="O807" s="7"/>
      <c r="P807" s="7"/>
      <c r="Q807" s="3"/>
      <c r="R807" s="7"/>
      <c r="S807" s="7"/>
      <c r="T807" s="7"/>
      <c r="U807" s="7"/>
      <c r="V807" s="7"/>
      <c r="W807" s="7"/>
      <c r="X807" s="7"/>
      <c r="Y807" s="7"/>
      <c r="Z807" s="7"/>
      <c r="AA807" s="7"/>
      <c r="AB807" s="7"/>
      <c r="AC807" s="7"/>
      <c r="AD807" s="7"/>
      <c r="AE807" s="7"/>
    </row>
    <row r="808" spans="1:31" ht="13.5" customHeight="1">
      <c r="A808" s="1"/>
      <c r="B808" s="1315"/>
      <c r="C808" s="3"/>
      <c r="D808" s="3"/>
      <c r="E808" s="9"/>
      <c r="F808" s="931"/>
      <c r="G808" s="3"/>
      <c r="H808" s="10"/>
      <c r="I808" s="7"/>
      <c r="J808" s="1327"/>
      <c r="K808" s="253"/>
      <c r="L808" s="253"/>
      <c r="M808" s="7"/>
      <c r="N808" s="7"/>
      <c r="O808" s="7"/>
      <c r="P808" s="7"/>
      <c r="Q808" s="3"/>
      <c r="R808" s="7"/>
      <c r="S808" s="7"/>
      <c r="T808" s="7"/>
      <c r="U808" s="7"/>
      <c r="V808" s="7"/>
      <c r="W808" s="7"/>
      <c r="X808" s="7"/>
      <c r="Y808" s="7"/>
      <c r="Z808" s="7"/>
      <c r="AA808" s="7"/>
      <c r="AB808" s="7"/>
      <c r="AC808" s="7"/>
      <c r="AD808" s="7"/>
      <c r="AE808" s="7"/>
    </row>
    <row r="809" spans="1:31" ht="13.5" customHeight="1">
      <c r="A809" s="1"/>
      <c r="B809" s="1315"/>
      <c r="C809" s="3"/>
      <c r="D809" s="3"/>
      <c r="E809" s="9"/>
      <c r="F809" s="931"/>
      <c r="G809" s="3"/>
      <c r="H809" s="10"/>
      <c r="I809" s="7"/>
      <c r="J809" s="1327"/>
      <c r="K809" s="253"/>
      <c r="L809" s="253"/>
      <c r="M809" s="7"/>
      <c r="N809" s="7"/>
      <c r="O809" s="7"/>
      <c r="P809" s="7"/>
      <c r="Q809" s="3"/>
      <c r="R809" s="7"/>
      <c r="S809" s="7"/>
      <c r="T809" s="7"/>
      <c r="U809" s="7"/>
      <c r="V809" s="7"/>
      <c r="W809" s="7"/>
      <c r="X809" s="7"/>
      <c r="Y809" s="7"/>
      <c r="Z809" s="7"/>
      <c r="AA809" s="7"/>
      <c r="AB809" s="7"/>
      <c r="AC809" s="7"/>
      <c r="AD809" s="7"/>
      <c r="AE809" s="7"/>
    </row>
    <row r="810" spans="1:31" ht="13.5" customHeight="1">
      <c r="A810" s="1"/>
      <c r="B810" s="1315"/>
      <c r="C810" s="3"/>
      <c r="D810" s="3"/>
      <c r="E810" s="9"/>
      <c r="F810" s="931"/>
      <c r="G810" s="3"/>
      <c r="H810" s="10"/>
      <c r="I810" s="7"/>
      <c r="J810" s="1327"/>
      <c r="K810" s="253"/>
      <c r="L810" s="253"/>
      <c r="M810" s="7"/>
      <c r="N810" s="7"/>
      <c r="O810" s="7"/>
      <c r="P810" s="7"/>
      <c r="Q810" s="3"/>
      <c r="R810" s="7"/>
      <c r="S810" s="7"/>
      <c r="T810" s="7"/>
      <c r="U810" s="7"/>
      <c r="V810" s="7"/>
      <c r="W810" s="7"/>
      <c r="X810" s="7"/>
      <c r="Y810" s="7"/>
      <c r="Z810" s="7"/>
      <c r="AA810" s="7"/>
      <c r="AB810" s="7"/>
      <c r="AC810" s="7"/>
      <c r="AD810" s="7"/>
      <c r="AE810" s="7"/>
    </row>
    <row r="811" spans="1:31" ht="13.5" customHeight="1">
      <c r="A811" s="1"/>
      <c r="B811" s="1315"/>
      <c r="C811" s="3"/>
      <c r="D811" s="3"/>
      <c r="E811" s="9"/>
      <c r="F811" s="931"/>
      <c r="G811" s="3"/>
      <c r="H811" s="10"/>
      <c r="I811" s="7"/>
      <c r="J811" s="1327"/>
      <c r="K811" s="253"/>
      <c r="L811" s="253"/>
      <c r="M811" s="7"/>
      <c r="N811" s="7"/>
      <c r="O811" s="7"/>
      <c r="P811" s="7"/>
      <c r="Q811" s="3"/>
      <c r="R811" s="7"/>
      <c r="S811" s="7"/>
      <c r="T811" s="7"/>
      <c r="U811" s="7"/>
      <c r="V811" s="7"/>
      <c r="W811" s="7"/>
      <c r="X811" s="7"/>
      <c r="Y811" s="7"/>
      <c r="Z811" s="7"/>
      <c r="AA811" s="7"/>
      <c r="AB811" s="7"/>
      <c r="AC811" s="7"/>
      <c r="AD811" s="7"/>
      <c r="AE811" s="7"/>
    </row>
    <row r="812" spans="1:31" ht="13.5" customHeight="1">
      <c r="A812" s="1"/>
      <c r="B812" s="1315"/>
      <c r="C812" s="3"/>
      <c r="D812" s="3"/>
      <c r="E812" s="9"/>
      <c r="F812" s="931"/>
      <c r="G812" s="3"/>
      <c r="H812" s="10"/>
      <c r="I812" s="7"/>
      <c r="J812" s="1327"/>
      <c r="K812" s="253"/>
      <c r="L812" s="253"/>
      <c r="M812" s="7"/>
      <c r="N812" s="7"/>
      <c r="O812" s="7"/>
      <c r="P812" s="7"/>
      <c r="Q812" s="3"/>
      <c r="R812" s="7"/>
      <c r="S812" s="7"/>
      <c r="T812" s="7"/>
      <c r="U812" s="7"/>
      <c r="V812" s="7"/>
      <c r="W812" s="7"/>
      <c r="X812" s="7"/>
      <c r="Y812" s="7"/>
      <c r="Z812" s="7"/>
      <c r="AA812" s="7"/>
      <c r="AB812" s="7"/>
      <c r="AC812" s="7"/>
      <c r="AD812" s="7"/>
      <c r="AE812" s="7"/>
    </row>
    <row r="813" spans="1:31" ht="13.5" customHeight="1">
      <c r="A813" s="1"/>
      <c r="B813" s="1315"/>
      <c r="C813" s="3"/>
      <c r="D813" s="3"/>
      <c r="E813" s="9"/>
      <c r="F813" s="931"/>
      <c r="G813" s="3"/>
      <c r="H813" s="10"/>
      <c r="I813" s="7"/>
      <c r="J813" s="1327"/>
      <c r="K813" s="253"/>
      <c r="L813" s="253"/>
      <c r="M813" s="7"/>
      <c r="N813" s="7"/>
      <c r="O813" s="7"/>
      <c r="P813" s="7"/>
      <c r="Q813" s="3"/>
      <c r="R813" s="7"/>
      <c r="S813" s="7"/>
      <c r="T813" s="7"/>
      <c r="U813" s="7"/>
      <c r="V813" s="7"/>
      <c r="W813" s="7"/>
      <c r="X813" s="7"/>
      <c r="Y813" s="7"/>
      <c r="Z813" s="7"/>
      <c r="AA813" s="7"/>
      <c r="AB813" s="7"/>
      <c r="AC813" s="7"/>
      <c r="AD813" s="7"/>
      <c r="AE813" s="7"/>
    </row>
    <row r="814" spans="1:31" ht="13.5" customHeight="1">
      <c r="A814" s="1"/>
      <c r="B814" s="1315"/>
      <c r="C814" s="3"/>
      <c r="D814" s="3"/>
      <c r="E814" s="9"/>
      <c r="F814" s="931"/>
      <c r="G814" s="3"/>
      <c r="H814" s="10"/>
      <c r="I814" s="7"/>
      <c r="J814" s="1327"/>
      <c r="K814" s="253"/>
      <c r="L814" s="253"/>
      <c r="M814" s="7"/>
      <c r="N814" s="7"/>
      <c r="O814" s="7"/>
      <c r="P814" s="7"/>
      <c r="Q814" s="3"/>
      <c r="R814" s="7"/>
      <c r="S814" s="7"/>
      <c r="T814" s="7"/>
      <c r="U814" s="7"/>
      <c r="V814" s="7"/>
      <c r="W814" s="7"/>
      <c r="X814" s="7"/>
      <c r="Y814" s="7"/>
      <c r="Z814" s="7"/>
      <c r="AA814" s="7"/>
      <c r="AB814" s="7"/>
      <c r="AC814" s="7"/>
      <c r="AD814" s="7"/>
      <c r="AE814" s="7"/>
    </row>
    <row r="815" spans="1:31" ht="13.5" customHeight="1">
      <c r="A815" s="1"/>
      <c r="B815" s="1315"/>
      <c r="C815" s="3"/>
      <c r="D815" s="3"/>
      <c r="E815" s="9"/>
      <c r="F815" s="931"/>
      <c r="G815" s="3"/>
      <c r="H815" s="10"/>
      <c r="I815" s="7"/>
      <c r="J815" s="1327"/>
      <c r="K815" s="253"/>
      <c r="L815" s="253"/>
      <c r="M815" s="7"/>
      <c r="N815" s="7"/>
      <c r="O815" s="7"/>
      <c r="P815" s="7"/>
      <c r="Q815" s="3"/>
      <c r="R815" s="7"/>
      <c r="S815" s="7"/>
      <c r="T815" s="7"/>
      <c r="U815" s="7"/>
      <c r="V815" s="7"/>
      <c r="W815" s="7"/>
      <c r="X815" s="7"/>
      <c r="Y815" s="7"/>
      <c r="Z815" s="7"/>
      <c r="AA815" s="7"/>
      <c r="AB815" s="7"/>
      <c r="AC815" s="7"/>
      <c r="AD815" s="7"/>
      <c r="AE815" s="7"/>
    </row>
    <row r="816" spans="1:31" ht="13.5" customHeight="1">
      <c r="A816" s="1"/>
      <c r="B816" s="1315"/>
      <c r="C816" s="3"/>
      <c r="D816" s="3"/>
      <c r="E816" s="9"/>
      <c r="F816" s="931"/>
      <c r="G816" s="3"/>
      <c r="H816" s="10"/>
      <c r="I816" s="7"/>
      <c r="J816" s="1327"/>
      <c r="K816" s="253"/>
      <c r="L816" s="253"/>
      <c r="M816" s="7"/>
      <c r="N816" s="7"/>
      <c r="O816" s="7"/>
      <c r="P816" s="7"/>
      <c r="Q816" s="3"/>
      <c r="R816" s="7"/>
      <c r="S816" s="7"/>
      <c r="T816" s="7"/>
      <c r="U816" s="7"/>
      <c r="V816" s="7"/>
      <c r="W816" s="7"/>
      <c r="X816" s="7"/>
      <c r="Y816" s="7"/>
      <c r="Z816" s="7"/>
      <c r="AA816" s="7"/>
      <c r="AB816" s="7"/>
      <c r="AC816" s="7"/>
      <c r="AD816" s="7"/>
      <c r="AE816" s="7"/>
    </row>
    <row r="817" spans="1:31" ht="13.5" customHeight="1">
      <c r="A817" s="1"/>
      <c r="B817" s="1315"/>
      <c r="C817" s="3"/>
      <c r="D817" s="3"/>
      <c r="E817" s="9"/>
      <c r="F817" s="931"/>
      <c r="G817" s="3"/>
      <c r="H817" s="10"/>
      <c r="I817" s="7"/>
      <c r="J817" s="1327"/>
      <c r="K817" s="253"/>
      <c r="L817" s="253"/>
      <c r="M817" s="7"/>
      <c r="N817" s="7"/>
      <c r="O817" s="7"/>
      <c r="P817" s="7"/>
      <c r="Q817" s="3"/>
      <c r="R817" s="7"/>
      <c r="S817" s="7"/>
      <c r="T817" s="7"/>
      <c r="U817" s="7"/>
      <c r="V817" s="7"/>
      <c r="W817" s="7"/>
      <c r="X817" s="7"/>
      <c r="Y817" s="7"/>
      <c r="Z817" s="7"/>
      <c r="AA817" s="7"/>
      <c r="AB817" s="7"/>
      <c r="AC817" s="7"/>
      <c r="AD817" s="7"/>
      <c r="AE817" s="7"/>
    </row>
    <row r="818" spans="1:31" ht="13.5" customHeight="1">
      <c r="A818" s="1"/>
      <c r="B818" s="1315"/>
      <c r="C818" s="3"/>
      <c r="D818" s="3"/>
      <c r="E818" s="9"/>
      <c r="F818" s="931"/>
      <c r="G818" s="3"/>
      <c r="H818" s="10"/>
      <c r="I818" s="7"/>
      <c r="J818" s="1327"/>
      <c r="K818" s="253"/>
      <c r="L818" s="253"/>
      <c r="M818" s="7"/>
      <c r="N818" s="7"/>
      <c r="O818" s="7"/>
      <c r="P818" s="7"/>
      <c r="Q818" s="3"/>
      <c r="R818" s="7"/>
      <c r="S818" s="7"/>
      <c r="T818" s="7"/>
      <c r="U818" s="7"/>
      <c r="V818" s="7"/>
      <c r="W818" s="7"/>
      <c r="X818" s="7"/>
      <c r="Y818" s="7"/>
      <c r="Z818" s="7"/>
      <c r="AA818" s="7"/>
      <c r="AB818" s="7"/>
      <c r="AC818" s="7"/>
      <c r="AD818" s="7"/>
      <c r="AE818" s="7"/>
    </row>
    <row r="819" spans="1:31" ht="13.5" customHeight="1">
      <c r="A819" s="1"/>
      <c r="B819" s="1315"/>
      <c r="C819" s="3"/>
      <c r="D819" s="3"/>
      <c r="E819" s="9"/>
      <c r="F819" s="931"/>
      <c r="G819" s="3"/>
      <c r="H819" s="10"/>
      <c r="I819" s="7"/>
      <c r="J819" s="1327"/>
      <c r="K819" s="253"/>
      <c r="L819" s="253"/>
      <c r="M819" s="7"/>
      <c r="N819" s="7"/>
      <c r="O819" s="7"/>
      <c r="P819" s="7"/>
      <c r="Q819" s="3"/>
      <c r="R819" s="7"/>
      <c r="S819" s="7"/>
      <c r="T819" s="7"/>
      <c r="U819" s="7"/>
      <c r="V819" s="7"/>
      <c r="W819" s="7"/>
      <c r="X819" s="7"/>
      <c r="Y819" s="7"/>
      <c r="Z819" s="7"/>
      <c r="AA819" s="7"/>
      <c r="AB819" s="7"/>
      <c r="AC819" s="7"/>
      <c r="AD819" s="7"/>
      <c r="AE819" s="7"/>
    </row>
    <row r="820" spans="1:31" ht="13.5" customHeight="1">
      <c r="A820" s="1"/>
      <c r="B820" s="1315"/>
      <c r="C820" s="3"/>
      <c r="D820" s="3"/>
      <c r="E820" s="9"/>
      <c r="F820" s="931"/>
      <c r="G820" s="3"/>
      <c r="H820" s="10"/>
      <c r="I820" s="7"/>
      <c r="J820" s="1327"/>
      <c r="K820" s="253"/>
      <c r="L820" s="253"/>
      <c r="M820" s="7"/>
      <c r="N820" s="7"/>
      <c r="O820" s="7"/>
      <c r="P820" s="7"/>
      <c r="Q820" s="3"/>
      <c r="R820" s="7"/>
      <c r="S820" s="7"/>
      <c r="T820" s="7"/>
      <c r="U820" s="7"/>
      <c r="V820" s="7"/>
      <c r="W820" s="7"/>
      <c r="X820" s="7"/>
      <c r="Y820" s="7"/>
      <c r="Z820" s="7"/>
      <c r="AA820" s="7"/>
      <c r="AB820" s="7"/>
      <c r="AC820" s="7"/>
      <c r="AD820" s="7"/>
      <c r="AE820" s="7"/>
    </row>
    <row r="821" spans="1:31" ht="13.5" customHeight="1">
      <c r="A821" s="1"/>
      <c r="B821" s="1315"/>
      <c r="C821" s="3"/>
      <c r="D821" s="3"/>
      <c r="E821" s="9"/>
      <c r="F821" s="931"/>
      <c r="G821" s="3"/>
      <c r="H821" s="10"/>
      <c r="I821" s="7"/>
      <c r="J821" s="1327"/>
      <c r="K821" s="253"/>
      <c r="L821" s="253"/>
      <c r="M821" s="7"/>
      <c r="N821" s="7"/>
      <c r="O821" s="7"/>
      <c r="P821" s="7"/>
      <c r="Q821" s="3"/>
      <c r="R821" s="7"/>
      <c r="S821" s="7"/>
      <c r="T821" s="7"/>
      <c r="U821" s="7"/>
      <c r="V821" s="7"/>
      <c r="W821" s="7"/>
      <c r="X821" s="7"/>
      <c r="Y821" s="7"/>
      <c r="Z821" s="7"/>
      <c r="AA821" s="7"/>
      <c r="AB821" s="7"/>
      <c r="AC821" s="7"/>
      <c r="AD821" s="7"/>
      <c r="AE821" s="7"/>
    </row>
    <row r="822" spans="1:31" ht="13.5" customHeight="1">
      <c r="A822" s="1"/>
      <c r="B822" s="1315"/>
      <c r="C822" s="3"/>
      <c r="D822" s="3"/>
      <c r="E822" s="9"/>
      <c r="F822" s="931"/>
      <c r="G822" s="3"/>
      <c r="H822" s="10"/>
      <c r="I822" s="7"/>
      <c r="J822" s="1327"/>
      <c r="K822" s="253"/>
      <c r="L822" s="253"/>
      <c r="M822" s="7"/>
      <c r="N822" s="7"/>
      <c r="O822" s="7"/>
      <c r="P822" s="7"/>
      <c r="Q822" s="3"/>
      <c r="R822" s="7"/>
      <c r="S822" s="7"/>
      <c r="T822" s="7"/>
      <c r="U822" s="7"/>
      <c r="V822" s="7"/>
      <c r="W822" s="7"/>
      <c r="X822" s="7"/>
      <c r="Y822" s="7"/>
      <c r="Z822" s="7"/>
      <c r="AA822" s="7"/>
      <c r="AB822" s="7"/>
      <c r="AC822" s="7"/>
      <c r="AD822" s="7"/>
      <c r="AE822" s="7"/>
    </row>
    <row r="823" spans="1:31" ht="13.5" customHeight="1">
      <c r="A823" s="1"/>
      <c r="B823" s="1315"/>
      <c r="C823" s="3"/>
      <c r="D823" s="3"/>
      <c r="E823" s="9"/>
      <c r="F823" s="931"/>
      <c r="G823" s="3"/>
      <c r="H823" s="10"/>
      <c r="I823" s="7"/>
      <c r="J823" s="1327"/>
      <c r="K823" s="253"/>
      <c r="L823" s="253"/>
      <c r="M823" s="7"/>
      <c r="N823" s="7"/>
      <c r="O823" s="7"/>
      <c r="P823" s="7"/>
      <c r="Q823" s="3"/>
      <c r="R823" s="7"/>
      <c r="S823" s="7"/>
      <c r="T823" s="7"/>
      <c r="U823" s="7"/>
      <c r="V823" s="7"/>
      <c r="W823" s="7"/>
      <c r="X823" s="7"/>
      <c r="Y823" s="7"/>
      <c r="Z823" s="7"/>
      <c r="AA823" s="7"/>
      <c r="AB823" s="7"/>
      <c r="AC823" s="7"/>
      <c r="AD823" s="7"/>
      <c r="AE823" s="7"/>
    </row>
    <row r="824" spans="1:31" ht="13.5" customHeight="1">
      <c r="A824" s="1"/>
      <c r="B824" s="1315"/>
      <c r="C824" s="3"/>
      <c r="D824" s="3"/>
      <c r="E824" s="9"/>
      <c r="F824" s="931"/>
      <c r="G824" s="3"/>
      <c r="H824" s="10"/>
      <c r="I824" s="7"/>
      <c r="J824" s="1327"/>
      <c r="K824" s="253"/>
      <c r="L824" s="253"/>
      <c r="M824" s="7"/>
      <c r="N824" s="7"/>
      <c r="O824" s="7"/>
      <c r="P824" s="7"/>
      <c r="Q824" s="3"/>
      <c r="R824" s="7"/>
      <c r="S824" s="7"/>
      <c r="T824" s="7"/>
      <c r="U824" s="7"/>
      <c r="V824" s="7"/>
      <c r="W824" s="7"/>
      <c r="X824" s="7"/>
      <c r="Y824" s="7"/>
      <c r="Z824" s="7"/>
      <c r="AA824" s="7"/>
      <c r="AB824" s="7"/>
      <c r="AC824" s="7"/>
      <c r="AD824" s="7"/>
      <c r="AE824" s="7"/>
    </row>
    <row r="825" spans="1:31" ht="13.5" customHeight="1">
      <c r="A825" s="1"/>
      <c r="B825" s="1315"/>
      <c r="C825" s="3"/>
      <c r="D825" s="3"/>
      <c r="E825" s="9"/>
      <c r="F825" s="931"/>
      <c r="G825" s="3"/>
      <c r="H825" s="10"/>
      <c r="I825" s="7"/>
      <c r="J825" s="1327"/>
      <c r="K825" s="253"/>
      <c r="L825" s="253"/>
      <c r="M825" s="7"/>
      <c r="N825" s="7"/>
      <c r="O825" s="7"/>
      <c r="P825" s="7"/>
      <c r="Q825" s="3"/>
      <c r="R825" s="7"/>
      <c r="S825" s="7"/>
      <c r="T825" s="7"/>
      <c r="U825" s="7"/>
      <c r="V825" s="7"/>
      <c r="W825" s="7"/>
      <c r="X825" s="7"/>
      <c r="Y825" s="7"/>
      <c r="Z825" s="7"/>
      <c r="AA825" s="7"/>
      <c r="AB825" s="7"/>
      <c r="AC825" s="7"/>
      <c r="AD825" s="7"/>
      <c r="AE825" s="7"/>
    </row>
    <row r="826" spans="1:31" ht="13.5" customHeight="1">
      <c r="A826" s="1"/>
      <c r="B826" s="1315"/>
      <c r="C826" s="3"/>
      <c r="D826" s="3"/>
      <c r="E826" s="9"/>
      <c r="F826" s="931"/>
      <c r="G826" s="3"/>
      <c r="H826" s="10"/>
      <c r="I826" s="7"/>
      <c r="J826" s="1327"/>
      <c r="K826" s="253"/>
      <c r="L826" s="253"/>
      <c r="M826" s="7"/>
      <c r="N826" s="7"/>
      <c r="O826" s="7"/>
      <c r="P826" s="7"/>
      <c r="Q826" s="3"/>
      <c r="R826" s="7"/>
      <c r="S826" s="7"/>
      <c r="T826" s="7"/>
      <c r="U826" s="7"/>
      <c r="V826" s="7"/>
      <c r="W826" s="7"/>
      <c r="X826" s="7"/>
      <c r="Y826" s="7"/>
      <c r="Z826" s="7"/>
      <c r="AA826" s="7"/>
      <c r="AB826" s="7"/>
      <c r="AC826" s="7"/>
      <c r="AD826" s="7"/>
      <c r="AE826" s="7"/>
    </row>
    <row r="827" spans="1:31" ht="13.5" customHeight="1">
      <c r="A827" s="1"/>
      <c r="B827" s="1315"/>
      <c r="C827" s="3"/>
      <c r="D827" s="3"/>
      <c r="E827" s="9"/>
      <c r="F827" s="931"/>
      <c r="G827" s="3"/>
      <c r="H827" s="10"/>
      <c r="I827" s="7"/>
      <c r="J827" s="1327"/>
      <c r="K827" s="253"/>
      <c r="L827" s="253"/>
      <c r="M827" s="7"/>
      <c r="N827" s="7"/>
      <c r="O827" s="7"/>
      <c r="P827" s="7"/>
      <c r="Q827" s="3"/>
      <c r="R827" s="7"/>
      <c r="S827" s="7"/>
      <c r="T827" s="7"/>
      <c r="U827" s="7"/>
      <c r="V827" s="7"/>
      <c r="W827" s="7"/>
      <c r="X827" s="7"/>
      <c r="Y827" s="7"/>
      <c r="Z827" s="7"/>
      <c r="AA827" s="7"/>
      <c r="AB827" s="7"/>
      <c r="AC827" s="7"/>
      <c r="AD827" s="7"/>
      <c r="AE827" s="7"/>
    </row>
    <row r="828" spans="1:31" ht="13.5" customHeight="1">
      <c r="A828" s="1"/>
      <c r="B828" s="1315"/>
      <c r="C828" s="3"/>
      <c r="D828" s="3"/>
      <c r="E828" s="9"/>
      <c r="F828" s="931"/>
      <c r="G828" s="3"/>
      <c r="H828" s="10"/>
      <c r="I828" s="7"/>
      <c r="J828" s="1327"/>
      <c r="K828" s="253"/>
      <c r="L828" s="253"/>
      <c r="M828" s="7"/>
      <c r="N828" s="7"/>
      <c r="O828" s="7"/>
      <c r="P828" s="7"/>
      <c r="Q828" s="3"/>
      <c r="R828" s="7"/>
      <c r="S828" s="7"/>
      <c r="T828" s="7"/>
      <c r="U828" s="7"/>
      <c r="V828" s="7"/>
      <c r="W828" s="7"/>
      <c r="X828" s="7"/>
      <c r="Y828" s="7"/>
      <c r="Z828" s="7"/>
      <c r="AA828" s="7"/>
      <c r="AB828" s="7"/>
      <c r="AC828" s="7"/>
      <c r="AD828" s="7"/>
      <c r="AE828" s="7"/>
    </row>
    <row r="829" spans="1:31" ht="13.5" customHeight="1">
      <c r="A829" s="1"/>
      <c r="B829" s="1315"/>
      <c r="C829" s="3"/>
      <c r="D829" s="3"/>
      <c r="E829" s="9"/>
      <c r="F829" s="931"/>
      <c r="G829" s="3"/>
      <c r="H829" s="10"/>
      <c r="I829" s="7"/>
      <c r="J829" s="1327"/>
      <c r="K829" s="253"/>
      <c r="L829" s="253"/>
      <c r="M829" s="7"/>
      <c r="N829" s="7"/>
      <c r="O829" s="7"/>
      <c r="P829" s="7"/>
      <c r="Q829" s="3"/>
      <c r="R829" s="7"/>
      <c r="S829" s="7"/>
      <c r="T829" s="7"/>
      <c r="U829" s="7"/>
      <c r="V829" s="7"/>
      <c r="W829" s="7"/>
      <c r="X829" s="7"/>
      <c r="Y829" s="7"/>
      <c r="Z829" s="7"/>
      <c r="AA829" s="7"/>
      <c r="AB829" s="7"/>
      <c r="AC829" s="7"/>
      <c r="AD829" s="7"/>
      <c r="AE829" s="7"/>
    </row>
    <row r="830" spans="1:31" ht="13.5" customHeight="1">
      <c r="A830" s="1"/>
      <c r="B830" s="1315"/>
      <c r="C830" s="3"/>
      <c r="D830" s="3"/>
      <c r="E830" s="9"/>
      <c r="F830" s="931"/>
      <c r="G830" s="3"/>
      <c r="H830" s="10"/>
      <c r="I830" s="7"/>
      <c r="J830" s="1327"/>
      <c r="K830" s="253"/>
      <c r="L830" s="253"/>
      <c r="M830" s="7"/>
      <c r="N830" s="7"/>
      <c r="O830" s="7"/>
      <c r="P830" s="7"/>
      <c r="Q830" s="3"/>
      <c r="R830" s="7"/>
      <c r="S830" s="7"/>
      <c r="T830" s="7"/>
      <c r="U830" s="7"/>
      <c r="V830" s="7"/>
      <c r="W830" s="7"/>
      <c r="X830" s="7"/>
      <c r="Y830" s="7"/>
      <c r="Z830" s="7"/>
      <c r="AA830" s="7"/>
      <c r="AB830" s="7"/>
      <c r="AC830" s="7"/>
      <c r="AD830" s="7"/>
      <c r="AE830" s="7"/>
    </row>
    <row r="831" spans="1:31" ht="13.5" customHeight="1">
      <c r="A831" s="1"/>
      <c r="B831" s="1315"/>
      <c r="C831" s="3"/>
      <c r="D831" s="3"/>
      <c r="E831" s="9"/>
      <c r="F831" s="931"/>
      <c r="G831" s="3"/>
      <c r="H831" s="10"/>
      <c r="I831" s="7"/>
      <c r="J831" s="1327"/>
      <c r="K831" s="253"/>
      <c r="L831" s="253"/>
      <c r="M831" s="7"/>
      <c r="N831" s="7"/>
      <c r="O831" s="7"/>
      <c r="P831" s="7"/>
      <c r="Q831" s="3"/>
      <c r="R831" s="7"/>
      <c r="S831" s="7"/>
      <c r="T831" s="7"/>
      <c r="U831" s="7"/>
      <c r="V831" s="7"/>
      <c r="W831" s="7"/>
      <c r="X831" s="7"/>
      <c r="Y831" s="7"/>
      <c r="Z831" s="7"/>
      <c r="AA831" s="7"/>
      <c r="AB831" s="7"/>
      <c r="AC831" s="7"/>
      <c r="AD831" s="7"/>
      <c r="AE831" s="7"/>
    </row>
    <row r="832" spans="1:31" ht="13.5" customHeight="1">
      <c r="A832" s="1"/>
      <c r="B832" s="1315"/>
      <c r="C832" s="3"/>
      <c r="D832" s="3"/>
      <c r="E832" s="9"/>
      <c r="F832" s="931"/>
      <c r="G832" s="3"/>
      <c r="H832" s="10"/>
      <c r="I832" s="7"/>
      <c r="J832" s="1327"/>
      <c r="K832" s="253"/>
      <c r="L832" s="253"/>
      <c r="M832" s="7"/>
      <c r="N832" s="7"/>
      <c r="O832" s="7"/>
      <c r="P832" s="7"/>
      <c r="Q832" s="3"/>
      <c r="R832" s="7"/>
      <c r="S832" s="7"/>
      <c r="T832" s="7"/>
      <c r="U832" s="7"/>
      <c r="V832" s="7"/>
      <c r="W832" s="7"/>
      <c r="X832" s="7"/>
      <c r="Y832" s="7"/>
      <c r="Z832" s="7"/>
      <c r="AA832" s="7"/>
      <c r="AB832" s="7"/>
      <c r="AC832" s="7"/>
      <c r="AD832" s="7"/>
      <c r="AE832" s="7"/>
    </row>
    <row r="833" spans="1:31" ht="13.5" customHeight="1">
      <c r="A833" s="1"/>
      <c r="B833" s="1315"/>
      <c r="C833" s="3"/>
      <c r="D833" s="3"/>
      <c r="E833" s="9"/>
      <c r="F833" s="931"/>
      <c r="G833" s="3"/>
      <c r="H833" s="10"/>
      <c r="I833" s="7"/>
      <c r="J833" s="1327"/>
      <c r="K833" s="253"/>
      <c r="L833" s="253"/>
      <c r="M833" s="7"/>
      <c r="N833" s="7"/>
      <c r="O833" s="7"/>
      <c r="P833" s="7"/>
      <c r="Q833" s="3"/>
      <c r="R833" s="7"/>
      <c r="S833" s="7"/>
      <c r="T833" s="7"/>
      <c r="U833" s="7"/>
      <c r="V833" s="7"/>
      <c r="W833" s="7"/>
      <c r="X833" s="7"/>
      <c r="Y833" s="7"/>
      <c r="Z833" s="7"/>
      <c r="AA833" s="7"/>
      <c r="AB833" s="7"/>
      <c r="AC833" s="7"/>
      <c r="AD833" s="7"/>
      <c r="AE833" s="7"/>
    </row>
    <row r="834" spans="1:31" ht="13.5" customHeight="1">
      <c r="A834" s="1"/>
      <c r="B834" s="1315"/>
      <c r="C834" s="3"/>
      <c r="D834" s="3"/>
      <c r="E834" s="9"/>
      <c r="F834" s="931"/>
      <c r="G834" s="3"/>
      <c r="H834" s="10"/>
      <c r="I834" s="7"/>
      <c r="J834" s="1327"/>
      <c r="K834" s="253"/>
      <c r="L834" s="253"/>
      <c r="M834" s="7"/>
      <c r="N834" s="7"/>
      <c r="O834" s="7"/>
      <c r="P834" s="7"/>
      <c r="Q834" s="3"/>
      <c r="R834" s="7"/>
      <c r="S834" s="7"/>
      <c r="T834" s="7"/>
      <c r="U834" s="7"/>
      <c r="V834" s="7"/>
      <c r="W834" s="7"/>
      <c r="X834" s="7"/>
      <c r="Y834" s="7"/>
      <c r="Z834" s="7"/>
      <c r="AA834" s="7"/>
      <c r="AB834" s="7"/>
      <c r="AC834" s="7"/>
      <c r="AD834" s="7"/>
      <c r="AE834" s="7"/>
    </row>
    <row r="835" spans="1:31" ht="13.5" customHeight="1">
      <c r="A835" s="1"/>
      <c r="B835" s="1315"/>
      <c r="C835" s="3"/>
      <c r="D835" s="3"/>
      <c r="E835" s="9"/>
      <c r="F835" s="931"/>
      <c r="G835" s="3"/>
      <c r="H835" s="10"/>
      <c r="I835" s="7"/>
      <c r="J835" s="1327"/>
      <c r="K835" s="253"/>
      <c r="L835" s="253"/>
      <c r="M835" s="7"/>
      <c r="N835" s="7"/>
      <c r="O835" s="7"/>
      <c r="P835" s="7"/>
      <c r="Q835" s="3"/>
      <c r="R835" s="7"/>
      <c r="S835" s="7"/>
      <c r="T835" s="7"/>
      <c r="U835" s="7"/>
      <c r="V835" s="7"/>
      <c r="W835" s="7"/>
      <c r="X835" s="7"/>
      <c r="Y835" s="7"/>
      <c r="Z835" s="7"/>
      <c r="AA835" s="7"/>
      <c r="AB835" s="7"/>
      <c r="AC835" s="7"/>
      <c r="AD835" s="7"/>
      <c r="AE835" s="7"/>
    </row>
    <row r="836" spans="1:31" ht="13.5" customHeight="1">
      <c r="A836" s="1"/>
      <c r="B836" s="1315"/>
      <c r="C836" s="3"/>
      <c r="D836" s="3"/>
      <c r="E836" s="9"/>
      <c r="F836" s="931"/>
      <c r="G836" s="3"/>
      <c r="H836" s="10"/>
      <c r="I836" s="7"/>
      <c r="J836" s="1327"/>
      <c r="K836" s="253"/>
      <c r="L836" s="253"/>
      <c r="M836" s="7"/>
      <c r="N836" s="7"/>
      <c r="O836" s="7"/>
      <c r="P836" s="7"/>
      <c r="Q836" s="3"/>
      <c r="R836" s="7"/>
      <c r="S836" s="7"/>
      <c r="T836" s="7"/>
      <c r="U836" s="7"/>
      <c r="V836" s="7"/>
      <c r="W836" s="7"/>
      <c r="X836" s="7"/>
      <c r="Y836" s="7"/>
      <c r="Z836" s="7"/>
      <c r="AA836" s="7"/>
      <c r="AB836" s="7"/>
      <c r="AC836" s="7"/>
      <c r="AD836" s="7"/>
      <c r="AE836" s="7"/>
    </row>
    <row r="837" spans="1:31" ht="13.5" customHeight="1">
      <c r="A837" s="1"/>
      <c r="B837" s="1315"/>
      <c r="C837" s="3"/>
      <c r="D837" s="3"/>
      <c r="E837" s="9"/>
      <c r="F837" s="931"/>
      <c r="G837" s="3"/>
      <c r="H837" s="10"/>
      <c r="I837" s="7"/>
      <c r="J837" s="1327"/>
      <c r="K837" s="253"/>
      <c r="L837" s="253"/>
      <c r="M837" s="7"/>
      <c r="N837" s="7"/>
      <c r="O837" s="7"/>
      <c r="P837" s="7"/>
      <c r="Q837" s="3"/>
      <c r="R837" s="7"/>
      <c r="S837" s="7"/>
      <c r="T837" s="7"/>
      <c r="U837" s="7"/>
      <c r="V837" s="7"/>
      <c r="W837" s="7"/>
      <c r="X837" s="7"/>
      <c r="Y837" s="7"/>
      <c r="Z837" s="7"/>
      <c r="AA837" s="7"/>
      <c r="AB837" s="7"/>
      <c r="AC837" s="7"/>
      <c r="AD837" s="7"/>
      <c r="AE837" s="7"/>
    </row>
    <row r="838" spans="1:31" ht="13.5" customHeight="1">
      <c r="A838" s="1"/>
      <c r="B838" s="1315"/>
      <c r="C838" s="3"/>
      <c r="D838" s="3"/>
      <c r="E838" s="9"/>
      <c r="F838" s="931"/>
      <c r="G838" s="3"/>
      <c r="H838" s="10"/>
      <c r="I838" s="7"/>
      <c r="J838" s="1327"/>
      <c r="K838" s="253"/>
      <c r="L838" s="253"/>
      <c r="M838" s="7"/>
      <c r="N838" s="7"/>
      <c r="O838" s="7"/>
      <c r="P838" s="7"/>
      <c r="Q838" s="3"/>
      <c r="R838" s="7"/>
      <c r="S838" s="7"/>
      <c r="T838" s="7"/>
      <c r="U838" s="7"/>
      <c r="V838" s="7"/>
      <c r="W838" s="7"/>
      <c r="X838" s="7"/>
      <c r="Y838" s="7"/>
      <c r="Z838" s="7"/>
      <c r="AA838" s="7"/>
      <c r="AB838" s="7"/>
      <c r="AC838" s="7"/>
      <c r="AD838" s="7"/>
      <c r="AE838" s="7"/>
    </row>
    <row r="839" spans="1:31" ht="13.5" customHeight="1">
      <c r="A839" s="1"/>
      <c r="B839" s="1315"/>
      <c r="C839" s="3"/>
      <c r="D839" s="3"/>
      <c r="E839" s="9"/>
      <c r="F839" s="931"/>
      <c r="G839" s="3"/>
      <c r="H839" s="10"/>
      <c r="I839" s="7"/>
      <c r="J839" s="1327"/>
      <c r="K839" s="253"/>
      <c r="L839" s="253"/>
      <c r="M839" s="7"/>
      <c r="N839" s="7"/>
      <c r="O839" s="7"/>
      <c r="P839" s="7"/>
      <c r="Q839" s="3"/>
      <c r="R839" s="7"/>
      <c r="S839" s="7"/>
      <c r="T839" s="7"/>
      <c r="U839" s="7"/>
      <c r="V839" s="7"/>
      <c r="W839" s="7"/>
      <c r="X839" s="7"/>
      <c r="Y839" s="7"/>
      <c r="Z839" s="7"/>
      <c r="AA839" s="7"/>
      <c r="AB839" s="7"/>
      <c r="AC839" s="7"/>
      <c r="AD839" s="7"/>
      <c r="AE839" s="7"/>
    </row>
    <row r="840" spans="1:31" ht="13.5" customHeight="1">
      <c r="A840" s="1"/>
      <c r="B840" s="1315"/>
      <c r="C840" s="3"/>
      <c r="D840" s="3"/>
      <c r="E840" s="9"/>
      <c r="F840" s="931"/>
      <c r="G840" s="3"/>
      <c r="H840" s="10"/>
      <c r="I840" s="7"/>
      <c r="J840" s="1327"/>
      <c r="K840" s="253"/>
      <c r="L840" s="253"/>
      <c r="M840" s="7"/>
      <c r="N840" s="7"/>
      <c r="O840" s="7"/>
      <c r="P840" s="7"/>
      <c r="Q840" s="3"/>
      <c r="R840" s="7"/>
      <c r="S840" s="7"/>
      <c r="T840" s="7"/>
      <c r="U840" s="7"/>
      <c r="V840" s="7"/>
      <c r="W840" s="7"/>
      <c r="X840" s="7"/>
      <c r="Y840" s="7"/>
      <c r="Z840" s="7"/>
      <c r="AA840" s="7"/>
      <c r="AB840" s="7"/>
      <c r="AC840" s="7"/>
      <c r="AD840" s="7"/>
      <c r="AE840" s="7"/>
    </row>
    <row r="841" spans="1:31" ht="13.5" customHeight="1">
      <c r="A841" s="1"/>
      <c r="B841" s="1315"/>
      <c r="C841" s="3"/>
      <c r="D841" s="3"/>
      <c r="E841" s="9"/>
      <c r="F841" s="931"/>
      <c r="G841" s="3"/>
      <c r="H841" s="10"/>
      <c r="I841" s="7"/>
      <c r="J841" s="1327"/>
      <c r="K841" s="253"/>
      <c r="L841" s="253"/>
      <c r="M841" s="7"/>
      <c r="N841" s="7"/>
      <c r="O841" s="7"/>
      <c r="P841" s="7"/>
      <c r="Q841" s="3"/>
      <c r="R841" s="7"/>
      <c r="S841" s="7"/>
      <c r="T841" s="7"/>
      <c r="U841" s="7"/>
      <c r="V841" s="7"/>
      <c r="W841" s="7"/>
      <c r="X841" s="7"/>
      <c r="Y841" s="7"/>
      <c r="Z841" s="7"/>
      <c r="AA841" s="7"/>
      <c r="AB841" s="7"/>
      <c r="AC841" s="7"/>
      <c r="AD841" s="7"/>
      <c r="AE841" s="7"/>
    </row>
    <row r="842" spans="1:31" ht="13.5" customHeight="1">
      <c r="A842" s="1"/>
      <c r="B842" s="1315"/>
      <c r="C842" s="3"/>
      <c r="D842" s="3"/>
      <c r="E842" s="9"/>
      <c r="F842" s="931"/>
      <c r="G842" s="3"/>
      <c r="H842" s="10"/>
      <c r="I842" s="7"/>
      <c r="J842" s="1327"/>
      <c r="K842" s="253"/>
      <c r="L842" s="253"/>
      <c r="M842" s="7"/>
      <c r="N842" s="7"/>
      <c r="O842" s="7"/>
      <c r="P842" s="7"/>
      <c r="Q842" s="3"/>
      <c r="R842" s="7"/>
      <c r="S842" s="7"/>
      <c r="T842" s="7"/>
      <c r="U842" s="7"/>
      <c r="V842" s="7"/>
      <c r="W842" s="7"/>
      <c r="X842" s="7"/>
      <c r="Y842" s="7"/>
      <c r="Z842" s="7"/>
      <c r="AA842" s="7"/>
      <c r="AB842" s="7"/>
      <c r="AC842" s="7"/>
      <c r="AD842" s="7"/>
      <c r="AE842" s="7"/>
    </row>
    <row r="843" spans="1:31" ht="13.5" customHeight="1">
      <c r="A843" s="1"/>
      <c r="B843" s="1315"/>
      <c r="C843" s="3"/>
      <c r="D843" s="3"/>
      <c r="E843" s="9"/>
      <c r="F843" s="931"/>
      <c r="G843" s="3"/>
      <c r="H843" s="10"/>
      <c r="I843" s="7"/>
      <c r="J843" s="1327"/>
      <c r="K843" s="253"/>
      <c r="L843" s="253"/>
      <c r="M843" s="7"/>
      <c r="N843" s="7"/>
      <c r="O843" s="7"/>
      <c r="P843" s="7"/>
      <c r="Q843" s="3"/>
      <c r="R843" s="7"/>
      <c r="S843" s="7"/>
      <c r="T843" s="7"/>
      <c r="U843" s="7"/>
      <c r="V843" s="7"/>
      <c r="W843" s="7"/>
      <c r="X843" s="7"/>
      <c r="Y843" s="7"/>
      <c r="Z843" s="7"/>
      <c r="AA843" s="7"/>
      <c r="AB843" s="7"/>
      <c r="AC843" s="7"/>
      <c r="AD843" s="7"/>
      <c r="AE843" s="7"/>
    </row>
    <row r="844" spans="1:31" ht="13.5" customHeight="1">
      <c r="A844" s="1"/>
      <c r="B844" s="1315"/>
      <c r="C844" s="3"/>
      <c r="D844" s="3"/>
      <c r="E844" s="9"/>
      <c r="F844" s="931"/>
      <c r="G844" s="3"/>
      <c r="H844" s="10"/>
      <c r="I844" s="7"/>
      <c r="J844" s="1327"/>
      <c r="K844" s="253"/>
      <c r="L844" s="253"/>
      <c r="M844" s="7"/>
      <c r="N844" s="7"/>
      <c r="O844" s="7"/>
      <c r="P844" s="7"/>
      <c r="Q844" s="3"/>
      <c r="R844" s="7"/>
      <c r="S844" s="7"/>
      <c r="T844" s="7"/>
      <c r="U844" s="7"/>
      <c r="V844" s="7"/>
      <c r="W844" s="7"/>
      <c r="X844" s="7"/>
      <c r="Y844" s="7"/>
      <c r="Z844" s="7"/>
      <c r="AA844" s="7"/>
      <c r="AB844" s="7"/>
      <c r="AC844" s="7"/>
      <c r="AD844" s="7"/>
      <c r="AE844" s="7"/>
    </row>
    <row r="845" spans="1:31" ht="13.5" customHeight="1">
      <c r="A845" s="1"/>
      <c r="B845" s="1315"/>
      <c r="C845" s="3"/>
      <c r="D845" s="3"/>
      <c r="E845" s="9"/>
      <c r="F845" s="931"/>
      <c r="G845" s="3"/>
      <c r="H845" s="10"/>
      <c r="I845" s="7"/>
      <c r="J845" s="1327"/>
      <c r="K845" s="253"/>
      <c r="L845" s="253"/>
      <c r="M845" s="7"/>
      <c r="N845" s="7"/>
      <c r="O845" s="7"/>
      <c r="P845" s="7"/>
      <c r="Q845" s="3"/>
      <c r="R845" s="7"/>
      <c r="S845" s="7"/>
      <c r="T845" s="7"/>
      <c r="U845" s="7"/>
      <c r="V845" s="7"/>
      <c r="W845" s="7"/>
      <c r="X845" s="7"/>
      <c r="Y845" s="7"/>
      <c r="Z845" s="7"/>
      <c r="AA845" s="7"/>
      <c r="AB845" s="7"/>
      <c r="AC845" s="7"/>
      <c r="AD845" s="7"/>
      <c r="AE845" s="7"/>
    </row>
    <row r="846" spans="1:31" ht="13.5" customHeight="1">
      <c r="A846" s="1"/>
      <c r="B846" s="1315"/>
      <c r="C846" s="3"/>
      <c r="D846" s="3"/>
      <c r="E846" s="9"/>
      <c r="F846" s="931"/>
      <c r="G846" s="3"/>
      <c r="H846" s="10"/>
      <c r="I846" s="7"/>
      <c r="J846" s="1327"/>
      <c r="K846" s="253"/>
      <c r="L846" s="253"/>
      <c r="M846" s="7"/>
      <c r="N846" s="7"/>
      <c r="O846" s="7"/>
      <c r="P846" s="7"/>
      <c r="Q846" s="3"/>
      <c r="R846" s="7"/>
      <c r="S846" s="7"/>
      <c r="T846" s="7"/>
      <c r="U846" s="7"/>
      <c r="V846" s="7"/>
      <c r="W846" s="7"/>
      <c r="X846" s="7"/>
      <c r="Y846" s="7"/>
      <c r="Z846" s="7"/>
      <c r="AA846" s="7"/>
      <c r="AB846" s="7"/>
      <c r="AC846" s="7"/>
      <c r="AD846" s="7"/>
      <c r="AE846" s="7"/>
    </row>
    <row r="847" spans="1:31" ht="13.5" customHeight="1">
      <c r="A847" s="1"/>
      <c r="B847" s="1315"/>
      <c r="C847" s="3"/>
      <c r="D847" s="3"/>
      <c r="E847" s="9"/>
      <c r="F847" s="931"/>
      <c r="G847" s="3"/>
      <c r="H847" s="10"/>
      <c r="I847" s="7"/>
      <c r="J847" s="1327"/>
      <c r="K847" s="253"/>
      <c r="L847" s="253"/>
      <c r="M847" s="7"/>
      <c r="N847" s="7"/>
      <c r="O847" s="7"/>
      <c r="P847" s="7"/>
      <c r="Q847" s="3"/>
      <c r="R847" s="7"/>
      <c r="S847" s="7"/>
      <c r="T847" s="7"/>
      <c r="U847" s="7"/>
      <c r="V847" s="7"/>
      <c r="W847" s="7"/>
      <c r="X847" s="7"/>
      <c r="Y847" s="7"/>
      <c r="Z847" s="7"/>
      <c r="AA847" s="7"/>
      <c r="AB847" s="7"/>
      <c r="AC847" s="7"/>
      <c r="AD847" s="7"/>
      <c r="AE847" s="7"/>
    </row>
    <row r="848" spans="1:31" ht="13.5" customHeight="1">
      <c r="A848" s="1"/>
      <c r="B848" s="1315"/>
      <c r="C848" s="3"/>
      <c r="D848" s="3"/>
      <c r="E848" s="9"/>
      <c r="F848" s="931"/>
      <c r="G848" s="3"/>
      <c r="H848" s="10"/>
      <c r="I848" s="7"/>
      <c r="J848" s="1327"/>
      <c r="K848" s="253"/>
      <c r="L848" s="253"/>
      <c r="M848" s="7"/>
      <c r="N848" s="7"/>
      <c r="O848" s="7"/>
      <c r="P848" s="7"/>
      <c r="Q848" s="3"/>
      <c r="R848" s="7"/>
      <c r="S848" s="7"/>
      <c r="T848" s="7"/>
      <c r="U848" s="7"/>
      <c r="V848" s="7"/>
      <c r="W848" s="7"/>
      <c r="X848" s="7"/>
      <c r="Y848" s="7"/>
      <c r="Z848" s="7"/>
      <c r="AA848" s="7"/>
      <c r="AB848" s="7"/>
      <c r="AC848" s="7"/>
      <c r="AD848" s="7"/>
      <c r="AE848" s="7"/>
    </row>
    <row r="849" spans="1:31" ht="13.5" customHeight="1">
      <c r="A849" s="1"/>
      <c r="B849" s="1315"/>
      <c r="C849" s="3"/>
      <c r="D849" s="3"/>
      <c r="E849" s="9"/>
      <c r="F849" s="931"/>
      <c r="G849" s="3"/>
      <c r="H849" s="10"/>
      <c r="I849" s="7"/>
      <c r="J849" s="1327"/>
      <c r="K849" s="253"/>
      <c r="L849" s="253"/>
      <c r="M849" s="7"/>
      <c r="N849" s="7"/>
      <c r="O849" s="7"/>
      <c r="P849" s="7"/>
      <c r="Q849" s="3"/>
      <c r="R849" s="7"/>
      <c r="S849" s="7"/>
      <c r="T849" s="7"/>
      <c r="U849" s="7"/>
      <c r="V849" s="7"/>
      <c r="W849" s="7"/>
      <c r="X849" s="7"/>
      <c r="Y849" s="7"/>
      <c r="Z849" s="7"/>
      <c r="AA849" s="7"/>
      <c r="AB849" s="7"/>
      <c r="AC849" s="7"/>
      <c r="AD849" s="7"/>
      <c r="AE849" s="7"/>
    </row>
    <row r="850" spans="1:31" ht="13.5" customHeight="1">
      <c r="A850" s="1"/>
      <c r="B850" s="1315"/>
      <c r="C850" s="3"/>
      <c r="D850" s="3"/>
      <c r="E850" s="9"/>
      <c r="F850" s="931"/>
      <c r="G850" s="3"/>
      <c r="H850" s="10"/>
      <c r="I850" s="7"/>
      <c r="J850" s="1327"/>
      <c r="K850" s="253"/>
      <c r="L850" s="253"/>
      <c r="M850" s="7"/>
      <c r="N850" s="7"/>
      <c r="O850" s="7"/>
      <c r="P850" s="7"/>
      <c r="Q850" s="3"/>
      <c r="R850" s="7"/>
      <c r="S850" s="7"/>
      <c r="T850" s="7"/>
      <c r="U850" s="7"/>
      <c r="V850" s="7"/>
      <c r="W850" s="7"/>
      <c r="X850" s="7"/>
      <c r="Y850" s="7"/>
      <c r="Z850" s="7"/>
      <c r="AA850" s="7"/>
      <c r="AB850" s="7"/>
      <c r="AC850" s="7"/>
      <c r="AD850" s="7"/>
      <c r="AE850" s="7"/>
    </row>
    <row r="851" spans="1:31" ht="13.5" customHeight="1">
      <c r="A851" s="1"/>
      <c r="B851" s="1315"/>
      <c r="C851" s="3"/>
      <c r="D851" s="3"/>
      <c r="E851" s="9"/>
      <c r="F851" s="931"/>
      <c r="G851" s="3"/>
      <c r="H851" s="10"/>
      <c r="I851" s="7"/>
      <c r="J851" s="1327"/>
      <c r="K851" s="253"/>
      <c r="L851" s="253"/>
      <c r="M851" s="7"/>
      <c r="N851" s="7"/>
      <c r="O851" s="7"/>
      <c r="P851" s="7"/>
      <c r="Q851" s="3"/>
      <c r="R851" s="7"/>
      <c r="S851" s="7"/>
      <c r="T851" s="7"/>
      <c r="U851" s="7"/>
      <c r="V851" s="7"/>
      <c r="W851" s="7"/>
      <c r="X851" s="7"/>
      <c r="Y851" s="7"/>
      <c r="Z851" s="7"/>
      <c r="AA851" s="7"/>
      <c r="AB851" s="7"/>
      <c r="AC851" s="7"/>
      <c r="AD851" s="7"/>
      <c r="AE851" s="7"/>
    </row>
    <row r="852" spans="1:31" ht="13.5" customHeight="1">
      <c r="A852" s="1"/>
      <c r="B852" s="1315"/>
      <c r="C852" s="3"/>
      <c r="D852" s="3"/>
      <c r="E852" s="9"/>
      <c r="F852" s="931"/>
      <c r="G852" s="3"/>
      <c r="H852" s="10"/>
      <c r="I852" s="7"/>
      <c r="J852" s="1327"/>
      <c r="K852" s="253"/>
      <c r="L852" s="253"/>
      <c r="M852" s="7"/>
      <c r="N852" s="7"/>
      <c r="O852" s="7"/>
      <c r="P852" s="7"/>
      <c r="Q852" s="3"/>
      <c r="R852" s="7"/>
      <c r="S852" s="7"/>
      <c r="T852" s="7"/>
      <c r="U852" s="7"/>
      <c r="V852" s="7"/>
      <c r="W852" s="7"/>
      <c r="X852" s="7"/>
      <c r="Y852" s="7"/>
      <c r="Z852" s="7"/>
      <c r="AA852" s="7"/>
      <c r="AB852" s="7"/>
      <c r="AC852" s="7"/>
      <c r="AD852" s="7"/>
      <c r="AE852" s="7"/>
    </row>
    <row r="853" spans="1:31" ht="13.5" customHeight="1">
      <c r="A853" s="1"/>
      <c r="B853" s="1315"/>
      <c r="C853" s="3"/>
      <c r="D853" s="3"/>
      <c r="E853" s="9"/>
      <c r="F853" s="931"/>
      <c r="G853" s="3"/>
      <c r="H853" s="10"/>
      <c r="I853" s="7"/>
      <c r="J853" s="1327"/>
      <c r="K853" s="253"/>
      <c r="L853" s="253"/>
      <c r="M853" s="7"/>
      <c r="N853" s="7"/>
      <c r="O853" s="7"/>
      <c r="P853" s="7"/>
      <c r="Q853" s="3"/>
      <c r="R853" s="7"/>
      <c r="S853" s="7"/>
      <c r="T853" s="7"/>
      <c r="U853" s="7"/>
      <c r="V853" s="7"/>
      <c r="W853" s="7"/>
      <c r="X853" s="7"/>
      <c r="Y853" s="7"/>
      <c r="Z853" s="7"/>
      <c r="AA853" s="7"/>
      <c r="AB853" s="7"/>
      <c r="AC853" s="7"/>
      <c r="AD853" s="7"/>
      <c r="AE853" s="7"/>
    </row>
    <row r="854" spans="1:31" ht="13.5" customHeight="1">
      <c r="A854" s="1"/>
      <c r="B854" s="1315"/>
      <c r="C854" s="3"/>
      <c r="D854" s="3"/>
      <c r="E854" s="9"/>
      <c r="F854" s="931"/>
      <c r="G854" s="3"/>
      <c r="H854" s="10"/>
      <c r="I854" s="7"/>
      <c r="J854" s="1327"/>
      <c r="K854" s="253"/>
      <c r="L854" s="253"/>
      <c r="M854" s="7"/>
      <c r="N854" s="7"/>
      <c r="O854" s="7"/>
      <c r="P854" s="7"/>
      <c r="Q854" s="3"/>
      <c r="R854" s="7"/>
      <c r="S854" s="7"/>
      <c r="T854" s="7"/>
      <c r="U854" s="7"/>
      <c r="V854" s="7"/>
      <c r="W854" s="7"/>
      <c r="X854" s="7"/>
      <c r="Y854" s="7"/>
      <c r="Z854" s="7"/>
      <c r="AA854" s="7"/>
      <c r="AB854" s="7"/>
      <c r="AC854" s="7"/>
      <c r="AD854" s="7"/>
      <c r="AE854" s="7"/>
    </row>
    <row r="855" spans="1:31" ht="13.5" customHeight="1">
      <c r="A855" s="1"/>
      <c r="B855" s="1315"/>
      <c r="C855" s="3"/>
      <c r="D855" s="3"/>
      <c r="E855" s="9"/>
      <c r="F855" s="931"/>
      <c r="G855" s="3"/>
      <c r="H855" s="10"/>
      <c r="I855" s="7"/>
      <c r="J855" s="1327"/>
      <c r="K855" s="253"/>
      <c r="L855" s="253"/>
      <c r="M855" s="7"/>
      <c r="N855" s="7"/>
      <c r="O855" s="7"/>
      <c r="P855" s="7"/>
      <c r="Q855" s="3"/>
      <c r="R855" s="7"/>
      <c r="S855" s="7"/>
      <c r="T855" s="7"/>
      <c r="U855" s="7"/>
      <c r="V855" s="7"/>
      <c r="W855" s="7"/>
      <c r="X855" s="7"/>
      <c r="Y855" s="7"/>
      <c r="Z855" s="7"/>
      <c r="AA855" s="7"/>
      <c r="AB855" s="7"/>
      <c r="AC855" s="7"/>
      <c r="AD855" s="7"/>
      <c r="AE855" s="7"/>
    </row>
    <row r="856" spans="1:31" ht="13.5" customHeight="1">
      <c r="A856" s="1"/>
      <c r="B856" s="1315"/>
      <c r="C856" s="3"/>
      <c r="D856" s="3"/>
      <c r="E856" s="9"/>
      <c r="F856" s="931"/>
      <c r="G856" s="3"/>
      <c r="H856" s="10"/>
      <c r="I856" s="7"/>
      <c r="J856" s="1327"/>
      <c r="K856" s="253"/>
      <c r="L856" s="253"/>
      <c r="M856" s="7"/>
      <c r="N856" s="7"/>
      <c r="O856" s="7"/>
      <c r="P856" s="7"/>
      <c r="Q856" s="3"/>
      <c r="R856" s="7"/>
      <c r="S856" s="7"/>
      <c r="T856" s="7"/>
      <c r="U856" s="7"/>
      <c r="V856" s="7"/>
      <c r="W856" s="7"/>
      <c r="X856" s="7"/>
      <c r="Y856" s="7"/>
      <c r="Z856" s="7"/>
      <c r="AA856" s="7"/>
      <c r="AB856" s="7"/>
      <c r="AC856" s="7"/>
      <c r="AD856" s="7"/>
      <c r="AE856" s="7"/>
    </row>
    <row r="857" spans="1:31" ht="13.5" customHeight="1">
      <c r="A857" s="1"/>
      <c r="B857" s="1315"/>
      <c r="C857" s="3"/>
      <c r="D857" s="3"/>
      <c r="E857" s="9"/>
      <c r="F857" s="931"/>
      <c r="G857" s="3"/>
      <c r="H857" s="10"/>
      <c r="I857" s="7"/>
      <c r="J857" s="1327"/>
      <c r="K857" s="253"/>
      <c r="L857" s="253"/>
      <c r="M857" s="7"/>
      <c r="N857" s="7"/>
      <c r="O857" s="7"/>
      <c r="P857" s="7"/>
      <c r="Q857" s="3"/>
      <c r="R857" s="7"/>
      <c r="S857" s="7"/>
      <c r="T857" s="7"/>
      <c r="U857" s="7"/>
      <c r="V857" s="7"/>
      <c r="W857" s="7"/>
      <c r="X857" s="7"/>
      <c r="Y857" s="7"/>
      <c r="Z857" s="7"/>
      <c r="AA857" s="7"/>
      <c r="AB857" s="7"/>
      <c r="AC857" s="7"/>
      <c r="AD857" s="7"/>
      <c r="AE857" s="7"/>
    </row>
    <row r="858" spans="1:31" ht="13.5" customHeight="1">
      <c r="A858" s="1"/>
      <c r="B858" s="1315"/>
      <c r="C858" s="3"/>
      <c r="D858" s="3"/>
      <c r="E858" s="9"/>
      <c r="F858" s="931"/>
      <c r="G858" s="3"/>
      <c r="H858" s="10"/>
      <c r="I858" s="7"/>
      <c r="J858" s="1327"/>
      <c r="K858" s="253"/>
      <c r="L858" s="253"/>
      <c r="M858" s="7"/>
      <c r="N858" s="7"/>
      <c r="O858" s="7"/>
      <c r="P858" s="7"/>
      <c r="Q858" s="3"/>
      <c r="R858" s="7"/>
      <c r="S858" s="7"/>
      <c r="T858" s="7"/>
      <c r="U858" s="7"/>
      <c r="V858" s="7"/>
      <c r="W858" s="7"/>
      <c r="X858" s="7"/>
      <c r="Y858" s="7"/>
      <c r="Z858" s="7"/>
      <c r="AA858" s="7"/>
      <c r="AB858" s="7"/>
      <c r="AC858" s="7"/>
      <c r="AD858" s="7"/>
      <c r="AE858" s="7"/>
    </row>
    <row r="859" spans="1:31" ht="13.5" customHeight="1">
      <c r="A859" s="1"/>
      <c r="B859" s="1315"/>
      <c r="C859" s="3"/>
      <c r="D859" s="3"/>
      <c r="E859" s="9"/>
      <c r="F859" s="931"/>
      <c r="G859" s="3"/>
      <c r="H859" s="10"/>
      <c r="I859" s="7"/>
      <c r="J859" s="1327"/>
      <c r="K859" s="253"/>
      <c r="L859" s="253"/>
      <c r="M859" s="7"/>
      <c r="N859" s="7"/>
      <c r="O859" s="7"/>
      <c r="P859" s="7"/>
      <c r="Q859" s="3"/>
      <c r="R859" s="7"/>
      <c r="S859" s="7"/>
      <c r="T859" s="7"/>
      <c r="U859" s="7"/>
      <c r="V859" s="7"/>
      <c r="W859" s="7"/>
      <c r="X859" s="7"/>
      <c r="Y859" s="7"/>
      <c r="Z859" s="7"/>
      <c r="AA859" s="7"/>
      <c r="AB859" s="7"/>
      <c r="AC859" s="7"/>
      <c r="AD859" s="7"/>
      <c r="AE859" s="7"/>
    </row>
    <row r="860" spans="1:31" ht="13.5" customHeight="1">
      <c r="A860" s="1"/>
      <c r="B860" s="1315"/>
      <c r="C860" s="3"/>
      <c r="D860" s="3"/>
      <c r="E860" s="9"/>
      <c r="F860" s="931"/>
      <c r="G860" s="3"/>
      <c r="H860" s="10"/>
      <c r="I860" s="7"/>
      <c r="J860" s="1327"/>
      <c r="K860" s="253"/>
      <c r="L860" s="253"/>
      <c r="M860" s="7"/>
      <c r="N860" s="7"/>
      <c r="O860" s="7"/>
      <c r="P860" s="7"/>
      <c r="Q860" s="3"/>
      <c r="R860" s="7"/>
      <c r="S860" s="7"/>
      <c r="T860" s="7"/>
      <c r="U860" s="7"/>
      <c r="V860" s="7"/>
      <c r="W860" s="7"/>
      <c r="X860" s="7"/>
      <c r="Y860" s="7"/>
      <c r="Z860" s="7"/>
      <c r="AA860" s="7"/>
      <c r="AB860" s="7"/>
      <c r="AC860" s="7"/>
      <c r="AD860" s="7"/>
      <c r="AE860" s="7"/>
    </row>
    <row r="861" spans="1:31" ht="13.5" customHeight="1">
      <c r="A861" s="1"/>
      <c r="B861" s="1315"/>
      <c r="C861" s="3"/>
      <c r="D861" s="3"/>
      <c r="E861" s="9"/>
      <c r="F861" s="931"/>
      <c r="G861" s="3"/>
      <c r="H861" s="10"/>
      <c r="I861" s="7"/>
      <c r="J861" s="1327"/>
      <c r="K861" s="253"/>
      <c r="L861" s="253"/>
      <c r="M861" s="7"/>
      <c r="N861" s="7"/>
      <c r="O861" s="7"/>
      <c r="P861" s="7"/>
      <c r="Q861" s="3"/>
      <c r="R861" s="7"/>
      <c r="S861" s="7"/>
      <c r="T861" s="7"/>
      <c r="U861" s="7"/>
      <c r="V861" s="7"/>
      <c r="W861" s="7"/>
      <c r="X861" s="7"/>
      <c r="Y861" s="7"/>
      <c r="Z861" s="7"/>
      <c r="AA861" s="7"/>
      <c r="AB861" s="7"/>
      <c r="AC861" s="7"/>
      <c r="AD861" s="7"/>
      <c r="AE861" s="7"/>
    </row>
    <row r="862" spans="1:31" ht="13.5" customHeight="1">
      <c r="A862" s="1"/>
      <c r="B862" s="1315"/>
      <c r="C862" s="3"/>
      <c r="D862" s="3"/>
      <c r="E862" s="9"/>
      <c r="F862" s="931"/>
      <c r="G862" s="3"/>
      <c r="H862" s="10"/>
      <c r="I862" s="7"/>
      <c r="J862" s="1327"/>
      <c r="K862" s="253"/>
      <c r="L862" s="253"/>
      <c r="M862" s="7"/>
      <c r="N862" s="7"/>
      <c r="O862" s="7"/>
      <c r="P862" s="7"/>
      <c r="Q862" s="3"/>
      <c r="R862" s="7"/>
      <c r="S862" s="7"/>
      <c r="T862" s="7"/>
      <c r="U862" s="7"/>
      <c r="V862" s="7"/>
      <c r="W862" s="7"/>
      <c r="X862" s="7"/>
      <c r="Y862" s="7"/>
      <c r="Z862" s="7"/>
      <c r="AA862" s="7"/>
      <c r="AB862" s="7"/>
      <c r="AC862" s="7"/>
      <c r="AD862" s="7"/>
      <c r="AE862" s="7"/>
    </row>
    <row r="863" spans="1:31" ht="13.5" customHeight="1">
      <c r="A863" s="1"/>
      <c r="B863" s="1315"/>
      <c r="C863" s="3"/>
      <c r="D863" s="3"/>
      <c r="E863" s="9"/>
      <c r="F863" s="931"/>
      <c r="G863" s="3"/>
      <c r="H863" s="10"/>
      <c r="I863" s="7"/>
      <c r="J863" s="1327"/>
      <c r="K863" s="253"/>
      <c r="L863" s="253"/>
      <c r="M863" s="7"/>
      <c r="N863" s="7"/>
      <c r="O863" s="7"/>
      <c r="P863" s="7"/>
      <c r="Q863" s="3"/>
      <c r="R863" s="7"/>
      <c r="S863" s="7"/>
      <c r="T863" s="7"/>
      <c r="U863" s="7"/>
      <c r="V863" s="7"/>
      <c r="W863" s="7"/>
      <c r="X863" s="7"/>
      <c r="Y863" s="7"/>
      <c r="Z863" s="7"/>
      <c r="AA863" s="7"/>
      <c r="AB863" s="7"/>
      <c r="AC863" s="7"/>
      <c r="AD863" s="7"/>
      <c r="AE863" s="7"/>
    </row>
    <row r="864" spans="1:31" ht="13.5" customHeight="1">
      <c r="A864" s="1"/>
      <c r="B864" s="1315"/>
      <c r="C864" s="3"/>
      <c r="D864" s="3"/>
      <c r="E864" s="9"/>
      <c r="F864" s="931"/>
      <c r="G864" s="3"/>
      <c r="H864" s="10"/>
      <c r="I864" s="7"/>
      <c r="J864" s="1327"/>
      <c r="K864" s="253"/>
      <c r="L864" s="253"/>
      <c r="M864" s="7"/>
      <c r="N864" s="7"/>
      <c r="O864" s="7"/>
      <c r="P864" s="7"/>
      <c r="Q864" s="3"/>
      <c r="R864" s="7"/>
      <c r="S864" s="7"/>
      <c r="T864" s="7"/>
      <c r="U864" s="7"/>
      <c r="V864" s="7"/>
      <c r="W864" s="7"/>
      <c r="X864" s="7"/>
      <c r="Y864" s="7"/>
      <c r="Z864" s="7"/>
      <c r="AA864" s="7"/>
      <c r="AB864" s="7"/>
      <c r="AC864" s="7"/>
      <c r="AD864" s="7"/>
      <c r="AE864" s="7"/>
    </row>
    <row r="865" spans="1:31" ht="13.5" customHeight="1">
      <c r="A865" s="1"/>
      <c r="B865" s="1315"/>
      <c r="C865" s="3"/>
      <c r="D865" s="3"/>
      <c r="E865" s="9"/>
      <c r="F865" s="931"/>
      <c r="G865" s="3"/>
      <c r="H865" s="10"/>
      <c r="I865" s="7"/>
      <c r="J865" s="1327"/>
      <c r="K865" s="253"/>
      <c r="L865" s="253"/>
      <c r="M865" s="7"/>
      <c r="N865" s="7"/>
      <c r="O865" s="7"/>
      <c r="P865" s="7"/>
      <c r="Q865" s="3"/>
      <c r="R865" s="7"/>
      <c r="S865" s="7"/>
      <c r="T865" s="7"/>
      <c r="U865" s="7"/>
      <c r="V865" s="7"/>
      <c r="W865" s="7"/>
      <c r="X865" s="7"/>
      <c r="Y865" s="7"/>
      <c r="Z865" s="7"/>
      <c r="AA865" s="7"/>
      <c r="AB865" s="7"/>
      <c r="AC865" s="7"/>
      <c r="AD865" s="7"/>
      <c r="AE865" s="7"/>
    </row>
    <row r="866" spans="1:31" ht="13.5" customHeight="1">
      <c r="A866" s="1"/>
      <c r="B866" s="1315"/>
      <c r="C866" s="3"/>
      <c r="D866" s="3"/>
      <c r="E866" s="9"/>
      <c r="F866" s="931"/>
      <c r="G866" s="3"/>
      <c r="H866" s="10"/>
      <c r="I866" s="7"/>
      <c r="J866" s="1327"/>
      <c r="K866" s="253"/>
      <c r="L866" s="253"/>
      <c r="M866" s="7"/>
      <c r="N866" s="7"/>
      <c r="O866" s="7"/>
      <c r="P866" s="7"/>
      <c r="Q866" s="3"/>
      <c r="R866" s="7"/>
      <c r="S866" s="7"/>
      <c r="T866" s="7"/>
      <c r="U866" s="7"/>
      <c r="V866" s="7"/>
      <c r="W866" s="7"/>
      <c r="X866" s="7"/>
      <c r="Y866" s="7"/>
      <c r="Z866" s="7"/>
      <c r="AA866" s="7"/>
      <c r="AB866" s="7"/>
      <c r="AC866" s="7"/>
      <c r="AD866" s="7"/>
      <c r="AE866" s="7"/>
    </row>
    <row r="867" spans="1:31" ht="13.5" customHeight="1">
      <c r="A867" s="1"/>
      <c r="B867" s="1315"/>
      <c r="C867" s="3"/>
      <c r="D867" s="3"/>
      <c r="E867" s="9"/>
      <c r="F867" s="931"/>
      <c r="G867" s="3"/>
      <c r="H867" s="10"/>
      <c r="I867" s="7"/>
      <c r="J867" s="1327"/>
      <c r="K867" s="253"/>
      <c r="L867" s="253"/>
      <c r="M867" s="7"/>
      <c r="N867" s="7"/>
      <c r="O867" s="7"/>
      <c r="P867" s="7"/>
      <c r="Q867" s="3"/>
      <c r="R867" s="7"/>
      <c r="S867" s="7"/>
      <c r="T867" s="7"/>
      <c r="U867" s="7"/>
      <c r="V867" s="7"/>
      <c r="W867" s="7"/>
      <c r="X867" s="7"/>
      <c r="Y867" s="7"/>
      <c r="Z867" s="7"/>
      <c r="AA867" s="7"/>
      <c r="AB867" s="7"/>
      <c r="AC867" s="7"/>
      <c r="AD867" s="7"/>
      <c r="AE867" s="7"/>
    </row>
    <row r="868" spans="1:31" ht="13.5" customHeight="1">
      <c r="A868" s="1"/>
      <c r="B868" s="1315"/>
      <c r="C868" s="3"/>
      <c r="D868" s="3"/>
      <c r="E868" s="9"/>
      <c r="F868" s="931"/>
      <c r="G868" s="3"/>
      <c r="H868" s="10"/>
      <c r="I868" s="7"/>
      <c r="J868" s="1327"/>
      <c r="K868" s="253"/>
      <c r="L868" s="253"/>
      <c r="M868" s="7"/>
      <c r="N868" s="7"/>
      <c r="O868" s="7"/>
      <c r="P868" s="7"/>
      <c r="Q868" s="3"/>
      <c r="R868" s="7"/>
      <c r="S868" s="7"/>
      <c r="T868" s="7"/>
      <c r="U868" s="7"/>
      <c r="V868" s="7"/>
      <c r="W868" s="7"/>
      <c r="X868" s="7"/>
      <c r="Y868" s="7"/>
      <c r="Z868" s="7"/>
      <c r="AA868" s="7"/>
      <c r="AB868" s="7"/>
      <c r="AC868" s="7"/>
      <c r="AD868" s="7"/>
      <c r="AE868" s="7"/>
    </row>
    <row r="869" spans="1:31" ht="13.5" customHeight="1">
      <c r="A869" s="1"/>
      <c r="B869" s="1315"/>
      <c r="C869" s="3"/>
      <c r="D869" s="3"/>
      <c r="E869" s="9"/>
      <c r="F869" s="931"/>
      <c r="G869" s="3"/>
      <c r="H869" s="10"/>
      <c r="I869" s="7"/>
      <c r="J869" s="1327"/>
      <c r="K869" s="253"/>
      <c r="L869" s="253"/>
      <c r="M869" s="7"/>
      <c r="N869" s="7"/>
      <c r="O869" s="7"/>
      <c r="P869" s="7"/>
      <c r="Q869" s="3"/>
      <c r="R869" s="7"/>
      <c r="S869" s="7"/>
      <c r="T869" s="7"/>
      <c r="U869" s="7"/>
      <c r="V869" s="7"/>
      <c r="W869" s="7"/>
      <c r="X869" s="7"/>
      <c r="Y869" s="7"/>
      <c r="Z869" s="7"/>
      <c r="AA869" s="7"/>
      <c r="AB869" s="7"/>
      <c r="AC869" s="7"/>
      <c r="AD869" s="7"/>
      <c r="AE869" s="7"/>
    </row>
    <row r="870" spans="1:31" ht="13.5" customHeight="1">
      <c r="A870" s="1"/>
      <c r="B870" s="1315"/>
      <c r="C870" s="3"/>
      <c r="D870" s="3"/>
      <c r="E870" s="9"/>
      <c r="F870" s="931"/>
      <c r="G870" s="3"/>
      <c r="H870" s="10"/>
      <c r="I870" s="7"/>
      <c r="J870" s="1327"/>
      <c r="K870" s="253"/>
      <c r="L870" s="253"/>
      <c r="M870" s="7"/>
      <c r="N870" s="7"/>
      <c r="O870" s="7"/>
      <c r="P870" s="7"/>
      <c r="Q870" s="3"/>
      <c r="R870" s="7"/>
      <c r="S870" s="7"/>
      <c r="T870" s="7"/>
      <c r="U870" s="7"/>
      <c r="V870" s="7"/>
      <c r="W870" s="7"/>
      <c r="X870" s="7"/>
      <c r="Y870" s="7"/>
      <c r="Z870" s="7"/>
      <c r="AA870" s="7"/>
      <c r="AB870" s="7"/>
      <c r="AC870" s="7"/>
      <c r="AD870" s="7"/>
      <c r="AE870" s="7"/>
    </row>
    <row r="871" spans="1:31" ht="13.5" customHeight="1">
      <c r="A871" s="1"/>
      <c r="B871" s="1315"/>
      <c r="C871" s="3"/>
      <c r="D871" s="3"/>
      <c r="E871" s="9"/>
      <c r="F871" s="931"/>
      <c r="G871" s="3"/>
      <c r="H871" s="10"/>
      <c r="I871" s="7"/>
      <c r="J871" s="1327"/>
      <c r="K871" s="253"/>
      <c r="L871" s="253"/>
      <c r="M871" s="7"/>
      <c r="N871" s="7"/>
      <c r="O871" s="7"/>
      <c r="P871" s="7"/>
      <c r="Q871" s="3"/>
      <c r="R871" s="7"/>
      <c r="S871" s="7"/>
      <c r="T871" s="7"/>
      <c r="U871" s="7"/>
      <c r="V871" s="7"/>
      <c r="W871" s="7"/>
      <c r="X871" s="7"/>
      <c r="Y871" s="7"/>
      <c r="Z871" s="7"/>
      <c r="AA871" s="7"/>
      <c r="AB871" s="7"/>
      <c r="AC871" s="7"/>
      <c r="AD871" s="7"/>
      <c r="AE871" s="7"/>
    </row>
    <row r="872" spans="1:31" ht="13.5" customHeight="1">
      <c r="A872" s="1"/>
      <c r="B872" s="1315"/>
      <c r="C872" s="3"/>
      <c r="D872" s="3"/>
      <c r="E872" s="9"/>
      <c r="F872" s="931"/>
      <c r="G872" s="3"/>
      <c r="H872" s="10"/>
      <c r="I872" s="7"/>
      <c r="J872" s="1327"/>
      <c r="K872" s="253"/>
      <c r="L872" s="253"/>
      <c r="M872" s="7"/>
      <c r="N872" s="7"/>
      <c r="O872" s="7"/>
      <c r="P872" s="7"/>
      <c r="Q872" s="3"/>
      <c r="R872" s="7"/>
      <c r="S872" s="7"/>
      <c r="T872" s="7"/>
      <c r="U872" s="7"/>
      <c r="V872" s="7"/>
      <c r="W872" s="7"/>
      <c r="X872" s="7"/>
      <c r="Y872" s="7"/>
      <c r="Z872" s="7"/>
      <c r="AA872" s="7"/>
      <c r="AB872" s="7"/>
      <c r="AC872" s="7"/>
      <c r="AD872" s="7"/>
      <c r="AE872" s="7"/>
    </row>
    <row r="873" spans="1:31" ht="13.5" customHeight="1">
      <c r="A873" s="1"/>
      <c r="B873" s="1315"/>
      <c r="C873" s="3"/>
      <c r="D873" s="3"/>
      <c r="E873" s="9"/>
      <c r="F873" s="931"/>
      <c r="G873" s="3"/>
      <c r="H873" s="10"/>
      <c r="I873" s="7"/>
      <c r="J873" s="1327"/>
      <c r="K873" s="253"/>
      <c r="L873" s="253"/>
      <c r="M873" s="7"/>
      <c r="N873" s="7"/>
      <c r="O873" s="7"/>
      <c r="P873" s="7"/>
      <c r="Q873" s="3"/>
      <c r="R873" s="7"/>
      <c r="S873" s="7"/>
      <c r="T873" s="7"/>
      <c r="U873" s="7"/>
      <c r="V873" s="7"/>
      <c r="W873" s="7"/>
      <c r="X873" s="7"/>
      <c r="Y873" s="7"/>
      <c r="Z873" s="7"/>
      <c r="AA873" s="7"/>
      <c r="AB873" s="7"/>
      <c r="AC873" s="7"/>
      <c r="AD873" s="7"/>
      <c r="AE873" s="7"/>
    </row>
    <row r="874" spans="1:31" ht="13.5" customHeight="1">
      <c r="A874" s="1"/>
      <c r="B874" s="1315"/>
      <c r="C874" s="3"/>
      <c r="D874" s="3"/>
      <c r="E874" s="9"/>
      <c r="F874" s="931"/>
      <c r="G874" s="3"/>
      <c r="H874" s="10"/>
      <c r="I874" s="7"/>
      <c r="J874" s="1327"/>
      <c r="K874" s="253"/>
      <c r="L874" s="253"/>
      <c r="M874" s="7"/>
      <c r="N874" s="7"/>
      <c r="O874" s="7"/>
      <c r="P874" s="7"/>
      <c r="Q874" s="3"/>
      <c r="R874" s="7"/>
      <c r="S874" s="7"/>
      <c r="T874" s="7"/>
      <c r="U874" s="7"/>
      <c r="V874" s="7"/>
      <c r="W874" s="7"/>
      <c r="X874" s="7"/>
      <c r="Y874" s="7"/>
      <c r="Z874" s="7"/>
      <c r="AA874" s="7"/>
      <c r="AB874" s="7"/>
      <c r="AC874" s="7"/>
      <c r="AD874" s="7"/>
      <c r="AE874" s="7"/>
    </row>
    <row r="875" spans="1:31" ht="13.5" customHeight="1">
      <c r="A875" s="1"/>
      <c r="B875" s="1315"/>
      <c r="C875" s="3"/>
      <c r="D875" s="3"/>
      <c r="E875" s="9"/>
      <c r="F875" s="931"/>
      <c r="G875" s="3"/>
      <c r="H875" s="10"/>
      <c r="I875" s="7"/>
      <c r="J875" s="1327"/>
      <c r="K875" s="253"/>
      <c r="L875" s="253"/>
      <c r="M875" s="7"/>
      <c r="N875" s="7"/>
      <c r="O875" s="7"/>
      <c r="P875" s="7"/>
      <c r="Q875" s="3"/>
      <c r="R875" s="7"/>
      <c r="S875" s="7"/>
      <c r="T875" s="7"/>
      <c r="U875" s="7"/>
      <c r="V875" s="7"/>
      <c r="W875" s="7"/>
      <c r="X875" s="7"/>
      <c r="Y875" s="7"/>
      <c r="Z875" s="7"/>
      <c r="AA875" s="7"/>
      <c r="AB875" s="7"/>
      <c r="AC875" s="7"/>
      <c r="AD875" s="7"/>
      <c r="AE875" s="7"/>
    </row>
    <row r="876" spans="1:31" ht="13.5" customHeight="1">
      <c r="A876" s="1"/>
      <c r="B876" s="1315"/>
      <c r="C876" s="3"/>
      <c r="D876" s="3"/>
      <c r="E876" s="9"/>
      <c r="F876" s="931"/>
      <c r="G876" s="3"/>
      <c r="H876" s="10"/>
      <c r="I876" s="7"/>
      <c r="J876" s="1327"/>
      <c r="K876" s="253"/>
      <c r="L876" s="253"/>
      <c r="M876" s="7"/>
      <c r="N876" s="7"/>
      <c r="O876" s="7"/>
      <c r="P876" s="7"/>
      <c r="Q876" s="3"/>
      <c r="R876" s="7"/>
      <c r="S876" s="7"/>
      <c r="T876" s="7"/>
      <c r="U876" s="7"/>
      <c r="V876" s="7"/>
      <c r="W876" s="7"/>
      <c r="X876" s="7"/>
      <c r="Y876" s="7"/>
      <c r="Z876" s="7"/>
      <c r="AA876" s="7"/>
      <c r="AB876" s="7"/>
      <c r="AC876" s="7"/>
      <c r="AD876" s="7"/>
      <c r="AE876" s="7"/>
    </row>
    <row r="877" spans="1:31" ht="13.5" customHeight="1">
      <c r="A877" s="1"/>
      <c r="B877" s="1315"/>
      <c r="C877" s="3"/>
      <c r="D877" s="3"/>
      <c r="E877" s="9"/>
      <c r="F877" s="931"/>
      <c r="G877" s="3"/>
      <c r="H877" s="10"/>
      <c r="I877" s="7"/>
      <c r="J877" s="1327"/>
      <c r="K877" s="253"/>
      <c r="L877" s="253"/>
      <c r="M877" s="7"/>
      <c r="N877" s="7"/>
      <c r="O877" s="7"/>
      <c r="P877" s="7"/>
      <c r="Q877" s="3"/>
      <c r="R877" s="7"/>
      <c r="S877" s="7"/>
      <c r="T877" s="7"/>
      <c r="U877" s="7"/>
      <c r="V877" s="7"/>
      <c r="W877" s="7"/>
      <c r="X877" s="7"/>
      <c r="Y877" s="7"/>
      <c r="Z877" s="7"/>
      <c r="AA877" s="7"/>
      <c r="AB877" s="7"/>
      <c r="AC877" s="7"/>
      <c r="AD877" s="7"/>
      <c r="AE877" s="7"/>
    </row>
    <row r="878" spans="1:31" ht="13.5" customHeight="1">
      <c r="A878" s="1"/>
      <c r="B878" s="1315"/>
      <c r="C878" s="3"/>
      <c r="D878" s="3"/>
      <c r="E878" s="9"/>
      <c r="F878" s="931"/>
      <c r="G878" s="3"/>
      <c r="H878" s="10"/>
      <c r="I878" s="7"/>
      <c r="J878" s="1327"/>
      <c r="K878" s="253"/>
      <c r="L878" s="253"/>
      <c r="M878" s="7"/>
      <c r="N878" s="7"/>
      <c r="O878" s="7"/>
      <c r="P878" s="7"/>
      <c r="Q878" s="3"/>
      <c r="R878" s="7"/>
      <c r="S878" s="7"/>
      <c r="T878" s="7"/>
      <c r="U878" s="7"/>
      <c r="V878" s="7"/>
      <c r="W878" s="7"/>
      <c r="X878" s="7"/>
      <c r="Y878" s="7"/>
      <c r="Z878" s="7"/>
      <c r="AA878" s="7"/>
      <c r="AB878" s="7"/>
      <c r="AC878" s="7"/>
      <c r="AD878" s="7"/>
      <c r="AE878" s="7"/>
    </row>
    <row r="879" spans="1:31" ht="13.5" customHeight="1">
      <c r="A879" s="1"/>
      <c r="B879" s="1315"/>
      <c r="C879" s="3"/>
      <c r="D879" s="3"/>
      <c r="E879" s="9"/>
      <c r="F879" s="931"/>
      <c r="G879" s="3"/>
      <c r="H879" s="10"/>
      <c r="I879" s="7"/>
      <c r="J879" s="1327"/>
      <c r="K879" s="253"/>
      <c r="L879" s="253"/>
      <c r="M879" s="7"/>
      <c r="N879" s="7"/>
      <c r="O879" s="7"/>
      <c r="P879" s="7"/>
      <c r="Q879" s="3"/>
      <c r="R879" s="7"/>
      <c r="S879" s="7"/>
      <c r="T879" s="7"/>
      <c r="U879" s="7"/>
      <c r="V879" s="7"/>
      <c r="W879" s="7"/>
      <c r="X879" s="7"/>
      <c r="Y879" s="7"/>
      <c r="Z879" s="7"/>
      <c r="AA879" s="7"/>
      <c r="AB879" s="7"/>
      <c r="AC879" s="7"/>
      <c r="AD879" s="7"/>
      <c r="AE879" s="7"/>
    </row>
    <row r="880" spans="1:31" ht="13.5" customHeight="1">
      <c r="A880" s="1"/>
      <c r="B880" s="1315"/>
      <c r="C880" s="3"/>
      <c r="D880" s="3"/>
      <c r="E880" s="9"/>
      <c r="F880" s="931"/>
      <c r="G880" s="3"/>
      <c r="H880" s="10"/>
      <c r="I880" s="7"/>
      <c r="J880" s="1327"/>
      <c r="K880" s="253"/>
      <c r="L880" s="253"/>
      <c r="M880" s="7"/>
      <c r="N880" s="7"/>
      <c r="O880" s="7"/>
      <c r="P880" s="7"/>
      <c r="Q880" s="3"/>
      <c r="R880" s="7"/>
      <c r="S880" s="7"/>
      <c r="T880" s="7"/>
      <c r="U880" s="7"/>
      <c r="V880" s="7"/>
      <c r="W880" s="7"/>
      <c r="X880" s="7"/>
      <c r="Y880" s="7"/>
      <c r="Z880" s="7"/>
      <c r="AA880" s="7"/>
      <c r="AB880" s="7"/>
      <c r="AC880" s="7"/>
      <c r="AD880" s="7"/>
      <c r="AE880" s="7"/>
    </row>
    <row r="881" spans="1:31" ht="13.5" customHeight="1">
      <c r="A881" s="1"/>
      <c r="B881" s="1315"/>
      <c r="C881" s="3"/>
      <c r="D881" s="3"/>
      <c r="E881" s="9"/>
      <c r="F881" s="931"/>
      <c r="G881" s="3"/>
      <c r="H881" s="10"/>
      <c r="I881" s="7"/>
      <c r="J881" s="1327"/>
      <c r="K881" s="253"/>
      <c r="L881" s="253"/>
      <c r="M881" s="7"/>
      <c r="N881" s="7"/>
      <c r="O881" s="7"/>
      <c r="P881" s="7"/>
      <c r="Q881" s="3"/>
      <c r="R881" s="7"/>
      <c r="S881" s="7"/>
      <c r="T881" s="7"/>
      <c r="U881" s="7"/>
      <c r="V881" s="7"/>
      <c r="W881" s="7"/>
      <c r="X881" s="7"/>
      <c r="Y881" s="7"/>
      <c r="Z881" s="7"/>
      <c r="AA881" s="7"/>
      <c r="AB881" s="7"/>
      <c r="AC881" s="7"/>
      <c r="AD881" s="7"/>
      <c r="AE881" s="7"/>
    </row>
    <row r="882" spans="1:31" ht="13.5" customHeight="1">
      <c r="A882" s="1"/>
      <c r="B882" s="1315"/>
      <c r="C882" s="3"/>
      <c r="D882" s="3"/>
      <c r="E882" s="9"/>
      <c r="F882" s="931"/>
      <c r="G882" s="3"/>
      <c r="H882" s="10"/>
      <c r="I882" s="7"/>
      <c r="J882" s="1327"/>
      <c r="K882" s="253"/>
      <c r="L882" s="253"/>
      <c r="M882" s="7"/>
      <c r="N882" s="7"/>
      <c r="O882" s="7"/>
      <c r="P882" s="7"/>
      <c r="Q882" s="3"/>
      <c r="R882" s="7"/>
      <c r="S882" s="7"/>
      <c r="T882" s="7"/>
      <c r="U882" s="7"/>
      <c r="V882" s="7"/>
      <c r="W882" s="7"/>
      <c r="X882" s="7"/>
      <c r="Y882" s="7"/>
      <c r="Z882" s="7"/>
      <c r="AA882" s="7"/>
      <c r="AB882" s="7"/>
      <c r="AC882" s="7"/>
      <c r="AD882" s="7"/>
      <c r="AE882" s="7"/>
    </row>
    <row r="883" spans="1:31" ht="13.5" customHeight="1">
      <c r="A883" s="1"/>
      <c r="B883" s="1315"/>
      <c r="C883" s="3"/>
      <c r="D883" s="3"/>
      <c r="E883" s="9"/>
      <c r="F883" s="931"/>
      <c r="G883" s="3"/>
      <c r="H883" s="10"/>
      <c r="I883" s="7"/>
      <c r="J883" s="1327"/>
      <c r="K883" s="253"/>
      <c r="L883" s="253"/>
      <c r="M883" s="7"/>
      <c r="N883" s="7"/>
      <c r="O883" s="7"/>
      <c r="P883" s="7"/>
      <c r="Q883" s="3"/>
      <c r="R883" s="7"/>
      <c r="S883" s="7"/>
      <c r="T883" s="7"/>
      <c r="U883" s="7"/>
      <c r="V883" s="7"/>
      <c r="W883" s="7"/>
      <c r="X883" s="7"/>
      <c r="Y883" s="7"/>
      <c r="Z883" s="7"/>
      <c r="AA883" s="7"/>
      <c r="AB883" s="7"/>
      <c r="AC883" s="7"/>
      <c r="AD883" s="7"/>
      <c r="AE883" s="7"/>
    </row>
    <row r="884" spans="1:31" ht="13.5" customHeight="1">
      <c r="A884" s="1"/>
      <c r="B884" s="1315"/>
      <c r="C884" s="3"/>
      <c r="D884" s="3"/>
      <c r="E884" s="9"/>
      <c r="F884" s="931"/>
      <c r="G884" s="3"/>
      <c r="H884" s="10"/>
      <c r="I884" s="7"/>
      <c r="J884" s="1327"/>
      <c r="K884" s="253"/>
      <c r="L884" s="253"/>
      <c r="M884" s="7"/>
      <c r="N884" s="7"/>
      <c r="O884" s="7"/>
      <c r="P884" s="7"/>
      <c r="Q884" s="3"/>
      <c r="R884" s="7"/>
      <c r="S884" s="7"/>
      <c r="T884" s="7"/>
      <c r="U884" s="7"/>
      <c r="V884" s="7"/>
      <c r="W884" s="7"/>
      <c r="X884" s="7"/>
      <c r="Y884" s="7"/>
      <c r="Z884" s="7"/>
      <c r="AA884" s="7"/>
      <c r="AB884" s="7"/>
      <c r="AC884" s="7"/>
      <c r="AD884" s="7"/>
      <c r="AE884" s="7"/>
    </row>
    <row r="885" spans="1:31" ht="13.5" customHeight="1">
      <c r="A885" s="1"/>
      <c r="B885" s="1315"/>
      <c r="C885" s="3"/>
      <c r="D885" s="3"/>
      <c r="E885" s="9"/>
      <c r="F885" s="931"/>
      <c r="G885" s="3"/>
      <c r="H885" s="10"/>
      <c r="I885" s="7"/>
      <c r="J885" s="1327"/>
      <c r="K885" s="253"/>
      <c r="L885" s="253"/>
      <c r="M885" s="7"/>
      <c r="N885" s="7"/>
      <c r="O885" s="7"/>
      <c r="P885" s="7"/>
      <c r="Q885" s="3"/>
      <c r="R885" s="7"/>
      <c r="S885" s="7"/>
      <c r="T885" s="7"/>
      <c r="U885" s="7"/>
      <c r="V885" s="7"/>
      <c r="W885" s="7"/>
      <c r="X885" s="7"/>
      <c r="Y885" s="7"/>
      <c r="Z885" s="7"/>
      <c r="AA885" s="7"/>
      <c r="AB885" s="7"/>
      <c r="AC885" s="7"/>
      <c r="AD885" s="7"/>
      <c r="AE885" s="7"/>
    </row>
    <row r="886" spans="1:31" ht="13.5" customHeight="1">
      <c r="A886" s="1"/>
      <c r="B886" s="1315"/>
      <c r="C886" s="3"/>
      <c r="D886" s="3"/>
      <c r="E886" s="9"/>
      <c r="F886" s="931"/>
      <c r="G886" s="3"/>
      <c r="H886" s="10"/>
      <c r="I886" s="7"/>
      <c r="J886" s="1327"/>
      <c r="K886" s="253"/>
      <c r="L886" s="253"/>
      <c r="M886" s="7"/>
      <c r="N886" s="7"/>
      <c r="O886" s="7"/>
      <c r="P886" s="7"/>
      <c r="Q886" s="3"/>
      <c r="R886" s="7"/>
      <c r="S886" s="7"/>
      <c r="T886" s="7"/>
      <c r="U886" s="7"/>
      <c r="V886" s="7"/>
      <c r="W886" s="7"/>
      <c r="X886" s="7"/>
      <c r="Y886" s="7"/>
      <c r="Z886" s="7"/>
      <c r="AA886" s="7"/>
      <c r="AB886" s="7"/>
      <c r="AC886" s="7"/>
      <c r="AD886" s="7"/>
      <c r="AE886" s="7"/>
    </row>
    <row r="887" spans="1:31" ht="13.5" customHeight="1">
      <c r="A887" s="1"/>
      <c r="B887" s="1315"/>
      <c r="C887" s="3"/>
      <c r="D887" s="3"/>
      <c r="E887" s="9"/>
      <c r="F887" s="931"/>
      <c r="G887" s="3"/>
      <c r="H887" s="10"/>
      <c r="I887" s="7"/>
      <c r="J887" s="1327"/>
      <c r="K887" s="253"/>
      <c r="L887" s="253"/>
      <c r="M887" s="7"/>
      <c r="N887" s="7"/>
      <c r="O887" s="7"/>
      <c r="P887" s="7"/>
      <c r="Q887" s="3"/>
      <c r="R887" s="7"/>
      <c r="S887" s="7"/>
      <c r="T887" s="7"/>
      <c r="U887" s="7"/>
      <c r="V887" s="7"/>
      <c r="W887" s="7"/>
      <c r="X887" s="7"/>
      <c r="Y887" s="7"/>
      <c r="Z887" s="7"/>
      <c r="AA887" s="7"/>
      <c r="AB887" s="7"/>
      <c r="AC887" s="7"/>
      <c r="AD887" s="7"/>
      <c r="AE887" s="7"/>
    </row>
    <row r="888" spans="1:31" ht="13.5" customHeight="1">
      <c r="A888" s="1"/>
      <c r="B888" s="1315"/>
      <c r="C888" s="3"/>
      <c r="D888" s="3"/>
      <c r="E888" s="9"/>
      <c r="F888" s="931"/>
      <c r="G888" s="3"/>
      <c r="H888" s="10"/>
      <c r="I888" s="7"/>
      <c r="J888" s="1327"/>
      <c r="K888" s="253"/>
      <c r="L888" s="253"/>
      <c r="M888" s="7"/>
      <c r="N888" s="7"/>
      <c r="O888" s="7"/>
      <c r="P888" s="7"/>
      <c r="Q888" s="3"/>
      <c r="R888" s="7"/>
      <c r="S888" s="7"/>
      <c r="T888" s="7"/>
      <c r="U888" s="7"/>
      <c r="V888" s="7"/>
      <c r="W888" s="7"/>
      <c r="X888" s="7"/>
      <c r="Y888" s="7"/>
      <c r="Z888" s="7"/>
      <c r="AA888" s="7"/>
      <c r="AB888" s="7"/>
      <c r="AC888" s="7"/>
      <c r="AD888" s="7"/>
      <c r="AE888" s="7"/>
    </row>
    <row r="889" spans="1:31" ht="13.5" customHeight="1">
      <c r="A889" s="1"/>
      <c r="B889" s="1315"/>
      <c r="C889" s="3"/>
      <c r="D889" s="3"/>
      <c r="E889" s="9"/>
      <c r="F889" s="931"/>
      <c r="G889" s="3"/>
      <c r="H889" s="10"/>
      <c r="I889" s="7"/>
      <c r="J889" s="1327"/>
      <c r="K889" s="253"/>
      <c r="L889" s="253"/>
      <c r="M889" s="7"/>
      <c r="N889" s="7"/>
      <c r="O889" s="7"/>
      <c r="P889" s="7"/>
      <c r="Q889" s="3"/>
      <c r="R889" s="7"/>
      <c r="S889" s="7"/>
      <c r="T889" s="7"/>
      <c r="U889" s="7"/>
      <c r="V889" s="7"/>
      <c r="W889" s="7"/>
      <c r="X889" s="7"/>
      <c r="Y889" s="7"/>
      <c r="Z889" s="7"/>
      <c r="AA889" s="7"/>
      <c r="AB889" s="7"/>
      <c r="AC889" s="7"/>
      <c r="AD889" s="7"/>
      <c r="AE889" s="7"/>
    </row>
    <row r="890" spans="1:31" ht="13.5" customHeight="1">
      <c r="A890" s="1"/>
      <c r="B890" s="1315"/>
      <c r="C890" s="3"/>
      <c r="D890" s="3"/>
      <c r="E890" s="9"/>
      <c r="F890" s="931"/>
      <c r="G890" s="3"/>
      <c r="H890" s="10"/>
      <c r="I890" s="7"/>
      <c r="J890" s="1327"/>
      <c r="K890" s="253"/>
      <c r="L890" s="253"/>
      <c r="M890" s="7"/>
      <c r="N890" s="7"/>
      <c r="O890" s="7"/>
      <c r="P890" s="7"/>
      <c r="Q890" s="3"/>
      <c r="R890" s="7"/>
      <c r="S890" s="7"/>
      <c r="T890" s="7"/>
      <c r="U890" s="7"/>
      <c r="V890" s="7"/>
      <c r="W890" s="7"/>
      <c r="X890" s="7"/>
      <c r="Y890" s="7"/>
      <c r="Z890" s="7"/>
      <c r="AA890" s="7"/>
      <c r="AB890" s="7"/>
      <c r="AC890" s="7"/>
      <c r="AD890" s="7"/>
      <c r="AE890" s="7"/>
    </row>
    <row r="891" spans="1:31" ht="13.5" customHeight="1">
      <c r="A891" s="1"/>
      <c r="B891" s="1315"/>
      <c r="C891" s="3"/>
      <c r="D891" s="3"/>
      <c r="E891" s="9"/>
      <c r="F891" s="931"/>
      <c r="G891" s="3"/>
      <c r="H891" s="10"/>
      <c r="I891" s="7"/>
      <c r="J891" s="1327"/>
      <c r="K891" s="253"/>
      <c r="L891" s="253"/>
      <c r="M891" s="7"/>
      <c r="N891" s="7"/>
      <c r="O891" s="7"/>
      <c r="P891" s="7"/>
      <c r="Q891" s="3"/>
      <c r="R891" s="7"/>
      <c r="S891" s="7"/>
      <c r="T891" s="7"/>
      <c r="U891" s="7"/>
      <c r="V891" s="7"/>
      <c r="W891" s="7"/>
      <c r="X891" s="7"/>
      <c r="Y891" s="7"/>
      <c r="Z891" s="7"/>
      <c r="AA891" s="7"/>
      <c r="AB891" s="7"/>
      <c r="AC891" s="7"/>
      <c r="AD891" s="7"/>
      <c r="AE891" s="7"/>
    </row>
    <row r="892" spans="1:31" ht="13.5" customHeight="1">
      <c r="A892" s="1"/>
      <c r="B892" s="1315"/>
      <c r="C892" s="3"/>
      <c r="D892" s="3"/>
      <c r="E892" s="9"/>
      <c r="F892" s="931"/>
      <c r="G892" s="3"/>
      <c r="H892" s="10"/>
      <c r="I892" s="7"/>
      <c r="J892" s="1327"/>
      <c r="K892" s="253"/>
      <c r="L892" s="253"/>
      <c r="M892" s="7"/>
      <c r="N892" s="7"/>
      <c r="O892" s="7"/>
      <c r="P892" s="7"/>
      <c r="Q892" s="3"/>
      <c r="R892" s="7"/>
      <c r="S892" s="7"/>
      <c r="T892" s="7"/>
      <c r="U892" s="7"/>
      <c r="V892" s="7"/>
      <c r="W892" s="7"/>
      <c r="X892" s="7"/>
      <c r="Y892" s="7"/>
      <c r="Z892" s="7"/>
      <c r="AA892" s="7"/>
      <c r="AB892" s="7"/>
      <c r="AC892" s="7"/>
      <c r="AD892" s="7"/>
      <c r="AE892" s="7"/>
    </row>
    <row r="893" spans="1:31" ht="13.5" customHeight="1">
      <c r="A893" s="1"/>
      <c r="B893" s="1315"/>
      <c r="C893" s="3"/>
      <c r="D893" s="3"/>
      <c r="E893" s="9"/>
      <c r="F893" s="931"/>
      <c r="G893" s="3"/>
      <c r="H893" s="10"/>
      <c r="I893" s="7"/>
      <c r="J893" s="1327"/>
      <c r="K893" s="253"/>
      <c r="L893" s="253"/>
      <c r="M893" s="7"/>
      <c r="N893" s="7"/>
      <c r="O893" s="7"/>
      <c r="P893" s="7"/>
      <c r="Q893" s="3"/>
      <c r="R893" s="7"/>
      <c r="S893" s="7"/>
      <c r="T893" s="7"/>
      <c r="U893" s="7"/>
      <c r="V893" s="7"/>
      <c r="W893" s="7"/>
      <c r="X893" s="7"/>
      <c r="Y893" s="7"/>
      <c r="Z893" s="7"/>
      <c r="AA893" s="7"/>
      <c r="AB893" s="7"/>
      <c r="AC893" s="7"/>
      <c r="AD893" s="7"/>
      <c r="AE893" s="7"/>
    </row>
    <row r="894" spans="1:31" ht="13.5" customHeight="1">
      <c r="A894" s="1"/>
      <c r="B894" s="1315"/>
      <c r="C894" s="3"/>
      <c r="D894" s="3"/>
      <c r="E894" s="9"/>
      <c r="F894" s="931"/>
      <c r="G894" s="3"/>
      <c r="H894" s="10"/>
      <c r="I894" s="7"/>
      <c r="J894" s="1327"/>
      <c r="K894" s="253"/>
      <c r="L894" s="253"/>
      <c r="M894" s="7"/>
      <c r="N894" s="7"/>
      <c r="O894" s="7"/>
      <c r="P894" s="7"/>
      <c r="Q894" s="3"/>
      <c r="R894" s="7"/>
      <c r="S894" s="7"/>
      <c r="T894" s="7"/>
      <c r="U894" s="7"/>
      <c r="V894" s="7"/>
      <c r="W894" s="7"/>
      <c r="X894" s="7"/>
      <c r="Y894" s="7"/>
      <c r="Z894" s="7"/>
      <c r="AA894" s="7"/>
      <c r="AB894" s="7"/>
      <c r="AC894" s="7"/>
      <c r="AD894" s="7"/>
      <c r="AE894" s="7"/>
    </row>
    <row r="895" spans="1:31" ht="13.5" customHeight="1">
      <c r="A895" s="1"/>
      <c r="B895" s="1315"/>
      <c r="C895" s="3"/>
      <c r="D895" s="3"/>
      <c r="E895" s="9"/>
      <c r="F895" s="931"/>
      <c r="G895" s="3"/>
      <c r="H895" s="10"/>
      <c r="I895" s="7"/>
      <c r="J895" s="1327"/>
      <c r="K895" s="253"/>
      <c r="L895" s="253"/>
      <c r="M895" s="7"/>
      <c r="N895" s="7"/>
      <c r="O895" s="7"/>
      <c r="P895" s="7"/>
      <c r="Q895" s="3"/>
      <c r="R895" s="7"/>
      <c r="S895" s="7"/>
      <c r="T895" s="7"/>
      <c r="U895" s="7"/>
      <c r="V895" s="7"/>
      <c r="W895" s="7"/>
      <c r="X895" s="7"/>
      <c r="Y895" s="7"/>
      <c r="Z895" s="7"/>
      <c r="AA895" s="7"/>
      <c r="AB895" s="7"/>
      <c r="AC895" s="7"/>
      <c r="AD895" s="7"/>
      <c r="AE895" s="7"/>
    </row>
    <row r="896" spans="1:31" ht="13.5" customHeight="1">
      <c r="A896" s="1"/>
      <c r="B896" s="1315"/>
      <c r="C896" s="3"/>
      <c r="D896" s="3"/>
      <c r="E896" s="9"/>
      <c r="F896" s="931"/>
      <c r="G896" s="3"/>
      <c r="H896" s="10"/>
      <c r="I896" s="7"/>
      <c r="J896" s="1327"/>
      <c r="K896" s="253"/>
      <c r="L896" s="253"/>
      <c r="M896" s="7"/>
      <c r="N896" s="7"/>
      <c r="O896" s="7"/>
      <c r="P896" s="7"/>
      <c r="Q896" s="3"/>
      <c r="R896" s="7"/>
      <c r="S896" s="7"/>
      <c r="T896" s="7"/>
      <c r="U896" s="7"/>
      <c r="V896" s="7"/>
      <c r="W896" s="7"/>
      <c r="X896" s="7"/>
      <c r="Y896" s="7"/>
      <c r="Z896" s="7"/>
      <c r="AA896" s="7"/>
      <c r="AB896" s="7"/>
      <c r="AC896" s="7"/>
      <c r="AD896" s="7"/>
      <c r="AE896" s="7"/>
    </row>
    <row r="897" spans="1:31" ht="13.5" customHeight="1">
      <c r="A897" s="1"/>
      <c r="B897" s="1315"/>
      <c r="C897" s="3"/>
      <c r="D897" s="3"/>
      <c r="E897" s="9"/>
      <c r="F897" s="931"/>
      <c r="G897" s="3"/>
      <c r="H897" s="10"/>
      <c r="I897" s="7"/>
      <c r="J897" s="1327"/>
      <c r="K897" s="253"/>
      <c r="L897" s="253"/>
      <c r="M897" s="7"/>
      <c r="N897" s="7"/>
      <c r="O897" s="7"/>
      <c r="P897" s="7"/>
      <c r="Q897" s="3"/>
      <c r="R897" s="7"/>
      <c r="S897" s="7"/>
      <c r="T897" s="7"/>
      <c r="U897" s="7"/>
      <c r="V897" s="7"/>
      <c r="W897" s="7"/>
      <c r="X897" s="7"/>
      <c r="Y897" s="7"/>
      <c r="Z897" s="7"/>
      <c r="AA897" s="7"/>
      <c r="AB897" s="7"/>
      <c r="AC897" s="7"/>
      <c r="AD897" s="7"/>
      <c r="AE897" s="7"/>
    </row>
    <row r="898" spans="1:31" ht="13.5" customHeight="1">
      <c r="A898" s="1"/>
      <c r="B898" s="1315"/>
      <c r="C898" s="3"/>
      <c r="D898" s="3"/>
      <c r="E898" s="9"/>
      <c r="F898" s="931"/>
      <c r="G898" s="3"/>
      <c r="H898" s="10"/>
      <c r="I898" s="7"/>
      <c r="J898" s="1327"/>
      <c r="K898" s="253"/>
      <c r="L898" s="253"/>
      <c r="M898" s="7"/>
      <c r="N898" s="7"/>
      <c r="O898" s="7"/>
      <c r="P898" s="7"/>
      <c r="Q898" s="3"/>
      <c r="R898" s="7"/>
      <c r="S898" s="7"/>
      <c r="T898" s="7"/>
      <c r="U898" s="7"/>
      <c r="V898" s="7"/>
      <c r="W898" s="7"/>
      <c r="X898" s="7"/>
      <c r="Y898" s="7"/>
      <c r="Z898" s="7"/>
      <c r="AA898" s="7"/>
      <c r="AB898" s="7"/>
      <c r="AC898" s="7"/>
      <c r="AD898" s="7"/>
      <c r="AE898" s="7"/>
    </row>
    <row r="899" spans="1:31" ht="13.5" customHeight="1">
      <c r="A899" s="1"/>
      <c r="B899" s="1315"/>
      <c r="C899" s="3"/>
      <c r="D899" s="3"/>
      <c r="E899" s="9"/>
      <c r="F899" s="931"/>
      <c r="G899" s="3"/>
      <c r="H899" s="10"/>
      <c r="I899" s="7"/>
      <c r="J899" s="1327"/>
      <c r="K899" s="253"/>
      <c r="L899" s="253"/>
      <c r="M899" s="7"/>
      <c r="N899" s="7"/>
      <c r="O899" s="7"/>
      <c r="P899" s="7"/>
      <c r="Q899" s="3"/>
      <c r="R899" s="7"/>
      <c r="S899" s="7"/>
      <c r="T899" s="7"/>
      <c r="U899" s="7"/>
      <c r="V899" s="7"/>
      <c r="W899" s="7"/>
      <c r="X899" s="7"/>
      <c r="Y899" s="7"/>
      <c r="Z899" s="7"/>
      <c r="AA899" s="7"/>
      <c r="AB899" s="7"/>
      <c r="AC899" s="7"/>
      <c r="AD899" s="7"/>
      <c r="AE899" s="7"/>
    </row>
    <row r="900" spans="1:31" ht="13.5" customHeight="1">
      <c r="A900" s="1"/>
      <c r="B900" s="1315"/>
      <c r="C900" s="3"/>
      <c r="D900" s="3"/>
      <c r="E900" s="9"/>
      <c r="F900" s="931"/>
      <c r="G900" s="3"/>
      <c r="H900" s="10"/>
      <c r="I900" s="7"/>
      <c r="J900" s="1327"/>
      <c r="K900" s="253"/>
      <c r="L900" s="253"/>
      <c r="M900" s="7"/>
      <c r="N900" s="7"/>
      <c r="O900" s="7"/>
      <c r="P900" s="7"/>
      <c r="Q900" s="3"/>
      <c r="R900" s="7"/>
      <c r="S900" s="7"/>
      <c r="T900" s="7"/>
      <c r="U900" s="7"/>
      <c r="V900" s="7"/>
      <c r="W900" s="7"/>
      <c r="X900" s="7"/>
      <c r="Y900" s="7"/>
      <c r="Z900" s="7"/>
      <c r="AA900" s="7"/>
      <c r="AB900" s="7"/>
      <c r="AC900" s="7"/>
      <c r="AD900" s="7"/>
      <c r="AE900" s="7"/>
    </row>
    <row r="901" spans="1:31" ht="13.5" customHeight="1">
      <c r="A901" s="1"/>
      <c r="B901" s="1315"/>
      <c r="C901" s="3"/>
      <c r="D901" s="3"/>
      <c r="E901" s="9"/>
      <c r="F901" s="931"/>
      <c r="G901" s="3"/>
      <c r="H901" s="10"/>
      <c r="I901" s="7"/>
      <c r="J901" s="1327"/>
      <c r="K901" s="253"/>
      <c r="L901" s="253"/>
      <c r="M901" s="7"/>
      <c r="N901" s="7"/>
      <c r="O901" s="7"/>
      <c r="P901" s="7"/>
      <c r="Q901" s="3"/>
      <c r="R901" s="7"/>
      <c r="S901" s="7"/>
      <c r="T901" s="7"/>
      <c r="U901" s="7"/>
      <c r="V901" s="7"/>
      <c r="W901" s="7"/>
      <c r="X901" s="7"/>
      <c r="Y901" s="7"/>
      <c r="Z901" s="7"/>
      <c r="AA901" s="7"/>
      <c r="AB901" s="7"/>
      <c r="AC901" s="7"/>
      <c r="AD901" s="7"/>
      <c r="AE901" s="7"/>
    </row>
    <row r="902" spans="1:31" ht="13.5" customHeight="1">
      <c r="A902" s="1"/>
      <c r="B902" s="1315"/>
      <c r="C902" s="3"/>
      <c r="D902" s="3"/>
      <c r="E902" s="9"/>
      <c r="F902" s="931"/>
      <c r="G902" s="3"/>
      <c r="H902" s="10"/>
      <c r="I902" s="7"/>
      <c r="J902" s="1327"/>
      <c r="K902" s="253"/>
      <c r="L902" s="253"/>
      <c r="M902" s="7"/>
      <c r="N902" s="7"/>
      <c r="O902" s="7"/>
      <c r="P902" s="7"/>
      <c r="Q902" s="3"/>
      <c r="R902" s="7"/>
      <c r="S902" s="7"/>
      <c r="T902" s="7"/>
      <c r="U902" s="7"/>
      <c r="V902" s="7"/>
      <c r="W902" s="7"/>
      <c r="X902" s="7"/>
      <c r="Y902" s="7"/>
      <c r="Z902" s="7"/>
      <c r="AA902" s="7"/>
      <c r="AB902" s="7"/>
      <c r="AC902" s="7"/>
      <c r="AD902" s="7"/>
      <c r="AE902" s="7"/>
    </row>
    <row r="903" spans="1:31" ht="13.5" customHeight="1">
      <c r="A903" s="1"/>
      <c r="B903" s="1315"/>
      <c r="C903" s="3"/>
      <c r="D903" s="3"/>
      <c r="E903" s="9"/>
      <c r="F903" s="931"/>
      <c r="G903" s="3"/>
      <c r="H903" s="10"/>
      <c r="I903" s="7"/>
      <c r="J903" s="1327"/>
      <c r="K903" s="253"/>
      <c r="L903" s="253"/>
      <c r="M903" s="7"/>
      <c r="N903" s="7"/>
      <c r="O903" s="7"/>
      <c r="P903" s="7"/>
      <c r="Q903" s="3"/>
      <c r="R903" s="7"/>
      <c r="S903" s="7"/>
      <c r="T903" s="7"/>
      <c r="U903" s="7"/>
      <c r="V903" s="7"/>
      <c r="W903" s="7"/>
      <c r="X903" s="7"/>
      <c r="Y903" s="7"/>
      <c r="Z903" s="7"/>
      <c r="AA903" s="7"/>
      <c r="AB903" s="7"/>
      <c r="AC903" s="7"/>
      <c r="AD903" s="7"/>
      <c r="AE903" s="7"/>
    </row>
    <row r="904" spans="1:31" ht="13.5" customHeight="1">
      <c r="A904" s="1"/>
      <c r="B904" s="1315"/>
      <c r="C904" s="3"/>
      <c r="D904" s="3"/>
      <c r="E904" s="9"/>
      <c r="F904" s="931"/>
      <c r="G904" s="3"/>
      <c r="H904" s="10"/>
      <c r="I904" s="7"/>
      <c r="J904" s="1327"/>
      <c r="K904" s="253"/>
      <c r="L904" s="253"/>
      <c r="M904" s="7"/>
      <c r="N904" s="7"/>
      <c r="O904" s="7"/>
      <c r="P904" s="7"/>
      <c r="Q904" s="3"/>
      <c r="R904" s="7"/>
      <c r="S904" s="7"/>
      <c r="T904" s="7"/>
      <c r="U904" s="7"/>
      <c r="V904" s="7"/>
      <c r="W904" s="7"/>
      <c r="X904" s="7"/>
      <c r="Y904" s="7"/>
      <c r="Z904" s="7"/>
      <c r="AA904" s="7"/>
      <c r="AB904" s="7"/>
      <c r="AC904" s="7"/>
      <c r="AD904" s="7"/>
      <c r="AE904" s="7"/>
    </row>
    <row r="905" spans="1:31" ht="13.5" customHeight="1">
      <c r="A905" s="1"/>
      <c r="B905" s="1315"/>
      <c r="C905" s="3"/>
      <c r="D905" s="3"/>
      <c r="E905" s="9"/>
      <c r="F905" s="931"/>
      <c r="G905" s="3"/>
      <c r="H905" s="10"/>
      <c r="I905" s="7"/>
      <c r="J905" s="1327"/>
      <c r="K905" s="253"/>
      <c r="L905" s="253"/>
      <c r="M905" s="7"/>
      <c r="N905" s="7"/>
      <c r="O905" s="7"/>
      <c r="P905" s="7"/>
      <c r="Q905" s="3"/>
      <c r="R905" s="7"/>
      <c r="S905" s="7"/>
      <c r="T905" s="7"/>
      <c r="U905" s="7"/>
      <c r="V905" s="7"/>
      <c r="W905" s="7"/>
      <c r="X905" s="7"/>
      <c r="Y905" s="7"/>
      <c r="Z905" s="7"/>
      <c r="AA905" s="7"/>
      <c r="AB905" s="7"/>
      <c r="AC905" s="7"/>
      <c r="AD905" s="7"/>
      <c r="AE905" s="7"/>
    </row>
    <row r="906" spans="1:31" ht="13.5" customHeight="1">
      <c r="A906" s="1"/>
      <c r="B906" s="1315"/>
      <c r="C906" s="3"/>
      <c r="D906" s="3"/>
      <c r="E906" s="9"/>
      <c r="F906" s="931"/>
      <c r="G906" s="3"/>
      <c r="H906" s="10"/>
      <c r="I906" s="7"/>
      <c r="J906" s="1327"/>
      <c r="K906" s="253"/>
      <c r="L906" s="253"/>
      <c r="M906" s="7"/>
      <c r="N906" s="7"/>
      <c r="O906" s="7"/>
      <c r="P906" s="7"/>
      <c r="Q906" s="3"/>
      <c r="R906" s="7"/>
      <c r="S906" s="7"/>
      <c r="T906" s="7"/>
      <c r="U906" s="7"/>
      <c r="V906" s="7"/>
      <c r="W906" s="7"/>
      <c r="X906" s="7"/>
      <c r="Y906" s="7"/>
      <c r="Z906" s="7"/>
      <c r="AA906" s="7"/>
      <c r="AB906" s="7"/>
      <c r="AC906" s="7"/>
      <c r="AD906" s="7"/>
      <c r="AE906" s="7"/>
    </row>
    <row r="907" spans="1:31" ht="13.5" customHeight="1">
      <c r="A907" s="1"/>
      <c r="B907" s="1315"/>
      <c r="C907" s="3"/>
      <c r="D907" s="3"/>
      <c r="E907" s="9"/>
      <c r="F907" s="931"/>
      <c r="G907" s="3"/>
      <c r="H907" s="10"/>
      <c r="I907" s="7"/>
      <c r="J907" s="1327"/>
      <c r="K907" s="253"/>
      <c r="L907" s="253"/>
      <c r="M907" s="7"/>
      <c r="N907" s="7"/>
      <c r="O907" s="7"/>
      <c r="P907" s="7"/>
      <c r="Q907" s="3"/>
      <c r="R907" s="7"/>
      <c r="S907" s="7"/>
      <c r="T907" s="7"/>
      <c r="U907" s="7"/>
      <c r="V907" s="7"/>
      <c r="W907" s="7"/>
      <c r="X907" s="7"/>
      <c r="Y907" s="7"/>
      <c r="Z907" s="7"/>
      <c r="AA907" s="7"/>
      <c r="AB907" s="7"/>
      <c r="AC907" s="7"/>
      <c r="AD907" s="7"/>
      <c r="AE907" s="7"/>
    </row>
    <row r="908" spans="1:31" ht="13.5" customHeight="1">
      <c r="A908" s="1"/>
      <c r="B908" s="1315"/>
      <c r="C908" s="3"/>
      <c r="D908" s="3"/>
      <c r="E908" s="9"/>
      <c r="F908" s="931"/>
      <c r="G908" s="3"/>
      <c r="H908" s="10"/>
      <c r="I908" s="7"/>
      <c r="J908" s="1327"/>
      <c r="K908" s="253"/>
      <c r="L908" s="253"/>
      <c r="M908" s="7"/>
      <c r="N908" s="7"/>
      <c r="O908" s="7"/>
      <c r="P908" s="7"/>
      <c r="Q908" s="3"/>
      <c r="R908" s="7"/>
      <c r="S908" s="7"/>
      <c r="T908" s="7"/>
      <c r="U908" s="7"/>
      <c r="V908" s="7"/>
      <c r="W908" s="7"/>
      <c r="X908" s="7"/>
      <c r="Y908" s="7"/>
      <c r="Z908" s="7"/>
      <c r="AA908" s="7"/>
      <c r="AB908" s="7"/>
      <c r="AC908" s="7"/>
      <c r="AD908" s="7"/>
      <c r="AE908" s="7"/>
    </row>
    <row r="909" spans="1:31" ht="13.5" customHeight="1">
      <c r="A909" s="1"/>
      <c r="B909" s="1315"/>
      <c r="C909" s="3"/>
      <c r="D909" s="3"/>
      <c r="E909" s="9"/>
      <c r="F909" s="931"/>
      <c r="G909" s="3"/>
      <c r="H909" s="10"/>
      <c r="I909" s="7"/>
      <c r="J909" s="1327"/>
      <c r="K909" s="253"/>
      <c r="L909" s="253"/>
      <c r="M909" s="7"/>
      <c r="N909" s="7"/>
      <c r="O909" s="7"/>
      <c r="P909" s="7"/>
      <c r="Q909" s="3"/>
      <c r="R909" s="7"/>
      <c r="S909" s="7"/>
      <c r="T909" s="7"/>
      <c r="U909" s="7"/>
      <c r="V909" s="7"/>
      <c r="W909" s="7"/>
      <c r="X909" s="7"/>
      <c r="Y909" s="7"/>
      <c r="Z909" s="7"/>
      <c r="AA909" s="7"/>
      <c r="AB909" s="7"/>
      <c r="AC909" s="7"/>
      <c r="AD909" s="7"/>
      <c r="AE909" s="7"/>
    </row>
    <row r="910" spans="1:31" ht="13.5" customHeight="1">
      <c r="A910" s="1"/>
      <c r="B910" s="1315"/>
      <c r="C910" s="3"/>
      <c r="D910" s="3"/>
      <c r="E910" s="9"/>
      <c r="F910" s="931"/>
      <c r="G910" s="3"/>
      <c r="H910" s="10"/>
      <c r="I910" s="7"/>
      <c r="J910" s="1327"/>
      <c r="K910" s="253"/>
      <c r="L910" s="253"/>
      <c r="M910" s="7"/>
      <c r="N910" s="7"/>
      <c r="O910" s="7"/>
      <c r="P910" s="7"/>
      <c r="Q910" s="3"/>
      <c r="R910" s="7"/>
      <c r="S910" s="7"/>
      <c r="T910" s="7"/>
      <c r="U910" s="7"/>
      <c r="V910" s="7"/>
      <c r="W910" s="7"/>
      <c r="X910" s="7"/>
      <c r="Y910" s="7"/>
      <c r="Z910" s="7"/>
      <c r="AA910" s="7"/>
      <c r="AB910" s="7"/>
      <c r="AC910" s="7"/>
      <c r="AD910" s="7"/>
      <c r="AE910" s="7"/>
    </row>
    <row r="911" spans="1:31" ht="13.5" customHeight="1">
      <c r="A911" s="1"/>
      <c r="B911" s="1315"/>
      <c r="C911" s="3"/>
      <c r="D911" s="3"/>
      <c r="E911" s="9"/>
      <c r="F911" s="931"/>
      <c r="G911" s="3"/>
      <c r="H911" s="10"/>
      <c r="I911" s="7"/>
      <c r="J911" s="1327"/>
      <c r="K911" s="253"/>
      <c r="L911" s="253"/>
      <c r="M911" s="7"/>
      <c r="N911" s="7"/>
      <c r="O911" s="7"/>
      <c r="P911" s="7"/>
      <c r="Q911" s="3"/>
      <c r="R911" s="7"/>
      <c r="S911" s="7"/>
      <c r="T911" s="7"/>
      <c r="U911" s="7"/>
      <c r="V911" s="7"/>
      <c r="W911" s="7"/>
      <c r="X911" s="7"/>
      <c r="Y911" s="7"/>
      <c r="Z911" s="7"/>
      <c r="AA911" s="7"/>
      <c r="AB911" s="7"/>
      <c r="AC911" s="7"/>
      <c r="AD911" s="7"/>
      <c r="AE911" s="7"/>
    </row>
    <row r="912" spans="1:31" ht="13.5" customHeight="1">
      <c r="A912" s="1"/>
      <c r="B912" s="1315"/>
      <c r="C912" s="3"/>
      <c r="D912" s="3"/>
      <c r="E912" s="9"/>
      <c r="F912" s="931"/>
      <c r="G912" s="3"/>
      <c r="H912" s="10"/>
      <c r="I912" s="7"/>
      <c r="J912" s="1327"/>
      <c r="K912" s="253"/>
      <c r="L912" s="253"/>
      <c r="M912" s="7"/>
      <c r="N912" s="7"/>
      <c r="O912" s="7"/>
      <c r="P912" s="7"/>
      <c r="Q912" s="3"/>
      <c r="R912" s="7"/>
      <c r="S912" s="7"/>
      <c r="T912" s="7"/>
      <c r="U912" s="7"/>
      <c r="V912" s="7"/>
      <c r="W912" s="7"/>
      <c r="X912" s="7"/>
      <c r="Y912" s="7"/>
      <c r="Z912" s="7"/>
      <c r="AA912" s="7"/>
      <c r="AB912" s="7"/>
      <c r="AC912" s="7"/>
      <c r="AD912" s="7"/>
      <c r="AE912" s="7"/>
    </row>
    <row r="913" spans="1:31" ht="13.5" customHeight="1">
      <c r="A913" s="1"/>
      <c r="B913" s="1315"/>
      <c r="C913" s="3"/>
      <c r="D913" s="3"/>
      <c r="E913" s="9"/>
      <c r="F913" s="931"/>
      <c r="G913" s="3"/>
      <c r="H913" s="10"/>
      <c r="I913" s="7"/>
      <c r="J913" s="1327"/>
      <c r="K913" s="253"/>
      <c r="L913" s="253"/>
      <c r="M913" s="7"/>
      <c r="N913" s="7"/>
      <c r="O913" s="7"/>
      <c r="P913" s="7"/>
      <c r="Q913" s="3"/>
      <c r="R913" s="7"/>
      <c r="S913" s="7"/>
      <c r="T913" s="7"/>
      <c r="U913" s="7"/>
      <c r="V913" s="7"/>
      <c r="W913" s="7"/>
      <c r="X913" s="7"/>
      <c r="Y913" s="7"/>
      <c r="Z913" s="7"/>
      <c r="AA913" s="7"/>
      <c r="AB913" s="7"/>
      <c r="AC913" s="7"/>
      <c r="AD913" s="7"/>
      <c r="AE913" s="7"/>
    </row>
    <row r="914" spans="1:31" ht="13.5" customHeight="1">
      <c r="A914" s="1"/>
      <c r="B914" s="1315"/>
      <c r="C914" s="3"/>
      <c r="D914" s="3"/>
      <c r="E914" s="9"/>
      <c r="F914" s="931"/>
      <c r="G914" s="3"/>
      <c r="H914" s="10"/>
      <c r="I914" s="7"/>
      <c r="J914" s="1327"/>
      <c r="K914" s="253"/>
      <c r="L914" s="253"/>
      <c r="M914" s="7"/>
      <c r="N914" s="7"/>
      <c r="O914" s="7"/>
      <c r="P914" s="7"/>
      <c r="Q914" s="3"/>
      <c r="R914" s="7"/>
      <c r="S914" s="7"/>
      <c r="T914" s="7"/>
      <c r="U914" s="7"/>
      <c r="V914" s="7"/>
      <c r="W914" s="7"/>
      <c r="X914" s="7"/>
      <c r="Y914" s="7"/>
      <c r="Z914" s="7"/>
      <c r="AA914" s="7"/>
      <c r="AB914" s="7"/>
      <c r="AC914" s="7"/>
      <c r="AD914" s="7"/>
      <c r="AE914" s="7"/>
    </row>
    <row r="915" spans="1:31" ht="13.5" customHeight="1">
      <c r="A915" s="1"/>
      <c r="B915" s="1315"/>
      <c r="C915" s="3"/>
      <c r="D915" s="3"/>
      <c r="E915" s="9"/>
      <c r="F915" s="931"/>
      <c r="G915" s="3"/>
      <c r="H915" s="10"/>
      <c r="I915" s="7"/>
      <c r="J915" s="1327"/>
      <c r="K915" s="253"/>
      <c r="L915" s="253"/>
      <c r="M915" s="7"/>
      <c r="N915" s="7"/>
      <c r="O915" s="7"/>
      <c r="P915" s="7"/>
      <c r="Q915" s="3"/>
      <c r="R915" s="7"/>
      <c r="S915" s="7"/>
      <c r="T915" s="7"/>
      <c r="U915" s="7"/>
      <c r="V915" s="7"/>
      <c r="W915" s="7"/>
      <c r="X915" s="7"/>
      <c r="Y915" s="7"/>
      <c r="Z915" s="7"/>
      <c r="AA915" s="7"/>
      <c r="AB915" s="7"/>
      <c r="AC915" s="7"/>
      <c r="AD915" s="7"/>
      <c r="AE915" s="7"/>
    </row>
    <row r="916" spans="1:31" ht="13.5" customHeight="1">
      <c r="A916" s="1"/>
      <c r="B916" s="1315"/>
      <c r="C916" s="3"/>
      <c r="D916" s="3"/>
      <c r="E916" s="9"/>
      <c r="F916" s="931"/>
      <c r="G916" s="3"/>
      <c r="H916" s="10"/>
      <c r="I916" s="7"/>
      <c r="J916" s="1327"/>
      <c r="K916" s="253"/>
      <c r="L916" s="253"/>
      <c r="M916" s="7"/>
      <c r="N916" s="7"/>
      <c r="O916" s="7"/>
      <c r="P916" s="7"/>
      <c r="Q916" s="3"/>
      <c r="R916" s="7"/>
      <c r="S916" s="7"/>
      <c r="T916" s="7"/>
      <c r="U916" s="7"/>
      <c r="V916" s="7"/>
      <c r="W916" s="7"/>
      <c r="X916" s="7"/>
      <c r="Y916" s="7"/>
      <c r="Z916" s="7"/>
      <c r="AA916" s="7"/>
      <c r="AB916" s="7"/>
      <c r="AC916" s="7"/>
      <c r="AD916" s="7"/>
      <c r="AE916" s="7"/>
    </row>
    <row r="917" spans="1:31" ht="13.5" customHeight="1">
      <c r="A917" s="1"/>
      <c r="B917" s="1315"/>
      <c r="C917" s="3"/>
      <c r="D917" s="3"/>
      <c r="E917" s="9"/>
      <c r="F917" s="931"/>
      <c r="G917" s="3"/>
      <c r="H917" s="10"/>
      <c r="I917" s="7"/>
      <c r="J917" s="1327"/>
      <c r="K917" s="253"/>
      <c r="L917" s="253"/>
      <c r="M917" s="7"/>
      <c r="N917" s="7"/>
      <c r="O917" s="7"/>
      <c r="P917" s="7"/>
      <c r="Q917" s="3"/>
      <c r="R917" s="7"/>
      <c r="S917" s="7"/>
      <c r="T917" s="7"/>
      <c r="U917" s="7"/>
      <c r="V917" s="7"/>
      <c r="W917" s="7"/>
      <c r="X917" s="7"/>
      <c r="Y917" s="7"/>
      <c r="Z917" s="7"/>
      <c r="AA917" s="7"/>
      <c r="AB917" s="7"/>
      <c r="AC917" s="7"/>
      <c r="AD917" s="7"/>
      <c r="AE917" s="7"/>
    </row>
    <row r="918" spans="1:31" ht="13.5" customHeight="1">
      <c r="A918" s="1"/>
      <c r="B918" s="1315"/>
      <c r="C918" s="3"/>
      <c r="D918" s="3"/>
      <c r="E918" s="9"/>
      <c r="F918" s="931"/>
      <c r="G918" s="3"/>
      <c r="H918" s="10"/>
      <c r="I918" s="7"/>
      <c r="J918" s="1327"/>
      <c r="K918" s="253"/>
      <c r="L918" s="253"/>
      <c r="M918" s="7"/>
      <c r="N918" s="7"/>
      <c r="O918" s="7"/>
      <c r="P918" s="7"/>
      <c r="Q918" s="3"/>
      <c r="R918" s="7"/>
      <c r="S918" s="7"/>
      <c r="T918" s="7"/>
      <c r="U918" s="7"/>
      <c r="V918" s="7"/>
      <c r="W918" s="7"/>
      <c r="X918" s="7"/>
      <c r="Y918" s="7"/>
      <c r="Z918" s="7"/>
      <c r="AA918" s="7"/>
      <c r="AB918" s="7"/>
      <c r="AC918" s="7"/>
      <c r="AD918" s="7"/>
      <c r="AE918" s="7"/>
    </row>
    <row r="919" spans="1:31" ht="13.5" customHeight="1">
      <c r="A919" s="1"/>
      <c r="B919" s="1315"/>
      <c r="C919" s="3"/>
      <c r="D919" s="3"/>
      <c r="E919" s="9"/>
      <c r="F919" s="931"/>
      <c r="G919" s="3"/>
      <c r="H919" s="10"/>
      <c r="I919" s="7"/>
      <c r="J919" s="1327"/>
      <c r="K919" s="253"/>
      <c r="L919" s="253"/>
      <c r="M919" s="7"/>
      <c r="N919" s="7"/>
      <c r="O919" s="7"/>
      <c r="P919" s="7"/>
      <c r="Q919" s="3"/>
      <c r="R919" s="7"/>
      <c r="S919" s="7"/>
      <c r="T919" s="7"/>
      <c r="U919" s="7"/>
      <c r="V919" s="7"/>
      <c r="W919" s="7"/>
      <c r="X919" s="7"/>
      <c r="Y919" s="7"/>
      <c r="Z919" s="7"/>
      <c r="AA919" s="7"/>
      <c r="AB919" s="7"/>
      <c r="AC919" s="7"/>
      <c r="AD919" s="7"/>
      <c r="AE919" s="7"/>
    </row>
    <row r="920" spans="1:31" ht="13.5" customHeight="1">
      <c r="A920" s="1"/>
      <c r="B920" s="1315"/>
      <c r="C920" s="3"/>
      <c r="D920" s="3"/>
      <c r="E920" s="9"/>
      <c r="F920" s="931"/>
      <c r="G920" s="3"/>
      <c r="H920" s="10"/>
      <c r="I920" s="7"/>
      <c r="J920" s="1327"/>
      <c r="K920" s="253"/>
      <c r="L920" s="253"/>
      <c r="M920" s="7"/>
      <c r="N920" s="7"/>
      <c r="O920" s="7"/>
      <c r="P920" s="7"/>
      <c r="Q920" s="3"/>
      <c r="R920" s="7"/>
      <c r="S920" s="7"/>
      <c r="T920" s="7"/>
      <c r="U920" s="7"/>
      <c r="V920" s="7"/>
      <c r="W920" s="7"/>
      <c r="X920" s="7"/>
      <c r="Y920" s="7"/>
      <c r="Z920" s="7"/>
      <c r="AA920" s="7"/>
      <c r="AB920" s="7"/>
      <c r="AC920" s="7"/>
      <c r="AD920" s="7"/>
      <c r="AE920" s="7"/>
    </row>
    <row r="921" spans="1:31" ht="13.5" customHeight="1">
      <c r="A921" s="1"/>
      <c r="B921" s="1315"/>
      <c r="C921" s="3"/>
      <c r="D921" s="3"/>
      <c r="E921" s="9"/>
      <c r="F921" s="931"/>
      <c r="G921" s="3"/>
      <c r="H921" s="10"/>
      <c r="I921" s="7"/>
      <c r="J921" s="1327"/>
      <c r="K921" s="253"/>
      <c r="L921" s="253"/>
      <c r="M921" s="7"/>
      <c r="N921" s="7"/>
      <c r="O921" s="7"/>
      <c r="P921" s="7"/>
      <c r="Q921" s="3"/>
      <c r="R921" s="7"/>
      <c r="S921" s="7"/>
      <c r="T921" s="7"/>
      <c r="U921" s="7"/>
      <c r="V921" s="7"/>
      <c r="W921" s="7"/>
      <c r="X921" s="7"/>
      <c r="Y921" s="7"/>
      <c r="Z921" s="7"/>
      <c r="AA921" s="7"/>
      <c r="AB921" s="7"/>
      <c r="AC921" s="7"/>
      <c r="AD921" s="7"/>
      <c r="AE921" s="7"/>
    </row>
    <row r="922" spans="1:31" ht="13.5" customHeight="1">
      <c r="A922" s="1"/>
      <c r="B922" s="1315"/>
      <c r="C922" s="3"/>
      <c r="D922" s="3"/>
      <c r="E922" s="9"/>
      <c r="F922" s="931"/>
      <c r="G922" s="3"/>
      <c r="H922" s="10"/>
      <c r="I922" s="7"/>
      <c r="J922" s="1327"/>
      <c r="K922" s="253"/>
      <c r="L922" s="253"/>
      <c r="M922" s="7"/>
      <c r="N922" s="7"/>
      <c r="O922" s="7"/>
      <c r="P922" s="7"/>
      <c r="Q922" s="3"/>
      <c r="R922" s="7"/>
      <c r="S922" s="7"/>
      <c r="T922" s="7"/>
      <c r="U922" s="7"/>
      <c r="V922" s="7"/>
      <c r="W922" s="7"/>
      <c r="X922" s="7"/>
      <c r="Y922" s="7"/>
      <c r="Z922" s="7"/>
      <c r="AA922" s="7"/>
      <c r="AB922" s="7"/>
      <c r="AC922" s="7"/>
      <c r="AD922" s="7"/>
      <c r="AE922" s="7"/>
    </row>
    <row r="923" spans="1:31" ht="13.5" customHeight="1">
      <c r="A923" s="1"/>
      <c r="B923" s="1315"/>
      <c r="C923" s="3"/>
      <c r="D923" s="3"/>
      <c r="E923" s="9"/>
      <c r="F923" s="931"/>
      <c r="G923" s="3"/>
      <c r="H923" s="10"/>
      <c r="I923" s="7"/>
      <c r="J923" s="1327"/>
      <c r="K923" s="253"/>
      <c r="L923" s="253"/>
      <c r="M923" s="7"/>
      <c r="N923" s="7"/>
      <c r="O923" s="7"/>
      <c r="P923" s="7"/>
      <c r="Q923" s="3"/>
      <c r="R923" s="7"/>
      <c r="S923" s="7"/>
      <c r="T923" s="7"/>
      <c r="U923" s="7"/>
      <c r="V923" s="7"/>
      <c r="W923" s="7"/>
      <c r="X923" s="7"/>
      <c r="Y923" s="7"/>
      <c r="Z923" s="7"/>
      <c r="AA923" s="7"/>
      <c r="AB923" s="7"/>
      <c r="AC923" s="7"/>
      <c r="AD923" s="7"/>
      <c r="AE923" s="7"/>
    </row>
    <row r="924" spans="1:31" ht="13.5" customHeight="1">
      <c r="A924" s="1"/>
      <c r="B924" s="1315"/>
      <c r="C924" s="3"/>
      <c r="D924" s="3"/>
      <c r="E924" s="9"/>
      <c r="F924" s="931"/>
      <c r="G924" s="3"/>
      <c r="H924" s="10"/>
      <c r="I924" s="7"/>
      <c r="J924" s="1327"/>
      <c r="K924" s="253"/>
      <c r="L924" s="253"/>
      <c r="M924" s="7"/>
      <c r="N924" s="7"/>
      <c r="O924" s="7"/>
      <c r="P924" s="7"/>
      <c r="Q924" s="3"/>
      <c r="R924" s="7"/>
      <c r="S924" s="7"/>
      <c r="T924" s="7"/>
      <c r="U924" s="7"/>
      <c r="V924" s="7"/>
      <c r="W924" s="7"/>
      <c r="X924" s="7"/>
      <c r="Y924" s="7"/>
      <c r="Z924" s="7"/>
      <c r="AA924" s="7"/>
      <c r="AB924" s="7"/>
      <c r="AC924" s="7"/>
      <c r="AD924" s="7"/>
      <c r="AE924" s="7"/>
    </row>
    <row r="925" spans="1:31" ht="13.5" customHeight="1">
      <c r="A925" s="1"/>
      <c r="B925" s="1315"/>
      <c r="C925" s="3"/>
      <c r="D925" s="3"/>
      <c r="E925" s="9"/>
      <c r="F925" s="931"/>
      <c r="G925" s="3"/>
      <c r="H925" s="10"/>
      <c r="I925" s="7"/>
      <c r="J925" s="1327"/>
      <c r="K925" s="253"/>
      <c r="L925" s="253"/>
      <c r="M925" s="7"/>
      <c r="N925" s="7"/>
      <c r="O925" s="7"/>
      <c r="P925" s="7"/>
      <c r="Q925" s="3"/>
      <c r="R925" s="7"/>
      <c r="S925" s="7"/>
      <c r="T925" s="7"/>
      <c r="U925" s="7"/>
      <c r="V925" s="7"/>
      <c r="W925" s="7"/>
      <c r="X925" s="7"/>
      <c r="Y925" s="7"/>
      <c r="Z925" s="7"/>
      <c r="AA925" s="7"/>
      <c r="AB925" s="7"/>
      <c r="AC925" s="7"/>
      <c r="AD925" s="7"/>
      <c r="AE925" s="7"/>
    </row>
    <row r="926" spans="1:31" ht="13.5" customHeight="1">
      <c r="A926" s="1"/>
      <c r="B926" s="1315"/>
      <c r="C926" s="3"/>
      <c r="D926" s="3"/>
      <c r="E926" s="9"/>
      <c r="F926" s="931"/>
      <c r="G926" s="3"/>
      <c r="H926" s="10"/>
      <c r="I926" s="7"/>
      <c r="J926" s="1327"/>
      <c r="K926" s="253"/>
      <c r="L926" s="253"/>
      <c r="M926" s="7"/>
      <c r="N926" s="7"/>
      <c r="O926" s="7"/>
      <c r="P926" s="7"/>
      <c r="Q926" s="3"/>
      <c r="R926" s="7"/>
      <c r="S926" s="7"/>
      <c r="T926" s="7"/>
      <c r="U926" s="7"/>
      <c r="V926" s="7"/>
      <c r="W926" s="7"/>
      <c r="X926" s="7"/>
      <c r="Y926" s="7"/>
      <c r="Z926" s="7"/>
      <c r="AA926" s="7"/>
      <c r="AB926" s="7"/>
      <c r="AC926" s="7"/>
      <c r="AD926" s="7"/>
      <c r="AE926" s="7"/>
    </row>
    <row r="927" spans="1:31" ht="13.5" customHeight="1">
      <c r="A927" s="1"/>
      <c r="B927" s="1315"/>
      <c r="C927" s="3"/>
      <c r="D927" s="3"/>
      <c r="E927" s="9"/>
      <c r="F927" s="931"/>
      <c r="G927" s="3"/>
      <c r="H927" s="10"/>
      <c r="I927" s="7"/>
      <c r="J927" s="1327"/>
      <c r="K927" s="253"/>
      <c r="L927" s="253"/>
      <c r="M927" s="7"/>
      <c r="N927" s="7"/>
      <c r="O927" s="7"/>
      <c r="P927" s="7"/>
      <c r="Q927" s="3"/>
      <c r="R927" s="7"/>
      <c r="S927" s="7"/>
      <c r="T927" s="7"/>
      <c r="U927" s="7"/>
      <c r="V927" s="7"/>
      <c r="W927" s="7"/>
      <c r="X927" s="7"/>
      <c r="Y927" s="7"/>
      <c r="Z927" s="7"/>
      <c r="AA927" s="7"/>
      <c r="AB927" s="7"/>
      <c r="AC927" s="7"/>
      <c r="AD927" s="7"/>
      <c r="AE927" s="7"/>
    </row>
    <row r="928" spans="1:31" ht="13.5" customHeight="1">
      <c r="A928" s="1"/>
      <c r="B928" s="1315"/>
      <c r="C928" s="3"/>
      <c r="D928" s="3"/>
      <c r="E928" s="9"/>
      <c r="F928" s="931"/>
      <c r="G928" s="3"/>
      <c r="H928" s="10"/>
      <c r="I928" s="7"/>
      <c r="J928" s="1327"/>
      <c r="K928" s="253"/>
      <c r="L928" s="253"/>
      <c r="M928" s="7"/>
      <c r="N928" s="7"/>
      <c r="O928" s="7"/>
      <c r="P928" s="7"/>
      <c r="Q928" s="3"/>
      <c r="R928" s="7"/>
      <c r="S928" s="7"/>
      <c r="T928" s="7"/>
      <c r="U928" s="7"/>
      <c r="V928" s="7"/>
      <c r="W928" s="7"/>
      <c r="X928" s="7"/>
      <c r="Y928" s="7"/>
      <c r="Z928" s="7"/>
      <c r="AA928" s="7"/>
      <c r="AB928" s="7"/>
      <c r="AC928" s="7"/>
      <c r="AD928" s="7"/>
      <c r="AE928" s="7"/>
    </row>
    <row r="929" spans="1:31" ht="13.5" customHeight="1">
      <c r="A929" s="1"/>
      <c r="B929" s="1315"/>
      <c r="C929" s="3"/>
      <c r="D929" s="3"/>
      <c r="E929" s="9"/>
      <c r="F929" s="931"/>
      <c r="G929" s="3"/>
      <c r="H929" s="10"/>
      <c r="I929" s="7"/>
      <c r="J929" s="1327"/>
      <c r="K929" s="253"/>
      <c r="L929" s="253"/>
      <c r="M929" s="7"/>
      <c r="N929" s="7"/>
      <c r="O929" s="7"/>
      <c r="P929" s="7"/>
      <c r="Q929" s="3"/>
      <c r="R929" s="7"/>
      <c r="S929" s="7"/>
      <c r="T929" s="7"/>
      <c r="U929" s="7"/>
      <c r="V929" s="7"/>
      <c r="W929" s="7"/>
      <c r="X929" s="7"/>
      <c r="Y929" s="7"/>
      <c r="Z929" s="7"/>
      <c r="AA929" s="7"/>
      <c r="AB929" s="7"/>
      <c r="AC929" s="7"/>
      <c r="AD929" s="7"/>
      <c r="AE929" s="7"/>
    </row>
    <row r="930" spans="1:31" ht="13.5" customHeight="1">
      <c r="A930" s="1"/>
      <c r="B930" s="1315"/>
      <c r="C930" s="3"/>
      <c r="D930" s="3"/>
      <c r="E930" s="9"/>
      <c r="F930" s="931"/>
      <c r="G930" s="3"/>
      <c r="H930" s="10"/>
      <c r="I930" s="7"/>
      <c r="J930" s="1327"/>
      <c r="K930" s="253"/>
      <c r="L930" s="253"/>
      <c r="M930" s="7"/>
      <c r="N930" s="7"/>
      <c r="O930" s="7"/>
      <c r="P930" s="7"/>
      <c r="Q930" s="3"/>
      <c r="R930" s="7"/>
      <c r="S930" s="7"/>
      <c r="T930" s="7"/>
      <c r="U930" s="7"/>
      <c r="V930" s="7"/>
      <c r="W930" s="7"/>
      <c r="X930" s="7"/>
      <c r="Y930" s="7"/>
      <c r="Z930" s="7"/>
      <c r="AA930" s="7"/>
      <c r="AB930" s="7"/>
      <c r="AC930" s="7"/>
      <c r="AD930" s="7"/>
      <c r="AE930" s="7"/>
    </row>
    <row r="931" spans="1:31" ht="13.5" customHeight="1">
      <c r="A931" s="1"/>
      <c r="B931" s="1315"/>
      <c r="C931" s="3"/>
      <c r="D931" s="3"/>
      <c r="E931" s="9"/>
      <c r="F931" s="931"/>
      <c r="G931" s="3"/>
      <c r="H931" s="10"/>
      <c r="I931" s="7"/>
      <c r="J931" s="1327"/>
      <c r="K931" s="253"/>
      <c r="L931" s="253"/>
      <c r="M931" s="7"/>
      <c r="N931" s="7"/>
      <c r="O931" s="7"/>
      <c r="P931" s="7"/>
      <c r="Q931" s="3"/>
      <c r="R931" s="7"/>
      <c r="S931" s="7"/>
      <c r="T931" s="7"/>
      <c r="U931" s="7"/>
      <c r="V931" s="7"/>
      <c r="W931" s="7"/>
      <c r="X931" s="7"/>
      <c r="Y931" s="7"/>
      <c r="Z931" s="7"/>
      <c r="AA931" s="7"/>
      <c r="AB931" s="7"/>
      <c r="AC931" s="7"/>
      <c r="AD931" s="7"/>
      <c r="AE931" s="7"/>
    </row>
    <row r="932" spans="1:31" ht="13.5" customHeight="1">
      <c r="A932" s="1"/>
      <c r="B932" s="1315"/>
      <c r="C932" s="3"/>
      <c r="D932" s="3"/>
      <c r="E932" s="9"/>
      <c r="F932" s="931"/>
      <c r="G932" s="3"/>
      <c r="H932" s="10"/>
      <c r="I932" s="7"/>
      <c r="J932" s="1327"/>
      <c r="K932" s="253"/>
      <c r="L932" s="253"/>
      <c r="M932" s="7"/>
      <c r="N932" s="7"/>
      <c r="O932" s="7"/>
      <c r="P932" s="7"/>
      <c r="Q932" s="3"/>
      <c r="R932" s="7"/>
      <c r="S932" s="7"/>
      <c r="T932" s="7"/>
      <c r="U932" s="7"/>
      <c r="V932" s="7"/>
      <c r="W932" s="7"/>
      <c r="X932" s="7"/>
      <c r="Y932" s="7"/>
      <c r="Z932" s="7"/>
      <c r="AA932" s="7"/>
      <c r="AB932" s="7"/>
      <c r="AC932" s="7"/>
      <c r="AD932" s="7"/>
      <c r="AE932" s="7"/>
    </row>
    <row r="933" spans="1:31" ht="13.5" customHeight="1">
      <c r="A933" s="1"/>
      <c r="B933" s="1315"/>
      <c r="C933" s="3"/>
      <c r="D933" s="3"/>
      <c r="E933" s="9"/>
      <c r="F933" s="931"/>
      <c r="G933" s="3"/>
      <c r="H933" s="10"/>
      <c r="I933" s="7"/>
      <c r="J933" s="1327"/>
      <c r="K933" s="253"/>
      <c r="L933" s="253"/>
      <c r="M933" s="7"/>
      <c r="N933" s="7"/>
      <c r="O933" s="7"/>
      <c r="P933" s="7"/>
      <c r="Q933" s="3"/>
      <c r="R933" s="7"/>
      <c r="S933" s="7"/>
      <c r="T933" s="7"/>
      <c r="U933" s="7"/>
      <c r="V933" s="7"/>
      <c r="W933" s="7"/>
      <c r="X933" s="7"/>
      <c r="Y933" s="7"/>
      <c r="Z933" s="7"/>
      <c r="AA933" s="7"/>
      <c r="AB933" s="7"/>
      <c r="AC933" s="7"/>
      <c r="AD933" s="7"/>
      <c r="AE933" s="7"/>
    </row>
    <row r="934" spans="1:31" ht="13.5" customHeight="1">
      <c r="A934" s="1"/>
      <c r="B934" s="1315"/>
      <c r="C934" s="3"/>
      <c r="D934" s="3"/>
      <c r="E934" s="9"/>
      <c r="F934" s="931"/>
      <c r="G934" s="3"/>
      <c r="H934" s="10"/>
      <c r="I934" s="7"/>
      <c r="J934" s="1327"/>
      <c r="K934" s="253"/>
      <c r="L934" s="253"/>
      <c r="M934" s="7"/>
      <c r="N934" s="7"/>
      <c r="O934" s="7"/>
      <c r="P934" s="7"/>
      <c r="Q934" s="3"/>
      <c r="R934" s="7"/>
      <c r="S934" s="7"/>
      <c r="T934" s="7"/>
      <c r="U934" s="7"/>
      <c r="V934" s="7"/>
      <c r="W934" s="7"/>
      <c r="X934" s="7"/>
      <c r="Y934" s="7"/>
      <c r="Z934" s="7"/>
      <c r="AA934" s="7"/>
      <c r="AB934" s="7"/>
      <c r="AC934" s="7"/>
      <c r="AD934" s="7"/>
      <c r="AE934" s="7"/>
    </row>
    <row r="935" spans="1:31" ht="13.5" customHeight="1">
      <c r="A935" s="1"/>
      <c r="B935" s="1315"/>
      <c r="C935" s="3"/>
      <c r="D935" s="3"/>
      <c r="E935" s="9"/>
      <c r="F935" s="931"/>
      <c r="G935" s="3"/>
      <c r="H935" s="10"/>
      <c r="I935" s="7"/>
      <c r="J935" s="1327"/>
      <c r="K935" s="253"/>
      <c r="L935" s="253"/>
      <c r="M935" s="7"/>
      <c r="N935" s="7"/>
      <c r="O935" s="7"/>
      <c r="P935" s="7"/>
      <c r="Q935" s="3"/>
      <c r="R935" s="7"/>
      <c r="S935" s="7"/>
      <c r="T935" s="7"/>
      <c r="U935" s="7"/>
      <c r="V935" s="7"/>
      <c r="W935" s="7"/>
      <c r="X935" s="7"/>
      <c r="Y935" s="7"/>
      <c r="Z935" s="7"/>
      <c r="AA935" s="7"/>
      <c r="AB935" s="7"/>
      <c r="AC935" s="7"/>
      <c r="AD935" s="7"/>
      <c r="AE935" s="7"/>
    </row>
    <row r="936" spans="1:31" ht="13.5" customHeight="1">
      <c r="A936" s="1"/>
      <c r="B936" s="1315"/>
      <c r="C936" s="3"/>
      <c r="D936" s="3"/>
      <c r="E936" s="9"/>
      <c r="F936" s="931"/>
      <c r="G936" s="3"/>
      <c r="H936" s="10"/>
      <c r="I936" s="7"/>
      <c r="J936" s="1327"/>
      <c r="K936" s="253"/>
      <c r="L936" s="253"/>
      <c r="M936" s="7"/>
      <c r="N936" s="7"/>
      <c r="O936" s="7"/>
      <c r="P936" s="7"/>
      <c r="Q936" s="3"/>
      <c r="R936" s="7"/>
      <c r="S936" s="7"/>
      <c r="T936" s="7"/>
      <c r="U936" s="7"/>
      <c r="V936" s="7"/>
      <c r="W936" s="7"/>
      <c r="X936" s="7"/>
      <c r="Y936" s="7"/>
      <c r="Z936" s="7"/>
      <c r="AA936" s="7"/>
      <c r="AB936" s="7"/>
      <c r="AC936" s="7"/>
      <c r="AD936" s="7"/>
      <c r="AE936" s="7"/>
    </row>
    <row r="937" spans="1:31" ht="13.5" customHeight="1">
      <c r="A937" s="1"/>
      <c r="B937" s="1315"/>
      <c r="C937" s="3"/>
      <c r="D937" s="3"/>
      <c r="E937" s="9"/>
      <c r="F937" s="931"/>
      <c r="G937" s="3"/>
      <c r="H937" s="10"/>
      <c r="I937" s="7"/>
      <c r="J937" s="1327"/>
      <c r="K937" s="253"/>
      <c r="L937" s="253"/>
      <c r="M937" s="7"/>
      <c r="N937" s="7"/>
      <c r="O937" s="7"/>
      <c r="P937" s="7"/>
      <c r="Q937" s="3"/>
      <c r="R937" s="7"/>
      <c r="S937" s="7"/>
      <c r="T937" s="7"/>
      <c r="U937" s="7"/>
      <c r="V937" s="7"/>
      <c r="W937" s="7"/>
      <c r="X937" s="7"/>
      <c r="Y937" s="7"/>
      <c r="Z937" s="7"/>
      <c r="AA937" s="7"/>
      <c r="AB937" s="7"/>
      <c r="AC937" s="7"/>
      <c r="AD937" s="7"/>
      <c r="AE937" s="7"/>
    </row>
    <row r="938" spans="1:31" ht="13.5" customHeight="1">
      <c r="A938" s="1"/>
      <c r="B938" s="1315"/>
      <c r="C938" s="3"/>
      <c r="D938" s="3"/>
      <c r="E938" s="9"/>
      <c r="F938" s="931"/>
      <c r="G938" s="3"/>
      <c r="H938" s="10"/>
      <c r="I938" s="7"/>
      <c r="J938" s="1327"/>
      <c r="K938" s="253"/>
      <c r="L938" s="253"/>
      <c r="M938" s="7"/>
      <c r="N938" s="7"/>
      <c r="O938" s="7"/>
      <c r="P938" s="7"/>
      <c r="Q938" s="3"/>
      <c r="R938" s="7"/>
      <c r="S938" s="7"/>
      <c r="T938" s="7"/>
      <c r="U938" s="7"/>
      <c r="V938" s="7"/>
      <c r="W938" s="7"/>
      <c r="X938" s="7"/>
      <c r="Y938" s="7"/>
      <c r="Z938" s="7"/>
      <c r="AA938" s="7"/>
      <c r="AB938" s="7"/>
      <c r="AC938" s="7"/>
      <c r="AD938" s="7"/>
      <c r="AE938" s="7"/>
    </row>
    <row r="939" spans="1:31" ht="13.5" customHeight="1">
      <c r="A939" s="1"/>
      <c r="B939" s="1315"/>
      <c r="C939" s="3"/>
      <c r="D939" s="3"/>
      <c r="E939" s="9"/>
      <c r="F939" s="931"/>
      <c r="G939" s="3"/>
      <c r="H939" s="10"/>
      <c r="I939" s="7"/>
      <c r="J939" s="1327"/>
      <c r="K939" s="253"/>
      <c r="L939" s="253"/>
      <c r="M939" s="7"/>
      <c r="N939" s="7"/>
      <c r="O939" s="7"/>
      <c r="P939" s="7"/>
      <c r="Q939" s="3"/>
      <c r="R939" s="7"/>
      <c r="S939" s="7"/>
      <c r="T939" s="7"/>
      <c r="U939" s="7"/>
      <c r="V939" s="7"/>
      <c r="W939" s="7"/>
      <c r="X939" s="7"/>
      <c r="Y939" s="7"/>
      <c r="Z939" s="7"/>
      <c r="AA939" s="7"/>
      <c r="AB939" s="7"/>
      <c r="AC939" s="7"/>
      <c r="AD939" s="7"/>
      <c r="AE939" s="7"/>
    </row>
    <row r="940" spans="1:31" ht="13.5" customHeight="1">
      <c r="A940" s="1"/>
      <c r="B940" s="1315"/>
      <c r="C940" s="3"/>
      <c r="D940" s="3"/>
      <c r="E940" s="9"/>
      <c r="F940" s="931"/>
      <c r="G940" s="3"/>
      <c r="H940" s="10"/>
      <c r="I940" s="7"/>
      <c r="J940" s="1327"/>
      <c r="K940" s="253"/>
      <c r="L940" s="253"/>
      <c r="M940" s="7"/>
      <c r="N940" s="7"/>
      <c r="O940" s="7"/>
      <c r="P940" s="7"/>
      <c r="Q940" s="3"/>
      <c r="R940" s="7"/>
      <c r="S940" s="7"/>
      <c r="T940" s="7"/>
      <c r="U940" s="7"/>
      <c r="V940" s="7"/>
      <c r="W940" s="7"/>
      <c r="X940" s="7"/>
      <c r="Y940" s="7"/>
      <c r="Z940" s="7"/>
      <c r="AA940" s="7"/>
      <c r="AB940" s="7"/>
      <c r="AC940" s="7"/>
      <c r="AD940" s="7"/>
      <c r="AE940" s="7"/>
    </row>
    <row r="941" spans="1:31" ht="13.5" customHeight="1">
      <c r="A941" s="1"/>
      <c r="B941" s="1315"/>
      <c r="C941" s="3"/>
      <c r="D941" s="3"/>
      <c r="E941" s="9"/>
      <c r="F941" s="931"/>
      <c r="G941" s="3"/>
      <c r="H941" s="10"/>
      <c r="I941" s="7"/>
      <c r="J941" s="1327"/>
      <c r="K941" s="253"/>
      <c r="L941" s="253"/>
      <c r="M941" s="7"/>
      <c r="N941" s="7"/>
      <c r="O941" s="7"/>
      <c r="P941" s="7"/>
      <c r="Q941" s="3"/>
      <c r="R941" s="7"/>
      <c r="S941" s="7"/>
      <c r="T941" s="7"/>
      <c r="U941" s="7"/>
      <c r="V941" s="7"/>
      <c r="W941" s="7"/>
      <c r="X941" s="7"/>
      <c r="Y941" s="7"/>
      <c r="Z941" s="7"/>
      <c r="AA941" s="7"/>
      <c r="AB941" s="7"/>
      <c r="AC941" s="7"/>
      <c r="AD941" s="7"/>
      <c r="AE941" s="7"/>
    </row>
    <row r="942" spans="1:31" ht="13.5" customHeight="1">
      <c r="A942" s="1"/>
      <c r="B942" s="1315"/>
      <c r="C942" s="3"/>
      <c r="D942" s="3"/>
      <c r="E942" s="9"/>
      <c r="F942" s="931"/>
      <c r="G942" s="3"/>
      <c r="H942" s="10"/>
      <c r="I942" s="7"/>
      <c r="J942" s="1327"/>
      <c r="K942" s="253"/>
      <c r="L942" s="253"/>
      <c r="M942" s="7"/>
      <c r="N942" s="7"/>
      <c r="O942" s="7"/>
      <c r="P942" s="7"/>
      <c r="Q942" s="3"/>
      <c r="R942" s="7"/>
      <c r="S942" s="7"/>
      <c r="T942" s="7"/>
      <c r="U942" s="7"/>
      <c r="V942" s="7"/>
      <c r="W942" s="7"/>
      <c r="X942" s="7"/>
      <c r="Y942" s="7"/>
      <c r="Z942" s="7"/>
      <c r="AA942" s="7"/>
      <c r="AB942" s="7"/>
      <c r="AC942" s="7"/>
      <c r="AD942" s="7"/>
      <c r="AE942" s="7"/>
    </row>
    <row r="943" spans="1:31" ht="13.5" customHeight="1">
      <c r="A943" s="1"/>
      <c r="B943" s="1315"/>
      <c r="C943" s="3"/>
      <c r="D943" s="3"/>
      <c r="E943" s="9"/>
      <c r="F943" s="931"/>
      <c r="G943" s="3"/>
      <c r="H943" s="10"/>
      <c r="I943" s="7"/>
      <c r="J943" s="1327"/>
      <c r="K943" s="253"/>
      <c r="L943" s="253"/>
      <c r="M943" s="7"/>
      <c r="N943" s="7"/>
      <c r="O943" s="7"/>
      <c r="P943" s="7"/>
      <c r="Q943" s="3"/>
      <c r="R943" s="7"/>
      <c r="S943" s="7"/>
      <c r="T943" s="7"/>
      <c r="U943" s="7"/>
      <c r="V943" s="7"/>
      <c r="W943" s="7"/>
      <c r="X943" s="7"/>
      <c r="Y943" s="7"/>
      <c r="Z943" s="7"/>
      <c r="AA943" s="7"/>
      <c r="AB943" s="7"/>
      <c r="AC943" s="7"/>
      <c r="AD943" s="7"/>
      <c r="AE943" s="7"/>
    </row>
    <row r="944" spans="1:31" ht="13.5" customHeight="1">
      <c r="A944" s="1"/>
      <c r="B944" s="1315"/>
      <c r="C944" s="3"/>
      <c r="D944" s="3"/>
      <c r="E944" s="9"/>
      <c r="F944" s="931"/>
      <c r="G944" s="3"/>
      <c r="H944" s="10"/>
      <c r="I944" s="7"/>
      <c r="J944" s="1327"/>
      <c r="K944" s="253"/>
      <c r="L944" s="253"/>
      <c r="M944" s="7"/>
      <c r="N944" s="7"/>
      <c r="O944" s="7"/>
      <c r="P944" s="7"/>
      <c r="Q944" s="3"/>
      <c r="R944" s="7"/>
      <c r="S944" s="7"/>
      <c r="T944" s="7"/>
      <c r="U944" s="7"/>
      <c r="V944" s="7"/>
      <c r="W944" s="7"/>
      <c r="X944" s="7"/>
      <c r="Y944" s="7"/>
      <c r="Z944" s="7"/>
      <c r="AA944" s="7"/>
      <c r="AB944" s="7"/>
      <c r="AC944" s="7"/>
      <c r="AD944" s="7"/>
      <c r="AE944" s="7"/>
    </row>
    <row r="945" spans="1:31" ht="13.5" customHeight="1">
      <c r="A945" s="1"/>
      <c r="B945" s="1315"/>
      <c r="C945" s="3"/>
      <c r="D945" s="3"/>
      <c r="E945" s="9"/>
      <c r="F945" s="931"/>
      <c r="G945" s="3"/>
      <c r="H945" s="10"/>
      <c r="I945" s="7"/>
      <c r="J945" s="1327"/>
      <c r="K945" s="253"/>
      <c r="L945" s="253"/>
      <c r="M945" s="7"/>
      <c r="N945" s="7"/>
      <c r="O945" s="7"/>
      <c r="P945" s="7"/>
      <c r="Q945" s="3"/>
      <c r="R945" s="7"/>
      <c r="S945" s="7"/>
      <c r="T945" s="7"/>
      <c r="U945" s="7"/>
      <c r="V945" s="7"/>
      <c r="W945" s="7"/>
      <c r="X945" s="7"/>
      <c r="Y945" s="7"/>
      <c r="Z945" s="7"/>
      <c r="AA945" s="7"/>
      <c r="AB945" s="7"/>
      <c r="AC945" s="7"/>
      <c r="AD945" s="7"/>
      <c r="AE945" s="7"/>
    </row>
    <row r="946" spans="1:31" ht="13.5" customHeight="1">
      <c r="A946" s="1"/>
      <c r="B946" s="1315"/>
      <c r="C946" s="3"/>
      <c r="D946" s="3"/>
      <c r="E946" s="9"/>
      <c r="F946" s="931"/>
      <c r="G946" s="3"/>
      <c r="H946" s="10"/>
      <c r="I946" s="7"/>
      <c r="J946" s="1327"/>
      <c r="K946" s="253"/>
      <c r="L946" s="253"/>
      <c r="M946" s="7"/>
      <c r="N946" s="7"/>
      <c r="O946" s="7"/>
      <c r="P946" s="7"/>
      <c r="Q946" s="3"/>
      <c r="R946" s="7"/>
      <c r="S946" s="7"/>
      <c r="T946" s="7"/>
      <c r="U946" s="7"/>
      <c r="V946" s="7"/>
      <c r="W946" s="7"/>
      <c r="X946" s="7"/>
      <c r="Y946" s="7"/>
      <c r="Z946" s="7"/>
      <c r="AA946" s="7"/>
      <c r="AB946" s="7"/>
      <c r="AC946" s="7"/>
      <c r="AD946" s="7"/>
      <c r="AE946" s="7"/>
    </row>
    <row r="947" spans="1:31" ht="13.5" customHeight="1">
      <c r="A947" s="1"/>
      <c r="B947" s="1315"/>
      <c r="C947" s="3"/>
      <c r="D947" s="3"/>
      <c r="E947" s="9"/>
      <c r="F947" s="931"/>
      <c r="G947" s="3"/>
      <c r="H947" s="10"/>
      <c r="I947" s="7"/>
      <c r="J947" s="1327"/>
      <c r="K947" s="253"/>
      <c r="L947" s="253"/>
      <c r="M947" s="7"/>
      <c r="N947" s="7"/>
      <c r="O947" s="7"/>
      <c r="P947" s="7"/>
      <c r="Q947" s="3"/>
      <c r="R947" s="7"/>
      <c r="S947" s="7"/>
      <c r="T947" s="7"/>
      <c r="U947" s="7"/>
      <c r="V947" s="7"/>
      <c r="W947" s="7"/>
      <c r="X947" s="7"/>
      <c r="Y947" s="7"/>
      <c r="Z947" s="7"/>
      <c r="AA947" s="7"/>
      <c r="AB947" s="7"/>
      <c r="AC947" s="7"/>
      <c r="AD947" s="7"/>
      <c r="AE947" s="7"/>
    </row>
    <row r="948" spans="1:31" ht="13.5" customHeight="1">
      <c r="A948" s="1"/>
      <c r="B948" s="1315"/>
      <c r="C948" s="3"/>
      <c r="D948" s="3"/>
      <c r="E948" s="9"/>
      <c r="F948" s="931"/>
      <c r="G948" s="3"/>
      <c r="H948" s="10"/>
      <c r="I948" s="7"/>
      <c r="J948" s="1327"/>
      <c r="K948" s="253"/>
      <c r="L948" s="253"/>
      <c r="M948" s="7"/>
      <c r="N948" s="7"/>
      <c r="O948" s="7"/>
      <c r="P948" s="7"/>
      <c r="Q948" s="3"/>
      <c r="R948" s="7"/>
      <c r="S948" s="7"/>
      <c r="T948" s="7"/>
      <c r="U948" s="7"/>
      <c r="V948" s="7"/>
      <c r="W948" s="7"/>
      <c r="X948" s="7"/>
      <c r="Y948" s="7"/>
      <c r="Z948" s="7"/>
      <c r="AA948" s="7"/>
      <c r="AB948" s="7"/>
      <c r="AC948" s="7"/>
      <c r="AD948" s="7"/>
      <c r="AE948" s="7"/>
    </row>
    <row r="949" spans="1:31" ht="13.5" customHeight="1">
      <c r="A949" s="1"/>
      <c r="B949" s="1315"/>
      <c r="C949" s="3"/>
      <c r="D949" s="3"/>
      <c r="E949" s="9"/>
      <c r="F949" s="931"/>
      <c r="G949" s="3"/>
      <c r="H949" s="10"/>
      <c r="I949" s="7"/>
      <c r="J949" s="1327"/>
      <c r="K949" s="253"/>
      <c r="L949" s="253"/>
      <c r="M949" s="7"/>
      <c r="N949" s="7"/>
      <c r="O949" s="7"/>
      <c r="P949" s="7"/>
      <c r="Q949" s="3"/>
      <c r="R949" s="7"/>
      <c r="S949" s="7"/>
      <c r="T949" s="7"/>
      <c r="U949" s="7"/>
      <c r="V949" s="7"/>
      <c r="W949" s="7"/>
      <c r="X949" s="7"/>
      <c r="Y949" s="7"/>
      <c r="Z949" s="7"/>
      <c r="AA949" s="7"/>
      <c r="AB949" s="7"/>
      <c r="AC949" s="7"/>
      <c r="AD949" s="7"/>
      <c r="AE949" s="7"/>
    </row>
    <row r="950" spans="1:31" ht="13.5" customHeight="1">
      <c r="A950" s="1"/>
      <c r="B950" s="1315"/>
      <c r="C950" s="3"/>
      <c r="D950" s="3"/>
      <c r="E950" s="9"/>
      <c r="F950" s="931"/>
      <c r="G950" s="3"/>
      <c r="H950" s="10"/>
      <c r="I950" s="7"/>
      <c r="J950" s="1327"/>
      <c r="K950" s="253"/>
      <c r="L950" s="253"/>
      <c r="M950" s="7"/>
      <c r="N950" s="7"/>
      <c r="O950" s="7"/>
      <c r="P950" s="7"/>
      <c r="Q950" s="3"/>
      <c r="R950" s="7"/>
      <c r="S950" s="7"/>
      <c r="T950" s="7"/>
      <c r="U950" s="7"/>
      <c r="V950" s="7"/>
      <c r="W950" s="7"/>
      <c r="X950" s="7"/>
      <c r="Y950" s="7"/>
      <c r="Z950" s="7"/>
      <c r="AA950" s="7"/>
      <c r="AB950" s="7"/>
      <c r="AC950" s="7"/>
      <c r="AD950" s="7"/>
      <c r="AE950" s="7"/>
    </row>
    <row r="951" spans="1:31" ht="13.5" customHeight="1">
      <c r="A951" s="1"/>
      <c r="B951" s="1315"/>
      <c r="C951" s="3"/>
      <c r="D951" s="3"/>
      <c r="E951" s="9"/>
      <c r="F951" s="931"/>
      <c r="G951" s="3"/>
      <c r="H951" s="10"/>
      <c r="I951" s="7"/>
      <c r="J951" s="1327"/>
      <c r="K951" s="253"/>
      <c r="L951" s="253"/>
      <c r="M951" s="7"/>
      <c r="N951" s="7"/>
      <c r="O951" s="7"/>
      <c r="P951" s="7"/>
      <c r="Q951" s="3"/>
      <c r="R951" s="7"/>
      <c r="S951" s="7"/>
      <c r="T951" s="7"/>
      <c r="U951" s="7"/>
      <c r="V951" s="7"/>
      <c r="W951" s="7"/>
      <c r="X951" s="7"/>
      <c r="Y951" s="7"/>
      <c r="Z951" s="7"/>
      <c r="AA951" s="7"/>
      <c r="AB951" s="7"/>
      <c r="AC951" s="7"/>
      <c r="AD951" s="7"/>
      <c r="AE951" s="7"/>
    </row>
    <row r="952" spans="1:31" ht="13.5" customHeight="1">
      <c r="A952" s="1"/>
      <c r="B952" s="1315"/>
      <c r="C952" s="3"/>
      <c r="D952" s="3"/>
      <c r="E952" s="9"/>
      <c r="F952" s="931"/>
      <c r="G952" s="3"/>
      <c r="H952" s="10"/>
      <c r="I952" s="7"/>
      <c r="J952" s="1327"/>
      <c r="K952" s="253"/>
      <c r="L952" s="253"/>
      <c r="M952" s="7"/>
      <c r="N952" s="7"/>
      <c r="O952" s="7"/>
      <c r="P952" s="7"/>
      <c r="Q952" s="3"/>
      <c r="R952" s="7"/>
      <c r="S952" s="7"/>
      <c r="T952" s="7"/>
      <c r="U952" s="7"/>
      <c r="V952" s="7"/>
      <c r="W952" s="7"/>
      <c r="X952" s="7"/>
      <c r="Y952" s="7"/>
      <c r="Z952" s="7"/>
      <c r="AA952" s="7"/>
      <c r="AB952" s="7"/>
      <c r="AC952" s="7"/>
      <c r="AD952" s="7"/>
      <c r="AE952" s="7"/>
    </row>
    <row r="953" spans="1:31" ht="13.5" customHeight="1">
      <c r="A953" s="1"/>
      <c r="B953" s="1315"/>
      <c r="C953" s="3"/>
      <c r="D953" s="3"/>
      <c r="E953" s="9"/>
      <c r="F953" s="931"/>
      <c r="G953" s="3"/>
      <c r="H953" s="10"/>
      <c r="I953" s="7"/>
      <c r="J953" s="1327"/>
      <c r="K953" s="253"/>
      <c r="L953" s="253"/>
      <c r="M953" s="7"/>
      <c r="N953" s="7"/>
      <c r="O953" s="7"/>
      <c r="P953" s="7"/>
      <c r="Q953" s="3"/>
      <c r="R953" s="7"/>
      <c r="S953" s="7"/>
      <c r="T953" s="7"/>
      <c r="U953" s="7"/>
      <c r="V953" s="7"/>
      <c r="W953" s="7"/>
      <c r="X953" s="7"/>
      <c r="Y953" s="7"/>
      <c r="Z953" s="7"/>
      <c r="AA953" s="7"/>
      <c r="AB953" s="7"/>
      <c r="AC953" s="7"/>
      <c r="AD953" s="7"/>
      <c r="AE953" s="7"/>
    </row>
    <row r="954" spans="1:31" ht="13.5" customHeight="1">
      <c r="A954" s="1"/>
      <c r="B954" s="1315"/>
      <c r="C954" s="3"/>
      <c r="D954" s="3"/>
      <c r="E954" s="9"/>
      <c r="F954" s="931"/>
      <c r="G954" s="3"/>
      <c r="H954" s="10"/>
      <c r="I954" s="7"/>
      <c r="J954" s="1327"/>
      <c r="K954" s="253"/>
      <c r="L954" s="253"/>
      <c r="M954" s="7"/>
      <c r="N954" s="7"/>
      <c r="O954" s="7"/>
      <c r="P954" s="7"/>
      <c r="Q954" s="3"/>
      <c r="R954" s="7"/>
      <c r="S954" s="7"/>
      <c r="T954" s="7"/>
      <c r="U954" s="7"/>
      <c r="V954" s="7"/>
      <c r="W954" s="7"/>
      <c r="X954" s="7"/>
      <c r="Y954" s="7"/>
      <c r="Z954" s="7"/>
      <c r="AA954" s="7"/>
      <c r="AB954" s="7"/>
      <c r="AC954" s="7"/>
      <c r="AD954" s="7"/>
      <c r="AE954" s="7"/>
    </row>
    <row r="955" spans="1:31" ht="13.5" customHeight="1">
      <c r="A955" s="1"/>
      <c r="B955" s="1315"/>
      <c r="C955" s="3"/>
      <c r="D955" s="3"/>
      <c r="E955" s="9"/>
      <c r="F955" s="931"/>
      <c r="G955" s="3"/>
      <c r="H955" s="10"/>
      <c r="I955" s="7"/>
      <c r="J955" s="1327"/>
      <c r="K955" s="253"/>
      <c r="L955" s="253"/>
      <c r="M955" s="7"/>
      <c r="N955" s="7"/>
      <c r="O955" s="7"/>
      <c r="P955" s="7"/>
      <c r="Q955" s="3"/>
      <c r="R955" s="7"/>
      <c r="S955" s="7"/>
      <c r="T955" s="7"/>
      <c r="U955" s="7"/>
      <c r="V955" s="7"/>
      <c r="W955" s="7"/>
      <c r="X955" s="7"/>
      <c r="Y955" s="7"/>
      <c r="Z955" s="7"/>
      <c r="AA955" s="7"/>
      <c r="AB955" s="7"/>
      <c r="AC955" s="7"/>
      <c r="AD955" s="7"/>
      <c r="AE955" s="7"/>
    </row>
    <row r="956" spans="1:31" ht="13.5" customHeight="1">
      <c r="A956" s="1"/>
      <c r="B956" s="1315"/>
      <c r="C956" s="3"/>
      <c r="D956" s="3"/>
      <c r="E956" s="9"/>
      <c r="F956" s="931"/>
      <c r="G956" s="3"/>
      <c r="H956" s="10"/>
      <c r="I956" s="7"/>
      <c r="J956" s="1327"/>
      <c r="K956" s="253"/>
      <c r="L956" s="253"/>
      <c r="M956" s="7"/>
      <c r="N956" s="7"/>
      <c r="O956" s="7"/>
      <c r="P956" s="7"/>
      <c r="Q956" s="3"/>
      <c r="R956" s="7"/>
      <c r="S956" s="7"/>
      <c r="T956" s="7"/>
      <c r="U956" s="7"/>
      <c r="V956" s="7"/>
      <c r="W956" s="7"/>
      <c r="X956" s="7"/>
      <c r="Y956" s="7"/>
      <c r="Z956" s="7"/>
      <c r="AA956" s="7"/>
      <c r="AB956" s="7"/>
      <c r="AC956" s="7"/>
      <c r="AD956" s="7"/>
      <c r="AE956" s="7"/>
    </row>
    <row r="957" spans="1:31" ht="13.5" customHeight="1">
      <c r="A957" s="1"/>
      <c r="B957" s="1315"/>
      <c r="C957" s="3"/>
      <c r="D957" s="3"/>
      <c r="E957" s="9"/>
      <c r="F957" s="931"/>
      <c r="G957" s="3"/>
      <c r="H957" s="10"/>
      <c r="I957" s="7"/>
      <c r="J957" s="1327"/>
      <c r="K957" s="253"/>
      <c r="L957" s="253"/>
      <c r="M957" s="7"/>
      <c r="N957" s="7"/>
      <c r="O957" s="7"/>
      <c r="P957" s="7"/>
      <c r="Q957" s="3"/>
      <c r="R957" s="7"/>
      <c r="S957" s="7"/>
      <c r="T957" s="7"/>
      <c r="U957" s="7"/>
      <c r="V957" s="7"/>
      <c r="W957" s="7"/>
      <c r="X957" s="7"/>
      <c r="Y957" s="7"/>
      <c r="Z957" s="7"/>
      <c r="AA957" s="7"/>
      <c r="AB957" s="7"/>
      <c r="AC957" s="7"/>
      <c r="AD957" s="7"/>
      <c r="AE957" s="7"/>
    </row>
    <row r="958" spans="1:31" ht="13.5" customHeight="1">
      <c r="A958" s="1"/>
      <c r="B958" s="1315"/>
      <c r="C958" s="3"/>
      <c r="D958" s="3"/>
      <c r="E958" s="9"/>
      <c r="F958" s="931"/>
      <c r="G958" s="3"/>
      <c r="H958" s="10"/>
      <c r="I958" s="7"/>
      <c r="J958" s="1327"/>
      <c r="K958" s="253"/>
      <c r="L958" s="253"/>
      <c r="M958" s="7"/>
      <c r="N958" s="7"/>
      <c r="O958" s="7"/>
      <c r="P958" s="7"/>
      <c r="Q958" s="3"/>
      <c r="R958" s="7"/>
      <c r="S958" s="7"/>
      <c r="T958" s="7"/>
      <c r="U958" s="7"/>
      <c r="V958" s="7"/>
      <c r="W958" s="7"/>
      <c r="X958" s="7"/>
      <c r="Y958" s="7"/>
      <c r="Z958" s="7"/>
      <c r="AA958" s="7"/>
      <c r="AB958" s="7"/>
      <c r="AC958" s="7"/>
      <c r="AD958" s="7"/>
      <c r="AE958" s="7"/>
    </row>
    <row r="959" spans="1:31" ht="13.5" customHeight="1">
      <c r="A959" s="1"/>
      <c r="B959" s="1315"/>
      <c r="C959" s="3"/>
      <c r="D959" s="3"/>
      <c r="E959" s="9"/>
      <c r="F959" s="931"/>
      <c r="G959" s="3"/>
      <c r="H959" s="10"/>
      <c r="I959" s="7"/>
      <c r="J959" s="1327"/>
      <c r="K959" s="253"/>
      <c r="L959" s="253"/>
      <c r="M959" s="7"/>
      <c r="N959" s="7"/>
      <c r="O959" s="7"/>
      <c r="P959" s="7"/>
      <c r="Q959" s="3"/>
      <c r="R959" s="7"/>
      <c r="S959" s="7"/>
      <c r="T959" s="7"/>
      <c r="U959" s="7"/>
      <c r="V959" s="7"/>
      <c r="W959" s="7"/>
      <c r="X959" s="7"/>
      <c r="Y959" s="7"/>
      <c r="Z959" s="7"/>
      <c r="AA959" s="7"/>
      <c r="AB959" s="7"/>
      <c r="AC959" s="7"/>
      <c r="AD959" s="7"/>
      <c r="AE959" s="7"/>
    </row>
    <row r="960" spans="1:31" ht="13.5" customHeight="1">
      <c r="A960" s="1"/>
      <c r="B960" s="1315"/>
      <c r="C960" s="3"/>
      <c r="D960" s="3"/>
      <c r="E960" s="9"/>
      <c r="F960" s="931"/>
      <c r="G960" s="3"/>
      <c r="H960" s="10"/>
      <c r="I960" s="7"/>
      <c r="J960" s="1327"/>
      <c r="K960" s="253"/>
      <c r="L960" s="253"/>
      <c r="M960" s="7"/>
      <c r="N960" s="7"/>
      <c r="O960" s="7"/>
      <c r="P960" s="7"/>
      <c r="Q960" s="3"/>
      <c r="R960" s="7"/>
      <c r="S960" s="7"/>
      <c r="T960" s="7"/>
      <c r="U960" s="7"/>
      <c r="V960" s="7"/>
      <c r="W960" s="7"/>
      <c r="X960" s="7"/>
      <c r="Y960" s="7"/>
      <c r="Z960" s="7"/>
      <c r="AA960" s="7"/>
      <c r="AB960" s="7"/>
      <c r="AC960" s="7"/>
      <c r="AD960" s="7"/>
      <c r="AE960" s="7"/>
    </row>
    <row r="961" spans="1:31" ht="13.5" customHeight="1">
      <c r="A961" s="1"/>
      <c r="B961" s="1315"/>
      <c r="C961" s="3"/>
      <c r="D961" s="3"/>
      <c r="E961" s="9"/>
      <c r="F961" s="931"/>
      <c r="G961" s="3"/>
      <c r="H961" s="10"/>
      <c r="I961" s="7"/>
      <c r="J961" s="1327"/>
      <c r="K961" s="253"/>
      <c r="L961" s="253"/>
      <c r="M961" s="7"/>
      <c r="N961" s="7"/>
      <c r="O961" s="7"/>
      <c r="P961" s="7"/>
      <c r="Q961" s="3"/>
      <c r="R961" s="7"/>
      <c r="S961" s="7"/>
      <c r="T961" s="7"/>
      <c r="U961" s="7"/>
      <c r="V961" s="7"/>
      <c r="W961" s="7"/>
      <c r="X961" s="7"/>
      <c r="Y961" s="7"/>
      <c r="Z961" s="7"/>
      <c r="AA961" s="7"/>
      <c r="AB961" s="7"/>
      <c r="AC961" s="7"/>
      <c r="AD961" s="7"/>
      <c r="AE961" s="7"/>
    </row>
    <row r="962" spans="1:31" ht="13.5" customHeight="1">
      <c r="A962" s="1"/>
      <c r="B962" s="1315"/>
      <c r="C962" s="3"/>
      <c r="D962" s="3"/>
      <c r="E962" s="9"/>
      <c r="F962" s="931"/>
      <c r="G962" s="3"/>
      <c r="H962" s="10"/>
      <c r="I962" s="7"/>
      <c r="J962" s="1327"/>
      <c r="K962" s="253"/>
      <c r="L962" s="253"/>
      <c r="M962" s="7"/>
      <c r="N962" s="7"/>
      <c r="O962" s="7"/>
      <c r="P962" s="7"/>
      <c r="Q962" s="3"/>
      <c r="R962" s="7"/>
      <c r="S962" s="7"/>
      <c r="T962" s="7"/>
      <c r="U962" s="7"/>
      <c r="V962" s="7"/>
      <c r="W962" s="7"/>
      <c r="X962" s="7"/>
      <c r="Y962" s="7"/>
      <c r="Z962" s="7"/>
      <c r="AA962" s="7"/>
      <c r="AB962" s="7"/>
      <c r="AC962" s="7"/>
      <c r="AD962" s="7"/>
      <c r="AE962" s="7"/>
    </row>
    <row r="963" spans="1:31" ht="13.5" customHeight="1">
      <c r="A963" s="1"/>
      <c r="B963" s="1315"/>
      <c r="C963" s="3"/>
      <c r="D963" s="3"/>
      <c r="E963" s="9"/>
      <c r="F963" s="931"/>
      <c r="G963" s="3"/>
      <c r="H963" s="10"/>
      <c r="I963" s="7"/>
      <c r="J963" s="1327"/>
      <c r="K963" s="253"/>
      <c r="L963" s="253"/>
      <c r="M963" s="7"/>
      <c r="N963" s="7"/>
      <c r="O963" s="7"/>
      <c r="P963" s="7"/>
      <c r="Q963" s="3"/>
      <c r="R963" s="7"/>
      <c r="S963" s="7"/>
      <c r="T963" s="7"/>
      <c r="U963" s="7"/>
      <c r="V963" s="7"/>
      <c r="W963" s="7"/>
      <c r="X963" s="7"/>
      <c r="Y963" s="7"/>
      <c r="Z963" s="7"/>
      <c r="AA963" s="7"/>
      <c r="AB963" s="7"/>
      <c r="AC963" s="7"/>
      <c r="AD963" s="7"/>
      <c r="AE963" s="7"/>
    </row>
    <row r="964" spans="1:31" ht="13.5" customHeight="1">
      <c r="A964" s="1"/>
      <c r="B964" s="1315"/>
      <c r="C964" s="3"/>
      <c r="D964" s="3"/>
      <c r="E964" s="9"/>
      <c r="F964" s="931"/>
      <c r="G964" s="3"/>
      <c r="H964" s="10"/>
      <c r="I964" s="7"/>
      <c r="J964" s="1327"/>
      <c r="K964" s="253"/>
      <c r="L964" s="253"/>
      <c r="M964" s="7"/>
      <c r="N964" s="7"/>
      <c r="O964" s="7"/>
      <c r="P964" s="7"/>
      <c r="Q964" s="3"/>
      <c r="R964" s="7"/>
      <c r="S964" s="7"/>
      <c r="T964" s="7"/>
      <c r="U964" s="7"/>
      <c r="V964" s="7"/>
      <c r="W964" s="7"/>
      <c r="X964" s="7"/>
      <c r="Y964" s="7"/>
      <c r="Z964" s="7"/>
      <c r="AA964" s="7"/>
      <c r="AB964" s="7"/>
      <c r="AC964" s="7"/>
      <c r="AD964" s="7"/>
      <c r="AE964" s="7"/>
    </row>
    <row r="965" spans="1:31" ht="13.5" customHeight="1">
      <c r="A965" s="1"/>
      <c r="B965" s="1315"/>
      <c r="C965" s="3"/>
      <c r="D965" s="3"/>
      <c r="E965" s="9"/>
      <c r="F965" s="931"/>
      <c r="G965" s="3"/>
      <c r="H965" s="10"/>
      <c r="I965" s="7"/>
      <c r="J965" s="1327"/>
      <c r="K965" s="253"/>
      <c r="L965" s="253"/>
      <c r="M965" s="7"/>
      <c r="N965" s="7"/>
      <c r="O965" s="7"/>
      <c r="P965" s="7"/>
      <c r="Q965" s="3"/>
      <c r="R965" s="7"/>
      <c r="S965" s="7"/>
      <c r="T965" s="7"/>
      <c r="U965" s="7"/>
      <c r="V965" s="7"/>
      <c r="W965" s="7"/>
      <c r="X965" s="7"/>
      <c r="Y965" s="7"/>
      <c r="Z965" s="7"/>
      <c r="AA965" s="7"/>
      <c r="AB965" s="7"/>
      <c r="AC965" s="7"/>
      <c r="AD965" s="7"/>
      <c r="AE965" s="7"/>
    </row>
    <row r="966" spans="1:31" ht="13.5" customHeight="1">
      <c r="A966" s="1"/>
      <c r="B966" s="1315"/>
      <c r="C966" s="3"/>
      <c r="D966" s="3"/>
      <c r="E966" s="9"/>
      <c r="F966" s="931"/>
      <c r="G966" s="3"/>
      <c r="H966" s="10"/>
      <c r="I966" s="7"/>
      <c r="J966" s="1327"/>
      <c r="K966" s="253"/>
      <c r="L966" s="253"/>
      <c r="M966" s="7"/>
      <c r="N966" s="7"/>
      <c r="O966" s="7"/>
      <c r="P966" s="7"/>
      <c r="Q966" s="3"/>
      <c r="R966" s="7"/>
      <c r="S966" s="7"/>
      <c r="T966" s="7"/>
      <c r="U966" s="7"/>
      <c r="V966" s="7"/>
      <c r="W966" s="7"/>
      <c r="X966" s="7"/>
      <c r="Y966" s="7"/>
      <c r="Z966" s="7"/>
      <c r="AA966" s="7"/>
      <c r="AB966" s="7"/>
      <c r="AC966" s="7"/>
      <c r="AD966" s="7"/>
      <c r="AE966" s="7"/>
    </row>
    <row r="967" spans="1:31" ht="13.5" customHeight="1">
      <c r="A967" s="1"/>
      <c r="B967" s="1315"/>
      <c r="C967" s="3"/>
      <c r="D967" s="3"/>
      <c r="E967" s="9"/>
      <c r="F967" s="931"/>
      <c r="G967" s="3"/>
      <c r="H967" s="10"/>
      <c r="I967" s="7"/>
      <c r="J967" s="1327"/>
      <c r="K967" s="253"/>
      <c r="L967" s="253"/>
      <c r="M967" s="7"/>
      <c r="N967" s="7"/>
      <c r="O967" s="7"/>
      <c r="P967" s="7"/>
      <c r="Q967" s="3"/>
      <c r="R967" s="7"/>
      <c r="S967" s="7"/>
      <c r="T967" s="7"/>
      <c r="U967" s="7"/>
      <c r="V967" s="7"/>
      <c r="W967" s="7"/>
      <c r="X967" s="7"/>
      <c r="Y967" s="7"/>
      <c r="Z967" s="7"/>
      <c r="AA967" s="7"/>
      <c r="AB967" s="7"/>
      <c r="AC967" s="7"/>
      <c r="AD967" s="7"/>
      <c r="AE967" s="7"/>
    </row>
    <row r="968" spans="1:31" ht="13.5" customHeight="1">
      <c r="A968" s="1"/>
      <c r="B968" s="1315"/>
      <c r="C968" s="3"/>
      <c r="D968" s="3"/>
      <c r="E968" s="9"/>
      <c r="F968" s="931"/>
      <c r="G968" s="3"/>
      <c r="H968" s="10"/>
      <c r="I968" s="7"/>
      <c r="J968" s="1327"/>
      <c r="K968" s="253"/>
      <c r="L968" s="253"/>
      <c r="M968" s="7"/>
      <c r="N968" s="7"/>
      <c r="O968" s="7"/>
      <c r="P968" s="7"/>
      <c r="Q968" s="3"/>
      <c r="R968" s="7"/>
      <c r="S968" s="7"/>
      <c r="T968" s="7"/>
      <c r="U968" s="7"/>
      <c r="V968" s="7"/>
      <c r="W968" s="7"/>
      <c r="X968" s="7"/>
      <c r="Y968" s="7"/>
      <c r="Z968" s="7"/>
      <c r="AA968" s="7"/>
      <c r="AB968" s="7"/>
      <c r="AC968" s="7"/>
      <c r="AD968" s="7"/>
      <c r="AE968" s="7"/>
    </row>
    <row r="969" spans="1:31" ht="13.5" customHeight="1">
      <c r="A969" s="1"/>
      <c r="B969" s="1315"/>
      <c r="C969" s="3"/>
      <c r="D969" s="3"/>
      <c r="E969" s="9"/>
      <c r="F969" s="931"/>
      <c r="G969" s="3"/>
      <c r="H969" s="10"/>
      <c r="I969" s="7"/>
      <c r="J969" s="1327"/>
      <c r="K969" s="253"/>
      <c r="L969" s="253"/>
      <c r="M969" s="7"/>
      <c r="N969" s="7"/>
      <c r="O969" s="7"/>
      <c r="P969" s="7"/>
      <c r="Q969" s="3"/>
      <c r="R969" s="7"/>
      <c r="S969" s="7"/>
      <c r="T969" s="7"/>
      <c r="U969" s="7"/>
      <c r="V969" s="7"/>
      <c r="W969" s="7"/>
      <c r="X969" s="7"/>
      <c r="Y969" s="7"/>
      <c r="Z969" s="7"/>
      <c r="AA969" s="7"/>
      <c r="AB969" s="7"/>
      <c r="AC969" s="7"/>
      <c r="AD969" s="7"/>
      <c r="AE969" s="7"/>
    </row>
    <row r="970" spans="1:31" ht="13.5" customHeight="1">
      <c r="A970" s="1"/>
      <c r="B970" s="1315"/>
      <c r="C970" s="3"/>
      <c r="D970" s="3"/>
      <c r="E970" s="9"/>
      <c r="F970" s="931"/>
      <c r="G970" s="3"/>
      <c r="H970" s="10"/>
      <c r="I970" s="7"/>
      <c r="J970" s="1327"/>
      <c r="K970" s="253"/>
      <c r="L970" s="253"/>
      <c r="M970" s="7"/>
      <c r="N970" s="7"/>
      <c r="O970" s="7"/>
      <c r="P970" s="7"/>
      <c r="Q970" s="3"/>
      <c r="R970" s="7"/>
      <c r="S970" s="7"/>
      <c r="T970" s="7"/>
      <c r="U970" s="7"/>
      <c r="V970" s="7"/>
      <c r="W970" s="7"/>
      <c r="X970" s="7"/>
      <c r="Y970" s="7"/>
      <c r="Z970" s="7"/>
      <c r="AA970" s="7"/>
      <c r="AB970" s="7"/>
      <c r="AC970" s="7"/>
      <c r="AD970" s="7"/>
      <c r="AE970" s="7"/>
    </row>
    <row r="971" spans="1:31" ht="13.5" customHeight="1">
      <c r="A971" s="1"/>
      <c r="B971" s="1315"/>
      <c r="C971" s="3"/>
      <c r="D971" s="3"/>
      <c r="E971" s="9"/>
      <c r="F971" s="931"/>
      <c r="G971" s="3"/>
      <c r="H971" s="10"/>
      <c r="I971" s="7"/>
      <c r="J971" s="1327"/>
      <c r="K971" s="253"/>
      <c r="L971" s="253"/>
      <c r="M971" s="7"/>
      <c r="N971" s="7"/>
      <c r="O971" s="7"/>
      <c r="P971" s="7"/>
      <c r="Q971" s="3"/>
      <c r="R971" s="7"/>
      <c r="S971" s="7"/>
      <c r="T971" s="7"/>
      <c r="U971" s="7"/>
      <c r="V971" s="7"/>
      <c r="W971" s="7"/>
      <c r="X971" s="7"/>
      <c r="Y971" s="7"/>
      <c r="Z971" s="7"/>
      <c r="AA971" s="7"/>
      <c r="AB971" s="7"/>
      <c r="AC971" s="7"/>
      <c r="AD971" s="7"/>
      <c r="AE971" s="7"/>
    </row>
    <row r="972" spans="1:31" ht="13.5" customHeight="1">
      <c r="A972" s="1"/>
      <c r="B972" s="1315"/>
      <c r="C972" s="3"/>
      <c r="D972" s="3"/>
      <c r="E972" s="9"/>
      <c r="F972" s="931"/>
      <c r="G972" s="3"/>
      <c r="H972" s="10"/>
      <c r="I972" s="7"/>
      <c r="J972" s="1327"/>
      <c r="K972" s="253"/>
      <c r="L972" s="253"/>
      <c r="M972" s="7"/>
      <c r="N972" s="7"/>
      <c r="O972" s="7"/>
      <c r="P972" s="7"/>
      <c r="Q972" s="3"/>
      <c r="R972" s="7"/>
      <c r="S972" s="7"/>
      <c r="T972" s="7"/>
      <c r="U972" s="7"/>
      <c r="V972" s="7"/>
      <c r="W972" s="7"/>
      <c r="X972" s="7"/>
      <c r="Y972" s="7"/>
      <c r="Z972" s="7"/>
      <c r="AA972" s="7"/>
      <c r="AB972" s="7"/>
      <c r="AC972" s="7"/>
      <c r="AD972" s="7"/>
      <c r="AE972" s="7"/>
    </row>
    <row r="973" spans="1:31" ht="13.5" customHeight="1">
      <c r="A973" s="1"/>
      <c r="B973" s="1315"/>
      <c r="C973" s="3"/>
      <c r="D973" s="3"/>
      <c r="E973" s="9"/>
      <c r="F973" s="931"/>
      <c r="G973" s="3"/>
      <c r="H973" s="10"/>
      <c r="I973" s="7"/>
      <c r="J973" s="1327"/>
      <c r="K973" s="253"/>
      <c r="L973" s="253"/>
      <c r="M973" s="7"/>
      <c r="N973" s="7"/>
      <c r="O973" s="7"/>
      <c r="P973" s="7"/>
      <c r="Q973" s="3"/>
      <c r="R973" s="7"/>
      <c r="S973" s="7"/>
      <c r="T973" s="7"/>
      <c r="U973" s="7"/>
      <c r="V973" s="7"/>
      <c r="W973" s="7"/>
      <c r="X973" s="7"/>
      <c r="Y973" s="7"/>
      <c r="Z973" s="7"/>
      <c r="AA973" s="7"/>
      <c r="AB973" s="7"/>
      <c r="AC973" s="7"/>
      <c r="AD973" s="7"/>
      <c r="AE973" s="7"/>
    </row>
    <row r="974" spans="1:31" ht="13.5" customHeight="1">
      <c r="A974" s="1"/>
      <c r="B974" s="1315"/>
      <c r="C974" s="3"/>
      <c r="D974" s="3"/>
      <c r="E974" s="9"/>
      <c r="F974" s="931"/>
      <c r="G974" s="3"/>
      <c r="H974" s="10"/>
      <c r="I974" s="7"/>
      <c r="J974" s="1327"/>
      <c r="K974" s="253"/>
      <c r="L974" s="253"/>
      <c r="M974" s="7"/>
      <c r="N974" s="7"/>
      <c r="O974" s="7"/>
      <c r="P974" s="7"/>
      <c r="Q974" s="3"/>
      <c r="R974" s="7"/>
      <c r="S974" s="7"/>
      <c r="T974" s="7"/>
      <c r="U974" s="7"/>
      <c r="V974" s="7"/>
      <c r="W974" s="7"/>
      <c r="X974" s="7"/>
      <c r="Y974" s="7"/>
      <c r="Z974" s="7"/>
      <c r="AA974" s="7"/>
      <c r="AB974" s="7"/>
      <c r="AC974" s="7"/>
      <c r="AD974" s="7"/>
      <c r="AE974" s="7"/>
    </row>
    <row r="975" spans="1:31" ht="13.5" customHeight="1">
      <c r="A975" s="1"/>
      <c r="B975" s="1315"/>
      <c r="C975" s="3"/>
      <c r="D975" s="3"/>
      <c r="E975" s="9"/>
      <c r="F975" s="931"/>
      <c r="G975" s="3"/>
      <c r="H975" s="10"/>
      <c r="I975" s="7"/>
      <c r="J975" s="1327"/>
      <c r="K975" s="253"/>
      <c r="L975" s="253"/>
      <c r="M975" s="7"/>
      <c r="N975" s="7"/>
      <c r="O975" s="7"/>
      <c r="P975" s="7"/>
      <c r="Q975" s="3"/>
      <c r="R975" s="7"/>
      <c r="S975" s="7"/>
      <c r="T975" s="7"/>
      <c r="U975" s="7"/>
      <c r="V975" s="7"/>
      <c r="W975" s="7"/>
      <c r="X975" s="7"/>
      <c r="Y975" s="7"/>
      <c r="Z975" s="7"/>
      <c r="AA975" s="7"/>
      <c r="AB975" s="7"/>
      <c r="AC975" s="7"/>
      <c r="AD975" s="7"/>
      <c r="AE975" s="7"/>
    </row>
    <row r="976" spans="1:31" ht="13.5" customHeight="1">
      <c r="A976" s="1"/>
      <c r="B976" s="1315"/>
      <c r="C976" s="3"/>
      <c r="D976" s="3"/>
      <c r="E976" s="9"/>
      <c r="F976" s="931"/>
      <c r="G976" s="3"/>
      <c r="H976" s="10"/>
      <c r="I976" s="7"/>
      <c r="J976" s="1327"/>
      <c r="K976" s="253"/>
      <c r="L976" s="253"/>
      <c r="M976" s="7"/>
      <c r="N976" s="7"/>
      <c r="O976" s="7"/>
      <c r="P976" s="7"/>
      <c r="Q976" s="3"/>
      <c r="R976" s="7"/>
      <c r="S976" s="7"/>
      <c r="T976" s="7"/>
      <c r="U976" s="7"/>
      <c r="V976" s="7"/>
      <c r="W976" s="7"/>
      <c r="X976" s="7"/>
      <c r="Y976" s="7"/>
      <c r="Z976" s="7"/>
      <c r="AA976" s="7"/>
      <c r="AB976" s="7"/>
      <c r="AC976" s="7"/>
      <c r="AD976" s="7"/>
      <c r="AE976" s="7"/>
    </row>
    <row r="977" spans="1:31" ht="13.5" customHeight="1">
      <c r="A977" s="1"/>
      <c r="B977" s="1315"/>
      <c r="C977" s="3"/>
      <c r="D977" s="3"/>
      <c r="E977" s="9"/>
      <c r="F977" s="931"/>
      <c r="G977" s="3"/>
      <c r="H977" s="10"/>
      <c r="I977" s="7"/>
      <c r="J977" s="1327"/>
      <c r="K977" s="253"/>
      <c r="L977" s="253"/>
      <c r="M977" s="7"/>
      <c r="N977" s="7"/>
      <c r="O977" s="7"/>
      <c r="P977" s="7"/>
      <c r="Q977" s="3"/>
      <c r="R977" s="7"/>
      <c r="S977" s="7"/>
      <c r="T977" s="7"/>
      <c r="U977" s="7"/>
      <c r="V977" s="7"/>
      <c r="W977" s="7"/>
      <c r="X977" s="7"/>
      <c r="Y977" s="7"/>
      <c r="Z977" s="7"/>
      <c r="AA977" s="7"/>
      <c r="AB977" s="7"/>
      <c r="AC977" s="7"/>
      <c r="AD977" s="7"/>
      <c r="AE977" s="7"/>
    </row>
    <row r="978" spans="1:31" ht="13.5" customHeight="1">
      <c r="A978" s="1"/>
      <c r="B978" s="1315"/>
      <c r="C978" s="3"/>
      <c r="D978" s="3"/>
      <c r="E978" s="9"/>
      <c r="F978" s="931"/>
      <c r="G978" s="3"/>
      <c r="H978" s="10"/>
      <c r="I978" s="7"/>
      <c r="J978" s="1327"/>
      <c r="K978" s="253"/>
      <c r="L978" s="253"/>
      <c r="M978" s="7"/>
      <c r="N978" s="7"/>
      <c r="O978" s="7"/>
      <c r="P978" s="7"/>
      <c r="Q978" s="3"/>
      <c r="R978" s="7"/>
      <c r="S978" s="7"/>
      <c r="T978" s="7"/>
      <c r="U978" s="7"/>
      <c r="V978" s="7"/>
      <c r="W978" s="7"/>
      <c r="X978" s="7"/>
      <c r="Y978" s="7"/>
      <c r="Z978" s="7"/>
      <c r="AA978" s="7"/>
      <c r="AB978" s="7"/>
      <c r="AC978" s="7"/>
      <c r="AD978" s="7"/>
      <c r="AE978" s="7"/>
    </row>
    <row r="979" spans="1:31" ht="13.5" customHeight="1">
      <c r="A979" s="1"/>
      <c r="B979" s="1315"/>
      <c r="C979" s="3"/>
      <c r="D979" s="3"/>
      <c r="E979" s="9"/>
      <c r="F979" s="931"/>
      <c r="G979" s="3"/>
      <c r="H979" s="10"/>
      <c r="I979" s="7"/>
      <c r="J979" s="1327"/>
      <c r="K979" s="253"/>
      <c r="L979" s="253"/>
      <c r="M979" s="7"/>
      <c r="N979" s="7"/>
      <c r="O979" s="7"/>
      <c r="P979" s="7"/>
      <c r="Q979" s="3"/>
      <c r="R979" s="7"/>
      <c r="S979" s="7"/>
      <c r="T979" s="7"/>
      <c r="U979" s="7"/>
      <c r="V979" s="7"/>
      <c r="W979" s="7"/>
      <c r="X979" s="7"/>
      <c r="Y979" s="7"/>
      <c r="Z979" s="7"/>
      <c r="AA979" s="7"/>
      <c r="AB979" s="7"/>
      <c r="AC979" s="7"/>
      <c r="AD979" s="7"/>
      <c r="AE979" s="7"/>
    </row>
    <row r="980" spans="1:31" ht="13.5" customHeight="1">
      <c r="A980" s="1"/>
      <c r="B980" s="1315"/>
      <c r="C980" s="3"/>
      <c r="D980" s="3"/>
      <c r="E980" s="9"/>
      <c r="F980" s="931"/>
      <c r="G980" s="3"/>
      <c r="H980" s="10"/>
      <c r="I980" s="7"/>
      <c r="J980" s="1327"/>
      <c r="K980" s="253"/>
      <c r="L980" s="253"/>
      <c r="M980" s="7"/>
      <c r="N980" s="7"/>
      <c r="O980" s="7"/>
      <c r="P980" s="7"/>
      <c r="Q980" s="3"/>
      <c r="R980" s="7"/>
      <c r="S980" s="7"/>
      <c r="T980" s="7"/>
      <c r="U980" s="7"/>
      <c r="V980" s="7"/>
      <c r="W980" s="7"/>
      <c r="X980" s="7"/>
      <c r="Y980" s="7"/>
      <c r="Z980" s="7"/>
      <c r="AA980" s="7"/>
      <c r="AB980" s="7"/>
      <c r="AC980" s="7"/>
      <c r="AD980" s="7"/>
      <c r="AE980" s="7"/>
    </row>
    <row r="981" spans="1:31" ht="13.5" customHeight="1">
      <c r="A981" s="1"/>
      <c r="B981" s="1315"/>
      <c r="C981" s="3"/>
      <c r="D981" s="3"/>
      <c r="E981" s="9"/>
      <c r="F981" s="931"/>
      <c r="G981" s="3"/>
      <c r="H981" s="10"/>
      <c r="I981" s="7"/>
      <c r="J981" s="1327"/>
      <c r="K981" s="253"/>
      <c r="L981" s="253"/>
      <c r="M981" s="7"/>
      <c r="N981" s="7"/>
      <c r="O981" s="7"/>
      <c r="P981" s="7"/>
      <c r="Q981" s="3"/>
      <c r="R981" s="7"/>
      <c r="S981" s="7"/>
      <c r="T981" s="7"/>
      <c r="U981" s="7"/>
      <c r="V981" s="7"/>
      <c r="W981" s="7"/>
      <c r="X981" s="7"/>
      <c r="Y981" s="7"/>
      <c r="Z981" s="7"/>
      <c r="AA981" s="7"/>
      <c r="AB981" s="7"/>
      <c r="AC981" s="7"/>
      <c r="AD981" s="7"/>
      <c r="AE981" s="7"/>
    </row>
    <row r="982" spans="1:31" ht="13.5" customHeight="1">
      <c r="A982" s="1"/>
      <c r="B982" s="1315"/>
      <c r="C982" s="3"/>
      <c r="D982" s="3"/>
      <c r="E982" s="9"/>
      <c r="F982" s="931"/>
      <c r="G982" s="3"/>
      <c r="H982" s="10"/>
      <c r="I982" s="7"/>
      <c r="J982" s="1327"/>
      <c r="K982" s="253"/>
      <c r="L982" s="253"/>
      <c r="M982" s="7"/>
      <c r="N982" s="7"/>
      <c r="O982" s="7"/>
      <c r="P982" s="7"/>
      <c r="Q982" s="3"/>
      <c r="R982" s="7"/>
      <c r="S982" s="7"/>
      <c r="T982" s="7"/>
      <c r="U982" s="7"/>
      <c r="V982" s="7"/>
      <c r="W982" s="7"/>
      <c r="X982" s="7"/>
      <c r="Y982" s="7"/>
      <c r="Z982" s="7"/>
      <c r="AA982" s="7"/>
      <c r="AB982" s="7"/>
      <c r="AC982" s="7"/>
      <c r="AD982" s="7"/>
      <c r="AE982" s="7"/>
    </row>
    <row r="983" spans="1:31" ht="13.5" customHeight="1">
      <c r="A983" s="1"/>
      <c r="B983" s="1315"/>
      <c r="C983" s="3"/>
      <c r="D983" s="3"/>
      <c r="E983" s="9"/>
      <c r="F983" s="931"/>
      <c r="G983" s="3"/>
      <c r="H983" s="10"/>
      <c r="I983" s="7"/>
      <c r="J983" s="1327"/>
      <c r="K983" s="253"/>
      <c r="L983" s="253"/>
      <c r="M983" s="7"/>
      <c r="N983" s="7"/>
      <c r="O983" s="7"/>
      <c r="P983" s="7"/>
      <c r="Q983" s="3"/>
      <c r="R983" s="7"/>
      <c r="S983" s="7"/>
      <c r="T983" s="7"/>
      <c r="U983" s="7"/>
      <c r="V983" s="7"/>
      <c r="W983" s="7"/>
      <c r="X983" s="7"/>
      <c r="Y983" s="7"/>
      <c r="Z983" s="7"/>
      <c r="AA983" s="7"/>
      <c r="AB983" s="7"/>
      <c r="AC983" s="7"/>
      <c r="AD983" s="7"/>
      <c r="AE983" s="7"/>
    </row>
    <row r="984" spans="1:31" ht="13.5" customHeight="1">
      <c r="A984" s="1"/>
      <c r="B984" s="1315"/>
      <c r="C984" s="3"/>
      <c r="D984" s="3"/>
      <c r="E984" s="9"/>
      <c r="F984" s="931"/>
      <c r="G984" s="3"/>
      <c r="H984" s="10"/>
      <c r="I984" s="7"/>
      <c r="J984" s="1327"/>
      <c r="K984" s="253"/>
      <c r="L984" s="253"/>
      <c r="M984" s="7"/>
      <c r="N984" s="7"/>
      <c r="O984" s="7"/>
      <c r="P984" s="7"/>
      <c r="Q984" s="3"/>
      <c r="R984" s="7"/>
      <c r="S984" s="7"/>
      <c r="T984" s="7"/>
      <c r="U984" s="7"/>
      <c r="V984" s="7"/>
      <c r="W984" s="7"/>
      <c r="X984" s="7"/>
      <c r="Y984" s="7"/>
      <c r="Z984" s="7"/>
      <c r="AA984" s="7"/>
      <c r="AB984" s="7"/>
      <c r="AC984" s="7"/>
      <c r="AD984" s="7"/>
      <c r="AE984" s="7"/>
    </row>
    <row r="985" spans="1:31" ht="13.5" customHeight="1">
      <c r="A985" s="1"/>
      <c r="B985" s="1315"/>
      <c r="C985" s="3"/>
      <c r="D985" s="3"/>
      <c r="E985" s="9"/>
      <c r="F985" s="931"/>
      <c r="G985" s="3"/>
      <c r="H985" s="10"/>
      <c r="I985" s="7"/>
      <c r="J985" s="1327"/>
      <c r="K985" s="253"/>
      <c r="L985" s="253"/>
      <c r="M985" s="7"/>
      <c r="N985" s="7"/>
      <c r="O985" s="7"/>
      <c r="P985" s="7"/>
      <c r="Q985" s="3"/>
      <c r="R985" s="7"/>
      <c r="S985" s="7"/>
      <c r="T985" s="7"/>
      <c r="U985" s="7"/>
      <c r="V985" s="7"/>
      <c r="W985" s="7"/>
      <c r="X985" s="7"/>
      <c r="Y985" s="7"/>
      <c r="Z985" s="7"/>
      <c r="AA985" s="7"/>
      <c r="AB985" s="7"/>
      <c r="AC985" s="7"/>
      <c r="AD985" s="7"/>
      <c r="AE985" s="7"/>
    </row>
    <row r="986" spans="1:31" ht="13.5" customHeight="1">
      <c r="A986" s="1"/>
      <c r="B986" s="1315"/>
      <c r="C986" s="3"/>
      <c r="D986" s="3"/>
      <c r="E986" s="9"/>
      <c r="F986" s="931"/>
      <c r="G986" s="3"/>
      <c r="H986" s="10"/>
      <c r="I986" s="7"/>
      <c r="J986" s="1327"/>
      <c r="K986" s="253"/>
      <c r="L986" s="253"/>
      <c r="M986" s="7"/>
      <c r="N986" s="7"/>
      <c r="O986" s="7"/>
      <c r="P986" s="7"/>
      <c r="Q986" s="3"/>
      <c r="R986" s="7"/>
      <c r="S986" s="7"/>
      <c r="T986" s="7"/>
      <c r="U986" s="7"/>
      <c r="V986" s="7"/>
      <c r="W986" s="7"/>
      <c r="X986" s="7"/>
      <c r="Y986" s="7"/>
      <c r="Z986" s="7"/>
      <c r="AA986" s="7"/>
      <c r="AB986" s="7"/>
      <c r="AC986" s="7"/>
      <c r="AD986" s="7"/>
      <c r="AE986" s="7"/>
    </row>
    <row r="987" spans="1:31" ht="13.5" customHeight="1">
      <c r="A987" s="1"/>
      <c r="B987" s="1315"/>
      <c r="C987" s="3"/>
      <c r="D987" s="3"/>
      <c r="E987" s="9"/>
      <c r="F987" s="931"/>
      <c r="G987" s="3"/>
      <c r="H987" s="10"/>
      <c r="I987" s="7"/>
      <c r="J987" s="1327"/>
      <c r="K987" s="253"/>
      <c r="L987" s="253"/>
      <c r="M987" s="7"/>
      <c r="N987" s="7"/>
      <c r="O987" s="7"/>
      <c r="P987" s="7"/>
      <c r="Q987" s="3"/>
      <c r="R987" s="7"/>
      <c r="S987" s="7"/>
      <c r="T987" s="7"/>
      <c r="U987" s="7"/>
      <c r="V987" s="7"/>
      <c r="W987" s="7"/>
      <c r="X987" s="7"/>
      <c r="Y987" s="7"/>
      <c r="Z987" s="7"/>
      <c r="AA987" s="7"/>
      <c r="AB987" s="7"/>
      <c r="AC987" s="7"/>
      <c r="AD987" s="7"/>
      <c r="AE987" s="7"/>
    </row>
    <row r="988" spans="1:31" ht="13.5" customHeight="1">
      <c r="A988" s="1"/>
      <c r="B988" s="1315"/>
      <c r="C988" s="3"/>
      <c r="D988" s="3"/>
      <c r="E988" s="9"/>
      <c r="F988" s="931"/>
      <c r="G988" s="3"/>
      <c r="H988" s="10"/>
      <c r="I988" s="7"/>
      <c r="J988" s="1327"/>
      <c r="K988" s="253"/>
      <c r="L988" s="253"/>
      <c r="M988" s="7"/>
      <c r="N988" s="7"/>
      <c r="O988" s="7"/>
      <c r="P988" s="7"/>
      <c r="Q988" s="3"/>
      <c r="R988" s="7"/>
      <c r="S988" s="7"/>
      <c r="T988" s="7"/>
      <c r="U988" s="7"/>
      <c r="V988" s="7"/>
      <c r="W988" s="7"/>
      <c r="X988" s="7"/>
      <c r="Y988" s="7"/>
      <c r="Z988" s="7"/>
      <c r="AA988" s="7"/>
      <c r="AB988" s="7"/>
      <c r="AC988" s="7"/>
      <c r="AD988" s="7"/>
      <c r="AE988" s="7"/>
    </row>
    <row r="989" spans="1:31" ht="13.5" customHeight="1">
      <c r="A989" s="1"/>
      <c r="B989" s="1315"/>
      <c r="C989" s="3"/>
      <c r="D989" s="3"/>
      <c r="E989" s="9"/>
      <c r="F989" s="931"/>
      <c r="G989" s="3"/>
      <c r="H989" s="10"/>
      <c r="I989" s="7"/>
      <c r="J989" s="1327"/>
      <c r="K989" s="253"/>
      <c r="L989" s="253"/>
      <c r="M989" s="7"/>
      <c r="N989" s="7"/>
      <c r="O989" s="7"/>
      <c r="P989" s="7"/>
      <c r="Q989" s="3"/>
      <c r="R989" s="7"/>
      <c r="S989" s="7"/>
      <c r="T989" s="7"/>
      <c r="U989" s="7"/>
      <c r="V989" s="7"/>
      <c r="W989" s="7"/>
      <c r="X989" s="7"/>
      <c r="Y989" s="7"/>
      <c r="Z989" s="7"/>
      <c r="AA989" s="7"/>
      <c r="AB989" s="7"/>
      <c r="AC989" s="7"/>
      <c r="AD989" s="7"/>
      <c r="AE989" s="7"/>
    </row>
    <row r="990" spans="1:31" ht="13.5" customHeight="1">
      <c r="A990" s="1"/>
      <c r="B990" s="1315"/>
      <c r="C990" s="3"/>
      <c r="D990" s="3"/>
      <c r="E990" s="9"/>
      <c r="F990" s="931"/>
      <c r="G990" s="3"/>
      <c r="H990" s="10"/>
      <c r="I990" s="7"/>
      <c r="J990" s="1327"/>
      <c r="K990" s="253"/>
      <c r="L990" s="253"/>
      <c r="M990" s="7"/>
      <c r="N990" s="7"/>
      <c r="O990" s="7"/>
      <c r="P990" s="7"/>
      <c r="Q990" s="3"/>
      <c r="R990" s="7"/>
      <c r="S990" s="7"/>
      <c r="T990" s="7"/>
      <c r="U990" s="7"/>
      <c r="V990" s="7"/>
      <c r="W990" s="7"/>
      <c r="X990" s="7"/>
      <c r="Y990" s="7"/>
      <c r="Z990" s="7"/>
      <c r="AA990" s="7"/>
      <c r="AB990" s="7"/>
      <c r="AC990" s="7"/>
      <c r="AD990" s="7"/>
      <c r="AE990" s="7"/>
    </row>
    <row r="991" spans="1:31" ht="13.5" customHeight="1">
      <c r="A991" s="1"/>
      <c r="B991" s="1315"/>
      <c r="C991" s="3"/>
      <c r="D991" s="3"/>
      <c r="E991" s="9"/>
      <c r="F991" s="931"/>
      <c r="G991" s="3"/>
      <c r="H991" s="10"/>
      <c r="I991" s="7"/>
      <c r="J991" s="1327"/>
      <c r="K991" s="253"/>
      <c r="L991" s="253"/>
      <c r="M991" s="7"/>
      <c r="N991" s="7"/>
      <c r="O991" s="7"/>
      <c r="P991" s="7"/>
      <c r="Q991" s="3"/>
      <c r="R991" s="7"/>
      <c r="S991" s="7"/>
      <c r="T991" s="7"/>
      <c r="U991" s="7"/>
      <c r="V991" s="7"/>
      <c r="W991" s="7"/>
      <c r="X991" s="7"/>
      <c r="Y991" s="7"/>
      <c r="Z991" s="7"/>
      <c r="AA991" s="7"/>
      <c r="AB991" s="7"/>
      <c r="AC991" s="7"/>
      <c r="AD991" s="7"/>
      <c r="AE991" s="7"/>
    </row>
    <row r="992" spans="1:31" ht="13.5" customHeight="1">
      <c r="A992" s="1"/>
      <c r="B992" s="1315"/>
      <c r="C992" s="3"/>
      <c r="D992" s="3"/>
      <c r="E992" s="9"/>
      <c r="F992" s="931"/>
      <c r="G992" s="3"/>
      <c r="H992" s="10"/>
      <c r="I992" s="7"/>
      <c r="J992" s="1327"/>
      <c r="K992" s="253"/>
      <c r="L992" s="253"/>
      <c r="M992" s="7"/>
      <c r="N992" s="7"/>
      <c r="O992" s="7"/>
      <c r="P992" s="7"/>
      <c r="Q992" s="3"/>
      <c r="R992" s="7"/>
      <c r="S992" s="7"/>
      <c r="T992" s="7"/>
      <c r="U992" s="7"/>
      <c r="V992" s="7"/>
      <c r="W992" s="7"/>
      <c r="X992" s="7"/>
      <c r="Y992" s="7"/>
      <c r="Z992" s="7"/>
      <c r="AA992" s="7"/>
      <c r="AB992" s="7"/>
      <c r="AC992" s="7"/>
      <c r="AD992" s="7"/>
      <c r="AE992" s="7"/>
    </row>
    <row r="993" spans="1:31" ht="13.5" customHeight="1">
      <c r="A993" s="1"/>
      <c r="B993" s="1315"/>
      <c r="C993" s="3"/>
      <c r="D993" s="3"/>
      <c r="E993" s="9"/>
      <c r="F993" s="931"/>
      <c r="G993" s="3"/>
      <c r="H993" s="10"/>
      <c r="I993" s="7"/>
      <c r="J993" s="1327"/>
      <c r="K993" s="253"/>
      <c r="L993" s="253"/>
      <c r="M993" s="7"/>
      <c r="N993" s="7"/>
      <c r="O993" s="7"/>
      <c r="P993" s="7"/>
      <c r="Q993" s="3"/>
      <c r="R993" s="7"/>
      <c r="S993" s="7"/>
      <c r="T993" s="7"/>
      <c r="U993" s="7"/>
      <c r="V993" s="7"/>
      <c r="W993" s="7"/>
      <c r="X993" s="7"/>
      <c r="Y993" s="7"/>
      <c r="Z993" s="7"/>
      <c r="AA993" s="7"/>
      <c r="AB993" s="7"/>
      <c r="AC993" s="7"/>
      <c r="AD993" s="7"/>
      <c r="AE993" s="7"/>
    </row>
    <row r="994" spans="1:31" ht="13.5" customHeight="1">
      <c r="A994" s="1"/>
      <c r="B994" s="1315"/>
      <c r="C994" s="3"/>
      <c r="D994" s="3"/>
      <c r="E994" s="9"/>
      <c r="F994" s="931"/>
      <c r="G994" s="3"/>
      <c r="H994" s="10"/>
      <c r="I994" s="7"/>
      <c r="J994" s="1327"/>
      <c r="K994" s="253"/>
      <c r="L994" s="253"/>
      <c r="M994" s="7"/>
      <c r="N994" s="7"/>
      <c r="O994" s="7"/>
      <c r="P994" s="7"/>
      <c r="Q994" s="3"/>
      <c r="R994" s="7"/>
      <c r="S994" s="7"/>
      <c r="T994" s="7"/>
      <c r="U994" s="7"/>
      <c r="V994" s="7"/>
      <c r="W994" s="7"/>
      <c r="X994" s="7"/>
      <c r="Y994" s="7"/>
      <c r="Z994" s="7"/>
      <c r="AA994" s="7"/>
      <c r="AB994" s="7"/>
      <c r="AC994" s="7"/>
      <c r="AD994" s="7"/>
      <c r="AE994" s="7"/>
    </row>
    <row r="995" spans="1:31" ht="13.5" customHeight="1">
      <c r="A995" s="1"/>
      <c r="B995" s="1315"/>
      <c r="C995" s="3"/>
      <c r="D995" s="3"/>
      <c r="E995" s="9"/>
      <c r="F995" s="931"/>
      <c r="G995" s="3"/>
      <c r="H995" s="10"/>
      <c r="I995" s="7"/>
      <c r="J995" s="1327"/>
      <c r="K995" s="253"/>
      <c r="L995" s="253"/>
      <c r="M995" s="7"/>
      <c r="N995" s="7"/>
      <c r="O995" s="7"/>
      <c r="P995" s="7"/>
      <c r="Q995" s="3"/>
      <c r="R995" s="7"/>
      <c r="S995" s="7"/>
      <c r="T995" s="7"/>
      <c r="U995" s="7"/>
      <c r="V995" s="7"/>
      <c r="W995" s="7"/>
      <c r="X995" s="7"/>
      <c r="Y995" s="7"/>
      <c r="Z995" s="7"/>
      <c r="AA995" s="7"/>
      <c r="AB995" s="7"/>
      <c r="AC995" s="7"/>
      <c r="AD995" s="7"/>
      <c r="AE995" s="7"/>
    </row>
    <row r="996" spans="1:31" ht="13.5" customHeight="1">
      <c r="A996" s="1"/>
      <c r="B996" s="1315"/>
      <c r="C996" s="3"/>
      <c r="D996" s="3"/>
      <c r="E996" s="9"/>
      <c r="F996" s="931"/>
      <c r="G996" s="3"/>
      <c r="H996" s="10"/>
      <c r="I996" s="7"/>
      <c r="J996" s="1327"/>
      <c r="K996" s="253"/>
      <c r="L996" s="253"/>
      <c r="M996" s="7"/>
      <c r="N996" s="7"/>
      <c r="O996" s="7"/>
      <c r="P996" s="7"/>
      <c r="Q996" s="3"/>
      <c r="R996" s="7"/>
      <c r="S996" s="7"/>
      <c r="T996" s="7"/>
      <c r="U996" s="7"/>
      <c r="V996" s="7"/>
      <c r="W996" s="7"/>
      <c r="X996" s="7"/>
      <c r="Y996" s="7"/>
      <c r="Z996" s="7"/>
      <c r="AA996" s="7"/>
      <c r="AB996" s="7"/>
      <c r="AC996" s="7"/>
      <c r="AD996" s="7"/>
      <c r="AE996" s="7"/>
    </row>
    <row r="997" spans="1:31" ht="13.5" customHeight="1">
      <c r="A997" s="1"/>
      <c r="B997" s="1315"/>
      <c r="C997" s="3"/>
      <c r="D997" s="3"/>
      <c r="E997" s="9"/>
      <c r="F997" s="931"/>
      <c r="G997" s="3"/>
      <c r="H997" s="10"/>
      <c r="I997" s="7"/>
      <c r="J997" s="1327"/>
      <c r="K997" s="253"/>
      <c r="L997" s="253"/>
      <c r="M997" s="7"/>
      <c r="N997" s="7"/>
      <c r="O997" s="7"/>
      <c r="P997" s="7"/>
      <c r="Q997" s="3"/>
      <c r="R997" s="7"/>
      <c r="S997" s="7"/>
      <c r="T997" s="7"/>
      <c r="U997" s="7"/>
      <c r="V997" s="7"/>
      <c r="W997" s="7"/>
      <c r="X997" s="7"/>
      <c r="Y997" s="7"/>
      <c r="Z997" s="7"/>
      <c r="AA997" s="7"/>
      <c r="AB997" s="7"/>
      <c r="AC997" s="7"/>
      <c r="AD997" s="7"/>
      <c r="AE997" s="7"/>
    </row>
    <row r="998" spans="1:31" ht="13.5" customHeight="1">
      <c r="A998" s="1"/>
      <c r="B998" s="1315"/>
      <c r="C998" s="3"/>
      <c r="D998" s="3"/>
      <c r="E998" s="9"/>
      <c r="F998" s="931"/>
      <c r="G998" s="3"/>
      <c r="H998" s="10"/>
      <c r="I998" s="7"/>
      <c r="J998" s="1327"/>
      <c r="K998" s="253"/>
      <c r="L998" s="253"/>
      <c r="M998" s="7"/>
      <c r="N998" s="7"/>
      <c r="O998" s="7"/>
      <c r="P998" s="7"/>
      <c r="Q998" s="3"/>
      <c r="R998" s="7"/>
      <c r="S998" s="7"/>
      <c r="T998" s="7"/>
      <c r="U998" s="7"/>
      <c r="V998" s="7"/>
      <c r="W998" s="7"/>
      <c r="X998" s="7"/>
      <c r="Y998" s="7"/>
      <c r="Z998" s="7"/>
      <c r="AA998" s="7"/>
      <c r="AB998" s="7"/>
      <c r="AC998" s="7"/>
      <c r="AD998" s="7"/>
      <c r="AE998" s="7"/>
    </row>
    <row r="999" spans="1:31" ht="13.5" customHeight="1">
      <c r="A999" s="1"/>
      <c r="B999" s="1315"/>
      <c r="C999" s="3"/>
      <c r="D999" s="3"/>
      <c r="E999" s="9"/>
      <c r="F999" s="931"/>
      <c r="G999" s="3"/>
      <c r="H999" s="10"/>
      <c r="I999" s="7"/>
      <c r="J999" s="1327"/>
      <c r="K999" s="253"/>
      <c r="L999" s="253"/>
      <c r="M999" s="7"/>
      <c r="N999" s="7"/>
      <c r="O999" s="7"/>
      <c r="P999" s="7"/>
      <c r="Q999" s="3"/>
      <c r="R999" s="7"/>
      <c r="S999" s="7"/>
      <c r="T999" s="7"/>
      <c r="U999" s="7"/>
      <c r="V999" s="7"/>
      <c r="W999" s="7"/>
      <c r="X999" s="7"/>
      <c r="Y999" s="7"/>
      <c r="Z999" s="7"/>
      <c r="AA999" s="7"/>
      <c r="AB999" s="7"/>
      <c r="AC999" s="7"/>
      <c r="AD999" s="7"/>
      <c r="AE999" s="7"/>
    </row>
    <row r="1000" spans="1:31" ht="13.5" customHeight="1">
      <c r="A1000" s="1"/>
      <c r="B1000" s="1315"/>
      <c r="C1000" s="3"/>
      <c r="D1000" s="3"/>
      <c r="E1000" s="9"/>
      <c r="F1000" s="931"/>
      <c r="G1000" s="3"/>
      <c r="H1000" s="10"/>
      <c r="I1000" s="7"/>
      <c r="J1000" s="1327"/>
      <c r="K1000" s="253"/>
      <c r="L1000" s="253"/>
      <c r="M1000" s="7"/>
      <c r="N1000" s="7"/>
      <c r="O1000" s="7"/>
      <c r="P1000" s="7"/>
      <c r="Q1000" s="3"/>
      <c r="R1000" s="7"/>
      <c r="S1000" s="7"/>
      <c r="T1000" s="7"/>
      <c r="U1000" s="7"/>
      <c r="V1000" s="7"/>
      <c r="W1000" s="7"/>
      <c r="X1000" s="7"/>
      <c r="Y1000" s="7"/>
      <c r="Z1000" s="7"/>
      <c r="AA1000" s="7"/>
      <c r="AB1000" s="7"/>
      <c r="AC1000" s="7"/>
      <c r="AD1000" s="7"/>
      <c r="AE1000" s="7"/>
    </row>
  </sheetData>
  <mergeCells count="11">
    <mergeCell ref="A60:J60"/>
    <mergeCell ref="A1:E1"/>
    <mergeCell ref="A58:J58"/>
    <mergeCell ref="M1:S1"/>
    <mergeCell ref="A57:J57"/>
    <mergeCell ref="A11:H11"/>
    <mergeCell ref="A2:H2"/>
    <mergeCell ref="A18:H18"/>
    <mergeCell ref="A39:H39"/>
    <mergeCell ref="F1:H1"/>
    <mergeCell ref="M2:S3"/>
  </mergeCells>
  <pageMargins left="0.75" right="0.75" top="1" bottom="1" header="0" footer="0"/>
  <pageSetup orientation="landscape"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F0283-FC80-AD41-BF21-246B84CD8079}">
  <dimension ref="A1:T662"/>
  <sheetViews>
    <sheetView zoomScale="90" zoomScaleNormal="90" workbookViewId="0">
      <pane ySplit="2" topLeftCell="A75" activePane="bottomLeft" state="frozen"/>
      <selection pane="bottomLeft" activeCell="I82" sqref="I82:J82"/>
    </sheetView>
  </sheetViews>
  <sheetFormatPr defaultColWidth="10.6640625" defaultRowHeight="15"/>
  <cols>
    <col min="1" max="1" width="12.6640625" style="247" customWidth="1"/>
    <col min="2" max="2" width="14" style="247" customWidth="1"/>
    <col min="3" max="7" width="10.6640625" style="247"/>
    <col min="8" max="8" width="22" style="247" customWidth="1"/>
    <col min="9" max="9" width="3.33203125" style="247" customWidth="1"/>
    <col min="10" max="10" width="10.6640625" style="1444" customWidth="1"/>
    <col min="11" max="11" width="11.88671875" style="1444" customWidth="1"/>
    <col min="12" max="12" width="13.44140625" style="1444" customWidth="1"/>
    <col min="13" max="13" width="13.44140625" style="1805" customWidth="1"/>
    <col min="14" max="16" width="10.6640625" style="1453"/>
    <col min="17" max="16384" width="10.6640625" style="247"/>
  </cols>
  <sheetData>
    <row r="1" spans="1:20" s="1435" customFormat="1" ht="87" customHeight="1">
      <c r="A1" s="1438"/>
      <c r="B1" s="1439" t="s">
        <v>7753</v>
      </c>
      <c r="C1" s="1438"/>
      <c r="D1" s="1438"/>
      <c r="E1" s="1438"/>
      <c r="F1" s="1438"/>
      <c r="G1" s="1438"/>
      <c r="H1" s="1438"/>
      <c r="I1" s="1438"/>
      <c r="J1" s="2160" t="s">
        <v>5678</v>
      </c>
      <c r="K1" s="2160"/>
      <c r="L1" s="2160"/>
      <c r="M1" s="1803"/>
      <c r="N1" s="1452"/>
      <c r="O1" s="1452"/>
      <c r="P1" s="1452"/>
    </row>
    <row r="2" spans="1:20" ht="90.95" customHeight="1">
      <c r="A2" s="2166"/>
      <c r="B2" s="2167"/>
      <c r="C2" s="2163" t="s">
        <v>4278</v>
      </c>
      <c r="D2" s="2164"/>
      <c r="E2" s="2164"/>
      <c r="F2" s="2164"/>
      <c r="G2" s="2164"/>
      <c r="H2" s="2165"/>
      <c r="I2" s="1797"/>
      <c r="J2" s="1801" t="s">
        <v>7959</v>
      </c>
      <c r="K2" s="1801" t="s">
        <v>7960</v>
      </c>
      <c r="L2" s="1802" t="s">
        <v>8693</v>
      </c>
      <c r="M2" s="1804" t="s">
        <v>8694</v>
      </c>
      <c r="N2" s="2161" t="s">
        <v>8706</v>
      </c>
      <c r="O2" s="2162"/>
      <c r="P2" s="2162"/>
      <c r="Q2" s="2162"/>
      <c r="R2" s="2162"/>
      <c r="S2" s="1851"/>
      <c r="T2" s="1851"/>
    </row>
    <row r="3" spans="1:20" ht="20.100000000000001" customHeight="1">
      <c r="A3" s="1441"/>
      <c r="B3" s="1441"/>
      <c r="C3" s="1442"/>
      <c r="D3" s="1442"/>
      <c r="E3" s="1442"/>
      <c r="F3" s="1442"/>
      <c r="G3" s="1442"/>
      <c r="H3" s="1442"/>
      <c r="I3" s="1443"/>
      <c r="J3" s="1450"/>
      <c r="N3" s="1851"/>
      <c r="O3" s="1851"/>
      <c r="P3" s="1851"/>
      <c r="Q3" s="1851"/>
      <c r="R3" s="1851"/>
      <c r="S3" s="1851"/>
      <c r="T3" s="1851"/>
    </row>
    <row r="4" spans="1:20" ht="20.100000000000001" customHeight="1">
      <c r="A4" s="1447"/>
      <c r="B4" s="1440" t="s">
        <v>7754</v>
      </c>
      <c r="C4" s="1447"/>
      <c r="D4" s="1447"/>
      <c r="E4" s="1447"/>
      <c r="F4" s="1447"/>
      <c r="G4" s="1447"/>
      <c r="H4" s="1447"/>
      <c r="I4" s="1447"/>
      <c r="J4" s="1451"/>
      <c r="N4" s="1851"/>
      <c r="O4" s="1851"/>
      <c r="P4" s="1851"/>
      <c r="Q4" s="1851"/>
      <c r="R4" s="1851"/>
      <c r="S4" s="1851"/>
      <c r="T4" s="1851"/>
    </row>
    <row r="5" spans="1:20" ht="15.95" customHeight="1">
      <c r="A5" s="1447"/>
      <c r="B5" s="1447"/>
      <c r="C5" s="1447"/>
      <c r="D5" s="1447"/>
      <c r="E5" s="1447"/>
      <c r="F5" s="1447"/>
      <c r="G5" s="1447"/>
      <c r="H5" s="1447"/>
      <c r="I5" s="1447"/>
      <c r="J5" s="1451"/>
      <c r="N5" s="1851"/>
      <c r="O5" s="1851"/>
      <c r="P5" s="1851"/>
      <c r="Q5" s="1851"/>
      <c r="R5" s="1851"/>
      <c r="S5" s="1851"/>
      <c r="T5" s="1851"/>
    </row>
    <row r="6" spans="1:20" ht="18">
      <c r="A6" s="1447"/>
      <c r="B6" s="2147" t="s">
        <v>7755</v>
      </c>
      <c r="C6" s="2147"/>
      <c r="D6" s="2147"/>
      <c r="E6" s="2147"/>
      <c r="F6" s="2147"/>
      <c r="G6" s="2147"/>
      <c r="H6" s="2147"/>
      <c r="I6" s="2147"/>
      <c r="J6" s="2147"/>
      <c r="K6" s="1449"/>
      <c r="L6" s="1449"/>
      <c r="M6" s="1806"/>
    </row>
    <row r="7" spans="1:20">
      <c r="A7" s="1447"/>
      <c r="B7" s="1447"/>
      <c r="C7" s="1447"/>
      <c r="D7" s="1447"/>
      <c r="E7" s="1447"/>
      <c r="F7" s="1447"/>
      <c r="G7" s="1447"/>
      <c r="H7" s="1447"/>
      <c r="I7" s="1447"/>
      <c r="J7" s="1451"/>
    </row>
    <row r="8" spans="1:20">
      <c r="A8" s="1468" t="s">
        <v>8099</v>
      </c>
      <c r="B8" s="1468"/>
      <c r="C8" s="1456"/>
      <c r="D8" s="1456"/>
      <c r="E8" s="1456"/>
      <c r="F8" s="1456"/>
      <c r="G8" s="1456"/>
      <c r="H8" s="1456"/>
      <c r="I8" s="1456"/>
      <c r="J8" s="1456"/>
      <c r="K8" s="1449"/>
      <c r="L8" s="1449"/>
      <c r="M8" s="1806"/>
    </row>
    <row r="9" spans="1:20">
      <c r="A9" s="1447"/>
      <c r="B9" s="1447"/>
      <c r="C9" s="1447"/>
      <c r="D9" s="1447"/>
      <c r="E9" s="1447"/>
      <c r="F9" s="1447"/>
      <c r="G9" s="1447"/>
      <c r="H9" s="1447"/>
      <c r="I9" s="1447"/>
      <c r="J9" s="1451"/>
      <c r="K9" s="1445"/>
    </row>
    <row r="10" spans="1:20" ht="15.95" customHeight="1">
      <c r="A10" s="1447"/>
      <c r="B10" s="1447"/>
      <c r="C10" s="2142" t="s">
        <v>7756</v>
      </c>
      <c r="D10" s="2142"/>
      <c r="E10" s="2142"/>
      <c r="F10" s="2142"/>
      <c r="G10" s="2142"/>
      <c r="H10" s="2142"/>
      <c r="I10" s="2143" t="s">
        <v>7934</v>
      </c>
      <c r="J10" s="2143"/>
      <c r="K10" s="1446" t="s">
        <v>7935</v>
      </c>
    </row>
    <row r="11" spans="1:20" ht="15.95" customHeight="1">
      <c r="A11" s="1447" t="s">
        <v>8093</v>
      </c>
      <c r="B11" s="1447"/>
      <c r="C11" s="2144" t="s">
        <v>7957</v>
      </c>
      <c r="D11" s="2144"/>
      <c r="E11" s="2144"/>
      <c r="F11" s="2144"/>
      <c r="G11" s="2144"/>
      <c r="H11" s="2144"/>
      <c r="I11" s="2145">
        <v>341.5</v>
      </c>
      <c r="J11" s="2145"/>
      <c r="K11" s="1444">
        <v>203</v>
      </c>
      <c r="L11" s="1444">
        <v>166.46</v>
      </c>
      <c r="M11" s="1805">
        <f>K11*0.8</f>
        <v>162.4</v>
      </c>
    </row>
    <row r="12" spans="1:20" ht="15.95" customHeight="1">
      <c r="A12" s="1459" t="s">
        <v>8094</v>
      </c>
      <c r="B12" s="1447"/>
      <c r="C12" s="2144" t="s">
        <v>7958</v>
      </c>
      <c r="D12" s="2144"/>
      <c r="E12" s="2144"/>
      <c r="F12" s="2144"/>
      <c r="G12" s="2144"/>
      <c r="H12" s="2144"/>
      <c r="I12" s="2145">
        <v>369.5</v>
      </c>
      <c r="J12" s="2145"/>
      <c r="K12" s="1444">
        <v>273</v>
      </c>
      <c r="L12" s="1444">
        <v>223.85999999999999</v>
      </c>
      <c r="M12" s="1805">
        <f>K12*0.8</f>
        <v>218.4</v>
      </c>
    </row>
    <row r="13" spans="1:20">
      <c r="A13" s="1459" t="s">
        <v>5082</v>
      </c>
      <c r="B13" s="1447"/>
      <c r="C13" s="1447"/>
      <c r="D13" s="1447"/>
      <c r="E13" s="1447"/>
      <c r="F13" s="1447"/>
      <c r="G13" s="1447"/>
      <c r="H13" s="1447"/>
      <c r="I13" s="1447"/>
      <c r="J13" s="1451"/>
      <c r="L13" s="1444" t="s">
        <v>5082</v>
      </c>
      <c r="M13" s="1805" t="s">
        <v>5082</v>
      </c>
    </row>
    <row r="14" spans="1:20">
      <c r="A14" s="1459" t="s">
        <v>5082</v>
      </c>
      <c r="B14" s="1447"/>
      <c r="C14" s="1447"/>
      <c r="D14" s="1447"/>
      <c r="E14" s="1447"/>
      <c r="F14" s="1447"/>
      <c r="G14" s="1447"/>
      <c r="H14" s="1447"/>
      <c r="I14" s="1447"/>
      <c r="J14" s="1451"/>
      <c r="L14" s="1444" t="s">
        <v>5082</v>
      </c>
      <c r="M14" s="1805" t="s">
        <v>5082</v>
      </c>
    </row>
    <row r="15" spans="1:20">
      <c r="A15" s="1468" t="s">
        <v>8095</v>
      </c>
      <c r="B15" s="1468"/>
      <c r="C15" s="2148"/>
      <c r="D15" s="2148"/>
      <c r="E15" s="2148"/>
      <c r="F15" s="2148"/>
      <c r="G15" s="2148"/>
      <c r="H15" s="2148"/>
      <c r="I15" s="2148"/>
      <c r="J15" s="2148"/>
      <c r="K15" s="1449"/>
      <c r="L15" s="1449" t="s">
        <v>5082</v>
      </c>
      <c r="M15" s="1806" t="s">
        <v>5082</v>
      </c>
    </row>
    <row r="16" spans="1:20">
      <c r="A16" s="1459" t="s">
        <v>5082</v>
      </c>
      <c r="B16" s="1447"/>
      <c r="C16" s="1447"/>
      <c r="D16" s="1447"/>
      <c r="E16" s="1447"/>
      <c r="F16" s="1447"/>
      <c r="G16" s="1447"/>
      <c r="H16" s="1447"/>
      <c r="I16" s="1447"/>
      <c r="J16" s="1451"/>
      <c r="L16" s="1444" t="s">
        <v>5082</v>
      </c>
      <c r="M16" s="1805" t="s">
        <v>5082</v>
      </c>
    </row>
    <row r="17" spans="1:13" ht="15.95" customHeight="1">
      <c r="A17" s="1459" t="s">
        <v>8096</v>
      </c>
      <c r="B17" s="1447"/>
      <c r="C17" s="2142" t="s">
        <v>7756</v>
      </c>
      <c r="D17" s="2142"/>
      <c r="E17" s="2142"/>
      <c r="F17" s="2142"/>
      <c r="G17" s="2142"/>
      <c r="H17" s="2142"/>
      <c r="I17" s="2143" t="s">
        <v>7934</v>
      </c>
      <c r="J17" s="2143"/>
      <c r="K17" s="1446" t="s">
        <v>7935</v>
      </c>
      <c r="L17" s="1444" t="s">
        <v>5082</v>
      </c>
      <c r="M17" s="1805" t="s">
        <v>5082</v>
      </c>
    </row>
    <row r="18" spans="1:13" ht="15.95" customHeight="1">
      <c r="A18" s="1459" t="s">
        <v>8097</v>
      </c>
      <c r="B18" s="1447"/>
      <c r="C18" s="2144" t="s">
        <v>7971</v>
      </c>
      <c r="D18" s="2144"/>
      <c r="E18" s="2144"/>
      <c r="F18" s="2144"/>
      <c r="G18" s="2144"/>
      <c r="H18" s="2144"/>
      <c r="I18" s="2145">
        <v>197</v>
      </c>
      <c r="J18" s="2145"/>
      <c r="K18" s="1444">
        <v>151</v>
      </c>
      <c r="L18" s="1444">
        <v>123.82</v>
      </c>
      <c r="M18" s="1805">
        <f>K18*0.8</f>
        <v>120.80000000000001</v>
      </c>
    </row>
    <row r="19" spans="1:13" ht="15.95" customHeight="1">
      <c r="A19" s="1459" t="s">
        <v>8098</v>
      </c>
      <c r="B19" s="1447"/>
      <c r="C19" s="2146" t="s">
        <v>7972</v>
      </c>
      <c r="D19" s="2146"/>
      <c r="E19" s="2146"/>
      <c r="F19" s="2146"/>
      <c r="G19" s="2146"/>
      <c r="H19" s="2146"/>
      <c r="I19" s="2145">
        <v>225</v>
      </c>
      <c r="J19" s="2145"/>
      <c r="K19" s="1444">
        <v>171</v>
      </c>
      <c r="L19" s="1444">
        <v>140.22</v>
      </c>
      <c r="M19" s="1805">
        <f>K19*0.8</f>
        <v>136.80000000000001</v>
      </c>
    </row>
    <row r="20" spans="1:13">
      <c r="A20" s="1459" t="s">
        <v>5082</v>
      </c>
      <c r="B20" s="1447"/>
      <c r="C20" s="1447"/>
      <c r="D20" s="1447"/>
      <c r="E20" s="1447"/>
      <c r="F20" s="1447"/>
      <c r="G20" s="1447"/>
      <c r="H20" s="1447"/>
      <c r="I20" s="1447"/>
      <c r="J20" s="1451"/>
      <c r="L20" s="1444" t="s">
        <v>5082</v>
      </c>
      <c r="M20" s="1805" t="s">
        <v>5082</v>
      </c>
    </row>
    <row r="21" spans="1:13" ht="18">
      <c r="A21" s="1459" t="s">
        <v>5082</v>
      </c>
      <c r="B21" s="2147" t="s">
        <v>7757</v>
      </c>
      <c r="C21" s="2147"/>
      <c r="D21" s="2147"/>
      <c r="E21" s="2147"/>
      <c r="F21" s="2147"/>
      <c r="G21" s="2147"/>
      <c r="H21" s="2147"/>
      <c r="I21" s="2147"/>
      <c r="J21" s="2147"/>
      <c r="K21" s="1449"/>
      <c r="L21" s="1449" t="s">
        <v>5082</v>
      </c>
      <c r="M21" s="1806" t="s">
        <v>5082</v>
      </c>
    </row>
    <row r="22" spans="1:13">
      <c r="A22" s="1459" t="s">
        <v>5082</v>
      </c>
      <c r="B22" s="1447"/>
      <c r="C22" s="1447"/>
      <c r="D22" s="1447"/>
      <c r="E22" s="1447"/>
      <c r="F22" s="1447"/>
      <c r="G22" s="1447"/>
      <c r="H22" s="1447"/>
      <c r="I22" s="1447"/>
      <c r="J22" s="1451"/>
      <c r="L22" s="1444" t="s">
        <v>5082</v>
      </c>
      <c r="M22" s="1805" t="s">
        <v>5082</v>
      </c>
    </row>
    <row r="23" spans="1:13">
      <c r="A23" s="1468" t="s">
        <v>8099</v>
      </c>
      <c r="B23" s="1468"/>
      <c r="C23" s="1458"/>
      <c r="D23" s="1458"/>
      <c r="E23" s="1458"/>
      <c r="F23" s="1458"/>
      <c r="G23" s="1458"/>
      <c r="H23" s="1458"/>
      <c r="I23" s="1458"/>
      <c r="J23" s="1458"/>
      <c r="K23" s="1449"/>
      <c r="L23" s="1449" t="s">
        <v>5082</v>
      </c>
      <c r="M23" s="1806" t="s">
        <v>5082</v>
      </c>
    </row>
    <row r="24" spans="1:13">
      <c r="A24" s="1459" t="s">
        <v>5082</v>
      </c>
      <c r="B24" s="1447"/>
      <c r="C24" s="1447"/>
      <c r="D24" s="1447"/>
      <c r="E24" s="1447"/>
      <c r="F24" s="1447"/>
      <c r="G24" s="1447"/>
      <c r="H24" s="1447"/>
      <c r="I24" s="1447"/>
      <c r="J24" s="1451"/>
      <c r="L24" s="1444" t="s">
        <v>5082</v>
      </c>
      <c r="M24" s="1805" t="s">
        <v>5082</v>
      </c>
    </row>
    <row r="25" spans="1:13" ht="15.95" customHeight="1">
      <c r="A25" s="1459" t="s">
        <v>8096</v>
      </c>
      <c r="B25" s="1447"/>
      <c r="C25" s="2142" t="s">
        <v>7756</v>
      </c>
      <c r="D25" s="2142"/>
      <c r="E25" s="2142"/>
      <c r="F25" s="2142"/>
      <c r="G25" s="2142"/>
      <c r="H25" s="2142"/>
      <c r="I25" s="2143" t="s">
        <v>7934</v>
      </c>
      <c r="J25" s="2143"/>
      <c r="K25" s="1446" t="s">
        <v>7935</v>
      </c>
      <c r="L25" s="1444" t="s">
        <v>5082</v>
      </c>
      <c r="M25" s="1805" t="s">
        <v>5082</v>
      </c>
    </row>
    <row r="26" spans="1:13" ht="15.95" customHeight="1">
      <c r="A26" s="1459" t="s">
        <v>8100</v>
      </c>
      <c r="B26" s="1447"/>
      <c r="C26" s="2144" t="s">
        <v>7954</v>
      </c>
      <c r="D26" s="2144"/>
      <c r="E26" s="2144"/>
      <c r="F26" s="2144"/>
      <c r="G26" s="2144"/>
      <c r="H26" s="2144"/>
      <c r="I26" s="2145">
        <v>379.5</v>
      </c>
      <c r="J26" s="2145"/>
      <c r="K26" s="1444">
        <v>221</v>
      </c>
      <c r="L26" s="1444">
        <v>181.22</v>
      </c>
      <c r="M26" s="1805">
        <f>K26*0.8</f>
        <v>176.8</v>
      </c>
    </row>
    <row r="27" spans="1:13" ht="15.95" customHeight="1">
      <c r="A27" s="1459" t="s">
        <v>8101</v>
      </c>
      <c r="B27" s="1447"/>
      <c r="C27" s="2146" t="s">
        <v>7955</v>
      </c>
      <c r="D27" s="2146"/>
      <c r="E27" s="2146"/>
      <c r="F27" s="2146"/>
      <c r="G27" s="2146"/>
      <c r="H27" s="2146"/>
      <c r="I27" s="2145">
        <v>404.5</v>
      </c>
      <c r="J27" s="2145"/>
      <c r="K27" s="1444">
        <v>233</v>
      </c>
      <c r="L27" s="1444">
        <v>191.06</v>
      </c>
      <c r="M27" s="1805">
        <f>K27*0.8</f>
        <v>186.4</v>
      </c>
    </row>
    <row r="28" spans="1:13" ht="15.95" customHeight="1">
      <c r="A28" s="1459" t="s">
        <v>8102</v>
      </c>
      <c r="B28" s="1447"/>
      <c r="C28" s="2146" t="s">
        <v>7956</v>
      </c>
      <c r="D28" s="2146"/>
      <c r="E28" s="2146"/>
      <c r="F28" s="2146"/>
      <c r="G28" s="2146"/>
      <c r="H28" s="2146"/>
      <c r="I28" s="2145">
        <v>434.5</v>
      </c>
      <c r="J28" s="2145"/>
      <c r="K28" s="1444">
        <v>252</v>
      </c>
      <c r="L28" s="1444">
        <v>206.64</v>
      </c>
      <c r="M28" s="1805">
        <f>K28*0.8</f>
        <v>201.60000000000002</v>
      </c>
    </row>
    <row r="29" spans="1:13">
      <c r="A29" s="1459" t="s">
        <v>5082</v>
      </c>
      <c r="B29" s="1447"/>
      <c r="C29" s="1447"/>
      <c r="D29" s="1447"/>
      <c r="E29" s="1447"/>
      <c r="F29" s="1447"/>
      <c r="G29" s="1447"/>
      <c r="H29" s="1447"/>
      <c r="I29" s="1447"/>
      <c r="J29" s="1451"/>
      <c r="L29" s="1444" t="s">
        <v>5082</v>
      </c>
      <c r="M29" s="1805" t="s">
        <v>5082</v>
      </c>
    </row>
    <row r="30" spans="1:13">
      <c r="A30" s="1459" t="s">
        <v>5082</v>
      </c>
      <c r="B30" s="1447"/>
      <c r="C30" s="1447"/>
      <c r="D30" s="1447"/>
      <c r="E30" s="1447"/>
      <c r="F30" s="1447"/>
      <c r="G30" s="1447"/>
      <c r="H30" s="1447"/>
      <c r="I30" s="1447"/>
      <c r="J30" s="1451"/>
      <c r="L30" s="1444" t="s">
        <v>5082</v>
      </c>
      <c r="M30" s="1805" t="s">
        <v>5082</v>
      </c>
    </row>
    <row r="31" spans="1:13">
      <c r="A31" s="1468" t="s">
        <v>8095</v>
      </c>
      <c r="B31" s="1468"/>
      <c r="C31" s="2149"/>
      <c r="D31" s="2149"/>
      <c r="E31" s="2149"/>
      <c r="F31" s="2149"/>
      <c r="G31" s="2149"/>
      <c r="H31" s="2149"/>
      <c r="I31" s="2149"/>
      <c r="J31" s="2149"/>
      <c r="K31" s="1449"/>
      <c r="L31" s="1449" t="s">
        <v>5082</v>
      </c>
      <c r="M31" s="1806" t="s">
        <v>5082</v>
      </c>
    </row>
    <row r="32" spans="1:13">
      <c r="A32" s="1459" t="s">
        <v>5082</v>
      </c>
      <c r="B32" s="1447"/>
      <c r="C32" s="1447"/>
      <c r="D32" s="1447"/>
      <c r="E32" s="1447"/>
      <c r="F32" s="1447"/>
      <c r="G32" s="1447"/>
      <c r="H32" s="1447"/>
      <c r="I32" s="1447"/>
      <c r="J32" s="1451"/>
      <c r="L32" s="1444" t="s">
        <v>5082</v>
      </c>
      <c r="M32" s="1805" t="s">
        <v>5082</v>
      </c>
    </row>
    <row r="33" spans="1:14" ht="15.95" customHeight="1">
      <c r="A33" s="1459" t="s">
        <v>8096</v>
      </c>
      <c r="B33" s="1447"/>
      <c r="C33" s="2142" t="s">
        <v>7756</v>
      </c>
      <c r="D33" s="2142"/>
      <c r="E33" s="2142"/>
      <c r="F33" s="2142"/>
      <c r="G33" s="2142"/>
      <c r="H33" s="2142"/>
      <c r="I33" s="2143" t="s">
        <v>7934</v>
      </c>
      <c r="J33" s="2143"/>
      <c r="K33" s="1446" t="s">
        <v>7935</v>
      </c>
      <c r="L33" s="1444" t="s">
        <v>5082</v>
      </c>
      <c r="M33" s="1805" t="s">
        <v>5082</v>
      </c>
    </row>
    <row r="34" spans="1:14" ht="15.95" customHeight="1">
      <c r="A34" s="1459" t="s">
        <v>8103</v>
      </c>
      <c r="B34" s="1447"/>
      <c r="C34" s="2146" t="s">
        <v>7973</v>
      </c>
      <c r="D34" s="2146"/>
      <c r="E34" s="2146"/>
      <c r="F34" s="2146"/>
      <c r="G34" s="2146"/>
      <c r="H34" s="2146"/>
      <c r="I34" s="2145">
        <v>235</v>
      </c>
      <c r="J34" s="2145"/>
      <c r="K34" s="1444">
        <v>188</v>
      </c>
      <c r="L34" s="1444">
        <v>154.16</v>
      </c>
      <c r="M34" s="1805">
        <f>K34*0.8</f>
        <v>150.4</v>
      </c>
    </row>
    <row r="35" spans="1:14" ht="15.95" customHeight="1">
      <c r="A35" s="1459" t="s">
        <v>8104</v>
      </c>
      <c r="B35" s="1447"/>
      <c r="C35" s="2146" t="s">
        <v>7974</v>
      </c>
      <c r="D35" s="2146"/>
      <c r="E35" s="2146"/>
      <c r="F35" s="2146"/>
      <c r="G35" s="2146"/>
      <c r="H35" s="2146"/>
      <c r="I35" s="2145">
        <v>260</v>
      </c>
      <c r="J35" s="2145"/>
      <c r="K35" s="1444">
        <v>206</v>
      </c>
      <c r="L35" s="1444">
        <v>168.92</v>
      </c>
      <c r="M35" s="1805">
        <f>K35*0.8</f>
        <v>164.8</v>
      </c>
    </row>
    <row r="36" spans="1:14" ht="15.95" customHeight="1">
      <c r="A36" s="1459" t="s">
        <v>8105</v>
      </c>
      <c r="B36" s="1447"/>
      <c r="C36" s="2146" t="s">
        <v>7975</v>
      </c>
      <c r="D36" s="2146"/>
      <c r="E36" s="2146"/>
      <c r="F36" s="2146"/>
      <c r="G36" s="2146"/>
      <c r="H36" s="2146"/>
      <c r="I36" s="2145">
        <v>290</v>
      </c>
      <c r="J36" s="2145"/>
      <c r="K36" s="1444">
        <v>231</v>
      </c>
      <c r="L36" s="1444">
        <v>189.42</v>
      </c>
      <c r="M36" s="1805">
        <f>K36*0.8</f>
        <v>184.8</v>
      </c>
    </row>
    <row r="37" spans="1:14">
      <c r="A37" s="1459" t="s">
        <v>5082</v>
      </c>
      <c r="B37" s="1447"/>
      <c r="C37" s="1447"/>
      <c r="D37" s="1447"/>
      <c r="E37" s="1447"/>
      <c r="F37" s="1447"/>
      <c r="G37" s="1447"/>
      <c r="H37" s="1447"/>
      <c r="I37" s="1447"/>
      <c r="J37" s="1451"/>
      <c r="L37" s="1444" t="s">
        <v>5082</v>
      </c>
      <c r="M37" s="1805" t="s">
        <v>5082</v>
      </c>
    </row>
    <row r="38" spans="1:14" ht="18">
      <c r="A38" s="1459" t="s">
        <v>5082</v>
      </c>
      <c r="B38" s="2147" t="s">
        <v>7758</v>
      </c>
      <c r="C38" s="2147"/>
      <c r="D38" s="2147"/>
      <c r="E38" s="2147"/>
      <c r="F38" s="2147"/>
      <c r="G38" s="2147"/>
      <c r="H38" s="2147"/>
      <c r="I38" s="2147"/>
      <c r="J38" s="2147"/>
      <c r="K38" s="1449"/>
      <c r="L38" s="1449" t="s">
        <v>5082</v>
      </c>
      <c r="M38" s="1806" t="s">
        <v>5082</v>
      </c>
    </row>
    <row r="39" spans="1:14">
      <c r="A39" s="1459" t="s">
        <v>5082</v>
      </c>
      <c r="B39" s="1447"/>
      <c r="C39" s="1447"/>
      <c r="D39" s="1447"/>
      <c r="E39" s="1447"/>
      <c r="F39" s="1447"/>
      <c r="G39" s="1447"/>
      <c r="H39" s="1447"/>
      <c r="I39" s="1447"/>
      <c r="J39" s="1451"/>
      <c r="L39" s="1444" t="s">
        <v>5082</v>
      </c>
      <c r="M39" s="1805" t="s">
        <v>5082</v>
      </c>
    </row>
    <row r="40" spans="1:14">
      <c r="A40" s="1459" t="s">
        <v>5082</v>
      </c>
      <c r="B40" s="1447"/>
      <c r="C40" s="1447"/>
      <c r="D40" s="1447"/>
      <c r="E40" s="1447"/>
      <c r="F40" s="1447"/>
      <c r="G40" s="1447"/>
      <c r="H40" s="1447"/>
      <c r="I40" s="1447"/>
      <c r="J40" s="1451"/>
      <c r="L40" s="1444" t="s">
        <v>5082</v>
      </c>
      <c r="M40" s="1805" t="s">
        <v>5082</v>
      </c>
    </row>
    <row r="41" spans="1:14">
      <c r="A41" s="1468" t="s">
        <v>8095</v>
      </c>
      <c r="B41" s="1468"/>
      <c r="C41" s="2149"/>
      <c r="D41" s="2149"/>
      <c r="E41" s="2149"/>
      <c r="F41" s="2149"/>
      <c r="G41" s="2149"/>
      <c r="H41" s="2149"/>
      <c r="I41" s="2149"/>
      <c r="J41" s="2149"/>
      <c r="K41" s="1449"/>
      <c r="L41" s="1449" t="s">
        <v>5082</v>
      </c>
      <c r="M41" s="1806" t="s">
        <v>5082</v>
      </c>
    </row>
    <row r="42" spans="1:14">
      <c r="A42" s="1459" t="s">
        <v>5082</v>
      </c>
      <c r="B42" s="1447"/>
      <c r="C42" s="1447"/>
      <c r="D42" s="1447"/>
      <c r="E42" s="1447"/>
      <c r="F42" s="1447"/>
      <c r="G42" s="1447"/>
      <c r="H42" s="1447"/>
      <c r="I42" s="1447"/>
      <c r="J42" s="1451"/>
      <c r="L42" s="1444" t="s">
        <v>5082</v>
      </c>
      <c r="M42" s="1805" t="s">
        <v>5082</v>
      </c>
    </row>
    <row r="43" spans="1:14" ht="15.95" customHeight="1">
      <c r="A43" s="1467" t="s">
        <v>8096</v>
      </c>
      <c r="B43" s="1447"/>
      <c r="C43" s="2142" t="s">
        <v>7756</v>
      </c>
      <c r="D43" s="2142"/>
      <c r="E43" s="2142"/>
      <c r="F43" s="2142"/>
      <c r="G43" s="2142"/>
      <c r="H43" s="2142"/>
      <c r="I43" s="2143" t="s">
        <v>7934</v>
      </c>
      <c r="J43" s="2143"/>
      <c r="K43" s="1446" t="s">
        <v>7935</v>
      </c>
      <c r="L43" s="1444" t="s">
        <v>5082</v>
      </c>
      <c r="M43" s="1805" t="s">
        <v>5082</v>
      </c>
    </row>
    <row r="44" spans="1:14" ht="15.95" customHeight="1">
      <c r="A44" s="1459" t="s">
        <v>8106</v>
      </c>
      <c r="B44" s="1447"/>
      <c r="C44" s="2144" t="s">
        <v>8089</v>
      </c>
      <c r="D44" s="2146"/>
      <c r="E44" s="2146"/>
      <c r="F44" s="2146"/>
      <c r="G44" s="2146"/>
      <c r="H44" s="2146"/>
      <c r="I44" s="2145">
        <v>385</v>
      </c>
      <c r="J44" s="2145"/>
      <c r="K44" s="1444">
        <v>311</v>
      </c>
      <c r="L44" s="1444">
        <v>255.01999999999998</v>
      </c>
      <c r="M44" s="1805">
        <f>K44*0.8</f>
        <v>248.8</v>
      </c>
    </row>
    <row r="45" spans="1:14" ht="15.95" customHeight="1">
      <c r="A45" s="1459" t="s">
        <v>8107</v>
      </c>
      <c r="B45" s="1447"/>
      <c r="C45" s="2144" t="s">
        <v>8090</v>
      </c>
      <c r="D45" s="2146"/>
      <c r="E45" s="2146"/>
      <c r="F45" s="2146"/>
      <c r="G45" s="2146"/>
      <c r="H45" s="2146"/>
      <c r="I45" s="2145">
        <v>475</v>
      </c>
      <c r="J45" s="2145"/>
      <c r="K45" s="1444">
        <v>374</v>
      </c>
      <c r="L45" s="1444">
        <v>306.68</v>
      </c>
      <c r="M45" s="1805">
        <f>K45*0.8</f>
        <v>299.2</v>
      </c>
    </row>
    <row r="46" spans="1:14" ht="15.95" customHeight="1">
      <c r="A46" s="1459" t="s">
        <v>8108</v>
      </c>
      <c r="B46" s="1447"/>
      <c r="C46" s="2144" t="s">
        <v>8091</v>
      </c>
      <c r="D46" s="2146"/>
      <c r="E46" s="2146"/>
      <c r="F46" s="2146"/>
      <c r="G46" s="2146"/>
      <c r="H46" s="2146"/>
      <c r="I46" s="2145">
        <v>720</v>
      </c>
      <c r="J46" s="2145"/>
      <c r="L46" s="1444">
        <v>590.4</v>
      </c>
      <c r="M46" s="1805">
        <f>I46*0.8</f>
        <v>576</v>
      </c>
      <c r="N46" s="1453">
        <f>M46/L46</f>
        <v>0.97560975609756106</v>
      </c>
    </row>
    <row r="47" spans="1:14">
      <c r="A47" s="1459" t="s">
        <v>5082</v>
      </c>
      <c r="B47" s="1447"/>
      <c r="C47" s="1447"/>
      <c r="D47" s="1447"/>
      <c r="E47" s="1447"/>
      <c r="F47" s="1447"/>
      <c r="G47" s="1447"/>
      <c r="H47" s="1447"/>
      <c r="I47" s="1447"/>
      <c r="J47" s="1451"/>
      <c r="L47" s="1444" t="s">
        <v>5082</v>
      </c>
      <c r="M47" s="1805" t="s">
        <v>5082</v>
      </c>
    </row>
    <row r="48" spans="1:14" ht="18">
      <c r="A48" s="1459" t="s">
        <v>5082</v>
      </c>
      <c r="B48" s="2147" t="s">
        <v>7759</v>
      </c>
      <c r="C48" s="2147"/>
      <c r="D48" s="2147"/>
      <c r="E48" s="2147"/>
      <c r="F48" s="2147"/>
      <c r="G48" s="2147"/>
      <c r="H48" s="2147"/>
      <c r="I48" s="2147"/>
      <c r="J48" s="2147"/>
      <c r="K48" s="1449"/>
      <c r="L48" s="1449" t="s">
        <v>5082</v>
      </c>
      <c r="M48" s="1806" t="s">
        <v>5082</v>
      </c>
    </row>
    <row r="49" spans="1:13">
      <c r="A49" s="1459" t="s">
        <v>5082</v>
      </c>
      <c r="B49" s="1447"/>
      <c r="C49" s="1447"/>
      <c r="D49" s="1447"/>
      <c r="E49" s="1447"/>
      <c r="F49" s="1447"/>
      <c r="G49" s="1447"/>
      <c r="H49" s="1447"/>
      <c r="I49" s="1447"/>
      <c r="J49" s="1451"/>
      <c r="L49" s="1444" t="s">
        <v>5082</v>
      </c>
      <c r="M49" s="1805" t="s">
        <v>5082</v>
      </c>
    </row>
    <row r="50" spans="1:13">
      <c r="A50" s="1468" t="s">
        <v>8109</v>
      </c>
      <c r="B50" s="1468"/>
      <c r="C50" s="2148"/>
      <c r="D50" s="2148"/>
      <c r="E50" s="2148"/>
      <c r="F50" s="2148"/>
      <c r="G50" s="2148"/>
      <c r="H50" s="2148"/>
      <c r="I50" s="2148"/>
      <c r="J50" s="2148"/>
      <c r="K50" s="1449"/>
      <c r="L50" s="1449" t="s">
        <v>5082</v>
      </c>
      <c r="M50" s="1806" t="s">
        <v>5082</v>
      </c>
    </row>
    <row r="51" spans="1:13">
      <c r="A51" s="1459" t="s">
        <v>5082</v>
      </c>
      <c r="B51" s="1447"/>
      <c r="C51" s="1447"/>
      <c r="D51" s="1447"/>
      <c r="E51" s="1447"/>
      <c r="F51" s="1447"/>
      <c r="G51" s="1447"/>
      <c r="H51" s="1447"/>
      <c r="I51" s="1447"/>
      <c r="J51" s="1451"/>
      <c r="L51" s="1444" t="s">
        <v>5082</v>
      </c>
      <c r="M51" s="1805" t="s">
        <v>5082</v>
      </c>
    </row>
    <row r="52" spans="1:13" ht="15.95" customHeight="1">
      <c r="A52" s="1459" t="s">
        <v>8096</v>
      </c>
      <c r="B52" s="1447"/>
      <c r="C52" s="2142" t="s">
        <v>7756</v>
      </c>
      <c r="D52" s="2142"/>
      <c r="E52" s="2142"/>
      <c r="F52" s="2142"/>
      <c r="G52" s="2142"/>
      <c r="H52" s="2142"/>
      <c r="I52" s="2143" t="s">
        <v>7934</v>
      </c>
      <c r="J52" s="2143"/>
      <c r="K52" s="1446" t="s">
        <v>7935</v>
      </c>
      <c r="L52" s="1444" t="s">
        <v>5082</v>
      </c>
      <c r="M52" s="1805" t="s">
        <v>5082</v>
      </c>
    </row>
    <row r="53" spans="1:13" ht="15.95" customHeight="1">
      <c r="A53" s="1459" t="s">
        <v>8110</v>
      </c>
      <c r="B53" s="1447"/>
      <c r="C53" s="2146" t="s">
        <v>8004</v>
      </c>
      <c r="D53" s="2146"/>
      <c r="E53" s="2146"/>
      <c r="F53" s="2146"/>
      <c r="G53" s="2146"/>
      <c r="H53" s="2146"/>
      <c r="I53" s="2145">
        <v>73.5</v>
      </c>
      <c r="J53" s="2145"/>
      <c r="K53" s="1444">
        <v>68</v>
      </c>
      <c r="L53" s="1444">
        <f>K53*0.82</f>
        <v>55.76</v>
      </c>
      <c r="M53" s="1805">
        <f>L53*0.975609756</f>
        <v>54.399999994559998</v>
      </c>
    </row>
    <row r="54" spans="1:13" ht="15.95" customHeight="1">
      <c r="A54" s="1459" t="s">
        <v>8111</v>
      </c>
      <c r="B54" s="1447"/>
      <c r="C54" s="2146" t="s">
        <v>8005</v>
      </c>
      <c r="D54" s="2146"/>
      <c r="E54" s="2146"/>
      <c r="F54" s="2146"/>
      <c r="G54" s="2146"/>
      <c r="H54" s="2146"/>
      <c r="I54" s="2145">
        <v>76</v>
      </c>
      <c r="J54" s="2145"/>
      <c r="K54" s="1444">
        <v>69.2</v>
      </c>
      <c r="L54" s="1444">
        <f>K54*0.82</f>
        <v>56.744</v>
      </c>
      <c r="M54" s="1805">
        <f t="shared" ref="M54:M56" si="0">L54*0.975609756</f>
        <v>55.359999994463998</v>
      </c>
    </row>
    <row r="55" spans="1:13" ht="15.95" customHeight="1">
      <c r="A55" s="1459" t="s">
        <v>8112</v>
      </c>
      <c r="B55" s="1447"/>
      <c r="C55" s="2146" t="s">
        <v>8006</v>
      </c>
      <c r="D55" s="2146"/>
      <c r="E55" s="2146"/>
      <c r="F55" s="2146"/>
      <c r="G55" s="2146"/>
      <c r="H55" s="2146"/>
      <c r="I55" s="2145">
        <v>137</v>
      </c>
      <c r="J55" s="2145"/>
      <c r="L55" s="1444">
        <v>112.33999999999999</v>
      </c>
      <c r="M55" s="1805">
        <f>L55*0.975609756</f>
        <v>109.59999998903999</v>
      </c>
    </row>
    <row r="56" spans="1:13" ht="15.95" customHeight="1">
      <c r="A56" s="1459" t="s">
        <v>8113</v>
      </c>
      <c r="B56" s="1447"/>
      <c r="C56" s="2146" t="s">
        <v>7760</v>
      </c>
      <c r="D56" s="2146"/>
      <c r="E56" s="2146"/>
      <c r="F56" s="2146"/>
      <c r="G56" s="2146"/>
      <c r="H56" s="2146"/>
      <c r="I56" s="2145">
        <v>158</v>
      </c>
      <c r="J56" s="2145"/>
      <c r="L56" s="1444">
        <v>129.56</v>
      </c>
      <c r="M56" s="1805">
        <f t="shared" si="0"/>
        <v>126.39999998736</v>
      </c>
    </row>
    <row r="57" spans="1:13">
      <c r="A57" s="1459" t="s">
        <v>5082</v>
      </c>
      <c r="B57" s="1447"/>
      <c r="C57" s="1447"/>
      <c r="D57" s="1447"/>
      <c r="E57" s="1447"/>
      <c r="F57" s="1447"/>
      <c r="G57" s="1447"/>
      <c r="H57" s="1447"/>
      <c r="I57" s="1447"/>
      <c r="J57" s="1451"/>
      <c r="L57" s="1444" t="s">
        <v>5082</v>
      </c>
      <c r="M57" s="1805" t="s">
        <v>5082</v>
      </c>
    </row>
    <row r="58" spans="1:13">
      <c r="A58" s="1468" t="s">
        <v>8114</v>
      </c>
      <c r="B58" s="1468"/>
      <c r="C58" s="2148"/>
      <c r="D58" s="2148"/>
      <c r="E58" s="2148"/>
      <c r="F58" s="2148"/>
      <c r="G58" s="2148"/>
      <c r="H58" s="2148"/>
      <c r="I58" s="2148"/>
      <c r="J58" s="2148"/>
      <c r="K58" s="1449"/>
      <c r="L58" s="1449" t="s">
        <v>5082</v>
      </c>
      <c r="M58" s="1806" t="s">
        <v>5082</v>
      </c>
    </row>
    <row r="59" spans="1:13">
      <c r="A59" s="1459" t="s">
        <v>5082</v>
      </c>
      <c r="B59" s="1447"/>
      <c r="C59" s="1447"/>
      <c r="D59" s="1447"/>
      <c r="E59" s="1447"/>
      <c r="F59" s="1447"/>
      <c r="G59" s="1447"/>
      <c r="H59" s="1447"/>
      <c r="I59" s="1447"/>
      <c r="J59" s="1451"/>
      <c r="L59" s="1444" t="s">
        <v>5082</v>
      </c>
      <c r="M59" s="1805" t="s">
        <v>5082</v>
      </c>
    </row>
    <row r="60" spans="1:13" ht="15.95" customHeight="1">
      <c r="A60" s="1459" t="s">
        <v>8096</v>
      </c>
      <c r="B60" s="1447"/>
      <c r="C60" s="2142" t="s">
        <v>7756</v>
      </c>
      <c r="D60" s="2142"/>
      <c r="E60" s="2142"/>
      <c r="F60" s="2142"/>
      <c r="G60" s="2142"/>
      <c r="H60" s="2142"/>
      <c r="I60" s="2143" t="s">
        <v>7934</v>
      </c>
      <c r="J60" s="2143"/>
      <c r="L60" s="1444" t="s">
        <v>5082</v>
      </c>
      <c r="M60" s="1805" t="s">
        <v>5082</v>
      </c>
    </row>
    <row r="61" spans="1:13" ht="15.95" customHeight="1">
      <c r="A61" s="1459" t="s">
        <v>8115</v>
      </c>
      <c r="B61" s="1447"/>
      <c r="C61" s="2146" t="s">
        <v>7761</v>
      </c>
      <c r="D61" s="2146"/>
      <c r="E61" s="2146"/>
      <c r="F61" s="2146"/>
      <c r="G61" s="2146"/>
      <c r="H61" s="2146"/>
      <c r="I61" s="2145">
        <v>87</v>
      </c>
      <c r="J61" s="2145"/>
      <c r="L61" s="1444">
        <v>71.339999999999989</v>
      </c>
      <c r="M61" s="1805">
        <f>L61*0.975609756</f>
        <v>69.599999993039987</v>
      </c>
    </row>
    <row r="62" spans="1:13" ht="15.95" customHeight="1">
      <c r="A62" s="1459" t="s">
        <v>8116</v>
      </c>
      <c r="B62" s="1447"/>
      <c r="C62" s="2146" t="s">
        <v>8007</v>
      </c>
      <c r="D62" s="2146"/>
      <c r="E62" s="2146"/>
      <c r="F62" s="2146"/>
      <c r="G62" s="2146"/>
      <c r="H62" s="2146"/>
      <c r="I62" s="2145">
        <v>76</v>
      </c>
      <c r="J62" s="2145"/>
      <c r="L62" s="1444">
        <v>62.319999999999993</v>
      </c>
      <c r="M62" s="1805">
        <f t="shared" ref="M62" si="1">L62*0.975609756</f>
        <v>60.79999999391999</v>
      </c>
    </row>
    <row r="63" spans="1:13" ht="15.95" customHeight="1">
      <c r="A63" s="1459" t="s">
        <v>8117</v>
      </c>
      <c r="B63" s="1447"/>
      <c r="C63" s="2146" t="s">
        <v>7762</v>
      </c>
      <c r="D63" s="2146"/>
      <c r="E63" s="2146"/>
      <c r="F63" s="2146"/>
      <c r="G63" s="2146"/>
      <c r="H63" s="2146"/>
      <c r="I63" s="2145">
        <v>109</v>
      </c>
      <c r="J63" s="2145"/>
      <c r="L63" s="1444">
        <v>89.38</v>
      </c>
      <c r="M63" s="1805">
        <f>L63*0.975609756</f>
        <v>87.199999991279995</v>
      </c>
    </row>
    <row r="64" spans="1:13" ht="15.95" customHeight="1">
      <c r="A64" s="1459" t="s">
        <v>8118</v>
      </c>
      <c r="B64" s="1447"/>
      <c r="C64" s="2146" t="s">
        <v>7763</v>
      </c>
      <c r="D64" s="2146"/>
      <c r="E64" s="2146"/>
      <c r="F64" s="2146"/>
      <c r="G64" s="2146"/>
      <c r="H64" s="2146"/>
      <c r="I64" s="2145">
        <v>66</v>
      </c>
      <c r="J64" s="2145"/>
      <c r="L64" s="1444">
        <v>54.12</v>
      </c>
      <c r="M64" s="1805">
        <f>L64*0.975609756</f>
        <v>52.799999994719997</v>
      </c>
    </row>
    <row r="65" spans="1:13">
      <c r="A65" s="1459" t="s">
        <v>5082</v>
      </c>
      <c r="B65" s="1447"/>
      <c r="C65" s="1447"/>
      <c r="D65" s="1447"/>
      <c r="E65" s="1447"/>
      <c r="F65" s="1447"/>
      <c r="G65" s="1447"/>
      <c r="H65" s="1447"/>
      <c r="I65" s="1447"/>
      <c r="J65" s="1451"/>
      <c r="L65" s="1444" t="s">
        <v>5082</v>
      </c>
      <c r="M65" s="1805" t="s">
        <v>5082</v>
      </c>
    </row>
    <row r="66" spans="1:13">
      <c r="A66" s="1459" t="s">
        <v>5082</v>
      </c>
      <c r="B66" s="1447"/>
      <c r="C66" s="1447"/>
      <c r="D66" s="1447"/>
      <c r="E66" s="1447"/>
      <c r="F66" s="1447"/>
      <c r="G66" s="1447"/>
      <c r="H66" s="1447"/>
      <c r="I66" s="1447"/>
      <c r="J66" s="1451"/>
      <c r="L66" s="1444" t="s">
        <v>5082</v>
      </c>
      <c r="M66" s="1805" t="s">
        <v>5082</v>
      </c>
    </row>
    <row r="67" spans="1:13" ht="20.25">
      <c r="A67" s="1459" t="s">
        <v>5082</v>
      </c>
      <c r="B67" s="1440" t="s">
        <v>7764</v>
      </c>
      <c r="C67" s="1447"/>
      <c r="D67" s="1447"/>
      <c r="E67" s="1447"/>
      <c r="F67" s="1447"/>
      <c r="G67" s="1447"/>
      <c r="H67" s="1447"/>
      <c r="I67" s="1447"/>
      <c r="J67" s="1451"/>
      <c r="L67" s="1444" t="s">
        <v>5082</v>
      </c>
      <c r="M67" s="1805" t="s">
        <v>5082</v>
      </c>
    </row>
    <row r="68" spans="1:13">
      <c r="A68" s="1459" t="s">
        <v>5082</v>
      </c>
      <c r="B68" s="1447"/>
      <c r="C68" s="1447"/>
      <c r="D68" s="1447"/>
      <c r="E68" s="1447"/>
      <c r="F68" s="1447"/>
      <c r="G68" s="1447"/>
      <c r="H68" s="1447"/>
      <c r="I68" s="1447"/>
      <c r="J68" s="1451"/>
      <c r="L68" s="1444" t="s">
        <v>5082</v>
      </c>
      <c r="M68" s="1805" t="s">
        <v>5082</v>
      </c>
    </row>
    <row r="69" spans="1:13" ht="18">
      <c r="A69" s="1459" t="s">
        <v>5082</v>
      </c>
      <c r="B69" s="2147" t="s">
        <v>7976</v>
      </c>
      <c r="C69" s="2147"/>
      <c r="D69" s="2147"/>
      <c r="E69" s="2147"/>
      <c r="F69" s="2147"/>
      <c r="G69" s="2147"/>
      <c r="H69" s="2147"/>
      <c r="I69" s="2147"/>
      <c r="J69" s="2147"/>
      <c r="K69" s="1449"/>
      <c r="L69" s="1449" t="s">
        <v>5082</v>
      </c>
      <c r="M69" s="1806" t="s">
        <v>5082</v>
      </c>
    </row>
    <row r="70" spans="1:13">
      <c r="A70" s="1459" t="s">
        <v>5082</v>
      </c>
      <c r="B70" s="1447"/>
      <c r="C70" s="1447"/>
      <c r="D70" s="1447"/>
      <c r="E70" s="1447"/>
      <c r="F70" s="1447"/>
      <c r="G70" s="1447"/>
      <c r="H70" s="1447"/>
      <c r="I70" s="1447"/>
      <c r="J70" s="1451"/>
      <c r="L70" s="1444" t="s">
        <v>5082</v>
      </c>
      <c r="M70" s="1805" t="s">
        <v>5082</v>
      </c>
    </row>
    <row r="71" spans="1:13" ht="15.95" customHeight="1">
      <c r="A71" s="1459" t="s">
        <v>8096</v>
      </c>
      <c r="B71" s="1447"/>
      <c r="C71" s="2142" t="s">
        <v>7756</v>
      </c>
      <c r="D71" s="2142"/>
      <c r="E71" s="2142"/>
      <c r="F71" s="2142"/>
      <c r="G71" s="2142"/>
      <c r="H71" s="2142"/>
      <c r="I71" s="2143" t="s">
        <v>7934</v>
      </c>
      <c r="J71" s="2143"/>
      <c r="K71" s="1446" t="s">
        <v>7935</v>
      </c>
      <c r="L71" s="1444" t="s">
        <v>5082</v>
      </c>
      <c r="M71" s="1805" t="s">
        <v>5082</v>
      </c>
    </row>
    <row r="72" spans="1:13" ht="15.95" customHeight="1">
      <c r="A72" s="1459" t="s">
        <v>8119</v>
      </c>
      <c r="B72" s="1447"/>
      <c r="C72" s="2146" t="s">
        <v>8000</v>
      </c>
      <c r="D72" s="2146"/>
      <c r="E72" s="2146"/>
      <c r="F72" s="2146"/>
      <c r="G72" s="2146"/>
      <c r="H72" s="2146"/>
      <c r="I72" s="2145">
        <v>710</v>
      </c>
      <c r="J72" s="2145"/>
      <c r="L72" s="1444">
        <v>582.19999999999993</v>
      </c>
      <c r="M72" s="1805">
        <f>L72*0.975609756</f>
        <v>567.9999999431999</v>
      </c>
    </row>
    <row r="73" spans="1:13" ht="15.95" customHeight="1">
      <c r="A73" s="1459" t="s">
        <v>8120</v>
      </c>
      <c r="B73" s="1447"/>
      <c r="C73" s="2144" t="s">
        <v>8001</v>
      </c>
      <c r="D73" s="2146"/>
      <c r="E73" s="2146"/>
      <c r="F73" s="2146"/>
      <c r="G73" s="2146"/>
      <c r="H73" s="2146"/>
      <c r="I73" s="2145">
        <v>1170</v>
      </c>
      <c r="J73" s="2145"/>
      <c r="K73" s="1444">
        <v>920</v>
      </c>
      <c r="L73" s="1444">
        <v>754.4</v>
      </c>
      <c r="M73" s="1805">
        <f t="shared" ref="M73" si="2">L73*0.975609756</f>
        <v>735.99999992639994</v>
      </c>
    </row>
    <row r="74" spans="1:13" ht="15.95" customHeight="1">
      <c r="A74" s="1459" t="s">
        <v>8121</v>
      </c>
      <c r="B74" s="1447"/>
      <c r="C74" s="2146" t="s">
        <v>8002</v>
      </c>
      <c r="D74" s="2146"/>
      <c r="E74" s="2146"/>
      <c r="F74" s="2146"/>
      <c r="G74" s="2146"/>
      <c r="H74" s="2146"/>
      <c r="I74" s="2145">
        <v>1570</v>
      </c>
      <c r="J74" s="2145"/>
      <c r="K74" s="1444">
        <v>1230</v>
      </c>
      <c r="L74" s="1444">
        <v>1008.5999999999999</v>
      </c>
      <c r="M74" s="1805">
        <f>L74*0.975609756</f>
        <v>983.99999990159995</v>
      </c>
    </row>
    <row r="75" spans="1:13">
      <c r="A75" s="1459" t="s">
        <v>5082</v>
      </c>
      <c r="B75" s="1447"/>
      <c r="C75" s="1447"/>
      <c r="D75" s="1447"/>
      <c r="E75" s="1447"/>
      <c r="F75" s="1447"/>
      <c r="G75" s="1447"/>
      <c r="H75" s="1447"/>
      <c r="I75" s="1447"/>
      <c r="J75" s="1451"/>
      <c r="L75" s="1444" t="s">
        <v>5082</v>
      </c>
    </row>
    <row r="76" spans="1:13" ht="18">
      <c r="A76" s="1459" t="s">
        <v>5082</v>
      </c>
      <c r="B76" s="2147" t="s">
        <v>7765</v>
      </c>
      <c r="C76" s="2147"/>
      <c r="D76" s="2147"/>
      <c r="E76" s="2147"/>
      <c r="F76" s="2147"/>
      <c r="G76" s="2147"/>
      <c r="H76" s="2147"/>
      <c r="I76" s="2147"/>
      <c r="J76" s="2147"/>
      <c r="K76" s="1449"/>
      <c r="L76" s="1449" t="s">
        <v>5082</v>
      </c>
      <c r="M76" s="1806" t="s">
        <v>5082</v>
      </c>
    </row>
    <row r="77" spans="1:13">
      <c r="A77" s="1459" t="s">
        <v>5082</v>
      </c>
      <c r="B77" s="1447"/>
      <c r="C77" s="1447"/>
      <c r="D77" s="1447"/>
      <c r="E77" s="1447"/>
      <c r="F77" s="1447"/>
      <c r="G77" s="1447"/>
      <c r="H77" s="1447"/>
      <c r="I77" s="1447"/>
      <c r="J77" s="1451"/>
      <c r="L77" s="1444" t="s">
        <v>5082</v>
      </c>
      <c r="M77" s="1805" t="s">
        <v>5082</v>
      </c>
    </row>
    <row r="78" spans="1:13">
      <c r="A78" s="1468" t="s">
        <v>8109</v>
      </c>
      <c r="B78" s="1468"/>
      <c r="C78" s="2149"/>
      <c r="D78" s="2149"/>
      <c r="E78" s="2149"/>
      <c r="F78" s="2149"/>
      <c r="G78" s="2149"/>
      <c r="H78" s="2149"/>
      <c r="I78" s="2149"/>
      <c r="J78" s="2149"/>
      <c r="K78" s="1449"/>
      <c r="L78" s="1449" t="s">
        <v>5082</v>
      </c>
      <c r="M78" s="1806" t="s">
        <v>5082</v>
      </c>
    </row>
    <row r="79" spans="1:13">
      <c r="A79" s="1459" t="s">
        <v>5082</v>
      </c>
      <c r="B79" s="1447"/>
      <c r="C79" s="1447"/>
      <c r="D79" s="1447"/>
      <c r="E79" s="1447"/>
      <c r="F79" s="1447"/>
      <c r="G79" s="1447"/>
      <c r="H79" s="1447"/>
      <c r="I79" s="1447"/>
      <c r="J79" s="1451"/>
      <c r="L79" s="1444" t="s">
        <v>5082</v>
      </c>
      <c r="M79" s="1805" t="s">
        <v>5082</v>
      </c>
    </row>
    <row r="80" spans="1:13" ht="15.95" customHeight="1">
      <c r="A80" s="1459" t="s">
        <v>8096</v>
      </c>
      <c r="B80" s="1447"/>
      <c r="C80" s="2142" t="s">
        <v>7756</v>
      </c>
      <c r="D80" s="2142"/>
      <c r="E80" s="2142"/>
      <c r="F80" s="2142"/>
      <c r="G80" s="2142"/>
      <c r="H80" s="2142"/>
      <c r="I80" s="2143" t="s">
        <v>7934</v>
      </c>
      <c r="J80" s="2143"/>
      <c r="K80" s="1446" t="s">
        <v>7935</v>
      </c>
      <c r="L80" s="1444" t="s">
        <v>5082</v>
      </c>
      <c r="M80" s="1805" t="s">
        <v>5082</v>
      </c>
    </row>
    <row r="81" spans="1:13" ht="15.95" customHeight="1">
      <c r="A81" s="1459" t="s">
        <v>8111</v>
      </c>
      <c r="B81" s="1447"/>
      <c r="C81" s="2146" t="s">
        <v>8005</v>
      </c>
      <c r="D81" s="2146"/>
      <c r="E81" s="2146"/>
      <c r="F81" s="2146"/>
      <c r="G81" s="2146"/>
      <c r="H81" s="2146"/>
      <c r="I81" s="2145">
        <v>76</v>
      </c>
      <c r="J81" s="2145"/>
      <c r="K81" s="1444">
        <v>69.2</v>
      </c>
      <c r="L81" s="1444">
        <f>K81*0.82</f>
        <v>56.744</v>
      </c>
      <c r="M81" s="1805">
        <f>L81*0.975609756</f>
        <v>55.359999994463998</v>
      </c>
    </row>
    <row r="82" spans="1:13" ht="15.95" customHeight="1">
      <c r="A82" s="1459" t="s">
        <v>8112</v>
      </c>
      <c r="B82" s="1447"/>
      <c r="C82" s="2146" t="s">
        <v>8006</v>
      </c>
      <c r="D82" s="2146"/>
      <c r="E82" s="2146"/>
      <c r="F82" s="2146"/>
      <c r="G82" s="2146"/>
      <c r="H82" s="2146"/>
      <c r="I82" s="2145">
        <v>137</v>
      </c>
      <c r="J82" s="2145"/>
      <c r="L82" s="1444">
        <v>112.33999999999999</v>
      </c>
      <c r="M82" s="1805">
        <f t="shared" ref="M82" si="3">L82*0.975609756</f>
        <v>109.59999998903999</v>
      </c>
    </row>
    <row r="83" spans="1:13" ht="15.95" customHeight="1">
      <c r="A83" s="1459" t="s">
        <v>8110</v>
      </c>
      <c r="B83" s="1447"/>
      <c r="C83" s="2146" t="s">
        <v>8004</v>
      </c>
      <c r="D83" s="2146"/>
      <c r="E83" s="2146"/>
      <c r="F83" s="2146"/>
      <c r="G83" s="2146"/>
      <c r="H83" s="2146"/>
      <c r="I83" s="2145">
        <v>73.5</v>
      </c>
      <c r="J83" s="2145"/>
      <c r="K83" s="1444">
        <v>68</v>
      </c>
      <c r="L83" s="1444">
        <f>K83*0.82</f>
        <v>55.76</v>
      </c>
      <c r="M83" s="1805">
        <f>L83*0.975609756</f>
        <v>54.399999994559998</v>
      </c>
    </row>
    <row r="84" spans="1:13">
      <c r="A84" s="1459" t="s">
        <v>5082</v>
      </c>
      <c r="B84" s="1447"/>
      <c r="C84" s="1447"/>
      <c r="D84" s="1447"/>
      <c r="E84" s="1447"/>
      <c r="F84" s="1447"/>
      <c r="G84" s="1447"/>
      <c r="H84" s="1447"/>
      <c r="I84" s="1447"/>
      <c r="J84" s="1451"/>
      <c r="L84" s="1444" t="s">
        <v>5082</v>
      </c>
      <c r="M84" s="1805" t="s">
        <v>5082</v>
      </c>
    </row>
    <row r="85" spans="1:13">
      <c r="A85" s="1459" t="s">
        <v>5082</v>
      </c>
      <c r="B85" s="1447"/>
      <c r="C85" s="1447"/>
      <c r="D85" s="1447"/>
      <c r="E85" s="1447"/>
      <c r="F85" s="1447"/>
      <c r="G85" s="1447"/>
      <c r="H85" s="1447"/>
      <c r="I85" s="1447"/>
      <c r="J85" s="1451"/>
      <c r="L85" s="1444" t="s">
        <v>5082</v>
      </c>
      <c r="M85" s="1805" t="s">
        <v>5082</v>
      </c>
    </row>
    <row r="86" spans="1:13">
      <c r="A86" s="1468" t="s">
        <v>8114</v>
      </c>
      <c r="B86" s="1468"/>
      <c r="C86" s="2148"/>
      <c r="D86" s="2148"/>
      <c r="E86" s="2148"/>
      <c r="F86" s="2148"/>
      <c r="G86" s="2148"/>
      <c r="H86" s="2148"/>
      <c r="I86" s="2148"/>
      <c r="J86" s="2148"/>
      <c r="K86" s="1449"/>
      <c r="L86" s="1449" t="s">
        <v>5082</v>
      </c>
      <c r="M86" s="1806" t="s">
        <v>5082</v>
      </c>
    </row>
    <row r="87" spans="1:13">
      <c r="A87" s="1459" t="s">
        <v>5082</v>
      </c>
      <c r="B87" s="1447"/>
      <c r="C87" s="1447"/>
      <c r="D87" s="1447"/>
      <c r="E87" s="1447"/>
      <c r="F87" s="1447"/>
      <c r="G87" s="1447"/>
      <c r="H87" s="1447"/>
      <c r="I87" s="1447"/>
      <c r="J87" s="1451"/>
      <c r="L87" s="1444" t="s">
        <v>5082</v>
      </c>
      <c r="M87" s="1805" t="s">
        <v>5082</v>
      </c>
    </row>
    <row r="88" spans="1:13" ht="15.95" customHeight="1">
      <c r="A88" s="1459" t="s">
        <v>8096</v>
      </c>
      <c r="B88" s="1447"/>
      <c r="C88" s="2142" t="s">
        <v>7756</v>
      </c>
      <c r="D88" s="2142"/>
      <c r="E88" s="2142"/>
      <c r="F88" s="2142"/>
      <c r="G88" s="2142"/>
      <c r="H88" s="2142"/>
      <c r="I88" s="2143" t="s">
        <v>7934</v>
      </c>
      <c r="J88" s="2143"/>
      <c r="L88" s="1444" t="s">
        <v>5082</v>
      </c>
      <c r="M88" s="1805" t="s">
        <v>5082</v>
      </c>
    </row>
    <row r="89" spans="1:13" ht="15.95" customHeight="1">
      <c r="A89" s="1459" t="s">
        <v>8115</v>
      </c>
      <c r="B89" s="1447"/>
      <c r="C89" s="2146" t="s">
        <v>7761</v>
      </c>
      <c r="D89" s="2146"/>
      <c r="E89" s="2146"/>
      <c r="F89" s="2146"/>
      <c r="G89" s="2146"/>
      <c r="H89" s="2146"/>
      <c r="I89" s="2145">
        <v>87</v>
      </c>
      <c r="J89" s="2145"/>
      <c r="L89" s="1444">
        <v>71.339999999999989</v>
      </c>
      <c r="M89" s="1805">
        <f>L89*0.975609756</f>
        <v>69.599999993039987</v>
      </c>
    </row>
    <row r="90" spans="1:13" ht="15.95" customHeight="1">
      <c r="A90" s="1459" t="s">
        <v>8122</v>
      </c>
      <c r="B90" s="1447"/>
      <c r="C90" s="2146" t="s">
        <v>7766</v>
      </c>
      <c r="D90" s="2146"/>
      <c r="E90" s="2146"/>
      <c r="F90" s="2146"/>
      <c r="G90" s="2146"/>
      <c r="H90" s="2146"/>
      <c r="I90" s="2145">
        <v>87</v>
      </c>
      <c r="J90" s="2145"/>
      <c r="L90" s="1444">
        <v>71.339999999999989</v>
      </c>
      <c r="M90" s="1805">
        <f t="shared" ref="M90" si="4">L90*0.975609756</f>
        <v>69.599999993039987</v>
      </c>
    </row>
    <row r="91" spans="1:13" ht="15.95" customHeight="1">
      <c r="A91" s="1459" t="s">
        <v>8123</v>
      </c>
      <c r="B91" s="1447"/>
      <c r="C91" s="2146" t="s">
        <v>7767</v>
      </c>
      <c r="D91" s="2146"/>
      <c r="E91" s="2146"/>
      <c r="F91" s="2146"/>
      <c r="G91" s="2146"/>
      <c r="H91" s="2146"/>
      <c r="I91" s="2145">
        <v>76</v>
      </c>
      <c r="J91" s="2145"/>
      <c r="L91" s="1444">
        <v>62.319999999999993</v>
      </c>
      <c r="M91" s="1805">
        <f>L91*0.975609756</f>
        <v>60.79999999391999</v>
      </c>
    </row>
    <row r="92" spans="1:13" ht="15.95" customHeight="1">
      <c r="A92" s="1459" t="s">
        <v>8124</v>
      </c>
      <c r="B92" s="1447"/>
      <c r="C92" s="2146" t="s">
        <v>7768</v>
      </c>
      <c r="D92" s="2146"/>
      <c r="E92" s="2146"/>
      <c r="F92" s="2146"/>
      <c r="G92" s="2146"/>
      <c r="H92" s="2146"/>
      <c r="I92" s="2145">
        <v>87</v>
      </c>
      <c r="J92" s="2145"/>
      <c r="L92" s="1444">
        <v>71.339999999999989</v>
      </c>
      <c r="M92" s="1805">
        <f>L92*0.975609756</f>
        <v>69.599999993039987</v>
      </c>
    </row>
    <row r="93" spans="1:13" ht="15.95" customHeight="1">
      <c r="A93" s="1459" t="s">
        <v>8125</v>
      </c>
      <c r="B93" s="1447"/>
      <c r="C93" s="2146" t="s">
        <v>7769</v>
      </c>
      <c r="D93" s="2146"/>
      <c r="E93" s="2146"/>
      <c r="F93" s="2146"/>
      <c r="G93" s="2146"/>
      <c r="H93" s="2146"/>
      <c r="I93" s="2145">
        <v>260</v>
      </c>
      <c r="J93" s="2145"/>
      <c r="L93" s="1444">
        <v>213.2</v>
      </c>
      <c r="M93" s="1805">
        <f t="shared" ref="M93" si="5">L93*0.975609756</f>
        <v>207.9999999792</v>
      </c>
    </row>
    <row r="94" spans="1:13">
      <c r="A94" s="1459" t="s">
        <v>5082</v>
      </c>
      <c r="B94" s="1447"/>
      <c r="C94" s="1447"/>
      <c r="D94" s="1447"/>
      <c r="E94" s="1447"/>
      <c r="F94" s="1447"/>
      <c r="G94" s="1447"/>
      <c r="H94" s="1447"/>
      <c r="I94" s="1447"/>
      <c r="J94" s="1451"/>
      <c r="L94" s="1444" t="s">
        <v>5082</v>
      </c>
      <c r="M94" s="1805" t="s">
        <v>5082</v>
      </c>
    </row>
    <row r="95" spans="1:13">
      <c r="A95" s="1468" t="s">
        <v>8126</v>
      </c>
      <c r="B95" s="1468"/>
      <c r="C95" s="2148"/>
      <c r="D95" s="2148"/>
      <c r="E95" s="2148"/>
      <c r="F95" s="2148"/>
      <c r="G95" s="2148"/>
      <c r="H95" s="2148"/>
      <c r="I95" s="2148"/>
      <c r="J95" s="2148"/>
      <c r="K95" s="1449"/>
      <c r="L95" s="1449" t="s">
        <v>5082</v>
      </c>
      <c r="M95" s="1806" t="s">
        <v>5082</v>
      </c>
    </row>
    <row r="96" spans="1:13">
      <c r="A96" s="1459" t="s">
        <v>5082</v>
      </c>
      <c r="B96" s="1447"/>
      <c r="C96" s="1447"/>
      <c r="D96" s="1447"/>
      <c r="E96" s="1447"/>
      <c r="F96" s="1447"/>
      <c r="G96" s="1447"/>
      <c r="H96" s="1447"/>
      <c r="I96" s="1447"/>
      <c r="J96" s="1451"/>
      <c r="L96" s="1444" t="s">
        <v>5082</v>
      </c>
      <c r="M96" s="1805" t="s">
        <v>5082</v>
      </c>
    </row>
    <row r="97" spans="1:13" ht="15.95" customHeight="1">
      <c r="A97" s="1459" t="s">
        <v>8096</v>
      </c>
      <c r="B97" s="1447"/>
      <c r="C97" s="2142" t="s">
        <v>7756</v>
      </c>
      <c r="D97" s="2142"/>
      <c r="E97" s="2142"/>
      <c r="F97" s="2142"/>
      <c r="G97" s="2142"/>
      <c r="H97" s="2142"/>
      <c r="I97" s="2143" t="s">
        <v>7934</v>
      </c>
      <c r="J97" s="2143"/>
      <c r="L97" s="1444" t="s">
        <v>5082</v>
      </c>
      <c r="M97" s="1805" t="s">
        <v>5082</v>
      </c>
    </row>
    <row r="98" spans="1:13" ht="15.95" customHeight="1">
      <c r="A98" s="1459" t="s">
        <v>8127</v>
      </c>
      <c r="B98" s="1447"/>
      <c r="C98" s="2144" t="s">
        <v>7989</v>
      </c>
      <c r="D98" s="2144"/>
      <c r="E98" s="2144"/>
      <c r="F98" s="2144"/>
      <c r="G98" s="2144"/>
      <c r="H98" s="2144"/>
      <c r="I98" s="2145">
        <v>66.5</v>
      </c>
      <c r="J98" s="2145"/>
      <c r="L98" s="1444">
        <v>54.529999999999994</v>
      </c>
      <c r="M98" s="1805">
        <f>L98*0.975609756</f>
        <v>53.199999994679992</v>
      </c>
    </row>
    <row r="99" spans="1:13" ht="15.95" customHeight="1">
      <c r="A99" s="1459" t="s">
        <v>8128</v>
      </c>
      <c r="B99" s="1447"/>
      <c r="C99" s="2144" t="s">
        <v>7990</v>
      </c>
      <c r="D99" s="2144"/>
      <c r="E99" s="2144"/>
      <c r="F99" s="2144"/>
      <c r="G99" s="2144"/>
      <c r="H99" s="2144"/>
      <c r="I99" s="2145">
        <v>30</v>
      </c>
      <c r="J99" s="2145"/>
      <c r="L99" s="1444">
        <v>24.599999999999998</v>
      </c>
      <c r="M99" s="1805">
        <f t="shared" ref="M99" si="6">L99*0.975609756</f>
        <v>23.999999997599996</v>
      </c>
    </row>
    <row r="100" spans="1:13">
      <c r="A100" s="1459" t="s">
        <v>5082</v>
      </c>
      <c r="B100" s="1447"/>
      <c r="C100" s="1447"/>
      <c r="D100" s="1447"/>
      <c r="E100" s="1447"/>
      <c r="F100" s="1447"/>
      <c r="G100" s="1447"/>
      <c r="H100" s="1447"/>
      <c r="I100" s="1447"/>
      <c r="J100" s="1451"/>
      <c r="L100" s="1444" t="s">
        <v>5082</v>
      </c>
      <c r="M100" s="1805" t="s">
        <v>5082</v>
      </c>
    </row>
    <row r="101" spans="1:13">
      <c r="A101" s="1468" t="s">
        <v>8129</v>
      </c>
      <c r="B101" s="1468"/>
      <c r="C101" s="2148"/>
      <c r="D101" s="2148"/>
      <c r="E101" s="2148"/>
      <c r="F101" s="2148"/>
      <c r="G101" s="2148"/>
      <c r="H101" s="2148"/>
      <c r="I101" s="2148"/>
      <c r="J101" s="2148"/>
      <c r="K101" s="1449"/>
      <c r="L101" s="1449" t="s">
        <v>5082</v>
      </c>
      <c r="M101" s="1806" t="s">
        <v>5082</v>
      </c>
    </row>
    <row r="102" spans="1:13">
      <c r="A102" s="1459" t="s">
        <v>5082</v>
      </c>
      <c r="B102" s="1447"/>
      <c r="C102" s="1447"/>
      <c r="D102" s="1447"/>
      <c r="E102" s="1447"/>
      <c r="F102" s="1447"/>
      <c r="G102" s="1447"/>
      <c r="H102" s="1447"/>
      <c r="I102" s="1447"/>
      <c r="J102" s="1451"/>
      <c r="L102" s="1444" t="s">
        <v>5082</v>
      </c>
      <c r="M102" s="1805" t="s">
        <v>5082</v>
      </c>
    </row>
    <row r="103" spans="1:13" ht="15.95" customHeight="1">
      <c r="A103" s="1459" t="s">
        <v>8096</v>
      </c>
      <c r="B103" s="1447"/>
      <c r="C103" s="2142" t="s">
        <v>7756</v>
      </c>
      <c r="D103" s="2142"/>
      <c r="E103" s="2142"/>
      <c r="F103" s="2142"/>
      <c r="G103" s="2142"/>
      <c r="H103" s="2142"/>
      <c r="I103" s="2143" t="s">
        <v>7934</v>
      </c>
      <c r="J103" s="2143"/>
      <c r="L103" s="1444" t="s">
        <v>5082</v>
      </c>
      <c r="M103" s="1808" t="s">
        <v>5082</v>
      </c>
    </row>
    <row r="104" spans="1:13" ht="15.95" customHeight="1">
      <c r="A104" s="1459" t="s">
        <v>8130</v>
      </c>
      <c r="B104" s="1447"/>
      <c r="C104" s="2146" t="s">
        <v>7770</v>
      </c>
      <c r="D104" s="2146"/>
      <c r="E104" s="2146"/>
      <c r="F104" s="2146"/>
      <c r="G104" s="2146"/>
      <c r="H104" s="2146"/>
      <c r="I104" s="2145">
        <v>22</v>
      </c>
      <c r="J104" s="2145"/>
      <c r="L104" s="1444">
        <v>18.04</v>
      </c>
      <c r="M104" s="1805">
        <f>L104*0.975609756</f>
        <v>17.599999998239998</v>
      </c>
    </row>
    <row r="105" spans="1:13" ht="15.95" customHeight="1">
      <c r="A105" s="1459" t="s">
        <v>8131</v>
      </c>
      <c r="B105" s="1447"/>
      <c r="C105" s="2146" t="s">
        <v>8008</v>
      </c>
      <c r="D105" s="2146"/>
      <c r="E105" s="2146"/>
      <c r="F105" s="2146"/>
      <c r="G105" s="2146"/>
      <c r="H105" s="2146"/>
      <c r="I105" s="2145">
        <v>43.5</v>
      </c>
      <c r="J105" s="2145"/>
      <c r="L105" s="1444">
        <v>35.669999999999995</v>
      </c>
      <c r="M105" s="1805">
        <f t="shared" ref="M105" si="7">L105*0.975609756</f>
        <v>34.799999996519993</v>
      </c>
    </row>
    <row r="106" spans="1:13">
      <c r="A106" s="1459" t="s">
        <v>5082</v>
      </c>
      <c r="B106" s="1447"/>
      <c r="C106" s="1447"/>
      <c r="D106" s="1447"/>
      <c r="E106" s="1447"/>
      <c r="F106" s="1447"/>
      <c r="G106" s="1447"/>
      <c r="H106" s="1447"/>
      <c r="I106" s="1447"/>
      <c r="J106" s="1451"/>
      <c r="L106" s="1444" t="s">
        <v>5082</v>
      </c>
      <c r="M106" s="1805" t="s">
        <v>5082</v>
      </c>
    </row>
    <row r="107" spans="1:13">
      <c r="A107" s="1459" t="s">
        <v>5082</v>
      </c>
      <c r="B107" s="1447"/>
      <c r="C107" s="1447"/>
      <c r="D107" s="1447"/>
      <c r="E107" s="1447"/>
      <c r="F107" s="1447"/>
      <c r="G107" s="1447"/>
      <c r="H107" s="1447"/>
      <c r="I107" s="1447"/>
      <c r="J107" s="1451"/>
      <c r="L107" s="1444" t="s">
        <v>5082</v>
      </c>
      <c r="M107" s="1805" t="s">
        <v>5082</v>
      </c>
    </row>
    <row r="108" spans="1:13" ht="20.100000000000001" customHeight="1">
      <c r="A108" s="1459" t="s">
        <v>5082</v>
      </c>
      <c r="B108" s="1440" t="s">
        <v>7792</v>
      </c>
      <c r="C108" s="1447"/>
      <c r="D108" s="1447"/>
      <c r="E108" s="1447"/>
      <c r="F108" s="1447"/>
      <c r="G108" s="1447"/>
      <c r="H108" s="1447"/>
      <c r="I108" s="1447"/>
      <c r="J108" s="1451"/>
      <c r="L108" s="1444" t="s">
        <v>5082</v>
      </c>
      <c r="M108" s="1805" t="s">
        <v>5082</v>
      </c>
    </row>
    <row r="109" spans="1:13" ht="15.95" customHeight="1">
      <c r="A109" s="1459" t="s">
        <v>5082</v>
      </c>
      <c r="B109" s="1447"/>
      <c r="C109" s="1447"/>
      <c r="D109" s="1447"/>
      <c r="E109" s="1447"/>
      <c r="F109" s="1447"/>
      <c r="G109" s="1447"/>
      <c r="H109" s="1447"/>
      <c r="I109" s="1447"/>
      <c r="J109" s="1451"/>
      <c r="L109" s="1444" t="s">
        <v>5082</v>
      </c>
      <c r="M109" s="1805" t="s">
        <v>5082</v>
      </c>
    </row>
    <row r="110" spans="1:13" ht="15.95" customHeight="1">
      <c r="A110" s="1459" t="s">
        <v>5082</v>
      </c>
      <c r="B110" s="2147" t="s">
        <v>7793</v>
      </c>
      <c r="C110" s="2147"/>
      <c r="D110" s="2147"/>
      <c r="E110" s="2147"/>
      <c r="F110" s="2147"/>
      <c r="G110" s="2147"/>
      <c r="H110" s="2147"/>
      <c r="I110" s="2147"/>
      <c r="J110" s="2147"/>
      <c r="K110" s="1449"/>
      <c r="L110" s="1449" t="s">
        <v>5082</v>
      </c>
      <c r="M110" s="1806" t="s">
        <v>5082</v>
      </c>
    </row>
    <row r="111" spans="1:13" ht="15.95" customHeight="1">
      <c r="A111" s="1459" t="s">
        <v>5082</v>
      </c>
      <c r="B111" s="1447"/>
      <c r="C111" s="1447"/>
      <c r="D111" s="1447"/>
      <c r="E111" s="1447"/>
      <c r="F111" s="1447"/>
      <c r="G111" s="1447"/>
      <c r="H111" s="1447"/>
      <c r="I111" s="1447"/>
      <c r="J111" s="1451"/>
      <c r="L111" s="1444" t="s">
        <v>5082</v>
      </c>
      <c r="M111" s="1805" t="s">
        <v>5082</v>
      </c>
    </row>
    <row r="112" spans="1:13" ht="15.95" customHeight="1">
      <c r="A112" s="1458" t="s">
        <v>8132</v>
      </c>
      <c r="B112" s="1468"/>
      <c r="C112" s="1458"/>
      <c r="D112" s="1458"/>
      <c r="E112" s="1458"/>
      <c r="F112" s="1458"/>
      <c r="G112" s="1458"/>
      <c r="H112" s="1458"/>
      <c r="I112" s="1458"/>
      <c r="J112" s="1458"/>
      <c r="K112" s="1449"/>
      <c r="L112" s="1449" t="s">
        <v>5082</v>
      </c>
      <c r="M112" s="1806" t="s">
        <v>5082</v>
      </c>
    </row>
    <row r="113" spans="1:13" ht="15.95" customHeight="1">
      <c r="A113" s="1459" t="s">
        <v>5082</v>
      </c>
      <c r="B113" s="1447"/>
      <c r="C113" s="1447"/>
      <c r="D113" s="1447"/>
      <c r="E113" s="1447"/>
      <c r="F113" s="1447"/>
      <c r="G113" s="1447"/>
      <c r="H113" s="1447"/>
      <c r="I113" s="1447"/>
      <c r="J113" s="1451"/>
      <c r="L113" s="1444" t="s">
        <v>5082</v>
      </c>
      <c r="M113" s="1805" t="s">
        <v>5082</v>
      </c>
    </row>
    <row r="114" spans="1:13" ht="15.95" customHeight="1">
      <c r="A114" s="1459" t="s">
        <v>8096</v>
      </c>
      <c r="B114" s="1447"/>
      <c r="C114" s="2142" t="s">
        <v>7756</v>
      </c>
      <c r="D114" s="2142"/>
      <c r="E114" s="2142"/>
      <c r="F114" s="2142"/>
      <c r="G114" s="2142"/>
      <c r="H114" s="2142"/>
      <c r="I114" s="2143" t="s">
        <v>7934</v>
      </c>
      <c r="J114" s="2143"/>
      <c r="K114" s="1446" t="s">
        <v>7935</v>
      </c>
      <c r="L114" s="1444" t="s">
        <v>5082</v>
      </c>
      <c r="M114" s="1805" t="s">
        <v>5082</v>
      </c>
    </row>
    <row r="115" spans="1:13" ht="15.95" customHeight="1">
      <c r="A115" s="1459" t="s">
        <v>8133</v>
      </c>
      <c r="B115" s="1447"/>
      <c r="C115" s="2151" t="s">
        <v>8009</v>
      </c>
      <c r="D115" s="2151"/>
      <c r="E115" s="2151"/>
      <c r="F115" s="2151"/>
      <c r="G115" s="2151"/>
      <c r="H115" s="2151"/>
      <c r="I115" s="2152">
        <v>1130</v>
      </c>
      <c r="J115" s="2152"/>
      <c r="K115" s="1444">
        <v>924</v>
      </c>
      <c r="L115" s="1444">
        <f>K115*0.82</f>
        <v>757.68</v>
      </c>
      <c r="M115" s="1805">
        <f>L115*0.975609756</f>
        <v>739.19999992607995</v>
      </c>
    </row>
    <row r="116" spans="1:13" ht="15.95" customHeight="1">
      <c r="A116" s="1459" t="s">
        <v>8134</v>
      </c>
      <c r="B116" s="1447"/>
      <c r="C116" s="2150" t="s">
        <v>8074</v>
      </c>
      <c r="D116" s="2150"/>
      <c r="E116" s="2150"/>
      <c r="F116" s="2150"/>
      <c r="G116" s="2150"/>
      <c r="H116" s="2150"/>
      <c r="I116" s="2145">
        <v>865</v>
      </c>
      <c r="J116" s="2145"/>
      <c r="K116" s="1444">
        <v>666</v>
      </c>
      <c r="L116" s="1444">
        <f>K116*0.82</f>
        <v>546.12</v>
      </c>
      <c r="M116" s="1805">
        <f t="shared" ref="M116" si="8">L116*0.975609756</f>
        <v>532.79999994672005</v>
      </c>
    </row>
    <row r="117" spans="1:13" ht="15.95" customHeight="1">
      <c r="A117" s="1459" t="s">
        <v>5082</v>
      </c>
      <c r="B117" s="1447"/>
      <c r="C117" s="1454"/>
      <c r="D117" s="1454"/>
      <c r="E117" s="1454"/>
      <c r="F117" s="1454"/>
      <c r="G117" s="1454"/>
      <c r="H117" s="1454"/>
      <c r="I117" s="1448"/>
      <c r="J117" s="1448"/>
    </row>
    <row r="118" spans="1:13" ht="15.95" customHeight="1">
      <c r="A118" s="1459" t="s">
        <v>8135</v>
      </c>
      <c r="B118" s="1447"/>
      <c r="C118" s="2151" t="s">
        <v>8087</v>
      </c>
      <c r="D118" s="2151"/>
      <c r="E118" s="2151"/>
      <c r="F118" s="2151"/>
      <c r="G118" s="2151"/>
      <c r="H118" s="2151"/>
      <c r="I118" s="2152">
        <v>1195</v>
      </c>
      <c r="J118" s="2152"/>
      <c r="K118" s="1444">
        <v>927</v>
      </c>
      <c r="L118" s="1444">
        <f>K118*0.82</f>
        <v>760.14</v>
      </c>
      <c r="M118" s="1805">
        <f>L118*0.975609756</f>
        <v>741.59999992583994</v>
      </c>
    </row>
    <row r="119" spans="1:13" ht="15.95" customHeight="1">
      <c r="A119" s="1459" t="s">
        <v>8136</v>
      </c>
      <c r="B119" s="1447"/>
      <c r="C119" s="2150" t="s">
        <v>8086</v>
      </c>
      <c r="D119" s="2150"/>
      <c r="E119" s="2150"/>
      <c r="F119" s="2150"/>
      <c r="G119" s="2150"/>
      <c r="H119" s="2150"/>
      <c r="I119" s="2145">
        <v>930</v>
      </c>
      <c r="J119" s="2145"/>
      <c r="K119" s="1444">
        <v>669</v>
      </c>
      <c r="L119" s="1444">
        <f>K119*0.82</f>
        <v>548.57999999999993</v>
      </c>
      <c r="M119" s="1805">
        <f t="shared" ref="M119" si="9">L119*0.975609756</f>
        <v>535.19999994647992</v>
      </c>
    </row>
    <row r="120" spans="1:13" ht="15.95" customHeight="1">
      <c r="A120" s="1459" t="s">
        <v>5082</v>
      </c>
      <c r="B120" s="1447"/>
      <c r="C120" s="1454"/>
      <c r="D120" s="1454"/>
      <c r="E120" s="1454"/>
      <c r="F120" s="1454"/>
      <c r="G120" s="1454"/>
      <c r="H120" s="1454"/>
      <c r="I120" s="1448"/>
      <c r="J120" s="1448"/>
    </row>
    <row r="121" spans="1:13" ht="15.95" customHeight="1">
      <c r="A121" s="1459" t="s">
        <v>8137</v>
      </c>
      <c r="B121" s="1447"/>
      <c r="C121" s="2151" t="s">
        <v>8088</v>
      </c>
      <c r="D121" s="2151"/>
      <c r="E121" s="2151"/>
      <c r="F121" s="2151"/>
      <c r="G121" s="2151"/>
      <c r="H121" s="2151"/>
      <c r="I121" s="2152">
        <v>1375</v>
      </c>
      <c r="J121" s="2152"/>
      <c r="K121" s="1444">
        <v>1120</v>
      </c>
      <c r="L121" s="1444">
        <f>K121*0.82</f>
        <v>918.4</v>
      </c>
      <c r="M121" s="1805">
        <f>L121*0.975609756</f>
        <v>895.99999991039999</v>
      </c>
    </row>
    <row r="122" spans="1:13" ht="15.95" customHeight="1">
      <c r="A122" s="1459" t="s">
        <v>8138</v>
      </c>
      <c r="B122" s="1447"/>
      <c r="C122" s="2150" t="s">
        <v>8082</v>
      </c>
      <c r="D122" s="2150"/>
      <c r="E122" s="2150"/>
      <c r="F122" s="2150"/>
      <c r="G122" s="2150"/>
      <c r="H122" s="2150"/>
      <c r="I122" s="2145">
        <v>1110</v>
      </c>
      <c r="J122" s="2145"/>
      <c r="K122" s="1444">
        <v>862</v>
      </c>
      <c r="L122" s="1444">
        <f>K122*0.82</f>
        <v>706.83999999999992</v>
      </c>
      <c r="M122" s="1805">
        <f t="shared" ref="M122:M124" si="10">L122*0.975609756</f>
        <v>689.59999993103986</v>
      </c>
    </row>
    <row r="123" spans="1:13" ht="15.95" customHeight="1">
      <c r="A123" s="1459" t="s">
        <v>5082</v>
      </c>
      <c r="B123" s="1447"/>
      <c r="C123" s="1454"/>
      <c r="D123" s="1454"/>
      <c r="E123" s="1454"/>
      <c r="F123" s="1454"/>
      <c r="G123" s="1454"/>
      <c r="H123" s="1454"/>
      <c r="I123" s="1448"/>
      <c r="J123" s="1448"/>
    </row>
    <row r="124" spans="1:13" ht="15.95" customHeight="1">
      <c r="A124" s="1459" t="s">
        <v>8139</v>
      </c>
      <c r="B124" s="1447"/>
      <c r="C124" s="2150" t="s">
        <v>8084</v>
      </c>
      <c r="D124" s="2150"/>
      <c r="E124" s="2150"/>
      <c r="F124" s="2150"/>
      <c r="G124" s="2150"/>
      <c r="H124" s="2150"/>
      <c r="I124" s="2145">
        <v>1395</v>
      </c>
      <c r="J124" s="2145"/>
      <c r="K124" s="1444">
        <v>1072</v>
      </c>
      <c r="L124" s="1444">
        <f>K124*0.82</f>
        <v>879.04</v>
      </c>
      <c r="M124" s="1805">
        <f t="shared" si="10"/>
        <v>857.59999991424002</v>
      </c>
    </row>
    <row r="125" spans="1:13" ht="15.95" customHeight="1">
      <c r="A125" s="1459" t="s">
        <v>5082</v>
      </c>
      <c r="B125" s="1447"/>
      <c r="C125" s="1454"/>
      <c r="D125" s="1454"/>
      <c r="E125" s="1454"/>
      <c r="F125" s="1454"/>
      <c r="G125" s="1454"/>
      <c r="H125" s="1454"/>
      <c r="I125" s="1448"/>
      <c r="J125" s="1448"/>
    </row>
    <row r="126" spans="1:13" ht="15.95" customHeight="1">
      <c r="A126" s="1459" t="s">
        <v>5082</v>
      </c>
      <c r="B126" s="1447"/>
      <c r="C126" s="1455"/>
      <c r="D126" s="1455"/>
      <c r="E126" s="1455"/>
      <c r="F126" s="1455"/>
      <c r="G126" s="1455"/>
      <c r="H126" s="1455"/>
      <c r="J126" s="247"/>
      <c r="K126" s="247"/>
      <c r="L126" s="247"/>
      <c r="M126" s="1807"/>
    </row>
    <row r="127" spans="1:13" ht="15.95" customHeight="1">
      <c r="A127" s="1459" t="s">
        <v>8140</v>
      </c>
      <c r="B127" s="1447"/>
      <c r="C127" s="2150" t="s">
        <v>8085</v>
      </c>
      <c r="D127" s="2150"/>
      <c r="E127" s="2150"/>
      <c r="F127" s="2150"/>
      <c r="G127" s="2150"/>
      <c r="H127" s="2150"/>
      <c r="I127" s="2145">
        <v>1683</v>
      </c>
      <c r="J127" s="2145"/>
      <c r="L127" s="1444">
        <v>1380.06</v>
      </c>
      <c r="M127" s="1805">
        <f>L127*0.975609756</f>
        <v>1346.3999998653599</v>
      </c>
    </row>
    <row r="128" spans="1:13" ht="15.95" customHeight="1">
      <c r="A128" s="1459" t="s">
        <v>8141</v>
      </c>
      <c r="B128" s="1447"/>
      <c r="C128" s="2150" t="s">
        <v>8083</v>
      </c>
      <c r="D128" s="2150"/>
      <c r="E128" s="2150"/>
      <c r="F128" s="2150"/>
      <c r="G128" s="2150"/>
      <c r="H128" s="2150"/>
      <c r="I128" s="2145">
        <v>1948</v>
      </c>
      <c r="J128" s="2145"/>
      <c r="L128" s="1444">
        <v>1597.36</v>
      </c>
      <c r="M128" s="1805">
        <f t="shared" ref="M128" si="11">L128*0.975609756</f>
        <v>1558.39999984416</v>
      </c>
    </row>
    <row r="129" spans="1:13" ht="15.95" customHeight="1">
      <c r="A129" s="1459" t="s">
        <v>5082</v>
      </c>
      <c r="B129" s="1447"/>
      <c r="C129" s="1447"/>
      <c r="D129" s="1447"/>
      <c r="E129" s="1447"/>
      <c r="F129" s="1447"/>
      <c r="G129" s="1447"/>
      <c r="H129" s="1447"/>
      <c r="I129" s="1447"/>
      <c r="J129" s="1451"/>
      <c r="L129" s="1444" t="s">
        <v>5082</v>
      </c>
      <c r="M129" s="1805" t="s">
        <v>5082</v>
      </c>
    </row>
    <row r="130" spans="1:13" ht="15.95" customHeight="1">
      <c r="A130" s="1468" t="s">
        <v>8142</v>
      </c>
      <c r="B130" s="1468"/>
      <c r="C130" s="1458"/>
      <c r="D130" s="1458"/>
      <c r="E130" s="1458"/>
      <c r="F130" s="1458"/>
      <c r="G130" s="1458"/>
      <c r="H130" s="1458"/>
      <c r="I130" s="1458"/>
      <c r="J130" s="1458"/>
      <c r="K130" s="1449"/>
      <c r="L130" s="1449" t="s">
        <v>5082</v>
      </c>
      <c r="M130" s="1806" t="s">
        <v>5082</v>
      </c>
    </row>
    <row r="131" spans="1:13" ht="15.95" customHeight="1">
      <c r="A131" s="1459" t="s">
        <v>5082</v>
      </c>
      <c r="B131" s="1447"/>
      <c r="C131" s="1447"/>
      <c r="D131" s="1447"/>
      <c r="E131" s="1447"/>
      <c r="F131" s="1447"/>
      <c r="G131" s="1447"/>
      <c r="H131" s="1447"/>
      <c r="I131" s="1447"/>
      <c r="J131" s="1451"/>
      <c r="L131" s="1444" t="s">
        <v>5082</v>
      </c>
      <c r="M131" s="1805" t="s">
        <v>5082</v>
      </c>
    </row>
    <row r="132" spans="1:13" ht="15.95" customHeight="1">
      <c r="A132" s="1459" t="s">
        <v>8096</v>
      </c>
      <c r="B132" s="1447"/>
      <c r="C132" s="2142" t="s">
        <v>7756</v>
      </c>
      <c r="D132" s="2142"/>
      <c r="E132" s="2142"/>
      <c r="F132" s="2142"/>
      <c r="G132" s="2142"/>
      <c r="H132" s="2142"/>
      <c r="I132" s="2143" t="s">
        <v>7934</v>
      </c>
      <c r="J132" s="2143"/>
      <c r="K132" s="1446" t="s">
        <v>7935</v>
      </c>
      <c r="L132" s="1444" t="s">
        <v>5082</v>
      </c>
      <c r="M132" s="1805" t="s">
        <v>5082</v>
      </c>
    </row>
    <row r="133" spans="1:13" ht="15.95" customHeight="1">
      <c r="A133" s="1459" t="s">
        <v>8143</v>
      </c>
      <c r="B133" s="1447"/>
      <c r="C133" s="2146" t="s">
        <v>8010</v>
      </c>
      <c r="D133" s="2146"/>
      <c r="E133" s="2146"/>
      <c r="F133" s="2146"/>
      <c r="G133" s="2146"/>
      <c r="H133" s="2146"/>
      <c r="I133" s="2145">
        <v>610</v>
      </c>
      <c r="J133" s="2145"/>
      <c r="K133" s="1444">
        <v>474</v>
      </c>
      <c r="L133" s="1444">
        <f t="shared" ref="L133:L135" si="12">K133*0.82</f>
        <v>388.67999999999995</v>
      </c>
      <c r="M133" s="1805">
        <f>L133*0.975609756</f>
        <v>379.19999996207997</v>
      </c>
    </row>
    <row r="134" spans="1:13" ht="15.95" customHeight="1">
      <c r="A134" s="1459" t="s">
        <v>8144</v>
      </c>
      <c r="B134" s="1447"/>
      <c r="C134" s="2146" t="s">
        <v>8011</v>
      </c>
      <c r="D134" s="2146"/>
      <c r="E134" s="2146"/>
      <c r="F134" s="2146"/>
      <c r="G134" s="2146"/>
      <c r="H134" s="2146"/>
      <c r="I134" s="2145">
        <v>675</v>
      </c>
      <c r="J134" s="2145"/>
      <c r="K134" s="1444">
        <v>477</v>
      </c>
      <c r="L134" s="1444">
        <f t="shared" si="12"/>
        <v>391.14</v>
      </c>
      <c r="M134" s="1805">
        <f t="shared" ref="M134:M137" si="13">L134*0.975609756</f>
        <v>381.59999996184001</v>
      </c>
    </row>
    <row r="135" spans="1:13" ht="15.95" customHeight="1">
      <c r="A135" s="1459" t="s">
        <v>8145</v>
      </c>
      <c r="B135" s="1447"/>
      <c r="C135" s="2146" t="s">
        <v>8012</v>
      </c>
      <c r="D135" s="2146"/>
      <c r="E135" s="2146"/>
      <c r="F135" s="2146"/>
      <c r="G135" s="2146"/>
      <c r="H135" s="2146"/>
      <c r="I135" s="2145">
        <v>855</v>
      </c>
      <c r="J135" s="2145"/>
      <c r="K135" s="1444">
        <v>670</v>
      </c>
      <c r="L135" s="1444">
        <f t="shared" si="12"/>
        <v>549.4</v>
      </c>
      <c r="M135" s="1805">
        <f t="shared" si="13"/>
        <v>535.99999994639995</v>
      </c>
    </row>
    <row r="136" spans="1:13" ht="15.95" customHeight="1">
      <c r="A136" s="1459" t="s">
        <v>8146</v>
      </c>
      <c r="B136" s="1447"/>
      <c r="C136" s="2146" t="s">
        <v>8013</v>
      </c>
      <c r="D136" s="2146"/>
      <c r="E136" s="2146"/>
      <c r="F136" s="2146"/>
      <c r="G136" s="2146"/>
      <c r="H136" s="2146"/>
      <c r="I136" s="2145">
        <v>1100</v>
      </c>
      <c r="J136" s="2145"/>
      <c r="K136" s="1444">
        <v>896</v>
      </c>
      <c r="L136" s="1444">
        <f>K136*0.82</f>
        <v>734.71999999999991</v>
      </c>
      <c r="M136" s="1805">
        <f t="shared" si="13"/>
        <v>716.79999992831995</v>
      </c>
    </row>
    <row r="137" spans="1:13" ht="15.95" customHeight="1">
      <c r="A137" s="1459" t="s">
        <v>8147</v>
      </c>
      <c r="B137" s="1447"/>
      <c r="C137" s="2146" t="s">
        <v>8003</v>
      </c>
      <c r="D137" s="2146"/>
      <c r="E137" s="2146"/>
      <c r="F137" s="2146"/>
      <c r="G137" s="2146"/>
      <c r="H137" s="2146"/>
      <c r="I137" s="2145">
        <v>1428</v>
      </c>
      <c r="J137" s="2145"/>
      <c r="L137" s="1444">
        <v>1170.96</v>
      </c>
      <c r="M137" s="1805">
        <f t="shared" si="13"/>
        <v>1142.3999998857601</v>
      </c>
    </row>
    <row r="138" spans="1:13">
      <c r="A138" s="1459" t="s">
        <v>5082</v>
      </c>
      <c r="B138" s="1447"/>
      <c r="C138" s="1447"/>
      <c r="D138" s="1447"/>
      <c r="E138" s="1447"/>
      <c r="F138" s="1447"/>
      <c r="G138" s="1447"/>
      <c r="H138" s="1447"/>
      <c r="I138" s="1447"/>
      <c r="J138" s="1451"/>
      <c r="L138" s="1444" t="s">
        <v>5082</v>
      </c>
      <c r="M138" s="1805" t="s">
        <v>5082</v>
      </c>
    </row>
    <row r="139" spans="1:13" ht="18">
      <c r="A139" s="1459" t="s">
        <v>5082</v>
      </c>
      <c r="B139" s="2147" t="s">
        <v>7794</v>
      </c>
      <c r="C139" s="2147"/>
      <c r="D139" s="2147"/>
      <c r="E139" s="2147"/>
      <c r="F139" s="2147"/>
      <c r="G139" s="2147"/>
      <c r="H139" s="2147"/>
      <c r="I139" s="2147"/>
      <c r="J139" s="2147"/>
      <c r="K139" s="1449"/>
      <c r="L139" s="1449" t="s">
        <v>5082</v>
      </c>
      <c r="M139" s="1806" t="s">
        <v>5082</v>
      </c>
    </row>
    <row r="140" spans="1:13" ht="15.95" customHeight="1">
      <c r="A140" s="1459" t="s">
        <v>5082</v>
      </c>
      <c r="B140" s="1447"/>
      <c r="C140" s="1447"/>
      <c r="D140" s="1447"/>
      <c r="E140" s="1447"/>
      <c r="F140" s="1447"/>
      <c r="G140" s="1447"/>
      <c r="H140" s="1447"/>
      <c r="I140" s="1447"/>
      <c r="J140" s="1451"/>
      <c r="L140" s="1444" t="s">
        <v>5082</v>
      </c>
      <c r="M140" s="1805" t="s">
        <v>5082</v>
      </c>
    </row>
    <row r="141" spans="1:13">
      <c r="A141" s="1458" t="s">
        <v>8436</v>
      </c>
      <c r="B141" s="1468"/>
      <c r="C141" s="2148"/>
      <c r="D141" s="2148"/>
      <c r="E141" s="2148"/>
      <c r="F141" s="2148"/>
      <c r="G141" s="2148"/>
      <c r="H141" s="2148"/>
      <c r="I141" s="2148"/>
      <c r="J141" s="2148"/>
      <c r="K141" s="1449"/>
      <c r="L141" s="1449" t="s">
        <v>5082</v>
      </c>
      <c r="M141" s="1806" t="s">
        <v>5082</v>
      </c>
    </row>
    <row r="142" spans="1:13">
      <c r="A142" s="1459" t="s">
        <v>5082</v>
      </c>
      <c r="B142" s="1447"/>
      <c r="C142" s="1447"/>
      <c r="D142" s="1447"/>
      <c r="E142" s="1447"/>
      <c r="F142" s="1447"/>
      <c r="G142" s="1447"/>
      <c r="H142" s="1447"/>
      <c r="I142" s="1447"/>
      <c r="J142" s="1451"/>
      <c r="L142" s="1444" t="s">
        <v>5082</v>
      </c>
      <c r="M142" s="1805" t="s">
        <v>5082</v>
      </c>
    </row>
    <row r="143" spans="1:13" ht="15.95" customHeight="1">
      <c r="A143" s="1459" t="s">
        <v>8096</v>
      </c>
      <c r="B143" s="1447"/>
      <c r="C143" s="2142" t="s">
        <v>7756</v>
      </c>
      <c r="D143" s="2142"/>
      <c r="E143" s="2142"/>
      <c r="F143" s="2142"/>
      <c r="G143" s="2142"/>
      <c r="H143" s="2142"/>
      <c r="I143" s="2143" t="s">
        <v>7934</v>
      </c>
      <c r="J143" s="2143"/>
      <c r="K143" s="1446" t="s">
        <v>7935</v>
      </c>
      <c r="L143" s="1444" t="s">
        <v>5082</v>
      </c>
      <c r="M143" s="1805" t="s">
        <v>5082</v>
      </c>
    </row>
    <row r="144" spans="1:13" ht="15.95" customHeight="1">
      <c r="A144" s="1459" t="s">
        <v>8148</v>
      </c>
      <c r="B144" s="1447"/>
      <c r="C144" s="2146" t="s">
        <v>7979</v>
      </c>
      <c r="D144" s="2146"/>
      <c r="E144" s="2146"/>
      <c r="F144" s="2146"/>
      <c r="G144" s="2146"/>
      <c r="H144" s="2146"/>
      <c r="I144" s="2145">
        <v>210</v>
      </c>
      <c r="J144" s="2145"/>
      <c r="K144" s="1444">
        <v>175</v>
      </c>
      <c r="L144" s="1444">
        <f t="shared" ref="L144:L146" si="14">K144*0.82</f>
        <v>143.5</v>
      </c>
      <c r="M144" s="1805">
        <f t="shared" ref="M144:M147" si="15">L144*0.975609756</f>
        <v>139.99999998600001</v>
      </c>
    </row>
    <row r="145" spans="1:13" ht="15.95" customHeight="1">
      <c r="A145" s="1459" t="s">
        <v>8149</v>
      </c>
      <c r="B145" s="1447"/>
      <c r="C145" s="2146" t="s">
        <v>8014</v>
      </c>
      <c r="D145" s="2146"/>
      <c r="E145" s="2146"/>
      <c r="F145" s="2146"/>
      <c r="G145" s="2146"/>
      <c r="H145" s="2146"/>
      <c r="I145" s="2145">
        <v>250</v>
      </c>
      <c r="J145" s="2145"/>
      <c r="K145" s="1444">
        <v>213</v>
      </c>
      <c r="L145" s="1444">
        <f t="shared" si="14"/>
        <v>174.66</v>
      </c>
      <c r="M145" s="1805">
        <f t="shared" si="15"/>
        <v>170.39999998296</v>
      </c>
    </row>
    <row r="146" spans="1:13" ht="15.95" customHeight="1">
      <c r="A146" s="1459" t="s">
        <v>8150</v>
      </c>
      <c r="B146" s="1447"/>
      <c r="C146" s="2146" t="s">
        <v>7980</v>
      </c>
      <c r="D146" s="2146"/>
      <c r="E146" s="2146"/>
      <c r="F146" s="2146"/>
      <c r="G146" s="2146"/>
      <c r="H146" s="2146"/>
      <c r="I146" s="2145">
        <v>240</v>
      </c>
      <c r="J146" s="2145"/>
      <c r="K146" s="1444">
        <v>206</v>
      </c>
      <c r="L146" s="1444">
        <f t="shared" si="14"/>
        <v>168.92</v>
      </c>
      <c r="M146" s="1805">
        <f t="shared" si="15"/>
        <v>164.79999998352</v>
      </c>
    </row>
    <row r="147" spans="1:13" ht="15.95" customHeight="1">
      <c r="A147" s="1459" t="s">
        <v>8151</v>
      </c>
      <c r="B147" s="1447"/>
      <c r="C147" s="2146" t="s">
        <v>7981</v>
      </c>
      <c r="D147" s="2146"/>
      <c r="E147" s="2146"/>
      <c r="F147" s="2146"/>
      <c r="G147" s="2146"/>
      <c r="H147" s="2146"/>
      <c r="I147" s="2145">
        <v>305</v>
      </c>
      <c r="J147" s="2145"/>
      <c r="K147" s="1444">
        <v>260</v>
      </c>
      <c r="L147" s="1444">
        <f>K147*0.82</f>
        <v>213.2</v>
      </c>
      <c r="M147" s="1805">
        <f t="shared" si="15"/>
        <v>207.9999999792</v>
      </c>
    </row>
    <row r="148" spans="1:13">
      <c r="A148" s="1459" t="s">
        <v>5082</v>
      </c>
      <c r="B148" s="1447"/>
      <c r="C148" s="1447"/>
      <c r="D148" s="1447"/>
      <c r="E148" s="1447"/>
      <c r="F148" s="1447"/>
      <c r="G148" s="1447"/>
      <c r="H148" s="1447"/>
      <c r="I148" s="1447"/>
      <c r="J148" s="1451"/>
      <c r="L148" s="1444" t="s">
        <v>5082</v>
      </c>
      <c r="M148" s="1805" t="s">
        <v>5082</v>
      </c>
    </row>
    <row r="149" spans="1:13">
      <c r="A149" s="1468" t="s">
        <v>8152</v>
      </c>
      <c r="B149" s="1468"/>
      <c r="C149" s="1458"/>
      <c r="D149" s="1458"/>
      <c r="E149" s="1458"/>
      <c r="F149" s="1458"/>
      <c r="G149" s="1458"/>
      <c r="H149" s="1458"/>
      <c r="I149" s="1458"/>
      <c r="J149" s="1458"/>
      <c r="K149" s="1449"/>
      <c r="L149" s="1449" t="s">
        <v>5082</v>
      </c>
      <c r="M149" s="1806" t="s">
        <v>5082</v>
      </c>
    </row>
    <row r="150" spans="1:13">
      <c r="A150" s="1459" t="s">
        <v>5082</v>
      </c>
      <c r="B150" s="1447"/>
      <c r="C150" s="1447"/>
      <c r="D150" s="1447"/>
      <c r="E150" s="1447"/>
      <c r="F150" s="1447"/>
      <c r="G150" s="1447"/>
      <c r="H150" s="1447"/>
      <c r="I150" s="1447"/>
      <c r="J150" s="1451"/>
      <c r="L150" s="1444" t="s">
        <v>5082</v>
      </c>
      <c r="M150" s="1805" t="s">
        <v>5082</v>
      </c>
    </row>
    <row r="151" spans="1:13" ht="15.95" customHeight="1">
      <c r="A151" s="1459" t="s">
        <v>8096</v>
      </c>
      <c r="B151" s="1447"/>
      <c r="C151" s="2142" t="s">
        <v>7756</v>
      </c>
      <c r="D151" s="2142"/>
      <c r="E151" s="2142"/>
      <c r="F151" s="2142"/>
      <c r="G151" s="2142"/>
      <c r="H151" s="2142"/>
      <c r="I151" s="2143" t="s">
        <v>7934</v>
      </c>
      <c r="J151" s="2143"/>
      <c r="K151" s="1446" t="s">
        <v>7935</v>
      </c>
      <c r="L151" s="1444" t="s">
        <v>5082</v>
      </c>
      <c r="M151" s="1805" t="s">
        <v>5082</v>
      </c>
    </row>
    <row r="152" spans="1:13" ht="15.95" customHeight="1">
      <c r="A152" s="1459" t="s">
        <v>8153</v>
      </c>
      <c r="B152" s="1447"/>
      <c r="C152" s="2146" t="s">
        <v>7795</v>
      </c>
      <c r="D152" s="2146"/>
      <c r="E152" s="2146"/>
      <c r="F152" s="2146"/>
      <c r="G152" s="2146"/>
      <c r="H152" s="2146"/>
      <c r="I152" s="2145">
        <v>170</v>
      </c>
      <c r="J152" s="2145"/>
      <c r="K152" s="1444">
        <v>151</v>
      </c>
      <c r="L152" s="1444">
        <v>139.4</v>
      </c>
      <c r="M152" s="1805">
        <f t="shared" ref="M152:M157" si="16">L152*0.975609756</f>
        <v>135.99999998640001</v>
      </c>
    </row>
    <row r="153" spans="1:13" ht="15.95" customHeight="1">
      <c r="A153" s="1459" t="s">
        <v>8154</v>
      </c>
      <c r="B153" s="1447"/>
      <c r="C153" s="2146" t="s">
        <v>7991</v>
      </c>
      <c r="D153" s="2146"/>
      <c r="E153" s="2146"/>
      <c r="F153" s="2146"/>
      <c r="G153" s="2146"/>
      <c r="H153" s="2146"/>
      <c r="I153" s="2145">
        <v>45</v>
      </c>
      <c r="J153" s="2145"/>
      <c r="K153" s="1444">
        <v>38</v>
      </c>
      <c r="L153" s="1444">
        <v>36.9</v>
      </c>
      <c r="M153" s="1805">
        <f t="shared" si="16"/>
        <v>35.9999999964</v>
      </c>
    </row>
    <row r="154" spans="1:13" ht="15.95" customHeight="1">
      <c r="A154" s="1459" t="s">
        <v>8155</v>
      </c>
      <c r="B154" s="1447"/>
      <c r="C154" s="2146" t="s">
        <v>7796</v>
      </c>
      <c r="D154" s="2146"/>
      <c r="E154" s="2146"/>
      <c r="F154" s="2146"/>
      <c r="G154" s="2146"/>
      <c r="H154" s="2146"/>
      <c r="I154" s="2145">
        <v>55</v>
      </c>
      <c r="J154" s="2145"/>
      <c r="L154" s="1444">
        <v>45.099999999999994</v>
      </c>
      <c r="M154" s="1805">
        <f t="shared" si="16"/>
        <v>43.999999995599993</v>
      </c>
    </row>
    <row r="155" spans="1:13" ht="15.95" customHeight="1">
      <c r="A155" s="1459" t="s">
        <v>8156</v>
      </c>
      <c r="B155" s="1447"/>
      <c r="C155" s="2146" t="s">
        <v>7797</v>
      </c>
      <c r="D155" s="2146"/>
      <c r="E155" s="2146"/>
      <c r="F155" s="2146"/>
      <c r="G155" s="2146"/>
      <c r="H155" s="2146"/>
      <c r="I155" s="2145">
        <v>35</v>
      </c>
      <c r="J155" s="2145"/>
      <c r="L155" s="1444">
        <v>28.7</v>
      </c>
      <c r="M155" s="1805">
        <f t="shared" si="16"/>
        <v>27.9999999972</v>
      </c>
    </row>
    <row r="156" spans="1:13" ht="15.95" customHeight="1">
      <c r="A156" s="1459" t="s">
        <v>8157</v>
      </c>
      <c r="B156" s="1447"/>
      <c r="C156" s="2146" t="s">
        <v>7798</v>
      </c>
      <c r="D156" s="2146"/>
      <c r="E156" s="2146"/>
      <c r="F156" s="2146"/>
      <c r="G156" s="2146"/>
      <c r="H156" s="2146"/>
      <c r="I156" s="2145">
        <v>255</v>
      </c>
      <c r="J156" s="2145"/>
      <c r="L156" s="1444">
        <v>209.1</v>
      </c>
      <c r="M156" s="1805">
        <f t="shared" si="16"/>
        <v>203.99999997960001</v>
      </c>
    </row>
    <row r="157" spans="1:13" ht="15.95" customHeight="1">
      <c r="A157" s="1459" t="s">
        <v>8158</v>
      </c>
      <c r="B157" s="1447"/>
      <c r="C157" s="2146" t="s">
        <v>7799</v>
      </c>
      <c r="D157" s="2146"/>
      <c r="E157" s="2146"/>
      <c r="F157" s="2146"/>
      <c r="G157" s="2146"/>
      <c r="H157" s="2146"/>
      <c r="I157" s="2145">
        <v>8.4</v>
      </c>
      <c r="J157" s="2145"/>
      <c r="L157" s="1444">
        <v>6.8879999999999999</v>
      </c>
      <c r="M157" s="1805">
        <f t="shared" si="16"/>
        <v>6.7199999993279995</v>
      </c>
    </row>
    <row r="158" spans="1:13">
      <c r="A158" s="1459" t="s">
        <v>5082</v>
      </c>
      <c r="B158" s="1447"/>
      <c r="C158" s="1447"/>
      <c r="D158" s="1447"/>
      <c r="E158" s="1447"/>
      <c r="F158" s="1447"/>
      <c r="G158" s="1447"/>
      <c r="H158" s="1447"/>
      <c r="I158" s="1447"/>
      <c r="J158" s="1451"/>
      <c r="L158" s="1444" t="s">
        <v>5082</v>
      </c>
      <c r="M158" s="1805" t="s">
        <v>5082</v>
      </c>
    </row>
    <row r="159" spans="1:13" ht="15.95" customHeight="1">
      <c r="A159" s="1468" t="s">
        <v>8159</v>
      </c>
      <c r="B159" s="1468"/>
      <c r="C159" s="1458"/>
      <c r="D159" s="1458"/>
      <c r="E159" s="1458"/>
      <c r="F159" s="1458"/>
      <c r="G159" s="1458"/>
      <c r="H159" s="1458"/>
      <c r="I159" s="1458"/>
      <c r="J159" s="1458"/>
      <c r="K159" s="1449"/>
      <c r="L159" s="1449" t="s">
        <v>5082</v>
      </c>
      <c r="M159" s="1806" t="s">
        <v>5082</v>
      </c>
    </row>
    <row r="160" spans="1:13" ht="15.95" customHeight="1">
      <c r="A160" s="1459" t="s">
        <v>5082</v>
      </c>
      <c r="B160" s="1447"/>
      <c r="C160" s="1447"/>
      <c r="D160" s="1447"/>
      <c r="E160" s="1447"/>
      <c r="F160" s="1447"/>
      <c r="G160" s="1447"/>
      <c r="H160" s="1447"/>
      <c r="I160" s="1447"/>
      <c r="J160" s="1451"/>
      <c r="L160" s="1444" t="s">
        <v>5082</v>
      </c>
      <c r="M160" s="1805" t="s">
        <v>5082</v>
      </c>
    </row>
    <row r="161" spans="1:13" ht="15.95" customHeight="1">
      <c r="A161" s="1459" t="s">
        <v>8096</v>
      </c>
      <c r="B161" s="1447"/>
      <c r="C161" s="2142" t="s">
        <v>7756</v>
      </c>
      <c r="D161" s="2142"/>
      <c r="E161" s="2142"/>
      <c r="F161" s="2142"/>
      <c r="G161" s="2142"/>
      <c r="H161" s="2142"/>
      <c r="I161" s="2143" t="s">
        <v>7934</v>
      </c>
      <c r="J161" s="2143"/>
      <c r="L161" s="1444" t="s">
        <v>5082</v>
      </c>
      <c r="M161" s="1805" t="s">
        <v>5082</v>
      </c>
    </row>
    <row r="162" spans="1:13" ht="15.95" customHeight="1">
      <c r="A162" s="1459" t="s">
        <v>8160</v>
      </c>
      <c r="B162" s="1447"/>
      <c r="C162" s="2146" t="s">
        <v>7961</v>
      </c>
      <c r="D162" s="2146"/>
      <c r="E162" s="2146"/>
      <c r="F162" s="2146"/>
      <c r="G162" s="2146"/>
      <c r="H162" s="2146"/>
      <c r="I162" s="2145">
        <v>102</v>
      </c>
      <c r="J162" s="2145"/>
      <c r="L162" s="1444">
        <v>83.64</v>
      </c>
      <c r="M162" s="1805">
        <f t="shared" ref="M162:M163" si="17">L162*0.975609756</f>
        <v>81.599999991839994</v>
      </c>
    </row>
    <row r="163" spans="1:13" ht="15.95" customHeight="1">
      <c r="A163" s="1459" t="s">
        <v>8161</v>
      </c>
      <c r="B163" s="1447"/>
      <c r="C163" s="2146" t="s">
        <v>7800</v>
      </c>
      <c r="D163" s="2146"/>
      <c r="E163" s="2146"/>
      <c r="F163" s="2146"/>
      <c r="G163" s="2146"/>
      <c r="H163" s="2146"/>
      <c r="I163" s="2145">
        <v>70</v>
      </c>
      <c r="J163" s="2145"/>
      <c r="L163" s="1444">
        <v>57.4</v>
      </c>
      <c r="M163" s="1805">
        <f t="shared" si="17"/>
        <v>55.9999999944</v>
      </c>
    </row>
    <row r="164" spans="1:13" ht="15.95" customHeight="1">
      <c r="A164" s="1459" t="s">
        <v>5082</v>
      </c>
      <c r="B164" s="1447"/>
      <c r="C164" s="1447"/>
      <c r="D164" s="1447"/>
      <c r="E164" s="1447"/>
      <c r="F164" s="1447"/>
      <c r="G164" s="1447"/>
      <c r="H164" s="1447"/>
      <c r="I164" s="1447"/>
      <c r="J164" s="1451"/>
      <c r="L164" s="1444" t="s">
        <v>5082</v>
      </c>
      <c r="M164" s="1805" t="s">
        <v>5082</v>
      </c>
    </row>
    <row r="165" spans="1:13" ht="15.95" customHeight="1">
      <c r="A165" s="1468" t="s">
        <v>8129</v>
      </c>
      <c r="B165" s="1468"/>
      <c r="C165" s="2148"/>
      <c r="D165" s="2148"/>
      <c r="E165" s="2148"/>
      <c r="F165" s="2148"/>
      <c r="G165" s="2148"/>
      <c r="H165" s="2148"/>
      <c r="I165" s="2148"/>
      <c r="J165" s="2148"/>
      <c r="K165" s="1449"/>
      <c r="L165" s="1449" t="s">
        <v>5082</v>
      </c>
      <c r="M165" s="1806" t="s">
        <v>5082</v>
      </c>
    </row>
    <row r="166" spans="1:13" ht="15.95" customHeight="1">
      <c r="A166" s="1459" t="s">
        <v>5082</v>
      </c>
      <c r="B166" s="1447"/>
      <c r="C166" s="1447"/>
      <c r="D166" s="1447"/>
      <c r="E166" s="1447"/>
      <c r="F166" s="1447"/>
      <c r="G166" s="1447"/>
      <c r="H166" s="1447"/>
      <c r="I166" s="1447"/>
      <c r="J166" s="1451"/>
      <c r="L166" s="1444" t="s">
        <v>5082</v>
      </c>
      <c r="M166" s="1805" t="s">
        <v>5082</v>
      </c>
    </row>
    <row r="167" spans="1:13" ht="15.95" customHeight="1">
      <c r="A167" s="1459" t="s">
        <v>8096</v>
      </c>
      <c r="B167" s="1447"/>
      <c r="C167" s="2142" t="s">
        <v>7756</v>
      </c>
      <c r="D167" s="2142"/>
      <c r="E167" s="2142"/>
      <c r="F167" s="2142"/>
      <c r="G167" s="2142"/>
      <c r="H167" s="2142"/>
      <c r="I167" s="2143" t="s">
        <v>7934</v>
      </c>
      <c r="J167" s="2143"/>
      <c r="L167" s="1444" t="s">
        <v>5082</v>
      </c>
      <c r="M167" s="1805" t="s">
        <v>5082</v>
      </c>
    </row>
    <row r="168" spans="1:13" ht="15.95" customHeight="1">
      <c r="A168" s="1459" t="s">
        <v>8162</v>
      </c>
      <c r="B168" s="1447"/>
      <c r="C168" s="2146" t="s">
        <v>7801</v>
      </c>
      <c r="D168" s="2146"/>
      <c r="E168" s="2146"/>
      <c r="F168" s="2146"/>
      <c r="G168" s="2146"/>
      <c r="H168" s="2146"/>
      <c r="I168" s="2145">
        <v>160</v>
      </c>
      <c r="J168" s="2145"/>
      <c r="L168" s="1444">
        <v>131.19999999999999</v>
      </c>
      <c r="M168" s="1805">
        <f t="shared" ref="M168:M176" si="18">L168*0.975609756</f>
        <v>127.99999998719998</v>
      </c>
    </row>
    <row r="169" spans="1:13" ht="15.95" customHeight="1">
      <c r="A169" s="1459" t="s">
        <v>8163</v>
      </c>
      <c r="B169" s="1447"/>
      <c r="C169" s="2146" t="s">
        <v>7802</v>
      </c>
      <c r="D169" s="2146"/>
      <c r="E169" s="2146"/>
      <c r="F169" s="2146"/>
      <c r="G169" s="2146"/>
      <c r="H169" s="2146"/>
      <c r="I169" s="2145">
        <v>210</v>
      </c>
      <c r="J169" s="2145"/>
      <c r="L169" s="1444">
        <v>172.2</v>
      </c>
      <c r="M169" s="1805">
        <f t="shared" si="18"/>
        <v>167.99999998319998</v>
      </c>
    </row>
    <row r="170" spans="1:13" ht="15.95" customHeight="1">
      <c r="A170" s="1459" t="s">
        <v>8164</v>
      </c>
      <c r="B170" s="1447"/>
      <c r="C170" s="2146" t="s">
        <v>7787</v>
      </c>
      <c r="D170" s="2146"/>
      <c r="E170" s="2146"/>
      <c r="F170" s="2146"/>
      <c r="G170" s="2146"/>
      <c r="H170" s="2146"/>
      <c r="I170" s="2145">
        <v>10</v>
      </c>
      <c r="J170" s="2145"/>
      <c r="L170" s="1444">
        <v>8.1999999999999993</v>
      </c>
      <c r="M170" s="1805">
        <f t="shared" si="18"/>
        <v>7.999999999199999</v>
      </c>
    </row>
    <row r="171" spans="1:13" ht="15.95" customHeight="1">
      <c r="A171" s="1459" t="s">
        <v>8165</v>
      </c>
      <c r="B171" s="1447"/>
      <c r="C171" s="2146" t="s">
        <v>7803</v>
      </c>
      <c r="D171" s="2146"/>
      <c r="E171" s="2146"/>
      <c r="F171" s="2146"/>
      <c r="G171" s="2146"/>
      <c r="H171" s="2146"/>
      <c r="I171" s="2145">
        <v>10</v>
      </c>
      <c r="J171" s="2145"/>
      <c r="L171" s="1444">
        <v>8.1999999999999993</v>
      </c>
      <c r="M171" s="1805">
        <f t="shared" si="18"/>
        <v>7.999999999199999</v>
      </c>
    </row>
    <row r="172" spans="1:13" ht="15.95" customHeight="1">
      <c r="A172" s="1459" t="s">
        <v>8166</v>
      </c>
      <c r="B172" s="1447"/>
      <c r="C172" s="2146" t="s">
        <v>7804</v>
      </c>
      <c r="D172" s="2146"/>
      <c r="E172" s="2146"/>
      <c r="F172" s="2146"/>
      <c r="G172" s="2146"/>
      <c r="H172" s="2146"/>
      <c r="I172" s="2145">
        <v>22</v>
      </c>
      <c r="J172" s="2145"/>
      <c r="L172" s="1444">
        <v>18.04</v>
      </c>
      <c r="M172" s="1805">
        <f t="shared" si="18"/>
        <v>17.599999998239998</v>
      </c>
    </row>
    <row r="173" spans="1:13" ht="15.95" customHeight="1">
      <c r="A173" s="1459" t="s">
        <v>8167</v>
      </c>
      <c r="B173" s="1447"/>
      <c r="C173" s="2146" t="s">
        <v>7786</v>
      </c>
      <c r="D173" s="2146"/>
      <c r="E173" s="2146"/>
      <c r="F173" s="2146"/>
      <c r="G173" s="2146"/>
      <c r="H173" s="2146"/>
      <c r="I173" s="2145">
        <v>85</v>
      </c>
      <c r="J173" s="2145"/>
      <c r="L173" s="1444">
        <v>69.7</v>
      </c>
      <c r="M173" s="1805">
        <f t="shared" si="18"/>
        <v>67.999999993200007</v>
      </c>
    </row>
    <row r="174" spans="1:13" ht="15.95" customHeight="1">
      <c r="A174" s="1459" t="s">
        <v>8168</v>
      </c>
      <c r="B174" s="1447"/>
      <c r="C174" s="2146" t="s">
        <v>7785</v>
      </c>
      <c r="D174" s="2146"/>
      <c r="E174" s="2146"/>
      <c r="F174" s="2146"/>
      <c r="G174" s="2146"/>
      <c r="H174" s="2146"/>
      <c r="I174" s="2145">
        <v>160</v>
      </c>
      <c r="J174" s="2145"/>
      <c r="L174" s="1444">
        <v>131.19999999999999</v>
      </c>
      <c r="M174" s="1805">
        <f t="shared" si="18"/>
        <v>127.99999998719998</v>
      </c>
    </row>
    <row r="175" spans="1:13" ht="15.95" customHeight="1">
      <c r="A175" s="1459" t="s">
        <v>8169</v>
      </c>
      <c r="B175" s="1447"/>
      <c r="C175" s="2146" t="s">
        <v>7982</v>
      </c>
      <c r="D175" s="2146"/>
      <c r="E175" s="2146"/>
      <c r="F175" s="2146"/>
      <c r="G175" s="2146"/>
      <c r="H175" s="2146"/>
      <c r="I175" s="2145">
        <v>26.5</v>
      </c>
      <c r="J175" s="2145"/>
      <c r="L175" s="1444">
        <v>21.73</v>
      </c>
      <c r="M175" s="1805">
        <f t="shared" si="18"/>
        <v>21.199999997879999</v>
      </c>
    </row>
    <row r="176" spans="1:13" ht="15.95" customHeight="1">
      <c r="A176" s="1459" t="s">
        <v>8170</v>
      </c>
      <c r="B176" s="1447"/>
      <c r="C176" s="2146" t="s">
        <v>7983</v>
      </c>
      <c r="D176" s="2146"/>
      <c r="E176" s="2146"/>
      <c r="F176" s="2146"/>
      <c r="G176" s="2146"/>
      <c r="H176" s="2146"/>
      <c r="I176" s="2145">
        <v>110</v>
      </c>
      <c r="J176" s="2145"/>
      <c r="L176" s="1444">
        <v>90.199999999999989</v>
      </c>
      <c r="M176" s="1805">
        <f t="shared" si="18"/>
        <v>87.999999991199985</v>
      </c>
    </row>
    <row r="177" spans="1:13">
      <c r="A177" s="1459" t="s">
        <v>5082</v>
      </c>
      <c r="B177" s="1447"/>
      <c r="C177" s="1447"/>
      <c r="D177" s="1447"/>
      <c r="E177" s="1447"/>
      <c r="F177" s="1447"/>
      <c r="G177" s="1447"/>
      <c r="H177" s="1447"/>
      <c r="I177" s="1447"/>
      <c r="J177" s="1451"/>
      <c r="L177" s="1444" t="s">
        <v>5082</v>
      </c>
      <c r="M177" s="1805" t="s">
        <v>5082</v>
      </c>
    </row>
    <row r="178" spans="1:13" ht="15.95" customHeight="1">
      <c r="A178" s="1468" t="s">
        <v>8109</v>
      </c>
      <c r="B178" s="1468"/>
      <c r="C178" s="2148"/>
      <c r="D178" s="2148"/>
      <c r="E178" s="2148"/>
      <c r="F178" s="2148"/>
      <c r="G178" s="2148"/>
      <c r="H178" s="2148"/>
      <c r="I178" s="2148"/>
      <c r="J178" s="2148"/>
      <c r="K178" s="1449"/>
      <c r="L178" s="1449" t="s">
        <v>5082</v>
      </c>
      <c r="M178" s="1806" t="s">
        <v>5082</v>
      </c>
    </row>
    <row r="179" spans="1:13" ht="15.95" customHeight="1">
      <c r="A179" s="1459" t="s">
        <v>5082</v>
      </c>
      <c r="B179" s="1447"/>
      <c r="C179" s="1447"/>
      <c r="D179" s="1447"/>
      <c r="E179" s="1447"/>
      <c r="F179" s="1447"/>
      <c r="G179" s="1447"/>
      <c r="H179" s="1447"/>
      <c r="I179" s="1447"/>
      <c r="J179" s="1451"/>
      <c r="L179" s="1444" t="s">
        <v>5082</v>
      </c>
      <c r="M179" s="1805" t="s">
        <v>5082</v>
      </c>
    </row>
    <row r="180" spans="1:13" ht="15.95" customHeight="1">
      <c r="A180" s="1459" t="s">
        <v>8096</v>
      </c>
      <c r="B180" s="1447"/>
      <c r="C180" s="2142" t="s">
        <v>7756</v>
      </c>
      <c r="D180" s="2142"/>
      <c r="E180" s="2142"/>
      <c r="F180" s="2142"/>
      <c r="G180" s="2142"/>
      <c r="H180" s="2142"/>
      <c r="I180" s="2143" t="s">
        <v>7934</v>
      </c>
      <c r="J180" s="2143"/>
      <c r="K180" s="1446" t="s">
        <v>7935</v>
      </c>
      <c r="L180" s="1444" t="s">
        <v>5082</v>
      </c>
      <c r="M180" s="1805" t="s">
        <v>5082</v>
      </c>
    </row>
    <row r="181" spans="1:13" ht="15.95" customHeight="1">
      <c r="A181" s="1459" t="s">
        <v>8171</v>
      </c>
      <c r="B181" s="1447"/>
      <c r="C181" s="2146" t="s">
        <v>8015</v>
      </c>
      <c r="D181" s="2146"/>
      <c r="E181" s="2146"/>
      <c r="F181" s="2146"/>
      <c r="G181" s="2146"/>
      <c r="H181" s="2146"/>
      <c r="I181" s="2145">
        <v>265</v>
      </c>
      <c r="J181" s="2145"/>
      <c r="L181" s="1444">
        <v>217.29999999999998</v>
      </c>
      <c r="M181" s="1805">
        <f t="shared" ref="M181:M186" si="19">L181*0.975609756</f>
        <v>211.99999997879999</v>
      </c>
    </row>
    <row r="182" spans="1:13" ht="15.95" customHeight="1">
      <c r="A182" s="1459" t="s">
        <v>8111</v>
      </c>
      <c r="B182" s="1447"/>
      <c r="C182" s="2146" t="s">
        <v>8005</v>
      </c>
      <c r="D182" s="2146"/>
      <c r="E182" s="2146"/>
      <c r="F182" s="2146"/>
      <c r="G182" s="2146"/>
      <c r="H182" s="2146"/>
      <c r="I182" s="2145">
        <v>76</v>
      </c>
      <c r="J182" s="2145"/>
      <c r="K182" s="1444">
        <v>69.2</v>
      </c>
      <c r="L182" s="1444">
        <f>K182*0.82</f>
        <v>56.744</v>
      </c>
      <c r="M182" s="1805">
        <f t="shared" si="19"/>
        <v>55.359999994463998</v>
      </c>
    </row>
    <row r="183" spans="1:13" ht="15.95" customHeight="1">
      <c r="A183" s="1459" t="s">
        <v>8172</v>
      </c>
      <c r="B183" s="1447"/>
      <c r="C183" s="2146" t="s">
        <v>7805</v>
      </c>
      <c r="D183" s="2146"/>
      <c r="E183" s="2146"/>
      <c r="F183" s="2146"/>
      <c r="G183" s="2146"/>
      <c r="H183" s="2146"/>
      <c r="I183" s="2145">
        <v>1450</v>
      </c>
      <c r="J183" s="2145"/>
      <c r="L183" s="1444">
        <v>1189</v>
      </c>
      <c r="M183" s="1805">
        <f t="shared" si="19"/>
        <v>1159.9999998840001</v>
      </c>
    </row>
    <row r="184" spans="1:13" ht="15.95" customHeight="1">
      <c r="A184" s="1459" t="s">
        <v>8173</v>
      </c>
      <c r="B184" s="1447"/>
      <c r="C184" s="2146" t="s">
        <v>8016</v>
      </c>
      <c r="D184" s="2146"/>
      <c r="E184" s="2146"/>
      <c r="F184" s="2146"/>
      <c r="G184" s="2146"/>
      <c r="H184" s="2146"/>
      <c r="I184" s="2145">
        <v>395</v>
      </c>
      <c r="J184" s="2145"/>
      <c r="L184" s="1444">
        <v>323.89999999999998</v>
      </c>
      <c r="M184" s="1805">
        <f t="shared" si="19"/>
        <v>315.9999999684</v>
      </c>
    </row>
    <row r="185" spans="1:13" ht="15.95" customHeight="1">
      <c r="A185" s="1459" t="s">
        <v>8110</v>
      </c>
      <c r="B185" s="1447"/>
      <c r="C185" s="2146" t="s">
        <v>8004</v>
      </c>
      <c r="D185" s="2146"/>
      <c r="E185" s="2146"/>
      <c r="F185" s="2146"/>
      <c r="G185" s="2146"/>
      <c r="H185" s="2146"/>
      <c r="I185" s="2145">
        <v>73.5</v>
      </c>
      <c r="J185" s="2145"/>
      <c r="K185" s="1444">
        <v>68</v>
      </c>
      <c r="L185" s="1444">
        <f>K185*0.82</f>
        <v>55.76</v>
      </c>
      <c r="M185" s="1805">
        <f t="shared" si="19"/>
        <v>54.399999994559998</v>
      </c>
    </row>
    <row r="186" spans="1:13" ht="15.95" customHeight="1">
      <c r="A186" s="1459" t="s">
        <v>8118</v>
      </c>
      <c r="B186" s="1447"/>
      <c r="C186" s="2146" t="s">
        <v>7763</v>
      </c>
      <c r="D186" s="2146"/>
      <c r="E186" s="2146"/>
      <c r="F186" s="2146"/>
      <c r="G186" s="2146"/>
      <c r="H186" s="2146"/>
      <c r="I186" s="2145">
        <v>66</v>
      </c>
      <c r="J186" s="2145"/>
      <c r="L186" s="1444">
        <v>54.12</v>
      </c>
      <c r="M186" s="1805">
        <f t="shared" si="19"/>
        <v>52.799999994719997</v>
      </c>
    </row>
    <row r="187" spans="1:13" ht="15.95" customHeight="1">
      <c r="A187" s="1459" t="s">
        <v>5082</v>
      </c>
      <c r="B187" s="1447"/>
      <c r="C187" s="1447"/>
      <c r="D187" s="1447"/>
      <c r="E187" s="1447"/>
      <c r="F187" s="1447"/>
      <c r="G187" s="1447"/>
      <c r="H187" s="1447"/>
      <c r="I187" s="1447"/>
      <c r="J187" s="1451"/>
      <c r="L187" s="1444" t="s">
        <v>5082</v>
      </c>
      <c r="M187" s="1805" t="s">
        <v>5082</v>
      </c>
    </row>
    <row r="188" spans="1:13" ht="15.95" customHeight="1">
      <c r="A188" s="1459" t="s">
        <v>5082</v>
      </c>
      <c r="B188" s="1447"/>
      <c r="C188" s="1447"/>
      <c r="D188" s="1447"/>
      <c r="E188" s="1447"/>
      <c r="F188" s="1447"/>
      <c r="G188" s="1447"/>
      <c r="H188" s="1447"/>
      <c r="I188" s="1447"/>
      <c r="J188" s="1451"/>
      <c r="L188" s="1444" t="s">
        <v>5082</v>
      </c>
      <c r="M188" s="1805" t="s">
        <v>5082</v>
      </c>
    </row>
    <row r="189" spans="1:13" ht="15.95" customHeight="1">
      <c r="A189" s="1459" t="s">
        <v>5082</v>
      </c>
      <c r="B189" s="1447"/>
      <c r="C189" s="1447"/>
      <c r="D189" s="1447"/>
      <c r="E189" s="1447"/>
      <c r="F189" s="1447"/>
      <c r="G189" s="1447"/>
      <c r="H189" s="1447"/>
      <c r="I189" s="1447"/>
      <c r="J189" s="1451"/>
      <c r="L189" s="1444" t="s">
        <v>5082</v>
      </c>
      <c r="M189" s="1805" t="s">
        <v>5082</v>
      </c>
    </row>
    <row r="190" spans="1:13" ht="15.95" customHeight="1">
      <c r="A190" s="1459" t="s">
        <v>5082</v>
      </c>
      <c r="B190" s="1447"/>
      <c r="C190" s="1447"/>
      <c r="D190" s="1447"/>
      <c r="E190" s="1447"/>
      <c r="F190" s="1447"/>
      <c r="G190" s="1447"/>
      <c r="H190" s="1447"/>
      <c r="I190" s="1447"/>
      <c r="J190" s="1451"/>
      <c r="L190" s="1444" t="s">
        <v>5082</v>
      </c>
      <c r="M190" s="1805" t="s">
        <v>5082</v>
      </c>
    </row>
    <row r="191" spans="1:13" ht="15.95" customHeight="1">
      <c r="A191" s="1459" t="s">
        <v>5082</v>
      </c>
      <c r="B191" s="1447"/>
      <c r="C191" s="1447"/>
      <c r="D191" s="1447"/>
      <c r="E191" s="1447"/>
      <c r="F191" s="1447"/>
      <c r="G191" s="1447"/>
      <c r="H191" s="1447"/>
      <c r="I191" s="1447"/>
      <c r="J191" s="1451"/>
      <c r="L191" s="1444" t="s">
        <v>5082</v>
      </c>
      <c r="M191" s="1805" t="s">
        <v>5082</v>
      </c>
    </row>
    <row r="192" spans="1:13">
      <c r="A192" s="1459" t="s">
        <v>5082</v>
      </c>
      <c r="B192" s="1447"/>
      <c r="C192" s="1447"/>
      <c r="D192" s="1447"/>
      <c r="E192" s="1447"/>
      <c r="F192" s="1447"/>
      <c r="G192" s="1447"/>
      <c r="H192" s="1447"/>
      <c r="I192" s="1447"/>
      <c r="J192" s="1451"/>
      <c r="L192" s="1444" t="s">
        <v>5082</v>
      </c>
      <c r="M192" s="1805" t="s">
        <v>5082</v>
      </c>
    </row>
    <row r="193" spans="1:13" ht="20.25">
      <c r="A193" s="1459" t="s">
        <v>5082</v>
      </c>
      <c r="B193" s="1440" t="s">
        <v>7771</v>
      </c>
      <c r="C193" s="1447"/>
      <c r="D193" s="1447"/>
      <c r="E193" s="1447"/>
      <c r="F193" s="1447"/>
      <c r="G193" s="1447"/>
      <c r="H193" s="1447"/>
      <c r="I193" s="1447"/>
      <c r="J193" s="1451"/>
      <c r="L193" s="1444" t="s">
        <v>5082</v>
      </c>
      <c r="M193" s="1805" t="s">
        <v>5082</v>
      </c>
    </row>
    <row r="194" spans="1:13">
      <c r="A194" s="1459" t="s">
        <v>5082</v>
      </c>
      <c r="B194" s="1447"/>
      <c r="C194" s="1447"/>
      <c r="D194" s="1447"/>
      <c r="E194" s="1447"/>
      <c r="F194" s="1447"/>
      <c r="G194" s="1447"/>
      <c r="H194" s="1447"/>
      <c r="I194" s="1447"/>
      <c r="J194" s="1451"/>
      <c r="L194" s="1444" t="s">
        <v>5082</v>
      </c>
      <c r="M194" s="1805" t="s">
        <v>5082</v>
      </c>
    </row>
    <row r="195" spans="1:13" ht="18">
      <c r="A195" s="1459" t="s">
        <v>5082</v>
      </c>
      <c r="B195" s="2147" t="s">
        <v>7772</v>
      </c>
      <c r="C195" s="2147"/>
      <c r="D195" s="2147"/>
      <c r="E195" s="2147"/>
      <c r="F195" s="2147"/>
      <c r="G195" s="2147"/>
      <c r="H195" s="2147"/>
      <c r="I195" s="2147"/>
      <c r="J195" s="2147"/>
      <c r="K195" s="1449"/>
      <c r="L195" s="1449" t="s">
        <v>5082</v>
      </c>
      <c r="M195" s="1806" t="s">
        <v>5082</v>
      </c>
    </row>
    <row r="196" spans="1:13" ht="15.95" customHeight="1">
      <c r="A196" s="1459" t="s">
        <v>5082</v>
      </c>
      <c r="B196" s="1447"/>
      <c r="C196" s="1447"/>
      <c r="D196" s="1447"/>
      <c r="E196" s="1447"/>
      <c r="F196" s="1447"/>
      <c r="G196" s="1447"/>
      <c r="H196" s="1447"/>
      <c r="I196" s="1447"/>
      <c r="J196" s="1451"/>
      <c r="L196" s="1444" t="s">
        <v>5082</v>
      </c>
      <c r="M196" s="1805" t="s">
        <v>5082</v>
      </c>
    </row>
    <row r="197" spans="1:13">
      <c r="A197" s="1468" t="s">
        <v>8174</v>
      </c>
      <c r="B197" s="1468"/>
      <c r="C197" s="1458"/>
      <c r="D197" s="1458"/>
      <c r="E197" s="1458"/>
      <c r="F197" s="1458"/>
      <c r="G197" s="1458"/>
      <c r="H197" s="1458"/>
      <c r="I197" s="1458"/>
      <c r="J197" s="1458"/>
      <c r="K197" s="1449"/>
      <c r="L197" s="1449" t="s">
        <v>5082</v>
      </c>
      <c r="M197" s="1806" t="s">
        <v>5082</v>
      </c>
    </row>
    <row r="198" spans="1:13" ht="15.95" customHeight="1">
      <c r="A198" s="1459" t="s">
        <v>5082</v>
      </c>
      <c r="B198" s="1447"/>
      <c r="I198" s="2143" t="s">
        <v>7934</v>
      </c>
      <c r="J198" s="2143"/>
      <c r="K198" s="1446" t="s">
        <v>7935</v>
      </c>
      <c r="L198" s="1444" t="s">
        <v>5082</v>
      </c>
      <c r="M198" s="1805" t="s">
        <v>5082</v>
      </c>
    </row>
    <row r="199" spans="1:13" ht="15.95" customHeight="1">
      <c r="A199" s="1459" t="s">
        <v>8175</v>
      </c>
      <c r="B199" s="1447"/>
      <c r="C199" s="2146" t="s">
        <v>7977</v>
      </c>
      <c r="D199" s="2159"/>
      <c r="E199" s="2159"/>
      <c r="F199" s="2159"/>
      <c r="G199" s="2159"/>
      <c r="H199" s="2159"/>
      <c r="I199" s="2145">
        <v>1150</v>
      </c>
      <c r="J199" s="2145"/>
      <c r="K199" s="1444">
        <v>917</v>
      </c>
      <c r="L199" s="1444">
        <f>K199*0.82</f>
        <v>751.93999999999994</v>
      </c>
      <c r="M199" s="1805">
        <f t="shared" ref="M199" si="20">L199*0.975609756</f>
        <v>733.59999992663995</v>
      </c>
    </row>
    <row r="200" spans="1:13" ht="15.95" customHeight="1">
      <c r="A200" s="1459" t="s">
        <v>5082</v>
      </c>
      <c r="B200" s="1447"/>
      <c r="C200" s="2146"/>
      <c r="D200" s="2146"/>
      <c r="E200" s="2146"/>
      <c r="F200" s="2146"/>
      <c r="G200" s="2146"/>
      <c r="H200" s="2146"/>
      <c r="I200" s="2146"/>
      <c r="J200" s="2146"/>
      <c r="L200" s="1444" t="s">
        <v>5082</v>
      </c>
      <c r="M200" s="1805" t="s">
        <v>5082</v>
      </c>
    </row>
    <row r="201" spans="1:13" ht="15.95" customHeight="1">
      <c r="A201" s="1459" t="s">
        <v>5082</v>
      </c>
      <c r="B201" s="1447"/>
      <c r="C201" s="1447"/>
      <c r="D201" s="1447"/>
      <c r="E201" s="1447"/>
      <c r="F201" s="1447"/>
      <c r="G201" s="1447"/>
      <c r="H201" s="1447"/>
      <c r="I201" s="1447"/>
      <c r="J201" s="1451"/>
      <c r="L201" s="1444" t="s">
        <v>5082</v>
      </c>
      <c r="M201" s="1805" t="s">
        <v>5082</v>
      </c>
    </row>
    <row r="202" spans="1:13" ht="15.95" customHeight="1">
      <c r="A202" s="1468" t="s">
        <v>8176</v>
      </c>
      <c r="B202" s="1468"/>
      <c r="C202" s="1458"/>
      <c r="D202" s="1458"/>
      <c r="E202" s="1458"/>
      <c r="F202" s="1458"/>
      <c r="G202" s="1458"/>
      <c r="H202" s="1458"/>
      <c r="I202" s="1458"/>
      <c r="J202" s="1458"/>
      <c r="K202" s="1449"/>
      <c r="L202" s="1449" t="s">
        <v>5082</v>
      </c>
      <c r="M202" s="1806" t="s">
        <v>5082</v>
      </c>
    </row>
    <row r="203" spans="1:13" ht="15.95" customHeight="1">
      <c r="A203" s="1459" t="s">
        <v>8096</v>
      </c>
      <c r="B203" s="1447"/>
      <c r="C203" s="2142" t="s">
        <v>7756</v>
      </c>
      <c r="D203" s="2142"/>
      <c r="E203" s="2142"/>
      <c r="F203" s="2142"/>
      <c r="G203" s="2142"/>
      <c r="H203" s="2142"/>
      <c r="I203" s="2143" t="s">
        <v>7934</v>
      </c>
      <c r="J203" s="2143"/>
      <c r="K203" s="1446" t="s">
        <v>7935</v>
      </c>
      <c r="L203" s="1444" t="s">
        <v>5082</v>
      </c>
      <c r="M203" s="1805" t="s">
        <v>5082</v>
      </c>
    </row>
    <row r="204" spans="1:13" ht="15.95" customHeight="1">
      <c r="A204" s="1459" t="s">
        <v>8177</v>
      </c>
      <c r="B204" s="1447"/>
      <c r="C204" s="2146" t="s">
        <v>7773</v>
      </c>
      <c r="D204" s="2146"/>
      <c r="E204" s="2146"/>
      <c r="F204" s="2146"/>
      <c r="G204" s="2146"/>
      <c r="H204" s="2146"/>
      <c r="I204" s="2145">
        <v>1700</v>
      </c>
      <c r="J204" s="2145"/>
      <c r="K204" s="1444">
        <v>1476</v>
      </c>
      <c r="L204" s="1444">
        <f>K204*0.82</f>
        <v>1210.32</v>
      </c>
      <c r="M204" s="1805">
        <f t="shared" ref="M204:M205" si="21">L204*0.975609756</f>
        <v>1180.79999988192</v>
      </c>
    </row>
    <row r="205" spans="1:13" ht="15.95" customHeight="1">
      <c r="A205" s="1459" t="s">
        <v>8178</v>
      </c>
      <c r="B205" s="1447"/>
      <c r="C205" s="2151" t="s">
        <v>7774</v>
      </c>
      <c r="D205" s="2151"/>
      <c r="E205" s="2151"/>
      <c r="F205" s="2151"/>
      <c r="G205" s="2151"/>
      <c r="H205" s="2151"/>
      <c r="I205" s="2152">
        <v>2110</v>
      </c>
      <c r="J205" s="2152"/>
      <c r="K205" s="1444">
        <v>1900</v>
      </c>
      <c r="L205" s="1444">
        <f>I205*0.82</f>
        <v>1730.1999999999998</v>
      </c>
      <c r="M205" s="1805">
        <f t="shared" si="21"/>
        <v>1687.9999998311998</v>
      </c>
    </row>
    <row r="206" spans="1:13">
      <c r="A206" s="1459" t="s">
        <v>5082</v>
      </c>
      <c r="B206" s="1447"/>
      <c r="C206" s="1447"/>
      <c r="D206" s="1447"/>
      <c r="E206" s="1447"/>
      <c r="F206" s="1447"/>
      <c r="G206" s="1447"/>
      <c r="H206" s="1447"/>
      <c r="I206" s="1447"/>
      <c r="J206" s="1451"/>
      <c r="L206" s="1444" t="s">
        <v>5082</v>
      </c>
      <c r="M206" s="1805" t="s">
        <v>5082</v>
      </c>
    </row>
    <row r="207" spans="1:13" ht="15.95" customHeight="1">
      <c r="A207" s="1459" t="s">
        <v>5082</v>
      </c>
      <c r="B207" s="2147" t="s">
        <v>7775</v>
      </c>
      <c r="C207" s="2147"/>
      <c r="D207" s="2147"/>
      <c r="E207" s="2147"/>
      <c r="F207" s="2147"/>
      <c r="G207" s="2147"/>
      <c r="H207" s="2147"/>
      <c r="I207" s="2147"/>
      <c r="J207" s="2147"/>
      <c r="K207" s="1449"/>
      <c r="L207" s="1449" t="s">
        <v>5082</v>
      </c>
      <c r="M207" s="1806" t="s">
        <v>5082</v>
      </c>
    </row>
    <row r="208" spans="1:13" ht="15.95" customHeight="1">
      <c r="A208" s="1459" t="s">
        <v>5082</v>
      </c>
      <c r="B208" s="1447"/>
      <c r="C208" s="1447"/>
      <c r="D208" s="1447"/>
      <c r="E208" s="1447"/>
      <c r="F208" s="1447"/>
      <c r="G208" s="1447"/>
      <c r="H208" s="1447"/>
      <c r="I208" s="1447"/>
      <c r="J208" s="1451"/>
      <c r="L208" s="1444" t="s">
        <v>5082</v>
      </c>
      <c r="M208" s="1805" t="s">
        <v>5082</v>
      </c>
    </row>
    <row r="209" spans="1:13" ht="15.95" customHeight="1">
      <c r="A209" s="1468" t="s">
        <v>8179</v>
      </c>
      <c r="B209" s="1468"/>
      <c r="C209" s="1458"/>
      <c r="D209" s="1458"/>
      <c r="E209" s="1458"/>
      <c r="F209" s="1458"/>
      <c r="G209" s="1458"/>
      <c r="H209" s="1458"/>
      <c r="I209" s="1458"/>
      <c r="J209" s="1458"/>
      <c r="K209" s="1449"/>
      <c r="L209" s="1449" t="s">
        <v>5082</v>
      </c>
      <c r="M209" s="1806" t="s">
        <v>5082</v>
      </c>
    </row>
    <row r="210" spans="1:13" ht="15.95" customHeight="1">
      <c r="A210" s="1459" t="s">
        <v>5082</v>
      </c>
      <c r="B210" s="1447"/>
      <c r="I210" s="2143" t="s">
        <v>7934</v>
      </c>
      <c r="J210" s="2143"/>
      <c r="K210" s="1446" t="s">
        <v>7935</v>
      </c>
    </row>
    <row r="211" spans="1:13" ht="15.95" customHeight="1">
      <c r="A211" s="1459" t="s">
        <v>8180</v>
      </c>
      <c r="B211" s="1447"/>
      <c r="C211" s="2146" t="s">
        <v>7978</v>
      </c>
      <c r="D211" s="2159"/>
      <c r="E211" s="2159"/>
      <c r="F211" s="2159"/>
      <c r="G211" s="2159"/>
      <c r="H211" s="2159"/>
      <c r="I211" s="2145">
        <v>1360</v>
      </c>
      <c r="J211" s="2145"/>
      <c r="K211" s="1444">
        <v>1099</v>
      </c>
      <c r="L211" s="1444">
        <f>K211*0.82</f>
        <v>901.18</v>
      </c>
      <c r="M211" s="1805">
        <f t="shared" ref="M211" si="22">L211*0.975609756</f>
        <v>879.19999991207999</v>
      </c>
    </row>
    <row r="212" spans="1:13" ht="15.95" customHeight="1">
      <c r="A212" s="1459" t="s">
        <v>5082</v>
      </c>
      <c r="B212" s="1447"/>
      <c r="C212" s="2146"/>
      <c r="D212" s="2146"/>
      <c r="E212" s="2146"/>
      <c r="F212" s="2146"/>
      <c r="G212" s="2146"/>
      <c r="H212" s="2146"/>
      <c r="I212" s="2146"/>
      <c r="J212" s="2146"/>
      <c r="L212" s="1444" t="s">
        <v>5082</v>
      </c>
      <c r="M212" s="1805" t="s">
        <v>5082</v>
      </c>
    </row>
    <row r="213" spans="1:13">
      <c r="A213" s="1459" t="s">
        <v>5082</v>
      </c>
      <c r="B213" s="1447"/>
      <c r="C213" s="1447"/>
      <c r="D213" s="1447"/>
      <c r="E213" s="1447"/>
      <c r="F213" s="1447"/>
      <c r="G213" s="1447"/>
      <c r="H213" s="1447"/>
      <c r="I213" s="1447"/>
      <c r="J213" s="1451"/>
      <c r="L213" s="1444" t="s">
        <v>5082</v>
      </c>
      <c r="M213" s="1805" t="s">
        <v>5082</v>
      </c>
    </row>
    <row r="214" spans="1:13">
      <c r="A214" s="1468" t="s">
        <v>8181</v>
      </c>
      <c r="B214" s="1468"/>
      <c r="C214" s="1458"/>
      <c r="D214" s="1458"/>
      <c r="E214" s="1458"/>
      <c r="F214" s="1458"/>
      <c r="G214" s="1458"/>
      <c r="H214" s="1458"/>
      <c r="I214" s="1458"/>
      <c r="J214" s="1458"/>
      <c r="K214" s="1449"/>
      <c r="L214" s="1449" t="s">
        <v>5082</v>
      </c>
      <c r="M214" s="1806" t="s">
        <v>5082</v>
      </c>
    </row>
    <row r="215" spans="1:13" ht="15.95" customHeight="1">
      <c r="A215" s="1459" t="s">
        <v>8096</v>
      </c>
      <c r="B215" s="1447"/>
      <c r="C215" s="2142" t="s">
        <v>7756</v>
      </c>
      <c r="D215" s="2142"/>
      <c r="E215" s="2142"/>
      <c r="F215" s="2142"/>
      <c r="G215" s="2142"/>
      <c r="H215" s="2142"/>
      <c r="I215" s="2143" t="s">
        <v>7934</v>
      </c>
      <c r="J215" s="2143"/>
      <c r="K215" s="1446" t="s">
        <v>7935</v>
      </c>
      <c r="L215" s="1444" t="s">
        <v>5082</v>
      </c>
      <c r="M215" s="1805" t="s">
        <v>5082</v>
      </c>
    </row>
    <row r="216" spans="1:13" ht="15.95" customHeight="1">
      <c r="A216" s="1459" t="s">
        <v>8182</v>
      </c>
      <c r="B216" s="1447"/>
      <c r="C216" s="2146" t="s">
        <v>7776</v>
      </c>
      <c r="D216" s="2146"/>
      <c r="E216" s="2146"/>
      <c r="F216" s="2146"/>
      <c r="G216" s="2146"/>
      <c r="H216" s="2146"/>
      <c r="I216" s="2145">
        <v>1991</v>
      </c>
      <c r="J216" s="2145"/>
      <c r="K216" s="1453">
        <v>1850</v>
      </c>
      <c r="L216" s="1444">
        <f>K216*0.82</f>
        <v>1517</v>
      </c>
      <c r="M216" s="1805">
        <f t="shared" ref="M216:M217" si="23">L216*0.975609756</f>
        <v>1479.999999852</v>
      </c>
    </row>
    <row r="217" spans="1:13" ht="15.95" customHeight="1">
      <c r="A217" s="1459" t="s">
        <v>8183</v>
      </c>
      <c r="B217" s="1447"/>
      <c r="C217" s="2151" t="s">
        <v>7777</v>
      </c>
      <c r="D217" s="2151"/>
      <c r="E217" s="2151"/>
      <c r="F217" s="2151"/>
      <c r="G217" s="2151"/>
      <c r="H217" s="2151"/>
      <c r="I217" s="2152">
        <v>2991</v>
      </c>
      <c r="J217" s="2152"/>
      <c r="K217" s="1453">
        <v>2899</v>
      </c>
      <c r="L217" s="1444">
        <f>I217*0.82</f>
        <v>2452.62</v>
      </c>
      <c r="M217" s="1805">
        <f t="shared" si="23"/>
        <v>2392.7999997607199</v>
      </c>
    </row>
    <row r="218" spans="1:13">
      <c r="A218" s="1459" t="s">
        <v>5082</v>
      </c>
      <c r="B218" s="1447"/>
      <c r="C218" s="1447"/>
      <c r="D218" s="1447"/>
      <c r="E218" s="1447"/>
      <c r="F218" s="1447"/>
      <c r="G218" s="1447"/>
      <c r="H218" s="1447"/>
      <c r="I218" s="1447"/>
      <c r="J218" s="1451"/>
      <c r="L218" s="1444" t="s">
        <v>5082</v>
      </c>
      <c r="M218" s="1805" t="s">
        <v>5082</v>
      </c>
    </row>
    <row r="219" spans="1:13" ht="18">
      <c r="A219" s="1459" t="s">
        <v>5082</v>
      </c>
      <c r="B219" s="2147" t="s">
        <v>7778</v>
      </c>
      <c r="C219" s="2147"/>
      <c r="D219" s="2147"/>
      <c r="E219" s="2147"/>
      <c r="F219" s="2147"/>
      <c r="G219" s="2147"/>
      <c r="H219" s="2147"/>
      <c r="I219" s="2147"/>
      <c r="J219" s="2147"/>
      <c r="K219" s="1449"/>
      <c r="L219" s="1449" t="s">
        <v>5082</v>
      </c>
      <c r="M219" s="1806" t="s">
        <v>5082</v>
      </c>
    </row>
    <row r="220" spans="1:13" ht="15.95" customHeight="1">
      <c r="A220" s="1459" t="s">
        <v>5082</v>
      </c>
      <c r="B220" s="1447"/>
      <c r="C220" s="1447"/>
      <c r="D220" s="1447"/>
      <c r="E220" s="1447"/>
      <c r="F220" s="1447"/>
      <c r="G220" s="1447"/>
      <c r="H220" s="1447"/>
      <c r="I220" s="1447"/>
      <c r="J220" s="1451"/>
      <c r="L220" s="1444" t="s">
        <v>5082</v>
      </c>
      <c r="M220" s="1805" t="s">
        <v>5082</v>
      </c>
    </row>
    <row r="221" spans="1:13">
      <c r="A221" s="1459" t="s">
        <v>5082</v>
      </c>
      <c r="B221" s="1447"/>
      <c r="C221" s="1447"/>
      <c r="D221" s="1447"/>
      <c r="E221" s="1447"/>
      <c r="F221" s="1447"/>
      <c r="G221" s="1447"/>
      <c r="H221" s="1447"/>
      <c r="I221" s="1447"/>
      <c r="J221" s="1451"/>
      <c r="L221" s="1444" t="s">
        <v>5082</v>
      </c>
      <c r="M221" s="1805" t="s">
        <v>5082</v>
      </c>
    </row>
    <row r="222" spans="1:13">
      <c r="A222" s="1468" t="s">
        <v>8184</v>
      </c>
      <c r="B222" s="1468"/>
      <c r="C222" s="1458"/>
      <c r="D222" s="1458"/>
      <c r="E222" s="1458"/>
      <c r="F222" s="1458"/>
      <c r="G222" s="1458"/>
      <c r="H222" s="1458"/>
      <c r="I222" s="1458"/>
      <c r="J222" s="1458"/>
      <c r="K222" s="1449"/>
      <c r="L222" s="1449" t="s">
        <v>5082</v>
      </c>
      <c r="M222" s="1806" t="s">
        <v>5082</v>
      </c>
    </row>
    <row r="223" spans="1:13" ht="15.95" customHeight="1">
      <c r="A223" s="1459" t="s">
        <v>5082</v>
      </c>
      <c r="B223" s="1447"/>
      <c r="C223" s="1447"/>
      <c r="D223" s="1447"/>
      <c r="E223" s="1447"/>
      <c r="F223" s="1447"/>
      <c r="G223" s="1447"/>
      <c r="H223" s="1447"/>
      <c r="I223" s="1447"/>
      <c r="J223" s="1451"/>
      <c r="L223" s="1444" t="s">
        <v>5082</v>
      </c>
      <c r="M223" s="1805" t="s">
        <v>5082</v>
      </c>
    </row>
    <row r="224" spans="1:13" ht="15.95" customHeight="1">
      <c r="A224" s="1459" t="s">
        <v>8096</v>
      </c>
      <c r="B224" s="1447"/>
      <c r="C224" s="2142" t="s">
        <v>7756</v>
      </c>
      <c r="D224" s="2142"/>
      <c r="E224" s="2142"/>
      <c r="F224" s="2142"/>
      <c r="G224" s="2142"/>
      <c r="H224" s="2142"/>
      <c r="I224" s="2143" t="s">
        <v>7934</v>
      </c>
      <c r="J224" s="2143"/>
      <c r="L224" s="1444" t="s">
        <v>5082</v>
      </c>
      <c r="M224" s="1805" t="s">
        <v>5082</v>
      </c>
    </row>
    <row r="225" spans="1:13" ht="15.95" customHeight="1">
      <c r="A225" s="1459" t="s">
        <v>8185</v>
      </c>
      <c r="B225" s="1447"/>
      <c r="C225" s="2146" t="s">
        <v>7779</v>
      </c>
      <c r="D225" s="2146"/>
      <c r="E225" s="2146"/>
      <c r="F225" s="2146"/>
      <c r="G225" s="2146"/>
      <c r="H225" s="2146"/>
      <c r="I225" s="2145">
        <v>3830</v>
      </c>
      <c r="J225" s="2145"/>
      <c r="L225" s="1444">
        <v>3140.6</v>
      </c>
      <c r="M225" s="1805">
        <f t="shared" ref="M225" si="24">L225*0.975609756</f>
        <v>3063.9999996935999</v>
      </c>
    </row>
    <row r="226" spans="1:13">
      <c r="A226" s="1459" t="s">
        <v>5082</v>
      </c>
      <c r="B226" s="1447"/>
      <c r="C226" s="1447"/>
      <c r="D226" s="1447"/>
      <c r="E226" s="1447"/>
      <c r="F226" s="1447"/>
      <c r="G226" s="1447"/>
      <c r="H226" s="1447"/>
      <c r="I226" s="1447"/>
      <c r="J226" s="1451"/>
      <c r="L226" s="1444" t="s">
        <v>5082</v>
      </c>
      <c r="M226" s="1805" t="s">
        <v>5082</v>
      </c>
    </row>
    <row r="227" spans="1:13" ht="18">
      <c r="A227" s="1459" t="s">
        <v>5082</v>
      </c>
      <c r="B227" s="2147" t="s">
        <v>7780</v>
      </c>
      <c r="C227" s="2147"/>
      <c r="D227" s="2147"/>
      <c r="E227" s="2147"/>
      <c r="F227" s="2147"/>
      <c r="G227" s="2147"/>
      <c r="H227" s="2147"/>
      <c r="I227" s="2147"/>
      <c r="J227" s="2147"/>
      <c r="K227" s="1449"/>
      <c r="L227" s="1449" t="s">
        <v>5082</v>
      </c>
      <c r="M227" s="1806" t="s">
        <v>5082</v>
      </c>
    </row>
    <row r="228" spans="1:13" ht="15.95" customHeight="1">
      <c r="A228" s="1459" t="s">
        <v>5082</v>
      </c>
      <c r="B228" s="1447"/>
      <c r="C228" s="1447"/>
      <c r="D228" s="1447"/>
      <c r="E228" s="1447"/>
      <c r="F228" s="1447"/>
      <c r="G228" s="1447"/>
      <c r="H228" s="1447"/>
      <c r="I228" s="1447"/>
      <c r="J228" s="1451"/>
      <c r="L228" s="1444" t="s">
        <v>5082</v>
      </c>
      <c r="M228" s="1805" t="s">
        <v>5082</v>
      </c>
    </row>
    <row r="229" spans="1:13" ht="15.95" customHeight="1">
      <c r="A229" s="1459" t="s">
        <v>8096</v>
      </c>
      <c r="B229" s="1447"/>
      <c r="C229" s="2142" t="s">
        <v>7756</v>
      </c>
      <c r="D229" s="2142"/>
      <c r="E229" s="2142"/>
      <c r="F229" s="2142"/>
      <c r="G229" s="2142"/>
      <c r="H229" s="2142"/>
      <c r="I229" s="2143" t="s">
        <v>7934</v>
      </c>
      <c r="J229" s="2143"/>
      <c r="L229" s="1444" t="s">
        <v>5082</v>
      </c>
      <c r="M229" s="1805" t="s">
        <v>5082</v>
      </c>
    </row>
    <row r="230" spans="1:13" ht="15.95" customHeight="1">
      <c r="A230" s="1459" t="s">
        <v>8186</v>
      </c>
      <c r="B230" s="1447"/>
      <c r="C230" s="2146" t="s">
        <v>7992</v>
      </c>
      <c r="D230" s="2146"/>
      <c r="E230" s="2146"/>
      <c r="F230" s="2146"/>
      <c r="G230" s="2146"/>
      <c r="H230" s="2146"/>
      <c r="I230" s="2145">
        <v>430</v>
      </c>
      <c r="J230" s="2145"/>
      <c r="L230" s="1444">
        <v>352.59999999999997</v>
      </c>
      <c r="M230" s="1805">
        <f t="shared" ref="M230:M234" si="25">L230*0.975609756</f>
        <v>343.99999996559995</v>
      </c>
    </row>
    <row r="231" spans="1:13" ht="15.95" customHeight="1">
      <c r="A231" s="1459" t="s">
        <v>8148</v>
      </c>
      <c r="B231" s="1447"/>
      <c r="C231" s="2146" t="s">
        <v>7979</v>
      </c>
      <c r="D231" s="2146"/>
      <c r="E231" s="2146"/>
      <c r="F231" s="2146"/>
      <c r="G231" s="2146"/>
      <c r="H231" s="2146"/>
      <c r="I231" s="2145">
        <v>210</v>
      </c>
      <c r="J231" s="2145"/>
      <c r="L231" s="1444">
        <v>172.2</v>
      </c>
      <c r="M231" s="1805">
        <f t="shared" si="25"/>
        <v>167.99999998319998</v>
      </c>
    </row>
    <row r="232" spans="1:13" ht="15.95" customHeight="1">
      <c r="A232" s="1459" t="s">
        <v>8150</v>
      </c>
      <c r="B232" s="1447"/>
      <c r="C232" s="2146" t="s">
        <v>7980</v>
      </c>
      <c r="D232" s="2146"/>
      <c r="E232" s="2146"/>
      <c r="F232" s="2146"/>
      <c r="G232" s="2146"/>
      <c r="H232" s="2146"/>
      <c r="I232" s="2145">
        <v>240</v>
      </c>
      <c r="J232" s="2145"/>
      <c r="L232" s="1444">
        <v>196.79999999999998</v>
      </c>
      <c r="M232" s="1805">
        <f t="shared" si="25"/>
        <v>191.99999998079997</v>
      </c>
    </row>
    <row r="233" spans="1:13" ht="15.95" customHeight="1">
      <c r="A233" s="1459" t="s">
        <v>8151</v>
      </c>
      <c r="B233" s="1447"/>
      <c r="C233" s="2146" t="s">
        <v>7981</v>
      </c>
      <c r="D233" s="2146"/>
      <c r="E233" s="2146"/>
      <c r="F233" s="2146"/>
      <c r="G233" s="2146"/>
      <c r="H233" s="2146"/>
      <c r="I233" s="2145">
        <v>305</v>
      </c>
      <c r="J233" s="2145"/>
      <c r="L233" s="1444">
        <v>250.1</v>
      </c>
      <c r="M233" s="1805">
        <f t="shared" si="25"/>
        <v>243.99999997559999</v>
      </c>
    </row>
    <row r="234" spans="1:13" ht="15.95" customHeight="1">
      <c r="A234" s="1459" t="s">
        <v>8187</v>
      </c>
      <c r="B234" s="1447"/>
      <c r="C234" s="2146" t="s">
        <v>7984</v>
      </c>
      <c r="D234" s="2146"/>
      <c r="E234" s="2146"/>
      <c r="F234" s="2146"/>
      <c r="G234" s="2146"/>
      <c r="H234" s="2146"/>
      <c r="I234" s="2145">
        <v>45</v>
      </c>
      <c r="J234" s="2145"/>
      <c r="L234" s="1444">
        <v>36.9</v>
      </c>
      <c r="M234" s="1805">
        <f t="shared" si="25"/>
        <v>35.9999999964</v>
      </c>
    </row>
    <row r="235" spans="1:13" ht="15.95" customHeight="1">
      <c r="A235" s="1459" t="s">
        <v>5082</v>
      </c>
      <c r="B235" s="1447"/>
      <c r="C235" s="1447"/>
      <c r="D235" s="1447"/>
      <c r="E235" s="1447"/>
      <c r="F235" s="1447"/>
      <c r="G235" s="1447"/>
      <c r="H235" s="1447"/>
      <c r="I235" s="1447"/>
      <c r="J235" s="1451"/>
      <c r="L235" s="1444" t="s">
        <v>5082</v>
      </c>
      <c r="M235" s="1805" t="s">
        <v>5082</v>
      </c>
    </row>
    <row r="236" spans="1:13" ht="18">
      <c r="A236" s="1459" t="s">
        <v>5082</v>
      </c>
      <c r="B236" s="2147" t="s">
        <v>7781</v>
      </c>
      <c r="C236" s="2147"/>
      <c r="D236" s="2147"/>
      <c r="E236" s="2147"/>
      <c r="F236" s="2147"/>
      <c r="G236" s="2147"/>
      <c r="H236" s="2147"/>
      <c r="I236" s="2147"/>
      <c r="J236" s="2147"/>
      <c r="K236" s="1449"/>
      <c r="L236" s="1449" t="s">
        <v>5082</v>
      </c>
      <c r="M236" s="1806" t="s">
        <v>5082</v>
      </c>
    </row>
    <row r="237" spans="1:13">
      <c r="A237" s="1459" t="s">
        <v>5082</v>
      </c>
      <c r="B237" s="1447"/>
      <c r="C237" s="1447"/>
      <c r="D237" s="1447"/>
      <c r="E237" s="1447"/>
      <c r="F237" s="1447"/>
      <c r="G237" s="1447"/>
      <c r="H237" s="1447"/>
      <c r="I237" s="1447"/>
      <c r="J237" s="1451"/>
      <c r="L237" s="1444" t="s">
        <v>5082</v>
      </c>
      <c r="M237" s="1805" t="s">
        <v>5082</v>
      </c>
    </row>
    <row r="238" spans="1:13" ht="15.95" customHeight="1">
      <c r="A238" s="1459" t="s">
        <v>8096</v>
      </c>
      <c r="B238" s="1447"/>
      <c r="C238" s="2142" t="s">
        <v>7756</v>
      </c>
      <c r="D238" s="2142"/>
      <c r="E238" s="2142"/>
      <c r="F238" s="2142"/>
      <c r="G238" s="2142"/>
      <c r="H238" s="2142"/>
      <c r="I238" s="2143" t="s">
        <v>7934</v>
      </c>
      <c r="J238" s="2143"/>
      <c r="L238" s="1444" t="s">
        <v>5082</v>
      </c>
      <c r="M238" s="1805" t="s">
        <v>5082</v>
      </c>
    </row>
    <row r="239" spans="1:13" ht="15.95" customHeight="1">
      <c r="A239" s="1459" t="s">
        <v>8188</v>
      </c>
      <c r="B239" s="1447"/>
      <c r="C239" s="2146" t="s">
        <v>7782</v>
      </c>
      <c r="D239" s="2146"/>
      <c r="E239" s="2146"/>
      <c r="F239" s="2146"/>
      <c r="G239" s="2146"/>
      <c r="H239" s="2146"/>
      <c r="I239" s="2145">
        <v>250</v>
      </c>
      <c r="J239" s="2145"/>
      <c r="L239" s="1444">
        <v>205</v>
      </c>
      <c r="M239" s="1805">
        <f t="shared" ref="M239" si="26">L239*0.975609756</f>
        <v>199.99999998000001</v>
      </c>
    </row>
    <row r="240" spans="1:13" ht="15.95" customHeight="1">
      <c r="A240" s="1459" t="s">
        <v>8189</v>
      </c>
      <c r="B240" s="1447"/>
      <c r="C240" s="2146" t="s">
        <v>7783</v>
      </c>
      <c r="D240" s="2146"/>
      <c r="E240" s="2146"/>
      <c r="F240" s="2146"/>
      <c r="G240" s="2146"/>
      <c r="H240" s="2146"/>
      <c r="I240" s="2145">
        <v>26.5</v>
      </c>
      <c r="J240" s="2145"/>
      <c r="L240" s="1444">
        <v>21.73</v>
      </c>
      <c r="M240" s="1805">
        <f t="shared" ref="M240:M244" si="27">L240*0.975609756</f>
        <v>21.199999997879999</v>
      </c>
    </row>
    <row r="241" spans="1:13" ht="15.95" customHeight="1">
      <c r="A241" s="1459" t="s">
        <v>8190</v>
      </c>
      <c r="B241" s="1447"/>
      <c r="C241" s="2146" t="s">
        <v>7784</v>
      </c>
      <c r="D241" s="2146"/>
      <c r="E241" s="2146"/>
      <c r="F241" s="2146"/>
      <c r="G241" s="2146"/>
      <c r="H241" s="2146"/>
      <c r="I241" s="2145">
        <v>100</v>
      </c>
      <c r="J241" s="2145"/>
      <c r="L241" s="1444">
        <v>82</v>
      </c>
      <c r="M241" s="1805">
        <f t="shared" si="27"/>
        <v>79.999999991999999</v>
      </c>
    </row>
    <row r="242" spans="1:13" ht="15.95" customHeight="1">
      <c r="A242" s="1459" t="s">
        <v>8168</v>
      </c>
      <c r="B242" s="1447"/>
      <c r="C242" s="2146" t="s">
        <v>7785</v>
      </c>
      <c r="D242" s="2146"/>
      <c r="E242" s="2146"/>
      <c r="F242" s="2146"/>
      <c r="G242" s="2146"/>
      <c r="H242" s="2146"/>
      <c r="I242" s="2145">
        <v>160</v>
      </c>
      <c r="J242" s="2145"/>
      <c r="L242" s="1444">
        <v>131.19999999999999</v>
      </c>
      <c r="M242" s="1805">
        <f t="shared" si="27"/>
        <v>127.99999998719998</v>
      </c>
    </row>
    <row r="243" spans="1:13" ht="15.95" customHeight="1">
      <c r="A243" s="1459" t="s">
        <v>8167</v>
      </c>
      <c r="B243" s="1447"/>
      <c r="C243" s="2146" t="s">
        <v>7786</v>
      </c>
      <c r="D243" s="2146"/>
      <c r="E243" s="2146"/>
      <c r="F243" s="2146"/>
      <c r="G243" s="2146"/>
      <c r="H243" s="2146"/>
      <c r="I243" s="2145">
        <v>85</v>
      </c>
      <c r="J243" s="2145"/>
      <c r="L243" s="1444">
        <v>69.7</v>
      </c>
      <c r="M243" s="1805">
        <f t="shared" si="27"/>
        <v>67.999999993200007</v>
      </c>
    </row>
    <row r="244" spans="1:13" ht="15.95" customHeight="1">
      <c r="A244" s="1459" t="s">
        <v>8164</v>
      </c>
      <c r="B244" s="1447"/>
      <c r="C244" s="2146" t="s">
        <v>7787</v>
      </c>
      <c r="D244" s="2146"/>
      <c r="E244" s="2146"/>
      <c r="F244" s="2146"/>
      <c r="G244" s="2146"/>
      <c r="H244" s="2146"/>
      <c r="I244" s="2145">
        <v>10</v>
      </c>
      <c r="J244" s="2145"/>
      <c r="L244" s="1444">
        <v>8.1999999999999993</v>
      </c>
      <c r="M244" s="1805">
        <f t="shared" si="27"/>
        <v>7.999999999199999</v>
      </c>
    </row>
    <row r="245" spans="1:13" ht="15.95" customHeight="1">
      <c r="A245" s="1459" t="s">
        <v>5082</v>
      </c>
      <c r="B245" s="1447"/>
      <c r="C245" s="1447"/>
      <c r="D245" s="1447"/>
      <c r="E245" s="1447"/>
      <c r="F245" s="1447"/>
      <c r="G245" s="1447"/>
      <c r="H245" s="1447"/>
      <c r="I245" s="1447"/>
      <c r="J245" s="1451"/>
      <c r="L245" s="1444" t="s">
        <v>5082</v>
      </c>
      <c r="M245" s="1805" t="s">
        <v>5082</v>
      </c>
    </row>
    <row r="246" spans="1:13" ht="15.95" customHeight="1">
      <c r="A246" s="1459" t="s">
        <v>5082</v>
      </c>
      <c r="B246" s="2147" t="s">
        <v>7788</v>
      </c>
      <c r="C246" s="2147"/>
      <c r="D246" s="2147"/>
      <c r="E246" s="2147"/>
      <c r="F246" s="2147"/>
      <c r="G246" s="2147"/>
      <c r="H246" s="2147"/>
      <c r="I246" s="2147"/>
      <c r="J246" s="2147"/>
      <c r="K246" s="1449"/>
      <c r="L246" s="1449" t="s">
        <v>5082</v>
      </c>
      <c r="M246" s="1806" t="s">
        <v>5082</v>
      </c>
    </row>
    <row r="247" spans="1:13" ht="15.95" customHeight="1">
      <c r="A247" s="1459" t="s">
        <v>5082</v>
      </c>
      <c r="B247" s="1447"/>
      <c r="C247" s="1447"/>
      <c r="D247" s="1447"/>
      <c r="E247" s="1447"/>
      <c r="F247" s="1447"/>
      <c r="G247" s="1447"/>
      <c r="H247" s="1447"/>
      <c r="I247" s="1447"/>
      <c r="J247" s="1451"/>
      <c r="L247" s="1444" t="s">
        <v>5082</v>
      </c>
      <c r="M247" s="1805" t="s">
        <v>5082</v>
      </c>
    </row>
    <row r="248" spans="1:13" ht="15.95" customHeight="1">
      <c r="A248" s="1459" t="s">
        <v>8096</v>
      </c>
      <c r="B248" s="1447"/>
      <c r="C248" s="2142" t="s">
        <v>7756</v>
      </c>
      <c r="D248" s="2142"/>
      <c r="E248" s="2142"/>
      <c r="F248" s="2142"/>
      <c r="G248" s="2142"/>
      <c r="H248" s="2142"/>
      <c r="I248" s="2143" t="s">
        <v>7934</v>
      </c>
      <c r="J248" s="2143"/>
      <c r="L248" s="1444" t="s">
        <v>5082</v>
      </c>
      <c r="M248" s="1805" t="s">
        <v>5082</v>
      </c>
    </row>
    <row r="249" spans="1:13" ht="15.95" customHeight="1">
      <c r="A249" s="1459" t="s">
        <v>8191</v>
      </c>
      <c r="B249" s="1447"/>
      <c r="C249" s="2146" t="s">
        <v>7789</v>
      </c>
      <c r="D249" s="2146"/>
      <c r="E249" s="2146"/>
      <c r="F249" s="2146"/>
      <c r="G249" s="2146"/>
      <c r="H249" s="2146"/>
      <c r="I249" s="2145">
        <v>210</v>
      </c>
      <c r="J249" s="2145"/>
      <c r="L249" s="1444">
        <v>172.2</v>
      </c>
      <c r="M249" s="1805">
        <f t="shared" ref="M249:M254" si="28">L249*0.975609756</f>
        <v>167.99999998319998</v>
      </c>
    </row>
    <row r="250" spans="1:13" ht="15.95" customHeight="1">
      <c r="A250" s="1459" t="s">
        <v>8192</v>
      </c>
      <c r="B250" s="1447"/>
      <c r="C250" s="2146" t="s">
        <v>7790</v>
      </c>
      <c r="D250" s="2146"/>
      <c r="E250" s="2146"/>
      <c r="F250" s="2146"/>
      <c r="G250" s="2146"/>
      <c r="H250" s="2146"/>
      <c r="I250" s="2145">
        <v>8</v>
      </c>
      <c r="J250" s="2145"/>
      <c r="L250" s="1444">
        <v>6.56</v>
      </c>
      <c r="M250" s="1805">
        <f t="shared" si="28"/>
        <v>6.3999999993599994</v>
      </c>
    </row>
    <row r="251" spans="1:13" ht="15.95" customHeight="1">
      <c r="A251" s="1459" t="s">
        <v>8193</v>
      </c>
      <c r="B251" s="1447"/>
      <c r="C251" s="2146" t="s">
        <v>7791</v>
      </c>
      <c r="D251" s="2146"/>
      <c r="E251" s="2146"/>
      <c r="F251" s="2146"/>
      <c r="G251" s="2146"/>
      <c r="H251" s="2146"/>
      <c r="I251" s="2145">
        <v>10</v>
      </c>
      <c r="J251" s="2145"/>
      <c r="L251" s="1444">
        <v>8.1999999999999993</v>
      </c>
      <c r="M251" s="1805">
        <f t="shared" si="28"/>
        <v>7.999999999199999</v>
      </c>
    </row>
    <row r="252" spans="1:13" ht="15.95" customHeight="1">
      <c r="A252" s="1459" t="s">
        <v>8194</v>
      </c>
      <c r="B252" s="1447"/>
      <c r="C252" s="2146" t="s">
        <v>7993</v>
      </c>
      <c r="D252" s="2146"/>
      <c r="E252" s="2146"/>
      <c r="F252" s="2146"/>
      <c r="G252" s="2146"/>
      <c r="H252" s="2146"/>
      <c r="I252" s="2145">
        <v>30</v>
      </c>
      <c r="J252" s="2145"/>
      <c r="L252" s="1444">
        <v>24.599999999999998</v>
      </c>
      <c r="M252" s="1805">
        <f t="shared" si="28"/>
        <v>23.999999997599996</v>
      </c>
    </row>
    <row r="253" spans="1:13" ht="15.95" customHeight="1">
      <c r="A253" s="1459" t="s">
        <v>8195</v>
      </c>
      <c r="B253" s="1447"/>
      <c r="C253" s="2146" t="s">
        <v>7962</v>
      </c>
      <c r="D253" s="2146"/>
      <c r="E253" s="2146"/>
      <c r="F253" s="2146"/>
      <c r="G253" s="2146"/>
      <c r="H253" s="2146"/>
      <c r="I253" s="2145">
        <v>20</v>
      </c>
      <c r="J253" s="2145"/>
      <c r="L253" s="1444">
        <v>16.399999999999999</v>
      </c>
      <c r="M253" s="1805">
        <f t="shared" si="28"/>
        <v>15.999999998399998</v>
      </c>
    </row>
    <row r="254" spans="1:13" ht="15.95" customHeight="1">
      <c r="A254" s="1459" t="s">
        <v>8196</v>
      </c>
      <c r="B254" s="1447"/>
      <c r="C254" s="2146" t="s">
        <v>7963</v>
      </c>
      <c r="D254" s="2146"/>
      <c r="E254" s="2146"/>
      <c r="F254" s="2146"/>
      <c r="G254" s="2146"/>
      <c r="H254" s="2146"/>
      <c r="I254" s="2145">
        <v>4.3</v>
      </c>
      <c r="J254" s="2145"/>
      <c r="L254" s="1444">
        <v>3.5259999999999998</v>
      </c>
      <c r="M254" s="1805">
        <f t="shared" si="28"/>
        <v>3.439999999656</v>
      </c>
    </row>
    <row r="255" spans="1:13" ht="15.95" customHeight="1">
      <c r="A255" s="1459" t="s">
        <v>5082</v>
      </c>
      <c r="B255" s="1447"/>
      <c r="C255" s="1447"/>
      <c r="D255" s="1447"/>
      <c r="E255" s="1447"/>
      <c r="F255" s="1447"/>
      <c r="G255" s="1447"/>
      <c r="H255" s="1447"/>
      <c r="I255" s="1447"/>
      <c r="J255" s="1451"/>
      <c r="L255" s="1444" t="s">
        <v>5082</v>
      </c>
      <c r="M255" s="1805" t="s">
        <v>5082</v>
      </c>
    </row>
    <row r="256" spans="1:13" ht="15.95" customHeight="1">
      <c r="A256" s="1459" t="s">
        <v>5082</v>
      </c>
      <c r="B256" s="1447"/>
      <c r="C256" s="1447"/>
      <c r="D256" s="1447"/>
      <c r="E256" s="1447"/>
      <c r="F256" s="1447"/>
      <c r="G256" s="1447"/>
      <c r="H256" s="1447"/>
      <c r="I256" s="1447"/>
      <c r="J256" s="1451"/>
      <c r="L256" s="1444" t="s">
        <v>5082</v>
      </c>
      <c r="M256" s="1805" t="s">
        <v>5082</v>
      </c>
    </row>
    <row r="257" spans="1:13" ht="23.25">
      <c r="A257" s="1459" t="s">
        <v>5082</v>
      </c>
      <c r="B257" s="1436" t="s">
        <v>7841</v>
      </c>
      <c r="C257" s="1447"/>
      <c r="D257" s="1447"/>
      <c r="E257" s="1447"/>
      <c r="F257" s="1447"/>
      <c r="G257" s="1447"/>
      <c r="H257" s="1447"/>
      <c r="I257" s="1447"/>
      <c r="J257" s="1451"/>
      <c r="L257" s="1444" t="s">
        <v>5082</v>
      </c>
      <c r="M257" s="1805" t="s">
        <v>5082</v>
      </c>
    </row>
    <row r="258" spans="1:13" ht="20.25">
      <c r="A258" s="1459" t="s">
        <v>5082</v>
      </c>
      <c r="B258" s="1437" t="s">
        <v>7932</v>
      </c>
      <c r="C258" s="1447"/>
      <c r="D258" s="1447"/>
      <c r="E258" s="1447"/>
      <c r="F258" s="1447"/>
      <c r="G258" s="1447"/>
      <c r="H258" s="1447"/>
      <c r="I258" s="1447"/>
      <c r="J258" s="1451"/>
      <c r="L258" s="1444" t="s">
        <v>5082</v>
      </c>
      <c r="M258" s="1805" t="s">
        <v>5082</v>
      </c>
    </row>
    <row r="259" spans="1:13">
      <c r="A259" s="1459" t="s">
        <v>5082</v>
      </c>
      <c r="B259" s="1447"/>
      <c r="C259" s="1447"/>
      <c r="D259" s="1447"/>
      <c r="E259" s="1447"/>
      <c r="F259" s="1447"/>
      <c r="G259" s="1447"/>
      <c r="H259" s="1447"/>
      <c r="I259" s="1447"/>
      <c r="J259" s="1451"/>
      <c r="L259" s="1444" t="s">
        <v>5082</v>
      </c>
      <c r="M259" s="1805" t="s">
        <v>5082</v>
      </c>
    </row>
    <row r="260" spans="1:13" ht="18">
      <c r="A260" s="1459" t="s">
        <v>5082</v>
      </c>
      <c r="B260" s="2147" t="s">
        <v>8437</v>
      </c>
      <c r="C260" s="2147"/>
      <c r="D260" s="2147"/>
      <c r="E260" s="2147"/>
      <c r="F260" s="2147"/>
      <c r="G260" s="2147"/>
      <c r="H260" s="2147"/>
      <c r="I260" s="2147"/>
      <c r="J260" s="2147"/>
      <c r="K260" s="1449"/>
      <c r="L260" s="1449" t="s">
        <v>5082</v>
      </c>
      <c r="M260" s="1806" t="s">
        <v>5082</v>
      </c>
    </row>
    <row r="261" spans="1:13">
      <c r="A261" s="1459" t="s">
        <v>5082</v>
      </c>
      <c r="B261" s="1447"/>
      <c r="C261" s="1447"/>
      <c r="D261" s="1447"/>
      <c r="E261" s="1447"/>
      <c r="F261" s="1447"/>
      <c r="G261" s="1447"/>
      <c r="H261" s="1447"/>
      <c r="I261" s="1447"/>
      <c r="J261" s="1451"/>
      <c r="L261" s="1444" t="s">
        <v>5082</v>
      </c>
      <c r="M261" s="1805" t="s">
        <v>5082</v>
      </c>
    </row>
    <row r="262" spans="1:13" ht="15.95" customHeight="1">
      <c r="A262" s="1459" t="s">
        <v>8197</v>
      </c>
      <c r="B262" s="1459"/>
      <c r="C262" s="1457"/>
      <c r="D262" s="1457"/>
      <c r="E262" s="1457"/>
      <c r="F262" s="1457"/>
      <c r="G262" s="1457"/>
      <c r="H262" s="1457"/>
      <c r="I262" s="1457"/>
      <c r="J262" s="1457"/>
      <c r="L262" s="1444" t="s">
        <v>5082</v>
      </c>
      <c r="M262" s="1805" t="s">
        <v>5082</v>
      </c>
    </row>
    <row r="263" spans="1:13">
      <c r="A263" s="1459" t="s">
        <v>5082</v>
      </c>
      <c r="B263" s="1447"/>
      <c r="C263" s="1447"/>
      <c r="D263" s="1447"/>
      <c r="E263" s="1447"/>
      <c r="F263" s="1447"/>
      <c r="G263" s="1447"/>
      <c r="H263" s="1447"/>
      <c r="I263" s="1447"/>
      <c r="J263" s="1451"/>
      <c r="L263" s="1444" t="s">
        <v>5082</v>
      </c>
      <c r="M263" s="1805" t="s">
        <v>5082</v>
      </c>
    </row>
    <row r="264" spans="1:13">
      <c r="A264" s="1459" t="s">
        <v>5082</v>
      </c>
      <c r="B264" s="1447"/>
      <c r="C264" s="1447"/>
      <c r="D264" s="1447"/>
      <c r="E264" s="1447"/>
      <c r="F264" s="1447"/>
      <c r="G264" s="1447"/>
      <c r="H264" s="1447"/>
      <c r="I264" s="1447"/>
      <c r="J264" s="1451"/>
      <c r="L264" s="1444" t="s">
        <v>5082</v>
      </c>
      <c r="M264" s="1805" t="s">
        <v>5082</v>
      </c>
    </row>
    <row r="265" spans="1:13" ht="15.95" customHeight="1">
      <c r="A265" s="1459"/>
      <c r="B265" s="1447"/>
      <c r="C265" s="2142" t="s">
        <v>7756</v>
      </c>
      <c r="D265" s="2142"/>
      <c r="E265" s="2142"/>
      <c r="F265" s="2142"/>
      <c r="G265" s="2142"/>
      <c r="H265" s="2142"/>
      <c r="I265" s="2143" t="s">
        <v>7934</v>
      </c>
      <c r="J265" s="2143"/>
      <c r="K265" s="1446" t="s">
        <v>7935</v>
      </c>
      <c r="L265" s="1444" t="s">
        <v>5082</v>
      </c>
      <c r="M265" s="1805" t="s">
        <v>5082</v>
      </c>
    </row>
    <row r="266" spans="1:13" ht="69" customHeight="1">
      <c r="A266" s="1459" t="s">
        <v>8198</v>
      </c>
      <c r="B266" s="1447"/>
      <c r="C266" s="2153" t="s">
        <v>7842</v>
      </c>
      <c r="D266" s="2153"/>
      <c r="E266" s="2153"/>
      <c r="F266" s="2153"/>
      <c r="G266" s="2153"/>
      <c r="H266" s="2153"/>
      <c r="I266" s="2154">
        <v>99</v>
      </c>
      <c r="J266" s="2154"/>
      <c r="K266" s="1444">
        <v>73.3</v>
      </c>
      <c r="L266" s="1444">
        <v>60.105999999999995</v>
      </c>
      <c r="M266" s="1805">
        <f t="shared" ref="M266:M268" si="29">L266*0.975609756</f>
        <v>58.639999994135991</v>
      </c>
    </row>
    <row r="267" spans="1:13" ht="69" customHeight="1">
      <c r="A267" s="1459" t="s">
        <v>8199</v>
      </c>
      <c r="B267" s="1447"/>
      <c r="C267" s="2153" t="s">
        <v>8017</v>
      </c>
      <c r="D267" s="2153"/>
      <c r="E267" s="2153"/>
      <c r="F267" s="2153"/>
      <c r="G267" s="2153"/>
      <c r="H267" s="2153"/>
      <c r="I267" s="2154">
        <v>146</v>
      </c>
      <c r="J267" s="2154"/>
      <c r="K267" s="1444">
        <v>122.1</v>
      </c>
      <c r="L267" s="1444">
        <v>100.12199999999999</v>
      </c>
      <c r="M267" s="1805">
        <f t="shared" si="29"/>
        <v>97.679999990231991</v>
      </c>
    </row>
    <row r="268" spans="1:13" ht="69" customHeight="1">
      <c r="A268" s="1459" t="s">
        <v>8200</v>
      </c>
      <c r="B268" s="1447"/>
      <c r="C268" s="2153" t="s">
        <v>8018</v>
      </c>
      <c r="D268" s="2153"/>
      <c r="E268" s="2153"/>
      <c r="F268" s="2153"/>
      <c r="G268" s="2153"/>
      <c r="H268" s="2153"/>
      <c r="I268" s="2154">
        <v>174</v>
      </c>
      <c r="J268" s="2154"/>
      <c r="K268" s="1444">
        <v>142.4</v>
      </c>
      <c r="L268" s="1444">
        <v>116.768</v>
      </c>
      <c r="M268" s="1805">
        <f t="shared" si="29"/>
        <v>113.919999988608</v>
      </c>
    </row>
    <row r="269" spans="1:13" ht="20.100000000000001" customHeight="1">
      <c r="A269" s="1459" t="s">
        <v>5082</v>
      </c>
      <c r="B269" s="1447"/>
      <c r="C269" s="1447"/>
      <c r="D269" s="1447"/>
      <c r="E269" s="1447"/>
      <c r="F269" s="1447"/>
      <c r="G269" s="1447"/>
      <c r="H269" s="1447"/>
      <c r="I269" s="1447"/>
      <c r="J269" s="1451"/>
      <c r="L269" s="1444" t="s">
        <v>5082</v>
      </c>
      <c r="M269" s="1805" t="s">
        <v>5082</v>
      </c>
    </row>
    <row r="270" spans="1:13" ht="18">
      <c r="A270" s="1459" t="s">
        <v>5082</v>
      </c>
      <c r="B270" s="2147" t="s">
        <v>7936</v>
      </c>
      <c r="C270" s="2147"/>
      <c r="D270" s="2147"/>
      <c r="E270" s="2147"/>
      <c r="F270" s="2147"/>
      <c r="G270" s="2147"/>
      <c r="H270" s="2147"/>
      <c r="I270" s="2147"/>
      <c r="J270" s="2147"/>
      <c r="K270" s="1449"/>
      <c r="L270" s="1449" t="s">
        <v>5082</v>
      </c>
      <c r="M270" s="1806" t="s">
        <v>5082</v>
      </c>
    </row>
    <row r="271" spans="1:13">
      <c r="A271" s="1459" t="s">
        <v>5082</v>
      </c>
      <c r="B271" s="1447"/>
      <c r="C271" s="1447"/>
      <c r="D271" s="1447"/>
      <c r="E271" s="1447"/>
      <c r="F271" s="1447"/>
      <c r="G271" s="1447"/>
      <c r="H271" s="1447"/>
      <c r="I271" s="1447"/>
      <c r="J271" s="1451"/>
      <c r="L271" s="1444" t="s">
        <v>5082</v>
      </c>
      <c r="M271" s="1805" t="s">
        <v>5082</v>
      </c>
    </row>
    <row r="272" spans="1:13" ht="15.95" customHeight="1">
      <c r="A272" s="1459"/>
      <c r="B272" s="1447"/>
      <c r="C272" s="2142" t="s">
        <v>7756</v>
      </c>
      <c r="D272" s="2142"/>
      <c r="E272" s="2142"/>
      <c r="F272" s="2142"/>
      <c r="G272" s="2142"/>
      <c r="H272" s="2142"/>
      <c r="I272" s="2143" t="s">
        <v>7934</v>
      </c>
      <c r="J272" s="2143"/>
      <c r="K272" s="1446" t="s">
        <v>7935</v>
      </c>
      <c r="L272" s="1444" t="s">
        <v>5082</v>
      </c>
      <c r="M272" s="1805" t="s">
        <v>5082</v>
      </c>
    </row>
    <row r="273" spans="1:13" ht="69" customHeight="1">
      <c r="A273" s="1459" t="s">
        <v>8201</v>
      </c>
      <c r="B273" s="1447"/>
      <c r="C273" s="2153" t="s">
        <v>8019</v>
      </c>
      <c r="D273" s="2153"/>
      <c r="E273" s="2153"/>
      <c r="F273" s="2153"/>
      <c r="G273" s="2153"/>
      <c r="H273" s="2153"/>
      <c r="I273" s="2154">
        <v>549</v>
      </c>
      <c r="J273" s="2154"/>
      <c r="K273" s="1444">
        <v>451.1</v>
      </c>
      <c r="L273" s="1444">
        <v>369.90199999999999</v>
      </c>
      <c r="M273" s="1805">
        <f t="shared" ref="M273:M275" si="30">L273*0.975609756</f>
        <v>360.87999996391198</v>
      </c>
    </row>
    <row r="274" spans="1:13" ht="69" customHeight="1">
      <c r="A274" s="1459" t="s">
        <v>8202</v>
      </c>
      <c r="B274" s="1447"/>
      <c r="C274" s="2144" t="s">
        <v>8020</v>
      </c>
      <c r="D274" s="2144"/>
      <c r="E274" s="2144"/>
      <c r="F274" s="2144"/>
      <c r="G274" s="2144"/>
      <c r="H274" s="2144"/>
      <c r="I274" s="2145">
        <v>749</v>
      </c>
      <c r="J274" s="2145"/>
      <c r="K274" s="1444">
        <v>549.1</v>
      </c>
      <c r="L274" s="1444">
        <v>450.262</v>
      </c>
      <c r="M274" s="1805">
        <f t="shared" si="30"/>
        <v>439.279999956072</v>
      </c>
    </row>
    <row r="275" spans="1:13" ht="69" customHeight="1">
      <c r="A275" s="1459" t="s">
        <v>8203</v>
      </c>
      <c r="B275" s="1447"/>
      <c r="C275" s="2153" t="s">
        <v>8021</v>
      </c>
      <c r="D275" s="2153"/>
      <c r="E275" s="2153"/>
      <c r="F275" s="2153"/>
      <c r="G275" s="2153"/>
      <c r="H275" s="2153"/>
      <c r="I275" s="2154">
        <v>779</v>
      </c>
      <c r="J275" s="2154"/>
      <c r="K275" s="1444">
        <v>634.29999999999995</v>
      </c>
      <c r="L275" s="1444">
        <v>520.12599999999998</v>
      </c>
      <c r="M275" s="1805">
        <f t="shared" si="30"/>
        <v>507.43999994925599</v>
      </c>
    </row>
    <row r="276" spans="1:13">
      <c r="A276" s="1459" t="s">
        <v>5082</v>
      </c>
      <c r="B276" s="1447"/>
      <c r="C276" s="1447"/>
      <c r="D276" s="1447"/>
      <c r="E276" s="1447"/>
      <c r="F276" s="1447"/>
      <c r="G276" s="1447"/>
      <c r="H276" s="1447"/>
      <c r="I276" s="1447"/>
      <c r="J276" s="1451"/>
      <c r="L276" s="1444" t="s">
        <v>5082</v>
      </c>
      <c r="M276" s="1805" t="s">
        <v>5082</v>
      </c>
    </row>
    <row r="277" spans="1:13" ht="18">
      <c r="A277" s="1459" t="s">
        <v>5082</v>
      </c>
      <c r="B277" s="2147" t="s">
        <v>7937</v>
      </c>
      <c r="C277" s="2147"/>
      <c r="D277" s="2147"/>
      <c r="E277" s="2147"/>
      <c r="F277" s="2147"/>
      <c r="G277" s="2147"/>
      <c r="H277" s="2147"/>
      <c r="I277" s="2147"/>
      <c r="J277" s="2147"/>
      <c r="K277" s="1449"/>
      <c r="L277" s="1449" t="s">
        <v>5082</v>
      </c>
      <c r="M277" s="1806" t="s">
        <v>5082</v>
      </c>
    </row>
    <row r="278" spans="1:13">
      <c r="A278" s="1459" t="s">
        <v>5082</v>
      </c>
      <c r="B278" s="1447"/>
      <c r="C278" s="1447"/>
      <c r="D278" s="1447"/>
      <c r="E278" s="1447"/>
      <c r="F278" s="1447"/>
      <c r="G278" s="1447"/>
      <c r="H278" s="1447"/>
      <c r="I278" s="1447"/>
      <c r="J278" s="1451"/>
      <c r="L278" s="1444" t="s">
        <v>5082</v>
      </c>
      <c r="M278" s="1805" t="s">
        <v>5082</v>
      </c>
    </row>
    <row r="279" spans="1:13" ht="15.95" customHeight="1">
      <c r="A279" s="1459"/>
      <c r="B279" s="1447"/>
      <c r="C279" s="2142" t="s">
        <v>7756</v>
      </c>
      <c r="D279" s="2142"/>
      <c r="E279" s="2142"/>
      <c r="F279" s="2142"/>
      <c r="G279" s="2142"/>
      <c r="H279" s="2142"/>
      <c r="I279" s="2143" t="s">
        <v>7934</v>
      </c>
      <c r="J279" s="2143"/>
      <c r="K279" s="1446" t="s">
        <v>7935</v>
      </c>
      <c r="L279" s="1444" t="s">
        <v>5082</v>
      </c>
      <c r="M279" s="1805" t="s">
        <v>5082</v>
      </c>
    </row>
    <row r="280" spans="1:13" ht="69" customHeight="1">
      <c r="A280" s="1459" t="s">
        <v>8204</v>
      </c>
      <c r="B280" s="1447"/>
      <c r="C280" s="2144" t="s">
        <v>8446</v>
      </c>
      <c r="D280" s="2146"/>
      <c r="E280" s="2146"/>
      <c r="F280" s="2146"/>
      <c r="G280" s="2146"/>
      <c r="H280" s="2146"/>
      <c r="I280" s="2145">
        <v>1399</v>
      </c>
      <c r="J280" s="2145"/>
      <c r="K280" s="1444">
        <v>1161</v>
      </c>
      <c r="L280" s="1444">
        <v>952.02</v>
      </c>
      <c r="M280" s="1805">
        <f t="shared" ref="M280" si="31">L280*0.975609756</f>
        <v>928.79999990711997</v>
      </c>
    </row>
    <row r="281" spans="1:13">
      <c r="A281" s="1459" t="s">
        <v>5082</v>
      </c>
      <c r="B281" s="1447"/>
      <c r="C281" s="1447"/>
      <c r="D281" s="1447"/>
      <c r="E281" s="1447"/>
      <c r="F281" s="1447"/>
      <c r="G281" s="1447"/>
      <c r="H281" s="1447"/>
      <c r="I281" s="1447"/>
      <c r="J281" s="1451"/>
      <c r="L281" s="1444" t="s">
        <v>5082</v>
      </c>
      <c r="M281" s="1805" t="s">
        <v>5082</v>
      </c>
    </row>
    <row r="282" spans="1:13" ht="18">
      <c r="A282" s="1459" t="s">
        <v>5082</v>
      </c>
      <c r="B282" s="2147" t="s">
        <v>7938</v>
      </c>
      <c r="C282" s="2147"/>
      <c r="D282" s="2147"/>
      <c r="E282" s="2147"/>
      <c r="F282" s="2147"/>
      <c r="G282" s="2147"/>
      <c r="H282" s="2147"/>
      <c r="I282" s="2147"/>
      <c r="J282" s="2147"/>
      <c r="K282" s="1449"/>
      <c r="L282" s="1449" t="s">
        <v>5082</v>
      </c>
      <c r="M282" s="1806" t="s">
        <v>5082</v>
      </c>
    </row>
    <row r="283" spans="1:13">
      <c r="A283" s="1459" t="s">
        <v>5082</v>
      </c>
      <c r="B283" s="1447"/>
      <c r="C283" s="1447"/>
      <c r="D283" s="1447"/>
      <c r="E283" s="1447"/>
      <c r="F283" s="1447"/>
      <c r="G283" s="1447"/>
      <c r="H283" s="1447"/>
      <c r="I283" s="1447"/>
      <c r="J283" s="1451"/>
      <c r="L283" s="1444" t="s">
        <v>5082</v>
      </c>
      <c r="M283" s="1805" t="s">
        <v>5082</v>
      </c>
    </row>
    <row r="284" spans="1:13" ht="15.95" customHeight="1">
      <c r="A284" s="1459" t="s">
        <v>8205</v>
      </c>
      <c r="B284" s="1447"/>
      <c r="C284" s="2146"/>
      <c r="D284" s="2146"/>
      <c r="E284" s="2146"/>
      <c r="F284" s="2146"/>
      <c r="G284" s="2146"/>
      <c r="H284" s="2146"/>
      <c r="I284" s="2146"/>
      <c r="J284" s="2146"/>
      <c r="L284" s="1444" t="s">
        <v>5082</v>
      </c>
      <c r="M284" s="1805" t="s">
        <v>5082</v>
      </c>
    </row>
    <row r="285" spans="1:13">
      <c r="A285" s="1459" t="s">
        <v>5082</v>
      </c>
      <c r="B285" s="1447"/>
      <c r="C285" s="1447"/>
      <c r="D285" s="1447"/>
      <c r="E285" s="1447"/>
      <c r="F285" s="1447"/>
      <c r="G285" s="1447"/>
      <c r="H285" s="1447"/>
      <c r="I285" s="1447"/>
      <c r="J285" s="1451"/>
      <c r="L285" s="1444" t="s">
        <v>5082</v>
      </c>
      <c r="M285" s="1805" t="s">
        <v>5082</v>
      </c>
    </row>
    <row r="286" spans="1:13">
      <c r="A286" s="1459" t="s">
        <v>5082</v>
      </c>
      <c r="B286" s="1447"/>
      <c r="C286" s="1447"/>
      <c r="D286" s="1447"/>
      <c r="E286" s="1447"/>
      <c r="F286" s="1447"/>
      <c r="G286" s="1447"/>
      <c r="H286" s="1447"/>
      <c r="I286" s="1447"/>
      <c r="J286" s="1451"/>
      <c r="L286" s="1444" t="s">
        <v>5082</v>
      </c>
      <c r="M286" s="1805" t="s">
        <v>5082</v>
      </c>
    </row>
    <row r="287" spans="1:13" ht="15.95" customHeight="1">
      <c r="A287" s="1459"/>
      <c r="B287" s="1447"/>
      <c r="C287" s="2142" t="s">
        <v>7756</v>
      </c>
      <c r="D287" s="2142"/>
      <c r="E287" s="2142"/>
      <c r="F287" s="2142"/>
      <c r="G287" s="2142"/>
      <c r="H287" s="2142"/>
      <c r="I287" s="2143" t="s">
        <v>7934</v>
      </c>
      <c r="J287" s="2143"/>
      <c r="K287" s="1446" t="s">
        <v>7935</v>
      </c>
      <c r="L287" s="1444" t="s">
        <v>5082</v>
      </c>
      <c r="M287" s="1805" t="s">
        <v>5082</v>
      </c>
    </row>
    <row r="288" spans="1:13" ht="69" customHeight="1">
      <c r="A288" s="1459" t="s">
        <v>8206</v>
      </c>
      <c r="B288" s="1447"/>
      <c r="C288" s="2153" t="s">
        <v>8022</v>
      </c>
      <c r="D288" s="2153"/>
      <c r="E288" s="2153"/>
      <c r="F288" s="2153"/>
      <c r="G288" s="2153"/>
      <c r="H288" s="2153"/>
      <c r="I288" s="2154">
        <v>269</v>
      </c>
      <c r="J288" s="2154"/>
      <c r="K288" s="1444">
        <v>171.3</v>
      </c>
      <c r="L288" s="1444">
        <v>140.46600000000001</v>
      </c>
      <c r="M288" s="1805">
        <f t="shared" ref="M288:M291" si="32">L288*0.975609756</f>
        <v>137.03999998629601</v>
      </c>
    </row>
    <row r="289" spans="1:13" ht="69" customHeight="1">
      <c r="A289" s="1459" t="s">
        <v>8207</v>
      </c>
      <c r="B289" s="1447"/>
      <c r="C289" s="2153" t="s">
        <v>8023</v>
      </c>
      <c r="D289" s="2153"/>
      <c r="E289" s="2153"/>
      <c r="F289" s="2153"/>
      <c r="G289" s="2153"/>
      <c r="H289" s="2153"/>
      <c r="I289" s="2154">
        <v>369</v>
      </c>
      <c r="J289" s="2154"/>
      <c r="K289" s="1444">
        <v>240</v>
      </c>
      <c r="L289" s="1444">
        <v>196.79999999999998</v>
      </c>
      <c r="M289" s="1805">
        <f t="shared" si="32"/>
        <v>191.99999998079997</v>
      </c>
    </row>
    <row r="290" spans="1:13" ht="69" customHeight="1">
      <c r="A290" s="1459" t="s">
        <v>8208</v>
      </c>
      <c r="B290" s="1447"/>
      <c r="C290" s="2153" t="s">
        <v>8024</v>
      </c>
      <c r="D290" s="2153"/>
      <c r="E290" s="2153"/>
      <c r="F290" s="2153"/>
      <c r="G290" s="2153"/>
      <c r="H290" s="2153"/>
      <c r="I290" s="2154">
        <v>549</v>
      </c>
      <c r="J290" s="2154"/>
      <c r="L290" s="1444">
        <v>450.17999999999995</v>
      </c>
      <c r="M290" s="1805">
        <f t="shared" si="32"/>
        <v>439.19999995607992</v>
      </c>
    </row>
    <row r="291" spans="1:13" ht="69" customHeight="1">
      <c r="A291" s="1459" t="s">
        <v>8209</v>
      </c>
      <c r="B291" s="1447"/>
      <c r="C291" s="2146" t="s">
        <v>8025</v>
      </c>
      <c r="D291" s="2146"/>
      <c r="E291" s="2146"/>
      <c r="F291" s="2146"/>
      <c r="G291" s="2146"/>
      <c r="H291" s="2146"/>
      <c r="I291" s="2145">
        <v>749</v>
      </c>
      <c r="J291" s="2145"/>
      <c r="L291" s="1444">
        <v>614.17999999999995</v>
      </c>
      <c r="M291" s="1805">
        <f t="shared" si="32"/>
        <v>599.19999994007992</v>
      </c>
    </row>
    <row r="292" spans="1:13">
      <c r="A292" s="1459" t="s">
        <v>5082</v>
      </c>
      <c r="B292" s="1447"/>
      <c r="C292" s="1447"/>
      <c r="D292" s="1447"/>
      <c r="E292" s="1447"/>
      <c r="F292" s="1447"/>
      <c r="G292" s="1447"/>
      <c r="H292" s="1447"/>
      <c r="I292" s="1447"/>
      <c r="J292" s="1451"/>
      <c r="L292" s="1444" t="s">
        <v>5082</v>
      </c>
      <c r="M292" s="1805" t="s">
        <v>5082</v>
      </c>
    </row>
    <row r="293" spans="1:13" ht="18">
      <c r="A293" s="1459" t="s">
        <v>5082</v>
      </c>
      <c r="B293" s="2147" t="s">
        <v>7939</v>
      </c>
      <c r="C293" s="2147"/>
      <c r="D293" s="2147"/>
      <c r="E293" s="2147"/>
      <c r="F293" s="2147"/>
      <c r="G293" s="2147"/>
      <c r="H293" s="2147"/>
      <c r="I293" s="2147"/>
      <c r="J293" s="2147"/>
      <c r="K293" s="1449"/>
      <c r="L293" s="1449" t="s">
        <v>5082</v>
      </c>
      <c r="M293" s="1806" t="s">
        <v>5082</v>
      </c>
    </row>
    <row r="294" spans="1:13">
      <c r="A294" s="1459" t="s">
        <v>5082</v>
      </c>
      <c r="B294" s="1447"/>
      <c r="C294" s="1447"/>
      <c r="D294" s="1447"/>
      <c r="E294" s="1447"/>
      <c r="F294" s="1447"/>
      <c r="G294" s="1447"/>
      <c r="H294" s="1447"/>
      <c r="I294" s="1447"/>
      <c r="J294" s="1451"/>
      <c r="L294" s="1444" t="s">
        <v>5082</v>
      </c>
      <c r="M294" s="1805" t="s">
        <v>5082</v>
      </c>
    </row>
    <row r="295" spans="1:13" ht="15.95" customHeight="1">
      <c r="A295" s="1459" t="s">
        <v>8096</v>
      </c>
      <c r="B295" s="1447"/>
      <c r="C295" s="2142" t="s">
        <v>7756</v>
      </c>
      <c r="D295" s="2142"/>
      <c r="E295" s="2142"/>
      <c r="F295" s="2142"/>
      <c r="G295" s="2142"/>
      <c r="H295" s="2142"/>
      <c r="I295" s="2143" t="s">
        <v>7934</v>
      </c>
      <c r="J295" s="2143"/>
      <c r="K295" s="1446" t="s">
        <v>7935</v>
      </c>
      <c r="L295" s="1444" t="s">
        <v>5082</v>
      </c>
      <c r="M295" s="1805" t="s">
        <v>5082</v>
      </c>
    </row>
    <row r="296" spans="1:13" ht="69" customHeight="1">
      <c r="A296" s="1459" t="s">
        <v>8210</v>
      </c>
      <c r="B296" s="1447"/>
      <c r="C296" s="2144" t="s">
        <v>8026</v>
      </c>
      <c r="D296" s="2146"/>
      <c r="E296" s="2146"/>
      <c r="F296" s="2146"/>
      <c r="G296" s="2146"/>
      <c r="H296" s="2146"/>
      <c r="I296" s="2145">
        <v>949</v>
      </c>
      <c r="J296" s="2145"/>
      <c r="K296" s="1444">
        <v>910</v>
      </c>
      <c r="L296" s="1444">
        <v>778.18</v>
      </c>
      <c r="M296" s="1805">
        <f t="shared" ref="M296:M298" si="33">L296*0.975609756</f>
        <v>759.19999992407998</v>
      </c>
    </row>
    <row r="297" spans="1:13" ht="69" customHeight="1">
      <c r="A297" s="1459" t="s">
        <v>8211</v>
      </c>
      <c r="B297" s="1447"/>
      <c r="C297" s="2146" t="s">
        <v>8027</v>
      </c>
      <c r="D297" s="2146"/>
      <c r="E297" s="2146"/>
      <c r="F297" s="2146"/>
      <c r="G297" s="2146"/>
      <c r="H297" s="2146"/>
      <c r="I297" s="2145">
        <v>1049</v>
      </c>
      <c r="J297" s="2145"/>
      <c r="K297" s="1444">
        <v>970</v>
      </c>
      <c r="L297" s="1444">
        <v>860.18</v>
      </c>
      <c r="M297" s="1805">
        <f t="shared" si="33"/>
        <v>839.19999991607995</v>
      </c>
    </row>
    <row r="298" spans="1:13" ht="69" customHeight="1">
      <c r="A298" s="1459" t="s">
        <v>8212</v>
      </c>
      <c r="B298" s="1447"/>
      <c r="C298" s="2155" t="s">
        <v>8092</v>
      </c>
      <c r="D298" s="2155"/>
      <c r="E298" s="2155"/>
      <c r="F298" s="2155"/>
      <c r="G298" s="2155"/>
      <c r="H298" s="2155"/>
      <c r="I298" s="2154">
        <v>1799</v>
      </c>
      <c r="J298" s="2154"/>
      <c r="K298" s="1444">
        <v>1349</v>
      </c>
      <c r="L298" s="1444">
        <v>1106.1799999999998</v>
      </c>
      <c r="M298" s="1805">
        <f t="shared" si="33"/>
        <v>1079.1999998920799</v>
      </c>
    </row>
    <row r="299" spans="1:13">
      <c r="A299" s="1459" t="s">
        <v>5082</v>
      </c>
      <c r="B299" s="1447"/>
      <c r="C299" s="1447"/>
      <c r="D299" s="1447"/>
      <c r="E299" s="1447"/>
      <c r="F299" s="1447"/>
      <c r="G299" s="1447"/>
      <c r="H299" s="1447"/>
      <c r="I299" s="1447"/>
      <c r="J299" s="1451"/>
      <c r="L299" s="1444" t="s">
        <v>5082</v>
      </c>
      <c r="M299" s="1805" t="s">
        <v>5082</v>
      </c>
    </row>
    <row r="300" spans="1:13" ht="18">
      <c r="A300" s="1459" t="s">
        <v>5082</v>
      </c>
      <c r="B300" s="2147" t="s">
        <v>7940</v>
      </c>
      <c r="C300" s="2147"/>
      <c r="D300" s="2147"/>
      <c r="E300" s="2147"/>
      <c r="F300" s="2147"/>
      <c r="G300" s="2147"/>
      <c r="H300" s="2147"/>
      <c r="I300" s="2147"/>
      <c r="J300" s="2147"/>
      <c r="K300" s="1449"/>
      <c r="L300" s="1449" t="s">
        <v>5082</v>
      </c>
      <c r="M300" s="1806" t="s">
        <v>5082</v>
      </c>
    </row>
    <row r="301" spans="1:13">
      <c r="A301" s="1459" t="s">
        <v>5082</v>
      </c>
      <c r="B301" s="1447"/>
      <c r="C301" s="1447"/>
      <c r="D301" s="1447"/>
      <c r="E301" s="1447"/>
      <c r="F301" s="1447"/>
      <c r="G301" s="1447"/>
      <c r="H301" s="1447"/>
      <c r="I301" s="1447"/>
      <c r="J301" s="1451"/>
      <c r="L301" s="1444" t="s">
        <v>5082</v>
      </c>
      <c r="M301" s="1805" t="s">
        <v>5082</v>
      </c>
    </row>
    <row r="302" spans="1:13" ht="15.95" customHeight="1">
      <c r="A302" s="1459" t="s">
        <v>8213</v>
      </c>
      <c r="B302" s="1447"/>
      <c r="C302" s="2146"/>
      <c r="D302" s="2146"/>
      <c r="E302" s="2146"/>
      <c r="F302" s="2146"/>
      <c r="G302" s="2146"/>
      <c r="H302" s="2146"/>
      <c r="I302" s="2146"/>
      <c r="J302" s="2146"/>
      <c r="L302" s="1444" t="s">
        <v>5082</v>
      </c>
      <c r="M302" s="1805" t="s">
        <v>5082</v>
      </c>
    </row>
    <row r="303" spans="1:13">
      <c r="A303" s="1459" t="s">
        <v>5082</v>
      </c>
      <c r="B303" s="1447"/>
      <c r="C303" s="1447"/>
      <c r="D303" s="1447"/>
      <c r="E303" s="1447"/>
      <c r="F303" s="1447"/>
      <c r="G303" s="1447"/>
      <c r="H303" s="1447"/>
      <c r="I303" s="1447"/>
      <c r="J303" s="1451"/>
      <c r="L303" s="1444" t="s">
        <v>5082</v>
      </c>
      <c r="M303" s="1805" t="s">
        <v>5082</v>
      </c>
    </row>
    <row r="304" spans="1:13">
      <c r="A304" s="1459" t="s">
        <v>5082</v>
      </c>
      <c r="B304" s="1447"/>
      <c r="C304" s="1447"/>
      <c r="D304" s="1447"/>
      <c r="E304" s="1447"/>
      <c r="F304" s="1447"/>
      <c r="G304" s="1447"/>
      <c r="H304" s="1447"/>
      <c r="I304" s="1447"/>
      <c r="J304" s="1451"/>
      <c r="L304" s="1444" t="s">
        <v>5082</v>
      </c>
      <c r="M304" s="1805" t="s">
        <v>5082</v>
      </c>
    </row>
    <row r="305" spans="1:13" ht="15.95" customHeight="1">
      <c r="A305" s="1459" t="s">
        <v>8096</v>
      </c>
      <c r="B305" s="1447"/>
      <c r="C305" s="2142" t="s">
        <v>7756</v>
      </c>
      <c r="D305" s="2142"/>
      <c r="E305" s="2142"/>
      <c r="F305" s="2142"/>
      <c r="G305" s="2142"/>
      <c r="H305" s="2142"/>
      <c r="I305" s="2143" t="s">
        <v>7934</v>
      </c>
      <c r="J305" s="2143"/>
      <c r="K305" s="1466" t="s">
        <v>7935</v>
      </c>
      <c r="L305" s="1444" t="s">
        <v>5082</v>
      </c>
      <c r="M305" s="1805" t="s">
        <v>5082</v>
      </c>
    </row>
    <row r="306" spans="1:13" ht="69" customHeight="1">
      <c r="A306" s="1459" t="s">
        <v>8214</v>
      </c>
      <c r="B306" s="1447"/>
      <c r="C306" s="2153" t="s">
        <v>7843</v>
      </c>
      <c r="D306" s="2153"/>
      <c r="E306" s="2153"/>
      <c r="F306" s="2153"/>
      <c r="G306" s="2153"/>
      <c r="H306" s="2153"/>
      <c r="I306" s="2154">
        <v>82</v>
      </c>
      <c r="J306" s="2154"/>
      <c r="K306" s="1444">
        <v>64</v>
      </c>
      <c r="L306" s="1444">
        <f>K306*0.82</f>
        <v>52.48</v>
      </c>
      <c r="M306" s="1805">
        <f t="shared" ref="M306:M355" si="34">L306*0.975609756</f>
        <v>51.199999994879995</v>
      </c>
    </row>
    <row r="307" spans="1:13" ht="69" customHeight="1">
      <c r="A307" s="1459" t="s">
        <v>8215</v>
      </c>
      <c r="B307" s="1447"/>
      <c r="C307" s="2146" t="s">
        <v>7844</v>
      </c>
      <c r="D307" s="2146"/>
      <c r="E307" s="2146"/>
      <c r="F307" s="2146"/>
      <c r="G307" s="2146"/>
      <c r="H307" s="2146"/>
      <c r="I307" s="2145">
        <v>9</v>
      </c>
      <c r="J307" s="2145"/>
      <c r="L307" s="1444">
        <v>7.38</v>
      </c>
      <c r="M307" s="1805">
        <f t="shared" si="34"/>
        <v>7.1999999992800001</v>
      </c>
    </row>
    <row r="308" spans="1:13" ht="69" customHeight="1">
      <c r="A308" s="1459" t="s">
        <v>8216</v>
      </c>
      <c r="B308" s="1447"/>
      <c r="C308" s="2146" t="s">
        <v>7845</v>
      </c>
      <c r="D308" s="2146"/>
      <c r="E308" s="2146"/>
      <c r="F308" s="2146"/>
      <c r="G308" s="2146"/>
      <c r="H308" s="2146"/>
      <c r="I308" s="2145">
        <v>9</v>
      </c>
      <c r="J308" s="2145"/>
      <c r="L308" s="1444">
        <v>7.38</v>
      </c>
      <c r="M308" s="1805">
        <f t="shared" si="34"/>
        <v>7.1999999992800001</v>
      </c>
    </row>
    <row r="309" spans="1:13" ht="20.100000000000001" customHeight="1">
      <c r="A309" s="1459" t="s">
        <v>8217</v>
      </c>
      <c r="B309" s="1447"/>
      <c r="C309" s="2146" t="s">
        <v>7846</v>
      </c>
      <c r="D309" s="2146"/>
      <c r="E309" s="2146"/>
      <c r="F309" s="2146"/>
      <c r="G309" s="2146"/>
      <c r="H309" s="2146"/>
      <c r="I309" s="2145">
        <v>12</v>
      </c>
      <c r="J309" s="2145"/>
      <c r="L309" s="1444">
        <v>9.84</v>
      </c>
      <c r="M309" s="1805">
        <f t="shared" si="34"/>
        <v>9.5999999990399996</v>
      </c>
    </row>
    <row r="310" spans="1:13" ht="69" customHeight="1">
      <c r="A310" s="1459" t="s">
        <v>8218</v>
      </c>
      <c r="B310" s="1447"/>
      <c r="C310" s="2146" t="s">
        <v>8028</v>
      </c>
      <c r="D310" s="2146"/>
      <c r="E310" s="2146"/>
      <c r="F310" s="2146"/>
      <c r="G310" s="2146"/>
      <c r="H310" s="2146"/>
      <c r="I310" s="2145">
        <v>6</v>
      </c>
      <c r="J310" s="2145"/>
      <c r="L310" s="1444">
        <v>4.92</v>
      </c>
      <c r="M310" s="1805">
        <f t="shared" si="34"/>
        <v>4.7999999995199998</v>
      </c>
    </row>
    <row r="311" spans="1:13" ht="69" customHeight="1">
      <c r="A311" s="1459" t="s">
        <v>8219</v>
      </c>
      <c r="B311" s="1447"/>
      <c r="C311" s="2146" t="s">
        <v>7847</v>
      </c>
      <c r="D311" s="2146"/>
      <c r="E311" s="2146"/>
      <c r="F311" s="2146"/>
      <c r="G311" s="2146"/>
      <c r="H311" s="2146"/>
      <c r="I311" s="2145">
        <v>11</v>
      </c>
      <c r="J311" s="2145"/>
      <c r="L311" s="1444">
        <v>9.02</v>
      </c>
      <c r="M311" s="1805">
        <f t="shared" si="34"/>
        <v>8.7999999991199989</v>
      </c>
    </row>
    <row r="312" spans="1:13" ht="20.100000000000001" customHeight="1">
      <c r="A312" s="1459" t="s">
        <v>8220</v>
      </c>
      <c r="B312" s="1447"/>
      <c r="C312" s="2146" t="s">
        <v>7848</v>
      </c>
      <c r="D312" s="2146"/>
      <c r="E312" s="2146"/>
      <c r="F312" s="2146"/>
      <c r="G312" s="2146"/>
      <c r="H312" s="2146"/>
      <c r="I312" s="2145">
        <v>12</v>
      </c>
      <c r="J312" s="2145"/>
      <c r="L312" s="1444">
        <v>9.84</v>
      </c>
      <c r="M312" s="1805">
        <f t="shared" si="34"/>
        <v>9.5999999990399996</v>
      </c>
    </row>
    <row r="313" spans="1:13" ht="69" customHeight="1">
      <c r="A313" s="1459" t="s">
        <v>8221</v>
      </c>
      <c r="B313" s="1447"/>
      <c r="C313" s="2146" t="s">
        <v>7849</v>
      </c>
      <c r="D313" s="2146"/>
      <c r="E313" s="2146"/>
      <c r="F313" s="2146"/>
      <c r="G313" s="2146"/>
      <c r="H313" s="2146"/>
      <c r="I313" s="2145">
        <v>22.5</v>
      </c>
      <c r="J313" s="2145"/>
      <c r="L313" s="1444">
        <v>18.45</v>
      </c>
      <c r="M313" s="1805">
        <f t="shared" si="34"/>
        <v>17.9999999982</v>
      </c>
    </row>
    <row r="314" spans="1:13" ht="20.100000000000001" customHeight="1">
      <c r="A314" s="1459" t="s">
        <v>8222</v>
      </c>
      <c r="B314" s="1447"/>
      <c r="C314" s="2146" t="s">
        <v>7850</v>
      </c>
      <c r="D314" s="2146"/>
      <c r="E314" s="2146"/>
      <c r="F314" s="2146"/>
      <c r="G314" s="2146"/>
      <c r="H314" s="2146"/>
      <c r="I314" s="2145">
        <v>12</v>
      </c>
      <c r="J314" s="2145"/>
      <c r="L314" s="1444">
        <v>9.84</v>
      </c>
      <c r="M314" s="1805">
        <f t="shared" si="34"/>
        <v>9.5999999990399996</v>
      </c>
    </row>
    <row r="315" spans="1:13" ht="69" customHeight="1">
      <c r="A315" s="1459" t="s">
        <v>8223</v>
      </c>
      <c r="B315" s="1447"/>
      <c r="C315" s="2146" t="s">
        <v>7851</v>
      </c>
      <c r="D315" s="2146"/>
      <c r="E315" s="2146"/>
      <c r="F315" s="2146"/>
      <c r="G315" s="2146"/>
      <c r="H315" s="2146"/>
      <c r="I315" s="2145">
        <v>9</v>
      </c>
      <c r="J315" s="2145"/>
      <c r="L315" s="1444">
        <v>7.38</v>
      </c>
      <c r="M315" s="1805">
        <f t="shared" si="34"/>
        <v>7.1999999992800001</v>
      </c>
    </row>
    <row r="316" spans="1:13" ht="69" customHeight="1">
      <c r="A316" s="1459" t="s">
        <v>8224</v>
      </c>
      <c r="B316" s="1447"/>
      <c r="C316" s="2146" t="s">
        <v>7852</v>
      </c>
      <c r="D316" s="2146"/>
      <c r="E316" s="2146"/>
      <c r="F316" s="2146"/>
      <c r="G316" s="2146"/>
      <c r="H316" s="2146"/>
      <c r="I316" s="2145">
        <v>128</v>
      </c>
      <c r="J316" s="2145"/>
      <c r="L316" s="1444">
        <v>104.96</v>
      </c>
      <c r="M316" s="1805">
        <f t="shared" si="34"/>
        <v>102.39999998975999</v>
      </c>
    </row>
    <row r="317" spans="1:13" ht="69" customHeight="1">
      <c r="A317" s="1459" t="s">
        <v>8225</v>
      </c>
      <c r="B317" s="1447"/>
      <c r="C317" s="2146" t="s">
        <v>7853</v>
      </c>
      <c r="D317" s="2146"/>
      <c r="E317" s="2146"/>
      <c r="F317" s="2146"/>
      <c r="G317" s="2146"/>
      <c r="H317" s="2146"/>
      <c r="I317" s="2145">
        <v>36</v>
      </c>
      <c r="J317" s="2145"/>
      <c r="L317" s="1444">
        <v>29.52</v>
      </c>
      <c r="M317" s="1805">
        <f t="shared" si="34"/>
        <v>28.79999999712</v>
      </c>
    </row>
    <row r="318" spans="1:13" ht="69" customHeight="1">
      <c r="A318" s="1459" t="s">
        <v>8226</v>
      </c>
      <c r="B318" s="1447"/>
      <c r="C318" s="2146" t="s">
        <v>7854</v>
      </c>
      <c r="D318" s="2146"/>
      <c r="E318" s="2146"/>
      <c r="F318" s="2146"/>
      <c r="G318" s="2146"/>
      <c r="H318" s="2146"/>
      <c r="I318" s="2145">
        <v>9</v>
      </c>
      <c r="J318" s="2145"/>
      <c r="L318" s="1444">
        <v>7.38</v>
      </c>
      <c r="M318" s="1805">
        <f t="shared" si="34"/>
        <v>7.1999999992800001</v>
      </c>
    </row>
    <row r="319" spans="1:13" ht="69" customHeight="1">
      <c r="A319" s="1459" t="s">
        <v>8227</v>
      </c>
      <c r="B319" s="1447"/>
      <c r="C319" s="2146" t="s">
        <v>7855</v>
      </c>
      <c r="D319" s="2146"/>
      <c r="E319" s="2146"/>
      <c r="F319" s="2146"/>
      <c r="G319" s="2146"/>
      <c r="H319" s="2146"/>
      <c r="I319" s="2145">
        <v>9</v>
      </c>
      <c r="J319" s="2145"/>
      <c r="L319" s="1444">
        <v>7.38</v>
      </c>
      <c r="M319" s="1805">
        <f t="shared" si="34"/>
        <v>7.1999999992800001</v>
      </c>
    </row>
    <row r="320" spans="1:13" ht="20.100000000000001" customHeight="1">
      <c r="A320" s="1459" t="s">
        <v>8228</v>
      </c>
      <c r="B320" s="1447"/>
      <c r="C320" s="2146" t="s">
        <v>7856</v>
      </c>
      <c r="D320" s="2146"/>
      <c r="E320" s="2146"/>
      <c r="F320" s="2146"/>
      <c r="G320" s="2146"/>
      <c r="H320" s="2146"/>
      <c r="I320" s="2145">
        <v>12</v>
      </c>
      <c r="J320" s="2145"/>
      <c r="L320" s="1444">
        <v>9.84</v>
      </c>
      <c r="M320" s="1805">
        <f t="shared" si="34"/>
        <v>9.5999999990399996</v>
      </c>
    </row>
    <row r="321" spans="1:13" ht="69" customHeight="1">
      <c r="A321" s="1459" t="s">
        <v>8128</v>
      </c>
      <c r="B321" s="1447"/>
      <c r="C321" s="2146" t="s">
        <v>7990</v>
      </c>
      <c r="D321" s="2146"/>
      <c r="E321" s="2146"/>
      <c r="F321" s="2146"/>
      <c r="G321" s="2146"/>
      <c r="H321" s="2146"/>
      <c r="I321" s="2145">
        <v>30</v>
      </c>
      <c r="J321" s="2145"/>
      <c r="L321" s="1444">
        <v>24.599999999999998</v>
      </c>
      <c r="M321" s="1805">
        <f t="shared" si="34"/>
        <v>23.999999997599996</v>
      </c>
    </row>
    <row r="322" spans="1:13" ht="69" customHeight="1">
      <c r="A322" s="1459" t="s">
        <v>8229</v>
      </c>
      <c r="B322" s="1447"/>
      <c r="C322" s="2146" t="s">
        <v>7857</v>
      </c>
      <c r="D322" s="2146"/>
      <c r="E322" s="2146"/>
      <c r="F322" s="2146"/>
      <c r="G322" s="2146"/>
      <c r="H322" s="2146"/>
      <c r="I322" s="2145">
        <v>9</v>
      </c>
      <c r="J322" s="2145"/>
      <c r="L322" s="1444">
        <v>7.38</v>
      </c>
      <c r="M322" s="1805">
        <f t="shared" si="34"/>
        <v>7.1999999992800001</v>
      </c>
    </row>
    <row r="323" spans="1:13" ht="69" customHeight="1">
      <c r="A323" s="1459" t="s">
        <v>8230</v>
      </c>
      <c r="B323" s="1447"/>
      <c r="C323" s="2146" t="s">
        <v>7858</v>
      </c>
      <c r="D323" s="2146"/>
      <c r="E323" s="2146"/>
      <c r="F323" s="2146"/>
      <c r="G323" s="2146"/>
      <c r="H323" s="2146"/>
      <c r="I323" s="2145">
        <v>63.5</v>
      </c>
      <c r="J323" s="2145"/>
      <c r="L323" s="1444">
        <v>52.07</v>
      </c>
      <c r="M323" s="1805">
        <f t="shared" si="34"/>
        <v>50.79999999492</v>
      </c>
    </row>
    <row r="324" spans="1:13" ht="69" customHeight="1">
      <c r="A324" s="1459" t="s">
        <v>8127</v>
      </c>
      <c r="B324" s="1447"/>
      <c r="C324" s="2146" t="s">
        <v>7989</v>
      </c>
      <c r="D324" s="2146"/>
      <c r="E324" s="2146"/>
      <c r="F324" s="2146"/>
      <c r="G324" s="2146"/>
      <c r="H324" s="2146"/>
      <c r="I324" s="2145">
        <v>66.5</v>
      </c>
      <c r="J324" s="2145"/>
      <c r="L324" s="1444">
        <v>54.529999999999994</v>
      </c>
      <c r="M324" s="1805">
        <f t="shared" si="34"/>
        <v>53.199999994679992</v>
      </c>
    </row>
    <row r="325" spans="1:13" ht="69" customHeight="1">
      <c r="A325" s="1459" t="s">
        <v>8231</v>
      </c>
      <c r="B325" s="1447"/>
      <c r="C325" s="2146" t="s">
        <v>7859</v>
      </c>
      <c r="D325" s="2146"/>
      <c r="E325" s="2146"/>
      <c r="F325" s="2146"/>
      <c r="G325" s="2146"/>
      <c r="H325" s="2146"/>
      <c r="I325" s="2145">
        <v>12</v>
      </c>
      <c r="J325" s="2145"/>
      <c r="L325" s="1444">
        <v>9.84</v>
      </c>
      <c r="M325" s="1805">
        <f t="shared" si="34"/>
        <v>9.5999999990399996</v>
      </c>
    </row>
    <row r="326" spans="1:13" ht="69" customHeight="1">
      <c r="A326" s="1459" t="s">
        <v>8232</v>
      </c>
      <c r="B326" s="1447"/>
      <c r="C326" s="2146" t="s">
        <v>7860</v>
      </c>
      <c r="D326" s="2146"/>
      <c r="E326" s="2146"/>
      <c r="F326" s="2146"/>
      <c r="G326" s="2146"/>
      <c r="H326" s="2146"/>
      <c r="I326" s="2145">
        <v>9</v>
      </c>
      <c r="J326" s="2145"/>
      <c r="L326" s="1444">
        <v>7.38</v>
      </c>
      <c r="M326" s="1805">
        <f t="shared" si="34"/>
        <v>7.1999999992800001</v>
      </c>
    </row>
    <row r="327" spans="1:13" ht="69" customHeight="1">
      <c r="A327" s="1459" t="s">
        <v>8233</v>
      </c>
      <c r="B327" s="1447"/>
      <c r="C327" s="2146" t="s">
        <v>7861</v>
      </c>
      <c r="D327" s="2146"/>
      <c r="E327" s="2146"/>
      <c r="F327" s="2146"/>
      <c r="G327" s="2146"/>
      <c r="H327" s="2146"/>
      <c r="I327" s="2145">
        <v>9</v>
      </c>
      <c r="J327" s="2145"/>
      <c r="L327" s="1444">
        <v>7.38</v>
      </c>
      <c r="M327" s="1805">
        <f t="shared" si="34"/>
        <v>7.1999999992800001</v>
      </c>
    </row>
    <row r="328" spans="1:13" ht="69" customHeight="1">
      <c r="A328" s="1459" t="s">
        <v>8234</v>
      </c>
      <c r="B328" s="1447"/>
      <c r="C328" s="2146" t="s">
        <v>7862</v>
      </c>
      <c r="D328" s="2146"/>
      <c r="E328" s="2146"/>
      <c r="F328" s="2146"/>
      <c r="G328" s="2146"/>
      <c r="H328" s="2146"/>
      <c r="I328" s="2145">
        <v>18.399999999999999</v>
      </c>
      <c r="J328" s="2145"/>
      <c r="L328" s="1444">
        <v>15.087999999999997</v>
      </c>
      <c r="M328" s="1805">
        <f t="shared" si="34"/>
        <v>14.719999998527998</v>
      </c>
    </row>
    <row r="329" spans="1:13" ht="69" customHeight="1">
      <c r="A329" s="1459" t="s">
        <v>8235</v>
      </c>
      <c r="B329" s="1447"/>
      <c r="C329" s="2146" t="s">
        <v>7950</v>
      </c>
      <c r="D329" s="2146"/>
      <c r="E329" s="2146"/>
      <c r="F329" s="2146"/>
      <c r="G329" s="2146"/>
      <c r="H329" s="2146"/>
      <c r="I329" s="2145">
        <v>78.5</v>
      </c>
      <c r="J329" s="2145"/>
      <c r="L329" s="1444">
        <v>64.36999999999999</v>
      </c>
      <c r="M329" s="1805">
        <f t="shared" si="34"/>
        <v>62.799999993719993</v>
      </c>
    </row>
    <row r="330" spans="1:13" ht="20.100000000000001" customHeight="1">
      <c r="A330" s="1459" t="s">
        <v>8236</v>
      </c>
      <c r="B330" s="1447"/>
      <c r="C330" s="2146" t="s">
        <v>7863</v>
      </c>
      <c r="D330" s="2146"/>
      <c r="E330" s="2146"/>
      <c r="F330" s="2146"/>
      <c r="G330" s="2146"/>
      <c r="H330" s="2146"/>
      <c r="I330" s="2145">
        <v>22.5</v>
      </c>
      <c r="J330" s="2145"/>
      <c r="L330" s="1444">
        <v>18.45</v>
      </c>
      <c r="M330" s="1805">
        <f t="shared" si="34"/>
        <v>17.9999999982</v>
      </c>
    </row>
    <row r="331" spans="1:13" ht="69" customHeight="1">
      <c r="A331" s="1459" t="s">
        <v>8237</v>
      </c>
      <c r="B331" s="1447"/>
      <c r="C331" s="2146" t="s">
        <v>7864</v>
      </c>
      <c r="D331" s="2146"/>
      <c r="E331" s="2146"/>
      <c r="F331" s="2146"/>
      <c r="G331" s="2146"/>
      <c r="H331" s="2146"/>
      <c r="I331" s="2145">
        <v>103</v>
      </c>
      <c r="J331" s="2145"/>
      <c r="L331" s="1444">
        <v>84.46</v>
      </c>
      <c r="M331" s="1805">
        <f t="shared" si="34"/>
        <v>82.399999991759998</v>
      </c>
    </row>
    <row r="332" spans="1:13" ht="20.100000000000001" customHeight="1">
      <c r="A332" s="1459" t="s">
        <v>8238</v>
      </c>
      <c r="B332" s="1447"/>
      <c r="C332" s="2146" t="s">
        <v>7865</v>
      </c>
      <c r="D332" s="2146"/>
      <c r="E332" s="2146"/>
      <c r="F332" s="2146"/>
      <c r="G332" s="2146"/>
      <c r="H332" s="2146"/>
      <c r="I332" s="2145">
        <v>9</v>
      </c>
      <c r="J332" s="2145"/>
      <c r="L332" s="1444">
        <v>7.38</v>
      </c>
      <c r="M332" s="1805">
        <f t="shared" si="34"/>
        <v>7.1999999992800001</v>
      </c>
    </row>
    <row r="333" spans="1:13" ht="69" customHeight="1">
      <c r="A333" s="1459" t="s">
        <v>8239</v>
      </c>
      <c r="B333" s="1447"/>
      <c r="C333" s="2146" t="s">
        <v>7866</v>
      </c>
      <c r="D333" s="2146"/>
      <c r="E333" s="2146"/>
      <c r="F333" s="2146"/>
      <c r="G333" s="2146"/>
      <c r="H333" s="2146"/>
      <c r="I333" s="2145">
        <v>67</v>
      </c>
      <c r="J333" s="2145"/>
      <c r="L333" s="1444">
        <v>54.94</v>
      </c>
      <c r="M333" s="1805">
        <f t="shared" si="34"/>
        <v>53.599999994640001</v>
      </c>
    </row>
    <row r="334" spans="1:13" ht="69" customHeight="1">
      <c r="A334" s="1459" t="s">
        <v>8240</v>
      </c>
      <c r="B334" s="1447"/>
      <c r="C334" s="2146" t="s">
        <v>7867</v>
      </c>
      <c r="D334" s="2146"/>
      <c r="E334" s="2146"/>
      <c r="F334" s="2146"/>
      <c r="G334" s="2146"/>
      <c r="H334" s="2146"/>
      <c r="I334" s="2145">
        <v>9</v>
      </c>
      <c r="J334" s="2145"/>
      <c r="L334" s="1444">
        <v>7.38</v>
      </c>
      <c r="M334" s="1805">
        <f t="shared" si="34"/>
        <v>7.1999999992800001</v>
      </c>
    </row>
    <row r="335" spans="1:13" ht="69" customHeight="1">
      <c r="A335" s="1459" t="s">
        <v>8241</v>
      </c>
      <c r="B335" s="1447"/>
      <c r="C335" s="2146" t="s">
        <v>7868</v>
      </c>
      <c r="D335" s="2146"/>
      <c r="E335" s="2146"/>
      <c r="F335" s="2146"/>
      <c r="G335" s="2146"/>
      <c r="H335" s="2146"/>
      <c r="I335" s="2145">
        <v>137</v>
      </c>
      <c r="J335" s="2145"/>
      <c r="L335" s="1444">
        <v>112.33999999999999</v>
      </c>
      <c r="M335" s="1805">
        <f t="shared" si="34"/>
        <v>109.59999998903999</v>
      </c>
    </row>
    <row r="336" spans="1:13" ht="69" customHeight="1">
      <c r="A336" s="1459" t="s">
        <v>8242</v>
      </c>
      <c r="B336" s="1447"/>
      <c r="C336" s="2146" t="s">
        <v>8029</v>
      </c>
      <c r="D336" s="2146"/>
      <c r="E336" s="2146"/>
      <c r="F336" s="2146"/>
      <c r="G336" s="2146"/>
      <c r="H336" s="2146"/>
      <c r="I336" s="2145">
        <v>190.5</v>
      </c>
      <c r="J336" s="2145"/>
      <c r="L336" s="1444">
        <v>156.20999999999998</v>
      </c>
      <c r="M336" s="1805">
        <f t="shared" si="34"/>
        <v>152.39999998475997</v>
      </c>
    </row>
    <row r="337" spans="1:13" ht="69" customHeight="1">
      <c r="A337" s="1459" t="s">
        <v>8243</v>
      </c>
      <c r="B337" s="1447"/>
      <c r="C337" s="2146" t="s">
        <v>7869</v>
      </c>
      <c r="D337" s="2146"/>
      <c r="E337" s="2146"/>
      <c r="F337" s="2146"/>
      <c r="G337" s="2146"/>
      <c r="H337" s="2146"/>
      <c r="I337" s="2145">
        <v>29.5</v>
      </c>
      <c r="J337" s="2145"/>
      <c r="L337" s="1444">
        <v>24.189999999999998</v>
      </c>
      <c r="M337" s="1805">
        <f t="shared" si="34"/>
        <v>23.599999997639998</v>
      </c>
    </row>
    <row r="338" spans="1:13" ht="69" customHeight="1">
      <c r="A338" s="1459" t="s">
        <v>8244</v>
      </c>
      <c r="B338" s="1447"/>
      <c r="C338" s="2146" t="s">
        <v>7870</v>
      </c>
      <c r="D338" s="2146"/>
      <c r="E338" s="2146"/>
      <c r="F338" s="2146"/>
      <c r="G338" s="2146"/>
      <c r="H338" s="2146"/>
      <c r="I338" s="2145">
        <v>25.5</v>
      </c>
      <c r="J338" s="2145"/>
      <c r="L338" s="1444">
        <v>20.91</v>
      </c>
      <c r="M338" s="1805">
        <f t="shared" si="34"/>
        <v>20.399999997959998</v>
      </c>
    </row>
    <row r="339" spans="1:13">
      <c r="A339" s="1459" t="s">
        <v>5082</v>
      </c>
      <c r="B339" s="1447"/>
      <c r="C339" s="1447"/>
      <c r="D339" s="1447"/>
      <c r="E339" s="1447"/>
      <c r="F339" s="1447"/>
      <c r="G339" s="1447"/>
      <c r="H339" s="1447"/>
      <c r="I339" s="1447"/>
      <c r="J339" s="1451"/>
      <c r="L339" s="1444" t="s">
        <v>5082</v>
      </c>
      <c r="M339" s="1805" t="e">
        <f t="shared" si="34"/>
        <v>#VALUE!</v>
      </c>
    </row>
    <row r="340" spans="1:13" ht="18">
      <c r="A340" s="1459" t="s">
        <v>5082</v>
      </c>
      <c r="B340" s="2147" t="s">
        <v>7941</v>
      </c>
      <c r="C340" s="2147"/>
      <c r="D340" s="2147"/>
      <c r="E340" s="2147"/>
      <c r="F340" s="2147"/>
      <c r="G340" s="2147"/>
      <c r="H340" s="2147"/>
      <c r="I340" s="2147"/>
      <c r="J340" s="2147"/>
      <c r="K340" s="1449"/>
      <c r="L340" s="1449" t="s">
        <v>5082</v>
      </c>
      <c r="M340" s="1805" t="e">
        <f t="shared" si="34"/>
        <v>#VALUE!</v>
      </c>
    </row>
    <row r="341" spans="1:13">
      <c r="A341" s="1459" t="s">
        <v>5082</v>
      </c>
      <c r="B341" s="1447"/>
      <c r="C341" s="1447"/>
      <c r="D341" s="1447"/>
      <c r="E341" s="1447"/>
      <c r="F341" s="1447"/>
      <c r="G341" s="1447"/>
      <c r="H341" s="1447"/>
      <c r="I341" s="1447"/>
      <c r="J341" s="1451"/>
      <c r="L341" s="1444" t="s">
        <v>5082</v>
      </c>
      <c r="M341" s="1805" t="e">
        <f t="shared" si="34"/>
        <v>#VALUE!</v>
      </c>
    </row>
    <row r="342" spans="1:13" ht="15.95" customHeight="1">
      <c r="A342" s="1459" t="s">
        <v>8245</v>
      </c>
      <c r="B342" s="1447"/>
      <c r="C342" s="2146"/>
      <c r="D342" s="2146"/>
      <c r="E342" s="2146"/>
      <c r="F342" s="2146"/>
      <c r="G342" s="2146"/>
      <c r="H342" s="2146"/>
      <c r="I342" s="2146"/>
      <c r="J342" s="2146"/>
      <c r="L342" s="1444" t="s">
        <v>5082</v>
      </c>
      <c r="M342" s="1805" t="e">
        <f t="shared" si="34"/>
        <v>#VALUE!</v>
      </c>
    </row>
    <row r="343" spans="1:13">
      <c r="A343" s="1459" t="s">
        <v>5082</v>
      </c>
      <c r="B343" s="1447"/>
      <c r="C343" s="1447"/>
      <c r="D343" s="1447"/>
      <c r="E343" s="1447"/>
      <c r="F343" s="1447"/>
      <c r="G343" s="1447"/>
      <c r="H343" s="1447"/>
      <c r="I343" s="1447"/>
      <c r="J343" s="1451"/>
      <c r="L343" s="1444" t="s">
        <v>5082</v>
      </c>
      <c r="M343" s="1805" t="e">
        <f t="shared" si="34"/>
        <v>#VALUE!</v>
      </c>
    </row>
    <row r="344" spans="1:13">
      <c r="A344" s="1459" t="s">
        <v>5082</v>
      </c>
      <c r="B344" s="1447"/>
      <c r="C344" s="1447"/>
      <c r="D344" s="1447"/>
      <c r="E344" s="1447"/>
      <c r="F344" s="1447"/>
      <c r="G344" s="1447"/>
      <c r="H344" s="1447"/>
      <c r="I344" s="1447"/>
      <c r="J344" s="1451"/>
      <c r="L344" s="1444" t="s">
        <v>5082</v>
      </c>
      <c r="M344" s="1805" t="e">
        <f t="shared" si="34"/>
        <v>#VALUE!</v>
      </c>
    </row>
    <row r="345" spans="1:13" ht="15.95" customHeight="1">
      <c r="A345" s="1459" t="s">
        <v>8096</v>
      </c>
      <c r="B345" s="1447"/>
      <c r="C345" s="2142" t="s">
        <v>7756</v>
      </c>
      <c r="D345" s="2142"/>
      <c r="E345" s="2142"/>
      <c r="F345" s="2142"/>
      <c r="G345" s="2142"/>
      <c r="H345" s="2142"/>
      <c r="I345" s="2143" t="s">
        <v>7934</v>
      </c>
      <c r="J345" s="2143"/>
      <c r="L345" s="1444" t="s">
        <v>5082</v>
      </c>
      <c r="M345" s="1805" t="e">
        <f t="shared" si="34"/>
        <v>#VALUE!</v>
      </c>
    </row>
    <row r="346" spans="1:13" ht="69" customHeight="1">
      <c r="A346" s="1459" t="s">
        <v>8246</v>
      </c>
      <c r="B346" s="1447"/>
      <c r="C346" s="2146" t="s">
        <v>7871</v>
      </c>
      <c r="D346" s="2146"/>
      <c r="E346" s="2146"/>
      <c r="F346" s="2146"/>
      <c r="G346" s="2146"/>
      <c r="H346" s="2146"/>
      <c r="I346" s="2145">
        <v>9.8000000000000007</v>
      </c>
      <c r="J346" s="2145"/>
      <c r="L346" s="1444">
        <v>8.0359999999999996</v>
      </c>
      <c r="M346" s="1805">
        <f t="shared" si="34"/>
        <v>7.8399999992159994</v>
      </c>
    </row>
    <row r="347" spans="1:13" ht="20.100000000000001" customHeight="1">
      <c r="A347" s="1459" t="s">
        <v>8247</v>
      </c>
      <c r="B347" s="1447"/>
      <c r="C347" s="2146" t="s">
        <v>7872</v>
      </c>
      <c r="D347" s="2146"/>
      <c r="E347" s="2146"/>
      <c r="F347" s="2146"/>
      <c r="G347" s="2146"/>
      <c r="H347" s="2146"/>
      <c r="I347" s="2145">
        <v>9.8000000000000007</v>
      </c>
      <c r="J347" s="2145"/>
      <c r="L347" s="1444">
        <v>8.0359999999999996</v>
      </c>
      <c r="M347" s="1805">
        <f t="shared" si="34"/>
        <v>7.8399999992159994</v>
      </c>
    </row>
    <row r="348" spans="1:13" ht="20.100000000000001" customHeight="1">
      <c r="A348" s="1459" t="s">
        <v>8248</v>
      </c>
      <c r="B348" s="1447"/>
      <c r="C348" s="2146" t="s">
        <v>7873</v>
      </c>
      <c r="D348" s="2146"/>
      <c r="E348" s="2146"/>
      <c r="F348" s="2146"/>
      <c r="G348" s="2146"/>
      <c r="H348" s="2146"/>
      <c r="I348" s="2145">
        <v>13</v>
      </c>
      <c r="J348" s="2145"/>
      <c r="L348" s="1444">
        <v>10.66</v>
      </c>
      <c r="M348" s="1805">
        <f t="shared" si="34"/>
        <v>10.39999999896</v>
      </c>
    </row>
    <row r="349" spans="1:13" ht="20.100000000000001" customHeight="1">
      <c r="A349" s="1459" t="s">
        <v>8249</v>
      </c>
      <c r="B349" s="1447"/>
      <c r="C349" s="2146" t="s">
        <v>7874</v>
      </c>
      <c r="D349" s="2146"/>
      <c r="E349" s="2146"/>
      <c r="F349" s="2146"/>
      <c r="G349" s="2146"/>
      <c r="H349" s="2146"/>
      <c r="I349" s="2145">
        <v>16.3</v>
      </c>
      <c r="J349" s="2145"/>
      <c r="L349" s="1444">
        <v>13.366</v>
      </c>
      <c r="M349" s="1805">
        <f t="shared" si="34"/>
        <v>13.039999998696</v>
      </c>
    </row>
    <row r="350" spans="1:13" ht="69" customHeight="1">
      <c r="A350" s="1459" t="s">
        <v>8250</v>
      </c>
      <c r="B350" s="1447"/>
      <c r="C350" s="2146" t="s">
        <v>7875</v>
      </c>
      <c r="D350" s="2146"/>
      <c r="E350" s="2146"/>
      <c r="F350" s="2146"/>
      <c r="G350" s="2146"/>
      <c r="H350" s="2146"/>
      <c r="I350" s="2145">
        <v>19.8</v>
      </c>
      <c r="J350" s="2145"/>
      <c r="L350" s="1444">
        <v>16.236000000000001</v>
      </c>
      <c r="M350" s="1805">
        <f t="shared" si="34"/>
        <v>15.839999998416001</v>
      </c>
    </row>
    <row r="351" spans="1:13" ht="69" customHeight="1">
      <c r="A351" s="1459" t="s">
        <v>8251</v>
      </c>
      <c r="B351" s="1447"/>
      <c r="C351" s="2144" t="s">
        <v>7876</v>
      </c>
      <c r="D351" s="2146"/>
      <c r="E351" s="2146"/>
      <c r="F351" s="2146"/>
      <c r="G351" s="2146"/>
      <c r="H351" s="2146"/>
      <c r="I351" s="2145">
        <v>172</v>
      </c>
      <c r="J351" s="2145"/>
      <c r="L351" s="1444">
        <v>141.04</v>
      </c>
      <c r="M351" s="1805">
        <f t="shared" si="34"/>
        <v>137.59999998623999</v>
      </c>
    </row>
    <row r="352" spans="1:13" ht="20.100000000000001" customHeight="1">
      <c r="A352" s="1459" t="s">
        <v>8252</v>
      </c>
      <c r="B352" s="1447"/>
      <c r="C352" s="2146" t="s">
        <v>8030</v>
      </c>
      <c r="D352" s="2146"/>
      <c r="E352" s="2146"/>
      <c r="F352" s="2146"/>
      <c r="G352" s="2146"/>
      <c r="H352" s="2146"/>
      <c r="I352" s="2145">
        <v>61</v>
      </c>
      <c r="J352" s="2145"/>
      <c r="L352" s="1444">
        <v>50.019999999999996</v>
      </c>
      <c r="M352" s="1805">
        <f t="shared" si="34"/>
        <v>48.799999995119997</v>
      </c>
    </row>
    <row r="353" spans="1:13" ht="69" customHeight="1">
      <c r="A353" s="1459" t="s">
        <v>8253</v>
      </c>
      <c r="B353" s="1447"/>
      <c r="C353" s="2146" t="s">
        <v>7951</v>
      </c>
      <c r="D353" s="2146"/>
      <c r="E353" s="2146"/>
      <c r="F353" s="2146"/>
      <c r="G353" s="2146"/>
      <c r="H353" s="2146"/>
      <c r="I353" s="2145">
        <v>85.5</v>
      </c>
      <c r="J353" s="2145"/>
      <c r="L353" s="1444">
        <v>70.11</v>
      </c>
      <c r="M353" s="1805">
        <f t="shared" si="34"/>
        <v>68.399999993159994</v>
      </c>
    </row>
    <row r="354" spans="1:13" ht="69" customHeight="1">
      <c r="A354" s="1459" t="s">
        <v>8254</v>
      </c>
      <c r="B354" s="1447"/>
      <c r="C354" s="2146" t="s">
        <v>7952</v>
      </c>
      <c r="D354" s="2146"/>
      <c r="E354" s="2146"/>
      <c r="F354" s="2146"/>
      <c r="G354" s="2146"/>
      <c r="H354" s="2146"/>
      <c r="I354" s="2145">
        <v>85.5</v>
      </c>
      <c r="J354" s="2145"/>
      <c r="L354" s="1444">
        <v>70.11</v>
      </c>
      <c r="M354" s="1805">
        <f t="shared" si="34"/>
        <v>68.399999993159994</v>
      </c>
    </row>
    <row r="355" spans="1:13" ht="69" customHeight="1">
      <c r="A355" s="1459" t="s">
        <v>8255</v>
      </c>
      <c r="B355" s="1447"/>
      <c r="C355" s="2146" t="s">
        <v>7877</v>
      </c>
      <c r="D355" s="2146"/>
      <c r="E355" s="2146"/>
      <c r="F355" s="2146"/>
      <c r="G355" s="2146"/>
      <c r="H355" s="2146"/>
      <c r="I355" s="2145">
        <v>89</v>
      </c>
      <c r="J355" s="2145"/>
      <c r="L355" s="1444">
        <v>72.97999999999999</v>
      </c>
      <c r="M355" s="1805">
        <f t="shared" si="34"/>
        <v>71.199999992879995</v>
      </c>
    </row>
    <row r="356" spans="1:13">
      <c r="A356" s="1459" t="s">
        <v>5082</v>
      </c>
      <c r="B356" s="1447"/>
      <c r="C356" s="1447"/>
      <c r="D356" s="1447"/>
      <c r="E356" s="1447"/>
      <c r="F356" s="1447"/>
      <c r="G356" s="1447"/>
      <c r="H356" s="1447"/>
      <c r="I356" s="1447"/>
      <c r="J356" s="1451"/>
      <c r="L356" s="1444" t="s">
        <v>5082</v>
      </c>
      <c r="M356" s="1805" t="s">
        <v>5082</v>
      </c>
    </row>
    <row r="357" spans="1:13" ht="18">
      <c r="A357" s="1459" t="s">
        <v>5082</v>
      </c>
      <c r="B357" s="2147" t="s">
        <v>7942</v>
      </c>
      <c r="C357" s="2147"/>
      <c r="D357" s="2147"/>
      <c r="E357" s="2147"/>
      <c r="F357" s="2147"/>
      <c r="G357" s="2147"/>
      <c r="H357" s="2147"/>
      <c r="I357" s="2147"/>
      <c r="J357" s="2147"/>
      <c r="K357" s="1449"/>
      <c r="L357" s="1449" t="s">
        <v>5082</v>
      </c>
      <c r="M357" s="1806" t="s">
        <v>5082</v>
      </c>
    </row>
    <row r="358" spans="1:13">
      <c r="A358" s="1459" t="s">
        <v>5082</v>
      </c>
      <c r="B358" s="1447"/>
      <c r="C358" s="1447"/>
      <c r="D358" s="1447"/>
      <c r="E358" s="1447"/>
      <c r="F358" s="1447"/>
      <c r="G358" s="1447"/>
      <c r="H358" s="1447"/>
      <c r="I358" s="1447"/>
      <c r="J358" s="1451"/>
      <c r="L358" s="1444" t="s">
        <v>5082</v>
      </c>
      <c r="M358" s="1805" t="s">
        <v>5082</v>
      </c>
    </row>
    <row r="359" spans="1:13" ht="15.95" customHeight="1">
      <c r="A359" s="1459" t="s">
        <v>8256</v>
      </c>
      <c r="B359" s="1447"/>
      <c r="C359" s="2146"/>
      <c r="D359" s="2146"/>
      <c r="E359" s="2146"/>
      <c r="F359" s="2146"/>
      <c r="G359" s="2146"/>
      <c r="H359" s="2146"/>
      <c r="I359" s="2146"/>
      <c r="J359" s="2146"/>
      <c r="L359" s="1444" t="s">
        <v>5082</v>
      </c>
      <c r="M359" s="1805" t="s">
        <v>5082</v>
      </c>
    </row>
    <row r="360" spans="1:13">
      <c r="A360" s="1459" t="s">
        <v>5082</v>
      </c>
      <c r="B360" s="1447"/>
      <c r="C360" s="1447"/>
      <c r="D360" s="1447"/>
      <c r="E360" s="1447"/>
      <c r="F360" s="1447"/>
      <c r="G360" s="1447"/>
      <c r="H360" s="1447"/>
      <c r="I360" s="1447"/>
      <c r="J360" s="1451"/>
      <c r="L360" s="1444" t="s">
        <v>5082</v>
      </c>
      <c r="M360" s="1805" t="s">
        <v>5082</v>
      </c>
    </row>
    <row r="361" spans="1:13">
      <c r="A361" s="1459" t="s">
        <v>5082</v>
      </c>
      <c r="B361" s="1447"/>
      <c r="C361" s="1447"/>
      <c r="D361" s="1447"/>
      <c r="E361" s="1447"/>
      <c r="F361" s="1447"/>
      <c r="G361" s="1447"/>
      <c r="H361" s="1447"/>
      <c r="I361" s="1447"/>
      <c r="J361" s="1451"/>
      <c r="L361" s="1444" t="s">
        <v>5082</v>
      </c>
      <c r="M361" s="1805" t="s">
        <v>5082</v>
      </c>
    </row>
    <row r="362" spans="1:13" ht="15.95" customHeight="1">
      <c r="A362" s="1459" t="s">
        <v>8096</v>
      </c>
      <c r="B362" s="1447"/>
      <c r="C362" s="2142" t="s">
        <v>7756</v>
      </c>
      <c r="D362" s="2142"/>
      <c r="E362" s="2142"/>
      <c r="F362" s="2142"/>
      <c r="G362" s="2142"/>
      <c r="H362" s="2142"/>
      <c r="I362" s="2143" t="s">
        <v>7934</v>
      </c>
      <c r="J362" s="2143"/>
      <c r="L362" s="1444" t="s">
        <v>5082</v>
      </c>
      <c r="M362" s="1805" t="s">
        <v>5082</v>
      </c>
    </row>
    <row r="363" spans="1:13" ht="69" customHeight="1">
      <c r="A363" s="1459" t="s">
        <v>8257</v>
      </c>
      <c r="B363" s="1447"/>
      <c r="C363" s="2146" t="s">
        <v>7878</v>
      </c>
      <c r="D363" s="2146"/>
      <c r="E363" s="2146"/>
      <c r="F363" s="2146"/>
      <c r="G363" s="2146"/>
      <c r="H363" s="2146"/>
      <c r="I363" s="2145">
        <v>215</v>
      </c>
      <c r="J363" s="2145"/>
      <c r="L363" s="1444">
        <v>176.29999999999998</v>
      </c>
      <c r="M363" s="1805">
        <f t="shared" ref="M363:M371" si="35">L363*0.975609756</f>
        <v>171.99999998279998</v>
      </c>
    </row>
    <row r="364" spans="1:13" ht="69" customHeight="1">
      <c r="A364" s="1459" t="s">
        <v>8258</v>
      </c>
      <c r="B364" s="1447"/>
      <c r="C364" s="2146" t="s">
        <v>7879</v>
      </c>
      <c r="D364" s="2146"/>
      <c r="E364" s="2146"/>
      <c r="F364" s="2146"/>
      <c r="G364" s="2146"/>
      <c r="H364" s="2146"/>
      <c r="I364" s="2145">
        <v>10.3</v>
      </c>
      <c r="J364" s="2145"/>
      <c r="L364" s="1444">
        <v>8.4459999999999997</v>
      </c>
      <c r="M364" s="1805">
        <f t="shared" si="35"/>
        <v>8.2399999991759998</v>
      </c>
    </row>
    <row r="365" spans="1:13" ht="20.100000000000001" customHeight="1">
      <c r="A365" s="1459" t="s">
        <v>8259</v>
      </c>
      <c r="B365" s="1447"/>
      <c r="C365" s="2146" t="s">
        <v>7880</v>
      </c>
      <c r="D365" s="2146"/>
      <c r="E365" s="2146"/>
      <c r="F365" s="2146"/>
      <c r="G365" s="2146"/>
      <c r="H365" s="2146"/>
      <c r="I365" s="2145">
        <v>16.5</v>
      </c>
      <c r="J365" s="2145"/>
      <c r="L365" s="1444">
        <v>13.53</v>
      </c>
      <c r="M365" s="1805">
        <f t="shared" si="35"/>
        <v>13.199999998679999</v>
      </c>
    </row>
    <row r="366" spans="1:13" ht="69" customHeight="1">
      <c r="A366" s="1459" t="s">
        <v>8260</v>
      </c>
      <c r="B366" s="1447"/>
      <c r="C366" s="2146" t="s">
        <v>7953</v>
      </c>
      <c r="D366" s="2146"/>
      <c r="E366" s="2146"/>
      <c r="F366" s="2146"/>
      <c r="G366" s="2146"/>
      <c r="H366" s="2146"/>
      <c r="I366" s="2145">
        <v>85.5</v>
      </c>
      <c r="J366" s="2145"/>
      <c r="L366" s="1444">
        <v>70.11</v>
      </c>
      <c r="M366" s="1805">
        <f t="shared" si="35"/>
        <v>68.399999993159994</v>
      </c>
    </row>
    <row r="367" spans="1:13" ht="20.100000000000001" customHeight="1">
      <c r="A367" s="1459" t="s">
        <v>8261</v>
      </c>
      <c r="B367" s="1447"/>
      <c r="C367" s="2146" t="s">
        <v>8031</v>
      </c>
      <c r="D367" s="2146"/>
      <c r="E367" s="2146"/>
      <c r="F367" s="2146"/>
      <c r="G367" s="2146"/>
      <c r="H367" s="2146"/>
      <c r="I367" s="2145">
        <v>19.600000000000001</v>
      </c>
      <c r="J367" s="2145"/>
      <c r="L367" s="1444">
        <v>16.071999999999999</v>
      </c>
      <c r="M367" s="1805">
        <f t="shared" si="35"/>
        <v>15.679999998431999</v>
      </c>
    </row>
    <row r="368" spans="1:13" ht="20.100000000000001" customHeight="1">
      <c r="A368" s="1459" t="s">
        <v>8252</v>
      </c>
      <c r="B368" s="1447"/>
      <c r="C368" s="2146" t="s">
        <v>8030</v>
      </c>
      <c r="D368" s="2146"/>
      <c r="E368" s="2146"/>
      <c r="F368" s="2146"/>
      <c r="G368" s="2146"/>
      <c r="H368" s="2146"/>
      <c r="I368" s="2145">
        <v>61</v>
      </c>
      <c r="J368" s="2145"/>
      <c r="L368" s="1444">
        <v>50.019999999999996</v>
      </c>
      <c r="M368" s="1805">
        <f t="shared" si="35"/>
        <v>48.799999995119997</v>
      </c>
    </row>
    <row r="369" spans="1:13" ht="69" customHeight="1">
      <c r="A369" s="1459" t="s">
        <v>8255</v>
      </c>
      <c r="B369" s="1447"/>
      <c r="C369" s="2146" t="s">
        <v>7877</v>
      </c>
      <c r="D369" s="2146"/>
      <c r="E369" s="2146"/>
      <c r="F369" s="2146"/>
      <c r="G369" s="2146"/>
      <c r="H369" s="2146"/>
      <c r="I369" s="2145">
        <v>89</v>
      </c>
      <c r="J369" s="2145"/>
      <c r="L369" s="1444">
        <v>72.97999999999999</v>
      </c>
      <c r="M369" s="1805">
        <f t="shared" si="35"/>
        <v>71.199999992879995</v>
      </c>
    </row>
    <row r="370" spans="1:13" ht="69" customHeight="1">
      <c r="A370" s="1459" t="s">
        <v>8262</v>
      </c>
      <c r="B370" s="1447"/>
      <c r="C370" s="2146" t="s">
        <v>8032</v>
      </c>
      <c r="D370" s="2146"/>
      <c r="E370" s="2146"/>
      <c r="F370" s="2146"/>
      <c r="G370" s="2146"/>
      <c r="H370" s="2146"/>
      <c r="I370" s="2145">
        <v>9.8000000000000007</v>
      </c>
      <c r="J370" s="2145"/>
      <c r="L370" s="1444">
        <v>8.0359999999999996</v>
      </c>
      <c r="M370" s="1805">
        <f t="shared" si="35"/>
        <v>7.8399999992159994</v>
      </c>
    </row>
    <row r="371" spans="1:13" ht="69" customHeight="1">
      <c r="A371" s="1459" t="s">
        <v>8263</v>
      </c>
      <c r="B371" s="1447"/>
      <c r="C371" s="2146" t="s">
        <v>7881</v>
      </c>
      <c r="D371" s="2146"/>
      <c r="E371" s="2146"/>
      <c r="F371" s="2146"/>
      <c r="G371" s="2146"/>
      <c r="H371" s="2146"/>
      <c r="I371" s="2145">
        <v>129</v>
      </c>
      <c r="J371" s="2145"/>
      <c r="L371" s="1444">
        <v>105.77999999999999</v>
      </c>
      <c r="M371" s="1805">
        <f t="shared" si="35"/>
        <v>103.19999998967998</v>
      </c>
    </row>
    <row r="372" spans="1:13">
      <c r="A372" s="1459" t="s">
        <v>5082</v>
      </c>
      <c r="B372" s="1447"/>
      <c r="C372" s="1447"/>
      <c r="D372" s="1447"/>
      <c r="E372" s="1447"/>
      <c r="F372" s="1447"/>
      <c r="G372" s="1447"/>
      <c r="H372" s="1447"/>
      <c r="I372" s="1447"/>
      <c r="J372" s="1451"/>
      <c r="L372" s="1444" t="s">
        <v>5082</v>
      </c>
      <c r="M372" s="1805" t="s">
        <v>5082</v>
      </c>
    </row>
    <row r="373" spans="1:13" ht="18">
      <c r="A373" s="1459" t="s">
        <v>5082</v>
      </c>
      <c r="B373" s="2147" t="s">
        <v>7943</v>
      </c>
      <c r="C373" s="2147"/>
      <c r="D373" s="2147"/>
      <c r="E373" s="2147"/>
      <c r="F373" s="2147"/>
      <c r="G373" s="2147"/>
      <c r="H373" s="2147"/>
      <c r="I373" s="2147"/>
      <c r="J373" s="2147"/>
      <c r="K373" s="1449"/>
      <c r="L373" s="1449" t="s">
        <v>5082</v>
      </c>
      <c r="M373" s="1806" t="s">
        <v>5082</v>
      </c>
    </row>
    <row r="374" spans="1:13">
      <c r="A374" s="1459" t="s">
        <v>5082</v>
      </c>
      <c r="B374" s="1447"/>
      <c r="C374" s="1447"/>
      <c r="D374" s="1447"/>
      <c r="E374" s="1447"/>
      <c r="F374" s="1447"/>
      <c r="G374" s="1447"/>
      <c r="H374" s="1447"/>
      <c r="I374" s="1447"/>
      <c r="J374" s="1451"/>
      <c r="L374" s="1444" t="s">
        <v>5082</v>
      </c>
      <c r="M374" s="1805" t="s">
        <v>5082</v>
      </c>
    </row>
    <row r="375" spans="1:13" ht="15.95" customHeight="1">
      <c r="A375" s="1459" t="s">
        <v>8264</v>
      </c>
      <c r="B375" s="1459"/>
      <c r="C375" s="1457"/>
      <c r="D375" s="1457"/>
      <c r="E375" s="1457"/>
      <c r="F375" s="1457"/>
      <c r="G375" s="1457"/>
      <c r="H375" s="1457"/>
      <c r="I375" s="1457"/>
      <c r="J375" s="1457"/>
      <c r="L375" s="1444" t="s">
        <v>5082</v>
      </c>
      <c r="M375" s="1805" t="s">
        <v>5082</v>
      </c>
    </row>
    <row r="376" spans="1:13">
      <c r="A376" s="1459" t="s">
        <v>5082</v>
      </c>
      <c r="B376" s="1447"/>
      <c r="C376" s="1447"/>
      <c r="D376" s="1447"/>
      <c r="E376" s="1447"/>
      <c r="F376" s="1447"/>
      <c r="G376" s="1447"/>
      <c r="H376" s="1447"/>
      <c r="I376" s="1447"/>
      <c r="J376" s="1451"/>
      <c r="L376" s="1444" t="s">
        <v>5082</v>
      </c>
      <c r="M376" s="1805" t="s">
        <v>5082</v>
      </c>
    </row>
    <row r="377" spans="1:13">
      <c r="A377" s="1459" t="s">
        <v>5082</v>
      </c>
      <c r="B377" s="1447"/>
      <c r="C377" s="1447"/>
      <c r="D377" s="1447"/>
      <c r="E377" s="1447"/>
      <c r="F377" s="1447"/>
      <c r="G377" s="1447"/>
      <c r="H377" s="1447"/>
      <c r="I377" s="1447"/>
      <c r="J377" s="1451"/>
      <c r="L377" s="1444" t="s">
        <v>5082</v>
      </c>
      <c r="M377" s="1805" t="s">
        <v>5082</v>
      </c>
    </row>
    <row r="378" spans="1:13" ht="15.95" customHeight="1">
      <c r="A378" s="1459"/>
      <c r="B378" s="1447"/>
      <c r="C378" s="2142" t="s">
        <v>7756</v>
      </c>
      <c r="D378" s="2142"/>
      <c r="E378" s="2142"/>
      <c r="F378" s="2142"/>
      <c r="G378" s="2142"/>
      <c r="H378" s="2142"/>
      <c r="I378" s="2143" t="s">
        <v>7934</v>
      </c>
      <c r="J378" s="2143"/>
      <c r="L378" s="1444" t="s">
        <v>5082</v>
      </c>
      <c r="M378" s="1805" t="s">
        <v>5082</v>
      </c>
    </row>
    <row r="379" spans="1:13" ht="69" customHeight="1">
      <c r="A379" s="1459" t="s">
        <v>8265</v>
      </c>
      <c r="B379" s="1447"/>
      <c r="C379" s="2146" t="s">
        <v>7882</v>
      </c>
      <c r="D379" s="2146"/>
      <c r="E379" s="2146"/>
      <c r="F379" s="2146"/>
      <c r="G379" s="2146"/>
      <c r="H379" s="2146"/>
      <c r="I379" s="2145">
        <v>129</v>
      </c>
      <c r="J379" s="2145"/>
      <c r="L379" s="1444">
        <v>105.77999999999999</v>
      </c>
      <c r="M379" s="1805">
        <f t="shared" ref="M379:M381" si="36">L379*0.975609756</f>
        <v>103.19999998967998</v>
      </c>
    </row>
    <row r="380" spans="1:13" ht="69" customHeight="1">
      <c r="A380" s="1459" t="s">
        <v>8266</v>
      </c>
      <c r="B380" s="1447"/>
      <c r="C380" s="2146" t="s">
        <v>8033</v>
      </c>
      <c r="D380" s="2146"/>
      <c r="E380" s="2146"/>
      <c r="F380" s="2146"/>
      <c r="G380" s="2146"/>
      <c r="H380" s="2146"/>
      <c r="I380" s="2145">
        <v>9.8000000000000007</v>
      </c>
      <c r="J380" s="2145"/>
      <c r="L380" s="1444">
        <v>8.0359999999999996</v>
      </c>
      <c r="M380" s="1805">
        <f t="shared" si="36"/>
        <v>7.8399999992159994</v>
      </c>
    </row>
    <row r="381" spans="1:13" ht="69" customHeight="1">
      <c r="A381" s="1459" t="s">
        <v>8267</v>
      </c>
      <c r="B381" s="1447"/>
      <c r="C381" s="2146" t="s">
        <v>7883</v>
      </c>
      <c r="D381" s="2146"/>
      <c r="E381" s="2146"/>
      <c r="F381" s="2146"/>
      <c r="G381" s="2146"/>
      <c r="H381" s="2146"/>
      <c r="I381" s="2145">
        <v>12</v>
      </c>
      <c r="J381" s="2145"/>
      <c r="L381" s="1444">
        <v>9.84</v>
      </c>
      <c r="M381" s="1805">
        <f t="shared" si="36"/>
        <v>9.5999999990399996</v>
      </c>
    </row>
    <row r="382" spans="1:13">
      <c r="A382" s="1459" t="s">
        <v>5082</v>
      </c>
      <c r="B382" s="1447"/>
      <c r="C382" s="1447"/>
      <c r="D382" s="1447"/>
      <c r="E382" s="1447"/>
      <c r="F382" s="1447"/>
      <c r="G382" s="1447"/>
      <c r="H382" s="1447"/>
      <c r="I382" s="1447"/>
      <c r="J382" s="1451"/>
      <c r="L382" s="1444" t="s">
        <v>5082</v>
      </c>
      <c r="M382" s="1805" t="s">
        <v>5082</v>
      </c>
    </row>
    <row r="383" spans="1:13" ht="20.25">
      <c r="A383" s="1459" t="s">
        <v>5082</v>
      </c>
      <c r="B383" s="1437" t="s">
        <v>7933</v>
      </c>
      <c r="C383" s="1447"/>
      <c r="D383" s="1447"/>
      <c r="E383" s="1447"/>
      <c r="F383" s="1447"/>
      <c r="G383" s="1447"/>
      <c r="H383" s="1447"/>
      <c r="I383" s="1447"/>
      <c r="J383" s="1451"/>
      <c r="L383" s="1444" t="s">
        <v>5082</v>
      </c>
      <c r="M383" s="1805" t="s">
        <v>5082</v>
      </c>
    </row>
    <row r="384" spans="1:13">
      <c r="A384" s="1459" t="s">
        <v>5082</v>
      </c>
      <c r="B384" s="1447"/>
      <c r="C384" s="1447"/>
      <c r="D384" s="1447"/>
      <c r="E384" s="1447"/>
      <c r="F384" s="1447"/>
      <c r="G384" s="1447"/>
      <c r="H384" s="1447"/>
      <c r="I384" s="1447"/>
      <c r="J384" s="1451"/>
      <c r="L384" s="1444" t="s">
        <v>5082</v>
      </c>
      <c r="M384" s="1805" t="s">
        <v>5082</v>
      </c>
    </row>
    <row r="385" spans="1:13" ht="18">
      <c r="A385" s="1459" t="s">
        <v>5082</v>
      </c>
      <c r="B385" s="2147" t="s">
        <v>7944</v>
      </c>
      <c r="C385" s="2147"/>
      <c r="D385" s="2147"/>
      <c r="E385" s="2147"/>
      <c r="F385" s="2147"/>
      <c r="G385" s="2147"/>
      <c r="H385" s="2147"/>
      <c r="I385" s="2147"/>
      <c r="J385" s="2147"/>
      <c r="K385" s="1449"/>
      <c r="L385" s="1449" t="s">
        <v>5082</v>
      </c>
      <c r="M385" s="1806" t="s">
        <v>5082</v>
      </c>
    </row>
    <row r="386" spans="1:13">
      <c r="A386" s="1459" t="s">
        <v>5082</v>
      </c>
      <c r="B386" s="1447"/>
      <c r="C386" s="1447"/>
      <c r="D386" s="1447"/>
      <c r="E386" s="1447"/>
      <c r="F386" s="1447"/>
      <c r="G386" s="1447"/>
      <c r="H386" s="1447"/>
      <c r="I386" s="1447"/>
      <c r="J386" s="1451"/>
      <c r="L386" s="1444" t="s">
        <v>5082</v>
      </c>
      <c r="M386" s="1805" t="s">
        <v>5082</v>
      </c>
    </row>
    <row r="387" spans="1:13" ht="15.95" customHeight="1">
      <c r="A387" s="1459" t="s">
        <v>8268</v>
      </c>
      <c r="B387" s="1459"/>
      <c r="C387" s="1457"/>
      <c r="D387" s="1457"/>
      <c r="E387" s="1457"/>
      <c r="F387" s="1457"/>
      <c r="G387" s="1457"/>
      <c r="H387" s="1457"/>
      <c r="I387" s="1457"/>
      <c r="J387" s="1457"/>
      <c r="L387" s="1444" t="s">
        <v>5082</v>
      </c>
      <c r="M387" s="1805" t="s">
        <v>5082</v>
      </c>
    </row>
    <row r="388" spans="1:13">
      <c r="A388" s="1459" t="s">
        <v>5082</v>
      </c>
      <c r="B388" s="1447"/>
      <c r="C388" s="1447"/>
      <c r="D388" s="1447"/>
      <c r="E388" s="1447"/>
      <c r="F388" s="1447"/>
      <c r="G388" s="1447"/>
      <c r="H388" s="1447"/>
      <c r="I388" s="1447"/>
      <c r="J388" s="1451"/>
      <c r="L388" s="1444" t="s">
        <v>5082</v>
      </c>
      <c r="M388" s="1805" t="s">
        <v>5082</v>
      </c>
    </row>
    <row r="389" spans="1:13">
      <c r="A389" s="1459" t="s">
        <v>5082</v>
      </c>
      <c r="B389" s="1447"/>
      <c r="C389" s="1447"/>
      <c r="D389" s="1447"/>
      <c r="E389" s="1447"/>
      <c r="F389" s="1447"/>
      <c r="G389" s="1447"/>
      <c r="H389" s="1447"/>
      <c r="I389" s="1447"/>
      <c r="J389" s="1451"/>
      <c r="L389" s="1444" t="s">
        <v>5082</v>
      </c>
      <c r="M389" s="1805" t="s">
        <v>5082</v>
      </c>
    </row>
    <row r="390" spans="1:13" ht="15.95" customHeight="1">
      <c r="A390" s="1459"/>
      <c r="B390" s="1447"/>
      <c r="C390" s="2142" t="s">
        <v>7756</v>
      </c>
      <c r="D390" s="2142"/>
      <c r="E390" s="2142"/>
      <c r="F390" s="2142"/>
      <c r="G390" s="2142"/>
      <c r="H390" s="2142"/>
      <c r="I390" s="2143" t="s">
        <v>7934</v>
      </c>
      <c r="J390" s="2143"/>
      <c r="K390" s="1446" t="s">
        <v>7935</v>
      </c>
      <c r="L390" s="1444" t="s">
        <v>5082</v>
      </c>
      <c r="M390" s="1805" t="s">
        <v>5082</v>
      </c>
    </row>
    <row r="391" spans="1:13" ht="69" customHeight="1">
      <c r="A391" s="1459" t="s">
        <v>8269</v>
      </c>
      <c r="B391" s="1447"/>
      <c r="C391" s="2155" t="s">
        <v>8448</v>
      </c>
      <c r="D391" s="2153"/>
      <c r="E391" s="2153"/>
      <c r="F391" s="2153"/>
      <c r="G391" s="2153"/>
      <c r="H391" s="2153"/>
      <c r="I391" s="2154">
        <v>174</v>
      </c>
      <c r="J391" s="2154"/>
      <c r="K391" s="1444">
        <v>142</v>
      </c>
      <c r="L391" s="1444">
        <v>116.44</v>
      </c>
      <c r="M391" s="1805">
        <f t="shared" ref="M391:M404" si="37">L391*0.975609756</f>
        <v>113.59999998863999</v>
      </c>
    </row>
    <row r="392" spans="1:13" ht="69" customHeight="1">
      <c r="A392" s="1459" t="s">
        <v>8270</v>
      </c>
      <c r="B392" s="1447"/>
      <c r="C392" s="2144" t="s">
        <v>8447</v>
      </c>
      <c r="D392" s="2146"/>
      <c r="E392" s="2146"/>
      <c r="F392" s="2146"/>
      <c r="G392" s="2146"/>
      <c r="H392" s="2146"/>
      <c r="I392" s="2145">
        <v>220</v>
      </c>
      <c r="J392" s="2145"/>
      <c r="K392" s="1444">
        <v>210</v>
      </c>
      <c r="L392" s="1444">
        <v>180.39999999999998</v>
      </c>
      <c r="M392" s="1805">
        <f t="shared" si="37"/>
        <v>175.99999998239997</v>
      </c>
    </row>
    <row r="393" spans="1:13" ht="69" customHeight="1">
      <c r="A393" s="1459" t="s">
        <v>8271</v>
      </c>
      <c r="B393" s="1447"/>
      <c r="C393" s="2156" t="s">
        <v>8449</v>
      </c>
      <c r="D393" s="2157"/>
      <c r="E393" s="2157"/>
      <c r="F393" s="2157"/>
      <c r="G393" s="2157"/>
      <c r="H393" s="2157"/>
      <c r="I393" s="2158">
        <v>275</v>
      </c>
      <c r="J393" s="2158"/>
      <c r="K393" s="1444">
        <v>235</v>
      </c>
      <c r="L393" s="1444">
        <v>193</v>
      </c>
      <c r="M393" s="1805">
        <f t="shared" si="37"/>
        <v>188.29268290799999</v>
      </c>
    </row>
    <row r="394" spans="1:13" ht="69" customHeight="1">
      <c r="A394" s="1459" t="s">
        <v>8272</v>
      </c>
      <c r="B394" s="1447"/>
      <c r="C394" s="2155" t="s">
        <v>8450</v>
      </c>
      <c r="D394" s="2153"/>
      <c r="E394" s="2153"/>
      <c r="F394" s="2153"/>
      <c r="G394" s="2153"/>
      <c r="H394" s="2153"/>
      <c r="I394" s="2154">
        <v>370</v>
      </c>
      <c r="J394" s="2154"/>
      <c r="K394" s="1444">
        <v>271</v>
      </c>
      <c r="L394" s="1444">
        <v>222.22</v>
      </c>
      <c r="M394" s="1805">
        <f t="shared" si="37"/>
        <v>216.79999997831999</v>
      </c>
    </row>
    <row r="395" spans="1:13" ht="69" customHeight="1">
      <c r="A395" s="1459" t="s">
        <v>8273</v>
      </c>
      <c r="B395" s="1447"/>
      <c r="C395" s="2144" t="s">
        <v>8451</v>
      </c>
      <c r="D395" s="2146"/>
      <c r="E395" s="2146"/>
      <c r="F395" s="2146"/>
      <c r="G395" s="2146"/>
      <c r="H395" s="2146"/>
      <c r="I395" s="2145">
        <v>220</v>
      </c>
      <c r="J395" s="2145"/>
      <c r="K395" s="1444">
        <v>199</v>
      </c>
      <c r="L395" s="1444">
        <v>180.39999999999998</v>
      </c>
      <c r="M395" s="1805">
        <f t="shared" si="37"/>
        <v>175.99999998239997</v>
      </c>
    </row>
    <row r="396" spans="1:13" ht="69" customHeight="1">
      <c r="A396" s="1459" t="s">
        <v>8274</v>
      </c>
      <c r="B396" s="1447"/>
      <c r="C396" s="2155" t="s">
        <v>8452</v>
      </c>
      <c r="D396" s="2153"/>
      <c r="E396" s="2153"/>
      <c r="F396" s="2153"/>
      <c r="G396" s="2153"/>
      <c r="H396" s="2153"/>
      <c r="I396" s="2154">
        <v>370</v>
      </c>
      <c r="J396" s="2154"/>
      <c r="K396" s="1444">
        <v>234</v>
      </c>
      <c r="L396" s="1444">
        <v>191.88</v>
      </c>
      <c r="M396" s="1805">
        <f t="shared" si="37"/>
        <v>187.19999998128</v>
      </c>
    </row>
    <row r="397" spans="1:13" ht="69" customHeight="1">
      <c r="A397" s="1459" t="s">
        <v>8275</v>
      </c>
      <c r="B397" s="1447"/>
      <c r="C397" s="2155" t="s">
        <v>8453</v>
      </c>
      <c r="D397" s="2153"/>
      <c r="E397" s="2153"/>
      <c r="F397" s="2153"/>
      <c r="G397" s="2153"/>
      <c r="H397" s="2153"/>
      <c r="I397" s="2154">
        <v>505</v>
      </c>
      <c r="J397" s="2154"/>
      <c r="K397" s="1444">
        <v>366</v>
      </c>
      <c r="L397" s="1444">
        <v>300.12</v>
      </c>
      <c r="M397" s="1805">
        <f t="shared" si="37"/>
        <v>292.79999997072002</v>
      </c>
    </row>
    <row r="398" spans="1:13" ht="69" customHeight="1">
      <c r="A398" s="1459" t="s">
        <v>8276</v>
      </c>
      <c r="B398" s="1447"/>
      <c r="C398" s="2156" t="s">
        <v>8454</v>
      </c>
      <c r="D398" s="2157"/>
      <c r="E398" s="2157"/>
      <c r="F398" s="2157"/>
      <c r="G398" s="2157"/>
      <c r="H398" s="2157"/>
      <c r="I398" s="2158">
        <v>550</v>
      </c>
      <c r="J398" s="2158"/>
      <c r="K398" s="1444">
        <v>404</v>
      </c>
      <c r="L398" s="1444">
        <v>331.28</v>
      </c>
      <c r="M398" s="1805">
        <f t="shared" si="37"/>
        <v>323.19999996767996</v>
      </c>
    </row>
    <row r="399" spans="1:13" ht="69" customHeight="1">
      <c r="A399" s="1459" t="s">
        <v>8277</v>
      </c>
      <c r="B399" s="1447"/>
      <c r="C399" s="2144" t="s">
        <v>8455</v>
      </c>
      <c r="D399" s="2146"/>
      <c r="E399" s="2146"/>
      <c r="F399" s="2146"/>
      <c r="G399" s="2146"/>
      <c r="H399" s="2146"/>
      <c r="I399" s="2145">
        <v>1380</v>
      </c>
      <c r="J399" s="2145"/>
      <c r="L399" s="1444">
        <v>1131.5999999999999</v>
      </c>
      <c r="M399" s="1805">
        <f t="shared" si="37"/>
        <v>1103.9999998895998</v>
      </c>
    </row>
    <row r="400" spans="1:13" ht="69" customHeight="1">
      <c r="A400" s="1459" t="s">
        <v>8278</v>
      </c>
      <c r="B400" s="1447"/>
      <c r="C400" s="2144" t="s">
        <v>8456</v>
      </c>
      <c r="D400" s="2146"/>
      <c r="E400" s="2146"/>
      <c r="F400" s="2146"/>
      <c r="G400" s="2146"/>
      <c r="H400" s="2146"/>
      <c r="I400" s="2145">
        <v>735</v>
      </c>
      <c r="J400" s="2145"/>
      <c r="L400" s="1444">
        <v>602.69999999999993</v>
      </c>
      <c r="M400" s="1805">
        <f t="shared" si="37"/>
        <v>587.99999994119992</v>
      </c>
    </row>
    <row r="401" spans="1:13" ht="69" customHeight="1">
      <c r="A401" s="1459" t="s">
        <v>8279</v>
      </c>
      <c r="B401" s="1447"/>
      <c r="C401" s="2155" t="s">
        <v>8457</v>
      </c>
      <c r="D401" s="2153"/>
      <c r="E401" s="2153"/>
      <c r="F401" s="2153"/>
      <c r="G401" s="2153"/>
      <c r="H401" s="2153"/>
      <c r="I401" s="2154">
        <v>340</v>
      </c>
      <c r="J401" s="2154"/>
      <c r="L401" s="1444">
        <v>278.8</v>
      </c>
      <c r="M401" s="1805">
        <f t="shared" si="37"/>
        <v>271.99999997280003</v>
      </c>
    </row>
    <row r="402" spans="1:13" ht="69" customHeight="1">
      <c r="A402" s="1459" t="s">
        <v>8280</v>
      </c>
      <c r="B402" s="1447"/>
      <c r="C402" s="2144" t="s">
        <v>8458</v>
      </c>
      <c r="D402" s="2146"/>
      <c r="E402" s="2146"/>
      <c r="F402" s="2146"/>
      <c r="G402" s="2146"/>
      <c r="H402" s="2146"/>
      <c r="I402" s="2145">
        <v>495</v>
      </c>
      <c r="J402" s="2145"/>
      <c r="L402" s="1444">
        <v>405.9</v>
      </c>
      <c r="M402" s="1805">
        <f t="shared" si="37"/>
        <v>395.99999996039998</v>
      </c>
    </row>
    <row r="403" spans="1:13" ht="69" customHeight="1">
      <c r="A403" s="1459" t="s">
        <v>8281</v>
      </c>
      <c r="B403" s="1447"/>
      <c r="C403" s="2144" t="s">
        <v>8459</v>
      </c>
      <c r="D403" s="2146"/>
      <c r="E403" s="2146"/>
      <c r="F403" s="2146"/>
      <c r="G403" s="2146"/>
      <c r="H403" s="2146"/>
      <c r="I403" s="2145">
        <v>495</v>
      </c>
      <c r="J403" s="2145"/>
      <c r="L403" s="1444">
        <v>405.9</v>
      </c>
      <c r="M403" s="1805">
        <f t="shared" si="37"/>
        <v>395.99999996039998</v>
      </c>
    </row>
    <row r="404" spans="1:13" ht="69" customHeight="1">
      <c r="A404" s="1459" t="s">
        <v>8282</v>
      </c>
      <c r="B404" s="1447"/>
      <c r="C404" s="2155" t="s">
        <v>8460</v>
      </c>
      <c r="D404" s="2153"/>
      <c r="E404" s="2153"/>
      <c r="F404" s="2153"/>
      <c r="G404" s="2153"/>
      <c r="H404" s="2153"/>
      <c r="I404" s="2154">
        <v>570</v>
      </c>
      <c r="J404" s="2154"/>
      <c r="L404" s="1444">
        <f>I404*0.82</f>
        <v>467.4</v>
      </c>
      <c r="M404" s="1805">
        <f t="shared" si="37"/>
        <v>455.99999995439998</v>
      </c>
    </row>
    <row r="405" spans="1:13" ht="69" customHeight="1">
      <c r="A405" s="1459" t="s">
        <v>5082</v>
      </c>
      <c r="B405" s="1447"/>
      <c r="C405" s="1447"/>
      <c r="D405" s="1447"/>
      <c r="E405" s="1447"/>
      <c r="F405" s="1447"/>
      <c r="G405" s="1447"/>
      <c r="H405" s="1447"/>
      <c r="I405" s="1447"/>
      <c r="J405" s="1451"/>
      <c r="L405" s="1444" t="s">
        <v>5082</v>
      </c>
      <c r="M405" s="1805" t="s">
        <v>5082</v>
      </c>
    </row>
    <row r="406" spans="1:13" ht="18">
      <c r="A406" s="1459" t="s">
        <v>5082</v>
      </c>
      <c r="B406" s="2147" t="s">
        <v>7765</v>
      </c>
      <c r="C406" s="2147"/>
      <c r="D406" s="2147"/>
      <c r="E406" s="2147"/>
      <c r="F406" s="2147"/>
      <c r="G406" s="2147"/>
      <c r="H406" s="2147"/>
      <c r="I406" s="2147"/>
      <c r="J406" s="2147"/>
      <c r="K406" s="1449"/>
      <c r="L406" s="1449" t="s">
        <v>5082</v>
      </c>
      <c r="M406" s="1806" t="s">
        <v>5082</v>
      </c>
    </row>
    <row r="407" spans="1:13">
      <c r="A407" s="1459" t="s">
        <v>5082</v>
      </c>
      <c r="B407" s="1447"/>
      <c r="C407" s="1447"/>
      <c r="D407" s="1447"/>
      <c r="E407" s="1447"/>
      <c r="F407" s="1447"/>
      <c r="G407" s="1447"/>
      <c r="H407" s="1447"/>
      <c r="I407" s="1447"/>
      <c r="J407" s="1451"/>
      <c r="L407" s="1444" t="s">
        <v>5082</v>
      </c>
      <c r="M407" s="1805" t="s">
        <v>5082</v>
      </c>
    </row>
    <row r="408" spans="1:13" ht="15.95" customHeight="1">
      <c r="A408" s="1459"/>
      <c r="B408" s="1447"/>
      <c r="C408" s="2142" t="s">
        <v>7756</v>
      </c>
      <c r="D408" s="2142"/>
      <c r="E408" s="2142"/>
      <c r="F408" s="2142"/>
      <c r="G408" s="2142"/>
      <c r="H408" s="2142"/>
      <c r="I408" s="2143" t="s">
        <v>7934</v>
      </c>
      <c r="J408" s="2143"/>
      <c r="K408" s="1446" t="s">
        <v>7935</v>
      </c>
      <c r="L408" s="1444" t="s">
        <v>5082</v>
      </c>
      <c r="M408" s="1805" t="s">
        <v>5082</v>
      </c>
    </row>
    <row r="409" spans="1:13" ht="69" customHeight="1">
      <c r="A409" s="1459" t="s">
        <v>8214</v>
      </c>
      <c r="B409" s="1447"/>
      <c r="C409" s="2146" t="s">
        <v>7843</v>
      </c>
      <c r="D409" s="2146"/>
      <c r="E409" s="2146"/>
      <c r="F409" s="2146"/>
      <c r="G409" s="2146"/>
      <c r="H409" s="2146"/>
      <c r="I409" s="2145">
        <v>82</v>
      </c>
      <c r="J409" s="2145"/>
      <c r="K409" s="1444">
        <v>64</v>
      </c>
      <c r="L409" s="1444">
        <f>K409*0.82</f>
        <v>52.48</v>
      </c>
      <c r="M409" s="1805">
        <f t="shared" ref="M409:M472" si="38">L409*0.975609756</f>
        <v>51.199999994879995</v>
      </c>
    </row>
    <row r="410" spans="1:13" ht="69" customHeight="1">
      <c r="A410" s="1459" t="s">
        <v>8283</v>
      </c>
      <c r="B410" s="1447"/>
      <c r="C410" s="2146" t="s">
        <v>8034</v>
      </c>
      <c r="D410" s="2146"/>
      <c r="E410" s="2146"/>
      <c r="F410" s="2146"/>
      <c r="G410" s="2146"/>
      <c r="H410" s="2146"/>
      <c r="I410" s="2145">
        <v>9</v>
      </c>
      <c r="J410" s="2145"/>
      <c r="L410" s="1444">
        <v>7.38</v>
      </c>
      <c r="M410" s="1805">
        <f t="shared" si="38"/>
        <v>7.1999999992800001</v>
      </c>
    </row>
    <row r="411" spans="1:13" ht="69" customHeight="1">
      <c r="A411" s="1459" t="s">
        <v>8284</v>
      </c>
      <c r="B411" s="1447"/>
      <c r="C411" s="2146" t="s">
        <v>7884</v>
      </c>
      <c r="D411" s="2146"/>
      <c r="E411" s="2146"/>
      <c r="F411" s="2146"/>
      <c r="G411" s="2146"/>
      <c r="H411" s="2146"/>
      <c r="I411" s="2145">
        <v>9</v>
      </c>
      <c r="J411" s="2145"/>
      <c r="L411" s="1444">
        <v>7.38</v>
      </c>
      <c r="M411" s="1805">
        <f t="shared" si="38"/>
        <v>7.1999999992800001</v>
      </c>
    </row>
    <row r="412" spans="1:13" ht="69" customHeight="1">
      <c r="A412" s="1459" t="s">
        <v>8285</v>
      </c>
      <c r="B412" s="1447"/>
      <c r="C412" s="2146" t="s">
        <v>8035</v>
      </c>
      <c r="D412" s="2146"/>
      <c r="E412" s="2146"/>
      <c r="F412" s="2146"/>
      <c r="G412" s="2146"/>
      <c r="H412" s="2146"/>
      <c r="I412" s="2145">
        <v>49</v>
      </c>
      <c r="J412" s="2145"/>
      <c r="L412" s="1444">
        <v>40.18</v>
      </c>
      <c r="M412" s="1805">
        <f t="shared" si="38"/>
        <v>39.199999996080003</v>
      </c>
    </row>
    <row r="413" spans="1:13" ht="69" customHeight="1">
      <c r="A413" s="1459" t="s">
        <v>8286</v>
      </c>
      <c r="B413" s="1447"/>
      <c r="C413" s="2146" t="s">
        <v>7885</v>
      </c>
      <c r="D413" s="2146"/>
      <c r="E413" s="2146"/>
      <c r="F413" s="2146"/>
      <c r="G413" s="2146"/>
      <c r="H413" s="2146"/>
      <c r="I413" s="2145">
        <v>82</v>
      </c>
      <c r="J413" s="2145"/>
      <c r="L413" s="1444">
        <v>67.239999999999995</v>
      </c>
      <c r="M413" s="1805">
        <f t="shared" si="38"/>
        <v>65.599999993439994</v>
      </c>
    </row>
    <row r="414" spans="1:13" ht="69" customHeight="1">
      <c r="A414" s="1459" t="s">
        <v>8166</v>
      </c>
      <c r="B414" s="1447"/>
      <c r="C414" s="2146" t="s">
        <v>7804</v>
      </c>
      <c r="D414" s="2146"/>
      <c r="E414" s="2146"/>
      <c r="F414" s="2146"/>
      <c r="G414" s="2146"/>
      <c r="H414" s="2146"/>
      <c r="I414" s="2145">
        <v>22</v>
      </c>
      <c r="J414" s="2145"/>
      <c r="L414" s="1444">
        <v>18.04</v>
      </c>
      <c r="M414" s="1805">
        <f t="shared" si="38"/>
        <v>17.599999998239998</v>
      </c>
    </row>
    <row r="415" spans="1:13" ht="69" customHeight="1">
      <c r="A415" s="1459" t="s">
        <v>8287</v>
      </c>
      <c r="B415" s="1447"/>
      <c r="C415" s="2146" t="s">
        <v>7886</v>
      </c>
      <c r="D415" s="2146"/>
      <c r="E415" s="2146"/>
      <c r="F415" s="2146"/>
      <c r="G415" s="2146"/>
      <c r="H415" s="2146"/>
      <c r="I415" s="2145">
        <v>49</v>
      </c>
      <c r="J415" s="2145"/>
      <c r="L415" s="1444">
        <v>40.18</v>
      </c>
      <c r="M415" s="1805">
        <f t="shared" si="38"/>
        <v>39.199999996080003</v>
      </c>
    </row>
    <row r="416" spans="1:13" ht="69" customHeight="1">
      <c r="A416" s="1459" t="s">
        <v>8288</v>
      </c>
      <c r="B416" s="1447"/>
      <c r="C416" s="2146" t="s">
        <v>7887</v>
      </c>
      <c r="D416" s="2146"/>
      <c r="E416" s="2146"/>
      <c r="F416" s="2146"/>
      <c r="G416" s="2146"/>
      <c r="H416" s="2146"/>
      <c r="I416" s="2145">
        <v>59</v>
      </c>
      <c r="J416" s="2145"/>
      <c r="L416" s="1444">
        <v>48.379999999999995</v>
      </c>
      <c r="M416" s="1805">
        <f t="shared" si="38"/>
        <v>47.199999995279995</v>
      </c>
    </row>
    <row r="417" spans="1:13" ht="69" customHeight="1">
      <c r="A417" s="1459" t="s">
        <v>8289</v>
      </c>
      <c r="B417" s="1447"/>
      <c r="C417" s="2146" t="s">
        <v>7888</v>
      </c>
      <c r="D417" s="2146"/>
      <c r="E417" s="2146"/>
      <c r="F417" s="2146"/>
      <c r="G417" s="2146"/>
      <c r="H417" s="2146"/>
      <c r="I417" s="2145">
        <v>39</v>
      </c>
      <c r="J417" s="2145"/>
      <c r="L417" s="1444">
        <v>31.979999999999997</v>
      </c>
      <c r="M417" s="1805">
        <f t="shared" si="38"/>
        <v>31.199999996879995</v>
      </c>
    </row>
    <row r="418" spans="1:13" ht="69" customHeight="1">
      <c r="A418" s="1459" t="s">
        <v>8290</v>
      </c>
      <c r="B418" s="1447"/>
      <c r="C418" s="2146" t="s">
        <v>8036</v>
      </c>
      <c r="D418" s="2146"/>
      <c r="E418" s="2146"/>
      <c r="F418" s="2146"/>
      <c r="G418" s="2146"/>
      <c r="H418" s="2146"/>
      <c r="I418" s="2145">
        <v>25</v>
      </c>
      <c r="J418" s="2145"/>
      <c r="L418" s="1444">
        <v>20.5</v>
      </c>
      <c r="M418" s="1805">
        <f t="shared" si="38"/>
        <v>19.999999998</v>
      </c>
    </row>
    <row r="419" spans="1:13" ht="69" customHeight="1">
      <c r="A419" s="1459" t="s">
        <v>8291</v>
      </c>
      <c r="B419" s="1447"/>
      <c r="C419" s="2146" t="s">
        <v>8037</v>
      </c>
      <c r="D419" s="2146"/>
      <c r="E419" s="2146"/>
      <c r="F419" s="2146"/>
      <c r="G419" s="2146"/>
      <c r="H419" s="2146"/>
      <c r="I419" s="2145">
        <v>15.2</v>
      </c>
      <c r="J419" s="2145"/>
      <c r="L419" s="1444">
        <v>12.463999999999999</v>
      </c>
      <c r="M419" s="1805">
        <f t="shared" si="38"/>
        <v>12.159999998783999</v>
      </c>
    </row>
    <row r="420" spans="1:13" ht="69" customHeight="1">
      <c r="A420" s="1459" t="s">
        <v>8225</v>
      </c>
      <c r="B420" s="1447"/>
      <c r="C420" s="2146" t="s">
        <v>7853</v>
      </c>
      <c r="D420" s="2146"/>
      <c r="E420" s="2146"/>
      <c r="F420" s="2146"/>
      <c r="G420" s="2146"/>
      <c r="H420" s="2146"/>
      <c r="I420" s="2145">
        <v>36</v>
      </c>
      <c r="J420" s="2145"/>
      <c r="L420" s="1444">
        <v>29.52</v>
      </c>
      <c r="M420" s="1805">
        <f t="shared" si="38"/>
        <v>28.79999999712</v>
      </c>
    </row>
    <row r="421" spans="1:13" ht="69" customHeight="1">
      <c r="A421" s="1459" t="s">
        <v>8292</v>
      </c>
      <c r="B421" s="1447"/>
      <c r="C421" s="2144" t="s">
        <v>8038</v>
      </c>
      <c r="D421" s="2146"/>
      <c r="E421" s="2146"/>
      <c r="F421" s="2146"/>
      <c r="G421" s="2146"/>
      <c r="H421" s="2146"/>
      <c r="I421" s="2145">
        <v>55</v>
      </c>
      <c r="J421" s="2145"/>
      <c r="L421" s="1444">
        <v>45.099999999999994</v>
      </c>
      <c r="M421" s="1805">
        <f t="shared" si="38"/>
        <v>43.999999995599993</v>
      </c>
    </row>
    <row r="422" spans="1:13" ht="69" customHeight="1">
      <c r="A422" s="1459" t="s">
        <v>8293</v>
      </c>
      <c r="B422" s="1447"/>
      <c r="C422" s="2146" t="s">
        <v>7985</v>
      </c>
      <c r="D422" s="2146"/>
      <c r="E422" s="2146"/>
      <c r="F422" s="2146"/>
      <c r="G422" s="2146"/>
      <c r="H422" s="2146"/>
      <c r="I422" s="2145">
        <v>18.8</v>
      </c>
      <c r="J422" s="2145"/>
      <c r="L422" s="1444">
        <v>15.416</v>
      </c>
      <c r="M422" s="1805">
        <f t="shared" si="38"/>
        <v>15.039999998496</v>
      </c>
    </row>
    <row r="423" spans="1:13" ht="69" customHeight="1">
      <c r="A423" s="1459" t="s">
        <v>8294</v>
      </c>
      <c r="B423" s="1447"/>
      <c r="C423" s="2146" t="s">
        <v>7889</v>
      </c>
      <c r="D423" s="2146"/>
      <c r="E423" s="2146"/>
      <c r="F423" s="2146"/>
      <c r="G423" s="2146"/>
      <c r="H423" s="2146"/>
      <c r="I423" s="2145">
        <v>39</v>
      </c>
      <c r="J423" s="2145"/>
      <c r="L423" s="1444">
        <v>31.979999999999997</v>
      </c>
      <c r="M423" s="1805">
        <f t="shared" si="38"/>
        <v>31.199999996879995</v>
      </c>
    </row>
    <row r="424" spans="1:13" ht="69" customHeight="1">
      <c r="A424" s="1459" t="s">
        <v>8295</v>
      </c>
      <c r="B424" s="1447"/>
      <c r="C424" s="2146" t="s">
        <v>7994</v>
      </c>
      <c r="D424" s="2146"/>
      <c r="E424" s="2146"/>
      <c r="F424" s="2146"/>
      <c r="G424" s="2146"/>
      <c r="H424" s="2146"/>
      <c r="I424" s="2145">
        <v>29</v>
      </c>
      <c r="J424" s="2145"/>
      <c r="L424" s="1444">
        <v>23.779999999999998</v>
      </c>
      <c r="M424" s="1805">
        <f t="shared" si="38"/>
        <v>23.199999997679999</v>
      </c>
    </row>
    <row r="425" spans="1:13" ht="69" customHeight="1">
      <c r="A425" s="1459" t="s">
        <v>8296</v>
      </c>
      <c r="B425" s="1447"/>
      <c r="C425" s="2146" t="s">
        <v>7890</v>
      </c>
      <c r="D425" s="2146"/>
      <c r="E425" s="2146"/>
      <c r="F425" s="2146"/>
      <c r="G425" s="2146"/>
      <c r="H425" s="2146"/>
      <c r="I425" s="2145">
        <v>59</v>
      </c>
      <c r="J425" s="2145"/>
      <c r="L425" s="1444">
        <v>48.379999999999995</v>
      </c>
      <c r="M425" s="1805">
        <f t="shared" si="38"/>
        <v>47.199999995279995</v>
      </c>
    </row>
    <row r="426" spans="1:13" ht="69" customHeight="1">
      <c r="A426" s="1459" t="s">
        <v>8297</v>
      </c>
      <c r="B426" s="1447"/>
      <c r="C426" s="2146" t="s">
        <v>7891</v>
      </c>
      <c r="D426" s="2146"/>
      <c r="E426" s="2146"/>
      <c r="F426" s="2146"/>
      <c r="G426" s="2146"/>
      <c r="H426" s="2146"/>
      <c r="I426" s="2145">
        <v>41.5</v>
      </c>
      <c r="J426" s="2145"/>
      <c r="L426" s="1444">
        <v>34.03</v>
      </c>
      <c r="M426" s="1805">
        <f t="shared" si="38"/>
        <v>33.199999996679999</v>
      </c>
    </row>
    <row r="427" spans="1:13" ht="69" customHeight="1">
      <c r="A427" s="1459" t="s">
        <v>8230</v>
      </c>
      <c r="B427" s="1447"/>
      <c r="C427" s="2146" t="s">
        <v>7858</v>
      </c>
      <c r="D427" s="2146"/>
      <c r="E427" s="2146"/>
      <c r="F427" s="2146"/>
      <c r="G427" s="2146"/>
      <c r="H427" s="2146"/>
      <c r="I427" s="2145">
        <v>63.5</v>
      </c>
      <c r="J427" s="2145"/>
      <c r="L427" s="1444">
        <v>52.07</v>
      </c>
      <c r="M427" s="1805">
        <f t="shared" si="38"/>
        <v>50.79999999492</v>
      </c>
    </row>
    <row r="428" spans="1:13" ht="69" customHeight="1">
      <c r="A428" s="1459" t="s">
        <v>8298</v>
      </c>
      <c r="B428" s="1447"/>
      <c r="C428" s="2146" t="s">
        <v>7892</v>
      </c>
      <c r="D428" s="2146"/>
      <c r="E428" s="2146"/>
      <c r="F428" s="2146"/>
      <c r="G428" s="2146"/>
      <c r="H428" s="2146"/>
      <c r="I428" s="2145">
        <v>26.5</v>
      </c>
      <c r="J428" s="2145"/>
      <c r="L428" s="1444">
        <v>21.73</v>
      </c>
      <c r="M428" s="1805">
        <f t="shared" si="38"/>
        <v>21.199999997879999</v>
      </c>
    </row>
    <row r="429" spans="1:13" ht="69" customHeight="1">
      <c r="A429" s="1459" t="s">
        <v>8299</v>
      </c>
      <c r="B429" s="1447"/>
      <c r="C429" s="2146" t="s">
        <v>7893</v>
      </c>
      <c r="D429" s="2146"/>
      <c r="E429" s="2146"/>
      <c r="F429" s="2146"/>
      <c r="G429" s="2146"/>
      <c r="H429" s="2146"/>
      <c r="I429" s="2145">
        <v>9.1999999999999993</v>
      </c>
      <c r="J429" s="2145"/>
      <c r="L429" s="1444">
        <v>7.5439999999999987</v>
      </c>
      <c r="M429" s="1805">
        <f t="shared" si="38"/>
        <v>7.3599999992639988</v>
      </c>
    </row>
    <row r="430" spans="1:13" ht="69" customHeight="1">
      <c r="A430" s="1459" t="s">
        <v>8300</v>
      </c>
      <c r="B430" s="1447"/>
      <c r="C430" s="2146" t="s">
        <v>7894</v>
      </c>
      <c r="D430" s="2146"/>
      <c r="E430" s="2146"/>
      <c r="F430" s="2146"/>
      <c r="G430" s="2146"/>
      <c r="H430" s="2146"/>
      <c r="I430" s="2145">
        <v>11</v>
      </c>
      <c r="J430" s="2145"/>
      <c r="L430" s="1444">
        <v>9.02</v>
      </c>
      <c r="M430" s="1805">
        <f t="shared" si="38"/>
        <v>8.7999999991199989</v>
      </c>
    </row>
    <row r="431" spans="1:13" ht="69" customHeight="1">
      <c r="A431" s="1459" t="s">
        <v>8237</v>
      </c>
      <c r="B431" s="1447"/>
      <c r="C431" s="2146" t="s">
        <v>7864</v>
      </c>
      <c r="D431" s="2146"/>
      <c r="E431" s="2146"/>
      <c r="F431" s="2146"/>
      <c r="G431" s="2146"/>
      <c r="H431" s="2146"/>
      <c r="I431" s="2145">
        <v>103</v>
      </c>
      <c r="J431" s="2145"/>
      <c r="L431" s="1444">
        <v>84.46</v>
      </c>
      <c r="M431" s="1805">
        <f t="shared" si="38"/>
        <v>82.399999991759998</v>
      </c>
    </row>
    <row r="432" spans="1:13" ht="69" customHeight="1">
      <c r="A432" s="1459" t="s">
        <v>8301</v>
      </c>
      <c r="B432" s="1447"/>
      <c r="C432" s="2146" t="s">
        <v>7895</v>
      </c>
      <c r="D432" s="2146"/>
      <c r="E432" s="2146"/>
      <c r="F432" s="2146"/>
      <c r="G432" s="2146"/>
      <c r="H432" s="2146"/>
      <c r="I432" s="2145">
        <v>18.399999999999999</v>
      </c>
      <c r="J432" s="2145"/>
      <c r="L432" s="1444">
        <v>15.087999999999997</v>
      </c>
      <c r="M432" s="1805">
        <f t="shared" si="38"/>
        <v>14.719999998527998</v>
      </c>
    </row>
    <row r="433" spans="1:13" ht="69" customHeight="1">
      <c r="A433" s="1459" t="s">
        <v>8302</v>
      </c>
      <c r="B433" s="1447"/>
      <c r="C433" s="2146" t="s">
        <v>7896</v>
      </c>
      <c r="D433" s="2146"/>
      <c r="E433" s="2146"/>
      <c r="F433" s="2146"/>
      <c r="G433" s="2146"/>
      <c r="H433" s="2146"/>
      <c r="I433" s="2145">
        <v>18.399999999999999</v>
      </c>
      <c r="J433" s="2145"/>
      <c r="L433" s="1444">
        <v>15.087999999999997</v>
      </c>
      <c r="M433" s="1805">
        <f t="shared" si="38"/>
        <v>14.719999998527998</v>
      </c>
    </row>
    <row r="434" spans="1:13" ht="69" customHeight="1">
      <c r="A434" s="1459" t="s">
        <v>8303</v>
      </c>
      <c r="B434" s="1447"/>
      <c r="C434" s="2146" t="s">
        <v>7897</v>
      </c>
      <c r="D434" s="2146"/>
      <c r="E434" s="2146"/>
      <c r="F434" s="2146"/>
      <c r="G434" s="2146"/>
      <c r="H434" s="2146"/>
      <c r="I434" s="2145">
        <v>11</v>
      </c>
      <c r="J434" s="2145"/>
      <c r="L434" s="1444">
        <v>9.02</v>
      </c>
      <c r="M434" s="1805">
        <f t="shared" si="38"/>
        <v>8.7999999991199989</v>
      </c>
    </row>
    <row r="435" spans="1:13" ht="69" customHeight="1">
      <c r="A435" s="1459" t="s">
        <v>8304</v>
      </c>
      <c r="B435" s="1447"/>
      <c r="C435" s="2146" t="s">
        <v>7964</v>
      </c>
      <c r="D435" s="2146"/>
      <c r="E435" s="2146"/>
      <c r="F435" s="2146"/>
      <c r="G435" s="2146"/>
      <c r="H435" s="2146"/>
      <c r="I435" s="2145">
        <v>46</v>
      </c>
      <c r="J435" s="2145"/>
      <c r="L435" s="1444">
        <v>37.72</v>
      </c>
      <c r="M435" s="1805">
        <f t="shared" si="38"/>
        <v>36.799999996319997</v>
      </c>
    </row>
    <row r="436" spans="1:13" ht="69" customHeight="1">
      <c r="A436" s="1459" t="s">
        <v>8305</v>
      </c>
      <c r="B436" s="1447"/>
      <c r="C436" s="2146" t="s">
        <v>7898</v>
      </c>
      <c r="D436" s="2146"/>
      <c r="E436" s="2146"/>
      <c r="F436" s="2146"/>
      <c r="G436" s="2146"/>
      <c r="H436" s="2146"/>
      <c r="I436" s="2145">
        <v>11</v>
      </c>
      <c r="J436" s="2145"/>
      <c r="L436" s="1444">
        <v>9.02</v>
      </c>
      <c r="M436" s="1805">
        <f t="shared" si="38"/>
        <v>8.7999999991199989</v>
      </c>
    </row>
    <row r="437" spans="1:13" ht="69" customHeight="1">
      <c r="A437" s="1459" t="s">
        <v>8306</v>
      </c>
      <c r="B437" s="1447"/>
      <c r="C437" s="2146" t="s">
        <v>7986</v>
      </c>
      <c r="D437" s="2146"/>
      <c r="E437" s="2146"/>
      <c r="F437" s="2146"/>
      <c r="G437" s="2146"/>
      <c r="H437" s="2146"/>
      <c r="I437" s="2145">
        <v>50</v>
      </c>
      <c r="J437" s="2145"/>
      <c r="L437" s="1444">
        <v>41</v>
      </c>
      <c r="M437" s="1805">
        <f t="shared" si="38"/>
        <v>39.999999996</v>
      </c>
    </row>
    <row r="438" spans="1:13" ht="69" customHeight="1">
      <c r="A438" s="1459" t="s">
        <v>8307</v>
      </c>
      <c r="B438" s="1447"/>
      <c r="C438" s="2146" t="s">
        <v>7899</v>
      </c>
      <c r="D438" s="2146"/>
      <c r="E438" s="2146"/>
      <c r="F438" s="2146"/>
      <c r="G438" s="2146"/>
      <c r="H438" s="2146"/>
      <c r="I438" s="2145">
        <v>87.5</v>
      </c>
      <c r="J438" s="2145"/>
      <c r="L438" s="1444">
        <v>71.75</v>
      </c>
      <c r="M438" s="1805">
        <f t="shared" si="38"/>
        <v>69.999999993000003</v>
      </c>
    </row>
    <row r="439" spans="1:13" ht="69" customHeight="1">
      <c r="A439" s="1459" t="s">
        <v>8308</v>
      </c>
      <c r="B439" s="1447"/>
      <c r="C439" s="2146" t="s">
        <v>7987</v>
      </c>
      <c r="D439" s="2146"/>
      <c r="E439" s="2146"/>
      <c r="F439" s="2146"/>
      <c r="G439" s="2146"/>
      <c r="H439" s="2146"/>
      <c r="I439" s="2145">
        <v>18.8</v>
      </c>
      <c r="J439" s="2145"/>
      <c r="L439" s="1444">
        <v>15.416</v>
      </c>
      <c r="M439" s="1805">
        <f t="shared" si="38"/>
        <v>15.039999998496</v>
      </c>
    </row>
    <row r="440" spans="1:13" ht="69" customHeight="1">
      <c r="A440" s="1459" t="s">
        <v>8309</v>
      </c>
      <c r="B440" s="1447"/>
      <c r="C440" s="2146" t="s">
        <v>7988</v>
      </c>
      <c r="D440" s="2146"/>
      <c r="E440" s="2146"/>
      <c r="F440" s="2146"/>
      <c r="G440" s="2146"/>
      <c r="H440" s="2146"/>
      <c r="I440" s="2145">
        <v>111</v>
      </c>
      <c r="J440" s="2145"/>
      <c r="L440" s="1444">
        <v>91.02</v>
      </c>
      <c r="M440" s="1805">
        <f t="shared" si="38"/>
        <v>88.799999991119989</v>
      </c>
    </row>
    <row r="441" spans="1:13" ht="69" customHeight="1">
      <c r="A441" s="1459" t="s">
        <v>8310</v>
      </c>
      <c r="B441" s="1447"/>
      <c r="C441" s="2146" t="s">
        <v>7900</v>
      </c>
      <c r="D441" s="2146"/>
      <c r="E441" s="2146"/>
      <c r="F441" s="2146"/>
      <c r="G441" s="2146"/>
      <c r="H441" s="2146"/>
      <c r="I441" s="2145">
        <v>12.9</v>
      </c>
      <c r="J441" s="2145"/>
      <c r="L441" s="1444">
        <v>10.577999999999999</v>
      </c>
      <c r="M441" s="1805">
        <f t="shared" si="38"/>
        <v>10.319999998967999</v>
      </c>
    </row>
    <row r="442" spans="1:13" ht="69" customHeight="1">
      <c r="A442" s="1459" t="s">
        <v>8311</v>
      </c>
      <c r="B442" s="1447"/>
      <c r="C442" s="2146" t="s">
        <v>7901</v>
      </c>
      <c r="D442" s="2146"/>
      <c r="E442" s="2146"/>
      <c r="F442" s="2146"/>
      <c r="G442" s="2146"/>
      <c r="H442" s="2146"/>
      <c r="I442" s="2145">
        <v>425</v>
      </c>
      <c r="J442" s="2145"/>
      <c r="L442" s="1444">
        <v>348.5</v>
      </c>
      <c r="M442" s="1805">
        <f t="shared" si="38"/>
        <v>339.99999996600002</v>
      </c>
    </row>
    <row r="443" spans="1:13" ht="69" customHeight="1">
      <c r="A443" s="1459" t="s">
        <v>8312</v>
      </c>
      <c r="B443" s="1447"/>
      <c r="C443" s="2146" t="s">
        <v>7902</v>
      </c>
      <c r="D443" s="2146"/>
      <c r="E443" s="2146"/>
      <c r="F443" s="2146"/>
      <c r="G443" s="2146"/>
      <c r="H443" s="2146"/>
      <c r="I443" s="2145">
        <v>78</v>
      </c>
      <c r="J443" s="2145"/>
      <c r="L443" s="1444">
        <v>63.959999999999994</v>
      </c>
      <c r="M443" s="1805">
        <f t="shared" si="38"/>
        <v>62.399999993759991</v>
      </c>
    </row>
    <row r="444" spans="1:13" ht="69" customHeight="1">
      <c r="A444" s="1459" t="s">
        <v>8313</v>
      </c>
      <c r="B444" s="1447"/>
      <c r="C444" s="2146" t="s">
        <v>7995</v>
      </c>
      <c r="D444" s="2146"/>
      <c r="E444" s="2146"/>
      <c r="F444" s="2146"/>
      <c r="G444" s="2146"/>
      <c r="H444" s="2146"/>
      <c r="I444" s="2145">
        <v>37</v>
      </c>
      <c r="J444" s="2145"/>
      <c r="L444" s="1444">
        <v>30.34</v>
      </c>
      <c r="M444" s="1805">
        <f t="shared" si="38"/>
        <v>29.599999997040001</v>
      </c>
    </row>
    <row r="445" spans="1:13" ht="69" customHeight="1">
      <c r="A445" s="1459" t="s">
        <v>8314</v>
      </c>
      <c r="B445" s="1447"/>
      <c r="C445" s="2146" t="s">
        <v>7903</v>
      </c>
      <c r="D445" s="2146"/>
      <c r="E445" s="2146"/>
      <c r="F445" s="2146"/>
      <c r="G445" s="2146"/>
      <c r="H445" s="2146"/>
      <c r="I445" s="2145">
        <v>87.5</v>
      </c>
      <c r="J445" s="2145"/>
      <c r="L445" s="1444">
        <v>71.75</v>
      </c>
      <c r="M445" s="1805">
        <f t="shared" si="38"/>
        <v>69.999999993000003</v>
      </c>
    </row>
    <row r="446" spans="1:13" ht="69" customHeight="1">
      <c r="A446" s="1459" t="s">
        <v>8315</v>
      </c>
      <c r="B446" s="1447"/>
      <c r="C446" s="2146" t="s">
        <v>7965</v>
      </c>
      <c r="D446" s="2146"/>
      <c r="E446" s="2146"/>
      <c r="F446" s="2146"/>
      <c r="G446" s="2146"/>
      <c r="H446" s="2146"/>
      <c r="I446" s="2145">
        <v>46</v>
      </c>
      <c r="J446" s="2145"/>
      <c r="L446" s="1444">
        <v>37.72</v>
      </c>
      <c r="M446" s="1805">
        <f t="shared" si="38"/>
        <v>36.799999996319997</v>
      </c>
    </row>
    <row r="447" spans="1:13" ht="69" customHeight="1">
      <c r="A447" s="1459" t="s">
        <v>8316</v>
      </c>
      <c r="B447" s="1447"/>
      <c r="C447" s="2146" t="s">
        <v>7904</v>
      </c>
      <c r="D447" s="2146"/>
      <c r="E447" s="2146"/>
      <c r="F447" s="2146"/>
      <c r="G447" s="2146"/>
      <c r="H447" s="2146"/>
      <c r="I447" s="2145">
        <v>28</v>
      </c>
      <c r="J447" s="2145"/>
      <c r="L447" s="1444">
        <v>22.959999999999997</v>
      </c>
      <c r="M447" s="1805">
        <f t="shared" si="38"/>
        <v>22.399999997759998</v>
      </c>
    </row>
    <row r="448" spans="1:13" ht="69" customHeight="1">
      <c r="A448" s="1459" t="s">
        <v>8317</v>
      </c>
      <c r="B448" s="1447"/>
      <c r="C448" s="2146" t="s">
        <v>7905</v>
      </c>
      <c r="D448" s="2146"/>
      <c r="E448" s="2146"/>
      <c r="F448" s="2146"/>
      <c r="G448" s="2146"/>
      <c r="H448" s="2146"/>
      <c r="I448" s="2145">
        <v>28</v>
      </c>
      <c r="J448" s="2145"/>
      <c r="L448" s="1444">
        <v>22.959999999999997</v>
      </c>
      <c r="M448" s="1805">
        <f t="shared" si="38"/>
        <v>22.399999997759998</v>
      </c>
    </row>
    <row r="449" spans="1:13" ht="69" customHeight="1">
      <c r="A449" s="1459" t="s">
        <v>8318</v>
      </c>
      <c r="B449" s="1447"/>
      <c r="C449" s="2146" t="s">
        <v>7906</v>
      </c>
      <c r="D449" s="2146"/>
      <c r="E449" s="2146"/>
      <c r="F449" s="2146"/>
      <c r="G449" s="2146"/>
      <c r="H449" s="2146"/>
      <c r="I449" s="2145">
        <v>14.7</v>
      </c>
      <c r="J449" s="2145"/>
      <c r="L449" s="1444">
        <v>12.053999999999998</v>
      </c>
      <c r="M449" s="1805">
        <f t="shared" si="38"/>
        <v>11.759999998823998</v>
      </c>
    </row>
    <row r="450" spans="1:13" ht="69" customHeight="1">
      <c r="A450" s="1459" t="s">
        <v>8319</v>
      </c>
      <c r="B450" s="1447"/>
      <c r="C450" s="2146" t="s">
        <v>8039</v>
      </c>
      <c r="D450" s="2146"/>
      <c r="E450" s="2146"/>
      <c r="F450" s="2146"/>
      <c r="G450" s="2146"/>
      <c r="H450" s="2146"/>
      <c r="I450" s="2145">
        <v>165</v>
      </c>
      <c r="J450" s="2145"/>
      <c r="K450" s="1444">
        <v>151</v>
      </c>
      <c r="L450" s="1444">
        <f>K450*0.82</f>
        <v>123.82</v>
      </c>
      <c r="M450" s="1805">
        <f t="shared" si="38"/>
        <v>120.79999998791999</v>
      </c>
    </row>
    <row r="451" spans="1:13" ht="69" customHeight="1">
      <c r="A451" s="1459" t="s">
        <v>8320</v>
      </c>
      <c r="B451" s="1447"/>
      <c r="C451" s="2146" t="s">
        <v>7907</v>
      </c>
      <c r="D451" s="2146"/>
      <c r="E451" s="2146"/>
      <c r="F451" s="2146"/>
      <c r="G451" s="2146"/>
      <c r="H451" s="2146"/>
      <c r="I451" s="2145">
        <v>0</v>
      </c>
      <c r="J451" s="2145"/>
      <c r="L451" s="1444" t="s">
        <v>5082</v>
      </c>
      <c r="M451" s="1805" t="e">
        <f t="shared" si="38"/>
        <v>#VALUE!</v>
      </c>
    </row>
    <row r="452" spans="1:13" ht="69" customHeight="1">
      <c r="A452" s="1459" t="s">
        <v>8321</v>
      </c>
      <c r="B452" s="1447"/>
      <c r="C452" s="2146" t="s">
        <v>7908</v>
      </c>
      <c r="D452" s="2146"/>
      <c r="E452" s="2146"/>
      <c r="F452" s="2146"/>
      <c r="G452" s="2146"/>
      <c r="H452" s="2146"/>
      <c r="I452" s="2145">
        <v>45</v>
      </c>
      <c r="J452" s="2145"/>
      <c r="L452" s="1444">
        <v>36.9</v>
      </c>
      <c r="M452" s="1805">
        <f t="shared" si="38"/>
        <v>35.9999999964</v>
      </c>
    </row>
    <row r="453" spans="1:13" ht="69" customHeight="1">
      <c r="A453" s="1459" t="s">
        <v>8322</v>
      </c>
      <c r="B453" s="1447"/>
      <c r="C453" s="2146" t="s">
        <v>7909</v>
      </c>
      <c r="D453" s="2146"/>
      <c r="E453" s="2146"/>
      <c r="F453" s="2146"/>
      <c r="G453" s="2146"/>
      <c r="H453" s="2146"/>
      <c r="I453" s="2145">
        <v>23</v>
      </c>
      <c r="J453" s="2145"/>
      <c r="L453" s="1444">
        <v>18.86</v>
      </c>
      <c r="M453" s="1805">
        <f t="shared" si="38"/>
        <v>18.399999998159998</v>
      </c>
    </row>
    <row r="454" spans="1:13" ht="69" customHeight="1">
      <c r="A454" s="1459" t="s">
        <v>8323</v>
      </c>
      <c r="B454" s="1447"/>
      <c r="C454" s="2146" t="s">
        <v>7910</v>
      </c>
      <c r="D454" s="2146"/>
      <c r="E454" s="2146"/>
      <c r="F454" s="2146"/>
      <c r="G454" s="2146"/>
      <c r="H454" s="2146"/>
      <c r="I454" s="2145">
        <v>18.399999999999999</v>
      </c>
      <c r="J454" s="2145"/>
      <c r="L454" s="1444">
        <v>15.087999999999997</v>
      </c>
      <c r="M454" s="1805">
        <f t="shared" si="38"/>
        <v>14.719999998527998</v>
      </c>
    </row>
    <row r="455" spans="1:13" ht="69" customHeight="1">
      <c r="A455" s="1459" t="s">
        <v>8324</v>
      </c>
      <c r="B455" s="1447"/>
      <c r="C455" s="2146" t="s">
        <v>7911</v>
      </c>
      <c r="D455" s="2146"/>
      <c r="E455" s="2146"/>
      <c r="F455" s="2146"/>
      <c r="G455" s="2146"/>
      <c r="H455" s="2146"/>
      <c r="I455" s="2145">
        <v>63.5</v>
      </c>
      <c r="J455" s="2145"/>
      <c r="L455" s="1444">
        <v>52.07</v>
      </c>
      <c r="M455" s="1805">
        <f t="shared" si="38"/>
        <v>50.79999999492</v>
      </c>
    </row>
    <row r="456" spans="1:13" ht="69" customHeight="1">
      <c r="A456" s="1459" t="s">
        <v>8325</v>
      </c>
      <c r="B456" s="1447"/>
      <c r="C456" s="2146" t="s">
        <v>7912</v>
      </c>
      <c r="D456" s="2146"/>
      <c r="E456" s="2146"/>
      <c r="F456" s="2146"/>
      <c r="G456" s="2146"/>
      <c r="H456" s="2146"/>
      <c r="I456" s="2145">
        <v>63.5</v>
      </c>
      <c r="J456" s="2145"/>
      <c r="L456" s="1444">
        <v>52.07</v>
      </c>
      <c r="M456" s="1805">
        <f t="shared" si="38"/>
        <v>50.79999999492</v>
      </c>
    </row>
    <row r="457" spans="1:13" ht="69" customHeight="1">
      <c r="A457" s="1459" t="s">
        <v>8326</v>
      </c>
      <c r="B457" s="1447"/>
      <c r="C457" s="2146" t="s">
        <v>7966</v>
      </c>
      <c r="D457" s="2146"/>
      <c r="E457" s="2146"/>
      <c r="F457" s="2146"/>
      <c r="G457" s="2146"/>
      <c r="H457" s="2146"/>
      <c r="I457" s="2145">
        <v>46</v>
      </c>
      <c r="J457" s="2145"/>
      <c r="L457" s="1444">
        <v>37.72</v>
      </c>
      <c r="M457" s="1805">
        <f t="shared" si="38"/>
        <v>36.799999996319997</v>
      </c>
    </row>
    <row r="458" spans="1:13" ht="69" customHeight="1">
      <c r="A458" s="1459" t="s">
        <v>8327</v>
      </c>
      <c r="B458" s="1447"/>
      <c r="C458" s="2146" t="s">
        <v>7913</v>
      </c>
      <c r="D458" s="2146"/>
      <c r="E458" s="2146"/>
      <c r="F458" s="2146"/>
      <c r="G458" s="2146"/>
      <c r="H458" s="2146"/>
      <c r="I458" s="2145">
        <v>63.5</v>
      </c>
      <c r="J458" s="2145"/>
      <c r="L458" s="1444">
        <v>52.07</v>
      </c>
      <c r="M458" s="1805">
        <f t="shared" si="38"/>
        <v>50.79999999492</v>
      </c>
    </row>
    <row r="459" spans="1:13" ht="69" customHeight="1">
      <c r="A459" s="1459" t="s">
        <v>8328</v>
      </c>
      <c r="B459" s="1447"/>
      <c r="C459" s="2146" t="s">
        <v>7914</v>
      </c>
      <c r="D459" s="2146"/>
      <c r="E459" s="2146"/>
      <c r="F459" s="2146"/>
      <c r="G459" s="2146"/>
      <c r="H459" s="2146"/>
      <c r="I459" s="2145">
        <v>23</v>
      </c>
      <c r="J459" s="2145"/>
      <c r="L459" s="1444">
        <v>18.86</v>
      </c>
      <c r="M459" s="1805">
        <f t="shared" si="38"/>
        <v>18.399999998159998</v>
      </c>
    </row>
    <row r="460" spans="1:13" ht="69" customHeight="1">
      <c r="A460" s="1459" t="s">
        <v>8329</v>
      </c>
      <c r="B460" s="1447"/>
      <c r="C460" s="2146" t="s">
        <v>7915</v>
      </c>
      <c r="D460" s="2146"/>
      <c r="E460" s="2146"/>
      <c r="F460" s="2146"/>
      <c r="G460" s="2146"/>
      <c r="H460" s="2146"/>
      <c r="I460" s="2145">
        <v>45</v>
      </c>
      <c r="J460" s="2145"/>
      <c r="L460" s="1444">
        <v>36.9</v>
      </c>
      <c r="M460" s="1805">
        <f t="shared" si="38"/>
        <v>35.9999999964</v>
      </c>
    </row>
    <row r="461" spans="1:13" ht="69" customHeight="1">
      <c r="A461" s="1459" t="s">
        <v>8330</v>
      </c>
      <c r="B461" s="1447"/>
      <c r="C461" s="2146" t="s">
        <v>7916</v>
      </c>
      <c r="D461" s="2146"/>
      <c r="E461" s="2146"/>
      <c r="F461" s="2146"/>
      <c r="G461" s="2146"/>
      <c r="H461" s="2146"/>
      <c r="I461" s="2145">
        <v>45</v>
      </c>
      <c r="J461" s="2145"/>
      <c r="L461" s="1444">
        <v>36.9</v>
      </c>
      <c r="M461" s="1805">
        <f t="shared" si="38"/>
        <v>35.9999999964</v>
      </c>
    </row>
    <row r="462" spans="1:13" ht="69" customHeight="1">
      <c r="A462" s="1459" t="s">
        <v>8331</v>
      </c>
      <c r="B462" s="1447"/>
      <c r="C462" s="2146" t="s">
        <v>7917</v>
      </c>
      <c r="D462" s="2146"/>
      <c r="E462" s="2146"/>
      <c r="F462" s="2146"/>
      <c r="G462" s="2146"/>
      <c r="H462" s="2146"/>
      <c r="I462" s="2145">
        <v>23</v>
      </c>
      <c r="J462" s="2145"/>
      <c r="L462" s="1444">
        <v>18.86</v>
      </c>
      <c r="M462" s="1805">
        <f t="shared" si="38"/>
        <v>18.399999998159998</v>
      </c>
    </row>
    <row r="463" spans="1:13" ht="69" customHeight="1">
      <c r="A463" s="1459" t="s">
        <v>8332</v>
      </c>
      <c r="B463" s="1447"/>
      <c r="C463" s="2146" t="s">
        <v>7918</v>
      </c>
      <c r="D463" s="2146"/>
      <c r="E463" s="2146"/>
      <c r="F463" s="2146"/>
      <c r="G463" s="2146"/>
      <c r="H463" s="2146"/>
      <c r="I463" s="2145">
        <v>45</v>
      </c>
      <c r="J463" s="2145"/>
      <c r="L463" s="1444">
        <v>36.9</v>
      </c>
      <c r="M463" s="1805">
        <f t="shared" si="38"/>
        <v>35.9999999964</v>
      </c>
    </row>
    <row r="464" spans="1:13" ht="69" customHeight="1">
      <c r="A464" s="1459" t="s">
        <v>8333</v>
      </c>
      <c r="B464" s="1447"/>
      <c r="C464" s="2146" t="s">
        <v>7919</v>
      </c>
      <c r="D464" s="2146"/>
      <c r="E464" s="2146"/>
      <c r="F464" s="2146"/>
      <c r="G464" s="2146"/>
      <c r="H464" s="2146"/>
      <c r="I464" s="2145">
        <v>23</v>
      </c>
      <c r="J464" s="2145"/>
      <c r="L464" s="1444">
        <v>18.86</v>
      </c>
      <c r="M464" s="1805">
        <f t="shared" si="38"/>
        <v>18.399999998159998</v>
      </c>
    </row>
    <row r="465" spans="1:13" ht="69" customHeight="1">
      <c r="A465" s="1459" t="s">
        <v>8334</v>
      </c>
      <c r="B465" s="1447"/>
      <c r="C465" s="2146" t="s">
        <v>7920</v>
      </c>
      <c r="D465" s="2146"/>
      <c r="E465" s="2146"/>
      <c r="F465" s="2146"/>
      <c r="G465" s="2146"/>
      <c r="H465" s="2146"/>
      <c r="I465" s="2145">
        <v>23</v>
      </c>
      <c r="J465" s="2145"/>
      <c r="L465" s="1444">
        <v>18.86</v>
      </c>
      <c r="M465" s="1805">
        <f t="shared" si="38"/>
        <v>18.399999998159998</v>
      </c>
    </row>
    <row r="466" spans="1:13" ht="69" customHeight="1">
      <c r="A466" s="1459" t="s">
        <v>8335</v>
      </c>
      <c r="B466" s="1447"/>
      <c r="C466" s="2146" t="s">
        <v>7921</v>
      </c>
      <c r="D466" s="2146"/>
      <c r="E466" s="2146"/>
      <c r="F466" s="2146"/>
      <c r="G466" s="2146"/>
      <c r="H466" s="2146"/>
      <c r="I466" s="2145">
        <v>9.1999999999999993</v>
      </c>
      <c r="J466" s="2145"/>
      <c r="L466" s="1444">
        <v>7.5439999999999987</v>
      </c>
      <c r="M466" s="1805">
        <f t="shared" si="38"/>
        <v>7.3599999992639988</v>
      </c>
    </row>
    <row r="467" spans="1:13" ht="69" customHeight="1">
      <c r="A467" s="1459" t="s">
        <v>8336</v>
      </c>
      <c r="B467" s="1447"/>
      <c r="C467" s="2146" t="s">
        <v>7922</v>
      </c>
      <c r="D467" s="2146"/>
      <c r="E467" s="2146"/>
      <c r="F467" s="2146"/>
      <c r="G467" s="2146"/>
      <c r="H467" s="2146"/>
      <c r="I467" s="2145">
        <v>13.8</v>
      </c>
      <c r="J467" s="2145"/>
      <c r="L467" s="1444">
        <v>11.316000000000001</v>
      </c>
      <c r="M467" s="1805">
        <f t="shared" si="38"/>
        <v>11.039999998896</v>
      </c>
    </row>
    <row r="468" spans="1:13" ht="69" customHeight="1">
      <c r="A468" s="1459" t="s">
        <v>8337</v>
      </c>
      <c r="B468" s="1447"/>
      <c r="C468" s="2146" t="s">
        <v>7923</v>
      </c>
      <c r="D468" s="2146"/>
      <c r="E468" s="2146"/>
      <c r="F468" s="2146"/>
      <c r="G468" s="2146"/>
      <c r="H468" s="2146"/>
      <c r="I468" s="2145">
        <v>87.5</v>
      </c>
      <c r="J468" s="2145"/>
      <c r="L468" s="1444">
        <v>71.75</v>
      </c>
      <c r="M468" s="1805">
        <f t="shared" si="38"/>
        <v>69.999999993000003</v>
      </c>
    </row>
    <row r="469" spans="1:13" ht="69" customHeight="1">
      <c r="A469" s="1459" t="s">
        <v>8338</v>
      </c>
      <c r="B469" s="1447"/>
      <c r="C469" s="2146" t="s">
        <v>7924</v>
      </c>
      <c r="D469" s="2146"/>
      <c r="E469" s="2146"/>
      <c r="F469" s="2146"/>
      <c r="G469" s="2146"/>
      <c r="H469" s="2146"/>
      <c r="I469" s="2145">
        <v>18.399999999999999</v>
      </c>
      <c r="J469" s="2145"/>
      <c r="L469" s="1444">
        <v>15.087999999999997</v>
      </c>
      <c r="M469" s="1805">
        <f t="shared" si="38"/>
        <v>14.719999998527998</v>
      </c>
    </row>
    <row r="470" spans="1:13" ht="69" customHeight="1">
      <c r="A470" s="1459" t="s">
        <v>8339</v>
      </c>
      <c r="B470" s="1447"/>
      <c r="C470" s="2146" t="s">
        <v>7967</v>
      </c>
      <c r="D470" s="2146"/>
      <c r="E470" s="2146"/>
      <c r="F470" s="2146"/>
      <c r="G470" s="2146"/>
      <c r="H470" s="2146"/>
      <c r="I470" s="2145">
        <v>46</v>
      </c>
      <c r="J470" s="2145"/>
      <c r="L470" s="1444">
        <v>37.72</v>
      </c>
      <c r="M470" s="1805">
        <f t="shared" si="38"/>
        <v>36.799999996319997</v>
      </c>
    </row>
    <row r="471" spans="1:13" ht="69" customHeight="1">
      <c r="A471" s="1459" t="s">
        <v>8340</v>
      </c>
      <c r="B471" s="1447"/>
      <c r="C471" s="2146" t="s">
        <v>7925</v>
      </c>
      <c r="D471" s="2146"/>
      <c r="E471" s="2146"/>
      <c r="F471" s="2146"/>
      <c r="G471" s="2146"/>
      <c r="H471" s="2146"/>
      <c r="I471" s="2145">
        <v>28</v>
      </c>
      <c r="J471" s="2145"/>
      <c r="L471" s="1444">
        <v>22.959999999999997</v>
      </c>
      <c r="M471" s="1805">
        <f t="shared" si="38"/>
        <v>22.399999997759998</v>
      </c>
    </row>
    <row r="472" spans="1:13" ht="69" customHeight="1">
      <c r="A472" s="1459" t="s">
        <v>8341</v>
      </c>
      <c r="B472" s="1447"/>
      <c r="C472" s="2146" t="s">
        <v>7926</v>
      </c>
      <c r="D472" s="2146"/>
      <c r="E472" s="2146"/>
      <c r="F472" s="2146"/>
      <c r="G472" s="2146"/>
      <c r="H472" s="2146"/>
      <c r="I472" s="2145">
        <v>95</v>
      </c>
      <c r="J472" s="2145"/>
      <c r="L472" s="1444">
        <v>77.899999999999991</v>
      </c>
      <c r="M472" s="1805">
        <f t="shared" si="38"/>
        <v>75.999999992399992</v>
      </c>
    </row>
    <row r="473" spans="1:13" ht="69" customHeight="1">
      <c r="A473" s="1459" t="s">
        <v>8342</v>
      </c>
      <c r="B473" s="1447"/>
      <c r="C473" s="2146" t="s">
        <v>7927</v>
      </c>
      <c r="D473" s="2146"/>
      <c r="E473" s="2146"/>
      <c r="F473" s="2146"/>
      <c r="G473" s="2146"/>
      <c r="H473" s="2146"/>
      <c r="I473" s="2145">
        <v>69</v>
      </c>
      <c r="J473" s="2145"/>
      <c r="L473" s="1444">
        <v>56.58</v>
      </c>
      <c r="M473" s="1805">
        <f t="shared" ref="M473:M477" si="39">L473*0.975609756</f>
        <v>55.199999994479995</v>
      </c>
    </row>
    <row r="474" spans="1:13" ht="69" customHeight="1">
      <c r="A474" s="1459" t="s">
        <v>8343</v>
      </c>
      <c r="B474" s="1447"/>
      <c r="C474" s="2146" t="s">
        <v>7928</v>
      </c>
      <c r="D474" s="2146"/>
      <c r="E474" s="2146"/>
      <c r="F474" s="2146"/>
      <c r="G474" s="2146"/>
      <c r="H474" s="2146"/>
      <c r="I474" s="2145">
        <v>75</v>
      </c>
      <c r="J474" s="2145"/>
      <c r="L474" s="1444">
        <v>61.499999999999993</v>
      </c>
      <c r="M474" s="1805">
        <f t="shared" si="39"/>
        <v>59.999999993999992</v>
      </c>
    </row>
    <row r="475" spans="1:13" ht="69" customHeight="1">
      <c r="A475" s="1459" t="s">
        <v>8344</v>
      </c>
      <c r="B475" s="1447"/>
      <c r="C475" s="2146" t="s">
        <v>7929</v>
      </c>
      <c r="D475" s="2146"/>
      <c r="E475" s="2146"/>
      <c r="F475" s="2146"/>
      <c r="G475" s="2146"/>
      <c r="H475" s="2146"/>
      <c r="I475" s="2145">
        <v>25</v>
      </c>
      <c r="J475" s="2145"/>
      <c r="L475" s="1444">
        <v>20.5</v>
      </c>
      <c r="M475" s="1805">
        <f t="shared" si="39"/>
        <v>19.999999998</v>
      </c>
    </row>
    <row r="476" spans="1:13" ht="69" customHeight="1">
      <c r="A476" s="1459" t="s">
        <v>8345</v>
      </c>
      <c r="B476" s="1447"/>
      <c r="C476" s="2146" t="s">
        <v>7930</v>
      </c>
      <c r="D476" s="2146"/>
      <c r="E476" s="2146"/>
      <c r="F476" s="2146"/>
      <c r="G476" s="2146"/>
      <c r="H476" s="2146"/>
      <c r="I476" s="2145">
        <v>25</v>
      </c>
      <c r="J476" s="2145"/>
      <c r="L476" s="1444">
        <v>20.5</v>
      </c>
      <c r="M476" s="1805">
        <f t="shared" si="39"/>
        <v>19.999999998</v>
      </c>
    </row>
    <row r="477" spans="1:13" ht="69" customHeight="1">
      <c r="A477" s="1459" t="s">
        <v>8346</v>
      </c>
      <c r="B477" s="1447"/>
      <c r="C477" s="2146" t="s">
        <v>7931</v>
      </c>
      <c r="D477" s="2146"/>
      <c r="E477" s="2146"/>
      <c r="F477" s="2146"/>
      <c r="G477" s="2146"/>
      <c r="H477" s="2146"/>
      <c r="I477" s="2145">
        <v>10</v>
      </c>
      <c r="J477" s="2145"/>
      <c r="L477" s="1444">
        <v>8.1999999999999993</v>
      </c>
      <c r="M477" s="1805">
        <f t="shared" si="39"/>
        <v>7.999999999199999</v>
      </c>
    </row>
    <row r="478" spans="1:13">
      <c r="A478" s="1459" t="s">
        <v>5082</v>
      </c>
      <c r="L478" s="1444" t="s">
        <v>5082</v>
      </c>
      <c r="M478" s="1805" t="s">
        <v>5082</v>
      </c>
    </row>
    <row r="479" spans="1:13" ht="15.95" customHeight="1">
      <c r="A479" s="1459" t="s">
        <v>5082</v>
      </c>
      <c r="B479" s="1437" t="s">
        <v>7806</v>
      </c>
      <c r="C479" s="1447"/>
      <c r="D479" s="1447"/>
      <c r="E479" s="1447"/>
      <c r="F479" s="1447"/>
      <c r="G479" s="1447"/>
      <c r="H479" s="1447"/>
      <c r="I479" s="1447"/>
      <c r="J479" s="1451"/>
      <c r="L479" s="1444" t="s">
        <v>5082</v>
      </c>
      <c r="M479" s="1805" t="s">
        <v>5082</v>
      </c>
    </row>
    <row r="480" spans="1:13" ht="15.95" customHeight="1">
      <c r="A480" s="1459" t="s">
        <v>5082</v>
      </c>
      <c r="B480" s="1447"/>
      <c r="C480" s="1447"/>
      <c r="D480" s="1447"/>
      <c r="E480" s="1447"/>
      <c r="F480" s="1447"/>
      <c r="G480" s="1447"/>
      <c r="H480" s="1447"/>
      <c r="I480" s="1447"/>
      <c r="J480" s="1451"/>
      <c r="L480" s="1444" t="s">
        <v>5082</v>
      </c>
      <c r="M480" s="1805" t="s">
        <v>5082</v>
      </c>
    </row>
    <row r="481" spans="1:13" ht="15.95" customHeight="1">
      <c r="A481" s="1459" t="s">
        <v>5082</v>
      </c>
      <c r="B481" s="2147" t="s">
        <v>7945</v>
      </c>
      <c r="C481" s="2147"/>
      <c r="D481" s="2147"/>
      <c r="E481" s="2147"/>
      <c r="F481" s="2147"/>
      <c r="G481" s="2147"/>
      <c r="H481" s="2147"/>
      <c r="I481" s="2147"/>
      <c r="J481" s="2147"/>
      <c r="K481" s="1449"/>
      <c r="L481" s="1449" t="s">
        <v>5082</v>
      </c>
      <c r="M481" s="1806" t="s">
        <v>5082</v>
      </c>
    </row>
    <row r="482" spans="1:13" ht="15.95" customHeight="1">
      <c r="A482" s="1459" t="s">
        <v>5082</v>
      </c>
      <c r="B482" s="1447"/>
      <c r="C482" s="1447"/>
      <c r="D482" s="1447"/>
      <c r="E482" s="1447"/>
      <c r="F482" s="1447"/>
      <c r="G482" s="1447"/>
      <c r="H482" s="1447"/>
      <c r="I482" s="1447"/>
      <c r="J482" s="1451"/>
      <c r="L482" s="1444" t="s">
        <v>5082</v>
      </c>
      <c r="M482" s="1805" t="s">
        <v>5082</v>
      </c>
    </row>
    <row r="483" spans="1:13" ht="15.95" customHeight="1">
      <c r="A483" s="1468" t="s">
        <v>8347</v>
      </c>
      <c r="B483" s="1468"/>
      <c r="C483" s="1456"/>
      <c r="D483" s="1456"/>
      <c r="E483" s="1456"/>
      <c r="F483" s="1456"/>
      <c r="G483" s="1456"/>
      <c r="H483" s="1456"/>
      <c r="I483" s="1456"/>
      <c r="J483" s="1456"/>
      <c r="K483" s="1449"/>
      <c r="L483" s="1449" t="s">
        <v>5082</v>
      </c>
      <c r="M483" s="1806" t="s">
        <v>5082</v>
      </c>
    </row>
    <row r="484" spans="1:13" ht="15.95" customHeight="1">
      <c r="A484" s="1459" t="s">
        <v>5082</v>
      </c>
      <c r="B484" s="1447"/>
      <c r="C484" s="1447"/>
      <c r="D484" s="1447"/>
      <c r="E484" s="1447"/>
      <c r="F484" s="1447"/>
      <c r="G484" s="1447"/>
      <c r="H484" s="1447"/>
      <c r="I484" s="1447"/>
      <c r="J484" s="1451"/>
      <c r="L484" s="1444" t="s">
        <v>5082</v>
      </c>
      <c r="M484" s="1805" t="s">
        <v>5082</v>
      </c>
    </row>
    <row r="485" spans="1:13" ht="15.95" customHeight="1">
      <c r="A485" s="1459" t="s">
        <v>8096</v>
      </c>
      <c r="B485" s="1447"/>
      <c r="C485" s="2142" t="s">
        <v>7756</v>
      </c>
      <c r="D485" s="2142"/>
      <c r="E485" s="2142"/>
      <c r="F485" s="2142"/>
      <c r="G485" s="2142"/>
      <c r="H485" s="2142"/>
      <c r="I485" s="2143" t="s">
        <v>7934</v>
      </c>
      <c r="J485" s="2143"/>
      <c r="L485" s="1444" t="s">
        <v>5082</v>
      </c>
      <c r="M485" s="1805" t="s">
        <v>5082</v>
      </c>
    </row>
    <row r="486" spans="1:13" ht="15.95" customHeight="1">
      <c r="A486" s="1459" t="s">
        <v>8348</v>
      </c>
      <c r="B486" s="1447"/>
      <c r="C486" s="2146" t="s">
        <v>8040</v>
      </c>
      <c r="D486" s="2146"/>
      <c r="E486" s="2146"/>
      <c r="F486" s="2146"/>
      <c r="G486" s="2146"/>
      <c r="H486" s="2146"/>
      <c r="I486" s="2145">
        <v>2975</v>
      </c>
      <c r="J486" s="2145"/>
      <c r="L486" s="1444">
        <v>2439.5</v>
      </c>
      <c r="M486" s="1805">
        <f t="shared" ref="M486:M490" si="40">L486*0.975609756</f>
        <v>2379.9999997619998</v>
      </c>
    </row>
    <row r="487" spans="1:13" ht="15.95" customHeight="1">
      <c r="A487" s="1459" t="s">
        <v>8349</v>
      </c>
      <c r="B487" s="1447"/>
      <c r="C487" s="2146" t="s">
        <v>8041</v>
      </c>
      <c r="D487" s="2146"/>
      <c r="E487" s="2146"/>
      <c r="F487" s="2146"/>
      <c r="G487" s="2146"/>
      <c r="H487" s="2146"/>
      <c r="I487" s="2145">
        <v>3125</v>
      </c>
      <c r="J487" s="2145"/>
      <c r="L487" s="1444">
        <v>2562.5</v>
      </c>
      <c r="M487" s="1805">
        <f t="shared" si="40"/>
        <v>2499.9999997499999</v>
      </c>
    </row>
    <row r="488" spans="1:13" ht="15.95" customHeight="1">
      <c r="A488" s="1459" t="s">
        <v>8350</v>
      </c>
      <c r="B488" s="1447"/>
      <c r="C488" s="2146" t="s">
        <v>8042</v>
      </c>
      <c r="D488" s="2146"/>
      <c r="E488" s="2146"/>
      <c r="F488" s="2146"/>
      <c r="G488" s="2146"/>
      <c r="H488" s="2146"/>
      <c r="I488" s="2145">
        <v>3154</v>
      </c>
      <c r="J488" s="2145"/>
      <c r="L488" s="1444">
        <v>2586.2799999999997</v>
      </c>
      <c r="M488" s="1805">
        <f t="shared" si="40"/>
        <v>2523.1999997476796</v>
      </c>
    </row>
    <row r="489" spans="1:13" ht="15.95" customHeight="1">
      <c r="A489" s="1459" t="s">
        <v>8351</v>
      </c>
      <c r="B489" s="1447"/>
      <c r="C489" s="2146" t="s">
        <v>7996</v>
      </c>
      <c r="D489" s="2146"/>
      <c r="E489" s="2146"/>
      <c r="F489" s="2146"/>
      <c r="G489" s="2146"/>
      <c r="H489" s="2146"/>
      <c r="I489" s="2145">
        <v>2872</v>
      </c>
      <c r="J489" s="2145"/>
      <c r="L489" s="1444">
        <v>2355.04</v>
      </c>
      <c r="M489" s="1805">
        <f t="shared" si="40"/>
        <v>2297.5999997702402</v>
      </c>
    </row>
    <row r="490" spans="1:13" ht="15.95" customHeight="1">
      <c r="A490" s="1459" t="s">
        <v>8352</v>
      </c>
      <c r="B490" s="1447"/>
      <c r="C490" s="2146" t="s">
        <v>7997</v>
      </c>
      <c r="D490" s="2146"/>
      <c r="E490" s="2146"/>
      <c r="F490" s="2146"/>
      <c r="G490" s="2146"/>
      <c r="H490" s="2146"/>
      <c r="I490" s="2145">
        <v>3022</v>
      </c>
      <c r="J490" s="2145"/>
      <c r="L490" s="1444">
        <v>2478.04</v>
      </c>
      <c r="M490" s="1805">
        <f t="shared" si="40"/>
        <v>2417.5999997582398</v>
      </c>
    </row>
    <row r="491" spans="1:13" ht="15.95" customHeight="1">
      <c r="A491" s="1459" t="s">
        <v>5082</v>
      </c>
      <c r="B491" s="1447"/>
      <c r="C491" s="1447"/>
      <c r="D491" s="1447"/>
      <c r="E491" s="1447"/>
      <c r="F491" s="1447"/>
      <c r="G491" s="1447"/>
      <c r="H491" s="1447"/>
      <c r="I491" s="1447"/>
      <c r="J491" s="1451"/>
      <c r="L491" s="1444" t="s">
        <v>5082</v>
      </c>
      <c r="M491" s="1805" t="s">
        <v>5082</v>
      </c>
    </row>
    <row r="492" spans="1:13" ht="15.95" customHeight="1">
      <c r="A492" s="1468" t="s">
        <v>8353</v>
      </c>
      <c r="B492" s="1468"/>
      <c r="C492" s="1458"/>
      <c r="D492" s="1458"/>
      <c r="E492" s="1458"/>
      <c r="F492" s="1458"/>
      <c r="G492" s="1458"/>
      <c r="H492" s="1458"/>
      <c r="I492" s="1458"/>
      <c r="J492" s="1458"/>
      <c r="K492" s="1449"/>
      <c r="L492" s="1449" t="s">
        <v>5082</v>
      </c>
      <c r="M492" s="1806" t="s">
        <v>5082</v>
      </c>
    </row>
    <row r="493" spans="1:13" ht="15.95" customHeight="1">
      <c r="A493" s="1459" t="s">
        <v>5082</v>
      </c>
      <c r="B493" s="1447"/>
      <c r="C493" s="1447"/>
      <c r="D493" s="1447"/>
      <c r="E493" s="1447"/>
      <c r="F493" s="1447"/>
      <c r="G493" s="1447"/>
      <c r="H493" s="1447"/>
      <c r="I493" s="1447"/>
      <c r="J493" s="1451"/>
      <c r="L493" s="1444" t="s">
        <v>5082</v>
      </c>
      <c r="M493" s="1805" t="s">
        <v>5082</v>
      </c>
    </row>
    <row r="494" spans="1:13" ht="15.95" customHeight="1">
      <c r="A494" s="1459" t="s">
        <v>8096</v>
      </c>
      <c r="B494" s="1447"/>
      <c r="C494" s="2142" t="s">
        <v>7756</v>
      </c>
      <c r="D494" s="2142"/>
      <c r="E494" s="2142"/>
      <c r="F494" s="2142"/>
      <c r="G494" s="2142"/>
      <c r="H494" s="2142"/>
      <c r="I494" s="2143" t="s">
        <v>7934</v>
      </c>
      <c r="J494" s="2143"/>
      <c r="L494" s="1444" t="s">
        <v>5082</v>
      </c>
      <c r="M494" s="1805" t="s">
        <v>5082</v>
      </c>
    </row>
    <row r="495" spans="1:13" ht="15.95" customHeight="1">
      <c r="A495" s="1459" t="s">
        <v>8354</v>
      </c>
      <c r="B495" s="1447"/>
      <c r="C495" s="2146" t="s">
        <v>8043</v>
      </c>
      <c r="D495" s="2146"/>
      <c r="E495" s="2146"/>
      <c r="F495" s="2146"/>
      <c r="G495" s="2146"/>
      <c r="H495" s="2146"/>
      <c r="I495" s="2145">
        <v>2350</v>
      </c>
      <c r="J495" s="2145"/>
      <c r="L495" s="1444">
        <v>1926.9999999999998</v>
      </c>
      <c r="M495" s="1805">
        <f t="shared" ref="M495:M496" si="41">L495*0.975609756</f>
        <v>1879.9999998119997</v>
      </c>
    </row>
    <row r="496" spans="1:13" ht="15.95" customHeight="1">
      <c r="A496" s="1459" t="s">
        <v>8355</v>
      </c>
      <c r="B496" s="1447"/>
      <c r="C496" s="2146" t="s">
        <v>8044</v>
      </c>
      <c r="D496" s="2146"/>
      <c r="E496" s="2146"/>
      <c r="F496" s="2146"/>
      <c r="G496" s="2146"/>
      <c r="H496" s="2146"/>
      <c r="I496" s="2145">
        <v>2500</v>
      </c>
      <c r="J496" s="2145"/>
      <c r="L496" s="1444">
        <v>2050</v>
      </c>
      <c r="M496" s="1805">
        <f t="shared" si="41"/>
        <v>1999.9999998000001</v>
      </c>
    </row>
    <row r="497" spans="1:13" ht="15.95" customHeight="1">
      <c r="A497" s="1459" t="s">
        <v>5082</v>
      </c>
      <c r="B497" s="1447"/>
      <c r="C497" s="1447"/>
      <c r="D497" s="1447"/>
      <c r="E497" s="1447"/>
      <c r="F497" s="1447"/>
      <c r="G497" s="1447"/>
      <c r="H497" s="1447"/>
      <c r="I497" s="1447"/>
      <c r="J497" s="1451"/>
      <c r="L497" s="1444" t="s">
        <v>5082</v>
      </c>
      <c r="M497" s="1805" t="s">
        <v>5082</v>
      </c>
    </row>
    <row r="498" spans="1:13" ht="15.95" customHeight="1">
      <c r="A498" s="1468" t="s">
        <v>8356</v>
      </c>
      <c r="B498" s="1468"/>
      <c r="C498" s="1458"/>
      <c r="D498" s="1458"/>
      <c r="E498" s="1458"/>
      <c r="F498" s="1458"/>
      <c r="G498" s="1458"/>
      <c r="H498" s="1458"/>
      <c r="I498" s="1458"/>
      <c r="J498" s="1458"/>
      <c r="K498" s="1449"/>
      <c r="L498" s="1449" t="s">
        <v>5082</v>
      </c>
      <c r="M498" s="1806" t="s">
        <v>5082</v>
      </c>
    </row>
    <row r="499" spans="1:13" ht="15.95" customHeight="1">
      <c r="A499" s="1459" t="s">
        <v>5082</v>
      </c>
      <c r="B499" s="1447"/>
      <c r="C499" s="1447"/>
      <c r="D499" s="1447"/>
      <c r="E499" s="1447"/>
      <c r="F499" s="1447"/>
      <c r="G499" s="1447"/>
      <c r="H499" s="1447"/>
      <c r="I499" s="1447"/>
      <c r="J499" s="1451"/>
      <c r="L499" s="1444" t="s">
        <v>5082</v>
      </c>
      <c r="M499" s="1805" t="s">
        <v>5082</v>
      </c>
    </row>
    <row r="500" spans="1:13" ht="15.95" customHeight="1">
      <c r="A500" s="1459" t="s">
        <v>8096</v>
      </c>
      <c r="B500" s="1447"/>
      <c r="C500" s="2142" t="s">
        <v>7756</v>
      </c>
      <c r="D500" s="2142"/>
      <c r="E500" s="2142"/>
      <c r="F500" s="2142"/>
      <c r="G500" s="2142"/>
      <c r="H500" s="2142"/>
      <c r="I500" s="2143" t="s">
        <v>7934</v>
      </c>
      <c r="J500" s="2143"/>
      <c r="L500" s="1444" t="s">
        <v>5082</v>
      </c>
      <c r="M500" s="1805" t="s">
        <v>5082</v>
      </c>
    </row>
    <row r="501" spans="1:13" ht="15.95" customHeight="1">
      <c r="A501" s="1459" t="s">
        <v>8357</v>
      </c>
      <c r="B501" s="1447"/>
      <c r="C501" s="2146" t="s">
        <v>8045</v>
      </c>
      <c r="D501" s="2146"/>
      <c r="E501" s="2146"/>
      <c r="F501" s="2146"/>
      <c r="G501" s="2146"/>
      <c r="H501" s="2146"/>
      <c r="I501" s="2145">
        <v>347.5</v>
      </c>
      <c r="J501" s="2145"/>
      <c r="L501" s="1444">
        <v>284.95</v>
      </c>
      <c r="M501" s="1805">
        <f t="shared" ref="M501:M507" si="42">L501*0.975609756</f>
        <v>277.99999997219999</v>
      </c>
    </row>
    <row r="502" spans="1:13" ht="15.95" customHeight="1">
      <c r="A502" s="1459" t="s">
        <v>8358</v>
      </c>
      <c r="B502" s="1447"/>
      <c r="C502" s="2146" t="s">
        <v>7807</v>
      </c>
      <c r="D502" s="2146"/>
      <c r="E502" s="2146"/>
      <c r="F502" s="2146"/>
      <c r="G502" s="2146"/>
      <c r="H502" s="2146"/>
      <c r="I502" s="2145">
        <v>116</v>
      </c>
      <c r="J502" s="2145"/>
      <c r="L502" s="1444">
        <v>95.11999999999999</v>
      </c>
      <c r="M502" s="1805">
        <f t="shared" si="42"/>
        <v>92.799999990719996</v>
      </c>
    </row>
    <row r="503" spans="1:13" ht="15.95" customHeight="1">
      <c r="A503" s="1459" t="s">
        <v>8359</v>
      </c>
      <c r="B503" s="1447"/>
      <c r="C503" s="2146" t="s">
        <v>7808</v>
      </c>
      <c r="D503" s="2146"/>
      <c r="E503" s="2146"/>
      <c r="F503" s="2146"/>
      <c r="G503" s="2146"/>
      <c r="H503" s="2146"/>
      <c r="I503" s="2145">
        <v>26.5</v>
      </c>
      <c r="J503" s="2145"/>
      <c r="L503" s="1444">
        <v>21.73</v>
      </c>
      <c r="M503" s="1805">
        <f t="shared" si="42"/>
        <v>21.199999997879999</v>
      </c>
    </row>
    <row r="504" spans="1:13" ht="15.95" customHeight="1">
      <c r="A504" s="1459" t="s">
        <v>8360</v>
      </c>
      <c r="B504" s="1447"/>
      <c r="C504" s="2146" t="s">
        <v>7809</v>
      </c>
      <c r="D504" s="2146"/>
      <c r="E504" s="2146"/>
      <c r="F504" s="2146"/>
      <c r="G504" s="2146"/>
      <c r="H504" s="2146"/>
      <c r="I504" s="2145">
        <v>26.5</v>
      </c>
      <c r="J504" s="2145"/>
      <c r="L504" s="1444">
        <v>21.73</v>
      </c>
      <c r="M504" s="1805">
        <f t="shared" si="42"/>
        <v>21.199999997879999</v>
      </c>
    </row>
    <row r="505" spans="1:13" ht="15.95" customHeight="1">
      <c r="A505" s="1459" t="s">
        <v>8361</v>
      </c>
      <c r="B505" s="1447"/>
      <c r="C505" s="2146" t="s">
        <v>7810</v>
      </c>
      <c r="D505" s="2146"/>
      <c r="E505" s="2146"/>
      <c r="F505" s="2146"/>
      <c r="G505" s="2146"/>
      <c r="H505" s="2146"/>
      <c r="I505" s="2145">
        <v>55</v>
      </c>
      <c r="J505" s="2145"/>
      <c r="L505" s="1444">
        <v>45.099999999999994</v>
      </c>
      <c r="M505" s="1805">
        <f t="shared" si="42"/>
        <v>43.999999995599993</v>
      </c>
    </row>
    <row r="506" spans="1:13" ht="15.95" customHeight="1">
      <c r="A506" s="1459" t="s">
        <v>8362</v>
      </c>
      <c r="B506" s="1447"/>
      <c r="C506" s="2146" t="s">
        <v>7968</v>
      </c>
      <c r="D506" s="2146"/>
      <c r="E506" s="2146"/>
      <c r="F506" s="2146"/>
      <c r="G506" s="2146"/>
      <c r="H506" s="2146"/>
      <c r="I506" s="2145">
        <v>147</v>
      </c>
      <c r="J506" s="2145"/>
      <c r="L506" s="1444">
        <v>120.53999999999999</v>
      </c>
      <c r="M506" s="1805">
        <f t="shared" si="42"/>
        <v>117.59999998823999</v>
      </c>
    </row>
    <row r="507" spans="1:13" ht="15.95" customHeight="1">
      <c r="A507" s="1459" t="s">
        <v>8363</v>
      </c>
      <c r="B507" s="1447"/>
      <c r="C507" s="2146" t="s">
        <v>7969</v>
      </c>
      <c r="D507" s="2146"/>
      <c r="E507" s="2146"/>
      <c r="F507" s="2146"/>
      <c r="G507" s="2146"/>
      <c r="H507" s="2146"/>
      <c r="I507" s="2145">
        <v>147</v>
      </c>
      <c r="J507" s="2145"/>
      <c r="L507" s="1444">
        <v>120.53999999999999</v>
      </c>
      <c r="M507" s="1805">
        <f t="shared" si="42"/>
        <v>117.59999998823999</v>
      </c>
    </row>
    <row r="508" spans="1:13" ht="15.95" customHeight="1">
      <c r="A508" s="1459" t="s">
        <v>5082</v>
      </c>
      <c r="B508" s="1447"/>
      <c r="C508" s="1447"/>
      <c r="D508" s="1447"/>
      <c r="E508" s="1447"/>
      <c r="F508" s="1447"/>
      <c r="G508" s="1447"/>
      <c r="H508" s="1447"/>
      <c r="I508" s="1447"/>
      <c r="J508" s="1451"/>
      <c r="L508" s="1444" t="s">
        <v>5082</v>
      </c>
      <c r="M508" s="1805" t="s">
        <v>5082</v>
      </c>
    </row>
    <row r="509" spans="1:13" ht="15.95" customHeight="1">
      <c r="A509" s="1459" t="s">
        <v>5082</v>
      </c>
      <c r="B509" s="2147" t="s">
        <v>7765</v>
      </c>
      <c r="C509" s="2147"/>
      <c r="D509" s="2147"/>
      <c r="E509" s="2147"/>
      <c r="F509" s="2147"/>
      <c r="G509" s="2147"/>
      <c r="H509" s="2147"/>
      <c r="I509" s="2147"/>
      <c r="J509" s="2147"/>
      <c r="K509" s="1449"/>
      <c r="L509" s="1449" t="s">
        <v>5082</v>
      </c>
      <c r="M509" s="1806" t="s">
        <v>5082</v>
      </c>
    </row>
    <row r="510" spans="1:13" ht="15.95" customHeight="1">
      <c r="A510" s="1459" t="s">
        <v>5082</v>
      </c>
      <c r="B510" s="1447"/>
      <c r="C510" s="1447"/>
      <c r="D510" s="1447"/>
      <c r="E510" s="1447"/>
      <c r="F510" s="1447"/>
      <c r="G510" s="1447"/>
      <c r="H510" s="1447"/>
      <c r="I510" s="1447"/>
      <c r="J510" s="1451"/>
      <c r="L510" s="1444" t="s">
        <v>5082</v>
      </c>
      <c r="M510" s="1805" t="s">
        <v>5082</v>
      </c>
    </row>
    <row r="511" spans="1:13" ht="15.95" customHeight="1">
      <c r="A511" s="1459" t="s">
        <v>8096</v>
      </c>
      <c r="B511" s="1447"/>
      <c r="C511" s="2142" t="s">
        <v>7756</v>
      </c>
      <c r="D511" s="2142"/>
      <c r="E511" s="2142"/>
      <c r="F511" s="2142"/>
      <c r="G511" s="2142"/>
      <c r="H511" s="2142"/>
      <c r="I511" s="2143" t="s">
        <v>7934</v>
      </c>
      <c r="J511" s="2143"/>
      <c r="L511" s="1444" t="s">
        <v>5082</v>
      </c>
      <c r="M511" s="1805" t="s">
        <v>5082</v>
      </c>
    </row>
    <row r="512" spans="1:13" ht="15.95" customHeight="1">
      <c r="A512" s="1459" t="s">
        <v>8364</v>
      </c>
      <c r="B512" s="1447"/>
      <c r="C512" s="2146" t="s">
        <v>7811</v>
      </c>
      <c r="D512" s="2146"/>
      <c r="E512" s="2146"/>
      <c r="F512" s="2146"/>
      <c r="G512" s="2146"/>
      <c r="H512" s="2146"/>
      <c r="I512" s="2145">
        <v>158</v>
      </c>
      <c r="J512" s="2145"/>
      <c r="L512" s="1444">
        <v>129.56</v>
      </c>
      <c r="M512" s="1805">
        <f t="shared" ref="M512:M524" si="43">L512*0.975609756</f>
        <v>126.39999998736</v>
      </c>
    </row>
    <row r="513" spans="1:13" ht="15.95" customHeight="1">
      <c r="A513" s="1459" t="s">
        <v>8365</v>
      </c>
      <c r="B513" s="1447"/>
      <c r="C513" s="2146" t="s">
        <v>7812</v>
      </c>
      <c r="D513" s="2146"/>
      <c r="E513" s="2146"/>
      <c r="F513" s="2146"/>
      <c r="G513" s="2146"/>
      <c r="H513" s="2146"/>
      <c r="I513" s="2145">
        <v>195</v>
      </c>
      <c r="J513" s="2145"/>
      <c r="L513" s="1444">
        <v>159.89999999999998</v>
      </c>
      <c r="M513" s="1805">
        <f t="shared" si="43"/>
        <v>155.99999998439998</v>
      </c>
    </row>
    <row r="514" spans="1:13" ht="15.95" customHeight="1">
      <c r="A514" s="1459" t="s">
        <v>8366</v>
      </c>
      <c r="B514" s="1447"/>
      <c r="C514" s="2146" t="s">
        <v>8046</v>
      </c>
      <c r="D514" s="2146"/>
      <c r="E514" s="2146"/>
      <c r="F514" s="2146"/>
      <c r="G514" s="2146"/>
      <c r="H514" s="2146"/>
      <c r="I514" s="2145">
        <v>156</v>
      </c>
      <c r="J514" s="2145"/>
      <c r="L514" s="1444">
        <v>127.91999999999999</v>
      </c>
      <c r="M514" s="1805">
        <f t="shared" si="43"/>
        <v>124.79999998751998</v>
      </c>
    </row>
    <row r="515" spans="1:13" ht="15.95" customHeight="1">
      <c r="A515" s="1459" t="s">
        <v>8367</v>
      </c>
      <c r="B515" s="1447"/>
      <c r="C515" s="2146" t="s">
        <v>7813</v>
      </c>
      <c r="D515" s="2146"/>
      <c r="E515" s="2146"/>
      <c r="F515" s="2146"/>
      <c r="G515" s="2146"/>
      <c r="H515" s="2146"/>
      <c r="I515" s="2145">
        <v>335</v>
      </c>
      <c r="J515" s="2145"/>
      <c r="L515" s="1444">
        <v>274.7</v>
      </c>
      <c r="M515" s="1805">
        <f t="shared" si="43"/>
        <v>267.99999997319998</v>
      </c>
    </row>
    <row r="516" spans="1:13" ht="15.95" customHeight="1">
      <c r="A516" s="1459" t="s">
        <v>8368</v>
      </c>
      <c r="B516" s="1447"/>
      <c r="C516" s="2146" t="s">
        <v>8047</v>
      </c>
      <c r="D516" s="2146"/>
      <c r="E516" s="2146"/>
      <c r="F516" s="2146"/>
      <c r="G516" s="2146"/>
      <c r="H516" s="2146"/>
      <c r="I516" s="2145">
        <v>137</v>
      </c>
      <c r="J516" s="2145"/>
      <c r="L516" s="1444">
        <v>112.33999999999999</v>
      </c>
      <c r="M516" s="1805">
        <f t="shared" si="43"/>
        <v>109.59999998903999</v>
      </c>
    </row>
    <row r="517" spans="1:13" ht="15.95" customHeight="1">
      <c r="A517" s="1459" t="s">
        <v>8369</v>
      </c>
      <c r="B517" s="1447"/>
      <c r="C517" s="2146" t="s">
        <v>7814</v>
      </c>
      <c r="D517" s="2146"/>
      <c r="E517" s="2146"/>
      <c r="F517" s="2146"/>
      <c r="G517" s="2146"/>
      <c r="H517" s="2146"/>
      <c r="I517" s="2145">
        <v>42</v>
      </c>
      <c r="J517" s="2145"/>
      <c r="L517" s="1444">
        <v>34.44</v>
      </c>
      <c r="M517" s="1805">
        <f t="shared" si="43"/>
        <v>33.599999996640001</v>
      </c>
    </row>
    <row r="518" spans="1:13" ht="15.95" customHeight="1">
      <c r="A518" s="1459" t="s">
        <v>8370</v>
      </c>
      <c r="B518" s="1447"/>
      <c r="C518" s="2146" t="s">
        <v>7815</v>
      </c>
      <c r="D518" s="2146"/>
      <c r="E518" s="2146"/>
      <c r="F518" s="2146"/>
      <c r="G518" s="2146"/>
      <c r="H518" s="2146"/>
      <c r="I518" s="2145">
        <v>10.5</v>
      </c>
      <c r="J518" s="2145"/>
      <c r="L518" s="1444">
        <v>8.61</v>
      </c>
      <c r="M518" s="1805">
        <f t="shared" si="43"/>
        <v>8.3999999991600003</v>
      </c>
    </row>
    <row r="519" spans="1:13" ht="15.95" customHeight="1">
      <c r="A519" s="1459" t="s">
        <v>8371</v>
      </c>
      <c r="B519" s="1447"/>
      <c r="C519" s="2146" t="s">
        <v>7816</v>
      </c>
      <c r="D519" s="2146"/>
      <c r="E519" s="2146"/>
      <c r="F519" s="2146"/>
      <c r="G519" s="2146"/>
      <c r="H519" s="2146"/>
      <c r="I519" s="2145">
        <v>10.5</v>
      </c>
      <c r="J519" s="2145"/>
      <c r="L519" s="1444">
        <v>8.61</v>
      </c>
      <c r="M519" s="1805">
        <f t="shared" si="43"/>
        <v>8.3999999991600003</v>
      </c>
    </row>
    <row r="520" spans="1:13" ht="15.95" customHeight="1">
      <c r="A520" s="1459" t="s">
        <v>8372</v>
      </c>
      <c r="B520" s="1447"/>
      <c r="C520" s="2146" t="s">
        <v>7817</v>
      </c>
      <c r="D520" s="2146"/>
      <c r="E520" s="2146"/>
      <c r="F520" s="2146"/>
      <c r="G520" s="2146"/>
      <c r="H520" s="2146"/>
      <c r="I520" s="2145">
        <v>10.5</v>
      </c>
      <c r="J520" s="2145"/>
      <c r="L520" s="1444">
        <v>8.61</v>
      </c>
      <c r="M520" s="1805">
        <f t="shared" si="43"/>
        <v>8.3999999991600003</v>
      </c>
    </row>
    <row r="521" spans="1:13" ht="15.95" customHeight="1">
      <c r="A521" s="1459" t="s">
        <v>8373</v>
      </c>
      <c r="B521" s="1447"/>
      <c r="C521" s="2146" t="s">
        <v>7818</v>
      </c>
      <c r="D521" s="2146"/>
      <c r="E521" s="2146"/>
      <c r="F521" s="2146"/>
      <c r="G521" s="2146"/>
      <c r="H521" s="2146"/>
      <c r="I521" s="2145">
        <v>10.5</v>
      </c>
      <c r="J521" s="2145"/>
      <c r="L521" s="1444">
        <v>8.61</v>
      </c>
      <c r="M521" s="1805">
        <f t="shared" si="43"/>
        <v>8.3999999991600003</v>
      </c>
    </row>
    <row r="522" spans="1:13" ht="15.95" customHeight="1">
      <c r="A522" s="1459" t="s">
        <v>8374</v>
      </c>
      <c r="B522" s="1447"/>
      <c r="C522" s="2146" t="s">
        <v>7819</v>
      </c>
      <c r="D522" s="2146"/>
      <c r="E522" s="2146"/>
      <c r="F522" s="2146"/>
      <c r="G522" s="2146"/>
      <c r="H522" s="2146"/>
      <c r="I522" s="2145">
        <v>10.5</v>
      </c>
      <c r="J522" s="2145"/>
      <c r="L522" s="1444">
        <v>8.61</v>
      </c>
      <c r="M522" s="1805">
        <f t="shared" si="43"/>
        <v>8.3999999991600003</v>
      </c>
    </row>
    <row r="523" spans="1:13" ht="15.95" customHeight="1">
      <c r="A523" s="1459" t="s">
        <v>8362</v>
      </c>
      <c r="B523" s="1447"/>
      <c r="C523" s="2146" t="s">
        <v>7968</v>
      </c>
      <c r="D523" s="2146"/>
      <c r="E523" s="2146"/>
      <c r="F523" s="2146"/>
      <c r="G523" s="2146"/>
      <c r="H523" s="2146"/>
      <c r="I523" s="2145">
        <v>147</v>
      </c>
      <c r="J523" s="2145"/>
      <c r="L523" s="1444">
        <v>120.53999999999999</v>
      </c>
      <c r="M523" s="1805">
        <f t="shared" si="43"/>
        <v>117.59999998823999</v>
      </c>
    </row>
    <row r="524" spans="1:13" ht="15.95" customHeight="1">
      <c r="A524" s="1459" t="s">
        <v>8363</v>
      </c>
      <c r="B524" s="1447"/>
      <c r="C524" s="2146" t="s">
        <v>7969</v>
      </c>
      <c r="D524" s="2146"/>
      <c r="E524" s="2146"/>
      <c r="F524" s="2146"/>
      <c r="G524" s="2146"/>
      <c r="H524" s="2146"/>
      <c r="I524" s="2145">
        <v>147</v>
      </c>
      <c r="J524" s="2145"/>
      <c r="L524" s="1444">
        <v>120.53999999999999</v>
      </c>
      <c r="M524" s="1805">
        <f t="shared" si="43"/>
        <v>117.59999998823999</v>
      </c>
    </row>
    <row r="525" spans="1:13" ht="15.95" customHeight="1">
      <c r="A525" s="1459" t="s">
        <v>5082</v>
      </c>
      <c r="B525" s="1447"/>
      <c r="C525" s="1447"/>
      <c r="D525" s="1447"/>
      <c r="E525" s="1447"/>
      <c r="F525" s="1447"/>
      <c r="G525" s="1447"/>
      <c r="H525" s="1447"/>
      <c r="I525" s="1447"/>
      <c r="J525" s="1451"/>
      <c r="L525" s="1444" t="s">
        <v>5082</v>
      </c>
      <c r="M525" s="1805" t="s">
        <v>5082</v>
      </c>
    </row>
    <row r="526" spans="1:13" ht="15.95" customHeight="1">
      <c r="A526" s="1459" t="s">
        <v>5082</v>
      </c>
      <c r="B526" s="2147" t="s">
        <v>7946</v>
      </c>
      <c r="C526" s="2147"/>
      <c r="D526" s="2147"/>
      <c r="E526" s="2147"/>
      <c r="F526" s="2147"/>
      <c r="G526" s="2147"/>
      <c r="H526" s="2147"/>
      <c r="I526" s="2147"/>
      <c r="J526" s="2147"/>
      <c r="K526" s="1449"/>
      <c r="L526" s="1449" t="s">
        <v>5082</v>
      </c>
      <c r="M526" s="1806" t="s">
        <v>5082</v>
      </c>
    </row>
    <row r="527" spans="1:13" ht="15.95" customHeight="1">
      <c r="A527" s="1459" t="s">
        <v>5082</v>
      </c>
      <c r="B527" s="1447"/>
      <c r="C527" s="1447"/>
      <c r="D527" s="1447"/>
      <c r="E527" s="1447"/>
      <c r="F527" s="1447"/>
      <c r="G527" s="1447"/>
      <c r="H527" s="1447"/>
      <c r="I527" s="1447"/>
      <c r="J527" s="1451"/>
      <c r="L527" s="1444" t="s">
        <v>5082</v>
      </c>
      <c r="M527" s="1805" t="s">
        <v>5082</v>
      </c>
    </row>
    <row r="528" spans="1:13" ht="15.95" customHeight="1">
      <c r="A528" s="1459" t="s">
        <v>8096</v>
      </c>
      <c r="B528" s="1447"/>
      <c r="C528" s="2142" t="s">
        <v>7756</v>
      </c>
      <c r="D528" s="2142"/>
      <c r="E528" s="2142"/>
      <c r="F528" s="2142"/>
      <c r="G528" s="2142"/>
      <c r="H528" s="2142"/>
      <c r="I528" s="2143" t="s">
        <v>7934</v>
      </c>
      <c r="J528" s="2143"/>
      <c r="L528" s="1444" t="s">
        <v>5082</v>
      </c>
      <c r="M528" s="1805" t="s">
        <v>5082</v>
      </c>
    </row>
    <row r="529" spans="1:13" ht="15.95" customHeight="1">
      <c r="A529" s="1459" t="s">
        <v>8375</v>
      </c>
      <c r="B529" s="1447"/>
      <c r="C529" s="2146" t="s">
        <v>7820</v>
      </c>
      <c r="D529" s="2146"/>
      <c r="E529" s="2146"/>
      <c r="F529" s="2146"/>
      <c r="G529" s="2146"/>
      <c r="H529" s="2146"/>
      <c r="I529" s="2145">
        <v>250</v>
      </c>
      <c r="J529" s="2145"/>
      <c r="L529" s="1444">
        <v>205</v>
      </c>
      <c r="M529" s="1805">
        <f t="shared" ref="M529:M532" si="44">L529*0.975609756</f>
        <v>199.99999998000001</v>
      </c>
    </row>
    <row r="530" spans="1:13" ht="15.95" customHeight="1">
      <c r="A530" s="1459" t="s">
        <v>8376</v>
      </c>
      <c r="B530" s="1447"/>
      <c r="C530" s="2146" t="s">
        <v>7821</v>
      </c>
      <c r="D530" s="2146"/>
      <c r="E530" s="2146"/>
      <c r="F530" s="2146"/>
      <c r="G530" s="2146"/>
      <c r="H530" s="2146"/>
      <c r="I530" s="2145">
        <v>450</v>
      </c>
      <c r="J530" s="2145"/>
      <c r="L530" s="1444">
        <v>369</v>
      </c>
      <c r="M530" s="1805">
        <f t="shared" si="44"/>
        <v>359.99999996399998</v>
      </c>
    </row>
    <row r="531" spans="1:13" ht="15.95" customHeight="1">
      <c r="A531" s="1459" t="s">
        <v>8377</v>
      </c>
      <c r="B531" s="1447"/>
      <c r="C531" s="2146" t="s">
        <v>7822</v>
      </c>
      <c r="D531" s="2146"/>
      <c r="E531" s="2146"/>
      <c r="F531" s="2146"/>
      <c r="G531" s="2146"/>
      <c r="H531" s="2146"/>
      <c r="I531" s="2145">
        <v>635</v>
      </c>
      <c r="J531" s="2145"/>
      <c r="L531" s="1444">
        <v>520.69999999999993</v>
      </c>
      <c r="M531" s="1805">
        <f t="shared" si="44"/>
        <v>507.99999994919995</v>
      </c>
    </row>
    <row r="532" spans="1:13" ht="15.95" customHeight="1">
      <c r="A532" s="1459" t="s">
        <v>8378</v>
      </c>
      <c r="B532" s="1447"/>
      <c r="C532" s="2146" t="s">
        <v>7823</v>
      </c>
      <c r="D532" s="2146"/>
      <c r="E532" s="2146"/>
      <c r="F532" s="2146"/>
      <c r="G532" s="2146"/>
      <c r="H532" s="2146"/>
      <c r="I532" s="2145">
        <v>250</v>
      </c>
      <c r="J532" s="2145"/>
      <c r="L532" s="1444">
        <v>205</v>
      </c>
      <c r="M532" s="1805">
        <f t="shared" si="44"/>
        <v>199.99999998000001</v>
      </c>
    </row>
    <row r="533" spans="1:13">
      <c r="A533" s="1459" t="s">
        <v>5082</v>
      </c>
      <c r="B533" s="1447"/>
      <c r="C533" s="1447"/>
      <c r="D533" s="1447"/>
      <c r="E533" s="1447"/>
      <c r="F533" s="1447"/>
      <c r="G533" s="1447"/>
      <c r="H533" s="1447"/>
      <c r="I533" s="1447"/>
      <c r="J533" s="1451"/>
      <c r="L533" s="1444" t="s">
        <v>5082</v>
      </c>
      <c r="M533" s="1805" t="s">
        <v>5082</v>
      </c>
    </row>
    <row r="534" spans="1:13">
      <c r="A534" s="1459" t="s">
        <v>5082</v>
      </c>
      <c r="C534" s="1447"/>
      <c r="D534" s="1447"/>
      <c r="E534" s="1447"/>
      <c r="F534" s="1447"/>
      <c r="G534" s="1447"/>
      <c r="H534" s="1447"/>
      <c r="I534" s="1447"/>
      <c r="J534" s="1451"/>
      <c r="L534" s="1444" t="s">
        <v>5082</v>
      </c>
      <c r="M534" s="1805" t="s">
        <v>5082</v>
      </c>
    </row>
    <row r="535" spans="1:13">
      <c r="A535" s="1459" t="s">
        <v>5082</v>
      </c>
      <c r="B535" s="1447"/>
      <c r="C535" s="1447"/>
      <c r="D535" s="1447"/>
      <c r="E535" s="1447"/>
      <c r="F535" s="1447"/>
      <c r="G535" s="1447"/>
      <c r="H535" s="1447"/>
      <c r="I535" s="1447"/>
      <c r="J535" s="1451"/>
      <c r="L535" s="1444" t="s">
        <v>5082</v>
      </c>
      <c r="M535" s="1805" t="s">
        <v>5082</v>
      </c>
    </row>
    <row r="536" spans="1:13" ht="20.25">
      <c r="A536" s="1459" t="s">
        <v>5082</v>
      </c>
      <c r="B536" s="1437" t="s">
        <v>7824</v>
      </c>
      <c r="C536" s="1447"/>
      <c r="D536" s="1447"/>
      <c r="E536" s="1447"/>
      <c r="F536" s="1447"/>
      <c r="G536" s="1447"/>
      <c r="H536" s="1447"/>
      <c r="I536" s="1447"/>
      <c r="J536" s="1451"/>
      <c r="L536" s="1444" t="s">
        <v>5082</v>
      </c>
      <c r="M536" s="1805" t="s">
        <v>5082</v>
      </c>
    </row>
    <row r="537" spans="1:13">
      <c r="A537" s="1459" t="s">
        <v>5082</v>
      </c>
      <c r="B537" s="1447"/>
      <c r="C537" s="1447"/>
      <c r="D537" s="1447"/>
      <c r="E537" s="1447"/>
      <c r="F537" s="1447"/>
      <c r="G537" s="1447"/>
      <c r="H537" s="1447"/>
      <c r="I537" s="1447"/>
      <c r="J537" s="1451"/>
      <c r="L537" s="1444" t="s">
        <v>5082</v>
      </c>
      <c r="M537" s="1805" t="s">
        <v>5082</v>
      </c>
    </row>
    <row r="538" spans="1:13" ht="18">
      <c r="A538" s="1459" t="s">
        <v>5082</v>
      </c>
      <c r="B538" s="2147" t="s">
        <v>7939</v>
      </c>
      <c r="C538" s="2147"/>
      <c r="D538" s="2147"/>
      <c r="E538" s="2147"/>
      <c r="F538" s="2147"/>
      <c r="G538" s="2147"/>
      <c r="H538" s="2147"/>
      <c r="I538" s="2147"/>
      <c r="J538" s="2147"/>
      <c r="K538" s="1449"/>
      <c r="L538" s="1449" t="s">
        <v>5082</v>
      </c>
      <c r="M538" s="1806" t="s">
        <v>5082</v>
      </c>
    </row>
    <row r="539" spans="1:13">
      <c r="A539" s="1459" t="s">
        <v>5082</v>
      </c>
      <c r="B539" s="1447"/>
      <c r="C539" s="1447"/>
      <c r="D539" s="1447"/>
      <c r="E539" s="1447"/>
      <c r="F539" s="1447"/>
      <c r="G539" s="1447"/>
      <c r="H539" s="1447"/>
      <c r="I539" s="1447"/>
      <c r="J539" s="1451"/>
      <c r="L539" s="1444" t="s">
        <v>5082</v>
      </c>
      <c r="M539" s="1805" t="s">
        <v>5082</v>
      </c>
    </row>
    <row r="540" spans="1:13" ht="15.95" customHeight="1">
      <c r="A540" s="1459" t="s">
        <v>8096</v>
      </c>
      <c r="B540" s="1447"/>
      <c r="C540" s="2142" t="s">
        <v>7756</v>
      </c>
      <c r="D540" s="2142"/>
      <c r="E540" s="2142"/>
      <c r="F540" s="2142"/>
      <c r="G540" s="2142"/>
      <c r="H540" s="2142"/>
      <c r="I540" s="2143" t="s">
        <v>7934</v>
      </c>
      <c r="J540" s="2143"/>
      <c r="K540" s="1446" t="s">
        <v>7935</v>
      </c>
      <c r="L540" s="1444" t="s">
        <v>5082</v>
      </c>
      <c r="M540" s="1805" t="s">
        <v>5082</v>
      </c>
    </row>
    <row r="541" spans="1:13" ht="15.95" customHeight="1">
      <c r="A541" s="1459" t="s">
        <v>8379</v>
      </c>
      <c r="B541" s="1447"/>
      <c r="C541" s="2146" t="s">
        <v>8048</v>
      </c>
      <c r="D541" s="2146"/>
      <c r="E541" s="2146"/>
      <c r="F541" s="2146"/>
      <c r="G541" s="2146"/>
      <c r="H541" s="2146"/>
      <c r="I541" s="2145">
        <v>2571</v>
      </c>
      <c r="J541" s="2145"/>
      <c r="L541" s="1444">
        <v>2108.2199999999998</v>
      </c>
      <c r="M541" s="1805">
        <f t="shared" ref="M541:M547" si="45">L541*0.975609756</f>
        <v>2056.7999997943198</v>
      </c>
    </row>
    <row r="542" spans="1:13" ht="15.95" customHeight="1">
      <c r="A542" s="1459" t="s">
        <v>8380</v>
      </c>
      <c r="B542" s="1447"/>
      <c r="C542" s="2146" t="s">
        <v>8049</v>
      </c>
      <c r="D542" s="2146"/>
      <c r="E542" s="2146"/>
      <c r="F542" s="2146"/>
      <c r="G542" s="2146"/>
      <c r="H542" s="2146"/>
      <c r="I542" s="2145">
        <v>2836</v>
      </c>
      <c r="J542" s="2145"/>
      <c r="L542" s="1444">
        <v>2325.52</v>
      </c>
      <c r="M542" s="1805">
        <f t="shared" si="45"/>
        <v>2268.7999997731199</v>
      </c>
    </row>
    <row r="543" spans="1:13" ht="15.95" customHeight="1">
      <c r="A543" s="1459" t="s">
        <v>8381</v>
      </c>
      <c r="B543" s="1447"/>
      <c r="C543" s="2146" t="s">
        <v>8075</v>
      </c>
      <c r="D543" s="2146"/>
      <c r="E543" s="2146"/>
      <c r="F543" s="2146"/>
      <c r="G543" s="2146"/>
      <c r="H543" s="2146"/>
      <c r="I543" s="2145">
        <v>1770</v>
      </c>
      <c r="J543" s="2145"/>
      <c r="K543" s="1444">
        <v>1459</v>
      </c>
      <c r="L543" s="1444">
        <v>1196.3799999999999</v>
      </c>
      <c r="M543" s="1805">
        <f t="shared" si="45"/>
        <v>1167.1999998832798</v>
      </c>
    </row>
    <row r="544" spans="1:13" ht="15.95" customHeight="1">
      <c r="A544" s="1459" t="s">
        <v>8382</v>
      </c>
      <c r="B544" s="1447"/>
      <c r="C544" s="2146" t="s">
        <v>8076</v>
      </c>
      <c r="D544" s="2146"/>
      <c r="E544" s="2146"/>
      <c r="F544" s="2146"/>
      <c r="G544" s="2146"/>
      <c r="H544" s="2146"/>
      <c r="I544" s="2145">
        <v>2025</v>
      </c>
      <c r="J544" s="2145"/>
      <c r="L544" s="1444">
        <v>1660.5</v>
      </c>
      <c r="M544" s="1805">
        <f t="shared" si="45"/>
        <v>1619.9999998379999</v>
      </c>
    </row>
    <row r="545" spans="1:13" ht="15.95" customHeight="1">
      <c r="A545" s="1459" t="s">
        <v>8383</v>
      </c>
      <c r="B545" s="1447"/>
      <c r="C545" s="2146" t="s">
        <v>8077</v>
      </c>
      <c r="D545" s="2146"/>
      <c r="E545" s="2146"/>
      <c r="F545" s="2146"/>
      <c r="G545" s="2146"/>
      <c r="H545" s="2146"/>
      <c r="I545" s="2145">
        <v>1220</v>
      </c>
      <c r="J545" s="2145"/>
      <c r="L545" s="1444">
        <v>1000.4</v>
      </c>
      <c r="M545" s="1805">
        <f t="shared" si="45"/>
        <v>975.99999990239996</v>
      </c>
    </row>
    <row r="546" spans="1:13" ht="15.95" customHeight="1">
      <c r="A546" s="1459" t="s">
        <v>8384</v>
      </c>
      <c r="B546" s="1447"/>
      <c r="C546" s="2146" t="s">
        <v>8078</v>
      </c>
      <c r="D546" s="2146"/>
      <c r="E546" s="2146"/>
      <c r="F546" s="2146"/>
      <c r="G546" s="2146"/>
      <c r="H546" s="2146"/>
      <c r="I546" s="2145">
        <v>1220</v>
      </c>
      <c r="J546" s="2145"/>
      <c r="L546" s="1444">
        <v>1000.4</v>
      </c>
      <c r="M546" s="1805">
        <f t="shared" si="45"/>
        <v>975.99999990239996</v>
      </c>
    </row>
    <row r="547" spans="1:13" ht="15.95" customHeight="1">
      <c r="A547" s="1459" t="s">
        <v>8385</v>
      </c>
      <c r="B547" s="1447"/>
      <c r="C547" s="2146" t="s">
        <v>8050</v>
      </c>
      <c r="D547" s="2146"/>
      <c r="E547" s="2146"/>
      <c r="F547" s="2146"/>
      <c r="G547" s="2146"/>
      <c r="H547" s="2146"/>
      <c r="I547" s="2145">
        <v>2021</v>
      </c>
      <c r="J547" s="2145"/>
      <c r="L547" s="1444">
        <v>1657.2199999999998</v>
      </c>
      <c r="M547" s="1805">
        <f t="shared" si="45"/>
        <v>1616.7999998383198</v>
      </c>
    </row>
    <row r="548" spans="1:13">
      <c r="A548" s="1459" t="s">
        <v>5082</v>
      </c>
      <c r="B548" s="1447"/>
      <c r="C548" s="1447"/>
      <c r="D548" s="1447"/>
      <c r="E548" s="1447"/>
      <c r="F548" s="1447"/>
      <c r="G548" s="1447"/>
      <c r="H548" s="1447"/>
      <c r="I548" s="1447"/>
      <c r="J548" s="1451"/>
      <c r="L548" s="1444" t="s">
        <v>5082</v>
      </c>
      <c r="M548" s="1805" t="s">
        <v>5082</v>
      </c>
    </row>
    <row r="549" spans="1:13" ht="18">
      <c r="A549" s="1459" t="s">
        <v>5082</v>
      </c>
      <c r="B549" s="2147" t="s">
        <v>7947</v>
      </c>
      <c r="C549" s="2147"/>
      <c r="D549" s="2147"/>
      <c r="E549" s="2147"/>
      <c r="F549" s="2147"/>
      <c r="G549" s="2147"/>
      <c r="H549" s="2147"/>
      <c r="I549" s="2147"/>
      <c r="J549" s="2147"/>
      <c r="K549" s="1449"/>
      <c r="L549" s="1449" t="s">
        <v>5082</v>
      </c>
      <c r="M549" s="1806" t="s">
        <v>5082</v>
      </c>
    </row>
    <row r="550" spans="1:13">
      <c r="A550" s="1459" t="s">
        <v>5082</v>
      </c>
      <c r="B550" s="1447"/>
      <c r="C550" s="1447"/>
      <c r="D550" s="1447"/>
      <c r="E550" s="1447"/>
      <c r="F550" s="1447"/>
      <c r="G550" s="1447"/>
      <c r="H550" s="1447"/>
      <c r="I550" s="1447"/>
      <c r="J550" s="1451"/>
      <c r="L550" s="1444" t="s">
        <v>5082</v>
      </c>
      <c r="M550" s="1805" t="s">
        <v>5082</v>
      </c>
    </row>
    <row r="551" spans="1:13" ht="15.95" customHeight="1">
      <c r="A551" s="1459" t="s">
        <v>8096</v>
      </c>
      <c r="B551" s="1447"/>
      <c r="C551" s="2142" t="s">
        <v>7756</v>
      </c>
      <c r="D551" s="2142"/>
      <c r="E551" s="2142"/>
      <c r="F551" s="2142"/>
      <c r="G551" s="2142"/>
      <c r="H551" s="2142"/>
      <c r="I551" s="2143" t="s">
        <v>7934</v>
      </c>
      <c r="J551" s="2143"/>
      <c r="L551" s="1444" t="s">
        <v>5082</v>
      </c>
      <c r="M551" s="1805" t="s">
        <v>5082</v>
      </c>
    </row>
    <row r="552" spans="1:13" ht="15.95" customHeight="1">
      <c r="A552" s="1459" t="s">
        <v>8386</v>
      </c>
      <c r="B552" s="1447"/>
      <c r="C552" s="2146" t="s">
        <v>8051</v>
      </c>
      <c r="D552" s="2146"/>
      <c r="E552" s="2146"/>
      <c r="F552" s="2146"/>
      <c r="G552" s="2146"/>
      <c r="H552" s="2146"/>
      <c r="I552" s="2145">
        <v>1696</v>
      </c>
      <c r="J552" s="2145"/>
      <c r="L552" s="1444">
        <v>1390.72</v>
      </c>
      <c r="M552" s="1805">
        <f t="shared" ref="M552:M553" si="46">L552*0.975609756</f>
        <v>1356.7999998643199</v>
      </c>
    </row>
    <row r="553" spans="1:13" ht="15.95" customHeight="1">
      <c r="A553" s="1459" t="s">
        <v>8387</v>
      </c>
      <c r="B553" s="1447"/>
      <c r="C553" s="2146" t="s">
        <v>8052</v>
      </c>
      <c r="D553" s="2146"/>
      <c r="E553" s="2146"/>
      <c r="F553" s="2146"/>
      <c r="G553" s="2146"/>
      <c r="H553" s="2146"/>
      <c r="I553" s="2145">
        <v>1836</v>
      </c>
      <c r="J553" s="2145"/>
      <c r="L553" s="1444">
        <v>1505.52</v>
      </c>
      <c r="M553" s="1805">
        <f t="shared" si="46"/>
        <v>1468.79999985312</v>
      </c>
    </row>
    <row r="554" spans="1:13">
      <c r="A554" s="1459" t="s">
        <v>5082</v>
      </c>
      <c r="B554" s="1447"/>
      <c r="C554" s="1447"/>
      <c r="D554" s="1447"/>
      <c r="E554" s="1447"/>
      <c r="F554" s="1447"/>
      <c r="G554" s="1447"/>
      <c r="H554" s="1447"/>
      <c r="I554" s="1447"/>
      <c r="J554" s="1451"/>
      <c r="L554" s="1444" t="s">
        <v>5082</v>
      </c>
      <c r="M554" s="1805" t="s">
        <v>5082</v>
      </c>
    </row>
    <row r="555" spans="1:13" ht="18">
      <c r="A555" s="1459" t="s">
        <v>5082</v>
      </c>
      <c r="B555" s="2147" t="s">
        <v>7948</v>
      </c>
      <c r="C555" s="2147"/>
      <c r="D555" s="2147"/>
      <c r="E555" s="2147"/>
      <c r="F555" s="2147"/>
      <c r="G555" s="2147"/>
      <c r="H555" s="2147"/>
      <c r="I555" s="2147"/>
      <c r="J555" s="2147"/>
      <c r="K555" s="1449"/>
      <c r="L555" s="1449" t="s">
        <v>5082</v>
      </c>
      <c r="M555" s="1806" t="s">
        <v>5082</v>
      </c>
    </row>
    <row r="556" spans="1:13">
      <c r="A556" s="1459" t="s">
        <v>5082</v>
      </c>
      <c r="B556" s="1447"/>
      <c r="C556" s="1447"/>
      <c r="D556" s="1447"/>
      <c r="E556" s="1447"/>
      <c r="F556" s="1447"/>
      <c r="G556" s="1447"/>
      <c r="H556" s="1447"/>
      <c r="I556" s="1447"/>
      <c r="J556" s="1451"/>
      <c r="L556" s="1444" t="s">
        <v>5082</v>
      </c>
      <c r="M556" s="1805" t="s">
        <v>5082</v>
      </c>
    </row>
    <row r="557" spans="1:13" ht="15.95" customHeight="1">
      <c r="A557" s="1459" t="s">
        <v>8096</v>
      </c>
      <c r="B557" s="1447"/>
      <c r="C557" s="2142" t="s">
        <v>7756</v>
      </c>
      <c r="D557" s="2142"/>
      <c r="E557" s="2142"/>
      <c r="F557" s="2142"/>
      <c r="G557" s="2142"/>
      <c r="H557" s="2142"/>
      <c r="I557" s="2143" t="s">
        <v>7934</v>
      </c>
      <c r="J557" s="2143"/>
      <c r="L557" s="1444" t="s">
        <v>5082</v>
      </c>
      <c r="M557" s="1805" t="s">
        <v>5082</v>
      </c>
    </row>
    <row r="558" spans="1:13" ht="15.95" customHeight="1">
      <c r="A558" s="1459" t="s">
        <v>8388</v>
      </c>
      <c r="B558" s="1447"/>
      <c r="C558" s="2146" t="s">
        <v>8079</v>
      </c>
      <c r="D558" s="2146"/>
      <c r="E558" s="2146"/>
      <c r="F558" s="2146"/>
      <c r="G558" s="2146"/>
      <c r="H558" s="2146"/>
      <c r="I558" s="2145">
        <v>895</v>
      </c>
      <c r="J558" s="2145"/>
      <c r="L558" s="1444">
        <v>733.9</v>
      </c>
      <c r="M558" s="1805">
        <f t="shared" ref="M558:M559" si="47">L558*0.975609756</f>
        <v>715.99999992840003</v>
      </c>
    </row>
    <row r="559" spans="1:13" ht="15.95" customHeight="1">
      <c r="A559" s="1459" t="s">
        <v>8389</v>
      </c>
      <c r="B559" s="1447"/>
      <c r="C559" s="2146" t="s">
        <v>8080</v>
      </c>
      <c r="D559" s="2146"/>
      <c r="E559" s="2146"/>
      <c r="F559" s="2146"/>
      <c r="G559" s="2146"/>
      <c r="H559" s="2146"/>
      <c r="I559" s="2145">
        <v>1025</v>
      </c>
      <c r="J559" s="2145"/>
      <c r="L559" s="1444">
        <v>840.5</v>
      </c>
      <c r="M559" s="1805">
        <f t="shared" si="47"/>
        <v>819.99999991799996</v>
      </c>
    </row>
    <row r="560" spans="1:13">
      <c r="A560" s="1459" t="s">
        <v>5082</v>
      </c>
      <c r="B560" s="1447"/>
      <c r="C560" s="1447"/>
      <c r="D560" s="1447"/>
      <c r="E560" s="1447"/>
      <c r="F560" s="1447"/>
      <c r="G560" s="1447"/>
      <c r="H560" s="1447"/>
      <c r="I560" s="1447"/>
      <c r="J560" s="1451"/>
      <c r="L560" s="1444" t="s">
        <v>5082</v>
      </c>
      <c r="M560" s="1805" t="s">
        <v>5082</v>
      </c>
    </row>
    <row r="561" spans="1:13" ht="18">
      <c r="A561" s="1459" t="s">
        <v>5082</v>
      </c>
      <c r="B561" s="2147" t="s">
        <v>7949</v>
      </c>
      <c r="C561" s="2147"/>
      <c r="D561" s="2147"/>
      <c r="E561" s="2147"/>
      <c r="F561" s="2147"/>
      <c r="G561" s="2147"/>
      <c r="H561" s="2147"/>
      <c r="I561" s="2147"/>
      <c r="J561" s="2147"/>
      <c r="K561" s="1449"/>
      <c r="L561" s="1449" t="s">
        <v>5082</v>
      </c>
      <c r="M561" s="1806" t="s">
        <v>5082</v>
      </c>
    </row>
    <row r="562" spans="1:13">
      <c r="A562" s="1459" t="s">
        <v>5082</v>
      </c>
      <c r="B562" s="1447"/>
      <c r="C562" s="1447"/>
      <c r="D562" s="1447"/>
      <c r="E562" s="1447"/>
      <c r="F562" s="1447"/>
      <c r="G562" s="1447"/>
      <c r="H562" s="1447"/>
      <c r="I562" s="1447"/>
      <c r="J562" s="1451"/>
      <c r="L562" s="1444" t="s">
        <v>5082</v>
      </c>
      <c r="M562" s="1805" t="s">
        <v>5082</v>
      </c>
    </row>
    <row r="563" spans="1:13" ht="15.95" customHeight="1">
      <c r="A563" s="1459" t="s">
        <v>8096</v>
      </c>
      <c r="B563" s="1447"/>
      <c r="C563" s="2142" t="s">
        <v>7756</v>
      </c>
      <c r="D563" s="2142"/>
      <c r="E563" s="2142"/>
      <c r="F563" s="2142"/>
      <c r="G563" s="2142"/>
      <c r="H563" s="2142"/>
      <c r="I563" s="2143" t="s">
        <v>7934</v>
      </c>
      <c r="J563" s="2143"/>
      <c r="L563" s="1444" t="s">
        <v>5082</v>
      </c>
      <c r="M563" s="1805" t="s">
        <v>5082</v>
      </c>
    </row>
    <row r="564" spans="1:13" ht="15.95" customHeight="1">
      <c r="A564" s="1459" t="s">
        <v>8390</v>
      </c>
      <c r="B564" s="1447"/>
      <c r="C564" s="2146" t="s">
        <v>8053</v>
      </c>
      <c r="D564" s="2146"/>
      <c r="E564" s="2146"/>
      <c r="F564" s="2146"/>
      <c r="G564" s="2146"/>
      <c r="H564" s="2146"/>
      <c r="I564" s="2145">
        <v>830</v>
      </c>
      <c r="J564" s="2145"/>
      <c r="L564" s="1444">
        <v>680.59999999999991</v>
      </c>
      <c r="M564" s="1805">
        <f t="shared" ref="M564:M567" si="48">L564*0.975609756</f>
        <v>663.99999993359995</v>
      </c>
    </row>
    <row r="565" spans="1:13" ht="15.95" customHeight="1">
      <c r="A565" s="1459" t="s">
        <v>8391</v>
      </c>
      <c r="B565" s="1447"/>
      <c r="C565" s="2146" t="s">
        <v>8054</v>
      </c>
      <c r="D565" s="2146"/>
      <c r="E565" s="2146"/>
      <c r="F565" s="2146"/>
      <c r="G565" s="2146"/>
      <c r="H565" s="2146"/>
      <c r="I565" s="2145">
        <v>1075</v>
      </c>
      <c r="J565" s="2145"/>
      <c r="L565" s="1444">
        <v>881.5</v>
      </c>
      <c r="M565" s="1805">
        <f t="shared" si="48"/>
        <v>859.999999914</v>
      </c>
    </row>
    <row r="566" spans="1:13" ht="15.95" customHeight="1">
      <c r="A566" s="1459" t="s">
        <v>8392</v>
      </c>
      <c r="B566" s="1447"/>
      <c r="C566" s="2146" t="s">
        <v>8055</v>
      </c>
      <c r="D566" s="2146"/>
      <c r="E566" s="2146"/>
      <c r="F566" s="2146"/>
      <c r="G566" s="2146"/>
      <c r="H566" s="2146"/>
      <c r="I566" s="2145">
        <v>955</v>
      </c>
      <c r="J566" s="2145"/>
      <c r="L566" s="1444">
        <v>783.09999999999991</v>
      </c>
      <c r="M566" s="1805">
        <f t="shared" si="48"/>
        <v>763.99999992359994</v>
      </c>
    </row>
    <row r="567" spans="1:13" ht="15.95" customHeight="1">
      <c r="A567" s="1459" t="s">
        <v>8393</v>
      </c>
      <c r="B567" s="1447"/>
      <c r="C567" s="2146" t="s">
        <v>8056</v>
      </c>
      <c r="D567" s="2146"/>
      <c r="E567" s="2146"/>
      <c r="F567" s="2146"/>
      <c r="G567" s="2146"/>
      <c r="H567" s="2146"/>
      <c r="I567" s="2145">
        <v>1200</v>
      </c>
      <c r="J567" s="2145"/>
      <c r="L567" s="1444">
        <v>983.99999999999989</v>
      </c>
      <c r="M567" s="1805">
        <f t="shared" si="48"/>
        <v>959.99999990399988</v>
      </c>
    </row>
    <row r="568" spans="1:13">
      <c r="A568" s="1459" t="s">
        <v>5082</v>
      </c>
      <c r="B568" s="1447"/>
      <c r="C568" s="1447"/>
      <c r="D568" s="1447"/>
      <c r="E568" s="1447"/>
      <c r="F568" s="1447"/>
      <c r="G568" s="1447"/>
      <c r="H568" s="1447"/>
      <c r="I568" s="1447"/>
      <c r="J568" s="1451"/>
      <c r="L568" s="1444" t="s">
        <v>5082</v>
      </c>
      <c r="M568" s="1805" t="s">
        <v>5082</v>
      </c>
    </row>
    <row r="569" spans="1:13" ht="18">
      <c r="A569" s="1459" t="s">
        <v>5082</v>
      </c>
      <c r="B569" s="2147" t="s">
        <v>7765</v>
      </c>
      <c r="C569" s="2147"/>
      <c r="D569" s="2147"/>
      <c r="E569" s="2147"/>
      <c r="F569" s="2147"/>
      <c r="G569" s="2147"/>
      <c r="H569" s="2147"/>
      <c r="I569" s="2147"/>
      <c r="J569" s="2147"/>
      <c r="K569" s="1449"/>
      <c r="L569" s="1449" t="s">
        <v>5082</v>
      </c>
      <c r="M569" s="1806" t="s">
        <v>5082</v>
      </c>
    </row>
    <row r="570" spans="1:13">
      <c r="A570" s="1459" t="s">
        <v>5082</v>
      </c>
      <c r="B570" s="1447"/>
      <c r="C570" s="1447"/>
      <c r="D570" s="1447"/>
      <c r="E570" s="1447"/>
      <c r="F570" s="1447"/>
      <c r="G570" s="1447"/>
      <c r="H570" s="1447"/>
      <c r="I570" s="1447"/>
      <c r="J570" s="1451"/>
      <c r="L570" s="1444" t="s">
        <v>5082</v>
      </c>
      <c r="M570" s="1805" t="s">
        <v>5082</v>
      </c>
    </row>
    <row r="571" spans="1:13">
      <c r="A571" s="1468" t="s">
        <v>8394</v>
      </c>
      <c r="B571" s="1468"/>
      <c r="C571" s="1458"/>
      <c r="D571" s="1458"/>
      <c r="E571" s="1458"/>
      <c r="F571" s="1458"/>
      <c r="G571" s="1458"/>
      <c r="H571" s="1458"/>
      <c r="I571" s="1458"/>
      <c r="J571" s="1458"/>
      <c r="K571" s="1449"/>
      <c r="L571" s="1449" t="s">
        <v>5082</v>
      </c>
      <c r="M571" s="1806" t="s">
        <v>5082</v>
      </c>
    </row>
    <row r="572" spans="1:13">
      <c r="A572" s="1459" t="s">
        <v>5082</v>
      </c>
      <c r="B572" s="1447"/>
      <c r="C572" s="1447"/>
      <c r="D572" s="1447"/>
      <c r="E572" s="1447"/>
      <c r="F572" s="1447"/>
      <c r="G572" s="1447"/>
      <c r="H572" s="1447"/>
      <c r="I572" s="1447"/>
      <c r="J572" s="1451"/>
      <c r="L572" s="1444" t="s">
        <v>5082</v>
      </c>
      <c r="M572" s="1805" t="s">
        <v>5082</v>
      </c>
    </row>
    <row r="573" spans="1:13" ht="15.95" customHeight="1">
      <c r="A573" s="1459" t="s">
        <v>8096</v>
      </c>
      <c r="B573" s="1447"/>
      <c r="C573" s="2142" t="s">
        <v>7756</v>
      </c>
      <c r="D573" s="2142"/>
      <c r="E573" s="2142"/>
      <c r="F573" s="2142"/>
      <c r="G573" s="2142"/>
      <c r="H573" s="2142"/>
      <c r="I573" s="2143" t="s">
        <v>7934</v>
      </c>
      <c r="J573" s="2143"/>
      <c r="L573" s="1444" t="s">
        <v>5082</v>
      </c>
      <c r="M573" s="1805" t="s">
        <v>5082</v>
      </c>
    </row>
    <row r="574" spans="1:13" ht="15.95" customHeight="1">
      <c r="A574" s="1459" t="s">
        <v>8395</v>
      </c>
      <c r="B574" s="1447"/>
      <c r="C574" s="2146" t="s">
        <v>8057</v>
      </c>
      <c r="D574" s="2146"/>
      <c r="E574" s="2146"/>
      <c r="F574" s="2146"/>
      <c r="G574" s="2146"/>
      <c r="H574" s="2146"/>
      <c r="I574" s="2145">
        <v>750</v>
      </c>
      <c r="J574" s="2145"/>
      <c r="L574" s="1444">
        <v>615</v>
      </c>
      <c r="M574" s="1805">
        <f t="shared" ref="M574:M575" si="49">L574*0.975609756</f>
        <v>599.99999993999995</v>
      </c>
    </row>
    <row r="575" spans="1:13" ht="15.95" customHeight="1">
      <c r="A575" s="1459" t="s">
        <v>8396</v>
      </c>
      <c r="B575" s="1447"/>
      <c r="C575" s="2146" t="s">
        <v>8058</v>
      </c>
      <c r="D575" s="2146"/>
      <c r="E575" s="2146"/>
      <c r="F575" s="2146"/>
      <c r="G575" s="2146"/>
      <c r="H575" s="2146"/>
      <c r="I575" s="2145">
        <v>775</v>
      </c>
      <c r="J575" s="2145"/>
      <c r="L575" s="1444">
        <v>635.5</v>
      </c>
      <c r="M575" s="1805">
        <f t="shared" si="49"/>
        <v>619.99999993799997</v>
      </c>
    </row>
    <row r="576" spans="1:13">
      <c r="A576" s="1459" t="s">
        <v>5082</v>
      </c>
      <c r="B576" s="1447"/>
      <c r="C576" s="1447"/>
      <c r="D576" s="1447"/>
      <c r="E576" s="1447"/>
      <c r="F576" s="1447"/>
      <c r="G576" s="1447"/>
      <c r="H576" s="1447"/>
      <c r="I576" s="1447"/>
      <c r="J576" s="1451"/>
      <c r="L576" s="1444" t="s">
        <v>5082</v>
      </c>
      <c r="M576" s="1805" t="s">
        <v>5082</v>
      </c>
    </row>
    <row r="577" spans="1:13">
      <c r="A577" s="1468" t="s">
        <v>8397</v>
      </c>
      <c r="B577" s="1468"/>
      <c r="C577" s="1458"/>
      <c r="D577" s="1458"/>
      <c r="E577" s="1458"/>
      <c r="F577" s="1458"/>
      <c r="G577" s="1458"/>
      <c r="H577" s="1458"/>
      <c r="I577" s="1458"/>
      <c r="J577" s="1458"/>
      <c r="K577" s="1449"/>
      <c r="L577" s="1449" t="s">
        <v>5082</v>
      </c>
      <c r="M577" s="1806" t="s">
        <v>5082</v>
      </c>
    </row>
    <row r="578" spans="1:13">
      <c r="A578" s="1459" t="s">
        <v>5082</v>
      </c>
      <c r="B578" s="1447"/>
      <c r="C578" s="1447"/>
      <c r="D578" s="1447"/>
      <c r="E578" s="1447"/>
      <c r="F578" s="1447"/>
      <c r="G578" s="1447"/>
      <c r="H578" s="1447"/>
      <c r="I578" s="1447"/>
      <c r="J578" s="1451"/>
      <c r="L578" s="1444" t="s">
        <v>5082</v>
      </c>
      <c r="M578" s="1805" t="s">
        <v>5082</v>
      </c>
    </row>
    <row r="579" spans="1:13" ht="15.95" customHeight="1">
      <c r="A579" s="1459" t="s">
        <v>8096</v>
      </c>
      <c r="B579" s="1447"/>
      <c r="C579" s="2142" t="s">
        <v>7756</v>
      </c>
      <c r="D579" s="2142"/>
      <c r="E579" s="2142"/>
      <c r="F579" s="2142"/>
      <c r="G579" s="2142"/>
      <c r="H579" s="2142"/>
      <c r="I579" s="2143" t="s">
        <v>7934</v>
      </c>
      <c r="J579" s="2143"/>
      <c r="L579" s="1444" t="s">
        <v>5082</v>
      </c>
      <c r="M579" s="1805" t="s">
        <v>5082</v>
      </c>
    </row>
    <row r="580" spans="1:13" ht="15.95" customHeight="1">
      <c r="A580" s="1459" t="s">
        <v>8398</v>
      </c>
      <c r="B580" s="1447"/>
      <c r="C580" s="2146" t="s">
        <v>8059</v>
      </c>
      <c r="D580" s="2146"/>
      <c r="E580" s="2146"/>
      <c r="F580" s="2146"/>
      <c r="G580" s="2146"/>
      <c r="H580" s="2146"/>
      <c r="I580" s="2145">
        <v>295</v>
      </c>
      <c r="J580" s="2145"/>
      <c r="L580" s="1444">
        <v>241.89999999999998</v>
      </c>
      <c r="M580" s="1805">
        <f t="shared" ref="M580:M581" si="50">L580*0.975609756</f>
        <v>235.99999997639998</v>
      </c>
    </row>
    <row r="581" spans="1:13" ht="15.95" customHeight="1">
      <c r="A581" s="1459" t="s">
        <v>8399</v>
      </c>
      <c r="B581" s="1447"/>
      <c r="C581" s="2146" t="s">
        <v>8060</v>
      </c>
      <c r="D581" s="2146"/>
      <c r="E581" s="2146"/>
      <c r="F581" s="2146"/>
      <c r="G581" s="2146"/>
      <c r="H581" s="2146"/>
      <c r="I581" s="2145">
        <v>675</v>
      </c>
      <c r="J581" s="2145"/>
      <c r="L581" s="1444">
        <v>553.5</v>
      </c>
      <c r="M581" s="1805">
        <f t="shared" si="50"/>
        <v>539.999999946</v>
      </c>
    </row>
    <row r="582" spans="1:13">
      <c r="A582" s="1459" t="s">
        <v>5082</v>
      </c>
      <c r="B582" s="1447"/>
      <c r="C582" s="1447"/>
      <c r="D582" s="1447"/>
      <c r="E582" s="1447"/>
      <c r="F582" s="1447"/>
      <c r="G582" s="1447"/>
      <c r="H582" s="1447"/>
      <c r="I582" s="1447"/>
      <c r="J582" s="1451"/>
      <c r="L582" s="1444" t="s">
        <v>5082</v>
      </c>
      <c r="M582" s="1805" t="s">
        <v>5082</v>
      </c>
    </row>
    <row r="583" spans="1:13">
      <c r="A583" s="1468" t="s">
        <v>8400</v>
      </c>
      <c r="B583" s="1468"/>
      <c r="C583" s="1458"/>
      <c r="D583" s="1458"/>
      <c r="E583" s="1458"/>
      <c r="F583" s="1458"/>
      <c r="G583" s="1458"/>
      <c r="H583" s="1458"/>
      <c r="I583" s="1458"/>
      <c r="J583" s="1458"/>
      <c r="K583" s="1449"/>
      <c r="L583" s="1449" t="s">
        <v>5082</v>
      </c>
      <c r="M583" s="1806" t="s">
        <v>5082</v>
      </c>
    </row>
    <row r="584" spans="1:13">
      <c r="A584" s="1459" t="s">
        <v>5082</v>
      </c>
      <c r="B584" s="1447"/>
      <c r="C584" s="1447"/>
      <c r="D584" s="1447"/>
      <c r="E584" s="1447"/>
      <c r="F584" s="1447"/>
      <c r="G584" s="1447"/>
      <c r="H584" s="1447"/>
      <c r="I584" s="1447"/>
      <c r="J584" s="1451"/>
      <c r="L584" s="1444" t="s">
        <v>5082</v>
      </c>
      <c r="M584" s="1805" t="s">
        <v>5082</v>
      </c>
    </row>
    <row r="585" spans="1:13" ht="15.95" customHeight="1">
      <c r="A585" s="1459" t="s">
        <v>8096</v>
      </c>
      <c r="B585" s="1447"/>
      <c r="C585" s="2142" t="s">
        <v>7756</v>
      </c>
      <c r="D585" s="2142"/>
      <c r="E585" s="2142"/>
      <c r="F585" s="2142"/>
      <c r="G585" s="2142"/>
      <c r="H585" s="2142"/>
      <c r="I585" s="2143" t="s">
        <v>7934</v>
      </c>
      <c r="J585" s="2143"/>
      <c r="L585" s="1444" t="s">
        <v>5082</v>
      </c>
      <c r="M585" s="1805" t="s">
        <v>5082</v>
      </c>
    </row>
    <row r="586" spans="1:13" ht="15.95" customHeight="1">
      <c r="A586" s="1459" t="s">
        <v>8401</v>
      </c>
      <c r="B586" s="1447"/>
      <c r="C586" s="2146" t="s">
        <v>8061</v>
      </c>
      <c r="D586" s="2146"/>
      <c r="E586" s="2146"/>
      <c r="F586" s="2146"/>
      <c r="G586" s="2146"/>
      <c r="H586" s="2146"/>
      <c r="I586" s="2145">
        <v>175</v>
      </c>
      <c r="J586" s="2145"/>
      <c r="L586" s="1444">
        <v>143.5</v>
      </c>
      <c r="M586" s="1805">
        <f t="shared" ref="M586:M590" si="51">L586*0.975609756</f>
        <v>139.99999998600001</v>
      </c>
    </row>
    <row r="587" spans="1:13" ht="15.95" customHeight="1">
      <c r="A587" s="1459" t="s">
        <v>8402</v>
      </c>
      <c r="B587" s="1447"/>
      <c r="C587" s="2146" t="s">
        <v>8062</v>
      </c>
      <c r="D587" s="2146"/>
      <c r="E587" s="2146"/>
      <c r="F587" s="2146"/>
      <c r="G587" s="2146"/>
      <c r="H587" s="2146"/>
      <c r="I587" s="2145">
        <v>175</v>
      </c>
      <c r="J587" s="2145"/>
      <c r="L587" s="1444">
        <v>143.5</v>
      </c>
      <c r="M587" s="1805">
        <f t="shared" si="51"/>
        <v>139.99999998600001</v>
      </c>
    </row>
    <row r="588" spans="1:13" ht="15.95" customHeight="1">
      <c r="A588" s="1459" t="s">
        <v>8403</v>
      </c>
      <c r="B588" s="1447"/>
      <c r="C588" s="2146" t="s">
        <v>8063</v>
      </c>
      <c r="D588" s="2146"/>
      <c r="E588" s="2146"/>
      <c r="F588" s="2146"/>
      <c r="G588" s="2146"/>
      <c r="H588" s="2146"/>
      <c r="I588" s="2145">
        <v>175</v>
      </c>
      <c r="J588" s="2145"/>
      <c r="L588" s="1444">
        <v>143.5</v>
      </c>
      <c r="M588" s="1805">
        <f t="shared" si="51"/>
        <v>139.99999998600001</v>
      </c>
    </row>
    <row r="589" spans="1:13" ht="15.95" customHeight="1">
      <c r="A589" s="1459" t="s">
        <v>8404</v>
      </c>
      <c r="B589" s="1447"/>
      <c r="C589" s="2146" t="s">
        <v>8064</v>
      </c>
      <c r="D589" s="2146"/>
      <c r="E589" s="2146"/>
      <c r="F589" s="2146"/>
      <c r="G589" s="2146"/>
      <c r="H589" s="2146"/>
      <c r="I589" s="2145">
        <v>175</v>
      </c>
      <c r="J589" s="2145"/>
      <c r="L589" s="1444">
        <v>143.5</v>
      </c>
      <c r="M589" s="1805">
        <f t="shared" si="51"/>
        <v>139.99999998600001</v>
      </c>
    </row>
    <row r="590" spans="1:13" ht="15.95" customHeight="1">
      <c r="A590" s="1459" t="s">
        <v>8405</v>
      </c>
      <c r="B590" s="1447"/>
      <c r="C590" s="2146" t="s">
        <v>8065</v>
      </c>
      <c r="D590" s="2146"/>
      <c r="E590" s="2146"/>
      <c r="F590" s="2146"/>
      <c r="G590" s="2146"/>
      <c r="H590" s="2146"/>
      <c r="I590" s="2145">
        <v>175</v>
      </c>
      <c r="J590" s="2145"/>
      <c r="L590" s="1444">
        <v>143.5</v>
      </c>
      <c r="M590" s="1805">
        <f t="shared" si="51"/>
        <v>139.99999998600001</v>
      </c>
    </row>
    <row r="591" spans="1:13">
      <c r="A591" s="1459" t="s">
        <v>5082</v>
      </c>
      <c r="B591" s="1447"/>
      <c r="C591" s="1447"/>
      <c r="D591" s="1447"/>
      <c r="E591" s="1447"/>
      <c r="F591" s="1447"/>
      <c r="G591" s="1447"/>
      <c r="H591" s="1447"/>
      <c r="I591" s="1447"/>
      <c r="J591" s="1451"/>
      <c r="L591" s="1444" t="s">
        <v>5082</v>
      </c>
      <c r="M591" s="1805" t="s">
        <v>5082</v>
      </c>
    </row>
    <row r="592" spans="1:13">
      <c r="A592" s="1468" t="s">
        <v>8406</v>
      </c>
      <c r="B592" s="1468"/>
      <c r="C592" s="2148"/>
      <c r="D592" s="2148"/>
      <c r="E592" s="2148"/>
      <c r="F592" s="2148"/>
      <c r="G592" s="2148"/>
      <c r="H592" s="2148"/>
      <c r="I592" s="2148"/>
      <c r="J592" s="2148"/>
      <c r="K592" s="1449"/>
      <c r="L592" s="1449" t="s">
        <v>5082</v>
      </c>
      <c r="M592" s="1806" t="s">
        <v>5082</v>
      </c>
    </row>
    <row r="593" spans="1:13">
      <c r="A593" s="1459" t="s">
        <v>5082</v>
      </c>
      <c r="B593" s="1447"/>
      <c r="C593" s="1447"/>
      <c r="D593" s="1447"/>
      <c r="E593" s="1447"/>
      <c r="F593" s="1447"/>
      <c r="G593" s="1447"/>
      <c r="H593" s="1447"/>
      <c r="I593" s="1447"/>
      <c r="J593" s="1451"/>
      <c r="L593" s="1444" t="s">
        <v>5082</v>
      </c>
      <c r="M593" s="1805" t="s">
        <v>5082</v>
      </c>
    </row>
    <row r="594" spans="1:13" ht="15.95" customHeight="1">
      <c r="A594" s="1459" t="s">
        <v>8096</v>
      </c>
      <c r="B594" s="1447"/>
      <c r="C594" s="2142" t="s">
        <v>7756</v>
      </c>
      <c r="D594" s="2142"/>
      <c r="E594" s="2142"/>
      <c r="F594" s="2142"/>
      <c r="G594" s="2142"/>
      <c r="H594" s="2142"/>
      <c r="I594" s="2143" t="s">
        <v>7934</v>
      </c>
      <c r="J594" s="2143"/>
      <c r="L594" s="1444" t="s">
        <v>5082</v>
      </c>
      <c r="M594" s="1805" t="s">
        <v>5082</v>
      </c>
    </row>
    <row r="595" spans="1:13" ht="15.95" customHeight="1">
      <c r="A595" s="1459" t="s">
        <v>8407</v>
      </c>
      <c r="B595" s="1447"/>
      <c r="C595" s="2146" t="s">
        <v>8066</v>
      </c>
      <c r="D595" s="2146"/>
      <c r="E595" s="2146"/>
      <c r="F595" s="2146"/>
      <c r="G595" s="2146"/>
      <c r="H595" s="2146"/>
      <c r="I595" s="2145">
        <v>350</v>
      </c>
      <c r="J595" s="2145"/>
      <c r="L595" s="1444">
        <v>287</v>
      </c>
      <c r="M595" s="1805">
        <f t="shared" ref="M595:M599" si="52">L595*0.975609756</f>
        <v>279.99999997200001</v>
      </c>
    </row>
    <row r="596" spans="1:13" ht="15.95" customHeight="1">
      <c r="A596" s="1459" t="s">
        <v>8408</v>
      </c>
      <c r="B596" s="1447"/>
      <c r="C596" s="2146" t="s">
        <v>8067</v>
      </c>
      <c r="D596" s="2146"/>
      <c r="E596" s="2146"/>
      <c r="F596" s="2146"/>
      <c r="G596" s="2146"/>
      <c r="H596" s="2146"/>
      <c r="I596" s="2145">
        <v>295</v>
      </c>
      <c r="J596" s="2145"/>
      <c r="L596" s="1444">
        <v>241.89999999999998</v>
      </c>
      <c r="M596" s="1805">
        <f t="shared" si="52"/>
        <v>235.99999997639998</v>
      </c>
    </row>
    <row r="597" spans="1:13" ht="15.95" customHeight="1">
      <c r="A597" s="1459" t="s">
        <v>8409</v>
      </c>
      <c r="B597" s="1447"/>
      <c r="C597" s="2146" t="s">
        <v>8081</v>
      </c>
      <c r="D597" s="2146"/>
      <c r="E597" s="2146"/>
      <c r="F597" s="2146"/>
      <c r="G597" s="2146"/>
      <c r="H597" s="2146"/>
      <c r="I597" s="2145">
        <v>575</v>
      </c>
      <c r="J597" s="2145"/>
      <c r="L597" s="1444">
        <v>471.5</v>
      </c>
      <c r="M597" s="1805">
        <f t="shared" si="52"/>
        <v>459.99999995399997</v>
      </c>
    </row>
    <row r="598" spans="1:13" ht="15.95" customHeight="1">
      <c r="A598" s="1459" t="s">
        <v>8410</v>
      </c>
      <c r="B598" s="1447"/>
      <c r="C598" s="2146" t="s">
        <v>7825</v>
      </c>
      <c r="D598" s="2146"/>
      <c r="E598" s="2146"/>
      <c r="F598" s="2146"/>
      <c r="G598" s="2146"/>
      <c r="H598" s="2146"/>
      <c r="I598" s="2145">
        <v>575</v>
      </c>
      <c r="J598" s="2145"/>
      <c r="L598" s="1444">
        <v>471.5</v>
      </c>
      <c r="M598" s="1805">
        <f t="shared" si="52"/>
        <v>459.99999995399997</v>
      </c>
    </row>
    <row r="599" spans="1:13" ht="15.95" customHeight="1">
      <c r="A599" s="1459" t="s">
        <v>8411</v>
      </c>
      <c r="B599" s="1447"/>
      <c r="C599" s="2146" t="s">
        <v>8068</v>
      </c>
      <c r="D599" s="2146"/>
      <c r="E599" s="2146"/>
      <c r="F599" s="2146"/>
      <c r="G599" s="2146"/>
      <c r="H599" s="2146"/>
      <c r="I599" s="2145">
        <v>295</v>
      </c>
      <c r="J599" s="2145"/>
      <c r="L599" s="1444">
        <v>241.89999999999998</v>
      </c>
      <c r="M599" s="1805">
        <f t="shared" si="52"/>
        <v>235.99999997639998</v>
      </c>
    </row>
    <row r="600" spans="1:13">
      <c r="A600" s="1459" t="s">
        <v>5082</v>
      </c>
      <c r="B600" s="1447"/>
      <c r="C600" s="1447"/>
      <c r="D600" s="1447"/>
      <c r="E600" s="1447"/>
      <c r="F600" s="1447"/>
      <c r="G600" s="1447"/>
      <c r="H600" s="1447"/>
      <c r="I600" s="1447"/>
      <c r="J600" s="1451"/>
      <c r="L600" s="1444" t="s">
        <v>5082</v>
      </c>
      <c r="M600" s="1805" t="s">
        <v>5082</v>
      </c>
    </row>
    <row r="601" spans="1:13">
      <c r="A601" s="1468" t="s">
        <v>8412</v>
      </c>
      <c r="B601" s="1468"/>
      <c r="C601" s="1458"/>
      <c r="D601" s="1458"/>
      <c r="E601" s="1458"/>
      <c r="F601" s="1458"/>
      <c r="G601" s="1458"/>
      <c r="H601" s="1458"/>
      <c r="I601" s="1458"/>
      <c r="J601" s="1458"/>
      <c r="K601" s="1449"/>
      <c r="L601" s="1449" t="s">
        <v>5082</v>
      </c>
      <c r="M601" s="1806" t="s">
        <v>5082</v>
      </c>
    </row>
    <row r="602" spans="1:13">
      <c r="A602" s="1459" t="s">
        <v>5082</v>
      </c>
      <c r="B602" s="1447"/>
      <c r="C602" s="1447"/>
      <c r="D602" s="1447"/>
      <c r="E602" s="1447"/>
      <c r="F602" s="1447"/>
      <c r="G602" s="1447"/>
      <c r="H602" s="1447"/>
      <c r="I602" s="1447"/>
      <c r="J602" s="1451"/>
      <c r="L602" s="1444" t="s">
        <v>5082</v>
      </c>
      <c r="M602" s="1805" t="s">
        <v>5082</v>
      </c>
    </row>
    <row r="603" spans="1:13" ht="15.95" customHeight="1">
      <c r="A603" s="1459" t="s">
        <v>8096</v>
      </c>
      <c r="B603" s="1447"/>
      <c r="C603" s="2142" t="s">
        <v>7756</v>
      </c>
      <c r="D603" s="2142"/>
      <c r="E603" s="2142"/>
      <c r="F603" s="2142"/>
      <c r="G603" s="2142"/>
      <c r="H603" s="2142"/>
      <c r="I603" s="2143" t="s">
        <v>7934</v>
      </c>
      <c r="J603" s="2143"/>
      <c r="L603" s="1444" t="s">
        <v>5082</v>
      </c>
      <c r="M603" s="1805" t="s">
        <v>5082</v>
      </c>
    </row>
    <row r="604" spans="1:13" ht="15.95" customHeight="1">
      <c r="A604" s="1459" t="s">
        <v>8413</v>
      </c>
      <c r="B604" s="1447"/>
      <c r="C604" s="2146" t="s">
        <v>7826</v>
      </c>
      <c r="D604" s="2146"/>
      <c r="E604" s="2146"/>
      <c r="F604" s="2146"/>
      <c r="G604" s="2146"/>
      <c r="H604" s="2146"/>
      <c r="I604" s="2145">
        <v>45</v>
      </c>
      <c r="J604" s="2145"/>
      <c r="L604" s="1444">
        <v>36.9</v>
      </c>
      <c r="M604" s="1805">
        <f t="shared" ref="M604:M606" si="53">L604*0.975609756</f>
        <v>35.9999999964</v>
      </c>
    </row>
    <row r="605" spans="1:13" ht="15.95" customHeight="1">
      <c r="A605" s="1459" t="s">
        <v>8414</v>
      </c>
      <c r="B605" s="1447"/>
      <c r="C605" s="2146" t="s">
        <v>7827</v>
      </c>
      <c r="D605" s="2146"/>
      <c r="E605" s="2146"/>
      <c r="F605" s="2146"/>
      <c r="G605" s="2146"/>
      <c r="H605" s="2146"/>
      <c r="I605" s="2145">
        <v>30</v>
      </c>
      <c r="J605" s="2145"/>
      <c r="L605" s="1444">
        <v>24.599999999999998</v>
      </c>
      <c r="M605" s="1805">
        <f t="shared" si="53"/>
        <v>23.999999997599996</v>
      </c>
    </row>
    <row r="606" spans="1:13" ht="15.95" customHeight="1">
      <c r="A606" s="1459" t="s">
        <v>8415</v>
      </c>
      <c r="B606" s="1447"/>
      <c r="C606" s="2146" t="s">
        <v>7828</v>
      </c>
      <c r="D606" s="2146"/>
      <c r="E606" s="2146"/>
      <c r="F606" s="2146"/>
      <c r="G606" s="2146"/>
      <c r="H606" s="2146"/>
      <c r="I606" s="2145">
        <v>30</v>
      </c>
      <c r="J606" s="2145"/>
      <c r="L606" s="1444">
        <v>24.599999999999998</v>
      </c>
      <c r="M606" s="1805">
        <f t="shared" si="53"/>
        <v>23.999999997599996</v>
      </c>
    </row>
    <row r="607" spans="1:13">
      <c r="A607" s="1459" t="s">
        <v>5082</v>
      </c>
      <c r="B607" s="1447"/>
      <c r="C607" s="1447"/>
      <c r="D607" s="1447"/>
      <c r="E607" s="1447"/>
      <c r="F607" s="1447"/>
      <c r="G607" s="1447"/>
      <c r="H607" s="1447"/>
      <c r="I607" s="1447"/>
      <c r="J607" s="1451"/>
      <c r="L607" s="1444" t="s">
        <v>5082</v>
      </c>
      <c r="M607" s="1805" t="s">
        <v>5082</v>
      </c>
    </row>
    <row r="608" spans="1:13">
      <c r="A608" s="1468" t="s">
        <v>8416</v>
      </c>
      <c r="B608" s="1468"/>
      <c r="C608" s="1458"/>
      <c r="D608" s="1458"/>
      <c r="E608" s="1458"/>
      <c r="F608" s="1458"/>
      <c r="G608" s="1458"/>
      <c r="H608" s="1458"/>
      <c r="I608" s="1458"/>
      <c r="J608" s="1458"/>
      <c r="K608" s="1449"/>
      <c r="L608" s="1449" t="s">
        <v>5082</v>
      </c>
      <c r="M608" s="1806" t="s">
        <v>5082</v>
      </c>
    </row>
    <row r="609" spans="1:13">
      <c r="A609" s="1459" t="s">
        <v>5082</v>
      </c>
      <c r="B609" s="1447"/>
      <c r="C609" s="1447"/>
      <c r="D609" s="1447"/>
      <c r="E609" s="1447"/>
      <c r="F609" s="1447"/>
      <c r="G609" s="1447"/>
      <c r="H609" s="1447"/>
      <c r="I609" s="1447"/>
      <c r="J609" s="1451"/>
      <c r="L609" s="1444" t="s">
        <v>5082</v>
      </c>
      <c r="M609" s="1805" t="s">
        <v>5082</v>
      </c>
    </row>
    <row r="610" spans="1:13" ht="15.95" customHeight="1">
      <c r="A610" s="1459" t="s">
        <v>8096</v>
      </c>
      <c r="B610" s="1447"/>
      <c r="C610" s="2142" t="s">
        <v>7756</v>
      </c>
      <c r="D610" s="2142"/>
      <c r="E610" s="2142"/>
      <c r="F610" s="2142"/>
      <c r="G610" s="2142"/>
      <c r="H610" s="2142"/>
      <c r="I610" s="2143" t="s">
        <v>7934</v>
      </c>
      <c r="J610" s="2143"/>
      <c r="L610" s="1444" t="s">
        <v>5082</v>
      </c>
      <c r="M610" s="1805" t="s">
        <v>5082</v>
      </c>
    </row>
    <row r="611" spans="1:13" ht="15.95" customHeight="1">
      <c r="A611" s="1459" t="s">
        <v>8417</v>
      </c>
      <c r="B611" s="1447"/>
      <c r="C611" s="2146" t="s">
        <v>7829</v>
      </c>
      <c r="D611" s="2146"/>
      <c r="E611" s="2146"/>
      <c r="F611" s="2146"/>
      <c r="G611" s="2146"/>
      <c r="H611" s="2146"/>
      <c r="I611" s="2145">
        <v>210</v>
      </c>
      <c r="J611" s="2145"/>
      <c r="L611" s="1444">
        <v>172.2</v>
      </c>
      <c r="M611" s="1805">
        <f t="shared" ref="M611:M613" si="54">L611*0.975609756</f>
        <v>167.99999998319998</v>
      </c>
    </row>
    <row r="612" spans="1:13" ht="15.95" customHeight="1">
      <c r="A612" s="1459" t="s">
        <v>8154</v>
      </c>
      <c r="B612" s="1447"/>
      <c r="C612" s="2146" t="s">
        <v>7991</v>
      </c>
      <c r="D612" s="2146"/>
      <c r="E612" s="2146"/>
      <c r="F612" s="2146"/>
      <c r="G612" s="2146"/>
      <c r="H612" s="2146"/>
      <c r="I612" s="2145">
        <v>45</v>
      </c>
      <c r="J612" s="2145"/>
      <c r="L612" s="1444">
        <v>36.9</v>
      </c>
      <c r="M612" s="1805">
        <f t="shared" si="54"/>
        <v>35.9999999964</v>
      </c>
    </row>
    <row r="613" spans="1:13" ht="15.95" customHeight="1">
      <c r="A613" s="1459" t="s">
        <v>8156</v>
      </c>
      <c r="B613" s="1447"/>
      <c r="C613" s="2146" t="s">
        <v>7797</v>
      </c>
      <c r="D613" s="2146"/>
      <c r="E613" s="2146"/>
      <c r="F613" s="2146"/>
      <c r="G613" s="2146"/>
      <c r="H613" s="2146"/>
      <c r="I613" s="2145">
        <v>35</v>
      </c>
      <c r="J613" s="2145"/>
      <c r="L613" s="1444">
        <v>28.7</v>
      </c>
      <c r="M613" s="1805">
        <f t="shared" si="54"/>
        <v>27.9999999972</v>
      </c>
    </row>
    <row r="614" spans="1:13">
      <c r="A614" s="1459" t="s">
        <v>5082</v>
      </c>
      <c r="B614" s="1447"/>
      <c r="C614" s="1447"/>
      <c r="D614" s="1447"/>
      <c r="E614" s="1447"/>
      <c r="F614" s="1447"/>
      <c r="G614" s="1447"/>
      <c r="H614" s="1447"/>
      <c r="I614" s="1447"/>
      <c r="J614" s="1451"/>
      <c r="L614" s="1444" t="s">
        <v>5082</v>
      </c>
      <c r="M614" s="1805" t="s">
        <v>5082</v>
      </c>
    </row>
    <row r="615" spans="1:13">
      <c r="A615" s="1468" t="s">
        <v>8418</v>
      </c>
      <c r="B615" s="1468"/>
      <c r="C615" s="1458"/>
      <c r="D615" s="1458"/>
      <c r="E615" s="1458"/>
      <c r="F615" s="1458"/>
      <c r="G615" s="1458"/>
      <c r="H615" s="1458"/>
      <c r="I615" s="1458"/>
      <c r="J615" s="1458"/>
      <c r="K615" s="1449"/>
      <c r="L615" s="1449" t="s">
        <v>5082</v>
      </c>
      <c r="M615" s="1806" t="s">
        <v>5082</v>
      </c>
    </row>
    <row r="616" spans="1:13">
      <c r="A616" s="1459" t="s">
        <v>5082</v>
      </c>
      <c r="B616" s="1447"/>
      <c r="C616" s="1447"/>
      <c r="D616" s="1447"/>
      <c r="E616" s="1447"/>
      <c r="F616" s="1447"/>
      <c r="G616" s="1447"/>
      <c r="H616" s="1447"/>
      <c r="I616" s="1447"/>
      <c r="J616" s="1451"/>
      <c r="L616" s="1444" t="s">
        <v>5082</v>
      </c>
      <c r="M616" s="1805" t="s">
        <v>5082</v>
      </c>
    </row>
    <row r="617" spans="1:13" ht="15.95" customHeight="1">
      <c r="A617" s="1459" t="s">
        <v>8096</v>
      </c>
      <c r="B617" s="1447"/>
      <c r="C617" s="2142" t="s">
        <v>7756</v>
      </c>
      <c r="D617" s="2142"/>
      <c r="E617" s="2142"/>
      <c r="F617" s="2142"/>
      <c r="G617" s="2142"/>
      <c r="H617" s="2142"/>
      <c r="I617" s="2143" t="s">
        <v>7934</v>
      </c>
      <c r="J617" s="2143"/>
      <c r="L617" s="1444" t="s">
        <v>5082</v>
      </c>
      <c r="M617" s="1805" t="s">
        <v>5082</v>
      </c>
    </row>
    <row r="618" spans="1:13" ht="15.95" customHeight="1">
      <c r="A618" s="1459" t="s">
        <v>8419</v>
      </c>
      <c r="B618" s="1447"/>
      <c r="C618" s="2146" t="s">
        <v>7830</v>
      </c>
      <c r="D618" s="2146"/>
      <c r="E618" s="2146"/>
      <c r="F618" s="2146"/>
      <c r="G618" s="2146"/>
      <c r="H618" s="2146"/>
      <c r="I618" s="2145">
        <v>32</v>
      </c>
      <c r="J618" s="2145"/>
      <c r="L618" s="1444">
        <v>26.24</v>
      </c>
      <c r="M618" s="1805">
        <f t="shared" ref="M618" si="55">L618*0.975609756</f>
        <v>25.599999997439998</v>
      </c>
    </row>
    <row r="619" spans="1:13">
      <c r="A619" s="1459" t="s">
        <v>5082</v>
      </c>
      <c r="B619" s="1447"/>
      <c r="C619" s="1447"/>
      <c r="D619" s="1447"/>
      <c r="E619" s="1447"/>
      <c r="F619" s="1447"/>
      <c r="G619" s="1447"/>
      <c r="H619" s="1447"/>
      <c r="I619" s="1447"/>
      <c r="J619" s="1451"/>
      <c r="L619" s="1444" t="s">
        <v>5082</v>
      </c>
      <c r="M619" s="1805" t="s">
        <v>5082</v>
      </c>
    </row>
    <row r="620" spans="1:13">
      <c r="A620" s="1459" t="s">
        <v>5082</v>
      </c>
      <c r="C620" s="1447"/>
      <c r="D620" s="1447"/>
      <c r="E620" s="1447"/>
      <c r="F620" s="1447"/>
      <c r="G620" s="1447"/>
      <c r="H620" s="1447"/>
      <c r="I620" s="1447"/>
      <c r="J620" s="1451"/>
      <c r="L620" s="1444" t="s">
        <v>5082</v>
      </c>
      <c r="M620" s="1805" t="s">
        <v>5082</v>
      </c>
    </row>
    <row r="621" spans="1:13">
      <c r="A621" s="1459" t="s">
        <v>5082</v>
      </c>
      <c r="B621" s="1447"/>
      <c r="C621" s="1447"/>
      <c r="D621" s="1447"/>
      <c r="E621" s="1447"/>
      <c r="F621" s="1447"/>
      <c r="G621" s="1447"/>
      <c r="H621" s="1447"/>
      <c r="I621" s="1447"/>
      <c r="J621" s="1451"/>
      <c r="L621" s="1444" t="s">
        <v>5082</v>
      </c>
      <c r="M621" s="1805" t="s">
        <v>5082</v>
      </c>
    </row>
    <row r="622" spans="1:13" ht="20.25">
      <c r="A622" s="1459" t="s">
        <v>5082</v>
      </c>
      <c r="B622" s="1437" t="s">
        <v>7831</v>
      </c>
      <c r="C622" s="1447"/>
      <c r="D622" s="1447"/>
      <c r="E622" s="1447"/>
      <c r="F622" s="1447"/>
      <c r="G622" s="1447"/>
      <c r="H622" s="1447"/>
      <c r="I622" s="1447"/>
      <c r="J622" s="1451"/>
      <c r="L622" s="1444" t="s">
        <v>5082</v>
      </c>
      <c r="M622" s="1805" t="s">
        <v>5082</v>
      </c>
    </row>
    <row r="623" spans="1:13">
      <c r="A623" s="1459" t="s">
        <v>5082</v>
      </c>
      <c r="B623" s="1447"/>
      <c r="C623" s="1447"/>
      <c r="D623" s="1447"/>
      <c r="E623" s="1447"/>
      <c r="F623" s="1447"/>
      <c r="G623" s="1447"/>
      <c r="H623" s="1447"/>
      <c r="I623" s="1447"/>
      <c r="J623" s="1451"/>
      <c r="L623" s="1444" t="s">
        <v>5082</v>
      </c>
      <c r="M623" s="1805" t="s">
        <v>5082</v>
      </c>
    </row>
    <row r="624" spans="1:13" ht="18">
      <c r="A624" s="1459" t="s">
        <v>5082</v>
      </c>
      <c r="B624" s="2147" t="s">
        <v>7832</v>
      </c>
      <c r="C624" s="2147"/>
      <c r="D624" s="2147"/>
      <c r="E624" s="2147"/>
      <c r="F624" s="2147"/>
      <c r="G624" s="2147"/>
      <c r="H624" s="2147"/>
      <c r="I624" s="2147"/>
      <c r="J624" s="2147"/>
      <c r="K624" s="1449"/>
      <c r="L624" s="1449" t="s">
        <v>5082</v>
      </c>
      <c r="M624" s="1806" t="s">
        <v>5082</v>
      </c>
    </row>
    <row r="625" spans="1:13">
      <c r="A625" s="1459" t="s">
        <v>5082</v>
      </c>
      <c r="B625" s="1447"/>
      <c r="C625" s="1447"/>
      <c r="D625" s="1447"/>
      <c r="E625" s="1447"/>
      <c r="F625" s="1447"/>
      <c r="G625" s="1447"/>
      <c r="H625" s="1447"/>
      <c r="I625" s="1447"/>
      <c r="J625" s="1451"/>
      <c r="L625" s="1444" t="s">
        <v>5082</v>
      </c>
      <c r="M625" s="1805" t="s">
        <v>5082</v>
      </c>
    </row>
    <row r="626" spans="1:13">
      <c r="A626" s="1468" t="s">
        <v>8347</v>
      </c>
      <c r="B626" s="1468"/>
      <c r="C626" s="2149"/>
      <c r="D626" s="2149"/>
      <c r="E626" s="2149"/>
      <c r="F626" s="2149"/>
      <c r="G626" s="2149"/>
      <c r="H626" s="2149"/>
      <c r="I626" s="2149"/>
      <c r="J626" s="2149"/>
      <c r="K626" s="1449"/>
      <c r="L626" s="1449" t="s">
        <v>5082</v>
      </c>
      <c r="M626" s="1806" t="s">
        <v>5082</v>
      </c>
    </row>
    <row r="627" spans="1:13">
      <c r="A627" s="1459" t="s">
        <v>5082</v>
      </c>
      <c r="B627" s="1447"/>
      <c r="C627" s="1447"/>
      <c r="D627" s="1447"/>
      <c r="E627" s="1447"/>
      <c r="F627" s="1447"/>
      <c r="G627" s="1447"/>
      <c r="H627" s="1447"/>
      <c r="I627" s="1447"/>
      <c r="J627" s="1451"/>
      <c r="L627" s="1444" t="s">
        <v>5082</v>
      </c>
      <c r="M627" s="1805" t="s">
        <v>5082</v>
      </c>
    </row>
    <row r="628" spans="1:13" ht="15.95" customHeight="1">
      <c r="A628" s="1459" t="s">
        <v>8096</v>
      </c>
      <c r="B628" s="1447"/>
      <c r="C628" s="2142" t="s">
        <v>7756</v>
      </c>
      <c r="D628" s="2142"/>
      <c r="E628" s="2142"/>
      <c r="F628" s="2142"/>
      <c r="G628" s="2142"/>
      <c r="H628" s="2142"/>
      <c r="I628" s="2143" t="s">
        <v>7934</v>
      </c>
      <c r="J628" s="2143"/>
      <c r="L628" s="1444" t="s">
        <v>5082</v>
      </c>
      <c r="M628" s="1805" t="s">
        <v>5082</v>
      </c>
    </row>
    <row r="629" spans="1:13" ht="15.95" customHeight="1">
      <c r="A629" s="1459" t="s">
        <v>8420</v>
      </c>
      <c r="B629" s="1447"/>
      <c r="C629" s="2146" t="s">
        <v>7970</v>
      </c>
      <c r="D629" s="2146"/>
      <c r="E629" s="2146"/>
      <c r="F629" s="2146"/>
      <c r="G629" s="2146"/>
      <c r="H629" s="2146"/>
      <c r="I629" s="2145">
        <v>1600</v>
      </c>
      <c r="J629" s="2145"/>
      <c r="L629" s="1444">
        <v>1312</v>
      </c>
      <c r="M629" s="1805">
        <f t="shared" ref="M629:M632" si="56">L629*0.975609756</f>
        <v>1279.999999872</v>
      </c>
    </row>
    <row r="630" spans="1:13" ht="15.95" customHeight="1">
      <c r="A630" s="1459" t="s">
        <v>8421</v>
      </c>
      <c r="B630" s="1447"/>
      <c r="C630" s="2146" t="s">
        <v>7833</v>
      </c>
      <c r="D630" s="2146"/>
      <c r="E630" s="2146"/>
      <c r="F630" s="2146"/>
      <c r="G630" s="2146"/>
      <c r="H630" s="2146"/>
      <c r="I630" s="2145">
        <v>1977</v>
      </c>
      <c r="J630" s="2145"/>
      <c r="L630" s="1444">
        <v>1621.1399999999999</v>
      </c>
      <c r="M630" s="1805">
        <f t="shared" si="56"/>
        <v>1581.5999998418399</v>
      </c>
    </row>
    <row r="631" spans="1:13" ht="15.95" customHeight="1">
      <c r="A631" s="1459" t="s">
        <v>8422</v>
      </c>
      <c r="B631" s="1447"/>
      <c r="C631" s="2146" t="s">
        <v>7834</v>
      </c>
      <c r="D631" s="2146"/>
      <c r="E631" s="2146"/>
      <c r="F631" s="2146"/>
      <c r="G631" s="2146"/>
      <c r="H631" s="2146"/>
      <c r="I631" s="2145">
        <v>2178</v>
      </c>
      <c r="J631" s="2145"/>
      <c r="L631" s="1444">
        <v>1785.9599999999998</v>
      </c>
      <c r="M631" s="1805">
        <f t="shared" si="56"/>
        <v>1742.3999998257598</v>
      </c>
    </row>
    <row r="632" spans="1:13" ht="15.95" customHeight="1">
      <c r="A632" s="1459" t="s">
        <v>8423</v>
      </c>
      <c r="B632" s="1447"/>
      <c r="C632" s="2146" t="s">
        <v>7835</v>
      </c>
      <c r="D632" s="2146"/>
      <c r="E632" s="2146"/>
      <c r="F632" s="2146"/>
      <c r="G632" s="2146"/>
      <c r="H632" s="2146"/>
      <c r="I632" s="2145">
        <v>2292</v>
      </c>
      <c r="J632" s="2145"/>
      <c r="L632" s="1444">
        <v>1879.4399999999998</v>
      </c>
      <c r="M632" s="1805">
        <f t="shared" si="56"/>
        <v>1833.5999998166399</v>
      </c>
    </row>
    <row r="633" spans="1:13">
      <c r="A633" s="1459" t="s">
        <v>5082</v>
      </c>
      <c r="B633" s="1447"/>
      <c r="C633" s="1447"/>
      <c r="D633" s="1447"/>
      <c r="E633" s="1447"/>
      <c r="F633" s="1447"/>
      <c r="G633" s="1447"/>
      <c r="H633" s="1447"/>
      <c r="I633" s="1447"/>
      <c r="J633" s="1451"/>
      <c r="L633" s="1444" t="s">
        <v>5082</v>
      </c>
      <c r="M633" s="1805" t="s">
        <v>5082</v>
      </c>
    </row>
    <row r="634" spans="1:13">
      <c r="A634" s="1468" t="s">
        <v>8424</v>
      </c>
      <c r="B634" s="1468"/>
      <c r="C634" s="2149"/>
      <c r="D634" s="2149"/>
      <c r="E634" s="2149"/>
      <c r="F634" s="2149"/>
      <c r="G634" s="2149"/>
      <c r="H634" s="2149"/>
      <c r="I634" s="2149"/>
      <c r="J634" s="2149"/>
      <c r="K634" s="1449"/>
      <c r="L634" s="1449" t="s">
        <v>5082</v>
      </c>
      <c r="M634" s="1806" t="s">
        <v>5082</v>
      </c>
    </row>
    <row r="635" spans="1:13">
      <c r="A635" s="1459" t="s">
        <v>5082</v>
      </c>
      <c r="B635" s="1447"/>
      <c r="C635" s="1447"/>
      <c r="D635" s="1447"/>
      <c r="E635" s="1447"/>
      <c r="F635" s="1447"/>
      <c r="G635" s="1447"/>
      <c r="H635" s="1447"/>
      <c r="I635" s="1447"/>
      <c r="J635" s="1451"/>
      <c r="L635" s="1444" t="s">
        <v>5082</v>
      </c>
      <c r="M635" s="1805" t="s">
        <v>5082</v>
      </c>
    </row>
    <row r="636" spans="1:13" ht="15.95" customHeight="1">
      <c r="A636" s="1459" t="s">
        <v>8096</v>
      </c>
      <c r="B636" s="1447"/>
      <c r="C636" s="2142" t="s">
        <v>7756</v>
      </c>
      <c r="D636" s="2142"/>
      <c r="E636" s="2142"/>
      <c r="F636" s="2142"/>
      <c r="G636" s="2142"/>
      <c r="H636" s="2142"/>
      <c r="I636" s="2143" t="s">
        <v>7934</v>
      </c>
      <c r="J636" s="2143"/>
      <c r="L636" s="1444" t="s">
        <v>5082</v>
      </c>
      <c r="M636" s="1805" t="s">
        <v>5082</v>
      </c>
    </row>
    <row r="637" spans="1:13" ht="15.95" customHeight="1">
      <c r="A637" s="1459" t="s">
        <v>8425</v>
      </c>
      <c r="B637" s="1447"/>
      <c r="C637" s="2146" t="s">
        <v>7836</v>
      </c>
      <c r="D637" s="2146"/>
      <c r="E637" s="2146"/>
      <c r="F637" s="2146"/>
      <c r="G637" s="2146"/>
      <c r="H637" s="2146"/>
      <c r="I637" s="2145">
        <v>157</v>
      </c>
      <c r="J637" s="2145"/>
      <c r="L637" s="1444">
        <v>128.73999999999998</v>
      </c>
      <c r="M637" s="1805">
        <f t="shared" ref="M637:M640" si="57">L637*0.975609756</f>
        <v>125.59999998743999</v>
      </c>
    </row>
    <row r="638" spans="1:13" ht="15.95" customHeight="1">
      <c r="A638" s="1459" t="s">
        <v>8426</v>
      </c>
      <c r="B638" s="1447"/>
      <c r="C638" s="2146" t="s">
        <v>7998</v>
      </c>
      <c r="D638" s="2146"/>
      <c r="E638" s="2146"/>
      <c r="F638" s="2146"/>
      <c r="G638" s="2146"/>
      <c r="H638" s="2146"/>
      <c r="I638" s="2145">
        <v>106</v>
      </c>
      <c r="J638" s="2145"/>
      <c r="L638" s="1444">
        <v>86.92</v>
      </c>
      <c r="M638" s="1805">
        <f t="shared" si="57"/>
        <v>84.799999991519996</v>
      </c>
    </row>
    <row r="639" spans="1:13" ht="15.95" customHeight="1">
      <c r="A639" s="1459" t="s">
        <v>8427</v>
      </c>
      <c r="B639" s="1447"/>
      <c r="C639" s="2146" t="s">
        <v>7837</v>
      </c>
      <c r="D639" s="2146"/>
      <c r="E639" s="2146"/>
      <c r="F639" s="2146"/>
      <c r="G639" s="2146"/>
      <c r="H639" s="2146"/>
      <c r="I639" s="2145">
        <v>114</v>
      </c>
      <c r="J639" s="2145"/>
      <c r="L639" s="1444">
        <v>93.47999999999999</v>
      </c>
      <c r="M639" s="1805">
        <f t="shared" si="57"/>
        <v>91.199999990879988</v>
      </c>
    </row>
    <row r="640" spans="1:13" ht="15.95" customHeight="1">
      <c r="A640" s="1459" t="s">
        <v>8428</v>
      </c>
      <c r="B640" s="1447"/>
      <c r="C640" s="2146" t="s">
        <v>7838</v>
      </c>
      <c r="D640" s="2146"/>
      <c r="E640" s="2146"/>
      <c r="F640" s="2146"/>
      <c r="G640" s="2146"/>
      <c r="H640" s="2146"/>
      <c r="I640" s="2145">
        <v>315</v>
      </c>
      <c r="J640" s="2145"/>
      <c r="L640" s="1444">
        <v>258.3</v>
      </c>
      <c r="M640" s="1805">
        <f t="shared" si="57"/>
        <v>251.99999997480001</v>
      </c>
    </row>
    <row r="641" spans="1:13">
      <c r="A641" s="1459" t="s">
        <v>5082</v>
      </c>
      <c r="B641" s="1447"/>
      <c r="C641" s="1447"/>
      <c r="D641" s="1447"/>
      <c r="E641" s="1447"/>
      <c r="F641" s="1447"/>
      <c r="G641" s="1447"/>
      <c r="H641" s="1447"/>
      <c r="I641" s="1447"/>
      <c r="J641" s="1451"/>
      <c r="L641" s="1444" t="s">
        <v>5082</v>
      </c>
      <c r="M641" s="1805" t="s">
        <v>5082</v>
      </c>
    </row>
    <row r="642" spans="1:13">
      <c r="A642" s="1459" t="s">
        <v>5082</v>
      </c>
      <c r="B642" s="1447"/>
      <c r="C642" s="2146"/>
      <c r="D642" s="2146"/>
      <c r="E642" s="2146"/>
      <c r="F642" s="2146"/>
      <c r="G642" s="2146"/>
      <c r="H642" s="2146"/>
      <c r="I642" s="2145"/>
      <c r="J642" s="2145"/>
      <c r="L642" s="1444" t="s">
        <v>5082</v>
      </c>
      <c r="M642" s="1805" t="s">
        <v>5082</v>
      </c>
    </row>
    <row r="643" spans="1:13">
      <c r="A643" s="1459" t="s">
        <v>5082</v>
      </c>
      <c r="B643" s="1447"/>
      <c r="C643" s="2146"/>
      <c r="D643" s="2146"/>
      <c r="E643" s="2146"/>
      <c r="F643" s="2146"/>
      <c r="G643" s="2146"/>
      <c r="H643" s="2146"/>
      <c r="I643" s="2145"/>
      <c r="J643" s="2145"/>
      <c r="L643" s="1444" t="s">
        <v>5082</v>
      </c>
      <c r="M643" s="1805" t="s">
        <v>5082</v>
      </c>
    </row>
    <row r="644" spans="1:13">
      <c r="A644" s="1459" t="s">
        <v>5082</v>
      </c>
      <c r="B644" s="1447"/>
      <c r="C644" s="2146"/>
      <c r="D644" s="2146"/>
      <c r="E644" s="2146"/>
      <c r="F644" s="2146"/>
      <c r="G644" s="2146"/>
      <c r="H644" s="2146"/>
      <c r="I644" s="2145"/>
      <c r="J644" s="2145"/>
      <c r="L644" s="1444" t="s">
        <v>5082</v>
      </c>
      <c r="M644" s="1805" t="s">
        <v>5082</v>
      </c>
    </row>
    <row r="645" spans="1:13">
      <c r="A645" s="1459" t="s">
        <v>5082</v>
      </c>
      <c r="B645" s="1447"/>
      <c r="C645" s="1447"/>
      <c r="D645" s="1447"/>
      <c r="E645" s="1447"/>
      <c r="F645" s="1447"/>
      <c r="G645" s="1447"/>
      <c r="H645" s="1447"/>
      <c r="I645" s="1447"/>
      <c r="J645" s="1451"/>
      <c r="L645" s="1444" t="s">
        <v>5082</v>
      </c>
      <c r="M645" s="1805" t="s">
        <v>5082</v>
      </c>
    </row>
    <row r="646" spans="1:13" ht="18">
      <c r="A646" s="1459" t="s">
        <v>5082</v>
      </c>
      <c r="B646" s="2147" t="s">
        <v>7839</v>
      </c>
      <c r="C646" s="2147"/>
      <c r="D646" s="2147"/>
      <c r="E646" s="2147"/>
      <c r="F646" s="2147"/>
      <c r="G646" s="2147"/>
      <c r="H646" s="2147"/>
      <c r="I646" s="2147"/>
      <c r="J646" s="2147"/>
      <c r="K646" s="1449"/>
      <c r="L646" s="1449" t="s">
        <v>5082</v>
      </c>
      <c r="M646" s="1806" t="s">
        <v>5082</v>
      </c>
    </row>
    <row r="647" spans="1:13">
      <c r="A647" s="1459" t="s">
        <v>5082</v>
      </c>
      <c r="B647" s="1447"/>
      <c r="C647" s="1447"/>
      <c r="D647" s="1447"/>
      <c r="E647" s="1447"/>
      <c r="F647" s="1447"/>
      <c r="G647" s="1447"/>
      <c r="H647" s="1447"/>
      <c r="I647" s="1447"/>
      <c r="J647" s="1451"/>
      <c r="L647" s="1444" t="s">
        <v>5082</v>
      </c>
      <c r="M647" s="1805" t="s">
        <v>5082</v>
      </c>
    </row>
    <row r="648" spans="1:13">
      <c r="A648" s="1468" t="s">
        <v>8347</v>
      </c>
      <c r="B648" s="1468"/>
      <c r="C648" s="1458"/>
      <c r="D648" s="1458"/>
      <c r="E648" s="1458"/>
      <c r="F648" s="1458"/>
      <c r="G648" s="1458"/>
      <c r="H648" s="1458"/>
      <c r="I648" s="1458"/>
      <c r="J648" s="1458"/>
      <c r="K648" s="1449"/>
      <c r="L648" s="1449" t="s">
        <v>5082</v>
      </c>
      <c r="M648" s="1806" t="s">
        <v>5082</v>
      </c>
    </row>
    <row r="649" spans="1:13">
      <c r="A649" s="1459" t="s">
        <v>5082</v>
      </c>
      <c r="B649" s="1447"/>
      <c r="C649" s="1447"/>
      <c r="D649" s="1447"/>
      <c r="E649" s="1447"/>
      <c r="F649" s="1447"/>
      <c r="G649" s="1447"/>
      <c r="H649" s="1447"/>
      <c r="I649" s="1447"/>
      <c r="J649" s="1451"/>
      <c r="L649" s="1444" t="s">
        <v>5082</v>
      </c>
      <c r="M649" s="1805" t="s">
        <v>5082</v>
      </c>
    </row>
    <row r="650" spans="1:13" ht="15.95" customHeight="1">
      <c r="A650" s="1459" t="s">
        <v>8096</v>
      </c>
      <c r="B650" s="1447"/>
      <c r="C650" s="2142" t="s">
        <v>7756</v>
      </c>
      <c r="D650" s="2142"/>
      <c r="E650" s="2142"/>
      <c r="F650" s="2142"/>
      <c r="G650" s="2142"/>
      <c r="H650" s="2142"/>
      <c r="I650" s="2143" t="s">
        <v>7934</v>
      </c>
      <c r="J650" s="2143"/>
      <c r="L650" s="1444" t="s">
        <v>5082</v>
      </c>
      <c r="M650" s="1805" t="s">
        <v>5082</v>
      </c>
    </row>
    <row r="651" spans="1:13" ht="15.95" customHeight="1">
      <c r="A651" s="1459" t="s">
        <v>8429</v>
      </c>
      <c r="B651" s="1447"/>
      <c r="C651" s="2146" t="s">
        <v>8069</v>
      </c>
      <c r="D651" s="2146"/>
      <c r="E651" s="2146"/>
      <c r="F651" s="2146"/>
      <c r="G651" s="2146"/>
      <c r="H651" s="2146"/>
      <c r="I651" s="2145">
        <v>1850</v>
      </c>
      <c r="J651" s="2145"/>
      <c r="L651" s="1444">
        <v>1517</v>
      </c>
      <c r="M651" s="1805">
        <f t="shared" ref="M651:M652" si="58">L651*0.975609756</f>
        <v>1479.999999852</v>
      </c>
    </row>
    <row r="652" spans="1:13" ht="15.95" customHeight="1">
      <c r="A652" s="1459" t="s">
        <v>8430</v>
      </c>
      <c r="B652" s="1447"/>
      <c r="C652" s="2146" t="s">
        <v>8070</v>
      </c>
      <c r="D652" s="2146"/>
      <c r="E652" s="2146"/>
      <c r="F652" s="2146"/>
      <c r="G652" s="2146"/>
      <c r="H652" s="2146"/>
      <c r="I652" s="2145">
        <v>1850</v>
      </c>
      <c r="J652" s="2145"/>
      <c r="L652" s="1444">
        <v>1517</v>
      </c>
      <c r="M652" s="1805">
        <f t="shared" si="58"/>
        <v>1479.999999852</v>
      </c>
    </row>
    <row r="653" spans="1:13">
      <c r="A653" s="1459" t="s">
        <v>5082</v>
      </c>
      <c r="B653" s="1447"/>
      <c r="C653" s="1447"/>
      <c r="D653" s="1447"/>
      <c r="E653" s="1447"/>
      <c r="F653" s="1447"/>
      <c r="G653" s="1447"/>
      <c r="H653" s="1447"/>
      <c r="I653" s="1447"/>
      <c r="J653" s="1451"/>
      <c r="L653" s="1444" t="s">
        <v>5082</v>
      </c>
      <c r="M653" s="1805" t="s">
        <v>5082</v>
      </c>
    </row>
    <row r="654" spans="1:13">
      <c r="A654" s="1468" t="s">
        <v>8424</v>
      </c>
      <c r="B654" s="1468"/>
      <c r="C654" s="1458"/>
      <c r="D654" s="1458"/>
      <c r="E654" s="1458"/>
      <c r="F654" s="1458"/>
      <c r="G654" s="1458"/>
      <c r="H654" s="1458"/>
      <c r="I654" s="1458"/>
      <c r="J654" s="1458"/>
      <c r="K654" s="1449"/>
      <c r="L654" s="1449" t="s">
        <v>5082</v>
      </c>
      <c r="M654" s="1806" t="s">
        <v>5082</v>
      </c>
    </row>
    <row r="655" spans="1:13">
      <c r="A655" s="1459" t="s">
        <v>5082</v>
      </c>
      <c r="B655" s="1447"/>
      <c r="C655" s="1447"/>
      <c r="D655" s="1447"/>
      <c r="E655" s="1447"/>
      <c r="F655" s="1447"/>
      <c r="G655" s="1447"/>
      <c r="H655" s="1447"/>
      <c r="I655" s="1447"/>
      <c r="J655" s="1451"/>
      <c r="L655" s="1444" t="s">
        <v>5082</v>
      </c>
      <c r="M655" s="1805" t="s">
        <v>5082</v>
      </c>
    </row>
    <row r="656" spans="1:13" ht="15.95" customHeight="1">
      <c r="A656" s="1459" t="s">
        <v>8096</v>
      </c>
      <c r="B656" s="1447"/>
      <c r="C656" s="2142" t="s">
        <v>7756</v>
      </c>
      <c r="D656" s="2142"/>
      <c r="E656" s="2142"/>
      <c r="F656" s="2142"/>
      <c r="G656" s="2142"/>
      <c r="H656" s="2142"/>
      <c r="I656" s="2143" t="s">
        <v>7934</v>
      </c>
      <c r="J656" s="2143"/>
      <c r="L656" s="1444" t="s">
        <v>5082</v>
      </c>
      <c r="M656" s="1805" t="s">
        <v>5082</v>
      </c>
    </row>
    <row r="657" spans="1:13" ht="15.95" customHeight="1">
      <c r="A657" s="1459" t="s">
        <v>8431</v>
      </c>
      <c r="B657" s="1447"/>
      <c r="C657" s="2146" t="s">
        <v>8071</v>
      </c>
      <c r="D657" s="2146"/>
      <c r="E657" s="2146"/>
      <c r="F657" s="2146"/>
      <c r="G657" s="2146"/>
      <c r="H657" s="2146"/>
      <c r="I657" s="2145">
        <v>1200</v>
      </c>
      <c r="J657" s="2145"/>
      <c r="L657" s="1444">
        <v>983.99999999999989</v>
      </c>
      <c r="M657" s="1805">
        <f t="shared" ref="M657:M661" si="59">L657*0.975609756</f>
        <v>959.99999990399988</v>
      </c>
    </row>
    <row r="658" spans="1:13" ht="15.95" customHeight="1">
      <c r="A658" s="1459" t="s">
        <v>8432</v>
      </c>
      <c r="B658" s="1447"/>
      <c r="C658" s="2146" t="s">
        <v>8072</v>
      </c>
      <c r="D658" s="2146"/>
      <c r="E658" s="2146"/>
      <c r="F658" s="2146"/>
      <c r="G658" s="2146"/>
      <c r="H658" s="2146"/>
      <c r="I658" s="2145">
        <v>1200</v>
      </c>
      <c r="J658" s="2145"/>
      <c r="L658" s="1444">
        <v>983.99999999999989</v>
      </c>
      <c r="M658" s="1805">
        <f t="shared" si="59"/>
        <v>959.99999990399988</v>
      </c>
    </row>
    <row r="659" spans="1:13" ht="15.95" customHeight="1">
      <c r="A659" s="1459" t="s">
        <v>8433</v>
      </c>
      <c r="B659" s="1447"/>
      <c r="C659" s="2146" t="s">
        <v>7840</v>
      </c>
      <c r="D659" s="2146"/>
      <c r="E659" s="2146"/>
      <c r="F659" s="2146"/>
      <c r="G659" s="2146"/>
      <c r="H659" s="2146"/>
      <c r="I659" s="2145">
        <v>650</v>
      </c>
      <c r="J659" s="2145"/>
      <c r="L659" s="1444">
        <v>533</v>
      </c>
      <c r="M659" s="1805">
        <f t="shared" si="59"/>
        <v>519.99999994799998</v>
      </c>
    </row>
    <row r="660" spans="1:13" ht="15.95" customHeight="1">
      <c r="A660" s="1459" t="s">
        <v>8434</v>
      </c>
      <c r="B660" s="1447"/>
      <c r="C660" s="2146" t="s">
        <v>8073</v>
      </c>
      <c r="D660" s="2146"/>
      <c r="E660" s="2146"/>
      <c r="F660" s="2146"/>
      <c r="G660" s="2146"/>
      <c r="H660" s="2146"/>
      <c r="I660" s="2145">
        <v>600</v>
      </c>
      <c r="J660" s="2145"/>
      <c r="L660" s="1444">
        <v>491.99999999999994</v>
      </c>
      <c r="M660" s="1805">
        <f t="shared" si="59"/>
        <v>479.99999995199994</v>
      </c>
    </row>
    <row r="661" spans="1:13" ht="15.95" customHeight="1">
      <c r="A661" s="1459" t="s">
        <v>8435</v>
      </c>
      <c r="B661" s="1447"/>
      <c r="C661" s="2146" t="s">
        <v>7999</v>
      </c>
      <c r="D661" s="2146"/>
      <c r="E661" s="2146"/>
      <c r="F661" s="2146"/>
      <c r="G661" s="2146"/>
      <c r="H661" s="2146"/>
      <c r="I661" s="2145">
        <v>43.5</v>
      </c>
      <c r="J661" s="2145"/>
      <c r="L661" s="1444">
        <v>35.669999999999995</v>
      </c>
      <c r="M661" s="1805">
        <f t="shared" si="59"/>
        <v>34.799999996519993</v>
      </c>
    </row>
    <row r="662" spans="1:13">
      <c r="A662" s="1447"/>
      <c r="C662" s="1447"/>
      <c r="D662" s="1447"/>
      <c r="E662" s="1447"/>
      <c r="F662" s="1447"/>
      <c r="G662" s="1447"/>
      <c r="H662" s="1447"/>
      <c r="I662" s="1447"/>
      <c r="J662" s="1451"/>
    </row>
  </sheetData>
  <mergeCells count="850">
    <mergeCell ref="I137:J137"/>
    <mergeCell ref="I136:J136"/>
    <mergeCell ref="I135:J135"/>
    <mergeCell ref="J1:L1"/>
    <mergeCell ref="N2:R2"/>
    <mergeCell ref="I122:J122"/>
    <mergeCell ref="C31:J31"/>
    <mergeCell ref="C33:H33"/>
    <mergeCell ref="I33:J33"/>
    <mergeCell ref="C34:H34"/>
    <mergeCell ref="I34:J34"/>
    <mergeCell ref="C35:H35"/>
    <mergeCell ref="I35:J35"/>
    <mergeCell ref="C26:H26"/>
    <mergeCell ref="I26:J26"/>
    <mergeCell ref="C27:H27"/>
    <mergeCell ref="I27:J27"/>
    <mergeCell ref="C28:H28"/>
    <mergeCell ref="I28:J28"/>
    <mergeCell ref="B6:J6"/>
    <mergeCell ref="C2:H2"/>
    <mergeCell ref="A2:B2"/>
    <mergeCell ref="C119:H119"/>
    <mergeCell ref="I119:J119"/>
    <mergeCell ref="I336:J336"/>
    <mergeCell ref="I335:J335"/>
    <mergeCell ref="I334:J334"/>
    <mergeCell ref="I183:J183"/>
    <mergeCell ref="I182:J182"/>
    <mergeCell ref="I181:J181"/>
    <mergeCell ref="I186:J186"/>
    <mergeCell ref="I185:J185"/>
    <mergeCell ref="I184:J184"/>
    <mergeCell ref="I327:J327"/>
    <mergeCell ref="I326:J326"/>
    <mergeCell ref="I325:J325"/>
    <mergeCell ref="I330:J330"/>
    <mergeCell ref="I329:J329"/>
    <mergeCell ref="I328:J328"/>
    <mergeCell ref="I333:J333"/>
    <mergeCell ref="I332:J332"/>
    <mergeCell ref="I331:J331"/>
    <mergeCell ref="I318:J318"/>
    <mergeCell ref="I317:J317"/>
    <mergeCell ref="I316:J316"/>
    <mergeCell ref="I321:J321"/>
    <mergeCell ref="I320:J320"/>
    <mergeCell ref="I319:J319"/>
    <mergeCell ref="I324:J324"/>
    <mergeCell ref="I323:J323"/>
    <mergeCell ref="I322:J322"/>
    <mergeCell ref="I309:J309"/>
    <mergeCell ref="I308:J308"/>
    <mergeCell ref="I307:J307"/>
    <mergeCell ref="I312:J312"/>
    <mergeCell ref="I311:J311"/>
    <mergeCell ref="I310:J310"/>
    <mergeCell ref="I315:J315"/>
    <mergeCell ref="I314:J314"/>
    <mergeCell ref="I313:J313"/>
    <mergeCell ref="I396:J396"/>
    <mergeCell ref="I395:J395"/>
    <mergeCell ref="I394:J394"/>
    <mergeCell ref="I398:J398"/>
    <mergeCell ref="I397:J397"/>
    <mergeCell ref="I401:J401"/>
    <mergeCell ref="I400:J400"/>
    <mergeCell ref="I399:J399"/>
    <mergeCell ref="I404:J404"/>
    <mergeCell ref="I403:J403"/>
    <mergeCell ref="I402:J402"/>
    <mergeCell ref="I444:J444"/>
    <mergeCell ref="I449:J449"/>
    <mergeCell ref="I448:J448"/>
    <mergeCell ref="I447:J447"/>
    <mergeCell ref="I452:J452"/>
    <mergeCell ref="I451:J451"/>
    <mergeCell ref="I450:J450"/>
    <mergeCell ref="I490:J490"/>
    <mergeCell ref="I437:J437"/>
    <mergeCell ref="I419:J419"/>
    <mergeCell ref="I418:J418"/>
    <mergeCell ref="I417:J417"/>
    <mergeCell ref="I422:J422"/>
    <mergeCell ref="I421:J421"/>
    <mergeCell ref="I420:J420"/>
    <mergeCell ref="I425:J425"/>
    <mergeCell ref="I424:J424"/>
    <mergeCell ref="I423:J423"/>
    <mergeCell ref="I428:J428"/>
    <mergeCell ref="I427:J427"/>
    <mergeCell ref="I426:J426"/>
    <mergeCell ref="I431:J431"/>
    <mergeCell ref="I430:J430"/>
    <mergeCell ref="I429:J429"/>
    <mergeCell ref="I434:J434"/>
    <mergeCell ref="I433:J433"/>
    <mergeCell ref="I432:J432"/>
    <mergeCell ref="I436:J436"/>
    <mergeCell ref="I435:J435"/>
    <mergeCell ref="I501:J501"/>
    <mergeCell ref="I500:J500"/>
    <mergeCell ref="I504:J504"/>
    <mergeCell ref="I503:J503"/>
    <mergeCell ref="I502:J502"/>
    <mergeCell ref="I507:J507"/>
    <mergeCell ref="I506:J506"/>
    <mergeCell ref="I505:J505"/>
    <mergeCell ref="I495:J495"/>
    <mergeCell ref="I496:J496"/>
    <mergeCell ref="I440:J440"/>
    <mergeCell ref="I439:J439"/>
    <mergeCell ref="I438:J438"/>
    <mergeCell ref="I443:J443"/>
    <mergeCell ref="I442:J442"/>
    <mergeCell ref="I441:J441"/>
    <mergeCell ref="I494:J494"/>
    <mergeCell ref="I455:J455"/>
    <mergeCell ref="I454:J454"/>
    <mergeCell ref="I453:J453"/>
    <mergeCell ref="I446:J446"/>
    <mergeCell ref="I445:J445"/>
    <mergeCell ref="B561:J561"/>
    <mergeCell ref="C563:H563"/>
    <mergeCell ref="I563:J563"/>
    <mergeCell ref="C564:H564"/>
    <mergeCell ref="I564:J564"/>
    <mergeCell ref="C558:H558"/>
    <mergeCell ref="I558:J558"/>
    <mergeCell ref="C559:H559"/>
    <mergeCell ref="I559:J559"/>
    <mergeCell ref="I199:J199"/>
    <mergeCell ref="I198:J198"/>
    <mergeCell ref="C211:H211"/>
    <mergeCell ref="I211:J211"/>
    <mergeCell ref="I210:J210"/>
    <mergeCell ref="C477:H477"/>
    <mergeCell ref="I477:J477"/>
    <mergeCell ref="C475:H475"/>
    <mergeCell ref="I475:J475"/>
    <mergeCell ref="C476:H476"/>
    <mergeCell ref="I476:J476"/>
    <mergeCell ref="C466:H466"/>
    <mergeCell ref="I466:J466"/>
    <mergeCell ref="C467:H467"/>
    <mergeCell ref="I467:J467"/>
    <mergeCell ref="C462:H462"/>
    <mergeCell ref="I462:J462"/>
    <mergeCell ref="C463:H463"/>
    <mergeCell ref="I463:J463"/>
    <mergeCell ref="C464:H464"/>
    <mergeCell ref="I464:J464"/>
    <mergeCell ref="C459:H459"/>
    <mergeCell ref="I459:J459"/>
    <mergeCell ref="C460:H460"/>
    <mergeCell ref="I203:J203"/>
    <mergeCell ref="C203:H203"/>
    <mergeCell ref="C200:J200"/>
    <mergeCell ref="B195:J195"/>
    <mergeCell ref="C474:H474"/>
    <mergeCell ref="I474:J474"/>
    <mergeCell ref="C471:H471"/>
    <mergeCell ref="I471:J471"/>
    <mergeCell ref="C472:H472"/>
    <mergeCell ref="I472:J472"/>
    <mergeCell ref="C473:H473"/>
    <mergeCell ref="I473:J473"/>
    <mergeCell ref="C468:H468"/>
    <mergeCell ref="I468:J468"/>
    <mergeCell ref="C469:H469"/>
    <mergeCell ref="I469:J469"/>
    <mergeCell ref="C470:H470"/>
    <mergeCell ref="I470:J470"/>
    <mergeCell ref="C465:H465"/>
    <mergeCell ref="I465:J465"/>
    <mergeCell ref="C199:H199"/>
    <mergeCell ref="I460:J460"/>
    <mergeCell ref="C461:H461"/>
    <mergeCell ref="I461:J461"/>
    <mergeCell ref="C456:H456"/>
    <mergeCell ref="I456:J456"/>
    <mergeCell ref="C457:H457"/>
    <mergeCell ref="I457:J457"/>
    <mergeCell ref="C458:H458"/>
    <mergeCell ref="I458:J458"/>
    <mergeCell ref="C453:H453"/>
    <mergeCell ref="C454:H454"/>
    <mergeCell ref="C455:H455"/>
    <mergeCell ref="C450:H450"/>
    <mergeCell ref="C451:H451"/>
    <mergeCell ref="C452:H452"/>
    <mergeCell ref="C447:H447"/>
    <mergeCell ref="C448:H448"/>
    <mergeCell ref="C449:H449"/>
    <mergeCell ref="C444:H444"/>
    <mergeCell ref="C445:H445"/>
    <mergeCell ref="C446:H446"/>
    <mergeCell ref="C441:H441"/>
    <mergeCell ref="C442:H442"/>
    <mergeCell ref="C443:H443"/>
    <mergeCell ref="C438:H438"/>
    <mergeCell ref="C439:H439"/>
    <mergeCell ref="C440:H440"/>
    <mergeCell ref="C435:H435"/>
    <mergeCell ref="C436:H436"/>
    <mergeCell ref="C437:H437"/>
    <mergeCell ref="C432:H432"/>
    <mergeCell ref="C433:H433"/>
    <mergeCell ref="C434:H434"/>
    <mergeCell ref="C429:H429"/>
    <mergeCell ref="C430:H430"/>
    <mergeCell ref="C431:H431"/>
    <mergeCell ref="C426:H426"/>
    <mergeCell ref="C427:H427"/>
    <mergeCell ref="C428:H428"/>
    <mergeCell ref="C423:H423"/>
    <mergeCell ref="C424:H424"/>
    <mergeCell ref="C425:H425"/>
    <mergeCell ref="C420:H420"/>
    <mergeCell ref="C421:H421"/>
    <mergeCell ref="C422:H422"/>
    <mergeCell ref="C417:H417"/>
    <mergeCell ref="C418:H418"/>
    <mergeCell ref="C419:H419"/>
    <mergeCell ref="C414:H414"/>
    <mergeCell ref="C415:H415"/>
    <mergeCell ref="C416:H416"/>
    <mergeCell ref="C411:H411"/>
    <mergeCell ref="I411:J411"/>
    <mergeCell ref="C412:H412"/>
    <mergeCell ref="I412:J412"/>
    <mergeCell ref="C413:H413"/>
    <mergeCell ref="I413:J413"/>
    <mergeCell ref="I414:J414"/>
    <mergeCell ref="I416:J416"/>
    <mergeCell ref="I415:J415"/>
    <mergeCell ref="B406:J406"/>
    <mergeCell ref="C408:H408"/>
    <mergeCell ref="I408:J408"/>
    <mergeCell ref="C409:H409"/>
    <mergeCell ref="I409:J409"/>
    <mergeCell ref="C410:H410"/>
    <mergeCell ref="I410:J410"/>
    <mergeCell ref="C402:H402"/>
    <mergeCell ref="C403:H403"/>
    <mergeCell ref="C404:H404"/>
    <mergeCell ref="C399:H399"/>
    <mergeCell ref="C400:H400"/>
    <mergeCell ref="C401:H401"/>
    <mergeCell ref="C397:H397"/>
    <mergeCell ref="C398:H398"/>
    <mergeCell ref="C394:H394"/>
    <mergeCell ref="C395:H395"/>
    <mergeCell ref="C396:H396"/>
    <mergeCell ref="C391:H391"/>
    <mergeCell ref="I391:J391"/>
    <mergeCell ref="C392:H392"/>
    <mergeCell ref="I392:J392"/>
    <mergeCell ref="C393:H393"/>
    <mergeCell ref="I393:J393"/>
    <mergeCell ref="C381:H381"/>
    <mergeCell ref="I381:J381"/>
    <mergeCell ref="B385:J385"/>
    <mergeCell ref="C390:H390"/>
    <mergeCell ref="I390:J390"/>
    <mergeCell ref="C378:H378"/>
    <mergeCell ref="I378:J378"/>
    <mergeCell ref="C379:H379"/>
    <mergeCell ref="I379:J379"/>
    <mergeCell ref="C380:H380"/>
    <mergeCell ref="I380:J380"/>
    <mergeCell ref="C370:H370"/>
    <mergeCell ref="I370:J370"/>
    <mergeCell ref="C371:H371"/>
    <mergeCell ref="I371:J371"/>
    <mergeCell ref="B373:J373"/>
    <mergeCell ref="C367:H367"/>
    <mergeCell ref="C368:H368"/>
    <mergeCell ref="C369:H369"/>
    <mergeCell ref="C364:H364"/>
    <mergeCell ref="C365:H365"/>
    <mergeCell ref="C366:H366"/>
    <mergeCell ref="B357:J357"/>
    <mergeCell ref="C359:J359"/>
    <mergeCell ref="C362:H362"/>
    <mergeCell ref="I362:J362"/>
    <mergeCell ref="C363:H363"/>
    <mergeCell ref="I363:J363"/>
    <mergeCell ref="I366:J366"/>
    <mergeCell ref="I365:J365"/>
    <mergeCell ref="I364:J364"/>
    <mergeCell ref="I369:J369"/>
    <mergeCell ref="I368:J368"/>
    <mergeCell ref="I367:J367"/>
    <mergeCell ref="C353:H353"/>
    <mergeCell ref="I353:J353"/>
    <mergeCell ref="C354:H354"/>
    <mergeCell ref="I354:J354"/>
    <mergeCell ref="C355:H355"/>
    <mergeCell ref="I355:J355"/>
    <mergeCell ref="C351:H351"/>
    <mergeCell ref="C352:H352"/>
    <mergeCell ref="C348:H348"/>
    <mergeCell ref="C349:H349"/>
    <mergeCell ref="C350:H350"/>
    <mergeCell ref="I348:J348"/>
    <mergeCell ref="I350:J350"/>
    <mergeCell ref="I349:J349"/>
    <mergeCell ref="I352:J352"/>
    <mergeCell ref="I351:J351"/>
    <mergeCell ref="C345:H345"/>
    <mergeCell ref="I345:J345"/>
    <mergeCell ref="C346:H346"/>
    <mergeCell ref="I346:J346"/>
    <mergeCell ref="C347:H347"/>
    <mergeCell ref="I347:J347"/>
    <mergeCell ref="C337:H337"/>
    <mergeCell ref="I337:J337"/>
    <mergeCell ref="C338:H338"/>
    <mergeCell ref="I338:J338"/>
    <mergeCell ref="B340:J340"/>
    <mergeCell ref="C342:J342"/>
    <mergeCell ref="C334:H334"/>
    <mergeCell ref="C335:H335"/>
    <mergeCell ref="C336:H336"/>
    <mergeCell ref="C331:H331"/>
    <mergeCell ref="C332:H332"/>
    <mergeCell ref="C333:H333"/>
    <mergeCell ref="C328:H328"/>
    <mergeCell ref="C329:H329"/>
    <mergeCell ref="C330:H330"/>
    <mergeCell ref="C325:H325"/>
    <mergeCell ref="C326:H326"/>
    <mergeCell ref="C327:H327"/>
    <mergeCell ref="C322:H322"/>
    <mergeCell ref="C323:H323"/>
    <mergeCell ref="C324:H324"/>
    <mergeCell ref="C319:H319"/>
    <mergeCell ref="C320:H320"/>
    <mergeCell ref="C321:H321"/>
    <mergeCell ref="C316:H316"/>
    <mergeCell ref="C317:H317"/>
    <mergeCell ref="C318:H318"/>
    <mergeCell ref="C313:H313"/>
    <mergeCell ref="C314:H314"/>
    <mergeCell ref="C315:H315"/>
    <mergeCell ref="C310:H310"/>
    <mergeCell ref="C311:H311"/>
    <mergeCell ref="C312:H312"/>
    <mergeCell ref="C307:H307"/>
    <mergeCell ref="C308:H308"/>
    <mergeCell ref="C309:H309"/>
    <mergeCell ref="B300:J300"/>
    <mergeCell ref="C302:J302"/>
    <mergeCell ref="C305:H305"/>
    <mergeCell ref="I305:J305"/>
    <mergeCell ref="C306:H306"/>
    <mergeCell ref="I306:J306"/>
    <mergeCell ref="C296:H296"/>
    <mergeCell ref="I296:J296"/>
    <mergeCell ref="C297:H297"/>
    <mergeCell ref="I297:J297"/>
    <mergeCell ref="C298:H298"/>
    <mergeCell ref="I298:J298"/>
    <mergeCell ref="C291:H291"/>
    <mergeCell ref="I291:J291"/>
    <mergeCell ref="B293:J293"/>
    <mergeCell ref="C295:H295"/>
    <mergeCell ref="I295:J295"/>
    <mergeCell ref="C284:J284"/>
    <mergeCell ref="C287:H287"/>
    <mergeCell ref="I287:J287"/>
    <mergeCell ref="C288:H288"/>
    <mergeCell ref="I288:J288"/>
    <mergeCell ref="C289:H289"/>
    <mergeCell ref="I289:J289"/>
    <mergeCell ref="I279:J279"/>
    <mergeCell ref="C280:H280"/>
    <mergeCell ref="I280:J280"/>
    <mergeCell ref="B282:J282"/>
    <mergeCell ref="C274:H274"/>
    <mergeCell ref="I274:J274"/>
    <mergeCell ref="C275:H275"/>
    <mergeCell ref="I275:J275"/>
    <mergeCell ref="C290:H290"/>
    <mergeCell ref="I290:J290"/>
    <mergeCell ref="C651:H651"/>
    <mergeCell ref="I651:J651"/>
    <mergeCell ref="C652:H652"/>
    <mergeCell ref="I652:J652"/>
    <mergeCell ref="C640:H640"/>
    <mergeCell ref="I640:J640"/>
    <mergeCell ref="C642:H642"/>
    <mergeCell ref="I642:J642"/>
    <mergeCell ref="C643:H643"/>
    <mergeCell ref="I643:J643"/>
    <mergeCell ref="B277:J277"/>
    <mergeCell ref="C279:H279"/>
    <mergeCell ref="C637:H637"/>
    <mergeCell ref="I637:J637"/>
    <mergeCell ref="C638:H638"/>
    <mergeCell ref="I638:J638"/>
    <mergeCell ref="C639:H639"/>
    <mergeCell ref="I639:J639"/>
    <mergeCell ref="C656:H656"/>
    <mergeCell ref="I656:J656"/>
    <mergeCell ref="C644:H644"/>
    <mergeCell ref="I644:J644"/>
    <mergeCell ref="B646:J646"/>
    <mergeCell ref="C650:H650"/>
    <mergeCell ref="I650:J650"/>
    <mergeCell ref="C660:H660"/>
    <mergeCell ref="C661:H661"/>
    <mergeCell ref="C657:H657"/>
    <mergeCell ref="C658:H658"/>
    <mergeCell ref="C659:H659"/>
    <mergeCell ref="I659:J659"/>
    <mergeCell ref="I658:J658"/>
    <mergeCell ref="I657:J657"/>
    <mergeCell ref="I661:J661"/>
    <mergeCell ref="I660:J660"/>
    <mergeCell ref="B260:J260"/>
    <mergeCell ref="C265:H265"/>
    <mergeCell ref="I265:J265"/>
    <mergeCell ref="B270:J270"/>
    <mergeCell ref="C272:H272"/>
    <mergeCell ref="I272:J272"/>
    <mergeCell ref="C273:H273"/>
    <mergeCell ref="I273:J273"/>
    <mergeCell ref="C266:H266"/>
    <mergeCell ref="I266:J266"/>
    <mergeCell ref="C267:H267"/>
    <mergeCell ref="I267:J267"/>
    <mergeCell ref="C268:H268"/>
    <mergeCell ref="I268:J268"/>
    <mergeCell ref="C631:H631"/>
    <mergeCell ref="I631:J631"/>
    <mergeCell ref="C632:H632"/>
    <mergeCell ref="I632:J632"/>
    <mergeCell ref="C634:J634"/>
    <mergeCell ref="C636:H636"/>
    <mergeCell ref="I636:J636"/>
    <mergeCell ref="C626:J626"/>
    <mergeCell ref="C628:H628"/>
    <mergeCell ref="I628:J628"/>
    <mergeCell ref="C629:H629"/>
    <mergeCell ref="I629:J629"/>
    <mergeCell ref="C630:H630"/>
    <mergeCell ref="I630:J630"/>
    <mergeCell ref="C617:H617"/>
    <mergeCell ref="I617:J617"/>
    <mergeCell ref="C618:H618"/>
    <mergeCell ref="I618:J618"/>
    <mergeCell ref="B624:J624"/>
    <mergeCell ref="C611:H611"/>
    <mergeCell ref="C612:H612"/>
    <mergeCell ref="C613:H613"/>
    <mergeCell ref="C605:H605"/>
    <mergeCell ref="C606:H606"/>
    <mergeCell ref="C610:H610"/>
    <mergeCell ref="I610:J610"/>
    <mergeCell ref="I613:J613"/>
    <mergeCell ref="I612:J612"/>
    <mergeCell ref="I611:J611"/>
    <mergeCell ref="I606:J606"/>
    <mergeCell ref="I605:J605"/>
    <mergeCell ref="C599:H599"/>
    <mergeCell ref="C603:H603"/>
    <mergeCell ref="C604:H604"/>
    <mergeCell ref="C596:H596"/>
    <mergeCell ref="C597:H597"/>
    <mergeCell ref="C598:H598"/>
    <mergeCell ref="C590:H590"/>
    <mergeCell ref="I590:J590"/>
    <mergeCell ref="C592:J592"/>
    <mergeCell ref="C594:H594"/>
    <mergeCell ref="I594:J594"/>
    <mergeCell ref="C595:H595"/>
    <mergeCell ref="I595:J595"/>
    <mergeCell ref="I604:J604"/>
    <mergeCell ref="I603:J603"/>
    <mergeCell ref="I598:J598"/>
    <mergeCell ref="I597:J597"/>
    <mergeCell ref="I596:J596"/>
    <mergeCell ref="I599:J599"/>
    <mergeCell ref="C587:H587"/>
    <mergeCell ref="I587:J587"/>
    <mergeCell ref="C588:H588"/>
    <mergeCell ref="I588:J588"/>
    <mergeCell ref="C589:H589"/>
    <mergeCell ref="I589:J589"/>
    <mergeCell ref="C581:H581"/>
    <mergeCell ref="C585:H585"/>
    <mergeCell ref="C586:H586"/>
    <mergeCell ref="I586:J586"/>
    <mergeCell ref="I585:J585"/>
    <mergeCell ref="I581:J581"/>
    <mergeCell ref="C575:H575"/>
    <mergeCell ref="C579:H579"/>
    <mergeCell ref="C580:H580"/>
    <mergeCell ref="B569:J569"/>
    <mergeCell ref="C573:H573"/>
    <mergeCell ref="I573:J573"/>
    <mergeCell ref="C574:H574"/>
    <mergeCell ref="I574:J574"/>
    <mergeCell ref="C565:H565"/>
    <mergeCell ref="I565:J565"/>
    <mergeCell ref="C566:H566"/>
    <mergeCell ref="I566:J566"/>
    <mergeCell ref="C567:H567"/>
    <mergeCell ref="I567:J567"/>
    <mergeCell ref="I580:J580"/>
    <mergeCell ref="I579:J579"/>
    <mergeCell ref="I575:J575"/>
    <mergeCell ref="B555:J555"/>
    <mergeCell ref="C557:H557"/>
    <mergeCell ref="I557:J557"/>
    <mergeCell ref="C546:H546"/>
    <mergeCell ref="I546:J546"/>
    <mergeCell ref="C547:H547"/>
    <mergeCell ref="I547:J547"/>
    <mergeCell ref="B549:J549"/>
    <mergeCell ref="C551:H551"/>
    <mergeCell ref="I551:J551"/>
    <mergeCell ref="C552:H552"/>
    <mergeCell ref="I552:J552"/>
    <mergeCell ref="C553:H553"/>
    <mergeCell ref="I553:J553"/>
    <mergeCell ref="C544:H544"/>
    <mergeCell ref="I544:J544"/>
    <mergeCell ref="C545:H545"/>
    <mergeCell ref="I545:J545"/>
    <mergeCell ref="C542:H542"/>
    <mergeCell ref="I542:J542"/>
    <mergeCell ref="C543:H543"/>
    <mergeCell ref="I543:J543"/>
    <mergeCell ref="C532:H532"/>
    <mergeCell ref="I532:J532"/>
    <mergeCell ref="B538:J538"/>
    <mergeCell ref="C540:H540"/>
    <mergeCell ref="I540:J540"/>
    <mergeCell ref="C541:H541"/>
    <mergeCell ref="I541:J541"/>
    <mergeCell ref="C529:H529"/>
    <mergeCell ref="I529:J529"/>
    <mergeCell ref="C530:H530"/>
    <mergeCell ref="I530:J530"/>
    <mergeCell ref="C531:H531"/>
    <mergeCell ref="I531:J531"/>
    <mergeCell ref="C523:H523"/>
    <mergeCell ref="I523:J523"/>
    <mergeCell ref="C524:H524"/>
    <mergeCell ref="I524:J524"/>
    <mergeCell ref="B526:J526"/>
    <mergeCell ref="C528:H528"/>
    <mergeCell ref="I528:J528"/>
    <mergeCell ref="C520:H520"/>
    <mergeCell ref="C521:H521"/>
    <mergeCell ref="C522:H522"/>
    <mergeCell ref="C517:H517"/>
    <mergeCell ref="C518:H518"/>
    <mergeCell ref="C519:H519"/>
    <mergeCell ref="C514:H514"/>
    <mergeCell ref="I514:J514"/>
    <mergeCell ref="C515:H515"/>
    <mergeCell ref="I515:J515"/>
    <mergeCell ref="C516:H516"/>
    <mergeCell ref="I516:J516"/>
    <mergeCell ref="I519:J519"/>
    <mergeCell ref="I518:J518"/>
    <mergeCell ref="I517:J517"/>
    <mergeCell ref="I522:J522"/>
    <mergeCell ref="I521:J521"/>
    <mergeCell ref="I520:J520"/>
    <mergeCell ref="B509:J509"/>
    <mergeCell ref="C511:H511"/>
    <mergeCell ref="I511:J511"/>
    <mergeCell ref="C512:H512"/>
    <mergeCell ref="I512:J512"/>
    <mergeCell ref="C513:H513"/>
    <mergeCell ref="I513:J513"/>
    <mergeCell ref="C505:H505"/>
    <mergeCell ref="C506:H506"/>
    <mergeCell ref="C507:H507"/>
    <mergeCell ref="C502:H502"/>
    <mergeCell ref="C503:H503"/>
    <mergeCell ref="C504:H504"/>
    <mergeCell ref="C496:H496"/>
    <mergeCell ref="C500:H500"/>
    <mergeCell ref="C501:H501"/>
    <mergeCell ref="C490:H490"/>
    <mergeCell ref="C494:H494"/>
    <mergeCell ref="C495:H495"/>
    <mergeCell ref="C487:H487"/>
    <mergeCell ref="I487:J487"/>
    <mergeCell ref="C488:H488"/>
    <mergeCell ref="I488:J488"/>
    <mergeCell ref="C489:H489"/>
    <mergeCell ref="I489:J489"/>
    <mergeCell ref="B481:J481"/>
    <mergeCell ref="C485:H485"/>
    <mergeCell ref="I485:J485"/>
    <mergeCell ref="C486:H486"/>
    <mergeCell ref="I486:J486"/>
    <mergeCell ref="C184:H184"/>
    <mergeCell ref="C185:H185"/>
    <mergeCell ref="C186:H186"/>
    <mergeCell ref="C181:H181"/>
    <mergeCell ref="C182:H182"/>
    <mergeCell ref="C183:H183"/>
    <mergeCell ref="C175:H175"/>
    <mergeCell ref="I175:J175"/>
    <mergeCell ref="C176:H176"/>
    <mergeCell ref="I176:J176"/>
    <mergeCell ref="C178:J178"/>
    <mergeCell ref="C180:H180"/>
    <mergeCell ref="I180:J180"/>
    <mergeCell ref="C173:H173"/>
    <mergeCell ref="I173:J173"/>
    <mergeCell ref="C174:H174"/>
    <mergeCell ref="I174:J174"/>
    <mergeCell ref="C169:H169"/>
    <mergeCell ref="I169:J169"/>
    <mergeCell ref="C170:H170"/>
    <mergeCell ref="I170:J170"/>
    <mergeCell ref="C171:H171"/>
    <mergeCell ref="I171:J171"/>
    <mergeCell ref="C165:J165"/>
    <mergeCell ref="C167:H167"/>
    <mergeCell ref="I167:J167"/>
    <mergeCell ref="C168:H168"/>
    <mergeCell ref="I168:J168"/>
    <mergeCell ref="C157:H157"/>
    <mergeCell ref="C161:H161"/>
    <mergeCell ref="C162:H162"/>
    <mergeCell ref="C172:H172"/>
    <mergeCell ref="I172:J172"/>
    <mergeCell ref="I162:J162"/>
    <mergeCell ref="I161:J161"/>
    <mergeCell ref="I157:J157"/>
    <mergeCell ref="C153:H153"/>
    <mergeCell ref="C145:H145"/>
    <mergeCell ref="C146:H146"/>
    <mergeCell ref="C147:H147"/>
    <mergeCell ref="C144:H144"/>
    <mergeCell ref="C163:H163"/>
    <mergeCell ref="I163:J163"/>
    <mergeCell ref="I151:J151"/>
    <mergeCell ref="I153:J153"/>
    <mergeCell ref="I152:J152"/>
    <mergeCell ref="I156:J156"/>
    <mergeCell ref="I155:J155"/>
    <mergeCell ref="I154:J154"/>
    <mergeCell ref="I144:J144"/>
    <mergeCell ref="I147:J147"/>
    <mergeCell ref="I146:J146"/>
    <mergeCell ref="I145:J145"/>
    <mergeCell ref="C118:H118"/>
    <mergeCell ref="I118:J118"/>
    <mergeCell ref="C132:H132"/>
    <mergeCell ref="I132:J132"/>
    <mergeCell ref="C253:H253"/>
    <mergeCell ref="I253:J253"/>
    <mergeCell ref="I251:J251"/>
    <mergeCell ref="C252:H252"/>
    <mergeCell ref="I252:J252"/>
    <mergeCell ref="C244:H244"/>
    <mergeCell ref="I244:J244"/>
    <mergeCell ref="B246:J246"/>
    <mergeCell ref="C248:H248"/>
    <mergeCell ref="I248:J248"/>
    <mergeCell ref="C249:H249"/>
    <mergeCell ref="I249:J249"/>
    <mergeCell ref="I230:J230"/>
    <mergeCell ref="C231:H231"/>
    <mergeCell ref="I231:J231"/>
    <mergeCell ref="B219:J219"/>
    <mergeCell ref="C135:H135"/>
    <mergeCell ref="C136:H136"/>
    <mergeCell ref="C243:H243"/>
    <mergeCell ref="I243:J243"/>
    <mergeCell ref="B236:J236"/>
    <mergeCell ref="C238:H238"/>
    <mergeCell ref="I238:J238"/>
    <mergeCell ref="C250:H250"/>
    <mergeCell ref="I250:J250"/>
    <mergeCell ref="C251:H251"/>
    <mergeCell ref="C121:H121"/>
    <mergeCell ref="I121:J121"/>
    <mergeCell ref="C137:H137"/>
    <mergeCell ref="C151:H151"/>
    <mergeCell ref="C133:H133"/>
    <mergeCell ref="I133:J133"/>
    <mergeCell ref="C134:H134"/>
    <mergeCell ref="I134:J134"/>
    <mergeCell ref="C128:H128"/>
    <mergeCell ref="I128:J128"/>
    <mergeCell ref="B139:J139"/>
    <mergeCell ref="C141:J141"/>
    <mergeCell ref="C143:H143"/>
    <mergeCell ref="I143:J143"/>
    <mergeCell ref="C154:H154"/>
    <mergeCell ref="C155:H155"/>
    <mergeCell ref="I225:J225"/>
    <mergeCell ref="C229:H229"/>
    <mergeCell ref="B110:J110"/>
    <mergeCell ref="C116:H116"/>
    <mergeCell ref="I116:J116"/>
    <mergeCell ref="C115:H115"/>
    <mergeCell ref="I115:J115"/>
    <mergeCell ref="C114:H114"/>
    <mergeCell ref="I114:J114"/>
    <mergeCell ref="C254:H254"/>
    <mergeCell ref="I254:J254"/>
    <mergeCell ref="C239:H239"/>
    <mergeCell ref="I239:J239"/>
    <mergeCell ref="C240:H240"/>
    <mergeCell ref="I240:J240"/>
    <mergeCell ref="C232:H232"/>
    <mergeCell ref="I232:J232"/>
    <mergeCell ref="C233:H233"/>
    <mergeCell ref="I233:J233"/>
    <mergeCell ref="C234:H234"/>
    <mergeCell ref="I234:J234"/>
    <mergeCell ref="C241:H241"/>
    <mergeCell ref="I241:J241"/>
    <mergeCell ref="C242:H242"/>
    <mergeCell ref="I242:J242"/>
    <mergeCell ref="B227:J227"/>
    <mergeCell ref="I229:J229"/>
    <mergeCell ref="C230:H230"/>
    <mergeCell ref="C127:H127"/>
    <mergeCell ref="I127:J127"/>
    <mergeCell ref="C124:H124"/>
    <mergeCell ref="I124:J124"/>
    <mergeCell ref="C122:H122"/>
    <mergeCell ref="C212:J212"/>
    <mergeCell ref="C215:H215"/>
    <mergeCell ref="I215:J215"/>
    <mergeCell ref="C216:H216"/>
    <mergeCell ref="I216:J216"/>
    <mergeCell ref="C217:H217"/>
    <mergeCell ref="I217:J217"/>
    <mergeCell ref="C204:H204"/>
    <mergeCell ref="I204:J204"/>
    <mergeCell ref="C205:H205"/>
    <mergeCell ref="I205:J205"/>
    <mergeCell ref="B207:J207"/>
    <mergeCell ref="C224:H224"/>
    <mergeCell ref="I224:J224"/>
    <mergeCell ref="C225:H225"/>
    <mergeCell ref="C156:H156"/>
    <mergeCell ref="C152:H152"/>
    <mergeCell ref="C105:H105"/>
    <mergeCell ref="I105:J105"/>
    <mergeCell ref="C99:H99"/>
    <mergeCell ref="I99:J99"/>
    <mergeCell ref="C101:J101"/>
    <mergeCell ref="C103:H103"/>
    <mergeCell ref="I103:J103"/>
    <mergeCell ref="C104:H104"/>
    <mergeCell ref="I104:J104"/>
    <mergeCell ref="C93:H93"/>
    <mergeCell ref="I93:J93"/>
    <mergeCell ref="C95:J95"/>
    <mergeCell ref="C97:H97"/>
    <mergeCell ref="I97:J97"/>
    <mergeCell ref="C98:H98"/>
    <mergeCell ref="I98:J98"/>
    <mergeCell ref="C90:H90"/>
    <mergeCell ref="I90:J90"/>
    <mergeCell ref="C91:H91"/>
    <mergeCell ref="I91:J91"/>
    <mergeCell ref="C92:H92"/>
    <mergeCell ref="I92:J92"/>
    <mergeCell ref="C83:H83"/>
    <mergeCell ref="I83:J83"/>
    <mergeCell ref="C86:J86"/>
    <mergeCell ref="C88:H88"/>
    <mergeCell ref="I88:J88"/>
    <mergeCell ref="C89:H89"/>
    <mergeCell ref="I89:J89"/>
    <mergeCell ref="C80:H80"/>
    <mergeCell ref="I80:J80"/>
    <mergeCell ref="C81:H81"/>
    <mergeCell ref="I81:J81"/>
    <mergeCell ref="C82:H82"/>
    <mergeCell ref="I82:J82"/>
    <mergeCell ref="C73:H73"/>
    <mergeCell ref="I73:J73"/>
    <mergeCell ref="C74:H74"/>
    <mergeCell ref="I74:J74"/>
    <mergeCell ref="B76:J76"/>
    <mergeCell ref="C78:J78"/>
    <mergeCell ref="B69:J69"/>
    <mergeCell ref="C71:H71"/>
    <mergeCell ref="I71:J71"/>
    <mergeCell ref="C72:H72"/>
    <mergeCell ref="I72:J72"/>
    <mergeCell ref="C62:H62"/>
    <mergeCell ref="I62:J62"/>
    <mergeCell ref="C63:H63"/>
    <mergeCell ref="I63:J63"/>
    <mergeCell ref="C64:H64"/>
    <mergeCell ref="I64:J64"/>
    <mergeCell ref="C56:H56"/>
    <mergeCell ref="I56:J56"/>
    <mergeCell ref="C58:J58"/>
    <mergeCell ref="C60:H60"/>
    <mergeCell ref="I60:J60"/>
    <mergeCell ref="C61:H61"/>
    <mergeCell ref="I61:J61"/>
    <mergeCell ref="C53:H53"/>
    <mergeCell ref="I53:J53"/>
    <mergeCell ref="C54:H54"/>
    <mergeCell ref="I54:J54"/>
    <mergeCell ref="C55:H55"/>
    <mergeCell ref="I55:J55"/>
    <mergeCell ref="C36:H36"/>
    <mergeCell ref="I36:J36"/>
    <mergeCell ref="B38:J38"/>
    <mergeCell ref="C46:H46"/>
    <mergeCell ref="I46:J46"/>
    <mergeCell ref="B48:J48"/>
    <mergeCell ref="C50:J50"/>
    <mergeCell ref="C52:H52"/>
    <mergeCell ref="I52:J52"/>
    <mergeCell ref="C41:J41"/>
    <mergeCell ref="C43:H43"/>
    <mergeCell ref="I43:J43"/>
    <mergeCell ref="C44:H44"/>
    <mergeCell ref="I44:J44"/>
    <mergeCell ref="C45:H45"/>
    <mergeCell ref="I45:J45"/>
    <mergeCell ref="C10:H10"/>
    <mergeCell ref="I10:J10"/>
    <mergeCell ref="C11:H11"/>
    <mergeCell ref="I11:J11"/>
    <mergeCell ref="C19:H19"/>
    <mergeCell ref="I19:J19"/>
    <mergeCell ref="B21:J21"/>
    <mergeCell ref="C25:H25"/>
    <mergeCell ref="I25:J25"/>
    <mergeCell ref="C12:H12"/>
    <mergeCell ref="I12:J12"/>
    <mergeCell ref="C15:J15"/>
    <mergeCell ref="C17:H17"/>
    <mergeCell ref="I17:J17"/>
    <mergeCell ref="C18:H18"/>
    <mergeCell ref="I18:J1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966"/>
  <sheetViews>
    <sheetView zoomScale="70" zoomScaleNormal="70" workbookViewId="0">
      <pane ySplit="2" topLeftCell="A3" activePane="bottomLeft" state="frozen"/>
      <selection pane="bottomLeft" activeCell="G4" sqref="G4"/>
    </sheetView>
  </sheetViews>
  <sheetFormatPr defaultColWidth="11.33203125" defaultRowHeight="15" customHeight="1"/>
  <cols>
    <col min="1" max="1" width="18.6640625" customWidth="1"/>
    <col min="2" max="2" width="68.109375" customWidth="1"/>
    <col min="3" max="3" width="11" customWidth="1"/>
    <col min="4" max="4" width="8.6640625" customWidth="1"/>
    <col min="5" max="5" width="9.109375" customWidth="1"/>
    <col min="6" max="6" width="14.33203125" customWidth="1"/>
    <col min="7" max="7" width="12.88671875" customWidth="1"/>
    <col min="8" max="8" width="14.109375" customWidth="1"/>
    <col min="9" max="9" width="100.109375" customWidth="1"/>
    <col min="10" max="11" width="7.5546875" customWidth="1"/>
    <col min="12" max="12" width="11.88671875" customWidth="1"/>
    <col min="13" max="13" width="13.33203125" customWidth="1"/>
    <col min="14" max="28" width="7.5546875" customWidth="1"/>
  </cols>
  <sheetData>
    <row r="1" spans="1:28" ht="96" customHeight="1">
      <c r="A1" s="1353"/>
      <c r="B1" s="592" t="s">
        <v>5239</v>
      </c>
      <c r="C1" s="2168" t="s">
        <v>5673</v>
      </c>
      <c r="D1" s="2169"/>
      <c r="E1" s="2169"/>
      <c r="F1" s="2169"/>
      <c r="G1" s="632"/>
      <c r="H1" s="5"/>
      <c r="I1" s="7"/>
      <c r="J1" s="7"/>
      <c r="K1" s="7"/>
      <c r="L1" s="7"/>
      <c r="M1" s="7"/>
      <c r="N1" s="7"/>
      <c r="O1" s="7"/>
      <c r="P1" s="7"/>
      <c r="Q1" s="7"/>
      <c r="R1" s="7"/>
      <c r="S1" s="7"/>
      <c r="T1" s="7"/>
      <c r="U1" s="7"/>
      <c r="V1" s="7"/>
      <c r="W1" s="7"/>
      <c r="X1" s="7"/>
      <c r="Y1" s="7"/>
      <c r="Z1" s="7"/>
      <c r="AA1" s="7"/>
      <c r="AB1" s="7"/>
    </row>
    <row r="2" spans="1:28" ht="96" customHeight="1" thickBot="1">
      <c r="A2" s="596" t="s">
        <v>2</v>
      </c>
      <c r="B2" s="597" t="s">
        <v>4</v>
      </c>
      <c r="C2" s="598" t="s">
        <v>5</v>
      </c>
      <c r="D2" s="598" t="s">
        <v>6</v>
      </c>
      <c r="E2" s="598" t="s">
        <v>7</v>
      </c>
      <c r="F2" s="599" t="s">
        <v>8686</v>
      </c>
      <c r="G2" s="599" t="s">
        <v>5481</v>
      </c>
      <c r="H2" s="599" t="s">
        <v>5482</v>
      </c>
      <c r="I2" s="618"/>
      <c r="J2" s="7"/>
      <c r="K2" s="7"/>
      <c r="L2" s="7"/>
      <c r="M2" s="7"/>
      <c r="N2" s="7"/>
      <c r="O2" s="7"/>
      <c r="P2" s="7"/>
      <c r="Q2" s="7"/>
      <c r="R2" s="7"/>
      <c r="S2" s="7"/>
      <c r="T2" s="7"/>
      <c r="U2" s="7"/>
      <c r="V2" s="7"/>
      <c r="W2" s="7"/>
      <c r="X2" s="7"/>
      <c r="Y2" s="7"/>
      <c r="Z2" s="7"/>
      <c r="AA2" s="7"/>
      <c r="AB2" s="7"/>
    </row>
    <row r="3" spans="1:28" ht="156" customHeight="1">
      <c r="A3" s="600"/>
      <c r="B3" s="946" t="s">
        <v>5513</v>
      </c>
      <c r="C3" s="601"/>
      <c r="D3" s="601"/>
      <c r="E3" s="601"/>
      <c r="F3" s="602"/>
      <c r="G3" s="602"/>
      <c r="H3" s="603"/>
      <c r="I3" s="621"/>
      <c r="J3" s="630"/>
      <c r="K3" s="630"/>
      <c r="L3" s="630"/>
      <c r="M3" s="630"/>
      <c r="N3" s="630"/>
      <c r="O3" s="630"/>
      <c r="P3" s="630"/>
      <c r="Q3" s="630"/>
      <c r="R3" s="630"/>
      <c r="S3" s="7"/>
      <c r="T3" s="7"/>
      <c r="U3" s="7"/>
      <c r="V3" s="7"/>
      <c r="W3" s="7"/>
      <c r="X3" s="7"/>
      <c r="Y3" s="7"/>
      <c r="Z3" s="7"/>
      <c r="AA3" s="7"/>
      <c r="AB3" s="7"/>
    </row>
    <row r="4" spans="1:28" ht="15.75" customHeight="1">
      <c r="A4" s="604" t="s">
        <v>9</v>
      </c>
      <c r="B4" s="17" t="str">
        <f>CONCATENATE("Electropalan Semi-Profesional ",C4," kg, ",E4," metri cablu - ",A4)</f>
        <v>Electropalan Semi-Profesional 100 kg, 16 metri cablu - IORI-DM100E-16m</v>
      </c>
      <c r="C4" s="18">
        <v>100</v>
      </c>
      <c r="D4" s="18">
        <v>15</v>
      </c>
      <c r="E4" s="18">
        <v>16</v>
      </c>
      <c r="F4" s="20">
        <f>G4*0.78</f>
        <v>1123.3622400000002</v>
      </c>
      <c r="G4" s="1949">
        <v>1440.2080000000001</v>
      </c>
      <c r="H4" s="605">
        <f>G4*1.19</f>
        <v>1713.84752</v>
      </c>
      <c r="I4" s="622"/>
      <c r="J4" s="630"/>
      <c r="K4" s="630"/>
      <c r="L4" s="630"/>
      <c r="M4" s="630"/>
      <c r="N4" s="630"/>
      <c r="O4" s="630"/>
      <c r="P4" s="630"/>
      <c r="Q4" s="630"/>
      <c r="R4" s="630"/>
      <c r="S4" s="7"/>
      <c r="T4" s="7"/>
      <c r="U4" s="7"/>
      <c r="V4" s="7"/>
      <c r="W4" s="7"/>
      <c r="X4" s="7"/>
      <c r="Y4" s="7"/>
      <c r="Z4" s="7"/>
      <c r="AA4" s="7"/>
      <c r="AB4" s="7"/>
    </row>
    <row r="5" spans="1:28" ht="15.75" customHeight="1">
      <c r="A5" s="604" t="s">
        <v>17</v>
      </c>
      <c r="B5" s="17" t="str">
        <f>CONCATENATE("Electropalan Semi-Profesional ",C5," kg, ",E5," metri cablu - ",A5)</f>
        <v>Electropalan Semi-Profesional 150 kg, 18 metri cablu - IORI-DM150E-18m</v>
      </c>
      <c r="C5" s="18">
        <v>150</v>
      </c>
      <c r="D5" s="18">
        <v>21</v>
      </c>
      <c r="E5" s="18">
        <v>18</v>
      </c>
      <c r="F5" s="20">
        <f t="shared" ref="F5:F68" si="0">G5*0.78</f>
        <v>1722.0403200000001</v>
      </c>
      <c r="G5" s="1949">
        <v>2207.7440000000001</v>
      </c>
      <c r="H5" s="605">
        <f t="shared" ref="H5:H68" si="1">G5*1.19</f>
        <v>2627.2153600000001</v>
      </c>
      <c r="I5" s="622"/>
      <c r="J5" s="630"/>
      <c r="K5" s="630"/>
      <c r="L5" s="630"/>
      <c r="M5" s="630"/>
      <c r="N5" s="630"/>
      <c r="O5" s="630"/>
      <c r="P5" s="630"/>
      <c r="Q5" s="630"/>
      <c r="R5" s="630"/>
      <c r="S5" s="7"/>
      <c r="T5" s="7"/>
      <c r="U5" s="7"/>
      <c r="V5" s="7"/>
      <c r="W5" s="7"/>
      <c r="X5" s="7"/>
      <c r="Y5" s="7"/>
      <c r="Z5" s="7"/>
      <c r="AA5" s="7"/>
      <c r="AB5" s="7"/>
    </row>
    <row r="6" spans="1:28" ht="15.75" customHeight="1">
      <c r="A6" s="604" t="s">
        <v>20</v>
      </c>
      <c r="B6" s="17" t="str">
        <f t="shared" ref="B6:B12" si="2">CONCATENATE("Electropalan Profesional ",C6," kg, ",E6," metri cablu - ",A6)</f>
        <v>Electropalan Profesional 200 kg, 50 metri cablu - IORI-DM200I-50m</v>
      </c>
      <c r="C6" s="18">
        <v>200</v>
      </c>
      <c r="D6" s="18">
        <v>25</v>
      </c>
      <c r="E6" s="18">
        <v>50</v>
      </c>
      <c r="F6" s="20">
        <f t="shared" si="0"/>
        <v>2206.3641600000001</v>
      </c>
      <c r="G6" s="1949">
        <v>2828.672</v>
      </c>
      <c r="H6" s="605">
        <f t="shared" si="1"/>
        <v>3366.1196799999998</v>
      </c>
      <c r="I6" s="622"/>
      <c r="J6" s="630"/>
      <c r="K6" s="630"/>
      <c r="L6" s="630"/>
      <c r="M6" s="630"/>
      <c r="N6" s="630"/>
      <c r="O6" s="630"/>
      <c r="P6" s="630"/>
      <c r="Q6" s="630"/>
      <c r="R6" s="630"/>
      <c r="S6" s="7"/>
      <c r="T6" s="7"/>
      <c r="U6" s="7"/>
      <c r="V6" s="7"/>
      <c r="W6" s="7"/>
      <c r="X6" s="7"/>
      <c r="Y6" s="7"/>
      <c r="Z6" s="7"/>
      <c r="AA6" s="7"/>
      <c r="AB6" s="7"/>
    </row>
    <row r="7" spans="1:28" ht="15.75" customHeight="1">
      <c r="A7" s="606" t="s">
        <v>23</v>
      </c>
      <c r="B7" s="27" t="str">
        <f t="shared" si="2"/>
        <v>Electropalan Profesional 200 kg, 50 metri cablu - IORI-DM200I-VX50m</v>
      </c>
      <c r="C7" s="18">
        <v>200</v>
      </c>
      <c r="D7" s="29">
        <v>38</v>
      </c>
      <c r="E7" s="18">
        <v>50</v>
      </c>
      <c r="F7" s="20">
        <f t="shared" si="0"/>
        <v>2485.52304</v>
      </c>
      <c r="G7" s="1949">
        <v>3186.5680000000002</v>
      </c>
      <c r="H7" s="605">
        <f t="shared" si="1"/>
        <v>3792.0159200000003</v>
      </c>
      <c r="I7" s="622"/>
      <c r="J7" s="630"/>
      <c r="K7" s="630"/>
      <c r="L7" s="630"/>
      <c r="M7" s="630"/>
      <c r="N7" s="630"/>
      <c r="O7" s="630"/>
      <c r="P7" s="630"/>
      <c r="Q7" s="630"/>
      <c r="R7" s="630"/>
      <c r="S7" s="7"/>
      <c r="T7" s="7"/>
      <c r="U7" s="7"/>
      <c r="V7" s="7"/>
      <c r="W7" s="7"/>
      <c r="X7" s="7"/>
      <c r="Y7" s="7"/>
      <c r="Z7" s="7"/>
      <c r="AA7" s="7"/>
      <c r="AB7" s="7"/>
    </row>
    <row r="8" spans="1:28" ht="15.75" customHeight="1">
      <c r="A8" s="604" t="s">
        <v>9428</v>
      </c>
      <c r="B8" s="17" t="str">
        <f t="shared" si="2"/>
        <v>Electropalan Profesional 200 kg, 100 metri cablu - IORI-DM200ITL-100m</v>
      </c>
      <c r="C8" s="18">
        <v>200</v>
      </c>
      <c r="D8" s="18">
        <v>25</v>
      </c>
      <c r="E8" s="18">
        <v>100</v>
      </c>
      <c r="F8" s="20">
        <f t="shared" si="0"/>
        <v>3723.2395200000001</v>
      </c>
      <c r="G8" s="1949">
        <v>4773.384</v>
      </c>
      <c r="H8" s="605">
        <f t="shared" si="1"/>
        <v>5680.3269599999994</v>
      </c>
      <c r="I8" s="622"/>
      <c r="J8" s="630"/>
      <c r="K8" s="630"/>
      <c r="L8" s="630"/>
      <c r="M8" s="630"/>
      <c r="N8" s="630"/>
      <c r="O8" s="630"/>
      <c r="P8" s="630"/>
      <c r="Q8" s="630"/>
      <c r="R8" s="630"/>
      <c r="S8" s="7"/>
      <c r="T8" s="7"/>
      <c r="U8" s="7"/>
      <c r="V8" s="7"/>
      <c r="W8" s="7"/>
      <c r="X8" s="7"/>
      <c r="Y8" s="7"/>
      <c r="Z8" s="7"/>
      <c r="AA8" s="7"/>
      <c r="AB8" s="7"/>
    </row>
    <row r="9" spans="1:28" ht="15.75" customHeight="1">
      <c r="A9" s="606" t="s">
        <v>4312</v>
      </c>
      <c r="B9" s="27" t="str">
        <f t="shared" si="2"/>
        <v>Electropalan Profesional 150 kg, 100 metri cablu - IORI-DM150ITL-VX100m</v>
      </c>
      <c r="C9" s="18">
        <v>150</v>
      </c>
      <c r="D9" s="29">
        <v>38</v>
      </c>
      <c r="E9" s="18">
        <v>100</v>
      </c>
      <c r="F9" s="20">
        <f t="shared" si="0"/>
        <v>4197.4732800000011</v>
      </c>
      <c r="G9" s="1949">
        <v>5381.3760000000011</v>
      </c>
      <c r="H9" s="605">
        <f t="shared" si="1"/>
        <v>6403.8374400000012</v>
      </c>
      <c r="I9" s="622"/>
      <c r="J9" s="630"/>
      <c r="K9" s="630"/>
      <c r="L9" s="630"/>
      <c r="M9" s="630"/>
      <c r="N9" s="630"/>
      <c r="O9" s="630"/>
      <c r="P9" s="630"/>
      <c r="Q9" s="630"/>
      <c r="R9" s="630"/>
      <c r="S9" s="7"/>
      <c r="T9" s="7"/>
      <c r="U9" s="7"/>
      <c r="V9" s="7"/>
      <c r="W9" s="7"/>
      <c r="X9" s="7"/>
      <c r="Y9" s="7"/>
      <c r="Z9" s="7"/>
      <c r="AA9" s="7"/>
      <c r="AB9" s="7"/>
    </row>
    <row r="10" spans="1:28" ht="15.75" customHeight="1">
      <c r="A10" s="604" t="s">
        <v>31</v>
      </c>
      <c r="B10" s="17" t="str">
        <f t="shared" si="2"/>
        <v>Electropalan Profesional 200 kg, 18 metri cablu - IORI-DM200APE-18m</v>
      </c>
      <c r="C10" s="18">
        <v>200</v>
      </c>
      <c r="D10" s="18">
        <v>20</v>
      </c>
      <c r="E10" s="18">
        <v>18</v>
      </c>
      <c r="F10" s="20">
        <f t="shared" si="0"/>
        <v>2387.9856000000004</v>
      </c>
      <c r="G10" s="1949">
        <v>3061.5200000000004</v>
      </c>
      <c r="H10" s="605">
        <f t="shared" si="1"/>
        <v>3643.2088000000003</v>
      </c>
      <c r="I10" s="622"/>
      <c r="J10" s="630"/>
      <c r="K10" s="630"/>
      <c r="L10" s="630"/>
      <c r="M10" s="630"/>
      <c r="N10" s="630"/>
      <c r="O10" s="630"/>
      <c r="P10" s="630"/>
      <c r="Q10" s="630"/>
      <c r="R10" s="630"/>
      <c r="S10" s="7"/>
      <c r="T10" s="7"/>
      <c r="U10" s="7"/>
      <c r="V10" s="7"/>
      <c r="W10" s="7"/>
      <c r="X10" s="7"/>
      <c r="Y10" s="7"/>
      <c r="Z10" s="7"/>
      <c r="AA10" s="7"/>
      <c r="AB10" s="7"/>
    </row>
    <row r="11" spans="1:28" ht="15.75" customHeight="1">
      <c r="A11" s="604" t="s">
        <v>9429</v>
      </c>
      <c r="B11" s="17" t="str">
        <f t="shared" si="2"/>
        <v>Electropalan Profesional 200 kg, 50 metri cablu - IORI-DM200AP-50m</v>
      </c>
      <c r="C11" s="18">
        <v>200</v>
      </c>
      <c r="D11" s="18">
        <v>21</v>
      </c>
      <c r="E11" s="18">
        <v>50</v>
      </c>
      <c r="F11" s="20">
        <f t="shared" si="0"/>
        <v>2707.5048000000002</v>
      </c>
      <c r="G11" s="1949">
        <v>3471.1600000000003</v>
      </c>
      <c r="H11" s="605">
        <f t="shared" si="1"/>
        <v>4130.6804000000002</v>
      </c>
      <c r="I11" s="622"/>
      <c r="J11" s="630"/>
      <c r="K11" s="630"/>
      <c r="L11" s="630"/>
      <c r="M11" s="630"/>
      <c r="N11" s="630"/>
      <c r="O11" s="630"/>
      <c r="P11" s="630"/>
      <c r="Q11" s="630"/>
      <c r="R11" s="630"/>
      <c r="S11" s="7"/>
      <c r="T11" s="7"/>
      <c r="U11" s="7"/>
      <c r="V11" s="7"/>
      <c r="W11" s="7"/>
      <c r="X11" s="7"/>
      <c r="Y11" s="7"/>
      <c r="Z11" s="7"/>
      <c r="AA11" s="7"/>
      <c r="AB11" s="7"/>
    </row>
    <row r="12" spans="1:28" ht="15.75" customHeight="1" thickBot="1">
      <c r="A12" s="607" t="s">
        <v>38</v>
      </c>
      <c r="B12" s="608" t="str">
        <f t="shared" si="2"/>
        <v>Electropalan Profesional 200 kg, 50 metri cablu - IORI-DM200A-VX50m</v>
      </c>
      <c r="C12" s="609">
        <v>200</v>
      </c>
      <c r="D12" s="610">
        <v>38</v>
      </c>
      <c r="E12" s="609">
        <v>50</v>
      </c>
      <c r="F12" s="611">
        <f t="shared" si="0"/>
        <v>2875.6728000000003</v>
      </c>
      <c r="G12" s="1997">
        <v>3686.76</v>
      </c>
      <c r="H12" s="612">
        <f t="shared" si="1"/>
        <v>4387.2444000000005</v>
      </c>
      <c r="I12" s="622"/>
      <c r="J12" s="630"/>
      <c r="K12" s="630"/>
      <c r="L12" s="630"/>
      <c r="M12" s="630"/>
      <c r="N12" s="630"/>
      <c r="O12" s="630"/>
      <c r="P12" s="630"/>
      <c r="Q12" s="630"/>
      <c r="R12" s="630"/>
      <c r="S12" s="7"/>
      <c r="T12" s="7"/>
      <c r="U12" s="7"/>
      <c r="V12" s="7"/>
      <c r="W12" s="7"/>
      <c r="X12" s="7"/>
      <c r="Y12" s="7"/>
      <c r="Z12" s="7"/>
      <c r="AA12" s="7"/>
      <c r="AB12" s="7"/>
    </row>
    <row r="13" spans="1:28" ht="15.75" customHeight="1">
      <c r="A13" s="635"/>
      <c r="B13" s="634" t="s">
        <v>5244</v>
      </c>
      <c r="C13" s="593"/>
      <c r="D13" s="617"/>
      <c r="E13" s="593"/>
      <c r="F13" s="595"/>
      <c r="G13" s="595"/>
      <c r="H13" s="595"/>
      <c r="I13" s="622"/>
      <c r="J13" s="630"/>
      <c r="K13" s="630"/>
      <c r="L13" s="630"/>
      <c r="M13" s="630"/>
      <c r="N13" s="630"/>
      <c r="O13" s="630"/>
      <c r="P13" s="630"/>
      <c r="Q13" s="630"/>
      <c r="R13" s="630"/>
      <c r="S13" s="7"/>
      <c r="T13" s="7"/>
      <c r="U13" s="7"/>
      <c r="V13" s="7"/>
      <c r="W13" s="7"/>
      <c r="X13" s="7"/>
      <c r="Y13" s="7"/>
      <c r="Z13" s="7"/>
      <c r="AA13" s="7"/>
      <c r="AB13" s="7"/>
    </row>
    <row r="14" spans="1:28" ht="30.95" customHeight="1">
      <c r="A14" s="673" t="s">
        <v>133</v>
      </c>
      <c r="B14" s="674" t="s">
        <v>5245</v>
      </c>
      <c r="C14" s="675"/>
      <c r="D14" s="676"/>
      <c r="E14" s="676"/>
      <c r="F14" s="677">
        <f t="shared" si="0"/>
        <v>464.14368000000007</v>
      </c>
      <c r="G14" s="1951">
        <v>595.05600000000004</v>
      </c>
      <c r="H14" s="678">
        <f t="shared" si="1"/>
        <v>708.11663999999996</v>
      </c>
      <c r="I14" s="622"/>
      <c r="J14" s="630"/>
      <c r="K14" s="630"/>
      <c r="L14" s="630"/>
      <c r="M14" s="630"/>
      <c r="N14" s="630"/>
      <c r="O14" s="630"/>
      <c r="P14" s="630"/>
      <c r="Q14" s="630"/>
      <c r="R14" s="630"/>
      <c r="S14" s="7"/>
      <c r="T14" s="7"/>
      <c r="U14" s="7"/>
      <c r="V14" s="7"/>
      <c r="W14" s="7"/>
      <c r="X14" s="7"/>
      <c r="Y14" s="7"/>
      <c r="Z14" s="7"/>
      <c r="AA14" s="7"/>
      <c r="AB14" s="7"/>
    </row>
    <row r="15" spans="1:28" ht="30.95" customHeight="1">
      <c r="A15" s="673" t="s">
        <v>136</v>
      </c>
      <c r="B15" s="674" t="s">
        <v>5246</v>
      </c>
      <c r="C15" s="675"/>
      <c r="D15" s="676"/>
      <c r="E15" s="676"/>
      <c r="F15" s="677">
        <f t="shared" si="0"/>
        <v>511.23072000000008</v>
      </c>
      <c r="G15" s="1951">
        <v>655.42400000000009</v>
      </c>
      <c r="H15" s="678">
        <f t="shared" si="1"/>
        <v>779.95456000000013</v>
      </c>
      <c r="I15" s="622"/>
      <c r="J15" s="630"/>
      <c r="K15" s="630"/>
      <c r="L15" s="630"/>
      <c r="M15" s="630"/>
      <c r="N15" s="630"/>
      <c r="O15" s="630"/>
      <c r="P15" s="630"/>
      <c r="Q15" s="630"/>
      <c r="R15" s="630"/>
      <c r="S15" s="7"/>
      <c r="T15" s="7"/>
      <c r="U15" s="7"/>
      <c r="V15" s="7"/>
      <c r="W15" s="7"/>
      <c r="X15" s="7"/>
      <c r="Y15" s="7"/>
      <c r="Z15" s="7"/>
      <c r="AA15" s="7"/>
      <c r="AB15" s="7"/>
    </row>
    <row r="16" spans="1:28" ht="30.95" customHeight="1" thickBot="1">
      <c r="A16" s="679" t="s">
        <v>139</v>
      </c>
      <c r="B16" s="680" t="s">
        <v>5247</v>
      </c>
      <c r="C16" s="681"/>
      <c r="D16" s="682"/>
      <c r="E16" s="682"/>
      <c r="F16" s="683">
        <f t="shared" si="0"/>
        <v>639.03840000000014</v>
      </c>
      <c r="G16" s="1952">
        <v>819.28000000000009</v>
      </c>
      <c r="H16" s="684">
        <f t="shared" si="1"/>
        <v>974.94320000000005</v>
      </c>
      <c r="I16" s="623"/>
      <c r="J16" s="630"/>
      <c r="K16" s="630"/>
      <c r="L16" s="630"/>
      <c r="M16" s="630"/>
      <c r="N16" s="630"/>
      <c r="O16" s="630"/>
      <c r="P16" s="630"/>
      <c r="Q16" s="630"/>
      <c r="R16" s="630"/>
      <c r="S16" s="7"/>
      <c r="T16" s="7"/>
      <c r="U16" s="7"/>
      <c r="V16" s="7"/>
      <c r="W16" s="7"/>
      <c r="X16" s="7"/>
      <c r="Y16" s="7"/>
      <c r="Z16" s="7"/>
      <c r="AA16" s="7"/>
      <c r="AB16" s="7"/>
    </row>
    <row r="17" spans="1:28" ht="15.75" customHeight="1">
      <c r="A17" s="615"/>
      <c r="B17" s="616"/>
      <c r="C17" s="593"/>
      <c r="D17" s="617"/>
      <c r="E17" s="593"/>
      <c r="F17" s="595"/>
      <c r="G17" s="595"/>
      <c r="H17" s="595"/>
      <c r="I17" s="7"/>
      <c r="J17" s="630"/>
      <c r="K17" s="630"/>
      <c r="L17" s="630"/>
      <c r="M17" s="630"/>
      <c r="N17" s="630"/>
      <c r="O17" s="630"/>
      <c r="P17" s="630"/>
      <c r="Q17" s="630"/>
      <c r="R17" s="630"/>
      <c r="S17" s="7"/>
      <c r="T17" s="7"/>
      <c r="U17" s="7"/>
      <c r="V17" s="7"/>
      <c r="W17" s="7"/>
      <c r="X17" s="7"/>
      <c r="Y17" s="7"/>
      <c r="Z17" s="7"/>
      <c r="AA17" s="7"/>
      <c r="AB17" s="7"/>
    </row>
    <row r="18" spans="1:28" ht="15.75" customHeight="1" thickBot="1">
      <c r="A18" s="593"/>
      <c r="B18" s="594"/>
      <c r="C18" s="593"/>
      <c r="D18" s="593"/>
      <c r="E18" s="593"/>
      <c r="F18" s="595"/>
      <c r="G18" s="595"/>
      <c r="H18" s="595"/>
      <c r="I18" s="7"/>
      <c r="J18" s="630"/>
      <c r="K18" s="630"/>
      <c r="L18" s="630"/>
      <c r="M18" s="630"/>
      <c r="N18" s="630"/>
      <c r="O18" s="630"/>
      <c r="P18" s="630"/>
      <c r="Q18" s="630"/>
      <c r="R18" s="630"/>
      <c r="S18" s="7"/>
      <c r="T18" s="7"/>
      <c r="U18" s="7"/>
      <c r="V18" s="7"/>
      <c r="W18" s="7"/>
      <c r="X18" s="7"/>
      <c r="Y18" s="7"/>
      <c r="Z18" s="7"/>
      <c r="AA18" s="7"/>
      <c r="AB18" s="7"/>
    </row>
    <row r="19" spans="1:28" ht="156" customHeight="1">
      <c r="A19" s="589"/>
      <c r="B19" s="629" t="s">
        <v>5241</v>
      </c>
      <c r="C19" s="590"/>
      <c r="D19" s="590"/>
      <c r="E19" s="590"/>
      <c r="F19" s="590"/>
      <c r="G19" s="590"/>
      <c r="H19" s="591"/>
      <c r="I19" s="621"/>
      <c r="J19" s="630"/>
      <c r="K19" s="630"/>
      <c r="L19" s="630"/>
      <c r="M19" s="630"/>
      <c r="N19" s="630"/>
      <c r="O19" s="630"/>
      <c r="P19" s="630"/>
      <c r="Q19" s="630"/>
      <c r="R19" s="630"/>
      <c r="S19" s="7"/>
      <c r="T19" s="7"/>
      <c r="U19" s="7"/>
      <c r="V19" s="7"/>
      <c r="W19" s="7"/>
      <c r="X19" s="7"/>
      <c r="Y19" s="7"/>
      <c r="Z19" s="7"/>
      <c r="AA19" s="7"/>
      <c r="AB19" s="7"/>
    </row>
    <row r="20" spans="1:28" ht="15.75" customHeight="1">
      <c r="A20" s="604" t="s">
        <v>43</v>
      </c>
      <c r="B20" s="17" t="str">
        <f>CONCATENATE("Electropalan Profesional ",C20," kg, ",E20," metri cablu - ",A20)</f>
        <v>Electropalan Profesional 200 kg, 18 metri cablu - IORI-DM200CONDOR</v>
      </c>
      <c r="C20" s="18">
        <v>200</v>
      </c>
      <c r="D20" s="18">
        <v>21</v>
      </c>
      <c r="E20" s="18">
        <v>18</v>
      </c>
      <c r="F20" s="20">
        <f t="shared" si="0"/>
        <v>2996.7537600000005</v>
      </c>
      <c r="G20" s="20">
        <v>3841.9920000000006</v>
      </c>
      <c r="H20" s="605">
        <f t="shared" si="1"/>
        <v>4571.9704800000009</v>
      </c>
      <c r="I20" s="622"/>
      <c r="J20" s="630"/>
      <c r="K20" s="630"/>
      <c r="L20" s="630"/>
      <c r="M20" s="630"/>
      <c r="N20" s="630"/>
      <c r="O20" s="630"/>
      <c r="P20" s="630"/>
      <c r="Q20" s="630"/>
      <c r="R20" s="630"/>
      <c r="S20" s="7"/>
      <c r="T20" s="7"/>
      <c r="U20" s="7"/>
      <c r="V20" s="7"/>
      <c r="W20" s="7"/>
      <c r="X20" s="7"/>
      <c r="Y20" s="7"/>
      <c r="Z20" s="7"/>
      <c r="AA20" s="7"/>
      <c r="AB20" s="7"/>
    </row>
    <row r="21" spans="1:28" ht="15.75" customHeight="1">
      <c r="A21" s="604" t="s">
        <v>47</v>
      </c>
      <c r="B21" s="17" t="str">
        <f>CONCATENATE("Electropalan Profesional cu Brat Extensibil ",C21," kg, ",E21," metri cablu - ",A21)</f>
        <v>Electropalan Profesional cu Brat Extensibil 300 kg, 40 metri cablu - IORI-DM300AP-ELEF40m</v>
      </c>
      <c r="C21" s="18">
        <v>300</v>
      </c>
      <c r="D21" s="18">
        <v>21</v>
      </c>
      <c r="E21" s="18">
        <v>40</v>
      </c>
      <c r="F21" s="20">
        <f t="shared" si="0"/>
        <v>3618.9753600000004</v>
      </c>
      <c r="G21" s="20">
        <v>4639.7120000000004</v>
      </c>
      <c r="H21" s="605">
        <f t="shared" si="1"/>
        <v>5521.2572800000007</v>
      </c>
      <c r="I21" s="622"/>
      <c r="J21" s="630"/>
      <c r="K21" s="630"/>
      <c r="L21" s="630"/>
      <c r="M21" s="630"/>
      <c r="N21" s="630"/>
      <c r="O21" s="630"/>
      <c r="P21" s="630"/>
      <c r="Q21" s="630"/>
      <c r="R21" s="630"/>
      <c r="S21" s="7"/>
      <c r="T21" s="7"/>
      <c r="U21" s="7"/>
      <c r="V21" s="7"/>
      <c r="W21" s="7"/>
      <c r="X21" s="7"/>
      <c r="Y21" s="7"/>
      <c r="Z21" s="7"/>
      <c r="AA21" s="7"/>
      <c r="AB21" s="7"/>
    </row>
    <row r="22" spans="1:28" ht="16.5" thickBot="1">
      <c r="A22" s="613" t="s">
        <v>53</v>
      </c>
      <c r="B22" s="614" t="str">
        <f>CONCATENATE("Electropalan Profesional cu Brat Extensibil ",C22," kg, ",E22," metri cablu - ",A22)</f>
        <v>Electropalan Profesional cu Brat Extensibil 300 kg, 25 metri cablu - IORI-DM300AP-ELEF25m-LICHIDARE</v>
      </c>
      <c r="C22" s="609">
        <v>300</v>
      </c>
      <c r="D22" s="609">
        <v>21</v>
      </c>
      <c r="E22" s="609">
        <v>25</v>
      </c>
      <c r="F22" s="611">
        <f t="shared" si="0"/>
        <v>2402.4</v>
      </c>
      <c r="G22" s="611">
        <v>3080</v>
      </c>
      <c r="H22" s="612">
        <f t="shared" si="1"/>
        <v>3665.2</v>
      </c>
      <c r="I22" s="622"/>
      <c r="J22" s="630"/>
      <c r="K22" s="630"/>
      <c r="L22" s="630"/>
      <c r="M22" s="630"/>
      <c r="N22" s="630"/>
      <c r="O22" s="630"/>
      <c r="P22" s="630"/>
      <c r="Q22" s="630"/>
      <c r="R22" s="630"/>
      <c r="S22" s="7"/>
      <c r="T22" s="7"/>
      <c r="U22" s="7"/>
      <c r="V22" s="7"/>
      <c r="W22" s="7"/>
      <c r="X22" s="7"/>
      <c r="Y22" s="7"/>
      <c r="Z22" s="7"/>
      <c r="AA22" s="7"/>
      <c r="AB22" s="7"/>
    </row>
    <row r="23" spans="1:28" ht="21">
      <c r="A23" s="631"/>
      <c r="B23" s="634" t="s">
        <v>5250</v>
      </c>
      <c r="C23" s="501"/>
      <c r="D23" s="501"/>
      <c r="E23" s="501"/>
      <c r="F23" s="632"/>
      <c r="G23" s="632"/>
      <c r="H23" s="632"/>
      <c r="I23" s="622"/>
      <c r="J23" s="630"/>
      <c r="K23" s="630"/>
      <c r="L23" s="630"/>
      <c r="M23" s="630"/>
      <c r="N23" s="630"/>
      <c r="O23" s="630"/>
      <c r="P23" s="630"/>
      <c r="Q23" s="630"/>
      <c r="R23" s="630"/>
      <c r="S23" s="7"/>
      <c r="T23" s="7"/>
      <c r="U23" s="7"/>
      <c r="V23" s="7"/>
      <c r="W23" s="7"/>
      <c r="X23" s="7"/>
      <c r="Y23" s="7"/>
      <c r="Z23" s="7"/>
      <c r="AA23" s="7"/>
      <c r="AB23" s="7"/>
    </row>
    <row r="24" spans="1:28" ht="32.25" thickBot="1">
      <c r="A24" s="625" t="s">
        <v>4309</v>
      </c>
      <c r="B24" s="659" t="s">
        <v>195</v>
      </c>
      <c r="C24" s="626" t="s">
        <v>196</v>
      </c>
      <c r="D24" s="626"/>
      <c r="E24" s="626"/>
      <c r="F24" s="683">
        <f t="shared" si="0"/>
        <v>1836.3945600000004</v>
      </c>
      <c r="G24" s="1952">
        <v>2354.3520000000003</v>
      </c>
      <c r="H24" s="684">
        <f t="shared" si="1"/>
        <v>2801.6788800000004</v>
      </c>
      <c r="I24" s="623"/>
      <c r="J24" s="630"/>
      <c r="K24" s="630"/>
      <c r="L24" s="630"/>
      <c r="M24" s="630"/>
      <c r="N24" s="630"/>
      <c r="O24" s="630"/>
      <c r="P24" s="630"/>
      <c r="Q24" s="630"/>
      <c r="R24" s="630"/>
      <c r="S24" s="7"/>
      <c r="T24" s="7"/>
      <c r="U24" s="7"/>
      <c r="V24" s="7"/>
      <c r="W24" s="7"/>
      <c r="X24" s="7"/>
      <c r="Y24" s="7"/>
      <c r="Z24" s="7"/>
      <c r="AA24" s="7"/>
      <c r="AB24" s="7"/>
    </row>
    <row r="25" spans="1:28" ht="15.75">
      <c r="A25" s="3"/>
      <c r="B25" s="7"/>
      <c r="C25" s="3"/>
      <c r="D25" s="3"/>
      <c r="E25" s="3"/>
      <c r="F25" s="34"/>
      <c r="G25" s="34"/>
      <c r="H25" s="34"/>
      <c r="I25" s="7"/>
      <c r="J25" s="630"/>
      <c r="K25" s="630"/>
      <c r="L25" s="630"/>
      <c r="M25" s="630"/>
      <c r="N25" s="630"/>
      <c r="O25" s="630"/>
      <c r="P25" s="630"/>
      <c r="Q25" s="630"/>
      <c r="R25" s="630"/>
      <c r="S25" s="7"/>
      <c r="T25" s="7"/>
      <c r="U25" s="7"/>
      <c r="V25" s="7"/>
      <c r="W25" s="7"/>
      <c r="X25" s="7"/>
      <c r="Y25" s="7"/>
      <c r="Z25" s="7"/>
      <c r="AA25" s="7"/>
      <c r="AB25" s="7"/>
    </row>
    <row r="26" spans="1:28" ht="16.5" thickBot="1">
      <c r="A26" s="3"/>
      <c r="B26" s="7"/>
      <c r="C26" s="3"/>
      <c r="D26" s="3"/>
      <c r="E26" s="3"/>
      <c r="F26" s="34"/>
      <c r="G26" s="34"/>
      <c r="H26" s="34"/>
      <c r="I26" s="7"/>
      <c r="J26" s="630"/>
      <c r="K26" s="630"/>
      <c r="L26" s="630"/>
      <c r="M26" s="630"/>
      <c r="N26" s="630"/>
      <c r="O26" s="630"/>
      <c r="P26" s="630"/>
      <c r="Q26" s="630"/>
      <c r="R26" s="630"/>
      <c r="S26" s="7"/>
      <c r="T26" s="7"/>
      <c r="U26" s="7"/>
      <c r="V26" s="7"/>
      <c r="W26" s="7"/>
      <c r="X26" s="7"/>
      <c r="Y26" s="7"/>
      <c r="Z26" s="7"/>
      <c r="AA26" s="7"/>
      <c r="AB26" s="7"/>
    </row>
    <row r="27" spans="1:28" ht="156" customHeight="1">
      <c r="A27" s="650"/>
      <c r="B27" s="685" t="s">
        <v>5240</v>
      </c>
      <c r="C27" s="651"/>
      <c r="D27" s="651"/>
      <c r="E27" s="651"/>
      <c r="F27" s="652"/>
      <c r="G27" s="652"/>
      <c r="H27" s="686"/>
      <c r="I27" s="621"/>
      <c r="J27" s="630"/>
      <c r="K27" s="630"/>
      <c r="L27" s="630"/>
      <c r="M27" s="630"/>
      <c r="N27" s="630"/>
      <c r="O27" s="630"/>
      <c r="P27" s="630"/>
      <c r="Q27" s="630"/>
      <c r="R27" s="630"/>
      <c r="S27" s="7"/>
      <c r="T27" s="7"/>
      <c r="U27" s="7"/>
      <c r="V27" s="7"/>
      <c r="W27" s="7"/>
      <c r="X27" s="7"/>
      <c r="Y27" s="7"/>
      <c r="Z27" s="7"/>
      <c r="AA27" s="7"/>
      <c r="AB27" s="7"/>
    </row>
    <row r="28" spans="1:28" ht="15.75" customHeight="1">
      <c r="A28" s="653" t="s">
        <v>63</v>
      </c>
      <c r="B28" s="639" t="str">
        <f>CONCATENATE("Electropalan Profesional TIP MACARA ",C28," kg, ",E28," metri cablu - ",A28," Motor Trifazic")</f>
        <v>Electropalan Profesional TIP MACARA 350 kg, 40 metri cablu - IORI-GT350-50m Motor Trifazic</v>
      </c>
      <c r="C28" s="640">
        <v>350</v>
      </c>
      <c r="D28" s="640">
        <v>35</v>
      </c>
      <c r="E28" s="640">
        <v>40</v>
      </c>
      <c r="F28" s="641">
        <f t="shared" si="0"/>
        <v>9213.75</v>
      </c>
      <c r="G28" s="1949">
        <v>11812.5</v>
      </c>
      <c r="H28" s="687">
        <f t="shared" si="1"/>
        <v>14056.875</v>
      </c>
      <c r="J28" s="630"/>
      <c r="K28" s="630"/>
      <c r="L28" s="630"/>
      <c r="M28" s="630"/>
      <c r="N28" s="630"/>
      <c r="O28" s="630"/>
      <c r="P28" s="630"/>
      <c r="Q28" s="630"/>
      <c r="R28" s="630"/>
      <c r="S28" s="7"/>
      <c r="T28" s="7"/>
      <c r="U28" s="7"/>
      <c r="V28" s="7"/>
      <c r="W28" s="7"/>
      <c r="X28" s="7"/>
      <c r="Y28" s="7"/>
      <c r="Z28" s="7"/>
      <c r="AA28" s="7"/>
      <c r="AB28" s="7"/>
    </row>
    <row r="29" spans="1:28" ht="15.75" customHeight="1">
      <c r="A29" s="653" t="s">
        <v>67</v>
      </c>
      <c r="B29" s="639" t="str">
        <f>CONCATENATE("Electropalan Profesional TIP MACARA ",C29," kg, ",E29," metri cablu - ",A29," Motor Trifazic")</f>
        <v>Electropalan Profesional TIP MACARA 500 kg, 40 metri cablu - IORI-GT500-50m Motor Trifazic</v>
      </c>
      <c r="C29" s="640">
        <v>500</v>
      </c>
      <c r="D29" s="640">
        <v>22</v>
      </c>
      <c r="E29" s="640">
        <v>40</v>
      </c>
      <c r="F29" s="641">
        <f t="shared" si="0"/>
        <v>9350.25</v>
      </c>
      <c r="G29" s="1949">
        <v>11987.5</v>
      </c>
      <c r="H29" s="687">
        <f t="shared" si="1"/>
        <v>14265.125</v>
      </c>
      <c r="J29" s="630"/>
      <c r="K29" s="630"/>
      <c r="L29" s="630"/>
      <c r="M29" s="630"/>
      <c r="N29" s="630"/>
      <c r="O29" s="630"/>
      <c r="P29" s="630"/>
      <c r="Q29" s="630"/>
      <c r="R29" s="630"/>
      <c r="S29" s="7"/>
      <c r="T29" s="7"/>
      <c r="U29" s="7"/>
      <c r="V29" s="7"/>
      <c r="W29" s="7"/>
      <c r="X29" s="7"/>
      <c r="Y29" s="7"/>
      <c r="Z29" s="7"/>
      <c r="AA29" s="7"/>
      <c r="AB29" s="7"/>
    </row>
    <row r="30" spans="1:28" ht="15.75" customHeight="1" thickBot="1">
      <c r="A30" s="654" t="s">
        <v>70</v>
      </c>
      <c r="B30" s="655" t="str">
        <f>CONCATENATE("Electropalan Profesional TIP MACARA ",C30," kg, ",E30," metri cablu - ",A30," Motor Trifazic")</f>
        <v>Electropalan Profesional TIP MACARA 500 kg, 40 metri cablu - IORI-GM500-50m Motor Trifazic</v>
      </c>
      <c r="C30" s="656">
        <v>500</v>
      </c>
      <c r="D30" s="656">
        <v>17</v>
      </c>
      <c r="E30" s="656">
        <v>40</v>
      </c>
      <c r="F30" s="657">
        <f t="shared" si="0"/>
        <v>9555</v>
      </c>
      <c r="G30" s="1950">
        <v>12250</v>
      </c>
      <c r="H30" s="688">
        <f t="shared" si="1"/>
        <v>14577.5</v>
      </c>
      <c r="J30" s="630"/>
      <c r="K30" s="630"/>
      <c r="L30" s="630"/>
      <c r="M30" s="630"/>
      <c r="N30" s="630"/>
      <c r="O30" s="630"/>
      <c r="P30" s="630"/>
      <c r="Q30" s="630"/>
      <c r="R30" s="630"/>
      <c r="S30" s="7"/>
      <c r="T30" s="7"/>
      <c r="U30" s="7"/>
      <c r="V30" s="7"/>
      <c r="W30" s="7"/>
      <c r="X30" s="7"/>
      <c r="Y30" s="7"/>
      <c r="Z30" s="7"/>
      <c r="AA30" s="7"/>
      <c r="AB30" s="7"/>
    </row>
    <row r="31" spans="1:28" ht="15.75" customHeight="1">
      <c r="A31" s="3"/>
      <c r="B31" s="7"/>
      <c r="C31" s="3"/>
      <c r="D31" s="3"/>
      <c r="E31" s="3"/>
      <c r="F31" s="34"/>
      <c r="G31" s="34"/>
      <c r="H31" s="34"/>
      <c r="I31" s="7"/>
      <c r="J31" s="630"/>
      <c r="K31" s="630"/>
      <c r="L31" s="630"/>
      <c r="M31" s="630"/>
      <c r="N31" s="630"/>
      <c r="O31" s="630"/>
      <c r="P31" s="630"/>
      <c r="Q31" s="630"/>
      <c r="R31" s="630"/>
      <c r="S31" s="7"/>
      <c r="T31" s="7"/>
      <c r="U31" s="7"/>
      <c r="V31" s="7"/>
      <c r="W31" s="7"/>
      <c r="X31" s="7"/>
      <c r="Y31" s="7"/>
      <c r="Z31" s="7"/>
      <c r="AA31" s="7"/>
      <c r="AB31" s="7"/>
    </row>
    <row r="32" spans="1:28" ht="15.75" customHeight="1">
      <c r="A32" s="3"/>
      <c r="B32" s="7"/>
      <c r="C32" s="3"/>
      <c r="D32" s="3"/>
      <c r="E32" s="3"/>
      <c r="F32" s="34"/>
      <c r="G32" s="34"/>
      <c r="H32" s="34"/>
      <c r="I32" s="7"/>
      <c r="J32" s="630"/>
      <c r="K32" s="630"/>
      <c r="L32" s="630"/>
      <c r="M32" s="630"/>
      <c r="N32" s="630"/>
      <c r="O32" s="630"/>
      <c r="P32" s="630"/>
      <c r="Q32" s="630"/>
      <c r="R32" s="630"/>
      <c r="S32" s="7"/>
      <c r="T32" s="7"/>
      <c r="U32" s="7"/>
      <c r="V32" s="7"/>
      <c r="W32" s="7"/>
      <c r="X32" s="7"/>
      <c r="Y32" s="7"/>
      <c r="Z32" s="7"/>
      <c r="AA32" s="7"/>
      <c r="AB32" s="7"/>
    </row>
    <row r="33" spans="1:28" ht="15.75" customHeight="1" thickBot="1">
      <c r="A33" s="3"/>
      <c r="B33" s="7"/>
      <c r="C33" s="3"/>
      <c r="D33" s="3"/>
      <c r="E33" s="3"/>
      <c r="F33" s="34"/>
      <c r="G33" s="34"/>
      <c r="H33" s="34"/>
      <c r="I33" s="7"/>
      <c r="J33" s="630"/>
      <c r="K33" s="630"/>
      <c r="L33" s="630"/>
      <c r="M33" s="630"/>
      <c r="N33" s="630"/>
      <c r="O33" s="630"/>
      <c r="P33" s="630"/>
      <c r="Q33" s="630"/>
      <c r="R33" s="630"/>
      <c r="S33" s="7"/>
      <c r="T33" s="7"/>
      <c r="U33" s="7"/>
      <c r="V33" s="7"/>
      <c r="W33" s="7"/>
      <c r="X33" s="7"/>
      <c r="Y33" s="7"/>
      <c r="Z33" s="7"/>
      <c r="AA33" s="7"/>
      <c r="AB33" s="7"/>
    </row>
    <row r="34" spans="1:28" ht="156.94999999999999" customHeight="1">
      <c r="A34" s="600"/>
      <c r="B34" s="619" t="s">
        <v>5242</v>
      </c>
      <c r="C34" s="601"/>
      <c r="D34" s="601"/>
      <c r="E34" s="601"/>
      <c r="F34" s="602"/>
      <c r="G34" s="602"/>
      <c r="H34" s="620"/>
      <c r="I34" s="621"/>
      <c r="J34" s="7"/>
      <c r="K34" s="7"/>
      <c r="L34" s="7"/>
      <c r="M34" s="7"/>
      <c r="N34" s="7"/>
      <c r="O34" s="7"/>
      <c r="P34" s="7"/>
      <c r="Q34" s="7"/>
      <c r="R34" s="7"/>
      <c r="S34" s="7"/>
      <c r="T34" s="7"/>
      <c r="U34" s="7"/>
      <c r="V34" s="7"/>
      <c r="W34" s="7"/>
      <c r="X34" s="7"/>
      <c r="Y34" s="7"/>
      <c r="Z34" s="7"/>
      <c r="AA34" s="7"/>
      <c r="AB34" s="7"/>
    </row>
    <row r="35" spans="1:28" ht="15.75" customHeight="1">
      <c r="A35" s="604" t="s">
        <v>76</v>
      </c>
      <c r="B35" s="17" t="str">
        <f t="shared" ref="B35:B41" si="3">CONCATENATE("Electropalan Profesional ",C35," kg, ",E35," metri cablu - ",A35)</f>
        <v>Electropalan Profesional 200 kg, 2 x 25 metri cablu - IORI-DM200ITT-25m</v>
      </c>
      <c r="C35" s="18">
        <v>200</v>
      </c>
      <c r="D35" s="18">
        <v>25</v>
      </c>
      <c r="E35" s="18" t="s">
        <v>77</v>
      </c>
      <c r="F35" s="20">
        <f t="shared" si="0"/>
        <v>5892.6067200000007</v>
      </c>
      <c r="G35" s="1949">
        <v>7554.6240000000007</v>
      </c>
      <c r="H35" s="23">
        <f t="shared" si="1"/>
        <v>8990.0025600000008</v>
      </c>
      <c r="I35" s="622"/>
      <c r="J35" s="7"/>
      <c r="K35" s="7"/>
      <c r="L35" s="7"/>
      <c r="M35" s="7"/>
      <c r="N35" s="7"/>
      <c r="O35" s="7"/>
      <c r="P35" s="7"/>
      <c r="Q35" s="7"/>
      <c r="R35" s="7"/>
      <c r="S35" s="7"/>
      <c r="T35" s="7"/>
      <c r="U35" s="7"/>
      <c r="V35" s="7"/>
      <c r="W35" s="7"/>
      <c r="X35" s="7"/>
      <c r="Y35" s="7"/>
      <c r="Z35" s="7"/>
      <c r="AA35" s="7"/>
      <c r="AB35" s="7"/>
    </row>
    <row r="36" spans="1:28" ht="15.75" customHeight="1">
      <c r="A36" s="604" t="s">
        <v>82</v>
      </c>
      <c r="B36" s="17" t="str">
        <f t="shared" si="3"/>
        <v>Electropalan Profesional 200 kg, 2 x 50 metri cablu - IORI-DM200ITLTT-50m</v>
      </c>
      <c r="C36" s="18">
        <v>200</v>
      </c>
      <c r="D36" s="18">
        <v>25</v>
      </c>
      <c r="E36" s="18" t="s">
        <v>83</v>
      </c>
      <c r="F36" s="20">
        <f t="shared" si="0"/>
        <v>5148</v>
      </c>
      <c r="G36" s="20">
        <v>6600</v>
      </c>
      <c r="H36" s="23">
        <f t="shared" si="1"/>
        <v>7854</v>
      </c>
      <c r="I36" s="622"/>
      <c r="J36" s="7"/>
      <c r="K36" s="7"/>
      <c r="L36" s="7"/>
      <c r="M36" s="7"/>
      <c r="N36" s="7"/>
      <c r="O36" s="7"/>
      <c r="P36" s="7"/>
      <c r="Q36" s="7"/>
      <c r="R36" s="7"/>
      <c r="S36" s="7"/>
      <c r="T36" s="7"/>
      <c r="U36" s="7"/>
      <c r="V36" s="7"/>
      <c r="W36" s="7"/>
      <c r="X36" s="7"/>
      <c r="Y36" s="7"/>
      <c r="Z36" s="7"/>
      <c r="AA36" s="7"/>
      <c r="AB36" s="7"/>
    </row>
    <row r="37" spans="1:28" ht="15.75" customHeight="1">
      <c r="A37" s="606" t="s">
        <v>84</v>
      </c>
      <c r="B37" s="27" t="str">
        <f t="shared" si="3"/>
        <v>Electropalan Profesional 150 kg, 2 x 25 metri cablu - IORI-DM150ITT-VX-25m</v>
      </c>
      <c r="C37" s="18">
        <v>150</v>
      </c>
      <c r="D37" s="29">
        <v>38</v>
      </c>
      <c r="E37" s="18" t="s">
        <v>77</v>
      </c>
      <c r="F37" s="20">
        <f t="shared" si="0"/>
        <v>6037.2312000000002</v>
      </c>
      <c r="G37" s="1949">
        <v>7740.04</v>
      </c>
      <c r="H37" s="23">
        <f t="shared" si="1"/>
        <v>9210.6476000000002</v>
      </c>
      <c r="I37" s="622"/>
      <c r="J37" s="7"/>
      <c r="K37" s="7"/>
      <c r="L37" s="7"/>
      <c r="M37" s="7"/>
      <c r="N37" s="7"/>
      <c r="O37" s="7"/>
      <c r="P37" s="7"/>
      <c r="Q37" s="7"/>
      <c r="R37" s="7"/>
      <c r="S37" s="7"/>
      <c r="T37" s="7"/>
      <c r="U37" s="7"/>
      <c r="V37" s="7"/>
      <c r="W37" s="7"/>
      <c r="X37" s="7"/>
      <c r="Y37" s="7"/>
      <c r="Z37" s="7"/>
      <c r="AA37" s="7"/>
      <c r="AB37" s="7"/>
    </row>
    <row r="38" spans="1:28" ht="15.75" customHeight="1">
      <c r="A38" s="606" t="s">
        <v>87</v>
      </c>
      <c r="B38" s="27" t="str">
        <f t="shared" si="3"/>
        <v>Electropalan Profesional 200 kg, 2 x 25 metri cablu - IORI-DM200ITT-VX-25m</v>
      </c>
      <c r="C38" s="18">
        <v>200</v>
      </c>
      <c r="D38" s="29">
        <v>38</v>
      </c>
      <c r="E38" s="18" t="s">
        <v>77</v>
      </c>
      <c r="F38" s="20">
        <f t="shared" si="0"/>
        <v>6464.3779200000008</v>
      </c>
      <c r="G38" s="1949">
        <v>8287.6640000000007</v>
      </c>
      <c r="H38" s="23">
        <f t="shared" si="1"/>
        <v>9862.3201600000011</v>
      </c>
      <c r="I38" s="622"/>
      <c r="J38" s="7"/>
      <c r="K38" s="7"/>
      <c r="L38" s="7"/>
      <c r="M38" s="7"/>
      <c r="N38" s="7"/>
      <c r="O38" s="7"/>
      <c r="P38" s="7"/>
      <c r="Q38" s="7"/>
      <c r="R38" s="7"/>
      <c r="S38" s="7"/>
      <c r="T38" s="7"/>
      <c r="U38" s="7"/>
      <c r="V38" s="7"/>
      <c r="W38" s="7"/>
      <c r="X38" s="7"/>
      <c r="Y38" s="7"/>
      <c r="Z38" s="7"/>
      <c r="AA38" s="7"/>
      <c r="AB38" s="7"/>
    </row>
    <row r="39" spans="1:28" ht="15.75" customHeight="1">
      <c r="A39" s="604" t="s">
        <v>91</v>
      </c>
      <c r="B39" s="17" t="str">
        <f t="shared" si="3"/>
        <v>Electropalan Profesional 200 kg, 2 x 35 metri cablu - IORI-DM200APP-35m</v>
      </c>
      <c r="C39" s="18">
        <v>200</v>
      </c>
      <c r="D39" s="18">
        <v>21</v>
      </c>
      <c r="E39" s="18" t="s">
        <v>92</v>
      </c>
      <c r="F39" s="20">
        <f t="shared" si="0"/>
        <v>4274.8305600000003</v>
      </c>
      <c r="G39" s="1949">
        <v>5480.5520000000006</v>
      </c>
      <c r="H39" s="23">
        <f t="shared" si="1"/>
        <v>6521.8568800000003</v>
      </c>
      <c r="I39" s="622"/>
      <c r="J39" s="7"/>
      <c r="K39" s="7"/>
      <c r="L39" s="7"/>
      <c r="M39" s="7"/>
      <c r="N39" s="7"/>
      <c r="O39" s="7"/>
      <c r="P39" s="7"/>
      <c r="Q39" s="7"/>
      <c r="R39" s="7"/>
      <c r="S39" s="7"/>
      <c r="T39" s="7"/>
      <c r="U39" s="7"/>
      <c r="V39" s="7"/>
      <c r="W39" s="7"/>
      <c r="X39" s="7"/>
      <c r="Y39" s="7"/>
      <c r="Z39" s="7"/>
      <c r="AA39" s="7"/>
      <c r="AB39" s="7"/>
    </row>
    <row r="40" spans="1:28" ht="15.75" customHeight="1">
      <c r="A40" s="606" t="s">
        <v>94</v>
      </c>
      <c r="B40" s="27" t="str">
        <f t="shared" si="3"/>
        <v>Electropalan Profesional 200 kg, 2 x 35 metri cablu - IORI-DM200APP-VX35m</v>
      </c>
      <c r="C40" s="18">
        <v>200</v>
      </c>
      <c r="D40" s="29">
        <v>38</v>
      </c>
      <c r="E40" s="18" t="s">
        <v>92</v>
      </c>
      <c r="F40" s="20">
        <f t="shared" si="0"/>
        <v>4409.3649599999999</v>
      </c>
      <c r="G40" s="1949">
        <v>5653.0320000000002</v>
      </c>
      <c r="H40" s="23">
        <f t="shared" si="1"/>
        <v>6727.10808</v>
      </c>
      <c r="I40" s="622"/>
      <c r="J40" s="7"/>
      <c r="K40" s="7"/>
      <c r="L40" s="7"/>
      <c r="M40" s="7"/>
      <c r="N40" s="7"/>
      <c r="O40" s="7"/>
      <c r="P40" s="7"/>
      <c r="Q40" s="7"/>
      <c r="R40" s="7"/>
      <c r="S40" s="7"/>
      <c r="T40" s="7"/>
      <c r="U40" s="7"/>
      <c r="V40" s="7"/>
      <c r="W40" s="7"/>
      <c r="X40" s="7"/>
      <c r="Y40" s="7"/>
      <c r="Z40" s="7"/>
      <c r="AA40" s="7"/>
      <c r="AB40" s="7"/>
    </row>
    <row r="41" spans="1:28" ht="15.75" customHeight="1" thickBot="1">
      <c r="A41" s="613" t="s">
        <v>96</v>
      </c>
      <c r="B41" s="614" t="str">
        <f t="shared" si="3"/>
        <v>Electropalan Profesional 100 kg, 2 x 40 metri cablu - IORI-DM100AT</v>
      </c>
      <c r="C41" s="609">
        <v>100</v>
      </c>
      <c r="D41" s="609">
        <v>40</v>
      </c>
      <c r="E41" s="609" t="s">
        <v>98</v>
      </c>
      <c r="F41" s="611">
        <f t="shared" si="0"/>
        <v>5465.4600000000009</v>
      </c>
      <c r="G41" s="1998">
        <v>7007.0000000000009</v>
      </c>
      <c r="H41" s="612">
        <f t="shared" si="1"/>
        <v>8338.33</v>
      </c>
      <c r="I41" s="1999"/>
      <c r="J41" s="7"/>
      <c r="K41" s="7"/>
      <c r="L41" s="7"/>
      <c r="M41" s="7"/>
      <c r="N41" s="7"/>
      <c r="O41" s="7"/>
      <c r="P41" s="7"/>
      <c r="Q41" s="7"/>
      <c r="R41" s="7"/>
      <c r="S41" s="7"/>
      <c r="T41" s="7"/>
      <c r="U41" s="7"/>
      <c r="V41" s="7"/>
      <c r="W41" s="7"/>
      <c r="X41" s="7"/>
      <c r="Y41" s="7"/>
      <c r="Z41" s="7"/>
      <c r="AA41" s="7"/>
      <c r="AB41" s="7"/>
    </row>
    <row r="42" spans="1:28" ht="21.95" customHeight="1">
      <c r="A42" s="631"/>
      <c r="B42" s="636" t="s">
        <v>5243</v>
      </c>
      <c r="C42" s="501"/>
      <c r="D42" s="501"/>
      <c r="E42" s="501"/>
      <c r="F42" s="632"/>
      <c r="G42" s="632"/>
      <c r="H42" s="632"/>
      <c r="I42" s="622"/>
      <c r="J42" s="7"/>
      <c r="K42" s="7"/>
      <c r="L42" s="7"/>
      <c r="M42" s="7"/>
      <c r="N42" s="7"/>
      <c r="O42" s="7"/>
      <c r="P42" s="7"/>
      <c r="Q42" s="7"/>
      <c r="R42" s="7"/>
      <c r="S42" s="7"/>
      <c r="T42" s="7"/>
      <c r="U42" s="7"/>
      <c r="V42" s="7"/>
      <c r="W42" s="7"/>
      <c r="X42" s="7"/>
      <c r="Y42" s="7"/>
      <c r="Z42" s="7"/>
      <c r="AA42" s="7"/>
      <c r="AB42" s="7"/>
    </row>
    <row r="43" spans="1:28" ht="63.95" customHeight="1" thickBot="1">
      <c r="A43" s="679" t="s">
        <v>142</v>
      </c>
      <c r="B43" s="680" t="s">
        <v>143</v>
      </c>
      <c r="C43" s="689"/>
      <c r="D43" s="682"/>
      <c r="E43" s="682"/>
      <c r="F43" s="683">
        <f t="shared" si="0"/>
        <v>760.11936000000003</v>
      </c>
      <c r="G43" s="1952">
        <v>974.51200000000006</v>
      </c>
      <c r="H43" s="684">
        <f t="shared" si="1"/>
        <v>1159.6692800000001</v>
      </c>
      <c r="I43" s="623"/>
      <c r="J43" s="7"/>
      <c r="K43" s="7"/>
      <c r="L43" s="7"/>
      <c r="M43" s="7"/>
      <c r="N43" s="7"/>
      <c r="O43" s="7"/>
      <c r="P43" s="7"/>
      <c r="Q43" s="7"/>
      <c r="R43" s="7"/>
      <c r="S43" s="7"/>
      <c r="T43" s="7"/>
      <c r="U43" s="7"/>
      <c r="V43" s="7"/>
      <c r="W43" s="7"/>
      <c r="X43" s="7"/>
      <c r="Y43" s="7"/>
      <c r="Z43" s="7"/>
      <c r="AA43" s="7"/>
      <c r="AB43" s="7"/>
    </row>
    <row r="44" spans="1:28" ht="15" customHeight="1">
      <c r="A44" s="3"/>
      <c r="B44" s="7"/>
      <c r="C44" s="3"/>
      <c r="D44" s="3"/>
      <c r="E44" s="3"/>
      <c r="F44" s="34"/>
      <c r="G44" s="34"/>
      <c r="H44" s="34"/>
      <c r="I44" s="7"/>
      <c r="J44" s="7"/>
      <c r="K44" s="7"/>
      <c r="L44" s="7"/>
      <c r="M44" s="7"/>
      <c r="N44" s="7"/>
      <c r="O44" s="7"/>
      <c r="P44" s="7"/>
      <c r="Q44" s="7"/>
      <c r="R44" s="7"/>
      <c r="S44" s="7"/>
      <c r="T44" s="7"/>
      <c r="U44" s="7"/>
      <c r="V44" s="7"/>
      <c r="W44" s="7"/>
      <c r="X44" s="7"/>
      <c r="Y44" s="7"/>
      <c r="Z44" s="7"/>
      <c r="AA44" s="7"/>
      <c r="AB44" s="7"/>
    </row>
    <row r="45" spans="1:28" ht="15.75" customHeight="1" thickBot="1">
      <c r="A45" s="3"/>
      <c r="B45" s="7"/>
      <c r="C45" s="3"/>
      <c r="D45" s="3"/>
      <c r="E45" s="3"/>
      <c r="F45" s="34"/>
      <c r="G45" s="34"/>
      <c r="H45" s="34"/>
      <c r="I45" s="7"/>
      <c r="J45" s="7"/>
      <c r="K45" s="7"/>
      <c r="L45" s="7"/>
      <c r="M45" s="7"/>
      <c r="N45" s="7"/>
      <c r="O45" s="7"/>
      <c r="P45" s="7"/>
      <c r="Q45" s="7"/>
      <c r="R45" s="7"/>
      <c r="S45" s="7"/>
      <c r="T45" s="7"/>
      <c r="U45" s="7"/>
      <c r="V45" s="7"/>
      <c r="W45" s="7"/>
      <c r="X45" s="7"/>
      <c r="Y45" s="7"/>
      <c r="Z45" s="7"/>
      <c r="AA45" s="7"/>
      <c r="AB45" s="7"/>
    </row>
    <row r="46" spans="1:28" ht="156" customHeight="1">
      <c r="A46" s="650"/>
      <c r="B46" s="690" t="s">
        <v>5249</v>
      </c>
      <c r="C46" s="651"/>
      <c r="D46" s="651"/>
      <c r="E46" s="651"/>
      <c r="F46" s="652">
        <f t="shared" si="0"/>
        <v>0</v>
      </c>
      <c r="G46" s="652"/>
      <c r="H46" s="686"/>
      <c r="I46" s="621"/>
      <c r="J46" s="7"/>
      <c r="K46" s="7"/>
      <c r="L46" s="7"/>
      <c r="M46" s="7"/>
      <c r="N46" s="7"/>
      <c r="O46" s="7"/>
      <c r="P46" s="7"/>
      <c r="Q46" s="7"/>
      <c r="R46" s="7"/>
      <c r="S46" s="7"/>
      <c r="T46" s="7"/>
      <c r="U46" s="7"/>
      <c r="V46" s="7"/>
      <c r="W46" s="7"/>
      <c r="X46" s="7"/>
      <c r="Y46" s="7"/>
      <c r="Z46" s="7"/>
      <c r="AA46" s="7"/>
      <c r="AB46" s="7"/>
    </row>
    <row r="47" spans="1:28" ht="15.75" customHeight="1">
      <c r="A47" s="653" t="s">
        <v>103</v>
      </c>
      <c r="B47" s="639" t="str">
        <f>CONCATENATE("Electropalan Profesional ",C47," kg, ",E47," metri cablu - ",A47)</f>
        <v>Electropalan Profesional 300 kg, 40 metri cablu - IORI-DM300E-40m</v>
      </c>
      <c r="C47" s="640">
        <v>300</v>
      </c>
      <c r="D47" s="640">
        <v>23</v>
      </c>
      <c r="E47" s="640">
        <v>40</v>
      </c>
      <c r="F47" s="20">
        <f t="shared" si="0"/>
        <v>2744.5017600000001</v>
      </c>
      <c r="G47" s="641">
        <v>3518.5920000000001</v>
      </c>
      <c r="H47" s="687">
        <f t="shared" si="1"/>
        <v>4187.1244799999995</v>
      </c>
      <c r="I47" s="622"/>
      <c r="J47" s="7"/>
      <c r="K47" s="7"/>
      <c r="L47" s="7"/>
      <c r="M47" s="7"/>
      <c r="N47" s="7"/>
      <c r="O47" s="7"/>
      <c r="P47" s="7"/>
      <c r="Q47" s="7"/>
      <c r="R47" s="7"/>
      <c r="S47" s="7"/>
      <c r="T47" s="7"/>
      <c r="U47" s="7"/>
      <c r="V47" s="7"/>
      <c r="W47" s="7"/>
      <c r="X47" s="7"/>
      <c r="Y47" s="7"/>
      <c r="Z47" s="7"/>
      <c r="AA47" s="7"/>
      <c r="AB47" s="7"/>
    </row>
    <row r="48" spans="1:28" ht="15.75" customHeight="1">
      <c r="A48" s="653" t="s">
        <v>104</v>
      </c>
      <c r="B48" s="639" t="str">
        <f>CONCATENATE("Electropalan Profesional ",C48," kg, ",E48," metri cablu - ",A48," Motor Trifazic")</f>
        <v>Electropalan Profesional 300 kg, 50 metri cablu - IORI-DT300E-50m Motor Trifazic</v>
      </c>
      <c r="C48" s="640">
        <v>300</v>
      </c>
      <c r="D48" s="640">
        <v>23</v>
      </c>
      <c r="E48" s="640">
        <v>50</v>
      </c>
      <c r="F48" s="20">
        <f t="shared" si="0"/>
        <v>2717.5948800000006</v>
      </c>
      <c r="G48" s="641">
        <v>3484.0960000000005</v>
      </c>
      <c r="H48" s="687">
        <f t="shared" si="1"/>
        <v>4146.0742399999999</v>
      </c>
      <c r="I48" s="622"/>
      <c r="J48" s="7"/>
      <c r="K48" s="7"/>
      <c r="L48" s="7"/>
      <c r="M48" s="7"/>
      <c r="N48" s="7"/>
      <c r="O48" s="7"/>
      <c r="P48" s="7"/>
      <c r="Q48" s="7"/>
      <c r="R48" s="7"/>
      <c r="S48" s="7"/>
      <c r="T48" s="7"/>
      <c r="U48" s="7"/>
      <c r="V48" s="7"/>
      <c r="W48" s="7"/>
      <c r="X48" s="7"/>
      <c r="Y48" s="7"/>
      <c r="Z48" s="7"/>
      <c r="AA48" s="7"/>
      <c r="AB48" s="7"/>
    </row>
    <row r="49" spans="1:28" ht="15.75" customHeight="1">
      <c r="A49" s="653" t="s">
        <v>105</v>
      </c>
      <c r="B49" s="639" t="str">
        <f>CONCATENATE("Electropalan Profesional ",C49," kg, ",E49," metri cablu - ",A49)</f>
        <v>Electropalan Profesional 500 kg, 40 metri cablu - IORI-DM500MAX-40m</v>
      </c>
      <c r="C49" s="640">
        <v>500</v>
      </c>
      <c r="D49" s="640" t="s">
        <v>106</v>
      </c>
      <c r="E49" s="640">
        <v>40</v>
      </c>
      <c r="F49" s="20">
        <f t="shared" si="0"/>
        <v>3346.5431999999996</v>
      </c>
      <c r="G49" s="641">
        <v>4290.4399999999996</v>
      </c>
      <c r="H49" s="687">
        <f t="shared" si="1"/>
        <v>5105.623599999999</v>
      </c>
      <c r="I49" s="622"/>
      <c r="J49" s="7"/>
      <c r="K49" s="7"/>
      <c r="L49" s="7"/>
      <c r="M49" s="7"/>
      <c r="N49" s="7"/>
      <c r="O49" s="7"/>
      <c r="P49" s="7"/>
      <c r="Q49" s="7"/>
      <c r="R49" s="7"/>
      <c r="S49" s="7"/>
      <c r="T49" s="7"/>
      <c r="U49" s="7"/>
      <c r="V49" s="7"/>
      <c r="W49" s="7"/>
      <c r="X49" s="7"/>
      <c r="Y49" s="7"/>
      <c r="Z49" s="7"/>
      <c r="AA49" s="7"/>
      <c r="AB49" s="7"/>
    </row>
    <row r="50" spans="1:28" ht="15.75" customHeight="1">
      <c r="A50" s="653" t="s">
        <v>109</v>
      </c>
      <c r="B50" s="639" t="str">
        <f>CONCATENATE("Electropalan Profesional ",C50," kg, ",E50," metri cablu - ",A50," Motor Trifazic")</f>
        <v>Electropalan Profesional 500 kg, 50 metri cablu - IORI-DT500MAX-50m Motor Trifazic</v>
      </c>
      <c r="C50" s="640">
        <v>500</v>
      </c>
      <c r="D50" s="640" t="s">
        <v>106</v>
      </c>
      <c r="E50" s="640">
        <v>50</v>
      </c>
      <c r="F50" s="20">
        <f t="shared" si="0"/>
        <v>3299.4561600000002</v>
      </c>
      <c r="G50" s="641">
        <v>4230.0720000000001</v>
      </c>
      <c r="H50" s="687">
        <f t="shared" si="1"/>
        <v>5033.78568</v>
      </c>
      <c r="I50" s="622"/>
      <c r="J50" s="7"/>
      <c r="K50" s="7"/>
      <c r="L50" s="7"/>
      <c r="M50" s="7"/>
      <c r="N50" s="7"/>
      <c r="O50" s="7"/>
      <c r="P50" s="7"/>
      <c r="Q50" s="7"/>
      <c r="R50" s="7"/>
      <c r="S50" s="7"/>
      <c r="T50" s="7"/>
      <c r="U50" s="7"/>
      <c r="V50" s="7"/>
      <c r="W50" s="7"/>
      <c r="X50" s="7"/>
      <c r="Y50" s="7"/>
      <c r="Z50" s="7"/>
      <c r="AA50" s="7"/>
      <c r="AB50" s="7"/>
    </row>
    <row r="51" spans="1:28" ht="15.75" customHeight="1">
      <c r="A51" s="653" t="s">
        <v>112</v>
      </c>
      <c r="B51" s="639" t="str">
        <f>CONCATENATE("Electropalan Profesional ",C51," kg, ",E51," metri cablu - ",A51)</f>
        <v>Electropalan Profesional 800 kg, 2 x 40 metri cablu - IORI-DM800MAX-40m</v>
      </c>
      <c r="C51" s="640">
        <v>800</v>
      </c>
      <c r="D51" s="640">
        <v>9</v>
      </c>
      <c r="E51" s="640" t="s">
        <v>98</v>
      </c>
      <c r="F51" s="20">
        <f t="shared" si="0"/>
        <v>4120.116</v>
      </c>
      <c r="G51" s="641">
        <v>5282.2</v>
      </c>
      <c r="H51" s="687">
        <f t="shared" si="1"/>
        <v>6285.8179999999993</v>
      </c>
      <c r="I51" s="622"/>
      <c r="J51" s="7"/>
      <c r="K51" s="7"/>
      <c r="L51" s="7"/>
      <c r="M51" s="7"/>
      <c r="N51" s="7"/>
      <c r="O51" s="7"/>
      <c r="P51" s="7"/>
      <c r="Q51" s="7"/>
      <c r="R51" s="7"/>
      <c r="S51" s="7"/>
      <c r="T51" s="7"/>
      <c r="U51" s="7"/>
      <c r="V51" s="7"/>
      <c r="W51" s="7"/>
      <c r="X51" s="7"/>
      <c r="Y51" s="7"/>
      <c r="Z51" s="7"/>
      <c r="AA51" s="7"/>
      <c r="AB51" s="7"/>
    </row>
    <row r="52" spans="1:28" ht="15.75" customHeight="1">
      <c r="A52" s="653" t="s">
        <v>114</v>
      </c>
      <c r="B52" s="639" t="str">
        <f>CONCATENATE("Electropalan Profesional ",C52," kg, ",E52," metri cablu - ",A52," Motor Trifazic")</f>
        <v>Electropalan Profesional 950 kg, 2 x 40 metri cablu - IORI-DT950MAX-40m Motor Trifazic</v>
      </c>
      <c r="C52" s="640">
        <v>950</v>
      </c>
      <c r="D52" s="640">
        <v>12</v>
      </c>
      <c r="E52" s="640" t="s">
        <v>98</v>
      </c>
      <c r="F52" s="20">
        <f t="shared" si="0"/>
        <v>4039.3953600000004</v>
      </c>
      <c r="G52" s="641">
        <v>5178.7120000000004</v>
      </c>
      <c r="H52" s="687">
        <f t="shared" si="1"/>
        <v>6162.6672800000006</v>
      </c>
      <c r="I52" s="622"/>
      <c r="J52" s="7"/>
      <c r="K52" s="7"/>
      <c r="L52" s="7"/>
      <c r="M52" s="7"/>
      <c r="N52" s="7"/>
      <c r="O52" s="7"/>
      <c r="P52" s="7"/>
      <c r="Q52" s="7"/>
      <c r="R52" s="7"/>
      <c r="S52" s="7"/>
      <c r="T52" s="7"/>
      <c r="U52" s="7"/>
      <c r="V52" s="7"/>
      <c r="W52" s="7"/>
      <c r="X52" s="7"/>
      <c r="Y52" s="7"/>
      <c r="Z52" s="7"/>
      <c r="AA52" s="7"/>
      <c r="AB52" s="7"/>
    </row>
    <row r="53" spans="1:28" ht="15.75" customHeight="1" thickBot="1">
      <c r="A53" s="654" t="s">
        <v>119</v>
      </c>
      <c r="B53" s="655" t="str">
        <f>CONCATENATE("Electropalan Profesional ",C53," kg, ",E53," metri cablu - ",A53," Motor Trifazic")</f>
        <v>Electropalan Profesional 800 kg, 40 metri cablu - IORI-DT800D-40m Motor Trifazic</v>
      </c>
      <c r="C53" s="656">
        <v>800</v>
      </c>
      <c r="D53" s="656">
        <v>14</v>
      </c>
      <c r="E53" s="656">
        <v>40</v>
      </c>
      <c r="F53" s="611">
        <f t="shared" si="0"/>
        <v>3995.6716800000008</v>
      </c>
      <c r="G53" s="657">
        <v>5122.6560000000009</v>
      </c>
      <c r="H53" s="688">
        <f t="shared" si="1"/>
        <v>6095.9606400000011</v>
      </c>
      <c r="I53" s="622"/>
      <c r="J53" s="7"/>
      <c r="K53" s="7"/>
      <c r="L53" s="7"/>
      <c r="M53" s="7"/>
      <c r="N53" s="7"/>
      <c r="O53" s="7"/>
      <c r="P53" s="7"/>
      <c r="Q53" s="7"/>
      <c r="R53" s="7"/>
      <c r="S53" s="7"/>
      <c r="T53" s="7"/>
      <c r="U53" s="7"/>
      <c r="V53" s="7"/>
      <c r="W53" s="7"/>
      <c r="X53" s="7"/>
      <c r="Y53" s="7"/>
      <c r="Z53" s="7"/>
      <c r="AA53" s="7"/>
      <c r="AB53" s="7"/>
    </row>
    <row r="54" spans="1:28" ht="15.75" customHeight="1">
      <c r="A54" s="631"/>
      <c r="B54" s="637" t="s">
        <v>5248</v>
      </c>
      <c r="C54" s="501"/>
      <c r="D54" s="501"/>
      <c r="E54" s="501"/>
      <c r="F54" s="632"/>
      <c r="G54" s="632"/>
      <c r="H54" s="632"/>
      <c r="I54" s="622"/>
      <c r="J54" s="7"/>
      <c r="K54" s="7"/>
      <c r="L54" s="7"/>
      <c r="M54" s="7"/>
      <c r="N54" s="7"/>
      <c r="O54" s="7"/>
      <c r="P54" s="7"/>
      <c r="Q54" s="7"/>
      <c r="R54" s="7"/>
      <c r="S54" s="7"/>
      <c r="T54" s="7"/>
      <c r="U54" s="7"/>
      <c r="V54" s="7"/>
      <c r="W54" s="7"/>
      <c r="X54" s="7"/>
      <c r="Y54" s="7"/>
      <c r="Z54" s="7"/>
      <c r="AA54" s="7"/>
      <c r="AB54" s="7"/>
    </row>
    <row r="55" spans="1:28" ht="26.1" customHeight="1">
      <c r="A55" s="673" t="s">
        <v>146</v>
      </c>
      <c r="B55" s="691" t="s">
        <v>147</v>
      </c>
      <c r="C55" s="692"/>
      <c r="D55" s="676"/>
      <c r="E55" s="676"/>
      <c r="F55" s="677">
        <f t="shared" si="0"/>
        <v>2112.1900800000003</v>
      </c>
      <c r="G55" s="1953">
        <v>2707.9360000000001</v>
      </c>
      <c r="H55" s="678">
        <f t="shared" si="1"/>
        <v>3222.4438399999999</v>
      </c>
      <c r="I55" s="622"/>
      <c r="J55" s="7"/>
      <c r="K55" s="7"/>
      <c r="L55" s="7"/>
      <c r="M55" s="7"/>
      <c r="N55" s="7"/>
      <c r="O55" s="7"/>
      <c r="P55" s="7"/>
      <c r="Q55" s="7"/>
      <c r="R55" s="7"/>
      <c r="S55" s="7"/>
      <c r="T55" s="7"/>
      <c r="U55" s="7"/>
      <c r="V55" s="7"/>
      <c r="W55" s="7"/>
      <c r="X55" s="7"/>
      <c r="Y55" s="7"/>
      <c r="Z55" s="7"/>
      <c r="AA55" s="7"/>
      <c r="AB55" s="7"/>
    </row>
    <row r="56" spans="1:28" ht="26.1" customHeight="1">
      <c r="A56" s="673" t="s">
        <v>148</v>
      </c>
      <c r="B56" s="691" t="s">
        <v>149</v>
      </c>
      <c r="C56" s="692"/>
      <c r="D56" s="676"/>
      <c r="E56" s="676"/>
      <c r="F56" s="677">
        <f t="shared" si="0"/>
        <v>2572.9704000000002</v>
      </c>
      <c r="G56" s="1954">
        <v>3298.6800000000003</v>
      </c>
      <c r="H56" s="678">
        <f t="shared" si="1"/>
        <v>3925.4292</v>
      </c>
      <c r="I56" s="622"/>
      <c r="J56" s="7"/>
      <c r="K56" s="7"/>
      <c r="L56" s="7"/>
      <c r="M56" s="7"/>
      <c r="N56" s="7"/>
      <c r="O56" s="7"/>
      <c r="P56" s="7"/>
      <c r="Q56" s="7"/>
      <c r="R56" s="7"/>
      <c r="S56" s="7"/>
      <c r="T56" s="7"/>
      <c r="U56" s="7"/>
      <c r="V56" s="7"/>
      <c r="W56" s="7"/>
      <c r="X56" s="7"/>
      <c r="Y56" s="7"/>
      <c r="Z56" s="7"/>
      <c r="AA56" s="7"/>
      <c r="AB56" s="7"/>
    </row>
    <row r="57" spans="1:28" ht="26.1" customHeight="1">
      <c r="A57" s="673" t="s">
        <v>150</v>
      </c>
      <c r="B57" s="691" t="s">
        <v>151</v>
      </c>
      <c r="C57" s="692"/>
      <c r="D57" s="676"/>
      <c r="E57" s="676"/>
      <c r="F57" s="677">
        <f t="shared" si="0"/>
        <v>3188.4652800000008</v>
      </c>
      <c r="G57" s="1955">
        <v>4087.7760000000007</v>
      </c>
      <c r="H57" s="678">
        <f t="shared" si="1"/>
        <v>4864.4534400000002</v>
      </c>
      <c r="I57" s="622"/>
      <c r="J57" s="7"/>
      <c r="K57" s="7"/>
      <c r="L57" s="7"/>
      <c r="M57" s="7"/>
      <c r="N57" s="7"/>
      <c r="O57" s="7"/>
      <c r="P57" s="7"/>
      <c r="Q57" s="7"/>
      <c r="R57" s="7"/>
      <c r="S57" s="7"/>
      <c r="T57" s="7"/>
      <c r="U57" s="7"/>
      <c r="V57" s="7"/>
      <c r="W57" s="7"/>
      <c r="X57" s="7"/>
      <c r="Y57" s="7"/>
      <c r="Z57" s="7"/>
      <c r="AA57" s="7"/>
      <c r="AB57" s="7"/>
    </row>
    <row r="58" spans="1:28" ht="26.1" customHeight="1">
      <c r="A58" s="673" t="s">
        <v>152</v>
      </c>
      <c r="B58" s="691" t="s">
        <v>153</v>
      </c>
      <c r="C58" s="692"/>
      <c r="D58" s="676"/>
      <c r="E58" s="676"/>
      <c r="F58" s="677">
        <f t="shared" si="0"/>
        <v>562.84800000000007</v>
      </c>
      <c r="G58" s="677">
        <v>721.6</v>
      </c>
      <c r="H58" s="678">
        <f t="shared" si="1"/>
        <v>858.70399999999995</v>
      </c>
      <c r="I58" s="622"/>
      <c r="J58" s="7"/>
      <c r="K58" s="7"/>
      <c r="L58" s="7"/>
      <c r="M58" s="7"/>
      <c r="N58" s="7"/>
      <c r="O58" s="7"/>
      <c r="P58" s="7"/>
      <c r="Q58" s="7"/>
      <c r="R58" s="7"/>
      <c r="S58" s="7"/>
      <c r="T58" s="7"/>
      <c r="U58" s="7"/>
      <c r="V58" s="7"/>
      <c r="W58" s="7"/>
      <c r="X58" s="7"/>
      <c r="Y58" s="7"/>
      <c r="Z58" s="7"/>
      <c r="AA58" s="7"/>
      <c r="AB58" s="7"/>
    </row>
    <row r="59" spans="1:28" ht="26.1" customHeight="1">
      <c r="A59" s="673" t="s">
        <v>155</v>
      </c>
      <c r="B59" s="691" t="s">
        <v>156</v>
      </c>
      <c r="C59" s="692"/>
      <c r="D59" s="676"/>
      <c r="E59" s="676"/>
      <c r="F59" s="677">
        <f t="shared" si="0"/>
        <v>772.2</v>
      </c>
      <c r="G59" s="677">
        <v>990</v>
      </c>
      <c r="H59" s="678">
        <f t="shared" si="1"/>
        <v>1178.0999999999999</v>
      </c>
      <c r="I59" s="622"/>
      <c r="J59" s="7"/>
      <c r="K59" s="7"/>
      <c r="L59" s="7"/>
      <c r="M59" s="7"/>
      <c r="N59" s="7"/>
      <c r="O59" s="7"/>
      <c r="P59" s="7"/>
      <c r="Q59" s="7"/>
      <c r="R59" s="7"/>
      <c r="S59" s="7"/>
      <c r="T59" s="7"/>
      <c r="U59" s="7"/>
      <c r="V59" s="7"/>
      <c r="W59" s="7"/>
      <c r="X59" s="7"/>
      <c r="Y59" s="7"/>
      <c r="Z59" s="7"/>
      <c r="AA59" s="7"/>
      <c r="AB59" s="7"/>
    </row>
    <row r="60" spans="1:28" ht="26.1" customHeight="1" thickBot="1">
      <c r="A60" s="679" t="s">
        <v>157</v>
      </c>
      <c r="B60" s="693" t="s">
        <v>158</v>
      </c>
      <c r="C60" s="694"/>
      <c r="D60" s="682"/>
      <c r="E60" s="682"/>
      <c r="F60" s="683">
        <f t="shared" si="0"/>
        <v>882.024</v>
      </c>
      <c r="G60" s="683">
        <v>1130.8</v>
      </c>
      <c r="H60" s="684">
        <f t="shared" si="1"/>
        <v>1345.6519999999998</v>
      </c>
      <c r="I60" s="623"/>
      <c r="J60" s="7"/>
      <c r="K60" s="7"/>
      <c r="L60" s="7"/>
      <c r="M60" s="7"/>
      <c r="N60" s="7"/>
      <c r="O60" s="7"/>
      <c r="P60" s="7"/>
      <c r="Q60" s="7"/>
      <c r="R60" s="7"/>
      <c r="S60" s="7"/>
      <c r="T60" s="7"/>
      <c r="U60" s="7"/>
      <c r="V60" s="7"/>
      <c r="W60" s="7"/>
      <c r="X60" s="7"/>
      <c r="Y60" s="7"/>
      <c r="Z60" s="7"/>
      <c r="AA60" s="7"/>
      <c r="AB60" s="7"/>
    </row>
    <row r="61" spans="1:28" ht="15.75" customHeight="1">
      <c r="A61" s="3"/>
      <c r="B61" s="7"/>
      <c r="C61" s="3"/>
      <c r="D61" s="3"/>
      <c r="E61" s="3"/>
      <c r="F61" s="34"/>
      <c r="G61" s="34"/>
      <c r="H61" s="34"/>
      <c r="I61" s="7"/>
      <c r="J61" s="7"/>
      <c r="K61" s="7"/>
      <c r="L61" s="7"/>
      <c r="M61" s="7"/>
      <c r="N61" s="7"/>
      <c r="O61" s="7"/>
      <c r="P61" s="7"/>
      <c r="Q61" s="7"/>
      <c r="R61" s="7"/>
      <c r="S61" s="7"/>
      <c r="T61" s="7"/>
      <c r="U61" s="7"/>
      <c r="V61" s="7"/>
      <c r="W61" s="7"/>
      <c r="X61" s="7"/>
      <c r="Y61" s="7"/>
      <c r="Z61" s="7"/>
      <c r="AA61" s="7"/>
      <c r="AB61" s="7"/>
    </row>
    <row r="62" spans="1:28" ht="15.75" customHeight="1">
      <c r="A62" s="3"/>
      <c r="B62" s="7"/>
      <c r="C62" s="3"/>
      <c r="D62" s="3"/>
      <c r="E62" s="3"/>
      <c r="F62" s="34"/>
      <c r="G62" s="34"/>
      <c r="H62" s="34"/>
      <c r="I62" s="7"/>
      <c r="J62" s="7"/>
      <c r="K62" s="7"/>
      <c r="L62" s="7"/>
      <c r="M62" s="7"/>
      <c r="N62" s="7"/>
      <c r="O62" s="7"/>
      <c r="P62" s="7"/>
      <c r="Q62" s="7"/>
      <c r="R62" s="7"/>
      <c r="S62" s="7"/>
      <c r="T62" s="7"/>
      <c r="U62" s="7"/>
      <c r="V62" s="7"/>
      <c r="W62" s="7"/>
      <c r="X62" s="7"/>
      <c r="Y62" s="7"/>
      <c r="Z62" s="7"/>
      <c r="AA62" s="7"/>
      <c r="AB62" s="7"/>
    </row>
    <row r="63" spans="1:28" ht="15.75" customHeight="1">
      <c r="A63" s="3"/>
      <c r="B63" s="7"/>
      <c r="C63" s="3"/>
      <c r="D63" s="3"/>
      <c r="E63" s="3"/>
      <c r="F63" s="34"/>
      <c r="G63" s="34"/>
      <c r="H63" s="34"/>
      <c r="I63" s="7"/>
      <c r="J63" s="7"/>
      <c r="K63" s="7"/>
      <c r="L63" s="7"/>
      <c r="M63" s="7"/>
      <c r="N63" s="7"/>
      <c r="O63" s="7"/>
      <c r="P63" s="7"/>
      <c r="Q63" s="7"/>
      <c r="R63" s="7"/>
      <c r="S63" s="7"/>
      <c r="T63" s="7"/>
      <c r="U63" s="7"/>
      <c r="V63" s="7"/>
      <c r="W63" s="7"/>
      <c r="X63" s="7"/>
      <c r="Y63" s="7"/>
      <c r="Z63" s="7"/>
      <c r="AA63" s="7"/>
      <c r="AB63" s="7"/>
    </row>
    <row r="64" spans="1:28" ht="15.75" customHeight="1">
      <c r="A64" s="3"/>
      <c r="B64" s="7"/>
      <c r="C64" s="45"/>
      <c r="D64" s="3"/>
      <c r="E64" s="3"/>
      <c r="F64" s="34"/>
      <c r="G64" s="34"/>
      <c r="H64" s="34"/>
      <c r="I64" s="7"/>
      <c r="J64" s="7"/>
      <c r="K64" s="7"/>
      <c r="L64" s="7"/>
      <c r="M64" s="7"/>
      <c r="N64" s="7"/>
      <c r="O64" s="7"/>
      <c r="P64" s="7"/>
      <c r="Q64" s="7"/>
      <c r="R64" s="7"/>
      <c r="S64" s="7"/>
      <c r="T64" s="7"/>
      <c r="U64" s="7"/>
      <c r="V64" s="7"/>
      <c r="W64" s="7"/>
      <c r="X64" s="7"/>
      <c r="Y64" s="7"/>
      <c r="Z64" s="7"/>
      <c r="AA64" s="7"/>
      <c r="AB64" s="7"/>
    </row>
    <row r="65" spans="1:28" ht="15.75" customHeight="1">
      <c r="A65" s="3"/>
      <c r="B65" s="7"/>
      <c r="C65" s="45"/>
      <c r="D65" s="3"/>
      <c r="E65" s="3"/>
      <c r="F65" s="34"/>
      <c r="G65" s="34"/>
      <c r="H65" s="34"/>
      <c r="I65" s="7"/>
      <c r="J65" s="7"/>
      <c r="K65" s="7"/>
      <c r="L65" s="7"/>
      <c r="M65" s="7"/>
      <c r="N65" s="7"/>
      <c r="O65" s="7"/>
      <c r="P65" s="7"/>
      <c r="Q65" s="7"/>
      <c r="R65" s="7"/>
      <c r="S65" s="7"/>
      <c r="T65" s="7"/>
      <c r="U65" s="7"/>
      <c r="V65" s="7"/>
      <c r="W65" s="7"/>
      <c r="X65" s="7"/>
      <c r="Y65" s="7"/>
      <c r="Z65" s="7"/>
      <c r="AA65" s="7"/>
      <c r="AB65" s="7"/>
    </row>
    <row r="66" spans="1:28" ht="15.75" customHeight="1" thickBot="1">
      <c r="A66" s="3"/>
      <c r="B66" s="7"/>
      <c r="C66" s="3"/>
      <c r="D66" s="3"/>
      <c r="E66" s="3"/>
      <c r="F66" s="34"/>
      <c r="G66" s="34"/>
      <c r="H66" s="34"/>
      <c r="I66" s="7"/>
      <c r="J66" s="7"/>
      <c r="K66" s="7"/>
      <c r="L66" s="7"/>
      <c r="M66" s="7"/>
      <c r="N66" s="7"/>
      <c r="O66" s="7"/>
      <c r="P66" s="7"/>
      <c r="Q66" s="7"/>
      <c r="R66" s="7"/>
      <c r="S66" s="7"/>
      <c r="T66" s="7"/>
      <c r="U66" s="7"/>
      <c r="V66" s="7"/>
      <c r="W66" s="7"/>
      <c r="X66" s="7"/>
      <c r="Y66" s="7"/>
      <c r="Z66" s="7"/>
      <c r="AA66" s="7"/>
      <c r="AB66" s="7"/>
    </row>
    <row r="67" spans="1:28" ht="39.950000000000003" customHeight="1">
      <c r="A67" s="665"/>
      <c r="B67" s="638" t="s">
        <v>159</v>
      </c>
      <c r="C67" s="638" t="s">
        <v>160</v>
      </c>
      <c r="D67" s="666"/>
      <c r="E67" s="666"/>
      <c r="F67" s="667"/>
      <c r="G67" s="667"/>
      <c r="H67" s="668"/>
      <c r="I67" s="633"/>
      <c r="J67" s="6"/>
      <c r="K67" s="6"/>
      <c r="L67" s="6"/>
      <c r="M67" s="6"/>
      <c r="N67" s="6"/>
      <c r="O67" s="6"/>
      <c r="P67" s="6"/>
      <c r="Q67" s="6"/>
      <c r="R67" s="6"/>
      <c r="S67" s="6"/>
      <c r="T67" s="6"/>
      <c r="U67" s="6"/>
      <c r="V67" s="6"/>
      <c r="W67" s="6"/>
      <c r="X67" s="6"/>
      <c r="Y67" s="6"/>
      <c r="Z67" s="6"/>
      <c r="AA67" s="6"/>
      <c r="AB67" s="6"/>
    </row>
    <row r="68" spans="1:28" ht="25.5" customHeight="1">
      <c r="A68" s="695" t="s">
        <v>144</v>
      </c>
      <c r="B68" s="696" t="s">
        <v>145</v>
      </c>
      <c r="C68" s="697"/>
      <c r="D68" s="698"/>
      <c r="E68" s="698"/>
      <c r="F68" s="699">
        <f t="shared" si="0"/>
        <v>215.25504000000001</v>
      </c>
      <c r="G68" s="1956">
        <v>275.96800000000002</v>
      </c>
      <c r="H68" s="700">
        <f t="shared" si="1"/>
        <v>328.40192000000002</v>
      </c>
      <c r="I68" s="669"/>
      <c r="J68" s="6"/>
      <c r="K68" s="6"/>
      <c r="L68" s="6"/>
      <c r="M68" s="6"/>
      <c r="N68" s="6"/>
      <c r="O68" s="6"/>
      <c r="P68" s="6"/>
      <c r="Q68" s="6"/>
      <c r="R68" s="6"/>
      <c r="S68" s="6"/>
      <c r="T68" s="6"/>
      <c r="U68" s="6"/>
      <c r="V68" s="6"/>
      <c r="W68" s="6"/>
      <c r="X68" s="6"/>
      <c r="Y68" s="6"/>
      <c r="Z68" s="6"/>
      <c r="AA68" s="6"/>
      <c r="AB68" s="6"/>
    </row>
    <row r="69" spans="1:28" ht="27.75" customHeight="1">
      <c r="A69" s="624" t="s">
        <v>4315</v>
      </c>
      <c r="B69" s="35" t="s">
        <v>4316</v>
      </c>
      <c r="C69" s="48" t="s">
        <v>5253</v>
      </c>
      <c r="D69" s="48" t="s">
        <v>161</v>
      </c>
      <c r="E69" s="36"/>
      <c r="F69" s="37">
        <f t="shared" ref="F69:F87" si="4">G69*0.78</f>
        <v>1311.7104000000002</v>
      </c>
      <c r="G69" s="1955">
        <v>1681.6800000000003</v>
      </c>
      <c r="H69" s="38">
        <f t="shared" ref="H69:H87" si="5">G69*1.19</f>
        <v>2001.1992000000002</v>
      </c>
      <c r="I69" s="622"/>
      <c r="J69" s="7"/>
      <c r="K69" s="7"/>
      <c r="L69" s="7"/>
      <c r="M69" s="7"/>
      <c r="N69" s="7"/>
      <c r="O69" s="7"/>
      <c r="P69" s="7"/>
      <c r="Q69" s="7"/>
      <c r="R69" s="7"/>
      <c r="S69" s="7"/>
      <c r="T69" s="7"/>
      <c r="U69" s="7"/>
      <c r="V69" s="7"/>
      <c r="W69" s="7"/>
      <c r="X69" s="7"/>
      <c r="Y69" s="7"/>
      <c r="Z69" s="7"/>
      <c r="AA69" s="7"/>
      <c r="AB69" s="7"/>
    </row>
    <row r="70" spans="1:28" ht="27.75" customHeight="1">
      <c r="A70" s="624" t="s">
        <v>4313</v>
      </c>
      <c r="B70" s="35" t="s">
        <v>4317</v>
      </c>
      <c r="C70" s="48" t="s">
        <v>5252</v>
      </c>
      <c r="D70" s="48" t="s">
        <v>161</v>
      </c>
      <c r="E70" s="36"/>
      <c r="F70" s="37">
        <f t="shared" si="4"/>
        <v>1526.9654400000004</v>
      </c>
      <c r="G70" s="1955">
        <v>1957.6480000000004</v>
      </c>
      <c r="H70" s="38">
        <f t="shared" si="5"/>
        <v>2329.6011200000003</v>
      </c>
      <c r="I70" s="622"/>
      <c r="J70" s="7"/>
      <c r="K70" s="7"/>
      <c r="L70" s="7"/>
      <c r="M70" s="7"/>
      <c r="N70" s="7"/>
      <c r="O70" s="7"/>
      <c r="P70" s="7"/>
      <c r="Q70" s="7"/>
      <c r="R70" s="7"/>
      <c r="S70" s="7"/>
      <c r="T70" s="7"/>
      <c r="U70" s="7"/>
      <c r="V70" s="7"/>
      <c r="W70" s="7"/>
      <c r="X70" s="7"/>
      <c r="Y70" s="7"/>
      <c r="Z70" s="7"/>
      <c r="AA70" s="7"/>
      <c r="AB70" s="7"/>
    </row>
    <row r="71" spans="1:28" ht="27.75" customHeight="1" thickBot="1">
      <c r="A71" s="670" t="s">
        <v>4314</v>
      </c>
      <c r="B71" s="642" t="s">
        <v>4318</v>
      </c>
      <c r="C71" s="658" t="s">
        <v>5252</v>
      </c>
      <c r="D71" s="658" t="s">
        <v>161</v>
      </c>
      <c r="E71" s="643"/>
      <c r="F71" s="644">
        <f t="shared" si="4"/>
        <v>1526.9654400000004</v>
      </c>
      <c r="G71" s="1957">
        <v>1957.6480000000004</v>
      </c>
      <c r="H71" s="38">
        <f t="shared" si="5"/>
        <v>2329.6011200000003</v>
      </c>
      <c r="I71" s="622"/>
      <c r="J71" s="7"/>
      <c r="K71" s="7"/>
      <c r="L71" s="7"/>
      <c r="M71" s="7"/>
      <c r="N71" s="7"/>
      <c r="O71" s="7"/>
      <c r="P71" s="7"/>
      <c r="Q71" s="7"/>
      <c r="R71" s="7"/>
      <c r="S71" s="7"/>
      <c r="T71" s="7"/>
      <c r="U71" s="7"/>
      <c r="V71" s="7"/>
      <c r="W71" s="7"/>
      <c r="X71" s="7"/>
      <c r="Y71" s="7"/>
      <c r="Z71" s="7"/>
      <c r="AA71" s="7"/>
      <c r="AB71" s="7"/>
    </row>
    <row r="72" spans="1:28" ht="27.75" customHeight="1">
      <c r="A72" s="701" t="s">
        <v>162</v>
      </c>
      <c r="B72" s="702" t="s">
        <v>163</v>
      </c>
      <c r="C72" s="703" t="s">
        <v>164</v>
      </c>
      <c r="D72" s="704"/>
      <c r="E72" s="704"/>
      <c r="F72" s="705">
        <f t="shared" si="4"/>
        <v>1782.5808000000002</v>
      </c>
      <c r="G72" s="1958">
        <v>2285.36</v>
      </c>
      <c r="H72" s="706">
        <f t="shared" si="5"/>
        <v>2719.5783999999999</v>
      </c>
      <c r="I72" s="622"/>
      <c r="J72" s="7"/>
      <c r="K72" s="7"/>
      <c r="L72" s="7"/>
      <c r="M72" s="7"/>
      <c r="N72" s="7"/>
      <c r="O72" s="7"/>
      <c r="P72" s="7"/>
      <c r="Q72" s="7"/>
      <c r="R72" s="7"/>
      <c r="S72" s="7"/>
      <c r="T72" s="7"/>
      <c r="U72" s="7"/>
      <c r="V72" s="7"/>
      <c r="W72" s="7"/>
      <c r="X72" s="7"/>
      <c r="Y72" s="7"/>
      <c r="Z72" s="7"/>
      <c r="AA72" s="7"/>
      <c r="AB72" s="7"/>
    </row>
    <row r="73" spans="1:28" ht="27.75" customHeight="1">
      <c r="A73" s="707" t="s">
        <v>165</v>
      </c>
      <c r="B73" s="708" t="s">
        <v>166</v>
      </c>
      <c r="C73" s="709" t="s">
        <v>167</v>
      </c>
      <c r="D73" s="710"/>
      <c r="E73" s="710"/>
      <c r="F73" s="711">
        <f t="shared" si="4"/>
        <v>2347.6252800000002</v>
      </c>
      <c r="G73" s="1956">
        <v>3009.7760000000003</v>
      </c>
      <c r="H73" s="712">
        <f t="shared" si="5"/>
        <v>3581.6334400000001</v>
      </c>
      <c r="I73" s="622"/>
      <c r="J73" s="7"/>
      <c r="K73" s="7"/>
      <c r="L73" s="7"/>
      <c r="M73" s="7"/>
      <c r="N73" s="7"/>
      <c r="O73" s="7"/>
      <c r="P73" s="7"/>
      <c r="Q73" s="7"/>
      <c r="R73" s="7"/>
      <c r="S73" s="7"/>
      <c r="T73" s="7"/>
      <c r="U73" s="7"/>
      <c r="V73" s="7"/>
      <c r="W73" s="7"/>
      <c r="X73" s="7"/>
      <c r="Y73" s="7"/>
      <c r="Z73" s="7"/>
      <c r="AA73" s="7"/>
      <c r="AB73" s="7"/>
    </row>
    <row r="74" spans="1:28" ht="27.75" customHeight="1" thickBot="1">
      <c r="A74" s="713" t="s">
        <v>168</v>
      </c>
      <c r="B74" s="714" t="s">
        <v>169</v>
      </c>
      <c r="C74" s="715" t="s">
        <v>170</v>
      </c>
      <c r="D74" s="716"/>
      <c r="E74" s="716"/>
      <c r="F74" s="717">
        <f t="shared" si="4"/>
        <v>3148.1049600000006</v>
      </c>
      <c r="G74" s="1959">
        <v>4036.0320000000006</v>
      </c>
      <c r="H74" s="718">
        <f t="shared" si="5"/>
        <v>4802.8780800000004</v>
      </c>
      <c r="I74" s="622"/>
      <c r="J74" s="7"/>
      <c r="K74" s="7"/>
      <c r="L74" s="7"/>
      <c r="M74" s="7"/>
      <c r="N74" s="7"/>
      <c r="O74" s="7"/>
      <c r="P74" s="7"/>
      <c r="Q74" s="7"/>
      <c r="R74" s="7"/>
      <c r="S74" s="7"/>
      <c r="T74" s="7"/>
      <c r="U74" s="7"/>
      <c r="V74" s="7"/>
      <c r="W74" s="7"/>
      <c r="X74" s="7"/>
      <c r="Y74" s="7"/>
      <c r="Z74" s="7"/>
      <c r="AA74" s="7"/>
      <c r="AB74" s="7"/>
    </row>
    <row r="75" spans="1:28" ht="27.75" customHeight="1">
      <c r="A75" s="671" t="s">
        <v>171</v>
      </c>
      <c r="B75" s="646" t="s">
        <v>172</v>
      </c>
      <c r="C75" s="647" t="s">
        <v>173</v>
      </c>
      <c r="D75" s="647"/>
      <c r="E75" s="647"/>
      <c r="F75" s="648">
        <f t="shared" si="4"/>
        <v>820.65984000000014</v>
      </c>
      <c r="G75" s="1955">
        <v>1052.1280000000002</v>
      </c>
      <c r="H75" s="649">
        <f t="shared" si="5"/>
        <v>1252.03232</v>
      </c>
      <c r="I75" s="622"/>
      <c r="J75" s="7"/>
      <c r="K75" s="7"/>
      <c r="L75" s="7"/>
      <c r="M75" s="7"/>
      <c r="N75" s="7"/>
      <c r="O75" s="7"/>
      <c r="P75" s="7"/>
      <c r="Q75" s="7"/>
      <c r="R75" s="7"/>
      <c r="S75" s="7"/>
      <c r="T75" s="7"/>
      <c r="U75" s="7"/>
      <c r="V75" s="7"/>
      <c r="W75" s="7"/>
      <c r="X75" s="7"/>
      <c r="Y75" s="7"/>
      <c r="Z75" s="7"/>
      <c r="AA75" s="7"/>
      <c r="AB75" s="7"/>
    </row>
    <row r="76" spans="1:28" ht="27.75" customHeight="1" thickBot="1">
      <c r="A76" s="670" t="s">
        <v>174</v>
      </c>
      <c r="B76" s="642" t="s">
        <v>175</v>
      </c>
      <c r="C76" s="643" t="s">
        <v>176</v>
      </c>
      <c r="D76" s="643"/>
      <c r="E76" s="643"/>
      <c r="F76" s="644">
        <f t="shared" si="4"/>
        <v>719.75904000000014</v>
      </c>
      <c r="G76" s="1955">
        <v>922.76800000000014</v>
      </c>
      <c r="H76" s="645">
        <f t="shared" si="5"/>
        <v>1098.09392</v>
      </c>
      <c r="I76" s="622"/>
      <c r="J76" s="7"/>
      <c r="K76" s="7"/>
      <c r="L76" s="7"/>
      <c r="M76" s="7"/>
      <c r="N76" s="7"/>
      <c r="O76" s="7"/>
      <c r="P76" s="7"/>
      <c r="Q76" s="7"/>
      <c r="R76" s="7"/>
      <c r="S76" s="7"/>
      <c r="T76" s="7"/>
      <c r="U76" s="7"/>
      <c r="V76" s="7"/>
      <c r="W76" s="7"/>
      <c r="X76" s="7"/>
      <c r="Y76" s="7"/>
      <c r="Z76" s="7"/>
      <c r="AA76" s="7"/>
      <c r="AB76" s="7"/>
    </row>
    <row r="77" spans="1:28" ht="27.75" customHeight="1">
      <c r="A77" s="719" t="s">
        <v>177</v>
      </c>
      <c r="B77" s="720" t="s">
        <v>178</v>
      </c>
      <c r="C77" s="721" t="s">
        <v>179</v>
      </c>
      <c r="D77" s="721"/>
      <c r="E77" s="721"/>
      <c r="F77" s="722">
        <f t="shared" si="4"/>
        <v>69.42</v>
      </c>
      <c r="G77" s="1960">
        <v>89</v>
      </c>
      <c r="H77" s="723">
        <f t="shared" si="5"/>
        <v>105.91</v>
      </c>
      <c r="I77" s="622"/>
      <c r="J77" s="7"/>
      <c r="K77" s="7"/>
      <c r="L77" s="7"/>
      <c r="M77" s="7"/>
      <c r="N77" s="7"/>
      <c r="O77" s="7"/>
      <c r="P77" s="7"/>
      <c r="Q77" s="7"/>
      <c r="R77" s="7"/>
      <c r="S77" s="7"/>
      <c r="T77" s="7"/>
      <c r="U77" s="7"/>
      <c r="V77" s="7"/>
      <c r="W77" s="7"/>
      <c r="X77" s="7"/>
      <c r="Y77" s="7"/>
      <c r="Z77" s="7"/>
      <c r="AA77" s="7"/>
      <c r="AB77" s="7"/>
    </row>
    <row r="78" spans="1:28" ht="27.75" customHeight="1">
      <c r="A78" s="724" t="s">
        <v>180</v>
      </c>
      <c r="B78" s="725" t="s">
        <v>181</v>
      </c>
      <c r="C78" s="726" t="s">
        <v>179</v>
      </c>
      <c r="D78" s="726"/>
      <c r="E78" s="726"/>
      <c r="F78" s="727">
        <f t="shared" si="4"/>
        <v>312.79248000000001</v>
      </c>
      <c r="G78" s="1956">
        <v>401.01600000000002</v>
      </c>
      <c r="H78" s="728">
        <f t="shared" si="5"/>
        <v>477.20904000000002</v>
      </c>
      <c r="I78" s="622"/>
      <c r="J78" s="7"/>
      <c r="K78" s="7"/>
      <c r="L78" s="7"/>
      <c r="M78" s="7"/>
      <c r="N78" s="7"/>
      <c r="O78" s="7"/>
      <c r="P78" s="7"/>
      <c r="Q78" s="7"/>
      <c r="R78" s="7"/>
      <c r="S78" s="7"/>
      <c r="T78" s="7"/>
      <c r="U78" s="7"/>
      <c r="V78" s="7"/>
      <c r="W78" s="7"/>
      <c r="X78" s="7"/>
      <c r="Y78" s="7"/>
      <c r="Z78" s="7"/>
      <c r="AA78" s="7"/>
      <c r="AB78" s="7"/>
    </row>
    <row r="79" spans="1:28" ht="27.75" customHeight="1">
      <c r="A79" s="724" t="s">
        <v>182</v>
      </c>
      <c r="B79" s="725" t="s">
        <v>183</v>
      </c>
      <c r="C79" s="726"/>
      <c r="D79" s="726"/>
      <c r="E79" s="726"/>
      <c r="F79" s="727">
        <f t="shared" si="4"/>
        <v>258.97872000000001</v>
      </c>
      <c r="G79" s="1956">
        <v>332.024</v>
      </c>
      <c r="H79" s="728">
        <f t="shared" si="5"/>
        <v>395.10856000000001</v>
      </c>
      <c r="I79" s="622"/>
      <c r="J79" s="7"/>
      <c r="K79" s="7"/>
      <c r="L79" s="7"/>
      <c r="M79" s="7"/>
      <c r="N79" s="7"/>
      <c r="O79" s="7"/>
      <c r="P79" s="7"/>
      <c r="Q79" s="7"/>
      <c r="R79" s="7"/>
      <c r="S79" s="7"/>
      <c r="T79" s="7"/>
      <c r="U79" s="7"/>
      <c r="V79" s="7"/>
      <c r="W79" s="7"/>
      <c r="X79" s="7"/>
      <c r="Y79" s="7"/>
      <c r="Z79" s="7"/>
      <c r="AA79" s="7"/>
      <c r="AB79" s="7"/>
    </row>
    <row r="80" spans="1:28" ht="27.75" customHeight="1">
      <c r="A80" s="724" t="s">
        <v>184</v>
      </c>
      <c r="B80" s="725" t="s">
        <v>185</v>
      </c>
      <c r="C80" s="726"/>
      <c r="D80" s="726"/>
      <c r="E80" s="726"/>
      <c r="F80" s="727">
        <f t="shared" si="4"/>
        <v>366.60624000000007</v>
      </c>
      <c r="G80" s="1956">
        <v>470.00800000000004</v>
      </c>
      <c r="H80" s="728">
        <f t="shared" si="5"/>
        <v>559.30952000000002</v>
      </c>
      <c r="I80" s="622"/>
      <c r="J80" s="7"/>
      <c r="K80" s="7"/>
      <c r="L80" s="7"/>
      <c r="M80" s="7"/>
      <c r="N80" s="7"/>
      <c r="O80" s="7"/>
      <c r="P80" s="7"/>
      <c r="Q80" s="7"/>
      <c r="R80" s="7"/>
      <c r="S80" s="7"/>
      <c r="T80" s="7"/>
      <c r="U80" s="7"/>
      <c r="V80" s="7"/>
      <c r="W80" s="7"/>
      <c r="X80" s="7"/>
      <c r="Y80" s="7"/>
      <c r="Z80" s="7"/>
      <c r="AA80" s="7"/>
      <c r="AB80" s="7"/>
    </row>
    <row r="81" spans="1:28" ht="27.75" customHeight="1" thickBot="1">
      <c r="A81" s="729" t="s">
        <v>187</v>
      </c>
      <c r="B81" s="730" t="s">
        <v>188</v>
      </c>
      <c r="C81" s="731"/>
      <c r="D81" s="731"/>
      <c r="E81" s="731"/>
      <c r="F81" s="732">
        <f t="shared" si="4"/>
        <v>484.32384000000002</v>
      </c>
      <c r="G81" s="1959">
        <v>620.928</v>
      </c>
      <c r="H81" s="733">
        <f t="shared" si="5"/>
        <v>738.90431999999998</v>
      </c>
      <c r="I81" s="622"/>
      <c r="J81" s="7"/>
      <c r="K81" s="7"/>
      <c r="L81" s="7"/>
      <c r="M81" s="7"/>
      <c r="N81" s="7"/>
      <c r="O81" s="7"/>
      <c r="P81" s="7"/>
      <c r="Q81" s="7"/>
      <c r="R81" s="7"/>
      <c r="S81" s="7"/>
      <c r="T81" s="7"/>
      <c r="U81" s="7"/>
      <c r="V81" s="7"/>
      <c r="W81" s="7"/>
      <c r="X81" s="7"/>
      <c r="Y81" s="7"/>
      <c r="Z81" s="7"/>
      <c r="AA81" s="7"/>
      <c r="AB81" s="7"/>
    </row>
    <row r="82" spans="1:28" ht="27.75" customHeight="1" thickBot="1">
      <c r="A82" s="672" t="s">
        <v>189</v>
      </c>
      <c r="B82" s="660" t="s">
        <v>4285</v>
      </c>
      <c r="C82" s="661" t="s">
        <v>190</v>
      </c>
      <c r="D82" s="661"/>
      <c r="E82" s="661"/>
      <c r="F82" s="662">
        <f t="shared" si="4"/>
        <v>679.39872000000014</v>
      </c>
      <c r="G82" s="1961">
        <v>871.02400000000011</v>
      </c>
      <c r="H82" s="663">
        <f t="shared" si="5"/>
        <v>1036.51856</v>
      </c>
      <c r="I82" s="622"/>
      <c r="J82" s="7"/>
      <c r="K82" s="7"/>
      <c r="L82" s="7"/>
      <c r="M82" s="7"/>
      <c r="N82" s="7"/>
      <c r="O82" s="7"/>
      <c r="P82" s="7"/>
      <c r="Q82" s="7"/>
      <c r="R82" s="7"/>
      <c r="S82" s="7"/>
      <c r="T82" s="7"/>
      <c r="U82" s="7"/>
      <c r="V82" s="7"/>
      <c r="W82" s="7"/>
      <c r="X82" s="7"/>
      <c r="Y82" s="7"/>
      <c r="Z82" s="7"/>
      <c r="AA82" s="7"/>
      <c r="AB82" s="7"/>
    </row>
    <row r="83" spans="1:28" ht="30" customHeight="1">
      <c r="A83" s="719" t="s">
        <v>191</v>
      </c>
      <c r="B83" s="734" t="s">
        <v>5251</v>
      </c>
      <c r="C83" s="721" t="s">
        <v>192</v>
      </c>
      <c r="D83" s="721"/>
      <c r="E83" s="721"/>
      <c r="F83" s="722">
        <f t="shared" si="4"/>
        <v>918.19728000000021</v>
      </c>
      <c r="G83" s="1958">
        <v>1177.1760000000002</v>
      </c>
      <c r="H83" s="723">
        <f t="shared" si="5"/>
        <v>1400.8394400000002</v>
      </c>
      <c r="I83" s="622"/>
      <c r="J83" s="7"/>
      <c r="K83" s="7"/>
      <c r="L83" s="7"/>
      <c r="M83" s="7"/>
      <c r="N83" s="7"/>
      <c r="O83" s="7"/>
      <c r="P83" s="7"/>
      <c r="Q83" s="7"/>
      <c r="R83" s="7"/>
      <c r="S83" s="7"/>
      <c r="T83" s="7"/>
      <c r="U83" s="7"/>
      <c r="V83" s="7"/>
      <c r="W83" s="7"/>
      <c r="X83" s="7"/>
      <c r="Y83" s="7"/>
      <c r="Z83" s="7"/>
      <c r="AA83" s="7"/>
      <c r="AB83" s="7"/>
    </row>
    <row r="84" spans="1:28" ht="27.75" customHeight="1">
      <c r="A84" s="724" t="s">
        <v>193</v>
      </c>
      <c r="B84" s="735" t="s">
        <v>194</v>
      </c>
      <c r="C84" s="726" t="s">
        <v>192</v>
      </c>
      <c r="D84" s="726"/>
      <c r="E84" s="726"/>
      <c r="F84" s="727">
        <f t="shared" si="4"/>
        <v>1345.3440000000003</v>
      </c>
      <c r="G84" s="1956">
        <v>1724.8000000000002</v>
      </c>
      <c r="H84" s="728">
        <f t="shared" si="5"/>
        <v>2052.5120000000002</v>
      </c>
      <c r="I84" s="622"/>
      <c r="J84" s="7"/>
      <c r="K84" s="7"/>
      <c r="L84" s="7"/>
      <c r="M84" s="7"/>
      <c r="N84" s="7"/>
      <c r="O84" s="7"/>
      <c r="P84" s="7"/>
      <c r="Q84" s="7"/>
      <c r="R84" s="7"/>
      <c r="S84" s="7"/>
      <c r="T84" s="7"/>
      <c r="U84" s="7"/>
      <c r="V84" s="7"/>
      <c r="W84" s="7"/>
      <c r="X84" s="7"/>
      <c r="Y84" s="7"/>
      <c r="Z84" s="7"/>
      <c r="AA84" s="7"/>
      <c r="AB84" s="7"/>
    </row>
    <row r="85" spans="1:28" ht="39.950000000000003" customHeight="1" thickBot="1">
      <c r="A85" s="729" t="s">
        <v>4309</v>
      </c>
      <c r="B85" s="736" t="s">
        <v>195</v>
      </c>
      <c r="C85" s="731" t="s">
        <v>196</v>
      </c>
      <c r="D85" s="731"/>
      <c r="E85" s="731"/>
      <c r="F85" s="732">
        <f t="shared" si="4"/>
        <v>1836.3945600000004</v>
      </c>
      <c r="G85" s="1959">
        <v>2354.3520000000003</v>
      </c>
      <c r="H85" s="733">
        <f t="shared" si="5"/>
        <v>2801.6788800000004</v>
      </c>
      <c r="I85" s="622"/>
      <c r="J85" s="7"/>
      <c r="K85" s="7"/>
      <c r="L85" s="7"/>
      <c r="M85" s="7"/>
      <c r="N85" s="7"/>
      <c r="O85" s="7"/>
      <c r="P85" s="7"/>
      <c r="Q85" s="7"/>
      <c r="R85" s="7"/>
      <c r="S85" s="7"/>
      <c r="T85" s="7"/>
      <c r="U85" s="7"/>
      <c r="V85" s="7"/>
      <c r="W85" s="7"/>
      <c r="X85" s="7"/>
      <c r="Y85" s="7"/>
      <c r="Z85" s="7"/>
      <c r="AA85" s="7"/>
      <c r="AB85" s="7"/>
    </row>
    <row r="86" spans="1:28" ht="27.75" customHeight="1">
      <c r="A86" s="671" t="s">
        <v>197</v>
      </c>
      <c r="B86" s="664" t="s">
        <v>198</v>
      </c>
      <c r="C86" s="647" t="s">
        <v>199</v>
      </c>
      <c r="D86" s="647"/>
      <c r="E86" s="647"/>
      <c r="F86" s="648">
        <f t="shared" si="4"/>
        <v>359.87952000000007</v>
      </c>
      <c r="G86" s="1955">
        <v>461.38400000000007</v>
      </c>
      <c r="H86" s="649">
        <f t="shared" si="5"/>
        <v>549.04696000000001</v>
      </c>
      <c r="I86" s="622"/>
      <c r="J86" s="7"/>
      <c r="K86" s="7"/>
      <c r="L86" s="7"/>
      <c r="M86" s="7"/>
      <c r="N86" s="7"/>
      <c r="O86" s="7"/>
      <c r="P86" s="7"/>
      <c r="Q86" s="7"/>
      <c r="R86" s="7"/>
      <c r="S86" s="7"/>
      <c r="T86" s="7"/>
      <c r="U86" s="7"/>
      <c r="V86" s="7"/>
      <c r="W86" s="7"/>
      <c r="X86" s="7"/>
      <c r="Y86" s="7"/>
      <c r="Z86" s="7"/>
      <c r="AA86" s="7"/>
      <c r="AB86" s="7"/>
    </row>
    <row r="87" spans="1:28" ht="27.75" customHeight="1" thickBot="1">
      <c r="A87" s="625" t="s">
        <v>200</v>
      </c>
      <c r="B87" s="659" t="s">
        <v>201</v>
      </c>
      <c r="C87" s="626" t="s">
        <v>202</v>
      </c>
      <c r="D87" s="626"/>
      <c r="E87" s="626"/>
      <c r="F87" s="627">
        <f t="shared" si="4"/>
        <v>275.79552000000001</v>
      </c>
      <c r="G87" s="1957">
        <v>353.584</v>
      </c>
      <c r="H87" s="628">
        <f t="shared" si="5"/>
        <v>420.76495999999997</v>
      </c>
      <c r="I87" s="623"/>
      <c r="J87" s="7"/>
      <c r="K87" s="7"/>
      <c r="L87" s="7"/>
      <c r="M87" s="7"/>
      <c r="N87" s="7"/>
      <c r="O87" s="7"/>
      <c r="P87" s="7"/>
      <c r="Q87" s="7"/>
      <c r="R87" s="7"/>
      <c r="S87" s="7"/>
      <c r="T87" s="7"/>
      <c r="U87" s="7"/>
      <c r="V87" s="7"/>
      <c r="W87" s="7"/>
      <c r="X87" s="7"/>
      <c r="Y87" s="7"/>
      <c r="Z87" s="7"/>
      <c r="AA87" s="7"/>
      <c r="AB87" s="7"/>
    </row>
    <row r="88" spans="1:28" ht="15.75" customHeight="1">
      <c r="A88" s="3"/>
      <c r="B88" s="7"/>
      <c r="C88" s="3"/>
      <c r="D88" s="3"/>
      <c r="E88" s="3"/>
      <c r="F88" s="34"/>
      <c r="G88" s="34"/>
      <c r="H88" s="34"/>
      <c r="I88" s="7"/>
      <c r="J88" s="7"/>
      <c r="K88" s="7"/>
      <c r="L88" s="7"/>
      <c r="M88" s="7"/>
      <c r="N88" s="7"/>
      <c r="O88" s="7"/>
      <c r="P88" s="7"/>
      <c r="Q88" s="7"/>
      <c r="R88" s="7"/>
      <c r="S88" s="7"/>
      <c r="T88" s="7"/>
      <c r="U88" s="7"/>
      <c r="V88" s="7"/>
      <c r="W88" s="7"/>
      <c r="X88" s="7"/>
      <c r="Y88" s="7"/>
      <c r="Z88" s="7"/>
      <c r="AA88" s="7"/>
      <c r="AB88" s="7"/>
    </row>
    <row r="89" spans="1:28" ht="15.75" customHeight="1">
      <c r="A89" s="3"/>
      <c r="B89" s="7"/>
      <c r="C89" s="3"/>
      <c r="D89" s="3"/>
      <c r="E89" s="3"/>
      <c r="F89" s="34"/>
      <c r="G89" s="34"/>
      <c r="H89" s="34"/>
      <c r="I89" s="7"/>
      <c r="J89" s="7"/>
      <c r="K89" s="7"/>
      <c r="L89" s="7"/>
      <c r="M89" s="7"/>
      <c r="N89" s="7"/>
      <c r="O89" s="7"/>
      <c r="P89" s="7"/>
      <c r="Q89" s="7"/>
      <c r="R89" s="7"/>
      <c r="S89" s="7"/>
      <c r="T89" s="7"/>
      <c r="U89" s="7"/>
      <c r="V89" s="7"/>
      <c r="W89" s="7"/>
      <c r="X89" s="7"/>
      <c r="Y89" s="7"/>
      <c r="Z89" s="7"/>
      <c r="AA89" s="7"/>
      <c r="AB89" s="7"/>
    </row>
    <row r="90" spans="1:28" ht="15.75" customHeight="1">
      <c r="A90" s="3"/>
      <c r="B90" s="7"/>
      <c r="C90" s="3"/>
      <c r="D90" s="3"/>
      <c r="E90" s="3"/>
      <c r="F90" s="34"/>
      <c r="G90" s="34"/>
      <c r="H90" s="34"/>
      <c r="I90" s="7"/>
      <c r="J90" s="7"/>
      <c r="K90" s="7"/>
      <c r="L90" s="7"/>
      <c r="M90" s="7"/>
      <c r="N90" s="7"/>
      <c r="O90" s="7"/>
      <c r="P90" s="7"/>
      <c r="Q90" s="7"/>
      <c r="R90" s="7"/>
      <c r="S90" s="7"/>
      <c r="T90" s="7"/>
      <c r="U90" s="7"/>
      <c r="V90" s="7"/>
      <c r="W90" s="7"/>
      <c r="X90" s="7"/>
      <c r="Y90" s="7"/>
      <c r="Z90" s="7"/>
      <c r="AA90" s="7"/>
      <c r="AB90" s="7"/>
    </row>
    <row r="91" spans="1:28" ht="15.75" customHeight="1">
      <c r="A91" s="3"/>
      <c r="B91" s="7"/>
      <c r="C91" s="3"/>
      <c r="D91" s="3"/>
      <c r="E91" s="3"/>
      <c r="F91" s="34"/>
      <c r="G91" s="34"/>
      <c r="H91" s="34"/>
      <c r="I91" s="7"/>
      <c r="J91" s="7"/>
      <c r="K91" s="7"/>
      <c r="L91" s="7"/>
      <c r="M91" s="7"/>
      <c r="N91" s="7"/>
      <c r="O91" s="7"/>
      <c r="P91" s="7"/>
      <c r="Q91" s="7"/>
      <c r="R91" s="7"/>
      <c r="S91" s="7"/>
      <c r="T91" s="7"/>
      <c r="U91" s="7"/>
      <c r="V91" s="7"/>
      <c r="W91" s="7"/>
      <c r="X91" s="7"/>
      <c r="Y91" s="7"/>
      <c r="Z91" s="7"/>
      <c r="AA91" s="7"/>
      <c r="AB91" s="7"/>
    </row>
    <row r="92" spans="1:28" ht="15.75" customHeight="1">
      <c r="A92" s="3"/>
      <c r="B92" s="7"/>
      <c r="C92" s="3"/>
      <c r="D92" s="3"/>
      <c r="E92" s="3"/>
      <c r="F92" s="34"/>
      <c r="G92" s="34"/>
      <c r="H92" s="34"/>
      <c r="I92" s="7"/>
      <c r="J92" s="7"/>
      <c r="K92" s="7"/>
      <c r="L92" s="7"/>
      <c r="M92" s="7"/>
      <c r="N92" s="7"/>
      <c r="O92" s="7"/>
      <c r="P92" s="7"/>
      <c r="Q92" s="7"/>
      <c r="R92" s="7"/>
      <c r="S92" s="7"/>
      <c r="T92" s="7"/>
      <c r="U92" s="7"/>
      <c r="V92" s="7"/>
      <c r="W92" s="7"/>
      <c r="X92" s="7"/>
      <c r="Y92" s="7"/>
      <c r="Z92" s="7"/>
      <c r="AA92" s="7"/>
      <c r="AB92" s="7"/>
    </row>
    <row r="93" spans="1:28" ht="15.75" customHeight="1">
      <c r="A93" s="3"/>
      <c r="B93" s="7"/>
      <c r="C93" s="3"/>
      <c r="D93" s="3"/>
      <c r="E93" s="3"/>
      <c r="F93" s="34"/>
      <c r="G93" s="34"/>
      <c r="H93" s="34"/>
      <c r="I93" s="7"/>
      <c r="J93" s="7"/>
      <c r="K93" s="7"/>
      <c r="L93" s="7"/>
      <c r="M93" s="7"/>
      <c r="N93" s="7"/>
      <c r="O93" s="7"/>
      <c r="P93" s="7"/>
      <c r="Q93" s="7"/>
      <c r="R93" s="7"/>
      <c r="S93" s="7"/>
      <c r="T93" s="7"/>
      <c r="U93" s="7"/>
      <c r="V93" s="7"/>
      <c r="W93" s="7"/>
      <c r="X93" s="7"/>
      <c r="Y93" s="7"/>
      <c r="Z93" s="7"/>
      <c r="AA93" s="7"/>
      <c r="AB93" s="7"/>
    </row>
    <row r="94" spans="1:28" ht="15.75" customHeight="1">
      <c r="A94" s="3"/>
      <c r="B94" s="7"/>
      <c r="C94" s="3"/>
      <c r="D94" s="3"/>
      <c r="E94" s="3"/>
      <c r="F94" s="34"/>
      <c r="G94" s="34"/>
      <c r="H94" s="34"/>
      <c r="I94" s="7"/>
      <c r="J94" s="7"/>
      <c r="K94" s="7"/>
      <c r="L94" s="7"/>
      <c r="M94" s="7"/>
      <c r="N94" s="7"/>
      <c r="O94" s="7"/>
      <c r="P94" s="7"/>
      <c r="Q94" s="7"/>
      <c r="R94" s="7"/>
      <c r="S94" s="7"/>
      <c r="T94" s="7"/>
      <c r="U94" s="7"/>
      <c r="V94" s="7"/>
      <c r="W94" s="7"/>
      <c r="X94" s="7"/>
      <c r="Y94" s="7"/>
      <c r="Z94" s="7"/>
      <c r="AA94" s="7"/>
      <c r="AB94" s="7"/>
    </row>
    <row r="95" spans="1:28" ht="15.75" customHeight="1">
      <c r="A95" s="3"/>
      <c r="B95" s="7"/>
      <c r="C95" s="3"/>
      <c r="D95" s="3"/>
      <c r="E95" s="3"/>
      <c r="F95" s="34"/>
      <c r="G95" s="34"/>
      <c r="H95" s="34"/>
      <c r="I95" s="7"/>
      <c r="J95" s="7"/>
      <c r="K95" s="7"/>
      <c r="L95" s="7"/>
      <c r="M95" s="7"/>
      <c r="N95" s="7"/>
      <c r="O95" s="7"/>
      <c r="P95" s="7"/>
      <c r="Q95" s="7"/>
      <c r="R95" s="7"/>
      <c r="S95" s="7"/>
      <c r="T95" s="7"/>
      <c r="U95" s="7"/>
      <c r="V95" s="7"/>
      <c r="W95" s="7"/>
      <c r="X95" s="7"/>
      <c r="Y95" s="7"/>
      <c r="Z95" s="7"/>
      <c r="AA95" s="7"/>
      <c r="AB95" s="7"/>
    </row>
    <row r="96" spans="1:28" ht="15.75" customHeight="1">
      <c r="A96" s="3"/>
      <c r="B96" s="7"/>
      <c r="C96" s="3"/>
      <c r="D96" s="3"/>
      <c r="E96" s="3"/>
      <c r="F96" s="34"/>
      <c r="G96" s="34"/>
      <c r="H96" s="34"/>
      <c r="I96" s="7"/>
      <c r="J96" s="7"/>
      <c r="K96" s="7"/>
      <c r="L96" s="7"/>
      <c r="M96" s="7"/>
      <c r="N96" s="7"/>
      <c r="O96" s="7"/>
      <c r="P96" s="7"/>
      <c r="Q96" s="7"/>
      <c r="R96" s="7"/>
      <c r="S96" s="7"/>
      <c r="T96" s="7"/>
      <c r="U96" s="7"/>
      <c r="V96" s="7"/>
      <c r="W96" s="7"/>
      <c r="X96" s="7"/>
      <c r="Y96" s="7"/>
      <c r="Z96" s="7"/>
      <c r="AA96" s="7"/>
      <c r="AB96" s="7"/>
    </row>
    <row r="97" spans="1:28" ht="15.75" customHeight="1">
      <c r="A97" s="3"/>
      <c r="B97" s="7"/>
      <c r="C97" s="3"/>
      <c r="D97" s="3"/>
      <c r="E97" s="3"/>
      <c r="F97" s="34"/>
      <c r="G97" s="34"/>
      <c r="H97" s="34"/>
      <c r="I97" s="7"/>
      <c r="J97" s="7"/>
      <c r="K97" s="7"/>
      <c r="L97" s="7"/>
      <c r="M97" s="7"/>
      <c r="N97" s="7"/>
      <c r="O97" s="7"/>
      <c r="P97" s="7"/>
      <c r="Q97" s="7"/>
      <c r="R97" s="7"/>
      <c r="S97" s="7"/>
      <c r="T97" s="7"/>
      <c r="U97" s="7"/>
      <c r="V97" s="7"/>
      <c r="W97" s="7"/>
      <c r="X97" s="7"/>
      <c r="Y97" s="7"/>
      <c r="Z97" s="7"/>
      <c r="AA97" s="7"/>
      <c r="AB97" s="7"/>
    </row>
    <row r="98" spans="1:28" ht="15.75" customHeight="1">
      <c r="A98" s="3"/>
      <c r="B98" s="7"/>
      <c r="C98" s="3"/>
      <c r="D98" s="3"/>
      <c r="E98" s="3"/>
      <c r="F98" s="34"/>
      <c r="G98" s="34"/>
      <c r="H98" s="34"/>
      <c r="I98" s="7"/>
      <c r="J98" s="7"/>
      <c r="K98" s="7"/>
      <c r="L98" s="7"/>
      <c r="M98" s="7"/>
      <c r="N98" s="7"/>
      <c r="O98" s="7"/>
      <c r="P98" s="7"/>
      <c r="Q98" s="7"/>
      <c r="R98" s="7"/>
      <c r="S98" s="7"/>
      <c r="T98" s="7"/>
      <c r="U98" s="7"/>
      <c r="V98" s="7"/>
      <c r="W98" s="7"/>
      <c r="X98" s="7"/>
      <c r="Y98" s="7"/>
      <c r="Z98" s="7"/>
      <c r="AA98" s="7"/>
      <c r="AB98" s="7"/>
    </row>
    <row r="99" spans="1:28" ht="15.75" customHeight="1">
      <c r="A99" s="3"/>
      <c r="B99" s="7"/>
      <c r="C99" s="3"/>
      <c r="D99" s="3"/>
      <c r="E99" s="3"/>
      <c r="F99" s="34"/>
      <c r="G99" s="34"/>
      <c r="H99" s="34"/>
      <c r="I99" s="7"/>
      <c r="J99" s="7"/>
      <c r="K99" s="7"/>
      <c r="L99" s="7"/>
      <c r="M99" s="7"/>
      <c r="N99" s="7"/>
      <c r="O99" s="7"/>
      <c r="P99" s="7"/>
      <c r="Q99" s="7"/>
      <c r="R99" s="7"/>
      <c r="S99" s="7"/>
      <c r="T99" s="7"/>
      <c r="U99" s="7"/>
      <c r="V99" s="7"/>
      <c r="W99" s="7"/>
      <c r="X99" s="7"/>
      <c r="Y99" s="7"/>
      <c r="Z99" s="7"/>
      <c r="AA99" s="7"/>
      <c r="AB99" s="7"/>
    </row>
    <row r="100" spans="1:28" ht="15.75" customHeight="1">
      <c r="A100" s="3"/>
      <c r="B100" s="7"/>
      <c r="C100" s="3"/>
      <c r="D100" s="3"/>
      <c r="E100" s="3"/>
      <c r="F100" s="34"/>
      <c r="G100" s="34"/>
      <c r="H100" s="34"/>
      <c r="I100" s="7"/>
      <c r="J100" s="7"/>
      <c r="K100" s="7"/>
      <c r="L100" s="7"/>
      <c r="M100" s="7"/>
      <c r="N100" s="7"/>
      <c r="O100" s="7"/>
      <c r="P100" s="7"/>
      <c r="Q100" s="7"/>
      <c r="R100" s="7"/>
      <c r="S100" s="7"/>
      <c r="T100" s="7"/>
      <c r="U100" s="7"/>
      <c r="V100" s="7"/>
      <c r="W100" s="7"/>
      <c r="X100" s="7"/>
      <c r="Y100" s="7"/>
      <c r="Z100" s="7"/>
      <c r="AA100" s="7"/>
      <c r="AB100" s="7"/>
    </row>
    <row r="101" spans="1:28" ht="15.75" customHeight="1">
      <c r="A101" s="3"/>
      <c r="B101" s="7"/>
      <c r="C101" s="3"/>
      <c r="D101" s="3"/>
      <c r="E101" s="3"/>
      <c r="F101" s="34"/>
      <c r="G101" s="34"/>
      <c r="H101" s="34"/>
      <c r="I101" s="7"/>
      <c r="J101" s="7"/>
      <c r="K101" s="7"/>
      <c r="L101" s="7"/>
      <c r="M101" s="7"/>
      <c r="N101" s="7"/>
      <c r="O101" s="7"/>
      <c r="P101" s="7"/>
      <c r="Q101" s="7"/>
      <c r="R101" s="7"/>
      <c r="S101" s="7"/>
      <c r="T101" s="7"/>
      <c r="U101" s="7"/>
      <c r="V101" s="7"/>
      <c r="W101" s="7"/>
      <c r="X101" s="7"/>
      <c r="Y101" s="7"/>
      <c r="Z101" s="7"/>
      <c r="AA101" s="7"/>
      <c r="AB101" s="7"/>
    </row>
    <row r="102" spans="1:28" ht="15.75" customHeight="1">
      <c r="A102" s="3"/>
      <c r="B102" s="7"/>
      <c r="C102" s="3"/>
      <c r="D102" s="3"/>
      <c r="E102" s="3"/>
      <c r="F102" s="34"/>
      <c r="G102" s="34"/>
      <c r="H102" s="34"/>
      <c r="I102" s="7"/>
      <c r="J102" s="7"/>
      <c r="K102" s="7"/>
      <c r="L102" s="7"/>
      <c r="M102" s="7"/>
      <c r="N102" s="7"/>
      <c r="O102" s="7"/>
      <c r="P102" s="7"/>
      <c r="Q102" s="7"/>
      <c r="R102" s="7"/>
      <c r="S102" s="7"/>
      <c r="T102" s="7"/>
      <c r="U102" s="7"/>
      <c r="V102" s="7"/>
      <c r="W102" s="7"/>
      <c r="X102" s="7"/>
      <c r="Y102" s="7"/>
      <c r="Z102" s="7"/>
      <c r="AA102" s="7"/>
      <c r="AB102" s="7"/>
    </row>
    <row r="103" spans="1:28" ht="15.75" customHeight="1">
      <c r="A103" s="3"/>
      <c r="B103" s="7"/>
      <c r="C103" s="3"/>
      <c r="D103" s="3"/>
      <c r="E103" s="3"/>
      <c r="F103" s="34"/>
      <c r="G103" s="34"/>
      <c r="H103" s="34"/>
      <c r="I103" s="7"/>
      <c r="J103" s="7"/>
      <c r="K103" s="7"/>
      <c r="L103" s="7"/>
      <c r="M103" s="7"/>
      <c r="N103" s="7"/>
      <c r="O103" s="7"/>
      <c r="P103" s="7"/>
      <c r="Q103" s="7"/>
      <c r="R103" s="7"/>
      <c r="S103" s="7"/>
      <c r="T103" s="7"/>
      <c r="U103" s="7"/>
      <c r="V103" s="7"/>
      <c r="W103" s="7"/>
      <c r="X103" s="7"/>
      <c r="Y103" s="7"/>
      <c r="Z103" s="7"/>
      <c r="AA103" s="7"/>
      <c r="AB103" s="7"/>
    </row>
    <row r="104" spans="1:28" ht="15.75" customHeight="1">
      <c r="A104" s="3"/>
      <c r="B104" s="7"/>
      <c r="C104" s="3"/>
      <c r="D104" s="3"/>
      <c r="E104" s="3"/>
      <c r="F104" s="34"/>
      <c r="G104" s="34"/>
      <c r="H104" s="34"/>
      <c r="I104" s="7"/>
      <c r="J104" s="7"/>
      <c r="K104" s="7"/>
      <c r="L104" s="7"/>
      <c r="M104" s="7"/>
      <c r="N104" s="7"/>
      <c r="O104" s="7"/>
      <c r="P104" s="7"/>
      <c r="Q104" s="7"/>
      <c r="R104" s="7"/>
      <c r="S104" s="7"/>
      <c r="T104" s="7"/>
      <c r="U104" s="7"/>
      <c r="V104" s="7"/>
      <c r="W104" s="7"/>
      <c r="X104" s="7"/>
      <c r="Y104" s="7"/>
      <c r="Z104" s="7"/>
      <c r="AA104" s="7"/>
      <c r="AB104" s="7"/>
    </row>
    <row r="105" spans="1:28" ht="15.75" customHeight="1">
      <c r="A105" s="3"/>
      <c r="B105" s="7"/>
      <c r="C105" s="3"/>
      <c r="D105" s="3"/>
      <c r="E105" s="3"/>
      <c r="F105" s="34"/>
      <c r="G105" s="34"/>
      <c r="H105" s="34"/>
      <c r="I105" s="7"/>
      <c r="J105" s="7"/>
      <c r="K105" s="7"/>
      <c r="L105" s="7"/>
      <c r="M105" s="7"/>
      <c r="N105" s="7"/>
      <c r="O105" s="7"/>
      <c r="P105" s="7"/>
      <c r="Q105" s="7"/>
      <c r="R105" s="7"/>
      <c r="S105" s="7"/>
      <c r="T105" s="7"/>
      <c r="U105" s="7"/>
      <c r="V105" s="7"/>
      <c r="W105" s="7"/>
      <c r="X105" s="7"/>
      <c r="Y105" s="7"/>
      <c r="Z105" s="7"/>
      <c r="AA105" s="7"/>
      <c r="AB105" s="7"/>
    </row>
    <row r="106" spans="1:28" ht="15.75" customHeight="1">
      <c r="A106" s="3"/>
      <c r="B106" s="7"/>
      <c r="C106" s="3"/>
      <c r="D106" s="3"/>
      <c r="E106" s="3"/>
      <c r="F106" s="34"/>
      <c r="G106" s="34"/>
      <c r="H106" s="34"/>
      <c r="I106" s="7"/>
      <c r="J106" s="7"/>
      <c r="K106" s="7"/>
      <c r="L106" s="7"/>
      <c r="M106" s="7"/>
      <c r="N106" s="7"/>
      <c r="O106" s="7"/>
      <c r="P106" s="7"/>
      <c r="Q106" s="7"/>
      <c r="R106" s="7"/>
      <c r="S106" s="7"/>
      <c r="T106" s="7"/>
      <c r="U106" s="7"/>
      <c r="V106" s="7"/>
      <c r="W106" s="7"/>
      <c r="X106" s="7"/>
      <c r="Y106" s="7"/>
      <c r="Z106" s="7"/>
      <c r="AA106" s="7"/>
      <c r="AB106" s="7"/>
    </row>
    <row r="107" spans="1:28" ht="15.75" customHeight="1">
      <c r="A107" s="3"/>
      <c r="B107" s="7"/>
      <c r="C107" s="3"/>
      <c r="D107" s="3"/>
      <c r="E107" s="3"/>
      <c r="F107" s="34"/>
      <c r="G107" s="34"/>
      <c r="H107" s="34"/>
      <c r="I107" s="7"/>
      <c r="J107" s="7"/>
      <c r="K107" s="7"/>
      <c r="L107" s="7"/>
      <c r="M107" s="7"/>
      <c r="N107" s="7"/>
      <c r="O107" s="7"/>
      <c r="P107" s="7"/>
      <c r="Q107" s="7"/>
      <c r="R107" s="7"/>
      <c r="S107" s="7"/>
      <c r="T107" s="7"/>
      <c r="U107" s="7"/>
      <c r="V107" s="7"/>
      <c r="W107" s="7"/>
      <c r="X107" s="7"/>
      <c r="Y107" s="7"/>
      <c r="Z107" s="7"/>
      <c r="AA107" s="7"/>
      <c r="AB107" s="7"/>
    </row>
    <row r="108" spans="1:28" ht="15.75" customHeight="1">
      <c r="A108" s="3"/>
      <c r="B108" s="7"/>
      <c r="C108" s="3"/>
      <c r="D108" s="3"/>
      <c r="E108" s="3"/>
      <c r="F108" s="34"/>
      <c r="G108" s="34"/>
      <c r="H108" s="34"/>
      <c r="I108" s="7"/>
      <c r="J108" s="7"/>
      <c r="K108" s="7"/>
      <c r="L108" s="7"/>
      <c r="M108" s="7"/>
      <c r="N108" s="7"/>
      <c r="O108" s="7"/>
      <c r="P108" s="7"/>
      <c r="Q108" s="7"/>
      <c r="R108" s="7"/>
      <c r="S108" s="7"/>
      <c r="T108" s="7"/>
      <c r="U108" s="7"/>
      <c r="V108" s="7"/>
      <c r="W108" s="7"/>
      <c r="X108" s="7"/>
      <c r="Y108" s="7"/>
      <c r="Z108" s="7"/>
      <c r="AA108" s="7"/>
      <c r="AB108" s="7"/>
    </row>
    <row r="109" spans="1:28" ht="15.75" customHeight="1">
      <c r="A109" s="3"/>
      <c r="B109" s="7"/>
      <c r="C109" s="3"/>
      <c r="D109" s="3"/>
      <c r="E109" s="3"/>
      <c r="F109" s="34"/>
      <c r="G109" s="34"/>
      <c r="H109" s="34"/>
      <c r="I109" s="7"/>
      <c r="J109" s="7"/>
      <c r="K109" s="7"/>
      <c r="L109" s="7"/>
      <c r="M109" s="7"/>
      <c r="N109" s="7"/>
      <c r="O109" s="7"/>
      <c r="P109" s="7"/>
      <c r="Q109" s="7"/>
      <c r="R109" s="7"/>
      <c r="S109" s="7"/>
      <c r="T109" s="7"/>
      <c r="U109" s="7"/>
      <c r="V109" s="7"/>
      <c r="W109" s="7"/>
      <c r="X109" s="7"/>
      <c r="Y109" s="7"/>
      <c r="Z109" s="7"/>
      <c r="AA109" s="7"/>
      <c r="AB109" s="7"/>
    </row>
    <row r="110" spans="1:28" ht="15.75" customHeight="1">
      <c r="A110" s="3"/>
      <c r="B110" s="7"/>
      <c r="C110" s="3"/>
      <c r="D110" s="3"/>
      <c r="E110" s="3"/>
      <c r="F110" s="34"/>
      <c r="G110" s="34"/>
      <c r="H110" s="34"/>
      <c r="I110" s="7"/>
      <c r="J110" s="7"/>
      <c r="K110" s="7"/>
      <c r="L110" s="7"/>
      <c r="M110" s="7"/>
      <c r="N110" s="7"/>
      <c r="O110" s="7"/>
      <c r="P110" s="7"/>
      <c r="Q110" s="7"/>
      <c r="R110" s="7"/>
      <c r="S110" s="7"/>
      <c r="T110" s="7"/>
      <c r="U110" s="7"/>
      <c r="V110" s="7"/>
      <c r="W110" s="7"/>
      <c r="X110" s="7"/>
      <c r="Y110" s="7"/>
      <c r="Z110" s="7"/>
      <c r="AA110" s="7"/>
      <c r="AB110" s="7"/>
    </row>
    <row r="111" spans="1:28" ht="15.75" customHeight="1">
      <c r="A111" s="3"/>
      <c r="B111" s="7"/>
      <c r="C111" s="3"/>
      <c r="D111" s="3"/>
      <c r="E111" s="3"/>
      <c r="F111" s="34"/>
      <c r="G111" s="34"/>
      <c r="H111" s="34"/>
      <c r="I111" s="7"/>
      <c r="J111" s="7"/>
      <c r="K111" s="7"/>
      <c r="L111" s="7"/>
      <c r="M111" s="7"/>
      <c r="N111" s="7"/>
      <c r="O111" s="7"/>
      <c r="P111" s="7"/>
      <c r="Q111" s="7"/>
      <c r="R111" s="7"/>
      <c r="S111" s="7"/>
      <c r="T111" s="7"/>
      <c r="U111" s="7"/>
      <c r="V111" s="7"/>
      <c r="W111" s="7"/>
      <c r="X111" s="7"/>
      <c r="Y111" s="7"/>
      <c r="Z111" s="7"/>
      <c r="AA111" s="7"/>
      <c r="AB111" s="7"/>
    </row>
    <row r="112" spans="1:28" ht="15.75" customHeight="1">
      <c r="A112" s="3"/>
      <c r="B112" s="7"/>
      <c r="C112" s="3"/>
      <c r="D112" s="3"/>
      <c r="E112" s="3"/>
      <c r="F112" s="34"/>
      <c r="G112" s="34"/>
      <c r="H112" s="34"/>
      <c r="I112" s="7"/>
      <c r="J112" s="7"/>
      <c r="K112" s="7"/>
      <c r="L112" s="7"/>
      <c r="M112" s="7"/>
      <c r="N112" s="7"/>
      <c r="O112" s="7"/>
      <c r="P112" s="7"/>
      <c r="Q112" s="7"/>
      <c r="R112" s="7"/>
      <c r="S112" s="7"/>
      <c r="T112" s="7"/>
      <c r="U112" s="7"/>
      <c r="V112" s="7"/>
      <c r="W112" s="7"/>
      <c r="X112" s="7"/>
      <c r="Y112" s="7"/>
      <c r="Z112" s="7"/>
      <c r="AA112" s="7"/>
      <c r="AB112" s="7"/>
    </row>
    <row r="113" spans="1:28" ht="15.75" customHeight="1">
      <c r="A113" s="3"/>
      <c r="B113" s="7"/>
      <c r="C113" s="3"/>
      <c r="D113" s="3"/>
      <c r="E113" s="3"/>
      <c r="F113" s="34"/>
      <c r="G113" s="34"/>
      <c r="H113" s="34"/>
      <c r="I113" s="7"/>
      <c r="J113" s="7"/>
      <c r="K113" s="7"/>
      <c r="L113" s="7"/>
      <c r="M113" s="7"/>
      <c r="N113" s="7"/>
      <c r="O113" s="7"/>
      <c r="P113" s="7"/>
      <c r="Q113" s="7"/>
      <c r="R113" s="7"/>
      <c r="S113" s="7"/>
      <c r="T113" s="7"/>
      <c r="U113" s="7"/>
      <c r="V113" s="7"/>
      <c r="W113" s="7"/>
      <c r="X113" s="7"/>
      <c r="Y113" s="7"/>
      <c r="Z113" s="7"/>
      <c r="AA113" s="7"/>
      <c r="AB113" s="7"/>
    </row>
    <row r="114" spans="1:28" ht="15.75" customHeight="1">
      <c r="A114" s="3"/>
      <c r="B114" s="7"/>
      <c r="C114" s="3"/>
      <c r="D114" s="3"/>
      <c r="E114" s="3"/>
      <c r="F114" s="34"/>
      <c r="G114" s="34"/>
      <c r="H114" s="34"/>
      <c r="I114" s="7"/>
      <c r="J114" s="7"/>
      <c r="K114" s="7"/>
      <c r="L114" s="7"/>
      <c r="M114" s="7"/>
      <c r="N114" s="7"/>
      <c r="O114" s="7"/>
      <c r="P114" s="7"/>
      <c r="Q114" s="7"/>
      <c r="R114" s="7"/>
      <c r="S114" s="7"/>
      <c r="T114" s="7"/>
      <c r="U114" s="7"/>
      <c r="V114" s="7"/>
      <c r="W114" s="7"/>
      <c r="X114" s="7"/>
      <c r="Y114" s="7"/>
      <c r="Z114" s="7"/>
      <c r="AA114" s="7"/>
      <c r="AB114" s="7"/>
    </row>
    <row r="115" spans="1:28" ht="15.75" customHeight="1">
      <c r="A115" s="3"/>
      <c r="B115" s="7"/>
      <c r="C115" s="3"/>
      <c r="D115" s="3"/>
      <c r="E115" s="3"/>
      <c r="F115" s="34"/>
      <c r="G115" s="34"/>
      <c r="H115" s="34"/>
      <c r="I115" s="7"/>
      <c r="J115" s="7"/>
      <c r="K115" s="7"/>
      <c r="L115" s="7"/>
      <c r="M115" s="7"/>
      <c r="N115" s="7"/>
      <c r="O115" s="7"/>
      <c r="P115" s="7"/>
      <c r="Q115" s="7"/>
      <c r="R115" s="7"/>
      <c r="S115" s="7"/>
      <c r="T115" s="7"/>
      <c r="U115" s="7"/>
      <c r="V115" s="7"/>
      <c r="W115" s="7"/>
      <c r="X115" s="7"/>
      <c r="Y115" s="7"/>
      <c r="Z115" s="7"/>
      <c r="AA115" s="7"/>
      <c r="AB115" s="7"/>
    </row>
    <row r="116" spans="1:28" ht="15.75" customHeight="1">
      <c r="A116" s="3"/>
      <c r="B116" s="7"/>
      <c r="C116" s="3"/>
      <c r="D116" s="3"/>
      <c r="E116" s="3"/>
      <c r="F116" s="34"/>
      <c r="G116" s="34"/>
      <c r="H116" s="34"/>
      <c r="I116" s="7"/>
      <c r="J116" s="7"/>
      <c r="K116" s="7"/>
      <c r="L116" s="7"/>
      <c r="M116" s="7"/>
      <c r="N116" s="7"/>
      <c r="O116" s="7"/>
      <c r="P116" s="7"/>
      <c r="Q116" s="7"/>
      <c r="R116" s="7"/>
      <c r="S116" s="7"/>
      <c r="T116" s="7"/>
      <c r="U116" s="7"/>
      <c r="V116" s="7"/>
      <c r="W116" s="7"/>
      <c r="X116" s="7"/>
      <c r="Y116" s="7"/>
      <c r="Z116" s="7"/>
      <c r="AA116" s="7"/>
      <c r="AB116" s="7"/>
    </row>
    <row r="117" spans="1:28" ht="15.75" customHeight="1">
      <c r="A117" s="3"/>
      <c r="B117" s="7"/>
      <c r="C117" s="3"/>
      <c r="D117" s="3"/>
      <c r="E117" s="3"/>
      <c r="F117" s="34"/>
      <c r="G117" s="34"/>
      <c r="H117" s="34"/>
      <c r="I117" s="7"/>
      <c r="J117" s="7"/>
      <c r="K117" s="7"/>
      <c r="L117" s="7"/>
      <c r="M117" s="7"/>
      <c r="N117" s="7"/>
      <c r="O117" s="7"/>
      <c r="P117" s="7"/>
      <c r="Q117" s="7"/>
      <c r="R117" s="7"/>
      <c r="S117" s="7"/>
      <c r="T117" s="7"/>
      <c r="U117" s="7"/>
      <c r="V117" s="7"/>
      <c r="W117" s="7"/>
      <c r="X117" s="7"/>
      <c r="Y117" s="7"/>
      <c r="Z117" s="7"/>
      <c r="AA117" s="7"/>
      <c r="AB117" s="7"/>
    </row>
    <row r="118" spans="1:28" ht="15.75" customHeight="1">
      <c r="A118" s="3"/>
      <c r="B118" s="7"/>
      <c r="C118" s="3"/>
      <c r="D118" s="3"/>
      <c r="E118" s="3"/>
      <c r="F118" s="34"/>
      <c r="G118" s="34"/>
      <c r="H118" s="34"/>
      <c r="I118" s="7"/>
      <c r="J118" s="7"/>
      <c r="K118" s="7"/>
      <c r="L118" s="7"/>
      <c r="M118" s="7"/>
      <c r="N118" s="7"/>
      <c r="O118" s="7"/>
      <c r="P118" s="7"/>
      <c r="Q118" s="7"/>
      <c r="R118" s="7"/>
      <c r="S118" s="7"/>
      <c r="T118" s="7"/>
      <c r="U118" s="7"/>
      <c r="V118" s="7"/>
      <c r="W118" s="7"/>
      <c r="X118" s="7"/>
      <c r="Y118" s="7"/>
      <c r="Z118" s="7"/>
      <c r="AA118" s="7"/>
      <c r="AB118" s="7"/>
    </row>
    <row r="119" spans="1:28" ht="15.75" customHeight="1">
      <c r="A119" s="3"/>
      <c r="B119" s="7"/>
      <c r="C119" s="3"/>
      <c r="D119" s="3"/>
      <c r="E119" s="3"/>
      <c r="F119" s="34"/>
      <c r="G119" s="34"/>
      <c r="H119" s="34"/>
      <c r="I119" s="7"/>
      <c r="J119" s="7"/>
      <c r="K119" s="7"/>
      <c r="L119" s="7"/>
      <c r="M119" s="7"/>
      <c r="N119" s="7"/>
      <c r="O119" s="7"/>
      <c r="P119" s="7"/>
      <c r="Q119" s="7"/>
      <c r="R119" s="7"/>
      <c r="S119" s="7"/>
      <c r="T119" s="7"/>
      <c r="U119" s="7"/>
      <c r="V119" s="7"/>
      <c r="W119" s="7"/>
      <c r="X119" s="7"/>
      <c r="Y119" s="7"/>
      <c r="Z119" s="7"/>
      <c r="AA119" s="7"/>
      <c r="AB119" s="7"/>
    </row>
    <row r="120" spans="1:28" ht="15.75" customHeight="1">
      <c r="A120" s="3"/>
      <c r="B120" s="7"/>
      <c r="C120" s="3"/>
      <c r="D120" s="3"/>
      <c r="E120" s="3"/>
      <c r="F120" s="34"/>
      <c r="G120" s="34"/>
      <c r="H120" s="34"/>
      <c r="I120" s="7"/>
      <c r="J120" s="7"/>
      <c r="K120" s="7"/>
      <c r="L120" s="7"/>
      <c r="M120" s="7"/>
      <c r="N120" s="7"/>
      <c r="O120" s="7"/>
      <c r="P120" s="7"/>
      <c r="Q120" s="7"/>
      <c r="R120" s="7"/>
      <c r="S120" s="7"/>
      <c r="T120" s="7"/>
      <c r="U120" s="7"/>
      <c r="V120" s="7"/>
      <c r="W120" s="7"/>
      <c r="X120" s="7"/>
      <c r="Y120" s="7"/>
      <c r="Z120" s="7"/>
      <c r="AA120" s="7"/>
      <c r="AB120" s="7"/>
    </row>
    <row r="121" spans="1:28" ht="15.75" customHeight="1">
      <c r="A121" s="3"/>
      <c r="B121" s="7"/>
      <c r="C121" s="3"/>
      <c r="D121" s="3"/>
      <c r="E121" s="3"/>
      <c r="F121" s="34"/>
      <c r="G121" s="34"/>
      <c r="H121" s="34"/>
      <c r="I121" s="7"/>
      <c r="J121" s="7"/>
      <c r="K121" s="7"/>
      <c r="L121" s="7"/>
      <c r="M121" s="7"/>
      <c r="N121" s="7"/>
      <c r="O121" s="7"/>
      <c r="P121" s="7"/>
      <c r="Q121" s="7"/>
      <c r="R121" s="7"/>
      <c r="S121" s="7"/>
      <c r="T121" s="7"/>
      <c r="U121" s="7"/>
      <c r="V121" s="7"/>
      <c r="W121" s="7"/>
      <c r="X121" s="7"/>
      <c r="Y121" s="7"/>
      <c r="Z121" s="7"/>
      <c r="AA121" s="7"/>
      <c r="AB121" s="7"/>
    </row>
    <row r="122" spans="1:28" ht="15.75" customHeight="1">
      <c r="A122" s="3"/>
      <c r="B122" s="7"/>
      <c r="C122" s="3"/>
      <c r="D122" s="3"/>
      <c r="E122" s="3"/>
      <c r="F122" s="34"/>
      <c r="G122" s="34"/>
      <c r="H122" s="34"/>
      <c r="I122" s="7"/>
      <c r="J122" s="7"/>
      <c r="K122" s="7"/>
      <c r="L122" s="7"/>
      <c r="M122" s="7"/>
      <c r="N122" s="7"/>
      <c r="O122" s="7"/>
      <c r="P122" s="7"/>
      <c r="Q122" s="7"/>
      <c r="R122" s="7"/>
      <c r="S122" s="7"/>
      <c r="T122" s="7"/>
      <c r="U122" s="7"/>
      <c r="V122" s="7"/>
      <c r="W122" s="7"/>
      <c r="X122" s="7"/>
      <c r="Y122" s="7"/>
      <c r="Z122" s="7"/>
      <c r="AA122" s="7"/>
      <c r="AB122" s="7"/>
    </row>
    <row r="123" spans="1:28" ht="15.75" customHeight="1">
      <c r="A123" s="3"/>
      <c r="B123" s="7"/>
      <c r="C123" s="3"/>
      <c r="D123" s="3"/>
      <c r="E123" s="3"/>
      <c r="F123" s="34"/>
      <c r="G123" s="34"/>
      <c r="H123" s="34"/>
      <c r="I123" s="7"/>
      <c r="J123" s="7"/>
      <c r="K123" s="7"/>
      <c r="L123" s="7"/>
      <c r="M123" s="7"/>
      <c r="N123" s="7"/>
      <c r="O123" s="7"/>
      <c r="P123" s="7"/>
      <c r="Q123" s="7"/>
      <c r="R123" s="7"/>
      <c r="S123" s="7"/>
      <c r="T123" s="7"/>
      <c r="U123" s="7"/>
      <c r="V123" s="7"/>
      <c r="W123" s="7"/>
      <c r="X123" s="7"/>
      <c r="Y123" s="7"/>
      <c r="Z123" s="7"/>
      <c r="AA123" s="7"/>
      <c r="AB123" s="7"/>
    </row>
    <row r="124" spans="1:28" ht="15.75" customHeight="1">
      <c r="A124" s="3"/>
      <c r="B124" s="7"/>
      <c r="C124" s="3"/>
      <c r="D124" s="3"/>
      <c r="E124" s="3"/>
      <c r="F124" s="34"/>
      <c r="G124" s="34"/>
      <c r="H124" s="34"/>
      <c r="I124" s="7"/>
      <c r="J124" s="7"/>
      <c r="K124" s="7"/>
      <c r="L124" s="7"/>
      <c r="M124" s="7"/>
      <c r="N124" s="7"/>
      <c r="O124" s="7"/>
      <c r="P124" s="7"/>
      <c r="Q124" s="7"/>
      <c r="R124" s="7"/>
      <c r="S124" s="7"/>
      <c r="T124" s="7"/>
      <c r="U124" s="7"/>
      <c r="V124" s="7"/>
      <c r="W124" s="7"/>
      <c r="X124" s="7"/>
      <c r="Y124" s="7"/>
      <c r="Z124" s="7"/>
      <c r="AA124" s="7"/>
      <c r="AB124" s="7"/>
    </row>
    <row r="125" spans="1:28" ht="15.75" customHeight="1">
      <c r="A125" s="3"/>
      <c r="B125" s="7"/>
      <c r="C125" s="3"/>
      <c r="D125" s="3"/>
      <c r="E125" s="3"/>
      <c r="F125" s="34"/>
      <c r="G125" s="34"/>
      <c r="H125" s="34"/>
      <c r="I125" s="7"/>
      <c r="J125" s="7"/>
      <c r="K125" s="7"/>
      <c r="L125" s="7"/>
      <c r="M125" s="7"/>
      <c r="N125" s="7"/>
      <c r="O125" s="7"/>
      <c r="P125" s="7"/>
      <c r="Q125" s="7"/>
      <c r="R125" s="7"/>
      <c r="S125" s="7"/>
      <c r="T125" s="7"/>
      <c r="U125" s="7"/>
      <c r="V125" s="7"/>
      <c r="W125" s="7"/>
      <c r="X125" s="7"/>
      <c r="Y125" s="7"/>
      <c r="Z125" s="7"/>
      <c r="AA125" s="7"/>
      <c r="AB125" s="7"/>
    </row>
    <row r="126" spans="1:28" ht="15.75" customHeight="1">
      <c r="A126" s="3"/>
      <c r="B126" s="7"/>
      <c r="C126" s="3"/>
      <c r="D126" s="3"/>
      <c r="E126" s="3"/>
      <c r="F126" s="34"/>
      <c r="G126" s="34"/>
      <c r="H126" s="34"/>
      <c r="I126" s="7"/>
      <c r="J126" s="7"/>
      <c r="K126" s="7"/>
      <c r="L126" s="7"/>
      <c r="M126" s="7"/>
      <c r="N126" s="7"/>
      <c r="O126" s="7"/>
      <c r="P126" s="7"/>
      <c r="Q126" s="7"/>
      <c r="R126" s="7"/>
      <c r="S126" s="7"/>
      <c r="T126" s="7"/>
      <c r="U126" s="7"/>
      <c r="V126" s="7"/>
      <c r="W126" s="7"/>
      <c r="X126" s="7"/>
      <c r="Y126" s="7"/>
      <c r="Z126" s="7"/>
      <c r="AA126" s="7"/>
      <c r="AB126" s="7"/>
    </row>
    <row r="127" spans="1:28" ht="15.75" customHeight="1">
      <c r="A127" s="3"/>
      <c r="B127" s="7"/>
      <c r="C127" s="3"/>
      <c r="D127" s="3"/>
      <c r="E127" s="3"/>
      <c r="F127" s="34"/>
      <c r="G127" s="34"/>
      <c r="H127" s="34"/>
      <c r="I127" s="7"/>
      <c r="J127" s="7"/>
      <c r="K127" s="7"/>
      <c r="L127" s="7"/>
      <c r="M127" s="7"/>
      <c r="N127" s="7"/>
      <c r="O127" s="7"/>
      <c r="P127" s="7"/>
      <c r="Q127" s="7"/>
      <c r="R127" s="7"/>
      <c r="S127" s="7"/>
      <c r="T127" s="7"/>
      <c r="U127" s="7"/>
      <c r="V127" s="7"/>
      <c r="W127" s="7"/>
      <c r="X127" s="7"/>
      <c r="Y127" s="7"/>
      <c r="Z127" s="7"/>
      <c r="AA127" s="7"/>
      <c r="AB127" s="7"/>
    </row>
    <row r="128" spans="1:28" ht="15.75" customHeight="1">
      <c r="A128" s="3"/>
      <c r="B128" s="7"/>
      <c r="C128" s="3"/>
      <c r="D128" s="3"/>
      <c r="E128" s="3"/>
      <c r="F128" s="34"/>
      <c r="G128" s="34"/>
      <c r="H128" s="34"/>
      <c r="I128" s="7"/>
      <c r="J128" s="7"/>
      <c r="K128" s="7"/>
      <c r="L128" s="7"/>
      <c r="M128" s="7"/>
      <c r="N128" s="7"/>
      <c r="O128" s="7"/>
      <c r="P128" s="7"/>
      <c r="Q128" s="7"/>
      <c r="R128" s="7"/>
      <c r="S128" s="7"/>
      <c r="T128" s="7"/>
      <c r="U128" s="7"/>
      <c r="V128" s="7"/>
      <c r="W128" s="7"/>
      <c r="X128" s="7"/>
      <c r="Y128" s="7"/>
      <c r="Z128" s="7"/>
      <c r="AA128" s="7"/>
      <c r="AB128" s="7"/>
    </row>
    <row r="129" spans="1:28" ht="15.75" customHeight="1">
      <c r="A129" s="3"/>
      <c r="B129" s="7"/>
      <c r="C129" s="3"/>
      <c r="D129" s="3"/>
      <c r="E129" s="3"/>
      <c r="F129" s="34"/>
      <c r="G129" s="34"/>
      <c r="H129" s="34"/>
      <c r="I129" s="7"/>
      <c r="J129" s="7"/>
      <c r="K129" s="7"/>
      <c r="L129" s="7"/>
      <c r="M129" s="7"/>
      <c r="N129" s="7"/>
      <c r="O129" s="7"/>
      <c r="P129" s="7"/>
      <c r="Q129" s="7"/>
      <c r="R129" s="7"/>
      <c r="S129" s="7"/>
      <c r="T129" s="7"/>
      <c r="U129" s="7"/>
      <c r="V129" s="7"/>
      <c r="W129" s="7"/>
      <c r="X129" s="7"/>
      <c r="Y129" s="7"/>
      <c r="Z129" s="7"/>
      <c r="AA129" s="7"/>
      <c r="AB129" s="7"/>
    </row>
    <row r="130" spans="1:28" ht="15.75" customHeight="1">
      <c r="A130" s="3"/>
      <c r="B130" s="7"/>
      <c r="C130" s="3"/>
      <c r="D130" s="3"/>
      <c r="E130" s="3"/>
      <c r="F130" s="34"/>
      <c r="G130" s="34"/>
      <c r="H130" s="34"/>
      <c r="I130" s="7"/>
      <c r="J130" s="7"/>
      <c r="K130" s="7"/>
      <c r="L130" s="7"/>
      <c r="M130" s="7"/>
      <c r="N130" s="7"/>
      <c r="O130" s="7"/>
      <c r="P130" s="7"/>
      <c r="Q130" s="7"/>
      <c r="R130" s="7"/>
      <c r="S130" s="7"/>
      <c r="T130" s="7"/>
      <c r="U130" s="7"/>
      <c r="V130" s="7"/>
      <c r="W130" s="7"/>
      <c r="X130" s="7"/>
      <c r="Y130" s="7"/>
      <c r="Z130" s="7"/>
      <c r="AA130" s="7"/>
      <c r="AB130" s="7"/>
    </row>
    <row r="131" spans="1:28" ht="15.75" customHeight="1">
      <c r="A131" s="3"/>
      <c r="B131" s="7"/>
      <c r="C131" s="3"/>
      <c r="D131" s="3"/>
      <c r="E131" s="3"/>
      <c r="F131" s="34"/>
      <c r="G131" s="34"/>
      <c r="H131" s="34"/>
      <c r="I131" s="7"/>
      <c r="J131" s="7"/>
      <c r="K131" s="7"/>
      <c r="L131" s="7"/>
      <c r="M131" s="7"/>
      <c r="N131" s="7"/>
      <c r="O131" s="7"/>
      <c r="P131" s="7"/>
      <c r="Q131" s="7"/>
      <c r="R131" s="7"/>
      <c r="S131" s="7"/>
      <c r="T131" s="7"/>
      <c r="U131" s="7"/>
      <c r="V131" s="7"/>
      <c r="W131" s="7"/>
      <c r="X131" s="7"/>
      <c r="Y131" s="7"/>
      <c r="Z131" s="7"/>
      <c r="AA131" s="7"/>
      <c r="AB131" s="7"/>
    </row>
    <row r="132" spans="1:28" ht="15.75" customHeight="1">
      <c r="A132" s="3"/>
      <c r="B132" s="7"/>
      <c r="C132" s="3"/>
      <c r="D132" s="3"/>
      <c r="E132" s="3"/>
      <c r="F132" s="34"/>
      <c r="G132" s="34"/>
      <c r="H132" s="34"/>
      <c r="I132" s="7"/>
      <c r="J132" s="7"/>
      <c r="K132" s="7"/>
      <c r="L132" s="7"/>
      <c r="M132" s="7"/>
      <c r="N132" s="7"/>
      <c r="O132" s="7"/>
      <c r="P132" s="7"/>
      <c r="Q132" s="7"/>
      <c r="R132" s="7"/>
      <c r="S132" s="7"/>
      <c r="T132" s="7"/>
      <c r="U132" s="7"/>
      <c r="V132" s="7"/>
      <c r="W132" s="7"/>
      <c r="X132" s="7"/>
      <c r="Y132" s="7"/>
      <c r="Z132" s="7"/>
      <c r="AA132" s="7"/>
      <c r="AB132" s="7"/>
    </row>
    <row r="133" spans="1:28" ht="15.75" customHeight="1">
      <c r="A133" s="3"/>
      <c r="B133" s="7"/>
      <c r="C133" s="3"/>
      <c r="D133" s="3"/>
      <c r="E133" s="3"/>
      <c r="F133" s="34"/>
      <c r="G133" s="34"/>
      <c r="H133" s="34"/>
      <c r="I133" s="7"/>
      <c r="J133" s="7"/>
      <c r="K133" s="7"/>
      <c r="L133" s="7"/>
      <c r="M133" s="7"/>
      <c r="N133" s="7"/>
      <c r="O133" s="7"/>
      <c r="P133" s="7"/>
      <c r="Q133" s="7"/>
      <c r="R133" s="7"/>
      <c r="S133" s="7"/>
      <c r="T133" s="7"/>
      <c r="U133" s="7"/>
      <c r="V133" s="7"/>
      <c r="W133" s="7"/>
      <c r="X133" s="7"/>
      <c r="Y133" s="7"/>
      <c r="Z133" s="7"/>
      <c r="AA133" s="7"/>
      <c r="AB133" s="7"/>
    </row>
    <row r="134" spans="1:28" ht="15.75" customHeight="1">
      <c r="A134" s="3"/>
      <c r="B134" s="7"/>
      <c r="C134" s="3"/>
      <c r="D134" s="3"/>
      <c r="E134" s="3"/>
      <c r="F134" s="34"/>
      <c r="G134" s="34"/>
      <c r="H134" s="34"/>
      <c r="I134" s="7"/>
      <c r="J134" s="7"/>
      <c r="K134" s="7"/>
      <c r="L134" s="7"/>
      <c r="M134" s="7"/>
      <c r="N134" s="7"/>
      <c r="O134" s="7"/>
      <c r="P134" s="7"/>
      <c r="Q134" s="7"/>
      <c r="R134" s="7"/>
      <c r="S134" s="7"/>
      <c r="T134" s="7"/>
      <c r="U134" s="7"/>
      <c r="V134" s="7"/>
      <c r="W134" s="7"/>
      <c r="X134" s="7"/>
      <c r="Y134" s="7"/>
      <c r="Z134" s="7"/>
      <c r="AA134" s="7"/>
      <c r="AB134" s="7"/>
    </row>
    <row r="135" spans="1:28" ht="15.75" customHeight="1">
      <c r="A135" s="3"/>
      <c r="B135" s="7"/>
      <c r="C135" s="3"/>
      <c r="D135" s="3"/>
      <c r="E135" s="3"/>
      <c r="F135" s="34"/>
      <c r="G135" s="34"/>
      <c r="H135" s="34"/>
      <c r="I135" s="7"/>
      <c r="J135" s="7"/>
      <c r="K135" s="7"/>
      <c r="L135" s="7"/>
      <c r="M135" s="7"/>
      <c r="N135" s="7"/>
      <c r="O135" s="7"/>
      <c r="P135" s="7"/>
      <c r="Q135" s="7"/>
      <c r="R135" s="7"/>
      <c r="S135" s="7"/>
      <c r="T135" s="7"/>
      <c r="U135" s="7"/>
      <c r="V135" s="7"/>
      <c r="W135" s="7"/>
      <c r="X135" s="7"/>
      <c r="Y135" s="7"/>
      <c r="Z135" s="7"/>
      <c r="AA135" s="7"/>
      <c r="AB135" s="7"/>
    </row>
    <row r="136" spans="1:28" ht="15.75" customHeight="1">
      <c r="A136" s="3"/>
      <c r="B136" s="7"/>
      <c r="C136" s="3"/>
      <c r="D136" s="3"/>
      <c r="E136" s="3"/>
      <c r="F136" s="34"/>
      <c r="G136" s="34"/>
      <c r="H136" s="34"/>
      <c r="I136" s="7"/>
      <c r="J136" s="7"/>
      <c r="K136" s="7"/>
      <c r="L136" s="7"/>
      <c r="M136" s="7"/>
      <c r="N136" s="7"/>
      <c r="O136" s="7"/>
      <c r="P136" s="7"/>
      <c r="Q136" s="7"/>
      <c r="R136" s="7"/>
      <c r="S136" s="7"/>
      <c r="T136" s="7"/>
      <c r="U136" s="7"/>
      <c r="V136" s="7"/>
      <c r="W136" s="7"/>
      <c r="X136" s="7"/>
      <c r="Y136" s="7"/>
      <c r="Z136" s="7"/>
      <c r="AA136" s="7"/>
      <c r="AB136" s="7"/>
    </row>
    <row r="137" spans="1:28" ht="15.75" customHeight="1">
      <c r="A137" s="3"/>
      <c r="B137" s="7"/>
      <c r="C137" s="3"/>
      <c r="D137" s="3"/>
      <c r="E137" s="3"/>
      <c r="F137" s="34"/>
      <c r="G137" s="34"/>
      <c r="H137" s="34"/>
      <c r="I137" s="7"/>
      <c r="J137" s="7"/>
      <c r="K137" s="7"/>
      <c r="L137" s="7"/>
      <c r="M137" s="7"/>
      <c r="N137" s="7"/>
      <c r="O137" s="7"/>
      <c r="P137" s="7"/>
      <c r="Q137" s="7"/>
      <c r="R137" s="7"/>
      <c r="S137" s="7"/>
      <c r="T137" s="7"/>
      <c r="U137" s="7"/>
      <c r="V137" s="7"/>
      <c r="W137" s="7"/>
      <c r="X137" s="7"/>
      <c r="Y137" s="7"/>
      <c r="Z137" s="7"/>
      <c r="AA137" s="7"/>
      <c r="AB137" s="7"/>
    </row>
    <row r="138" spans="1:28" ht="15.75" customHeight="1">
      <c r="A138" s="3"/>
      <c r="B138" s="7"/>
      <c r="C138" s="3"/>
      <c r="D138" s="3"/>
      <c r="E138" s="3"/>
      <c r="F138" s="34"/>
      <c r="G138" s="34"/>
      <c r="H138" s="34"/>
      <c r="I138" s="7"/>
      <c r="J138" s="7"/>
      <c r="K138" s="7"/>
      <c r="L138" s="7"/>
      <c r="M138" s="7"/>
      <c r="N138" s="7"/>
      <c r="O138" s="7"/>
      <c r="P138" s="7"/>
      <c r="Q138" s="7"/>
      <c r="R138" s="7"/>
      <c r="S138" s="7"/>
      <c r="T138" s="7"/>
      <c r="U138" s="7"/>
      <c r="V138" s="7"/>
      <c r="W138" s="7"/>
      <c r="X138" s="7"/>
      <c r="Y138" s="7"/>
      <c r="Z138" s="7"/>
      <c r="AA138" s="7"/>
      <c r="AB138" s="7"/>
    </row>
    <row r="139" spans="1:28" ht="15.75" customHeight="1">
      <c r="A139" s="3"/>
      <c r="B139" s="7"/>
      <c r="C139" s="3"/>
      <c r="D139" s="3"/>
      <c r="E139" s="3"/>
      <c r="F139" s="34"/>
      <c r="G139" s="34"/>
      <c r="H139" s="34"/>
      <c r="I139" s="7"/>
      <c r="J139" s="7"/>
      <c r="K139" s="7"/>
      <c r="L139" s="7"/>
      <c r="M139" s="7"/>
      <c r="N139" s="7"/>
      <c r="O139" s="7"/>
      <c r="P139" s="7"/>
      <c r="Q139" s="7"/>
      <c r="R139" s="7"/>
      <c r="S139" s="7"/>
      <c r="T139" s="7"/>
      <c r="U139" s="7"/>
      <c r="V139" s="7"/>
      <c r="W139" s="7"/>
      <c r="X139" s="7"/>
      <c r="Y139" s="7"/>
      <c r="Z139" s="7"/>
      <c r="AA139" s="7"/>
      <c r="AB139" s="7"/>
    </row>
    <row r="140" spans="1:28" ht="15.75" customHeight="1">
      <c r="A140" s="3"/>
      <c r="B140" s="7"/>
      <c r="C140" s="3"/>
      <c r="D140" s="3"/>
      <c r="E140" s="3"/>
      <c r="F140" s="34"/>
      <c r="G140" s="34"/>
      <c r="H140" s="34"/>
      <c r="I140" s="7"/>
      <c r="J140" s="7"/>
      <c r="K140" s="7"/>
      <c r="L140" s="7"/>
      <c r="M140" s="7"/>
      <c r="N140" s="7"/>
      <c r="O140" s="7"/>
      <c r="P140" s="7"/>
      <c r="Q140" s="7"/>
      <c r="R140" s="7"/>
      <c r="S140" s="7"/>
      <c r="T140" s="7"/>
      <c r="U140" s="7"/>
      <c r="V140" s="7"/>
      <c r="W140" s="7"/>
      <c r="X140" s="7"/>
      <c r="Y140" s="7"/>
      <c r="Z140" s="7"/>
      <c r="AA140" s="7"/>
      <c r="AB140" s="7"/>
    </row>
    <row r="141" spans="1:28" ht="15.75" customHeight="1">
      <c r="A141" s="3"/>
      <c r="B141" s="7"/>
      <c r="C141" s="3"/>
      <c r="D141" s="3"/>
      <c r="E141" s="3"/>
      <c r="F141" s="34"/>
      <c r="G141" s="34"/>
      <c r="H141" s="34"/>
      <c r="I141" s="7"/>
      <c r="J141" s="7"/>
      <c r="K141" s="7"/>
      <c r="L141" s="7"/>
      <c r="M141" s="7"/>
      <c r="N141" s="7"/>
      <c r="O141" s="7"/>
      <c r="P141" s="7"/>
      <c r="Q141" s="7"/>
      <c r="R141" s="7"/>
      <c r="S141" s="7"/>
      <c r="T141" s="7"/>
      <c r="U141" s="7"/>
      <c r="V141" s="7"/>
      <c r="W141" s="7"/>
      <c r="X141" s="7"/>
      <c r="Y141" s="7"/>
      <c r="Z141" s="7"/>
      <c r="AA141" s="7"/>
      <c r="AB141" s="7"/>
    </row>
    <row r="142" spans="1:28" ht="15.75" customHeight="1">
      <c r="A142" s="3"/>
      <c r="B142" s="7"/>
      <c r="C142" s="3"/>
      <c r="D142" s="3"/>
      <c r="E142" s="3"/>
      <c r="F142" s="34"/>
      <c r="G142" s="34"/>
      <c r="H142" s="34"/>
      <c r="I142" s="7"/>
      <c r="J142" s="7"/>
      <c r="K142" s="7"/>
      <c r="L142" s="7"/>
      <c r="M142" s="7"/>
      <c r="N142" s="7"/>
      <c r="O142" s="7"/>
      <c r="P142" s="7"/>
      <c r="Q142" s="7"/>
      <c r="R142" s="7"/>
      <c r="S142" s="7"/>
      <c r="T142" s="7"/>
      <c r="U142" s="7"/>
      <c r="V142" s="7"/>
      <c r="W142" s="7"/>
      <c r="X142" s="7"/>
      <c r="Y142" s="7"/>
      <c r="Z142" s="7"/>
      <c r="AA142" s="7"/>
      <c r="AB142" s="7"/>
    </row>
    <row r="143" spans="1:28" ht="15.75" customHeight="1">
      <c r="A143" s="3"/>
      <c r="B143" s="7"/>
      <c r="C143" s="3"/>
      <c r="D143" s="3"/>
      <c r="E143" s="3"/>
      <c r="F143" s="34"/>
      <c r="G143" s="34"/>
      <c r="H143" s="34"/>
      <c r="I143" s="7"/>
      <c r="J143" s="7"/>
      <c r="K143" s="7"/>
      <c r="L143" s="7"/>
      <c r="M143" s="7"/>
      <c r="N143" s="7"/>
      <c r="O143" s="7"/>
      <c r="P143" s="7"/>
      <c r="Q143" s="7"/>
      <c r="R143" s="7"/>
      <c r="S143" s="7"/>
      <c r="T143" s="7"/>
      <c r="U143" s="7"/>
      <c r="V143" s="7"/>
      <c r="W143" s="7"/>
      <c r="X143" s="7"/>
      <c r="Y143" s="7"/>
      <c r="Z143" s="7"/>
      <c r="AA143" s="7"/>
      <c r="AB143" s="7"/>
    </row>
    <row r="144" spans="1:28" ht="15.75" customHeight="1">
      <c r="A144" s="3"/>
      <c r="B144" s="7"/>
      <c r="C144" s="3"/>
      <c r="D144" s="3"/>
      <c r="E144" s="3"/>
      <c r="F144" s="34"/>
      <c r="G144" s="34"/>
      <c r="H144" s="34"/>
      <c r="I144" s="7"/>
      <c r="J144" s="7"/>
      <c r="K144" s="7"/>
      <c r="L144" s="7"/>
      <c r="M144" s="7"/>
      <c r="N144" s="7"/>
      <c r="O144" s="7"/>
      <c r="P144" s="7"/>
      <c r="Q144" s="7"/>
      <c r="R144" s="7"/>
      <c r="S144" s="7"/>
      <c r="T144" s="7"/>
      <c r="U144" s="7"/>
      <c r="V144" s="7"/>
      <c r="W144" s="7"/>
      <c r="X144" s="7"/>
      <c r="Y144" s="7"/>
      <c r="Z144" s="7"/>
      <c r="AA144" s="7"/>
      <c r="AB144" s="7"/>
    </row>
    <row r="145" spans="1:28" ht="15.75" customHeight="1">
      <c r="A145" s="3"/>
      <c r="B145" s="7"/>
      <c r="C145" s="3"/>
      <c r="D145" s="3"/>
      <c r="E145" s="3"/>
      <c r="F145" s="34"/>
      <c r="G145" s="34"/>
      <c r="H145" s="34"/>
      <c r="I145" s="7"/>
      <c r="J145" s="7"/>
      <c r="K145" s="7"/>
      <c r="L145" s="7"/>
      <c r="M145" s="7"/>
      <c r="N145" s="7"/>
      <c r="O145" s="7"/>
      <c r="P145" s="7"/>
      <c r="Q145" s="7"/>
      <c r="R145" s="7"/>
      <c r="S145" s="7"/>
      <c r="T145" s="7"/>
      <c r="U145" s="7"/>
      <c r="V145" s="7"/>
      <c r="W145" s="7"/>
      <c r="X145" s="7"/>
      <c r="Y145" s="7"/>
      <c r="Z145" s="7"/>
      <c r="AA145" s="7"/>
      <c r="AB145" s="7"/>
    </row>
    <row r="146" spans="1:28" ht="15.75" customHeight="1">
      <c r="A146" s="3"/>
      <c r="B146" s="7"/>
      <c r="C146" s="3"/>
      <c r="D146" s="3"/>
      <c r="E146" s="3"/>
      <c r="F146" s="34"/>
      <c r="G146" s="34"/>
      <c r="H146" s="34"/>
      <c r="I146" s="7"/>
      <c r="J146" s="7"/>
      <c r="K146" s="7"/>
      <c r="L146" s="7"/>
      <c r="M146" s="7"/>
      <c r="N146" s="7"/>
      <c r="O146" s="7"/>
      <c r="P146" s="7"/>
      <c r="Q146" s="7"/>
      <c r="R146" s="7"/>
      <c r="S146" s="7"/>
      <c r="T146" s="7"/>
      <c r="U146" s="7"/>
      <c r="V146" s="7"/>
      <c r="W146" s="7"/>
      <c r="X146" s="7"/>
      <c r="Y146" s="7"/>
      <c r="Z146" s="7"/>
      <c r="AA146" s="7"/>
      <c r="AB146" s="7"/>
    </row>
    <row r="147" spans="1:28" ht="15.75" customHeight="1">
      <c r="A147" s="3"/>
      <c r="B147" s="7"/>
      <c r="C147" s="3"/>
      <c r="D147" s="3"/>
      <c r="E147" s="3"/>
      <c r="F147" s="34"/>
      <c r="G147" s="34"/>
      <c r="H147" s="34"/>
      <c r="I147" s="7"/>
      <c r="J147" s="7"/>
      <c r="K147" s="7"/>
      <c r="L147" s="7"/>
      <c r="M147" s="7"/>
      <c r="N147" s="7"/>
      <c r="O147" s="7"/>
      <c r="P147" s="7"/>
      <c r="Q147" s="7"/>
      <c r="R147" s="7"/>
      <c r="S147" s="7"/>
      <c r="T147" s="7"/>
      <c r="U147" s="7"/>
      <c r="V147" s="7"/>
      <c r="W147" s="7"/>
      <c r="X147" s="7"/>
      <c r="Y147" s="7"/>
      <c r="Z147" s="7"/>
      <c r="AA147" s="7"/>
      <c r="AB147" s="7"/>
    </row>
    <row r="148" spans="1:28" ht="15.75" customHeight="1">
      <c r="A148" s="3"/>
      <c r="B148" s="7"/>
      <c r="C148" s="3"/>
      <c r="D148" s="3"/>
      <c r="E148" s="3"/>
      <c r="F148" s="34"/>
      <c r="G148" s="34"/>
      <c r="H148" s="34"/>
      <c r="I148" s="7"/>
      <c r="J148" s="7"/>
      <c r="K148" s="7"/>
      <c r="L148" s="7"/>
      <c r="M148" s="7"/>
      <c r="N148" s="7"/>
      <c r="O148" s="7"/>
      <c r="P148" s="7"/>
      <c r="Q148" s="7"/>
      <c r="R148" s="7"/>
      <c r="S148" s="7"/>
      <c r="T148" s="7"/>
      <c r="U148" s="7"/>
      <c r="V148" s="7"/>
      <c r="W148" s="7"/>
      <c r="X148" s="7"/>
      <c r="Y148" s="7"/>
      <c r="Z148" s="7"/>
      <c r="AA148" s="7"/>
      <c r="AB148" s="7"/>
    </row>
    <row r="149" spans="1:28" ht="15.75" customHeight="1">
      <c r="A149" s="3"/>
      <c r="B149" s="7"/>
      <c r="C149" s="3"/>
      <c r="D149" s="3"/>
      <c r="E149" s="3"/>
      <c r="F149" s="34"/>
      <c r="G149" s="34"/>
      <c r="H149" s="34"/>
      <c r="I149" s="7"/>
      <c r="J149" s="7"/>
      <c r="K149" s="7"/>
      <c r="L149" s="7"/>
      <c r="M149" s="7"/>
      <c r="N149" s="7"/>
      <c r="O149" s="7"/>
      <c r="P149" s="7"/>
      <c r="Q149" s="7"/>
      <c r="R149" s="7"/>
      <c r="S149" s="7"/>
      <c r="T149" s="7"/>
      <c r="U149" s="7"/>
      <c r="V149" s="7"/>
      <c r="W149" s="7"/>
      <c r="X149" s="7"/>
      <c r="Y149" s="7"/>
      <c r="Z149" s="7"/>
      <c r="AA149" s="7"/>
      <c r="AB149" s="7"/>
    </row>
    <row r="150" spans="1:28" ht="15.75" customHeight="1">
      <c r="A150" s="3"/>
      <c r="B150" s="7"/>
      <c r="C150" s="3"/>
      <c r="D150" s="3"/>
      <c r="E150" s="3"/>
      <c r="F150" s="34"/>
      <c r="G150" s="34"/>
      <c r="H150" s="34"/>
      <c r="I150" s="7"/>
      <c r="J150" s="7"/>
      <c r="K150" s="7"/>
      <c r="L150" s="7"/>
      <c r="M150" s="7"/>
      <c r="N150" s="7"/>
      <c r="O150" s="7"/>
      <c r="P150" s="7"/>
      <c r="Q150" s="7"/>
      <c r="R150" s="7"/>
      <c r="S150" s="7"/>
      <c r="T150" s="7"/>
      <c r="U150" s="7"/>
      <c r="V150" s="7"/>
      <c r="W150" s="7"/>
      <c r="X150" s="7"/>
      <c r="Y150" s="7"/>
      <c r="Z150" s="7"/>
      <c r="AA150" s="7"/>
      <c r="AB150" s="7"/>
    </row>
    <row r="151" spans="1:28" ht="15.75" customHeight="1">
      <c r="A151" s="3"/>
      <c r="B151" s="7"/>
      <c r="C151" s="3"/>
      <c r="D151" s="3"/>
      <c r="E151" s="3"/>
      <c r="F151" s="34"/>
      <c r="G151" s="34"/>
      <c r="H151" s="34"/>
      <c r="I151" s="7"/>
      <c r="J151" s="7"/>
      <c r="K151" s="7"/>
      <c r="L151" s="7"/>
      <c r="M151" s="7"/>
      <c r="N151" s="7"/>
      <c r="O151" s="7"/>
      <c r="P151" s="7"/>
      <c r="Q151" s="7"/>
      <c r="R151" s="7"/>
      <c r="S151" s="7"/>
      <c r="T151" s="7"/>
      <c r="U151" s="7"/>
      <c r="V151" s="7"/>
      <c r="W151" s="7"/>
      <c r="X151" s="7"/>
      <c r="Y151" s="7"/>
      <c r="Z151" s="7"/>
      <c r="AA151" s="7"/>
      <c r="AB151" s="7"/>
    </row>
    <row r="152" spans="1:28" ht="15.75" customHeight="1">
      <c r="A152" s="3"/>
      <c r="B152" s="7"/>
      <c r="C152" s="3"/>
      <c r="D152" s="3"/>
      <c r="E152" s="3"/>
      <c r="F152" s="34"/>
      <c r="G152" s="34"/>
      <c r="H152" s="34"/>
      <c r="I152" s="7"/>
      <c r="J152" s="7"/>
      <c r="K152" s="7"/>
      <c r="L152" s="7"/>
      <c r="M152" s="7"/>
      <c r="N152" s="7"/>
      <c r="O152" s="7"/>
      <c r="P152" s="7"/>
      <c r="Q152" s="7"/>
      <c r="R152" s="7"/>
      <c r="S152" s="7"/>
      <c r="T152" s="7"/>
      <c r="U152" s="7"/>
      <c r="V152" s="7"/>
      <c r="W152" s="7"/>
      <c r="X152" s="7"/>
      <c r="Y152" s="7"/>
      <c r="Z152" s="7"/>
      <c r="AA152" s="7"/>
      <c r="AB152" s="7"/>
    </row>
    <row r="153" spans="1:28" ht="15.75" customHeight="1">
      <c r="A153" s="3"/>
      <c r="B153" s="7"/>
      <c r="C153" s="3"/>
      <c r="D153" s="3"/>
      <c r="E153" s="3"/>
      <c r="F153" s="34"/>
      <c r="G153" s="34"/>
      <c r="H153" s="34"/>
      <c r="I153" s="7"/>
      <c r="J153" s="7"/>
      <c r="K153" s="7"/>
      <c r="L153" s="7"/>
      <c r="M153" s="7"/>
      <c r="N153" s="7"/>
      <c r="O153" s="7"/>
      <c r="P153" s="7"/>
      <c r="Q153" s="7"/>
      <c r="R153" s="7"/>
      <c r="S153" s="7"/>
      <c r="T153" s="7"/>
      <c r="U153" s="7"/>
      <c r="V153" s="7"/>
      <c r="W153" s="7"/>
      <c r="X153" s="7"/>
      <c r="Y153" s="7"/>
      <c r="Z153" s="7"/>
      <c r="AA153" s="7"/>
      <c r="AB153" s="7"/>
    </row>
    <row r="154" spans="1:28" ht="15.75" customHeight="1">
      <c r="A154" s="3"/>
      <c r="B154" s="7"/>
      <c r="C154" s="3"/>
      <c r="D154" s="3"/>
      <c r="E154" s="3"/>
      <c r="F154" s="34"/>
      <c r="G154" s="34"/>
      <c r="H154" s="34"/>
      <c r="I154" s="7"/>
      <c r="J154" s="7"/>
      <c r="K154" s="7"/>
      <c r="L154" s="7"/>
      <c r="M154" s="7"/>
      <c r="N154" s="7"/>
      <c r="O154" s="7"/>
      <c r="P154" s="7"/>
      <c r="Q154" s="7"/>
      <c r="R154" s="7"/>
      <c r="S154" s="7"/>
      <c r="T154" s="7"/>
      <c r="U154" s="7"/>
      <c r="V154" s="7"/>
      <c r="W154" s="7"/>
      <c r="X154" s="7"/>
      <c r="Y154" s="7"/>
      <c r="Z154" s="7"/>
      <c r="AA154" s="7"/>
      <c r="AB154" s="7"/>
    </row>
    <row r="155" spans="1:28" ht="15.75" customHeight="1">
      <c r="A155" s="3"/>
      <c r="B155" s="7"/>
      <c r="C155" s="3"/>
      <c r="D155" s="3"/>
      <c r="E155" s="3"/>
      <c r="F155" s="34"/>
      <c r="G155" s="34"/>
      <c r="H155" s="34"/>
      <c r="I155" s="7"/>
      <c r="J155" s="7"/>
      <c r="K155" s="7"/>
      <c r="L155" s="7"/>
      <c r="M155" s="7"/>
      <c r="N155" s="7"/>
      <c r="O155" s="7"/>
      <c r="P155" s="7"/>
      <c r="Q155" s="7"/>
      <c r="R155" s="7"/>
      <c r="S155" s="7"/>
      <c r="T155" s="7"/>
      <c r="U155" s="7"/>
      <c r="V155" s="7"/>
      <c r="W155" s="7"/>
      <c r="X155" s="7"/>
      <c r="Y155" s="7"/>
      <c r="Z155" s="7"/>
      <c r="AA155" s="7"/>
      <c r="AB155" s="7"/>
    </row>
    <row r="156" spans="1:28" ht="15.75" customHeight="1">
      <c r="A156" s="3"/>
      <c r="B156" s="7"/>
      <c r="C156" s="3"/>
      <c r="D156" s="3"/>
      <c r="E156" s="3"/>
      <c r="F156" s="34"/>
      <c r="G156" s="34"/>
      <c r="H156" s="34"/>
      <c r="I156" s="7"/>
      <c r="J156" s="7"/>
      <c r="K156" s="7"/>
      <c r="L156" s="7"/>
      <c r="M156" s="7"/>
      <c r="N156" s="7"/>
      <c r="O156" s="7"/>
      <c r="P156" s="7"/>
      <c r="Q156" s="7"/>
      <c r="R156" s="7"/>
      <c r="S156" s="7"/>
      <c r="T156" s="7"/>
      <c r="U156" s="7"/>
      <c r="V156" s="7"/>
      <c r="W156" s="7"/>
      <c r="X156" s="7"/>
      <c r="Y156" s="7"/>
      <c r="Z156" s="7"/>
      <c r="AA156" s="7"/>
      <c r="AB156" s="7"/>
    </row>
    <row r="157" spans="1:28" ht="15.75" customHeight="1">
      <c r="A157" s="3"/>
      <c r="B157" s="7"/>
      <c r="C157" s="3"/>
      <c r="D157" s="3"/>
      <c r="E157" s="3"/>
      <c r="F157" s="34"/>
      <c r="G157" s="34"/>
      <c r="H157" s="34"/>
      <c r="I157" s="7"/>
      <c r="J157" s="7"/>
      <c r="K157" s="7"/>
      <c r="L157" s="7"/>
      <c r="M157" s="7"/>
      <c r="N157" s="7"/>
      <c r="O157" s="7"/>
      <c r="P157" s="7"/>
      <c r="Q157" s="7"/>
      <c r="R157" s="7"/>
      <c r="S157" s="7"/>
      <c r="T157" s="7"/>
      <c r="U157" s="7"/>
      <c r="V157" s="7"/>
      <c r="W157" s="7"/>
      <c r="X157" s="7"/>
      <c r="Y157" s="7"/>
      <c r="Z157" s="7"/>
      <c r="AA157" s="7"/>
      <c r="AB157" s="7"/>
    </row>
    <row r="158" spans="1:28" ht="15.75" customHeight="1">
      <c r="A158" s="3"/>
      <c r="B158" s="7"/>
      <c r="C158" s="3"/>
      <c r="D158" s="3"/>
      <c r="E158" s="3"/>
      <c r="F158" s="34"/>
      <c r="G158" s="34"/>
      <c r="H158" s="34"/>
      <c r="I158" s="7"/>
      <c r="J158" s="7"/>
      <c r="K158" s="7"/>
      <c r="L158" s="7"/>
      <c r="M158" s="7"/>
      <c r="N158" s="7"/>
      <c r="O158" s="7"/>
      <c r="P158" s="7"/>
      <c r="Q158" s="7"/>
      <c r="R158" s="7"/>
      <c r="S158" s="7"/>
      <c r="T158" s="7"/>
      <c r="U158" s="7"/>
      <c r="V158" s="7"/>
      <c r="W158" s="7"/>
      <c r="X158" s="7"/>
      <c r="Y158" s="7"/>
      <c r="Z158" s="7"/>
      <c r="AA158" s="7"/>
      <c r="AB158" s="7"/>
    </row>
    <row r="159" spans="1:28" ht="15.75" customHeight="1">
      <c r="A159" s="3"/>
      <c r="B159" s="7"/>
      <c r="C159" s="3"/>
      <c r="D159" s="3"/>
      <c r="E159" s="3"/>
      <c r="F159" s="34"/>
      <c r="G159" s="34"/>
      <c r="H159" s="34"/>
      <c r="I159" s="7"/>
      <c r="J159" s="7"/>
      <c r="K159" s="7"/>
      <c r="L159" s="7"/>
      <c r="M159" s="7"/>
      <c r="N159" s="7"/>
      <c r="O159" s="7"/>
      <c r="P159" s="7"/>
      <c r="Q159" s="7"/>
      <c r="R159" s="7"/>
      <c r="S159" s="7"/>
      <c r="T159" s="7"/>
      <c r="U159" s="7"/>
      <c r="V159" s="7"/>
      <c r="W159" s="7"/>
      <c r="X159" s="7"/>
      <c r="Y159" s="7"/>
      <c r="Z159" s="7"/>
      <c r="AA159" s="7"/>
      <c r="AB159" s="7"/>
    </row>
    <row r="160" spans="1:28" ht="15.75" customHeight="1">
      <c r="A160" s="3"/>
      <c r="B160" s="7"/>
      <c r="C160" s="3"/>
      <c r="D160" s="3"/>
      <c r="E160" s="3"/>
      <c r="F160" s="34"/>
      <c r="G160" s="34"/>
      <c r="H160" s="34"/>
      <c r="I160" s="7"/>
      <c r="J160" s="7"/>
      <c r="K160" s="7"/>
      <c r="L160" s="7"/>
      <c r="M160" s="7"/>
      <c r="N160" s="7"/>
      <c r="O160" s="7"/>
      <c r="P160" s="7"/>
      <c r="Q160" s="7"/>
      <c r="R160" s="7"/>
      <c r="S160" s="7"/>
      <c r="T160" s="7"/>
      <c r="U160" s="7"/>
      <c r="V160" s="7"/>
      <c r="W160" s="7"/>
      <c r="X160" s="7"/>
      <c r="Y160" s="7"/>
      <c r="Z160" s="7"/>
      <c r="AA160" s="7"/>
      <c r="AB160" s="7"/>
    </row>
    <row r="161" spans="1:28" ht="15.75" customHeight="1">
      <c r="A161" s="3"/>
      <c r="B161" s="7"/>
      <c r="C161" s="3"/>
      <c r="D161" s="3"/>
      <c r="E161" s="3"/>
      <c r="F161" s="34"/>
      <c r="G161" s="34"/>
      <c r="H161" s="34"/>
      <c r="I161" s="7"/>
      <c r="J161" s="7"/>
      <c r="K161" s="7"/>
      <c r="L161" s="7"/>
      <c r="M161" s="7"/>
      <c r="N161" s="7"/>
      <c r="O161" s="7"/>
      <c r="P161" s="7"/>
      <c r="Q161" s="7"/>
      <c r="R161" s="7"/>
      <c r="S161" s="7"/>
      <c r="T161" s="7"/>
      <c r="U161" s="7"/>
      <c r="V161" s="7"/>
      <c r="W161" s="7"/>
      <c r="X161" s="7"/>
      <c r="Y161" s="7"/>
      <c r="Z161" s="7"/>
      <c r="AA161" s="7"/>
      <c r="AB161" s="7"/>
    </row>
    <row r="162" spans="1:28" ht="15.75" customHeight="1">
      <c r="A162" s="3"/>
      <c r="B162" s="7"/>
      <c r="C162" s="3"/>
      <c r="D162" s="3"/>
      <c r="E162" s="3"/>
      <c r="F162" s="34"/>
      <c r="G162" s="34"/>
      <c r="H162" s="34"/>
      <c r="I162" s="7"/>
      <c r="J162" s="7"/>
      <c r="K162" s="7"/>
      <c r="L162" s="7"/>
      <c r="M162" s="7"/>
      <c r="N162" s="7"/>
      <c r="O162" s="7"/>
      <c r="P162" s="7"/>
      <c r="Q162" s="7"/>
      <c r="R162" s="7"/>
      <c r="S162" s="7"/>
      <c r="T162" s="7"/>
      <c r="U162" s="7"/>
      <c r="V162" s="7"/>
      <c r="W162" s="7"/>
      <c r="X162" s="7"/>
      <c r="Y162" s="7"/>
      <c r="Z162" s="7"/>
      <c r="AA162" s="7"/>
      <c r="AB162" s="7"/>
    </row>
    <row r="163" spans="1:28" ht="15.75" customHeight="1">
      <c r="A163" s="3"/>
      <c r="B163" s="7"/>
      <c r="C163" s="3"/>
      <c r="D163" s="3"/>
      <c r="E163" s="3"/>
      <c r="F163" s="34"/>
      <c r="G163" s="34"/>
      <c r="H163" s="34"/>
      <c r="I163" s="7"/>
      <c r="J163" s="7"/>
      <c r="K163" s="7"/>
      <c r="L163" s="7"/>
      <c r="M163" s="7"/>
      <c r="N163" s="7"/>
      <c r="O163" s="7"/>
      <c r="P163" s="7"/>
      <c r="Q163" s="7"/>
      <c r="R163" s="7"/>
      <c r="S163" s="7"/>
      <c r="T163" s="7"/>
      <c r="U163" s="7"/>
      <c r="V163" s="7"/>
      <c r="W163" s="7"/>
      <c r="X163" s="7"/>
      <c r="Y163" s="7"/>
      <c r="Z163" s="7"/>
      <c r="AA163" s="7"/>
      <c r="AB163" s="7"/>
    </row>
    <row r="164" spans="1:28" ht="15.75" customHeight="1">
      <c r="A164" s="3"/>
      <c r="B164" s="7"/>
      <c r="C164" s="3"/>
      <c r="D164" s="3"/>
      <c r="E164" s="3"/>
      <c r="F164" s="34"/>
      <c r="G164" s="34"/>
      <c r="H164" s="34"/>
      <c r="I164" s="7"/>
      <c r="J164" s="7"/>
      <c r="K164" s="7"/>
      <c r="L164" s="7"/>
      <c r="M164" s="7"/>
      <c r="N164" s="7"/>
      <c r="O164" s="7"/>
      <c r="P164" s="7"/>
      <c r="Q164" s="7"/>
      <c r="R164" s="7"/>
      <c r="S164" s="7"/>
      <c r="T164" s="7"/>
      <c r="U164" s="7"/>
      <c r="V164" s="7"/>
      <c r="W164" s="7"/>
      <c r="X164" s="7"/>
      <c r="Y164" s="7"/>
      <c r="Z164" s="7"/>
      <c r="AA164" s="7"/>
      <c r="AB164" s="7"/>
    </row>
    <row r="165" spans="1:28" ht="15.75" customHeight="1">
      <c r="A165" s="3"/>
      <c r="B165" s="7"/>
      <c r="C165" s="3"/>
      <c r="D165" s="3"/>
      <c r="E165" s="3"/>
      <c r="F165" s="34"/>
      <c r="G165" s="34"/>
      <c r="H165" s="34"/>
      <c r="I165" s="7"/>
      <c r="J165" s="7"/>
      <c r="K165" s="7"/>
      <c r="L165" s="7"/>
      <c r="M165" s="7"/>
      <c r="N165" s="7"/>
      <c r="O165" s="7"/>
      <c r="P165" s="7"/>
      <c r="Q165" s="7"/>
      <c r="R165" s="7"/>
      <c r="S165" s="7"/>
      <c r="T165" s="7"/>
      <c r="U165" s="7"/>
      <c r="V165" s="7"/>
      <c r="W165" s="7"/>
      <c r="X165" s="7"/>
      <c r="Y165" s="7"/>
      <c r="Z165" s="7"/>
      <c r="AA165" s="7"/>
      <c r="AB165" s="7"/>
    </row>
    <row r="166" spans="1:28" ht="15.75" customHeight="1">
      <c r="A166" s="3"/>
      <c r="B166" s="7"/>
      <c r="C166" s="3"/>
      <c r="D166" s="3"/>
      <c r="E166" s="3"/>
      <c r="F166" s="34"/>
      <c r="G166" s="34"/>
      <c r="H166" s="34"/>
      <c r="I166" s="7"/>
      <c r="J166" s="7"/>
      <c r="K166" s="7"/>
      <c r="L166" s="7"/>
      <c r="M166" s="7"/>
      <c r="N166" s="7"/>
      <c r="O166" s="7"/>
      <c r="P166" s="7"/>
      <c r="Q166" s="7"/>
      <c r="R166" s="7"/>
      <c r="S166" s="7"/>
      <c r="T166" s="7"/>
      <c r="U166" s="7"/>
      <c r="V166" s="7"/>
      <c r="W166" s="7"/>
      <c r="X166" s="7"/>
      <c r="Y166" s="7"/>
      <c r="Z166" s="7"/>
      <c r="AA166" s="7"/>
      <c r="AB166" s="7"/>
    </row>
    <row r="167" spans="1:28" ht="15.75" customHeight="1">
      <c r="A167" s="3"/>
      <c r="B167" s="7"/>
      <c r="C167" s="3"/>
      <c r="D167" s="3"/>
      <c r="E167" s="3"/>
      <c r="F167" s="34"/>
      <c r="G167" s="34"/>
      <c r="H167" s="34"/>
      <c r="I167" s="7"/>
      <c r="J167" s="7"/>
      <c r="K167" s="7"/>
      <c r="L167" s="7"/>
      <c r="M167" s="7"/>
      <c r="N167" s="7"/>
      <c r="O167" s="7"/>
      <c r="P167" s="7"/>
      <c r="Q167" s="7"/>
      <c r="R167" s="7"/>
      <c r="S167" s="7"/>
      <c r="T167" s="7"/>
      <c r="U167" s="7"/>
      <c r="V167" s="7"/>
      <c r="W167" s="7"/>
      <c r="X167" s="7"/>
      <c r="Y167" s="7"/>
      <c r="Z167" s="7"/>
      <c r="AA167" s="7"/>
      <c r="AB167" s="7"/>
    </row>
    <row r="168" spans="1:28" ht="15.75" customHeight="1">
      <c r="A168" s="3"/>
      <c r="B168" s="7"/>
      <c r="C168" s="3"/>
      <c r="D168" s="3"/>
      <c r="E168" s="3"/>
      <c r="F168" s="34"/>
      <c r="G168" s="34"/>
      <c r="H168" s="34"/>
      <c r="I168" s="7"/>
      <c r="J168" s="7"/>
      <c r="K168" s="7"/>
      <c r="L168" s="7"/>
      <c r="M168" s="7"/>
      <c r="N168" s="7"/>
      <c r="O168" s="7"/>
      <c r="P168" s="7"/>
      <c r="Q168" s="7"/>
      <c r="R168" s="7"/>
      <c r="S168" s="7"/>
      <c r="T168" s="7"/>
      <c r="U168" s="7"/>
      <c r="V168" s="7"/>
      <c r="W168" s="7"/>
      <c r="X168" s="7"/>
      <c r="Y168" s="7"/>
      <c r="Z168" s="7"/>
      <c r="AA168" s="7"/>
      <c r="AB168" s="7"/>
    </row>
    <row r="169" spans="1:28" ht="15.75" customHeight="1">
      <c r="A169" s="3"/>
      <c r="B169" s="7"/>
      <c r="C169" s="3"/>
      <c r="D169" s="3"/>
      <c r="E169" s="3"/>
      <c r="F169" s="34"/>
      <c r="G169" s="34"/>
      <c r="H169" s="34"/>
      <c r="I169" s="7"/>
      <c r="J169" s="7"/>
      <c r="K169" s="7"/>
      <c r="L169" s="7"/>
      <c r="M169" s="7"/>
      <c r="N169" s="7"/>
      <c r="O169" s="7"/>
      <c r="P169" s="7"/>
      <c r="Q169" s="7"/>
      <c r="R169" s="7"/>
      <c r="S169" s="7"/>
      <c r="T169" s="7"/>
      <c r="U169" s="7"/>
      <c r="V169" s="7"/>
      <c r="W169" s="7"/>
      <c r="X169" s="7"/>
      <c r="Y169" s="7"/>
      <c r="Z169" s="7"/>
      <c r="AA169" s="7"/>
      <c r="AB169" s="7"/>
    </row>
    <row r="170" spans="1:28" ht="15.75" customHeight="1">
      <c r="A170" s="3"/>
      <c r="B170" s="7"/>
      <c r="C170" s="3"/>
      <c r="D170" s="3"/>
      <c r="E170" s="3"/>
      <c r="F170" s="34"/>
      <c r="G170" s="34"/>
      <c r="H170" s="34"/>
      <c r="I170" s="7"/>
      <c r="J170" s="7"/>
      <c r="K170" s="7"/>
      <c r="L170" s="7"/>
      <c r="M170" s="7"/>
      <c r="N170" s="7"/>
      <c r="O170" s="7"/>
      <c r="P170" s="7"/>
      <c r="Q170" s="7"/>
      <c r="R170" s="7"/>
      <c r="S170" s="7"/>
      <c r="T170" s="7"/>
      <c r="U170" s="7"/>
      <c r="V170" s="7"/>
      <c r="W170" s="7"/>
      <c r="X170" s="7"/>
      <c r="Y170" s="7"/>
      <c r="Z170" s="7"/>
      <c r="AA170" s="7"/>
      <c r="AB170" s="7"/>
    </row>
    <row r="171" spans="1:28" ht="15.75" customHeight="1">
      <c r="A171" s="3"/>
      <c r="B171" s="7"/>
      <c r="C171" s="3"/>
      <c r="D171" s="3"/>
      <c r="E171" s="3"/>
      <c r="F171" s="34"/>
      <c r="G171" s="34"/>
      <c r="H171" s="34"/>
      <c r="I171" s="7"/>
      <c r="J171" s="7"/>
      <c r="K171" s="7"/>
      <c r="L171" s="7"/>
      <c r="M171" s="7"/>
      <c r="N171" s="7"/>
      <c r="O171" s="7"/>
      <c r="P171" s="7"/>
      <c r="Q171" s="7"/>
      <c r="R171" s="7"/>
      <c r="S171" s="7"/>
      <c r="T171" s="7"/>
      <c r="U171" s="7"/>
      <c r="V171" s="7"/>
      <c r="W171" s="7"/>
      <c r="X171" s="7"/>
      <c r="Y171" s="7"/>
      <c r="Z171" s="7"/>
      <c r="AA171" s="7"/>
      <c r="AB171" s="7"/>
    </row>
    <row r="172" spans="1:28" ht="15.75" customHeight="1">
      <c r="A172" s="3"/>
      <c r="B172" s="7"/>
      <c r="C172" s="3"/>
      <c r="D172" s="3"/>
      <c r="E172" s="3"/>
      <c r="F172" s="34"/>
      <c r="G172" s="34"/>
      <c r="H172" s="34"/>
      <c r="I172" s="7"/>
      <c r="J172" s="7"/>
      <c r="K172" s="7"/>
      <c r="L172" s="7"/>
      <c r="M172" s="7"/>
      <c r="N172" s="7"/>
      <c r="O172" s="7"/>
      <c r="P172" s="7"/>
      <c r="Q172" s="7"/>
      <c r="R172" s="7"/>
      <c r="S172" s="7"/>
      <c r="T172" s="7"/>
      <c r="U172" s="7"/>
      <c r="V172" s="7"/>
      <c r="W172" s="7"/>
      <c r="X172" s="7"/>
      <c r="Y172" s="7"/>
      <c r="Z172" s="7"/>
      <c r="AA172" s="7"/>
      <c r="AB172" s="7"/>
    </row>
    <row r="173" spans="1:28" ht="15.75" customHeight="1">
      <c r="A173" s="3"/>
      <c r="B173" s="7"/>
      <c r="C173" s="3"/>
      <c r="D173" s="3"/>
      <c r="E173" s="3"/>
      <c r="F173" s="34"/>
      <c r="G173" s="34"/>
      <c r="H173" s="34"/>
      <c r="I173" s="7"/>
      <c r="J173" s="7"/>
      <c r="K173" s="7"/>
      <c r="L173" s="7"/>
      <c r="M173" s="7"/>
      <c r="N173" s="7"/>
      <c r="O173" s="7"/>
      <c r="P173" s="7"/>
      <c r="Q173" s="7"/>
      <c r="R173" s="7"/>
      <c r="S173" s="7"/>
      <c r="T173" s="7"/>
      <c r="U173" s="7"/>
      <c r="V173" s="7"/>
      <c r="W173" s="7"/>
      <c r="X173" s="7"/>
      <c r="Y173" s="7"/>
      <c r="Z173" s="7"/>
      <c r="AA173" s="7"/>
      <c r="AB173" s="7"/>
    </row>
    <row r="174" spans="1:28" ht="15.75" customHeight="1">
      <c r="A174" s="3"/>
      <c r="B174" s="7"/>
      <c r="C174" s="3"/>
      <c r="D174" s="3"/>
      <c r="E174" s="3"/>
      <c r="F174" s="34"/>
      <c r="G174" s="34"/>
      <c r="H174" s="34"/>
      <c r="I174" s="7"/>
      <c r="J174" s="7"/>
      <c r="K174" s="7"/>
      <c r="L174" s="7"/>
      <c r="M174" s="7"/>
      <c r="N174" s="7"/>
      <c r="O174" s="7"/>
      <c r="P174" s="7"/>
      <c r="Q174" s="7"/>
      <c r="R174" s="7"/>
      <c r="S174" s="7"/>
      <c r="T174" s="7"/>
      <c r="U174" s="7"/>
      <c r="V174" s="7"/>
      <c r="W174" s="7"/>
      <c r="X174" s="7"/>
      <c r="Y174" s="7"/>
      <c r="Z174" s="7"/>
      <c r="AA174" s="7"/>
      <c r="AB174" s="7"/>
    </row>
    <row r="175" spans="1:28" ht="15.75" customHeight="1">
      <c r="A175" s="3"/>
      <c r="B175" s="7"/>
      <c r="C175" s="3"/>
      <c r="D175" s="3"/>
      <c r="E175" s="3"/>
      <c r="F175" s="34"/>
      <c r="G175" s="34"/>
      <c r="H175" s="34"/>
      <c r="I175" s="7"/>
      <c r="J175" s="7"/>
      <c r="K175" s="7"/>
      <c r="L175" s="7"/>
      <c r="M175" s="7"/>
      <c r="N175" s="7"/>
      <c r="O175" s="7"/>
      <c r="P175" s="7"/>
      <c r="Q175" s="7"/>
      <c r="R175" s="7"/>
      <c r="S175" s="7"/>
      <c r="T175" s="7"/>
      <c r="U175" s="7"/>
      <c r="V175" s="7"/>
      <c r="W175" s="7"/>
      <c r="X175" s="7"/>
      <c r="Y175" s="7"/>
      <c r="Z175" s="7"/>
      <c r="AA175" s="7"/>
      <c r="AB175" s="7"/>
    </row>
    <row r="176" spans="1:28" ht="15.75" customHeight="1">
      <c r="A176" s="3"/>
      <c r="B176" s="7"/>
      <c r="C176" s="3"/>
      <c r="D176" s="3"/>
      <c r="E176" s="3"/>
      <c r="F176" s="34"/>
      <c r="G176" s="34"/>
      <c r="H176" s="34"/>
      <c r="I176" s="7"/>
      <c r="J176" s="7"/>
      <c r="K176" s="7"/>
      <c r="L176" s="7"/>
      <c r="M176" s="7"/>
      <c r="N176" s="7"/>
      <c r="O176" s="7"/>
      <c r="P176" s="7"/>
      <c r="Q176" s="7"/>
      <c r="R176" s="7"/>
      <c r="S176" s="7"/>
      <c r="T176" s="7"/>
      <c r="U176" s="7"/>
      <c r="V176" s="7"/>
      <c r="W176" s="7"/>
      <c r="X176" s="7"/>
      <c r="Y176" s="7"/>
      <c r="Z176" s="7"/>
      <c r="AA176" s="7"/>
      <c r="AB176" s="7"/>
    </row>
    <row r="177" spans="1:28" ht="15.75" customHeight="1">
      <c r="A177" s="3"/>
      <c r="B177" s="7"/>
      <c r="C177" s="3"/>
      <c r="D177" s="3"/>
      <c r="E177" s="3"/>
      <c r="F177" s="34"/>
      <c r="G177" s="34"/>
      <c r="H177" s="34"/>
      <c r="I177" s="7"/>
      <c r="J177" s="7"/>
      <c r="K177" s="7"/>
      <c r="L177" s="7"/>
      <c r="M177" s="7"/>
      <c r="N177" s="7"/>
      <c r="O177" s="7"/>
      <c r="P177" s="7"/>
      <c r="Q177" s="7"/>
      <c r="R177" s="7"/>
      <c r="S177" s="7"/>
      <c r="T177" s="7"/>
      <c r="U177" s="7"/>
      <c r="V177" s="7"/>
      <c r="W177" s="7"/>
      <c r="X177" s="7"/>
      <c r="Y177" s="7"/>
      <c r="Z177" s="7"/>
      <c r="AA177" s="7"/>
      <c r="AB177" s="7"/>
    </row>
    <row r="178" spans="1:28" ht="15.75" customHeight="1">
      <c r="A178" s="3"/>
      <c r="B178" s="7"/>
      <c r="C178" s="3"/>
      <c r="D178" s="3"/>
      <c r="E178" s="3"/>
      <c r="F178" s="34"/>
      <c r="G178" s="34"/>
      <c r="H178" s="34"/>
      <c r="I178" s="7"/>
      <c r="J178" s="7"/>
      <c r="K178" s="7"/>
      <c r="L178" s="7"/>
      <c r="M178" s="7"/>
      <c r="N178" s="7"/>
      <c r="O178" s="7"/>
      <c r="P178" s="7"/>
      <c r="Q178" s="7"/>
      <c r="R178" s="7"/>
      <c r="S178" s="7"/>
      <c r="T178" s="7"/>
      <c r="U178" s="7"/>
      <c r="V178" s="7"/>
      <c r="W178" s="7"/>
      <c r="X178" s="7"/>
      <c r="Y178" s="7"/>
      <c r="Z178" s="7"/>
      <c r="AA178" s="7"/>
      <c r="AB178" s="7"/>
    </row>
    <row r="179" spans="1:28" ht="15.75" customHeight="1">
      <c r="A179" s="3"/>
      <c r="B179" s="7"/>
      <c r="C179" s="3"/>
      <c r="D179" s="3"/>
      <c r="E179" s="3"/>
      <c r="F179" s="34"/>
      <c r="G179" s="34"/>
      <c r="H179" s="34"/>
      <c r="I179" s="7"/>
      <c r="J179" s="7"/>
      <c r="K179" s="7"/>
      <c r="L179" s="7"/>
      <c r="M179" s="7"/>
      <c r="N179" s="7"/>
      <c r="O179" s="7"/>
      <c r="P179" s="7"/>
      <c r="Q179" s="7"/>
      <c r="R179" s="7"/>
      <c r="S179" s="7"/>
      <c r="T179" s="7"/>
      <c r="U179" s="7"/>
      <c r="V179" s="7"/>
      <c r="W179" s="7"/>
      <c r="X179" s="7"/>
      <c r="Y179" s="7"/>
      <c r="Z179" s="7"/>
      <c r="AA179" s="7"/>
      <c r="AB179" s="7"/>
    </row>
    <row r="180" spans="1:28" ht="15.75" customHeight="1">
      <c r="A180" s="3"/>
      <c r="B180" s="7"/>
      <c r="C180" s="3"/>
      <c r="D180" s="3"/>
      <c r="E180" s="3"/>
      <c r="F180" s="34"/>
      <c r="G180" s="34"/>
      <c r="H180" s="34"/>
      <c r="I180" s="7"/>
      <c r="J180" s="7"/>
      <c r="K180" s="7"/>
      <c r="L180" s="7"/>
      <c r="M180" s="7"/>
      <c r="N180" s="7"/>
      <c r="O180" s="7"/>
      <c r="P180" s="7"/>
      <c r="Q180" s="7"/>
      <c r="R180" s="7"/>
      <c r="S180" s="7"/>
      <c r="T180" s="7"/>
      <c r="U180" s="7"/>
      <c r="V180" s="7"/>
      <c r="W180" s="7"/>
      <c r="X180" s="7"/>
      <c r="Y180" s="7"/>
      <c r="Z180" s="7"/>
      <c r="AA180" s="7"/>
      <c r="AB180" s="7"/>
    </row>
    <row r="181" spans="1:28" ht="15.75" customHeight="1">
      <c r="A181" s="3"/>
      <c r="B181" s="7"/>
      <c r="C181" s="3"/>
      <c r="D181" s="3"/>
      <c r="E181" s="3"/>
      <c r="F181" s="34"/>
      <c r="G181" s="34"/>
      <c r="H181" s="34"/>
      <c r="I181" s="7"/>
      <c r="J181" s="7"/>
      <c r="K181" s="7"/>
      <c r="L181" s="7"/>
      <c r="M181" s="7"/>
      <c r="N181" s="7"/>
      <c r="O181" s="7"/>
      <c r="P181" s="7"/>
      <c r="Q181" s="7"/>
      <c r="R181" s="7"/>
      <c r="S181" s="7"/>
      <c r="T181" s="7"/>
      <c r="U181" s="7"/>
      <c r="V181" s="7"/>
      <c r="W181" s="7"/>
      <c r="X181" s="7"/>
      <c r="Y181" s="7"/>
      <c r="Z181" s="7"/>
      <c r="AA181" s="7"/>
      <c r="AB181" s="7"/>
    </row>
    <row r="182" spans="1:28" ht="15.75" customHeight="1">
      <c r="A182" s="3"/>
      <c r="B182" s="7"/>
      <c r="C182" s="3"/>
      <c r="D182" s="3"/>
      <c r="E182" s="3"/>
      <c r="F182" s="34"/>
      <c r="G182" s="34"/>
      <c r="H182" s="34"/>
      <c r="I182" s="7"/>
      <c r="J182" s="7"/>
      <c r="K182" s="7"/>
      <c r="L182" s="7"/>
      <c r="M182" s="7"/>
      <c r="N182" s="7"/>
      <c r="O182" s="7"/>
      <c r="P182" s="7"/>
      <c r="Q182" s="7"/>
      <c r="R182" s="7"/>
      <c r="S182" s="7"/>
      <c r="T182" s="7"/>
      <c r="U182" s="7"/>
      <c r="V182" s="7"/>
      <c r="W182" s="7"/>
      <c r="X182" s="7"/>
      <c r="Y182" s="7"/>
      <c r="Z182" s="7"/>
      <c r="AA182" s="7"/>
      <c r="AB182" s="7"/>
    </row>
    <row r="183" spans="1:28" ht="15.75" customHeight="1">
      <c r="A183" s="3"/>
      <c r="B183" s="7"/>
      <c r="C183" s="3"/>
      <c r="D183" s="3"/>
      <c r="E183" s="3"/>
      <c r="F183" s="34"/>
      <c r="G183" s="34"/>
      <c r="H183" s="34"/>
      <c r="I183" s="7"/>
      <c r="J183" s="7"/>
      <c r="K183" s="7"/>
      <c r="L183" s="7"/>
      <c r="M183" s="7"/>
      <c r="N183" s="7"/>
      <c r="O183" s="7"/>
      <c r="P183" s="7"/>
      <c r="Q183" s="7"/>
      <c r="R183" s="7"/>
      <c r="S183" s="7"/>
      <c r="T183" s="7"/>
      <c r="U183" s="7"/>
      <c r="V183" s="7"/>
      <c r="W183" s="7"/>
      <c r="X183" s="7"/>
      <c r="Y183" s="7"/>
      <c r="Z183" s="7"/>
      <c r="AA183" s="7"/>
      <c r="AB183" s="7"/>
    </row>
    <row r="184" spans="1:28" ht="15.75" customHeight="1">
      <c r="A184" s="3"/>
      <c r="B184" s="7"/>
      <c r="C184" s="3"/>
      <c r="D184" s="3"/>
      <c r="E184" s="3"/>
      <c r="F184" s="34"/>
      <c r="G184" s="34"/>
      <c r="H184" s="34"/>
      <c r="I184" s="7"/>
      <c r="J184" s="7"/>
      <c r="K184" s="7"/>
      <c r="L184" s="7"/>
      <c r="M184" s="7"/>
      <c r="N184" s="7"/>
      <c r="O184" s="7"/>
      <c r="P184" s="7"/>
      <c r="Q184" s="7"/>
      <c r="R184" s="7"/>
      <c r="S184" s="7"/>
      <c r="T184" s="7"/>
      <c r="U184" s="7"/>
      <c r="V184" s="7"/>
      <c r="W184" s="7"/>
      <c r="X184" s="7"/>
      <c r="Y184" s="7"/>
      <c r="Z184" s="7"/>
      <c r="AA184" s="7"/>
      <c r="AB184" s="7"/>
    </row>
    <row r="185" spans="1:28" ht="15.75" customHeight="1">
      <c r="A185" s="3"/>
      <c r="B185" s="7"/>
      <c r="C185" s="3"/>
      <c r="D185" s="3"/>
      <c r="E185" s="3"/>
      <c r="F185" s="34"/>
      <c r="G185" s="34"/>
      <c r="H185" s="34"/>
      <c r="I185" s="7"/>
      <c r="J185" s="7"/>
      <c r="K185" s="7"/>
      <c r="L185" s="7"/>
      <c r="M185" s="7"/>
      <c r="N185" s="7"/>
      <c r="O185" s="7"/>
      <c r="P185" s="7"/>
      <c r="Q185" s="7"/>
      <c r="R185" s="7"/>
      <c r="S185" s="7"/>
      <c r="T185" s="7"/>
      <c r="U185" s="7"/>
      <c r="V185" s="7"/>
      <c r="W185" s="7"/>
      <c r="X185" s="7"/>
      <c r="Y185" s="7"/>
      <c r="Z185" s="7"/>
      <c r="AA185" s="7"/>
      <c r="AB185" s="7"/>
    </row>
    <row r="186" spans="1:28" ht="15.75" customHeight="1">
      <c r="A186" s="3"/>
      <c r="B186" s="7"/>
      <c r="C186" s="3"/>
      <c r="D186" s="3"/>
      <c r="E186" s="3"/>
      <c r="F186" s="34"/>
      <c r="G186" s="34"/>
      <c r="H186" s="34"/>
      <c r="I186" s="7"/>
      <c r="J186" s="7"/>
      <c r="K186" s="7"/>
      <c r="L186" s="7"/>
      <c r="M186" s="7"/>
      <c r="N186" s="7"/>
      <c r="O186" s="7"/>
      <c r="P186" s="7"/>
      <c r="Q186" s="7"/>
      <c r="R186" s="7"/>
      <c r="S186" s="7"/>
      <c r="T186" s="7"/>
      <c r="U186" s="7"/>
      <c r="V186" s="7"/>
      <c r="W186" s="7"/>
      <c r="X186" s="7"/>
      <c r="Y186" s="7"/>
      <c r="Z186" s="7"/>
      <c r="AA186" s="7"/>
      <c r="AB186" s="7"/>
    </row>
    <row r="187" spans="1:28" ht="15.75" customHeight="1">
      <c r="A187" s="3"/>
      <c r="B187" s="7"/>
      <c r="C187" s="3"/>
      <c r="D187" s="3"/>
      <c r="E187" s="3"/>
      <c r="F187" s="34"/>
      <c r="G187" s="34"/>
      <c r="H187" s="34"/>
      <c r="I187" s="7"/>
      <c r="J187" s="7"/>
      <c r="K187" s="7"/>
      <c r="L187" s="7"/>
      <c r="M187" s="7"/>
      <c r="N187" s="7"/>
      <c r="O187" s="7"/>
      <c r="P187" s="7"/>
      <c r="Q187" s="7"/>
      <c r="R187" s="7"/>
      <c r="S187" s="7"/>
      <c r="T187" s="7"/>
      <c r="U187" s="7"/>
      <c r="V187" s="7"/>
      <c r="W187" s="7"/>
      <c r="X187" s="7"/>
      <c r="Y187" s="7"/>
      <c r="Z187" s="7"/>
      <c r="AA187" s="7"/>
      <c r="AB187" s="7"/>
    </row>
    <row r="188" spans="1:28" ht="15.75" customHeight="1">
      <c r="A188" s="3"/>
      <c r="B188" s="7"/>
      <c r="C188" s="3"/>
      <c r="D188" s="3"/>
      <c r="E188" s="3"/>
      <c r="F188" s="34"/>
      <c r="G188" s="34"/>
      <c r="H188" s="34"/>
      <c r="I188" s="7"/>
      <c r="J188" s="7"/>
      <c r="K188" s="7"/>
      <c r="L188" s="7"/>
      <c r="M188" s="7"/>
      <c r="N188" s="7"/>
      <c r="O188" s="7"/>
      <c r="P188" s="7"/>
      <c r="Q188" s="7"/>
      <c r="R188" s="7"/>
      <c r="S188" s="7"/>
      <c r="T188" s="7"/>
      <c r="U188" s="7"/>
      <c r="V188" s="7"/>
      <c r="W188" s="7"/>
      <c r="X188" s="7"/>
      <c r="Y188" s="7"/>
      <c r="Z188" s="7"/>
      <c r="AA188" s="7"/>
      <c r="AB188" s="7"/>
    </row>
    <row r="189" spans="1:28" ht="15.75" customHeight="1">
      <c r="A189" s="3"/>
      <c r="B189" s="7"/>
      <c r="C189" s="3"/>
      <c r="D189" s="3"/>
      <c r="E189" s="3"/>
      <c r="F189" s="34"/>
      <c r="G189" s="34"/>
      <c r="H189" s="34"/>
      <c r="I189" s="7"/>
      <c r="J189" s="7"/>
      <c r="K189" s="7"/>
      <c r="L189" s="7"/>
      <c r="M189" s="7"/>
      <c r="N189" s="7"/>
      <c r="O189" s="7"/>
      <c r="P189" s="7"/>
      <c r="Q189" s="7"/>
      <c r="R189" s="7"/>
      <c r="S189" s="7"/>
      <c r="T189" s="7"/>
      <c r="U189" s="7"/>
      <c r="V189" s="7"/>
      <c r="W189" s="7"/>
      <c r="X189" s="7"/>
      <c r="Y189" s="7"/>
      <c r="Z189" s="7"/>
      <c r="AA189" s="7"/>
      <c r="AB189" s="7"/>
    </row>
    <row r="190" spans="1:28" ht="15.75" customHeight="1">
      <c r="A190" s="3"/>
      <c r="B190" s="7"/>
      <c r="C190" s="3"/>
      <c r="D190" s="3"/>
      <c r="E190" s="3"/>
      <c r="F190" s="34"/>
      <c r="G190" s="34"/>
      <c r="H190" s="34"/>
      <c r="I190" s="7"/>
      <c r="J190" s="7"/>
      <c r="K190" s="7"/>
      <c r="L190" s="7"/>
      <c r="M190" s="7"/>
      <c r="N190" s="7"/>
      <c r="O190" s="7"/>
      <c r="P190" s="7"/>
      <c r="Q190" s="7"/>
      <c r="R190" s="7"/>
      <c r="S190" s="7"/>
      <c r="T190" s="7"/>
      <c r="U190" s="7"/>
      <c r="V190" s="7"/>
      <c r="W190" s="7"/>
      <c r="X190" s="7"/>
      <c r="Y190" s="7"/>
      <c r="Z190" s="7"/>
      <c r="AA190" s="7"/>
      <c r="AB190" s="7"/>
    </row>
    <row r="191" spans="1:28" ht="15.75" customHeight="1">
      <c r="A191" s="3"/>
      <c r="B191" s="7"/>
      <c r="C191" s="3"/>
      <c r="D191" s="3"/>
      <c r="E191" s="3"/>
      <c r="F191" s="34"/>
      <c r="G191" s="34"/>
      <c r="H191" s="34"/>
      <c r="I191" s="7"/>
      <c r="J191" s="7"/>
      <c r="K191" s="7"/>
      <c r="L191" s="7"/>
      <c r="M191" s="7"/>
      <c r="N191" s="7"/>
      <c r="O191" s="7"/>
      <c r="P191" s="7"/>
      <c r="Q191" s="7"/>
      <c r="R191" s="7"/>
      <c r="S191" s="7"/>
      <c r="T191" s="7"/>
      <c r="U191" s="7"/>
      <c r="V191" s="7"/>
      <c r="W191" s="7"/>
      <c r="X191" s="7"/>
      <c r="Y191" s="7"/>
      <c r="Z191" s="7"/>
      <c r="AA191" s="7"/>
      <c r="AB191" s="7"/>
    </row>
    <row r="192" spans="1:28" ht="15.75" customHeight="1">
      <c r="A192" s="3"/>
      <c r="B192" s="7"/>
      <c r="C192" s="3"/>
      <c r="D192" s="3"/>
      <c r="E192" s="3"/>
      <c r="F192" s="34"/>
      <c r="G192" s="34"/>
      <c r="H192" s="34"/>
      <c r="I192" s="7"/>
      <c r="J192" s="7"/>
      <c r="K192" s="7"/>
      <c r="L192" s="7"/>
      <c r="M192" s="7"/>
      <c r="N192" s="7"/>
      <c r="O192" s="7"/>
      <c r="P192" s="7"/>
      <c r="Q192" s="7"/>
      <c r="R192" s="7"/>
      <c r="S192" s="7"/>
      <c r="T192" s="7"/>
      <c r="U192" s="7"/>
      <c r="V192" s="7"/>
      <c r="W192" s="7"/>
      <c r="X192" s="7"/>
      <c r="Y192" s="7"/>
      <c r="Z192" s="7"/>
      <c r="AA192" s="7"/>
      <c r="AB192" s="7"/>
    </row>
    <row r="193" spans="1:28" ht="15.75" customHeight="1">
      <c r="A193" s="3"/>
      <c r="B193" s="7"/>
      <c r="C193" s="3"/>
      <c r="D193" s="3"/>
      <c r="E193" s="3"/>
      <c r="F193" s="34"/>
      <c r="G193" s="34"/>
      <c r="H193" s="34"/>
      <c r="I193" s="7"/>
      <c r="J193" s="7"/>
      <c r="K193" s="7"/>
      <c r="L193" s="7"/>
      <c r="M193" s="7"/>
      <c r="N193" s="7"/>
      <c r="O193" s="7"/>
      <c r="P193" s="7"/>
      <c r="Q193" s="7"/>
      <c r="R193" s="7"/>
      <c r="S193" s="7"/>
      <c r="T193" s="7"/>
      <c r="U193" s="7"/>
      <c r="V193" s="7"/>
      <c r="W193" s="7"/>
      <c r="X193" s="7"/>
      <c r="Y193" s="7"/>
      <c r="Z193" s="7"/>
      <c r="AA193" s="7"/>
      <c r="AB193" s="7"/>
    </row>
    <row r="194" spans="1:28" ht="15.75" customHeight="1">
      <c r="A194" s="3"/>
      <c r="B194" s="7"/>
      <c r="C194" s="3"/>
      <c r="D194" s="3"/>
      <c r="E194" s="3"/>
      <c r="F194" s="34"/>
      <c r="G194" s="34"/>
      <c r="H194" s="34"/>
      <c r="I194" s="7"/>
      <c r="J194" s="7"/>
      <c r="K194" s="7"/>
      <c r="L194" s="7"/>
      <c r="M194" s="7"/>
      <c r="N194" s="7"/>
      <c r="O194" s="7"/>
      <c r="P194" s="7"/>
      <c r="Q194" s="7"/>
      <c r="R194" s="7"/>
      <c r="S194" s="7"/>
      <c r="T194" s="7"/>
      <c r="U194" s="7"/>
      <c r="V194" s="7"/>
      <c r="W194" s="7"/>
      <c r="X194" s="7"/>
      <c r="Y194" s="7"/>
      <c r="Z194" s="7"/>
      <c r="AA194" s="7"/>
      <c r="AB194" s="7"/>
    </row>
    <row r="195" spans="1:28" ht="15.75" customHeight="1">
      <c r="A195" s="3"/>
      <c r="B195" s="7"/>
      <c r="C195" s="3"/>
      <c r="D195" s="3"/>
      <c r="E195" s="3"/>
      <c r="F195" s="34"/>
      <c r="G195" s="34"/>
      <c r="H195" s="34"/>
      <c r="I195" s="7"/>
      <c r="J195" s="7"/>
      <c r="K195" s="7"/>
      <c r="L195" s="7"/>
      <c r="M195" s="7"/>
      <c r="N195" s="7"/>
      <c r="O195" s="7"/>
      <c r="P195" s="7"/>
      <c r="Q195" s="7"/>
      <c r="R195" s="7"/>
      <c r="S195" s="7"/>
      <c r="T195" s="7"/>
      <c r="U195" s="7"/>
      <c r="V195" s="7"/>
      <c r="W195" s="7"/>
      <c r="X195" s="7"/>
      <c r="Y195" s="7"/>
      <c r="Z195" s="7"/>
      <c r="AA195" s="7"/>
      <c r="AB195" s="7"/>
    </row>
    <row r="196" spans="1:28" ht="15.75" customHeight="1">
      <c r="A196" s="3"/>
      <c r="B196" s="7"/>
      <c r="C196" s="3"/>
      <c r="D196" s="3"/>
      <c r="E196" s="3"/>
      <c r="F196" s="34"/>
      <c r="G196" s="34"/>
      <c r="H196" s="34"/>
      <c r="I196" s="7"/>
      <c r="J196" s="7"/>
      <c r="K196" s="7"/>
      <c r="L196" s="7"/>
      <c r="M196" s="7"/>
      <c r="N196" s="7"/>
      <c r="O196" s="7"/>
      <c r="P196" s="7"/>
      <c r="Q196" s="7"/>
      <c r="R196" s="7"/>
      <c r="S196" s="7"/>
      <c r="T196" s="7"/>
      <c r="U196" s="7"/>
      <c r="V196" s="7"/>
      <c r="W196" s="7"/>
      <c r="X196" s="7"/>
      <c r="Y196" s="7"/>
      <c r="Z196" s="7"/>
      <c r="AA196" s="7"/>
      <c r="AB196" s="7"/>
    </row>
    <row r="197" spans="1:28" ht="15.75" customHeight="1">
      <c r="A197" s="3"/>
      <c r="B197" s="7"/>
      <c r="C197" s="3"/>
      <c r="D197" s="3"/>
      <c r="E197" s="3"/>
      <c r="F197" s="34"/>
      <c r="G197" s="34"/>
      <c r="H197" s="34"/>
      <c r="I197" s="7"/>
      <c r="J197" s="7"/>
      <c r="K197" s="7"/>
      <c r="L197" s="7"/>
      <c r="M197" s="7"/>
      <c r="N197" s="7"/>
      <c r="O197" s="7"/>
      <c r="P197" s="7"/>
      <c r="Q197" s="7"/>
      <c r="R197" s="7"/>
      <c r="S197" s="7"/>
      <c r="T197" s="7"/>
      <c r="U197" s="7"/>
      <c r="V197" s="7"/>
      <c r="W197" s="7"/>
      <c r="X197" s="7"/>
      <c r="Y197" s="7"/>
      <c r="Z197" s="7"/>
      <c r="AA197" s="7"/>
      <c r="AB197" s="7"/>
    </row>
    <row r="198" spans="1:28" ht="15.75" customHeight="1">
      <c r="A198" s="3"/>
      <c r="B198" s="7"/>
      <c r="C198" s="3"/>
      <c r="D198" s="3"/>
      <c r="E198" s="3"/>
      <c r="F198" s="34"/>
      <c r="G198" s="34"/>
      <c r="H198" s="34"/>
      <c r="I198" s="7"/>
      <c r="J198" s="7"/>
      <c r="K198" s="7"/>
      <c r="L198" s="7"/>
      <c r="M198" s="7"/>
      <c r="N198" s="7"/>
      <c r="O198" s="7"/>
      <c r="P198" s="7"/>
      <c r="Q198" s="7"/>
      <c r="R198" s="7"/>
      <c r="S198" s="7"/>
      <c r="T198" s="7"/>
      <c r="U198" s="7"/>
      <c r="V198" s="7"/>
      <c r="W198" s="7"/>
      <c r="X198" s="7"/>
      <c r="Y198" s="7"/>
      <c r="Z198" s="7"/>
      <c r="AA198" s="7"/>
      <c r="AB198" s="7"/>
    </row>
    <row r="199" spans="1:28" ht="15.75" customHeight="1">
      <c r="A199" s="3"/>
      <c r="B199" s="7"/>
      <c r="C199" s="3"/>
      <c r="D199" s="3"/>
      <c r="E199" s="3"/>
      <c r="F199" s="34"/>
      <c r="G199" s="34"/>
      <c r="H199" s="34"/>
      <c r="I199" s="7"/>
      <c r="J199" s="7"/>
      <c r="K199" s="7"/>
      <c r="L199" s="7"/>
      <c r="M199" s="7"/>
      <c r="N199" s="7"/>
      <c r="O199" s="7"/>
      <c r="P199" s="7"/>
      <c r="Q199" s="7"/>
      <c r="R199" s="7"/>
      <c r="S199" s="7"/>
      <c r="T199" s="7"/>
      <c r="U199" s="7"/>
      <c r="V199" s="7"/>
      <c r="W199" s="7"/>
      <c r="X199" s="7"/>
      <c r="Y199" s="7"/>
      <c r="Z199" s="7"/>
      <c r="AA199" s="7"/>
      <c r="AB199" s="7"/>
    </row>
    <row r="200" spans="1:28" ht="15.75" customHeight="1">
      <c r="A200" s="3"/>
      <c r="B200" s="7"/>
      <c r="C200" s="3"/>
      <c r="D200" s="3"/>
      <c r="E200" s="3"/>
      <c r="F200" s="34"/>
      <c r="G200" s="34"/>
      <c r="H200" s="34"/>
      <c r="I200" s="7"/>
      <c r="J200" s="7"/>
      <c r="K200" s="7"/>
      <c r="L200" s="7"/>
      <c r="M200" s="7"/>
      <c r="N200" s="7"/>
      <c r="O200" s="7"/>
      <c r="P200" s="7"/>
      <c r="Q200" s="7"/>
      <c r="R200" s="7"/>
      <c r="S200" s="7"/>
      <c r="T200" s="7"/>
      <c r="U200" s="7"/>
      <c r="V200" s="7"/>
      <c r="W200" s="7"/>
      <c r="X200" s="7"/>
      <c r="Y200" s="7"/>
      <c r="Z200" s="7"/>
      <c r="AA200" s="7"/>
      <c r="AB200" s="7"/>
    </row>
    <row r="201" spans="1:28" ht="15.75" customHeight="1">
      <c r="A201" s="3"/>
      <c r="B201" s="7"/>
      <c r="C201" s="3"/>
      <c r="D201" s="3"/>
      <c r="E201" s="3"/>
      <c r="F201" s="34"/>
      <c r="G201" s="34"/>
      <c r="H201" s="34"/>
      <c r="I201" s="7"/>
      <c r="J201" s="7"/>
      <c r="K201" s="7"/>
      <c r="L201" s="7"/>
      <c r="M201" s="7"/>
      <c r="N201" s="7"/>
      <c r="O201" s="7"/>
      <c r="P201" s="7"/>
      <c r="Q201" s="7"/>
      <c r="R201" s="7"/>
      <c r="S201" s="7"/>
      <c r="T201" s="7"/>
      <c r="U201" s="7"/>
      <c r="V201" s="7"/>
      <c r="W201" s="7"/>
      <c r="X201" s="7"/>
      <c r="Y201" s="7"/>
      <c r="Z201" s="7"/>
      <c r="AA201" s="7"/>
      <c r="AB201" s="7"/>
    </row>
    <row r="202" spans="1:28" ht="15.75" customHeight="1">
      <c r="A202" s="3"/>
      <c r="B202" s="7"/>
      <c r="C202" s="3"/>
      <c r="D202" s="3"/>
      <c r="E202" s="3"/>
      <c r="F202" s="34"/>
      <c r="G202" s="34"/>
      <c r="H202" s="34"/>
      <c r="I202" s="7"/>
      <c r="J202" s="7"/>
      <c r="K202" s="7"/>
      <c r="L202" s="7"/>
      <c r="M202" s="7"/>
      <c r="N202" s="7"/>
      <c r="O202" s="7"/>
      <c r="P202" s="7"/>
      <c r="Q202" s="7"/>
      <c r="R202" s="7"/>
      <c r="S202" s="7"/>
      <c r="T202" s="7"/>
      <c r="U202" s="7"/>
      <c r="V202" s="7"/>
      <c r="W202" s="7"/>
      <c r="X202" s="7"/>
      <c r="Y202" s="7"/>
      <c r="Z202" s="7"/>
      <c r="AA202" s="7"/>
      <c r="AB202" s="7"/>
    </row>
    <row r="203" spans="1:28" ht="15.75" customHeight="1">
      <c r="A203" s="3"/>
      <c r="B203" s="7"/>
      <c r="C203" s="3"/>
      <c r="D203" s="3"/>
      <c r="E203" s="3"/>
      <c r="F203" s="34"/>
      <c r="G203" s="34"/>
      <c r="H203" s="34"/>
      <c r="I203" s="7"/>
      <c r="J203" s="7"/>
      <c r="K203" s="7"/>
      <c r="L203" s="7"/>
      <c r="M203" s="7"/>
      <c r="N203" s="7"/>
      <c r="O203" s="7"/>
      <c r="P203" s="7"/>
      <c r="Q203" s="7"/>
      <c r="R203" s="7"/>
      <c r="S203" s="7"/>
      <c r="T203" s="7"/>
      <c r="U203" s="7"/>
      <c r="V203" s="7"/>
      <c r="W203" s="7"/>
      <c r="X203" s="7"/>
      <c r="Y203" s="7"/>
      <c r="Z203" s="7"/>
      <c r="AA203" s="7"/>
      <c r="AB203" s="7"/>
    </row>
    <row r="204" spans="1:28" ht="15.75" customHeight="1">
      <c r="A204" s="3"/>
      <c r="B204" s="7"/>
      <c r="C204" s="3"/>
      <c r="D204" s="3"/>
      <c r="E204" s="3"/>
      <c r="F204" s="34"/>
      <c r="G204" s="34"/>
      <c r="H204" s="34"/>
      <c r="I204" s="7"/>
      <c r="J204" s="7"/>
      <c r="K204" s="7"/>
      <c r="L204" s="7"/>
      <c r="M204" s="7"/>
      <c r="N204" s="7"/>
      <c r="O204" s="7"/>
      <c r="P204" s="7"/>
      <c r="Q204" s="7"/>
      <c r="R204" s="7"/>
      <c r="S204" s="7"/>
      <c r="T204" s="7"/>
      <c r="U204" s="7"/>
      <c r="V204" s="7"/>
      <c r="W204" s="7"/>
      <c r="X204" s="7"/>
      <c r="Y204" s="7"/>
      <c r="Z204" s="7"/>
      <c r="AA204" s="7"/>
      <c r="AB204" s="7"/>
    </row>
    <row r="205" spans="1:28" ht="15.75" customHeight="1">
      <c r="A205" s="3"/>
      <c r="B205" s="7"/>
      <c r="C205" s="3"/>
      <c r="D205" s="3"/>
      <c r="E205" s="3"/>
      <c r="F205" s="34"/>
      <c r="G205" s="34"/>
      <c r="H205" s="34"/>
      <c r="I205" s="7"/>
      <c r="J205" s="7"/>
      <c r="K205" s="7"/>
      <c r="L205" s="7"/>
      <c r="M205" s="7"/>
      <c r="N205" s="7"/>
      <c r="O205" s="7"/>
      <c r="P205" s="7"/>
      <c r="Q205" s="7"/>
      <c r="R205" s="7"/>
      <c r="S205" s="7"/>
      <c r="T205" s="7"/>
      <c r="U205" s="7"/>
      <c r="V205" s="7"/>
      <c r="W205" s="7"/>
      <c r="X205" s="7"/>
      <c r="Y205" s="7"/>
      <c r="Z205" s="7"/>
      <c r="AA205" s="7"/>
      <c r="AB205" s="7"/>
    </row>
    <row r="206" spans="1:28" ht="15.75" customHeight="1">
      <c r="A206" s="3"/>
      <c r="B206" s="7"/>
      <c r="C206" s="3"/>
      <c r="D206" s="3"/>
      <c r="E206" s="3"/>
      <c r="F206" s="34"/>
      <c r="G206" s="34"/>
      <c r="H206" s="34"/>
      <c r="I206" s="7"/>
      <c r="J206" s="7"/>
      <c r="K206" s="7"/>
      <c r="L206" s="7"/>
      <c r="M206" s="7"/>
      <c r="N206" s="7"/>
      <c r="O206" s="7"/>
      <c r="P206" s="7"/>
      <c r="Q206" s="7"/>
      <c r="R206" s="7"/>
      <c r="S206" s="7"/>
      <c r="T206" s="7"/>
      <c r="U206" s="7"/>
      <c r="V206" s="7"/>
      <c r="W206" s="7"/>
      <c r="X206" s="7"/>
      <c r="Y206" s="7"/>
      <c r="Z206" s="7"/>
      <c r="AA206" s="7"/>
      <c r="AB206" s="7"/>
    </row>
    <row r="207" spans="1:28" ht="15.75" customHeight="1">
      <c r="A207" s="3"/>
      <c r="B207" s="7"/>
      <c r="C207" s="3"/>
      <c r="D207" s="3"/>
      <c r="E207" s="3"/>
      <c r="F207" s="34"/>
      <c r="G207" s="34"/>
      <c r="H207" s="34"/>
      <c r="I207" s="7"/>
      <c r="J207" s="7"/>
      <c r="K207" s="7"/>
      <c r="L207" s="7"/>
      <c r="M207" s="7"/>
      <c r="N207" s="7"/>
      <c r="O207" s="7"/>
      <c r="P207" s="7"/>
      <c r="Q207" s="7"/>
      <c r="R207" s="7"/>
      <c r="S207" s="7"/>
      <c r="T207" s="7"/>
      <c r="U207" s="7"/>
      <c r="V207" s="7"/>
      <c r="W207" s="7"/>
      <c r="X207" s="7"/>
      <c r="Y207" s="7"/>
      <c r="Z207" s="7"/>
      <c r="AA207" s="7"/>
      <c r="AB207" s="7"/>
    </row>
    <row r="208" spans="1:28" ht="15.75" customHeight="1">
      <c r="A208" s="3"/>
      <c r="B208" s="7"/>
      <c r="C208" s="3"/>
      <c r="D208" s="3"/>
      <c r="E208" s="3"/>
      <c r="F208" s="34"/>
      <c r="G208" s="34"/>
      <c r="H208" s="34"/>
      <c r="I208" s="7"/>
      <c r="J208" s="7"/>
      <c r="K208" s="7"/>
      <c r="L208" s="7"/>
      <c r="M208" s="7"/>
      <c r="N208" s="7"/>
      <c r="O208" s="7"/>
      <c r="P208" s="7"/>
      <c r="Q208" s="7"/>
      <c r="R208" s="7"/>
      <c r="S208" s="7"/>
      <c r="T208" s="7"/>
      <c r="U208" s="7"/>
      <c r="V208" s="7"/>
      <c r="W208" s="7"/>
      <c r="X208" s="7"/>
      <c r="Y208" s="7"/>
      <c r="Z208" s="7"/>
      <c r="AA208" s="7"/>
      <c r="AB208" s="7"/>
    </row>
    <row r="209" spans="1:28" ht="15.75" customHeight="1">
      <c r="A209" s="3"/>
      <c r="B209" s="7"/>
      <c r="C209" s="3"/>
      <c r="D209" s="3"/>
      <c r="E209" s="3"/>
      <c r="F209" s="34"/>
      <c r="G209" s="34"/>
      <c r="H209" s="34"/>
      <c r="I209" s="7"/>
      <c r="J209" s="7"/>
      <c r="K209" s="7"/>
      <c r="L209" s="7"/>
      <c r="M209" s="7"/>
      <c r="N209" s="7"/>
      <c r="O209" s="7"/>
      <c r="P209" s="7"/>
      <c r="Q209" s="7"/>
      <c r="R209" s="7"/>
      <c r="S209" s="7"/>
      <c r="T209" s="7"/>
      <c r="U209" s="7"/>
      <c r="V209" s="7"/>
      <c r="W209" s="7"/>
      <c r="X209" s="7"/>
      <c r="Y209" s="7"/>
      <c r="Z209" s="7"/>
      <c r="AA209" s="7"/>
      <c r="AB209" s="7"/>
    </row>
    <row r="210" spans="1:28" ht="15.75" customHeight="1">
      <c r="A210" s="3"/>
      <c r="B210" s="7"/>
      <c r="C210" s="3"/>
      <c r="D210" s="3"/>
      <c r="E210" s="3"/>
      <c r="F210" s="34"/>
      <c r="G210" s="34"/>
      <c r="H210" s="34"/>
      <c r="I210" s="7"/>
      <c r="J210" s="7"/>
      <c r="K210" s="7"/>
      <c r="L210" s="7"/>
      <c r="M210" s="7"/>
      <c r="N210" s="7"/>
      <c r="O210" s="7"/>
      <c r="P210" s="7"/>
      <c r="Q210" s="7"/>
      <c r="R210" s="7"/>
      <c r="S210" s="7"/>
      <c r="T210" s="7"/>
      <c r="U210" s="7"/>
      <c r="V210" s="7"/>
      <c r="W210" s="7"/>
      <c r="X210" s="7"/>
      <c r="Y210" s="7"/>
      <c r="Z210" s="7"/>
      <c r="AA210" s="7"/>
      <c r="AB210" s="7"/>
    </row>
    <row r="211" spans="1:28" ht="15.75" customHeight="1">
      <c r="A211" s="3"/>
      <c r="B211" s="7"/>
      <c r="C211" s="3"/>
      <c r="D211" s="3"/>
      <c r="E211" s="3"/>
      <c r="F211" s="34"/>
      <c r="G211" s="34"/>
      <c r="H211" s="34"/>
      <c r="I211" s="7"/>
      <c r="J211" s="7"/>
      <c r="K211" s="7"/>
      <c r="L211" s="7"/>
      <c r="M211" s="7"/>
      <c r="N211" s="7"/>
      <c r="O211" s="7"/>
      <c r="P211" s="7"/>
      <c r="Q211" s="7"/>
      <c r="R211" s="7"/>
      <c r="S211" s="7"/>
      <c r="T211" s="7"/>
      <c r="U211" s="7"/>
      <c r="V211" s="7"/>
      <c r="W211" s="7"/>
      <c r="X211" s="7"/>
      <c r="Y211" s="7"/>
      <c r="Z211" s="7"/>
      <c r="AA211" s="7"/>
      <c r="AB211" s="7"/>
    </row>
    <row r="212" spans="1:28" ht="15.75" customHeight="1">
      <c r="A212" s="3"/>
      <c r="B212" s="7"/>
      <c r="C212" s="3"/>
      <c r="D212" s="3"/>
      <c r="E212" s="3"/>
      <c r="F212" s="34"/>
      <c r="G212" s="34"/>
      <c r="H212" s="34"/>
      <c r="I212" s="7"/>
      <c r="J212" s="7"/>
      <c r="K212" s="7"/>
      <c r="L212" s="7"/>
      <c r="M212" s="7"/>
      <c r="N212" s="7"/>
      <c r="O212" s="7"/>
      <c r="P212" s="7"/>
      <c r="Q212" s="7"/>
      <c r="R212" s="7"/>
      <c r="S212" s="7"/>
      <c r="T212" s="7"/>
      <c r="U212" s="7"/>
      <c r="V212" s="7"/>
      <c r="W212" s="7"/>
      <c r="X212" s="7"/>
      <c r="Y212" s="7"/>
      <c r="Z212" s="7"/>
      <c r="AA212" s="7"/>
      <c r="AB212" s="7"/>
    </row>
    <row r="213" spans="1:28" ht="15.75" customHeight="1">
      <c r="A213" s="3"/>
      <c r="B213" s="7"/>
      <c r="C213" s="3"/>
      <c r="D213" s="3"/>
      <c r="E213" s="3"/>
      <c r="F213" s="34"/>
      <c r="G213" s="34"/>
      <c r="H213" s="34"/>
      <c r="I213" s="7"/>
      <c r="J213" s="7"/>
      <c r="K213" s="7"/>
      <c r="L213" s="7"/>
      <c r="M213" s="7"/>
      <c r="N213" s="7"/>
      <c r="O213" s="7"/>
      <c r="P213" s="7"/>
      <c r="Q213" s="7"/>
      <c r="R213" s="7"/>
      <c r="S213" s="7"/>
      <c r="T213" s="7"/>
      <c r="U213" s="7"/>
      <c r="V213" s="7"/>
      <c r="W213" s="7"/>
      <c r="X213" s="7"/>
      <c r="Y213" s="7"/>
      <c r="Z213" s="7"/>
      <c r="AA213" s="7"/>
      <c r="AB213" s="7"/>
    </row>
    <row r="214" spans="1:28" ht="15.75" customHeight="1">
      <c r="A214" s="3"/>
      <c r="B214" s="7"/>
      <c r="C214" s="3"/>
      <c r="D214" s="3"/>
      <c r="E214" s="3"/>
      <c r="F214" s="34"/>
      <c r="G214" s="34"/>
      <c r="H214" s="34"/>
      <c r="I214" s="7"/>
      <c r="J214" s="7"/>
      <c r="K214" s="7"/>
      <c r="L214" s="7"/>
      <c r="M214" s="7"/>
      <c r="N214" s="7"/>
      <c r="O214" s="7"/>
      <c r="P214" s="7"/>
      <c r="Q214" s="7"/>
      <c r="R214" s="7"/>
      <c r="S214" s="7"/>
      <c r="T214" s="7"/>
      <c r="U214" s="7"/>
      <c r="V214" s="7"/>
      <c r="W214" s="7"/>
      <c r="X214" s="7"/>
      <c r="Y214" s="7"/>
      <c r="Z214" s="7"/>
      <c r="AA214" s="7"/>
      <c r="AB214" s="7"/>
    </row>
    <row r="215" spans="1:28" ht="15.75" customHeight="1">
      <c r="A215" s="3"/>
      <c r="B215" s="7"/>
      <c r="C215" s="3"/>
      <c r="D215" s="3"/>
      <c r="E215" s="3"/>
      <c r="F215" s="34"/>
      <c r="G215" s="34"/>
      <c r="H215" s="34"/>
      <c r="I215" s="7"/>
      <c r="J215" s="7"/>
      <c r="K215" s="7"/>
      <c r="L215" s="7"/>
      <c r="M215" s="7"/>
      <c r="N215" s="7"/>
      <c r="O215" s="7"/>
      <c r="P215" s="7"/>
      <c r="Q215" s="7"/>
      <c r="R215" s="7"/>
      <c r="S215" s="7"/>
      <c r="T215" s="7"/>
      <c r="U215" s="7"/>
      <c r="V215" s="7"/>
      <c r="W215" s="7"/>
      <c r="X215" s="7"/>
      <c r="Y215" s="7"/>
      <c r="Z215" s="7"/>
      <c r="AA215" s="7"/>
      <c r="AB215" s="7"/>
    </row>
    <row r="216" spans="1:28" ht="15.75" customHeight="1">
      <c r="A216" s="3"/>
      <c r="B216" s="7"/>
      <c r="C216" s="3"/>
      <c r="D216" s="3"/>
      <c r="E216" s="3"/>
      <c r="F216" s="34"/>
      <c r="G216" s="34"/>
      <c r="H216" s="34"/>
      <c r="I216" s="7"/>
      <c r="J216" s="7"/>
      <c r="K216" s="7"/>
      <c r="L216" s="7"/>
      <c r="M216" s="7"/>
      <c r="N216" s="7"/>
      <c r="O216" s="7"/>
      <c r="P216" s="7"/>
      <c r="Q216" s="7"/>
      <c r="R216" s="7"/>
      <c r="S216" s="7"/>
      <c r="T216" s="7"/>
      <c r="U216" s="7"/>
      <c r="V216" s="7"/>
      <c r="W216" s="7"/>
      <c r="X216" s="7"/>
      <c r="Y216" s="7"/>
      <c r="Z216" s="7"/>
      <c r="AA216" s="7"/>
      <c r="AB216" s="7"/>
    </row>
    <row r="217" spans="1:28" ht="15.75" customHeight="1">
      <c r="A217" s="3"/>
      <c r="B217" s="7"/>
      <c r="C217" s="3"/>
      <c r="D217" s="3"/>
      <c r="E217" s="3"/>
      <c r="F217" s="34"/>
      <c r="G217" s="34"/>
      <c r="H217" s="34"/>
      <c r="I217" s="7"/>
      <c r="J217" s="7"/>
      <c r="K217" s="7"/>
      <c r="L217" s="7"/>
      <c r="M217" s="7"/>
      <c r="N217" s="7"/>
      <c r="O217" s="7"/>
      <c r="P217" s="7"/>
      <c r="Q217" s="7"/>
      <c r="R217" s="7"/>
      <c r="S217" s="7"/>
      <c r="T217" s="7"/>
      <c r="U217" s="7"/>
      <c r="V217" s="7"/>
      <c r="W217" s="7"/>
      <c r="X217" s="7"/>
      <c r="Y217" s="7"/>
      <c r="Z217" s="7"/>
      <c r="AA217" s="7"/>
      <c r="AB217" s="7"/>
    </row>
    <row r="218" spans="1:28" ht="15.75" customHeight="1">
      <c r="A218" s="3"/>
      <c r="B218" s="7"/>
      <c r="C218" s="3"/>
      <c r="D218" s="3"/>
      <c r="E218" s="3"/>
      <c r="F218" s="34"/>
      <c r="G218" s="34"/>
      <c r="H218" s="34"/>
      <c r="I218" s="7"/>
      <c r="J218" s="7"/>
      <c r="K218" s="7"/>
      <c r="L218" s="7"/>
      <c r="M218" s="7"/>
      <c r="N218" s="7"/>
      <c r="O218" s="7"/>
      <c r="P218" s="7"/>
      <c r="Q218" s="7"/>
      <c r="R218" s="7"/>
      <c r="S218" s="7"/>
      <c r="T218" s="7"/>
      <c r="U218" s="7"/>
      <c r="V218" s="7"/>
      <c r="W218" s="7"/>
      <c r="X218" s="7"/>
      <c r="Y218" s="7"/>
      <c r="Z218" s="7"/>
      <c r="AA218" s="7"/>
      <c r="AB218" s="7"/>
    </row>
    <row r="219" spans="1:28" ht="15.75" customHeight="1">
      <c r="A219" s="3"/>
      <c r="B219" s="7"/>
      <c r="C219" s="3"/>
      <c r="D219" s="3"/>
      <c r="E219" s="3"/>
      <c r="F219" s="34"/>
      <c r="G219" s="34"/>
      <c r="H219" s="34"/>
      <c r="I219" s="7"/>
      <c r="J219" s="7"/>
      <c r="K219" s="7"/>
      <c r="L219" s="7"/>
      <c r="M219" s="7"/>
      <c r="N219" s="7"/>
      <c r="O219" s="7"/>
      <c r="P219" s="7"/>
      <c r="Q219" s="7"/>
      <c r="R219" s="7"/>
      <c r="S219" s="7"/>
      <c r="T219" s="7"/>
      <c r="U219" s="7"/>
      <c r="V219" s="7"/>
      <c r="W219" s="7"/>
      <c r="X219" s="7"/>
      <c r="Y219" s="7"/>
      <c r="Z219" s="7"/>
      <c r="AA219" s="7"/>
      <c r="AB219" s="7"/>
    </row>
    <row r="220" spans="1:28" ht="15.75" customHeight="1">
      <c r="A220" s="3"/>
      <c r="B220" s="7"/>
      <c r="C220" s="3"/>
      <c r="D220" s="3"/>
      <c r="E220" s="3"/>
      <c r="F220" s="34"/>
      <c r="G220" s="34"/>
      <c r="H220" s="34"/>
      <c r="I220" s="7"/>
      <c r="J220" s="7"/>
      <c r="K220" s="7"/>
      <c r="L220" s="7"/>
      <c r="M220" s="7"/>
      <c r="N220" s="7"/>
      <c r="O220" s="7"/>
      <c r="P220" s="7"/>
      <c r="Q220" s="7"/>
      <c r="R220" s="7"/>
      <c r="S220" s="7"/>
      <c r="T220" s="7"/>
      <c r="U220" s="7"/>
      <c r="V220" s="7"/>
      <c r="W220" s="7"/>
      <c r="X220" s="7"/>
      <c r="Y220" s="7"/>
      <c r="Z220" s="7"/>
      <c r="AA220" s="7"/>
      <c r="AB220" s="7"/>
    </row>
    <row r="221" spans="1:28" ht="15.75" customHeight="1">
      <c r="A221" s="3"/>
      <c r="B221" s="7"/>
      <c r="C221" s="3"/>
      <c r="D221" s="3"/>
      <c r="E221" s="3"/>
      <c r="F221" s="34"/>
      <c r="G221" s="34"/>
      <c r="H221" s="34"/>
      <c r="I221" s="7"/>
      <c r="J221" s="7"/>
      <c r="K221" s="7"/>
      <c r="L221" s="7"/>
      <c r="M221" s="7"/>
      <c r="N221" s="7"/>
      <c r="O221" s="7"/>
      <c r="P221" s="7"/>
      <c r="Q221" s="7"/>
      <c r="R221" s="7"/>
      <c r="S221" s="7"/>
      <c r="T221" s="7"/>
      <c r="U221" s="7"/>
      <c r="V221" s="7"/>
      <c r="W221" s="7"/>
      <c r="X221" s="7"/>
      <c r="Y221" s="7"/>
      <c r="Z221" s="7"/>
      <c r="AA221" s="7"/>
      <c r="AB221" s="7"/>
    </row>
    <row r="222" spans="1:28" ht="15.75" customHeight="1">
      <c r="A222" s="3"/>
      <c r="B222" s="7"/>
      <c r="C222" s="3"/>
      <c r="D222" s="3"/>
      <c r="E222" s="3"/>
      <c r="F222" s="34"/>
      <c r="G222" s="34"/>
      <c r="H222" s="34"/>
      <c r="I222" s="7"/>
      <c r="J222" s="7"/>
      <c r="K222" s="7"/>
      <c r="L222" s="7"/>
      <c r="M222" s="7"/>
      <c r="N222" s="7"/>
      <c r="O222" s="7"/>
      <c r="P222" s="7"/>
      <c r="Q222" s="7"/>
      <c r="R222" s="7"/>
      <c r="S222" s="7"/>
      <c r="T222" s="7"/>
      <c r="U222" s="7"/>
      <c r="V222" s="7"/>
      <c r="W222" s="7"/>
      <c r="X222" s="7"/>
      <c r="Y222" s="7"/>
      <c r="Z222" s="7"/>
      <c r="AA222" s="7"/>
      <c r="AB222" s="7"/>
    </row>
    <row r="223" spans="1:28" ht="15.75" customHeight="1">
      <c r="A223" s="3"/>
      <c r="B223" s="7"/>
      <c r="C223" s="3"/>
      <c r="D223" s="3"/>
      <c r="E223" s="3"/>
      <c r="F223" s="34"/>
      <c r="G223" s="34"/>
      <c r="H223" s="34"/>
      <c r="I223" s="7"/>
      <c r="J223" s="7"/>
      <c r="K223" s="7"/>
      <c r="L223" s="7"/>
      <c r="M223" s="7"/>
      <c r="N223" s="7"/>
      <c r="O223" s="7"/>
      <c r="P223" s="7"/>
      <c r="Q223" s="7"/>
      <c r="R223" s="7"/>
      <c r="S223" s="7"/>
      <c r="T223" s="7"/>
      <c r="U223" s="7"/>
      <c r="V223" s="7"/>
      <c r="W223" s="7"/>
      <c r="X223" s="7"/>
      <c r="Y223" s="7"/>
      <c r="Z223" s="7"/>
      <c r="AA223" s="7"/>
      <c r="AB223" s="7"/>
    </row>
    <row r="224" spans="1:28" ht="15.75" customHeight="1">
      <c r="A224" s="3"/>
      <c r="B224" s="7"/>
      <c r="C224" s="3"/>
      <c r="D224" s="3"/>
      <c r="E224" s="3"/>
      <c r="F224" s="34"/>
      <c r="G224" s="34"/>
      <c r="H224" s="34"/>
      <c r="I224" s="7"/>
      <c r="J224" s="7"/>
      <c r="K224" s="7"/>
      <c r="L224" s="7"/>
      <c r="M224" s="7"/>
      <c r="N224" s="7"/>
      <c r="O224" s="7"/>
      <c r="P224" s="7"/>
      <c r="Q224" s="7"/>
      <c r="R224" s="7"/>
      <c r="S224" s="7"/>
      <c r="T224" s="7"/>
      <c r="U224" s="7"/>
      <c r="V224" s="7"/>
      <c r="W224" s="7"/>
      <c r="X224" s="7"/>
      <c r="Y224" s="7"/>
      <c r="Z224" s="7"/>
      <c r="AA224" s="7"/>
      <c r="AB224" s="7"/>
    </row>
    <row r="225" spans="1:28" ht="15.75" customHeight="1">
      <c r="A225" s="3"/>
      <c r="B225" s="7"/>
      <c r="C225" s="3"/>
      <c r="D225" s="3"/>
      <c r="E225" s="3"/>
      <c r="F225" s="34"/>
      <c r="G225" s="34"/>
      <c r="H225" s="34"/>
      <c r="I225" s="7"/>
      <c r="J225" s="7"/>
      <c r="K225" s="7"/>
      <c r="L225" s="7"/>
      <c r="M225" s="7"/>
      <c r="N225" s="7"/>
      <c r="O225" s="7"/>
      <c r="P225" s="7"/>
      <c r="Q225" s="7"/>
      <c r="R225" s="7"/>
      <c r="S225" s="7"/>
      <c r="T225" s="7"/>
      <c r="U225" s="7"/>
      <c r="V225" s="7"/>
      <c r="W225" s="7"/>
      <c r="X225" s="7"/>
      <c r="Y225" s="7"/>
      <c r="Z225" s="7"/>
      <c r="AA225" s="7"/>
      <c r="AB225" s="7"/>
    </row>
    <row r="226" spans="1:28" ht="15.75" customHeight="1">
      <c r="A226" s="3"/>
      <c r="B226" s="7"/>
      <c r="C226" s="3"/>
      <c r="D226" s="3"/>
      <c r="E226" s="3"/>
      <c r="F226" s="34"/>
      <c r="G226" s="34"/>
      <c r="H226" s="34"/>
      <c r="I226" s="7"/>
      <c r="J226" s="7"/>
      <c r="K226" s="7"/>
      <c r="L226" s="7"/>
      <c r="M226" s="7"/>
      <c r="N226" s="7"/>
      <c r="O226" s="7"/>
      <c r="P226" s="7"/>
      <c r="Q226" s="7"/>
      <c r="R226" s="7"/>
      <c r="S226" s="7"/>
      <c r="T226" s="7"/>
      <c r="U226" s="7"/>
      <c r="V226" s="7"/>
      <c r="W226" s="7"/>
      <c r="X226" s="7"/>
      <c r="Y226" s="7"/>
      <c r="Z226" s="7"/>
      <c r="AA226" s="7"/>
      <c r="AB226" s="7"/>
    </row>
    <row r="227" spans="1:28" ht="15.75" customHeight="1">
      <c r="A227" s="3"/>
      <c r="B227" s="7"/>
      <c r="C227" s="3"/>
      <c r="D227" s="3"/>
      <c r="E227" s="3"/>
      <c r="F227" s="34"/>
      <c r="G227" s="34"/>
      <c r="H227" s="34"/>
      <c r="I227" s="7"/>
      <c r="J227" s="7"/>
      <c r="K227" s="7"/>
      <c r="L227" s="7"/>
      <c r="M227" s="7"/>
      <c r="N227" s="7"/>
      <c r="O227" s="7"/>
      <c r="P227" s="7"/>
      <c r="Q227" s="7"/>
      <c r="R227" s="7"/>
      <c r="S227" s="7"/>
      <c r="T227" s="7"/>
      <c r="U227" s="7"/>
      <c r="V227" s="7"/>
      <c r="W227" s="7"/>
      <c r="X227" s="7"/>
      <c r="Y227" s="7"/>
      <c r="Z227" s="7"/>
      <c r="AA227" s="7"/>
      <c r="AB227" s="7"/>
    </row>
    <row r="228" spans="1:28" ht="15.75" customHeight="1">
      <c r="A228" s="3"/>
      <c r="B228" s="7"/>
      <c r="C228" s="3"/>
      <c r="D228" s="3"/>
      <c r="E228" s="3"/>
      <c r="F228" s="34"/>
      <c r="G228" s="34"/>
      <c r="H228" s="34"/>
      <c r="I228" s="7"/>
      <c r="J228" s="7"/>
      <c r="K228" s="7"/>
      <c r="L228" s="7"/>
      <c r="M228" s="7"/>
      <c r="N228" s="7"/>
      <c r="O228" s="7"/>
      <c r="P228" s="7"/>
      <c r="Q228" s="7"/>
      <c r="R228" s="7"/>
      <c r="S228" s="7"/>
      <c r="T228" s="7"/>
      <c r="U228" s="7"/>
      <c r="V228" s="7"/>
      <c r="W228" s="7"/>
      <c r="X228" s="7"/>
      <c r="Y228" s="7"/>
      <c r="Z228" s="7"/>
      <c r="AA228" s="7"/>
      <c r="AB228" s="7"/>
    </row>
    <row r="229" spans="1:28" ht="15.75" customHeight="1">
      <c r="A229" s="3"/>
      <c r="B229" s="7"/>
      <c r="C229" s="3"/>
      <c r="D229" s="3"/>
      <c r="E229" s="3"/>
      <c r="F229" s="34"/>
      <c r="G229" s="34"/>
      <c r="H229" s="34"/>
      <c r="I229" s="7"/>
      <c r="J229" s="7"/>
      <c r="K229" s="7"/>
      <c r="L229" s="7"/>
      <c r="M229" s="7"/>
      <c r="N229" s="7"/>
      <c r="O229" s="7"/>
      <c r="P229" s="7"/>
      <c r="Q229" s="7"/>
      <c r="R229" s="7"/>
      <c r="S229" s="7"/>
      <c r="T229" s="7"/>
      <c r="U229" s="7"/>
      <c r="V229" s="7"/>
      <c r="W229" s="7"/>
      <c r="X229" s="7"/>
      <c r="Y229" s="7"/>
      <c r="Z229" s="7"/>
      <c r="AA229" s="7"/>
      <c r="AB229" s="7"/>
    </row>
    <row r="230" spans="1:28" ht="15.75" customHeight="1">
      <c r="A230" s="3"/>
      <c r="B230" s="7"/>
      <c r="C230" s="3"/>
      <c r="D230" s="3"/>
      <c r="E230" s="3"/>
      <c r="F230" s="34"/>
      <c r="G230" s="34"/>
      <c r="H230" s="34"/>
      <c r="I230" s="7"/>
      <c r="J230" s="7"/>
      <c r="K230" s="7"/>
      <c r="L230" s="7"/>
      <c r="M230" s="7"/>
      <c r="N230" s="7"/>
      <c r="O230" s="7"/>
      <c r="P230" s="7"/>
      <c r="Q230" s="7"/>
      <c r="R230" s="7"/>
      <c r="S230" s="7"/>
      <c r="T230" s="7"/>
      <c r="U230" s="7"/>
      <c r="V230" s="7"/>
      <c r="W230" s="7"/>
      <c r="X230" s="7"/>
      <c r="Y230" s="7"/>
      <c r="Z230" s="7"/>
      <c r="AA230" s="7"/>
      <c r="AB230" s="7"/>
    </row>
    <row r="231" spans="1:28" ht="15.75" customHeight="1">
      <c r="A231" s="3"/>
      <c r="B231" s="7"/>
      <c r="C231" s="3"/>
      <c r="D231" s="3"/>
      <c r="E231" s="3"/>
      <c r="F231" s="34"/>
      <c r="G231" s="34"/>
      <c r="H231" s="34"/>
      <c r="I231" s="7"/>
      <c r="J231" s="7"/>
      <c r="K231" s="7"/>
      <c r="L231" s="7"/>
      <c r="M231" s="7"/>
      <c r="N231" s="7"/>
      <c r="O231" s="7"/>
      <c r="P231" s="7"/>
      <c r="Q231" s="7"/>
      <c r="R231" s="7"/>
      <c r="S231" s="7"/>
      <c r="T231" s="7"/>
      <c r="U231" s="7"/>
      <c r="V231" s="7"/>
      <c r="W231" s="7"/>
      <c r="X231" s="7"/>
      <c r="Y231" s="7"/>
      <c r="Z231" s="7"/>
      <c r="AA231" s="7"/>
      <c r="AB231" s="7"/>
    </row>
    <row r="232" spans="1:28" ht="15.75" customHeight="1">
      <c r="A232" s="3"/>
      <c r="B232" s="7"/>
      <c r="C232" s="3"/>
      <c r="D232" s="3"/>
      <c r="E232" s="3"/>
      <c r="F232" s="34"/>
      <c r="G232" s="34"/>
      <c r="H232" s="34"/>
      <c r="I232" s="7"/>
      <c r="J232" s="7"/>
      <c r="K232" s="7"/>
      <c r="L232" s="7"/>
      <c r="M232" s="7"/>
      <c r="N232" s="7"/>
      <c r="O232" s="7"/>
      <c r="P232" s="7"/>
      <c r="Q232" s="7"/>
      <c r="R232" s="7"/>
      <c r="S232" s="7"/>
      <c r="T232" s="7"/>
      <c r="U232" s="7"/>
      <c r="V232" s="7"/>
      <c r="W232" s="7"/>
      <c r="X232" s="7"/>
      <c r="Y232" s="7"/>
      <c r="Z232" s="7"/>
      <c r="AA232" s="7"/>
      <c r="AB232" s="7"/>
    </row>
    <row r="233" spans="1:28" ht="15.75" customHeight="1">
      <c r="A233" s="3"/>
      <c r="B233" s="7"/>
      <c r="C233" s="3"/>
      <c r="D233" s="3"/>
      <c r="E233" s="3"/>
      <c r="F233" s="34"/>
      <c r="G233" s="34"/>
      <c r="H233" s="34"/>
      <c r="I233" s="7"/>
      <c r="J233" s="7"/>
      <c r="K233" s="7"/>
      <c r="L233" s="7"/>
      <c r="M233" s="7"/>
      <c r="N233" s="7"/>
      <c r="O233" s="7"/>
      <c r="P233" s="7"/>
      <c r="Q233" s="7"/>
      <c r="R233" s="7"/>
      <c r="S233" s="7"/>
      <c r="T233" s="7"/>
      <c r="U233" s="7"/>
      <c r="V233" s="7"/>
      <c r="W233" s="7"/>
      <c r="X233" s="7"/>
      <c r="Y233" s="7"/>
      <c r="Z233" s="7"/>
      <c r="AA233" s="7"/>
      <c r="AB233" s="7"/>
    </row>
    <row r="234" spans="1:28" ht="15.75" customHeight="1">
      <c r="A234" s="3"/>
      <c r="B234" s="7"/>
      <c r="C234" s="3"/>
      <c r="D234" s="3"/>
      <c r="E234" s="3"/>
      <c r="F234" s="34"/>
      <c r="G234" s="34"/>
      <c r="H234" s="34"/>
      <c r="I234" s="7"/>
      <c r="J234" s="7"/>
      <c r="K234" s="7"/>
      <c r="L234" s="7"/>
      <c r="M234" s="7"/>
      <c r="N234" s="7"/>
      <c r="O234" s="7"/>
      <c r="P234" s="7"/>
      <c r="Q234" s="7"/>
      <c r="R234" s="7"/>
      <c r="S234" s="7"/>
      <c r="T234" s="7"/>
      <c r="U234" s="7"/>
      <c r="V234" s="7"/>
      <c r="W234" s="7"/>
      <c r="X234" s="7"/>
      <c r="Y234" s="7"/>
      <c r="Z234" s="7"/>
      <c r="AA234" s="7"/>
      <c r="AB234" s="7"/>
    </row>
    <row r="235" spans="1:28" ht="15.75" customHeight="1">
      <c r="A235" s="3"/>
      <c r="B235" s="7"/>
      <c r="C235" s="3"/>
      <c r="D235" s="3"/>
      <c r="E235" s="3"/>
      <c r="F235" s="34"/>
      <c r="G235" s="34"/>
      <c r="H235" s="34"/>
      <c r="I235" s="7"/>
      <c r="J235" s="7"/>
      <c r="K235" s="7"/>
      <c r="L235" s="7"/>
      <c r="M235" s="7"/>
      <c r="N235" s="7"/>
      <c r="O235" s="7"/>
      <c r="P235" s="7"/>
      <c r="Q235" s="7"/>
      <c r="R235" s="7"/>
      <c r="S235" s="7"/>
      <c r="T235" s="7"/>
      <c r="U235" s="7"/>
      <c r="V235" s="7"/>
      <c r="W235" s="7"/>
      <c r="X235" s="7"/>
      <c r="Y235" s="7"/>
      <c r="Z235" s="7"/>
      <c r="AA235" s="7"/>
      <c r="AB235" s="7"/>
    </row>
    <row r="236" spans="1:28" ht="15.75" customHeight="1">
      <c r="A236" s="3"/>
      <c r="B236" s="7"/>
      <c r="C236" s="3"/>
      <c r="D236" s="3"/>
      <c r="E236" s="3"/>
      <c r="F236" s="34"/>
      <c r="G236" s="34"/>
      <c r="H236" s="34"/>
      <c r="I236" s="7"/>
      <c r="J236" s="7"/>
      <c r="K236" s="7"/>
      <c r="L236" s="7"/>
      <c r="M236" s="7"/>
      <c r="N236" s="7"/>
      <c r="O236" s="7"/>
      <c r="P236" s="7"/>
      <c r="Q236" s="7"/>
      <c r="R236" s="7"/>
      <c r="S236" s="7"/>
      <c r="T236" s="7"/>
      <c r="U236" s="7"/>
      <c r="V236" s="7"/>
      <c r="W236" s="7"/>
      <c r="X236" s="7"/>
      <c r="Y236" s="7"/>
      <c r="Z236" s="7"/>
      <c r="AA236" s="7"/>
      <c r="AB236" s="7"/>
    </row>
    <row r="237" spans="1:28" ht="15.75" customHeight="1">
      <c r="A237" s="3"/>
      <c r="B237" s="7"/>
      <c r="C237" s="3"/>
      <c r="D237" s="3"/>
      <c r="E237" s="3"/>
      <c r="F237" s="34"/>
      <c r="G237" s="34"/>
      <c r="H237" s="34"/>
      <c r="I237" s="7"/>
      <c r="J237" s="7"/>
      <c r="K237" s="7"/>
      <c r="L237" s="7"/>
      <c r="M237" s="7"/>
      <c r="N237" s="7"/>
      <c r="O237" s="7"/>
      <c r="P237" s="7"/>
      <c r="Q237" s="7"/>
      <c r="R237" s="7"/>
      <c r="S237" s="7"/>
      <c r="T237" s="7"/>
      <c r="U237" s="7"/>
      <c r="V237" s="7"/>
      <c r="W237" s="7"/>
      <c r="X237" s="7"/>
      <c r="Y237" s="7"/>
      <c r="Z237" s="7"/>
      <c r="AA237" s="7"/>
      <c r="AB237" s="7"/>
    </row>
    <row r="238" spans="1:28" ht="15.75" customHeight="1">
      <c r="A238" s="3"/>
      <c r="B238" s="7"/>
      <c r="C238" s="3"/>
      <c r="D238" s="3"/>
      <c r="E238" s="3"/>
      <c r="F238" s="34"/>
      <c r="G238" s="34"/>
      <c r="H238" s="34"/>
      <c r="I238" s="7"/>
      <c r="J238" s="7"/>
      <c r="K238" s="7"/>
      <c r="L238" s="7"/>
      <c r="M238" s="7"/>
      <c r="N238" s="7"/>
      <c r="O238" s="7"/>
      <c r="P238" s="7"/>
      <c r="Q238" s="7"/>
      <c r="R238" s="7"/>
      <c r="S238" s="7"/>
      <c r="T238" s="7"/>
      <c r="U238" s="7"/>
      <c r="V238" s="7"/>
      <c r="W238" s="7"/>
      <c r="X238" s="7"/>
      <c r="Y238" s="7"/>
      <c r="Z238" s="7"/>
      <c r="AA238" s="7"/>
      <c r="AB238" s="7"/>
    </row>
    <row r="239" spans="1:28" ht="15.75" customHeight="1">
      <c r="A239" s="3"/>
      <c r="B239" s="7"/>
      <c r="C239" s="3"/>
      <c r="D239" s="3"/>
      <c r="E239" s="3"/>
      <c r="F239" s="34"/>
      <c r="G239" s="34"/>
      <c r="H239" s="34"/>
      <c r="I239" s="7"/>
      <c r="J239" s="7"/>
      <c r="K239" s="7"/>
      <c r="L239" s="7"/>
      <c r="M239" s="7"/>
      <c r="N239" s="7"/>
      <c r="O239" s="7"/>
      <c r="P239" s="7"/>
      <c r="Q239" s="7"/>
      <c r="R239" s="7"/>
      <c r="S239" s="7"/>
      <c r="T239" s="7"/>
      <c r="U239" s="7"/>
      <c r="V239" s="7"/>
      <c r="W239" s="7"/>
      <c r="X239" s="7"/>
      <c r="Y239" s="7"/>
      <c r="Z239" s="7"/>
      <c r="AA239" s="7"/>
      <c r="AB239" s="7"/>
    </row>
    <row r="240" spans="1:28" ht="15.75" customHeight="1">
      <c r="A240" s="3"/>
      <c r="B240" s="7"/>
      <c r="C240" s="3"/>
      <c r="D240" s="3"/>
      <c r="E240" s="3"/>
      <c r="F240" s="34"/>
      <c r="G240" s="34"/>
      <c r="H240" s="34"/>
      <c r="I240" s="7"/>
      <c r="J240" s="7"/>
      <c r="K240" s="7"/>
      <c r="L240" s="7"/>
      <c r="M240" s="7"/>
      <c r="N240" s="7"/>
      <c r="O240" s="7"/>
      <c r="P240" s="7"/>
      <c r="Q240" s="7"/>
      <c r="R240" s="7"/>
      <c r="S240" s="7"/>
      <c r="T240" s="7"/>
      <c r="U240" s="7"/>
      <c r="V240" s="7"/>
      <c r="W240" s="7"/>
      <c r="X240" s="7"/>
      <c r="Y240" s="7"/>
      <c r="Z240" s="7"/>
      <c r="AA240" s="7"/>
      <c r="AB240" s="7"/>
    </row>
    <row r="241" spans="1:28" ht="15.75" customHeight="1">
      <c r="A241" s="3"/>
      <c r="B241" s="7"/>
      <c r="C241" s="3"/>
      <c r="D241" s="3"/>
      <c r="E241" s="3"/>
      <c r="F241" s="34"/>
      <c r="G241" s="34"/>
      <c r="H241" s="34"/>
      <c r="I241" s="7"/>
      <c r="J241" s="7"/>
      <c r="K241" s="7"/>
      <c r="L241" s="7"/>
      <c r="M241" s="7"/>
      <c r="N241" s="7"/>
      <c r="O241" s="7"/>
      <c r="P241" s="7"/>
      <c r="Q241" s="7"/>
      <c r="R241" s="7"/>
      <c r="S241" s="7"/>
      <c r="T241" s="7"/>
      <c r="U241" s="7"/>
      <c r="V241" s="7"/>
      <c r="W241" s="7"/>
      <c r="X241" s="7"/>
      <c r="Y241" s="7"/>
      <c r="Z241" s="7"/>
      <c r="AA241" s="7"/>
      <c r="AB241" s="7"/>
    </row>
    <row r="242" spans="1:28" ht="15.75" customHeight="1">
      <c r="A242" s="3"/>
      <c r="B242" s="7"/>
      <c r="C242" s="3"/>
      <c r="D242" s="3"/>
      <c r="E242" s="3"/>
      <c r="F242" s="34"/>
      <c r="G242" s="34"/>
      <c r="H242" s="34"/>
      <c r="I242" s="7"/>
      <c r="J242" s="7"/>
      <c r="K242" s="7"/>
      <c r="L242" s="7"/>
      <c r="M242" s="7"/>
      <c r="N242" s="7"/>
      <c r="O242" s="7"/>
      <c r="P242" s="7"/>
      <c r="Q242" s="7"/>
      <c r="R242" s="7"/>
      <c r="S242" s="7"/>
      <c r="T242" s="7"/>
      <c r="U242" s="7"/>
      <c r="V242" s="7"/>
      <c r="W242" s="7"/>
      <c r="X242" s="7"/>
      <c r="Y242" s="7"/>
      <c r="Z242" s="7"/>
      <c r="AA242" s="7"/>
      <c r="AB242" s="7"/>
    </row>
    <row r="243" spans="1:28" ht="15.75" customHeight="1">
      <c r="A243" s="3"/>
      <c r="B243" s="7"/>
      <c r="C243" s="3"/>
      <c r="D243" s="3"/>
      <c r="E243" s="3"/>
      <c r="F243" s="34"/>
      <c r="G243" s="34"/>
      <c r="H243" s="34"/>
      <c r="I243" s="7"/>
      <c r="J243" s="7"/>
      <c r="K243" s="7"/>
      <c r="L243" s="7"/>
      <c r="M243" s="7"/>
      <c r="N243" s="7"/>
      <c r="O243" s="7"/>
      <c r="P243" s="7"/>
      <c r="Q243" s="7"/>
      <c r="R243" s="7"/>
      <c r="S243" s="7"/>
      <c r="T243" s="7"/>
      <c r="U243" s="7"/>
      <c r="V243" s="7"/>
      <c r="W243" s="7"/>
      <c r="X243" s="7"/>
      <c r="Y243" s="7"/>
      <c r="Z243" s="7"/>
      <c r="AA243" s="7"/>
      <c r="AB243" s="7"/>
    </row>
    <row r="244" spans="1:28" ht="15.75" customHeight="1">
      <c r="A244" s="3"/>
      <c r="B244" s="7"/>
      <c r="C244" s="3"/>
      <c r="D244" s="3"/>
      <c r="E244" s="3"/>
      <c r="F244" s="34"/>
      <c r="G244" s="34"/>
      <c r="H244" s="34"/>
      <c r="I244" s="7"/>
      <c r="J244" s="7"/>
      <c r="K244" s="7"/>
      <c r="L244" s="7"/>
      <c r="M244" s="7"/>
      <c r="N244" s="7"/>
      <c r="O244" s="7"/>
      <c r="P244" s="7"/>
      <c r="Q244" s="7"/>
      <c r="R244" s="7"/>
      <c r="S244" s="7"/>
      <c r="T244" s="7"/>
      <c r="U244" s="7"/>
      <c r="V244" s="7"/>
      <c r="W244" s="7"/>
      <c r="X244" s="7"/>
      <c r="Y244" s="7"/>
      <c r="Z244" s="7"/>
      <c r="AA244" s="7"/>
      <c r="AB244" s="7"/>
    </row>
    <row r="245" spans="1:28" ht="15.75" customHeight="1">
      <c r="A245" s="3"/>
      <c r="B245" s="7"/>
      <c r="C245" s="3"/>
      <c r="D245" s="3"/>
      <c r="E245" s="3"/>
      <c r="F245" s="34"/>
      <c r="G245" s="34"/>
      <c r="H245" s="34"/>
      <c r="I245" s="7"/>
      <c r="J245" s="7"/>
      <c r="K245" s="7"/>
      <c r="L245" s="7"/>
      <c r="M245" s="7"/>
      <c r="N245" s="7"/>
      <c r="O245" s="7"/>
      <c r="P245" s="7"/>
      <c r="Q245" s="7"/>
      <c r="R245" s="7"/>
      <c r="S245" s="7"/>
      <c r="T245" s="7"/>
      <c r="U245" s="7"/>
      <c r="V245" s="7"/>
      <c r="W245" s="7"/>
      <c r="X245" s="7"/>
      <c r="Y245" s="7"/>
      <c r="Z245" s="7"/>
      <c r="AA245" s="7"/>
      <c r="AB245" s="7"/>
    </row>
    <row r="246" spans="1:28" ht="15.75" customHeight="1">
      <c r="A246" s="3"/>
      <c r="B246" s="7"/>
      <c r="C246" s="3"/>
      <c r="D246" s="3"/>
      <c r="E246" s="3"/>
      <c r="F246" s="34"/>
      <c r="G246" s="34"/>
      <c r="H246" s="34"/>
      <c r="I246" s="7"/>
      <c r="J246" s="7"/>
      <c r="K246" s="7"/>
      <c r="L246" s="7"/>
      <c r="M246" s="7"/>
      <c r="N246" s="7"/>
      <c r="O246" s="7"/>
      <c r="P246" s="7"/>
      <c r="Q246" s="7"/>
      <c r="R246" s="7"/>
      <c r="S246" s="7"/>
      <c r="T246" s="7"/>
      <c r="U246" s="7"/>
      <c r="V246" s="7"/>
      <c r="W246" s="7"/>
      <c r="X246" s="7"/>
      <c r="Y246" s="7"/>
      <c r="Z246" s="7"/>
      <c r="AA246" s="7"/>
      <c r="AB246" s="7"/>
    </row>
    <row r="247" spans="1:28" ht="15.75" customHeight="1">
      <c r="A247" s="3"/>
      <c r="B247" s="7"/>
      <c r="C247" s="3"/>
      <c r="D247" s="3"/>
      <c r="E247" s="3"/>
      <c r="F247" s="34"/>
      <c r="G247" s="34"/>
      <c r="H247" s="34"/>
      <c r="I247" s="7"/>
      <c r="J247" s="7"/>
      <c r="K247" s="7"/>
      <c r="L247" s="7"/>
      <c r="M247" s="7"/>
      <c r="N247" s="7"/>
      <c r="O247" s="7"/>
      <c r="P247" s="7"/>
      <c r="Q247" s="7"/>
      <c r="R247" s="7"/>
      <c r="S247" s="7"/>
      <c r="T247" s="7"/>
      <c r="U247" s="7"/>
      <c r="V247" s="7"/>
      <c r="W247" s="7"/>
      <c r="X247" s="7"/>
      <c r="Y247" s="7"/>
      <c r="Z247" s="7"/>
      <c r="AA247" s="7"/>
      <c r="AB247" s="7"/>
    </row>
    <row r="248" spans="1:28" ht="15.75" customHeight="1">
      <c r="A248" s="3"/>
      <c r="B248" s="7"/>
      <c r="C248" s="3"/>
      <c r="D248" s="3"/>
      <c r="E248" s="3"/>
      <c r="F248" s="34"/>
      <c r="G248" s="34"/>
      <c r="H248" s="34"/>
      <c r="I248" s="7"/>
      <c r="J248" s="7"/>
      <c r="K248" s="7"/>
      <c r="L248" s="7"/>
      <c r="M248" s="7"/>
      <c r="N248" s="7"/>
      <c r="O248" s="7"/>
      <c r="P248" s="7"/>
      <c r="Q248" s="7"/>
      <c r="R248" s="7"/>
      <c r="S248" s="7"/>
      <c r="T248" s="7"/>
      <c r="U248" s="7"/>
      <c r="V248" s="7"/>
      <c r="W248" s="7"/>
      <c r="X248" s="7"/>
      <c r="Y248" s="7"/>
      <c r="Z248" s="7"/>
      <c r="AA248" s="7"/>
      <c r="AB248" s="7"/>
    </row>
    <row r="249" spans="1:28" ht="15.75" customHeight="1">
      <c r="A249" s="3"/>
      <c r="B249" s="7"/>
      <c r="C249" s="3"/>
      <c r="D249" s="3"/>
      <c r="E249" s="3"/>
      <c r="F249" s="34"/>
      <c r="G249" s="34"/>
      <c r="H249" s="34"/>
      <c r="I249" s="7"/>
      <c r="J249" s="7"/>
      <c r="K249" s="7"/>
      <c r="L249" s="7"/>
      <c r="M249" s="7"/>
      <c r="N249" s="7"/>
      <c r="O249" s="7"/>
      <c r="P249" s="7"/>
      <c r="Q249" s="7"/>
      <c r="R249" s="7"/>
      <c r="S249" s="7"/>
      <c r="T249" s="7"/>
      <c r="U249" s="7"/>
      <c r="V249" s="7"/>
      <c r="W249" s="7"/>
      <c r="X249" s="7"/>
      <c r="Y249" s="7"/>
      <c r="Z249" s="7"/>
      <c r="AA249" s="7"/>
      <c r="AB249" s="7"/>
    </row>
    <row r="250" spans="1:28" ht="15.75" customHeight="1">
      <c r="A250" s="3"/>
      <c r="B250" s="7"/>
      <c r="C250" s="3"/>
      <c r="D250" s="3"/>
      <c r="E250" s="3"/>
      <c r="F250" s="34"/>
      <c r="G250" s="34"/>
      <c r="H250" s="34"/>
      <c r="I250" s="7"/>
      <c r="J250" s="7"/>
      <c r="K250" s="7"/>
      <c r="L250" s="7"/>
      <c r="M250" s="7"/>
      <c r="N250" s="7"/>
      <c r="O250" s="7"/>
      <c r="P250" s="7"/>
      <c r="Q250" s="7"/>
      <c r="R250" s="7"/>
      <c r="S250" s="7"/>
      <c r="T250" s="7"/>
      <c r="U250" s="7"/>
      <c r="V250" s="7"/>
      <c r="W250" s="7"/>
      <c r="X250" s="7"/>
      <c r="Y250" s="7"/>
      <c r="Z250" s="7"/>
      <c r="AA250" s="7"/>
      <c r="AB250" s="7"/>
    </row>
    <row r="251" spans="1:28" ht="15.75" customHeight="1">
      <c r="A251" s="3"/>
      <c r="B251" s="7"/>
      <c r="C251" s="3"/>
      <c r="D251" s="3"/>
      <c r="E251" s="3"/>
      <c r="F251" s="34"/>
      <c r="G251" s="34"/>
      <c r="H251" s="34"/>
      <c r="I251" s="7"/>
      <c r="J251" s="7"/>
      <c r="K251" s="7"/>
      <c r="L251" s="7"/>
      <c r="M251" s="7"/>
      <c r="N251" s="7"/>
      <c r="O251" s="7"/>
      <c r="P251" s="7"/>
      <c r="Q251" s="7"/>
      <c r="R251" s="7"/>
      <c r="S251" s="7"/>
      <c r="T251" s="7"/>
      <c r="U251" s="7"/>
      <c r="V251" s="7"/>
      <c r="W251" s="7"/>
      <c r="X251" s="7"/>
      <c r="Y251" s="7"/>
      <c r="Z251" s="7"/>
      <c r="AA251" s="7"/>
      <c r="AB251" s="7"/>
    </row>
    <row r="252" spans="1:28" ht="15.75" customHeight="1">
      <c r="A252" s="3"/>
      <c r="B252" s="7"/>
      <c r="C252" s="3"/>
      <c r="D252" s="3"/>
      <c r="E252" s="3"/>
      <c r="F252" s="34"/>
      <c r="G252" s="34"/>
      <c r="H252" s="34"/>
      <c r="I252" s="7"/>
      <c r="J252" s="7"/>
      <c r="K252" s="7"/>
      <c r="L252" s="7"/>
      <c r="M252" s="7"/>
      <c r="N252" s="7"/>
      <c r="O252" s="7"/>
      <c r="P252" s="7"/>
      <c r="Q252" s="7"/>
      <c r="R252" s="7"/>
      <c r="S252" s="7"/>
      <c r="T252" s="7"/>
      <c r="U252" s="7"/>
      <c r="V252" s="7"/>
      <c r="W252" s="7"/>
      <c r="X252" s="7"/>
      <c r="Y252" s="7"/>
      <c r="Z252" s="7"/>
      <c r="AA252" s="7"/>
      <c r="AB252" s="7"/>
    </row>
    <row r="253" spans="1:28" ht="15.75" customHeight="1">
      <c r="A253" s="3"/>
      <c r="B253" s="7"/>
      <c r="C253" s="3"/>
      <c r="D253" s="3"/>
      <c r="E253" s="3"/>
      <c r="F253" s="34"/>
      <c r="G253" s="34"/>
      <c r="H253" s="34"/>
      <c r="I253" s="7"/>
      <c r="J253" s="7"/>
      <c r="K253" s="7"/>
      <c r="L253" s="7"/>
      <c r="M253" s="7"/>
      <c r="N253" s="7"/>
      <c r="O253" s="7"/>
      <c r="P253" s="7"/>
      <c r="Q253" s="7"/>
      <c r="R253" s="7"/>
      <c r="S253" s="7"/>
      <c r="T253" s="7"/>
      <c r="U253" s="7"/>
      <c r="V253" s="7"/>
      <c r="W253" s="7"/>
      <c r="X253" s="7"/>
      <c r="Y253" s="7"/>
      <c r="Z253" s="7"/>
      <c r="AA253" s="7"/>
      <c r="AB253" s="7"/>
    </row>
    <row r="254" spans="1:28" ht="15.75" customHeight="1">
      <c r="A254" s="3"/>
      <c r="B254" s="7"/>
      <c r="C254" s="3"/>
      <c r="D254" s="3"/>
      <c r="E254" s="3"/>
      <c r="F254" s="34"/>
      <c r="G254" s="34"/>
      <c r="H254" s="34"/>
      <c r="I254" s="7"/>
      <c r="J254" s="7"/>
      <c r="K254" s="7"/>
      <c r="L254" s="7"/>
      <c r="M254" s="7"/>
      <c r="N254" s="7"/>
      <c r="O254" s="7"/>
      <c r="P254" s="7"/>
      <c r="Q254" s="7"/>
      <c r="R254" s="7"/>
      <c r="S254" s="7"/>
      <c r="T254" s="7"/>
      <c r="U254" s="7"/>
      <c r="V254" s="7"/>
      <c r="W254" s="7"/>
      <c r="X254" s="7"/>
      <c r="Y254" s="7"/>
      <c r="Z254" s="7"/>
      <c r="AA254" s="7"/>
      <c r="AB254" s="7"/>
    </row>
    <row r="255" spans="1:28" ht="15.75" customHeight="1">
      <c r="A255" s="3"/>
      <c r="B255" s="7"/>
      <c r="C255" s="3"/>
      <c r="D255" s="3"/>
      <c r="E255" s="3"/>
      <c r="F255" s="34"/>
      <c r="G255" s="34"/>
      <c r="H255" s="34"/>
      <c r="I255" s="7"/>
      <c r="J255" s="7"/>
      <c r="K255" s="7"/>
      <c r="L255" s="7"/>
      <c r="M255" s="7"/>
      <c r="N255" s="7"/>
      <c r="O255" s="7"/>
      <c r="P255" s="7"/>
      <c r="Q255" s="7"/>
      <c r="R255" s="7"/>
      <c r="S255" s="7"/>
      <c r="T255" s="7"/>
      <c r="U255" s="7"/>
      <c r="V255" s="7"/>
      <c r="W255" s="7"/>
      <c r="X255" s="7"/>
      <c r="Y255" s="7"/>
      <c r="Z255" s="7"/>
      <c r="AA255" s="7"/>
      <c r="AB255" s="7"/>
    </row>
    <row r="256" spans="1:28" ht="15.75" customHeight="1">
      <c r="A256" s="3"/>
      <c r="B256" s="7"/>
      <c r="C256" s="3"/>
      <c r="D256" s="3"/>
      <c r="E256" s="3"/>
      <c r="F256" s="34"/>
      <c r="G256" s="34"/>
      <c r="H256" s="34"/>
      <c r="I256" s="7"/>
      <c r="J256" s="7"/>
      <c r="K256" s="7"/>
      <c r="L256" s="7"/>
      <c r="M256" s="7"/>
      <c r="N256" s="7"/>
      <c r="O256" s="7"/>
      <c r="P256" s="7"/>
      <c r="Q256" s="7"/>
      <c r="R256" s="7"/>
      <c r="S256" s="7"/>
      <c r="T256" s="7"/>
      <c r="U256" s="7"/>
      <c r="V256" s="7"/>
      <c r="W256" s="7"/>
      <c r="X256" s="7"/>
      <c r="Y256" s="7"/>
      <c r="Z256" s="7"/>
      <c r="AA256" s="7"/>
      <c r="AB256" s="7"/>
    </row>
    <row r="257" spans="1:28" ht="15.75" customHeight="1">
      <c r="A257" s="3"/>
      <c r="B257" s="7"/>
      <c r="C257" s="3"/>
      <c r="D257" s="3"/>
      <c r="E257" s="3"/>
      <c r="F257" s="34"/>
      <c r="G257" s="34"/>
      <c r="H257" s="34"/>
      <c r="I257" s="7"/>
      <c r="J257" s="7"/>
      <c r="K257" s="7"/>
      <c r="L257" s="7"/>
      <c r="M257" s="7"/>
      <c r="N257" s="7"/>
      <c r="O257" s="7"/>
      <c r="P257" s="7"/>
      <c r="Q257" s="7"/>
      <c r="R257" s="7"/>
      <c r="S257" s="7"/>
      <c r="T257" s="7"/>
      <c r="U257" s="7"/>
      <c r="V257" s="7"/>
      <c r="W257" s="7"/>
      <c r="X257" s="7"/>
      <c r="Y257" s="7"/>
      <c r="Z257" s="7"/>
      <c r="AA257" s="7"/>
      <c r="AB257" s="7"/>
    </row>
    <row r="258" spans="1:28" ht="15.75" customHeight="1">
      <c r="A258" s="3"/>
      <c r="B258" s="7"/>
      <c r="C258" s="3"/>
      <c r="D258" s="3"/>
      <c r="E258" s="3"/>
      <c r="F258" s="34"/>
      <c r="G258" s="34"/>
      <c r="H258" s="34"/>
      <c r="I258" s="7"/>
      <c r="J258" s="7"/>
      <c r="K258" s="7"/>
      <c r="L258" s="7"/>
      <c r="M258" s="7"/>
      <c r="N258" s="7"/>
      <c r="O258" s="7"/>
      <c r="P258" s="7"/>
      <c r="Q258" s="7"/>
      <c r="R258" s="7"/>
      <c r="S258" s="7"/>
      <c r="T258" s="7"/>
      <c r="U258" s="7"/>
      <c r="V258" s="7"/>
      <c r="W258" s="7"/>
      <c r="X258" s="7"/>
      <c r="Y258" s="7"/>
      <c r="Z258" s="7"/>
      <c r="AA258" s="7"/>
      <c r="AB258" s="7"/>
    </row>
    <row r="259" spans="1:28" ht="15.75" customHeight="1">
      <c r="A259" s="3"/>
      <c r="B259" s="7"/>
      <c r="C259" s="3"/>
      <c r="D259" s="3"/>
      <c r="E259" s="3"/>
      <c r="F259" s="34"/>
      <c r="G259" s="34"/>
      <c r="H259" s="34"/>
      <c r="I259" s="7"/>
      <c r="J259" s="7"/>
      <c r="K259" s="7"/>
      <c r="L259" s="7"/>
      <c r="M259" s="7"/>
      <c r="N259" s="7"/>
      <c r="O259" s="7"/>
      <c r="P259" s="7"/>
      <c r="Q259" s="7"/>
      <c r="R259" s="7"/>
      <c r="S259" s="7"/>
      <c r="T259" s="7"/>
      <c r="U259" s="7"/>
      <c r="V259" s="7"/>
      <c r="W259" s="7"/>
      <c r="X259" s="7"/>
      <c r="Y259" s="7"/>
      <c r="Z259" s="7"/>
      <c r="AA259" s="7"/>
      <c r="AB259" s="7"/>
    </row>
    <row r="260" spans="1:28" ht="15.75" customHeight="1">
      <c r="A260" s="3"/>
      <c r="B260" s="7"/>
      <c r="C260" s="3"/>
      <c r="D260" s="3"/>
      <c r="E260" s="3"/>
      <c r="F260" s="34"/>
      <c r="G260" s="34"/>
      <c r="H260" s="34"/>
      <c r="I260" s="7"/>
      <c r="J260" s="7"/>
      <c r="K260" s="7"/>
      <c r="L260" s="7"/>
      <c r="M260" s="7"/>
      <c r="N260" s="7"/>
      <c r="O260" s="7"/>
      <c r="P260" s="7"/>
      <c r="Q260" s="7"/>
      <c r="R260" s="7"/>
      <c r="S260" s="7"/>
      <c r="T260" s="7"/>
      <c r="U260" s="7"/>
      <c r="V260" s="7"/>
      <c r="W260" s="7"/>
      <c r="X260" s="7"/>
      <c r="Y260" s="7"/>
      <c r="Z260" s="7"/>
      <c r="AA260" s="7"/>
      <c r="AB260" s="7"/>
    </row>
    <row r="261" spans="1:28" ht="15.75" customHeight="1">
      <c r="A261" s="3"/>
      <c r="B261" s="7"/>
      <c r="C261" s="3"/>
      <c r="D261" s="3"/>
      <c r="E261" s="3"/>
      <c r="F261" s="34"/>
      <c r="G261" s="34"/>
      <c r="H261" s="34"/>
      <c r="I261" s="7"/>
      <c r="J261" s="7"/>
      <c r="K261" s="7"/>
      <c r="L261" s="7"/>
      <c r="M261" s="7"/>
      <c r="N261" s="7"/>
      <c r="O261" s="7"/>
      <c r="P261" s="7"/>
      <c r="Q261" s="7"/>
      <c r="R261" s="7"/>
      <c r="S261" s="7"/>
      <c r="T261" s="7"/>
      <c r="U261" s="7"/>
      <c r="V261" s="7"/>
      <c r="W261" s="7"/>
      <c r="X261" s="7"/>
      <c r="Y261" s="7"/>
      <c r="Z261" s="7"/>
      <c r="AA261" s="7"/>
      <c r="AB261" s="7"/>
    </row>
    <row r="262" spans="1:28" ht="15.75" customHeight="1">
      <c r="A262" s="3"/>
      <c r="B262" s="7"/>
      <c r="C262" s="3"/>
      <c r="D262" s="3"/>
      <c r="E262" s="3"/>
      <c r="F262" s="34"/>
      <c r="G262" s="34"/>
      <c r="H262" s="34"/>
      <c r="I262" s="7"/>
      <c r="J262" s="7"/>
      <c r="K262" s="7"/>
      <c r="L262" s="7"/>
      <c r="M262" s="7"/>
      <c r="N262" s="7"/>
      <c r="O262" s="7"/>
      <c r="P262" s="7"/>
      <c r="Q262" s="7"/>
      <c r="R262" s="7"/>
      <c r="S262" s="7"/>
      <c r="T262" s="7"/>
      <c r="U262" s="7"/>
      <c r="V262" s="7"/>
      <c r="W262" s="7"/>
      <c r="X262" s="7"/>
      <c r="Y262" s="7"/>
      <c r="Z262" s="7"/>
      <c r="AA262" s="7"/>
      <c r="AB262" s="7"/>
    </row>
    <row r="263" spans="1:28" ht="15.75" customHeight="1">
      <c r="A263" s="3"/>
      <c r="B263" s="7"/>
      <c r="C263" s="3"/>
      <c r="D263" s="3"/>
      <c r="E263" s="3"/>
      <c r="F263" s="34"/>
      <c r="G263" s="34"/>
      <c r="H263" s="34"/>
      <c r="I263" s="7"/>
      <c r="J263" s="7"/>
      <c r="K263" s="7"/>
      <c r="L263" s="7"/>
      <c r="M263" s="7"/>
      <c r="N263" s="7"/>
      <c r="O263" s="7"/>
      <c r="P263" s="7"/>
      <c r="Q263" s="7"/>
      <c r="R263" s="7"/>
      <c r="S263" s="7"/>
      <c r="T263" s="7"/>
      <c r="U263" s="7"/>
      <c r="V263" s="7"/>
      <c r="W263" s="7"/>
      <c r="X263" s="7"/>
      <c r="Y263" s="7"/>
      <c r="Z263" s="7"/>
      <c r="AA263" s="7"/>
      <c r="AB263" s="7"/>
    </row>
    <row r="264" spans="1:28" ht="15.75" customHeight="1">
      <c r="A264" s="3"/>
      <c r="B264" s="7"/>
      <c r="C264" s="3"/>
      <c r="D264" s="3"/>
      <c r="E264" s="3"/>
      <c r="F264" s="34"/>
      <c r="G264" s="34"/>
      <c r="H264" s="34"/>
      <c r="I264" s="7"/>
      <c r="J264" s="7"/>
      <c r="K264" s="7"/>
      <c r="L264" s="7"/>
      <c r="M264" s="7"/>
      <c r="N264" s="7"/>
      <c r="O264" s="7"/>
      <c r="P264" s="7"/>
      <c r="Q264" s="7"/>
      <c r="R264" s="7"/>
      <c r="S264" s="7"/>
      <c r="T264" s="7"/>
      <c r="U264" s="7"/>
      <c r="V264" s="7"/>
      <c r="W264" s="7"/>
      <c r="X264" s="7"/>
      <c r="Y264" s="7"/>
      <c r="Z264" s="7"/>
      <c r="AA264" s="7"/>
      <c r="AB264" s="7"/>
    </row>
    <row r="265" spans="1:28" ht="15.75" customHeight="1">
      <c r="A265" s="3"/>
      <c r="B265" s="7"/>
      <c r="C265" s="3"/>
      <c r="D265" s="3"/>
      <c r="E265" s="3"/>
      <c r="F265" s="34"/>
      <c r="G265" s="34"/>
      <c r="H265" s="34"/>
      <c r="I265" s="7"/>
      <c r="J265" s="7"/>
      <c r="K265" s="7"/>
      <c r="L265" s="7"/>
      <c r="M265" s="7"/>
      <c r="N265" s="7"/>
      <c r="O265" s="7"/>
      <c r="P265" s="7"/>
      <c r="Q265" s="7"/>
      <c r="R265" s="7"/>
      <c r="S265" s="7"/>
      <c r="T265" s="7"/>
      <c r="U265" s="7"/>
      <c r="V265" s="7"/>
      <c r="W265" s="7"/>
      <c r="X265" s="7"/>
      <c r="Y265" s="7"/>
      <c r="Z265" s="7"/>
      <c r="AA265" s="7"/>
      <c r="AB265" s="7"/>
    </row>
    <row r="266" spans="1:28" ht="15.75" customHeight="1">
      <c r="A266" s="3"/>
      <c r="B266" s="7"/>
      <c r="C266" s="3"/>
      <c r="D266" s="3"/>
      <c r="E266" s="3"/>
      <c r="F266" s="34"/>
      <c r="G266" s="34"/>
      <c r="H266" s="34"/>
      <c r="I266" s="7"/>
      <c r="J266" s="7"/>
      <c r="K266" s="7"/>
      <c r="L266" s="7"/>
      <c r="M266" s="7"/>
      <c r="N266" s="7"/>
      <c r="O266" s="7"/>
      <c r="P266" s="7"/>
      <c r="Q266" s="7"/>
      <c r="R266" s="7"/>
      <c r="S266" s="7"/>
      <c r="T266" s="7"/>
      <c r="U266" s="7"/>
      <c r="V266" s="7"/>
      <c r="W266" s="7"/>
      <c r="X266" s="7"/>
      <c r="Y266" s="7"/>
      <c r="Z266" s="7"/>
      <c r="AA266" s="7"/>
      <c r="AB266" s="7"/>
    </row>
    <row r="267" spans="1:28" ht="15.75" customHeight="1">
      <c r="A267" s="3"/>
      <c r="B267" s="7"/>
      <c r="C267" s="3"/>
      <c r="D267" s="3"/>
      <c r="E267" s="3"/>
      <c r="F267" s="34"/>
      <c r="G267" s="34"/>
      <c r="H267" s="34"/>
      <c r="I267" s="7"/>
      <c r="J267" s="7"/>
      <c r="K267" s="7"/>
      <c r="L267" s="7"/>
      <c r="M267" s="7"/>
      <c r="N267" s="7"/>
      <c r="O267" s="7"/>
      <c r="P267" s="7"/>
      <c r="Q267" s="7"/>
      <c r="R267" s="7"/>
      <c r="S267" s="7"/>
      <c r="T267" s="7"/>
      <c r="U267" s="7"/>
      <c r="V267" s="7"/>
      <c r="W267" s="7"/>
      <c r="X267" s="7"/>
      <c r="Y267" s="7"/>
      <c r="Z267" s="7"/>
      <c r="AA267" s="7"/>
      <c r="AB267" s="7"/>
    </row>
    <row r="268" spans="1:28" ht="15.75" customHeight="1">
      <c r="A268" s="3"/>
      <c r="B268" s="7"/>
      <c r="C268" s="3"/>
      <c r="D268" s="3"/>
      <c r="E268" s="3"/>
      <c r="F268" s="34"/>
      <c r="G268" s="34"/>
      <c r="H268" s="34"/>
      <c r="I268" s="7"/>
      <c r="J268" s="7"/>
      <c r="K268" s="7"/>
      <c r="L268" s="7"/>
      <c r="M268" s="7"/>
      <c r="N268" s="7"/>
      <c r="O268" s="7"/>
      <c r="P268" s="7"/>
      <c r="Q268" s="7"/>
      <c r="R268" s="7"/>
      <c r="S268" s="7"/>
      <c r="T268" s="7"/>
      <c r="U268" s="7"/>
      <c r="V268" s="7"/>
      <c r="W268" s="7"/>
      <c r="X268" s="7"/>
      <c r="Y268" s="7"/>
      <c r="Z268" s="7"/>
      <c r="AA268" s="7"/>
      <c r="AB268" s="7"/>
    </row>
    <row r="269" spans="1:28" ht="15.75" customHeight="1">
      <c r="A269" s="3"/>
      <c r="B269" s="7"/>
      <c r="C269" s="3"/>
      <c r="D269" s="3"/>
      <c r="E269" s="3"/>
      <c r="F269" s="34"/>
      <c r="G269" s="34"/>
      <c r="H269" s="34"/>
      <c r="I269" s="7"/>
      <c r="J269" s="7"/>
      <c r="K269" s="7"/>
      <c r="L269" s="7"/>
      <c r="M269" s="7"/>
      <c r="N269" s="7"/>
      <c r="O269" s="7"/>
      <c r="P269" s="7"/>
      <c r="Q269" s="7"/>
      <c r="R269" s="7"/>
      <c r="S269" s="7"/>
      <c r="T269" s="7"/>
      <c r="U269" s="7"/>
      <c r="V269" s="7"/>
      <c r="W269" s="7"/>
      <c r="X269" s="7"/>
      <c r="Y269" s="7"/>
      <c r="Z269" s="7"/>
      <c r="AA269" s="7"/>
      <c r="AB269" s="7"/>
    </row>
    <row r="270" spans="1:28" ht="15.75" customHeight="1">
      <c r="A270" s="3"/>
      <c r="B270" s="7"/>
      <c r="C270" s="3"/>
      <c r="D270" s="3"/>
      <c r="E270" s="3"/>
      <c r="F270" s="34"/>
      <c r="G270" s="34"/>
      <c r="H270" s="34"/>
      <c r="I270" s="7"/>
      <c r="J270" s="7"/>
      <c r="K270" s="7"/>
      <c r="L270" s="7"/>
      <c r="M270" s="7"/>
      <c r="N270" s="7"/>
      <c r="O270" s="7"/>
      <c r="P270" s="7"/>
      <c r="Q270" s="7"/>
      <c r="R270" s="7"/>
      <c r="S270" s="7"/>
      <c r="T270" s="7"/>
      <c r="U270" s="7"/>
      <c r="V270" s="7"/>
      <c r="W270" s="7"/>
      <c r="X270" s="7"/>
      <c r="Y270" s="7"/>
      <c r="Z270" s="7"/>
      <c r="AA270" s="7"/>
      <c r="AB270" s="7"/>
    </row>
    <row r="271" spans="1:28" ht="15.75" customHeight="1">
      <c r="A271" s="3"/>
      <c r="B271" s="7"/>
      <c r="C271" s="3"/>
      <c r="D271" s="3"/>
      <c r="E271" s="3"/>
      <c r="F271" s="34"/>
      <c r="G271" s="34"/>
      <c r="H271" s="34"/>
      <c r="I271" s="7"/>
      <c r="J271" s="7"/>
      <c r="K271" s="7"/>
      <c r="L271" s="7"/>
      <c r="M271" s="7"/>
      <c r="N271" s="7"/>
      <c r="O271" s="7"/>
      <c r="P271" s="7"/>
      <c r="Q271" s="7"/>
      <c r="R271" s="7"/>
      <c r="S271" s="7"/>
      <c r="T271" s="7"/>
      <c r="U271" s="7"/>
      <c r="V271" s="7"/>
      <c r="W271" s="7"/>
      <c r="X271" s="7"/>
      <c r="Y271" s="7"/>
      <c r="Z271" s="7"/>
      <c r="AA271" s="7"/>
      <c r="AB271" s="7"/>
    </row>
    <row r="272" spans="1:28" ht="15.75" customHeight="1">
      <c r="A272" s="3"/>
      <c r="B272" s="7"/>
      <c r="C272" s="3"/>
      <c r="D272" s="3"/>
      <c r="E272" s="3"/>
      <c r="F272" s="34"/>
      <c r="G272" s="34"/>
      <c r="H272" s="34"/>
      <c r="I272" s="7"/>
      <c r="J272" s="7"/>
      <c r="K272" s="7"/>
      <c r="L272" s="7"/>
      <c r="M272" s="7"/>
      <c r="N272" s="7"/>
      <c r="O272" s="7"/>
      <c r="P272" s="7"/>
      <c r="Q272" s="7"/>
      <c r="R272" s="7"/>
      <c r="S272" s="7"/>
      <c r="T272" s="7"/>
      <c r="U272" s="7"/>
      <c r="V272" s="7"/>
      <c r="W272" s="7"/>
      <c r="X272" s="7"/>
      <c r="Y272" s="7"/>
      <c r="Z272" s="7"/>
      <c r="AA272" s="7"/>
      <c r="AB272" s="7"/>
    </row>
    <row r="273" spans="1:28" ht="15.75" customHeight="1">
      <c r="A273" s="3"/>
      <c r="B273" s="7"/>
      <c r="C273" s="3"/>
      <c r="D273" s="3"/>
      <c r="E273" s="3"/>
      <c r="F273" s="34"/>
      <c r="G273" s="34"/>
      <c r="H273" s="34"/>
      <c r="I273" s="7"/>
      <c r="J273" s="7"/>
      <c r="K273" s="7"/>
      <c r="L273" s="7"/>
      <c r="M273" s="7"/>
      <c r="N273" s="7"/>
      <c r="O273" s="7"/>
      <c r="P273" s="7"/>
      <c r="Q273" s="7"/>
      <c r="R273" s="7"/>
      <c r="S273" s="7"/>
      <c r="T273" s="7"/>
      <c r="U273" s="7"/>
      <c r="V273" s="7"/>
      <c r="W273" s="7"/>
      <c r="X273" s="7"/>
      <c r="Y273" s="7"/>
      <c r="Z273" s="7"/>
      <c r="AA273" s="7"/>
      <c r="AB273" s="7"/>
    </row>
    <row r="274" spans="1:28" ht="15.75" customHeight="1">
      <c r="A274" s="3"/>
      <c r="B274" s="7"/>
      <c r="C274" s="3"/>
      <c r="D274" s="3"/>
      <c r="E274" s="3"/>
      <c r="F274" s="34"/>
      <c r="G274" s="34"/>
      <c r="H274" s="34"/>
      <c r="I274" s="7"/>
      <c r="J274" s="7"/>
      <c r="K274" s="7"/>
      <c r="L274" s="7"/>
      <c r="M274" s="7"/>
      <c r="N274" s="7"/>
      <c r="O274" s="7"/>
      <c r="P274" s="7"/>
      <c r="Q274" s="7"/>
      <c r="R274" s="7"/>
      <c r="S274" s="7"/>
      <c r="T274" s="7"/>
      <c r="U274" s="7"/>
      <c r="V274" s="7"/>
      <c r="W274" s="7"/>
      <c r="X274" s="7"/>
      <c r="Y274" s="7"/>
      <c r="Z274" s="7"/>
      <c r="AA274" s="7"/>
      <c r="AB274" s="7"/>
    </row>
    <row r="275" spans="1:28" ht="15.75" customHeight="1">
      <c r="A275" s="3"/>
      <c r="B275" s="7"/>
      <c r="C275" s="3"/>
      <c r="D275" s="3"/>
      <c r="E275" s="3"/>
      <c r="F275" s="34"/>
      <c r="G275" s="34"/>
      <c r="H275" s="34"/>
      <c r="I275" s="7"/>
      <c r="J275" s="7"/>
      <c r="K275" s="7"/>
      <c r="L275" s="7"/>
      <c r="M275" s="7"/>
      <c r="N275" s="7"/>
      <c r="O275" s="7"/>
      <c r="P275" s="7"/>
      <c r="Q275" s="7"/>
      <c r="R275" s="7"/>
      <c r="S275" s="7"/>
      <c r="T275" s="7"/>
      <c r="U275" s="7"/>
      <c r="V275" s="7"/>
      <c r="W275" s="7"/>
      <c r="X275" s="7"/>
      <c r="Y275" s="7"/>
      <c r="Z275" s="7"/>
      <c r="AA275" s="7"/>
      <c r="AB275" s="7"/>
    </row>
    <row r="276" spans="1:28" ht="15.75" customHeight="1">
      <c r="A276" s="3"/>
      <c r="B276" s="7"/>
      <c r="C276" s="3"/>
      <c r="D276" s="3"/>
      <c r="E276" s="3"/>
      <c r="F276" s="34"/>
      <c r="G276" s="34"/>
      <c r="H276" s="34"/>
      <c r="I276" s="7"/>
      <c r="J276" s="7"/>
      <c r="K276" s="7"/>
      <c r="L276" s="7"/>
      <c r="M276" s="7"/>
      <c r="N276" s="7"/>
      <c r="O276" s="7"/>
      <c r="P276" s="7"/>
      <c r="Q276" s="7"/>
      <c r="R276" s="7"/>
      <c r="S276" s="7"/>
      <c r="T276" s="7"/>
      <c r="U276" s="7"/>
      <c r="V276" s="7"/>
      <c r="W276" s="7"/>
      <c r="X276" s="7"/>
      <c r="Y276" s="7"/>
      <c r="Z276" s="7"/>
      <c r="AA276" s="7"/>
      <c r="AB276" s="7"/>
    </row>
    <row r="277" spans="1:28" ht="15.75" customHeight="1">
      <c r="A277" s="3"/>
      <c r="B277" s="7"/>
      <c r="C277" s="3"/>
      <c r="D277" s="3"/>
      <c r="E277" s="3"/>
      <c r="F277" s="34"/>
      <c r="G277" s="34"/>
      <c r="H277" s="34"/>
      <c r="I277" s="7"/>
      <c r="J277" s="7"/>
      <c r="K277" s="7"/>
      <c r="L277" s="7"/>
      <c r="M277" s="7"/>
      <c r="N277" s="7"/>
      <c r="O277" s="7"/>
      <c r="P277" s="7"/>
      <c r="Q277" s="7"/>
      <c r="R277" s="7"/>
      <c r="S277" s="7"/>
      <c r="T277" s="7"/>
      <c r="U277" s="7"/>
      <c r="V277" s="7"/>
      <c r="W277" s="7"/>
      <c r="X277" s="7"/>
      <c r="Y277" s="7"/>
      <c r="Z277" s="7"/>
      <c r="AA277" s="7"/>
      <c r="AB277" s="7"/>
    </row>
    <row r="278" spans="1:28" ht="15.75" customHeight="1">
      <c r="A278" s="3"/>
      <c r="B278" s="7"/>
      <c r="C278" s="3"/>
      <c r="D278" s="3"/>
      <c r="E278" s="3"/>
      <c r="F278" s="34"/>
      <c r="G278" s="34"/>
      <c r="H278" s="34"/>
      <c r="I278" s="7"/>
      <c r="J278" s="7"/>
      <c r="K278" s="7"/>
      <c r="L278" s="7"/>
      <c r="M278" s="7"/>
      <c r="N278" s="7"/>
      <c r="O278" s="7"/>
      <c r="P278" s="7"/>
      <c r="Q278" s="7"/>
      <c r="R278" s="7"/>
      <c r="S278" s="7"/>
      <c r="T278" s="7"/>
      <c r="U278" s="7"/>
      <c r="V278" s="7"/>
      <c r="W278" s="7"/>
      <c r="X278" s="7"/>
      <c r="Y278" s="7"/>
      <c r="Z278" s="7"/>
      <c r="AA278" s="7"/>
      <c r="AB278" s="7"/>
    </row>
    <row r="279" spans="1:28" ht="15.75" customHeight="1">
      <c r="A279" s="3"/>
      <c r="B279" s="7"/>
      <c r="C279" s="3"/>
      <c r="D279" s="3"/>
      <c r="E279" s="3"/>
      <c r="F279" s="34"/>
      <c r="G279" s="34"/>
      <c r="H279" s="34"/>
      <c r="I279" s="7"/>
      <c r="J279" s="7"/>
      <c r="K279" s="7"/>
      <c r="L279" s="7"/>
      <c r="M279" s="7"/>
      <c r="N279" s="7"/>
      <c r="O279" s="7"/>
      <c r="P279" s="7"/>
      <c r="Q279" s="7"/>
      <c r="R279" s="7"/>
      <c r="S279" s="7"/>
      <c r="T279" s="7"/>
      <c r="U279" s="7"/>
      <c r="V279" s="7"/>
      <c r="W279" s="7"/>
      <c r="X279" s="7"/>
      <c r="Y279" s="7"/>
      <c r="Z279" s="7"/>
      <c r="AA279" s="7"/>
      <c r="AB279" s="7"/>
    </row>
    <row r="280" spans="1:28" ht="15.75" customHeight="1">
      <c r="A280" s="3"/>
      <c r="B280" s="7"/>
      <c r="C280" s="3"/>
      <c r="D280" s="3"/>
      <c r="E280" s="3"/>
      <c r="F280" s="34"/>
      <c r="G280" s="34"/>
      <c r="H280" s="34"/>
      <c r="I280" s="7"/>
      <c r="J280" s="7"/>
      <c r="K280" s="7"/>
      <c r="L280" s="7"/>
      <c r="M280" s="7"/>
      <c r="N280" s="7"/>
      <c r="O280" s="7"/>
      <c r="P280" s="7"/>
      <c r="Q280" s="7"/>
      <c r="R280" s="7"/>
      <c r="S280" s="7"/>
      <c r="T280" s="7"/>
      <c r="U280" s="7"/>
      <c r="V280" s="7"/>
      <c r="W280" s="7"/>
      <c r="X280" s="7"/>
      <c r="Y280" s="7"/>
      <c r="Z280" s="7"/>
      <c r="AA280" s="7"/>
      <c r="AB280" s="7"/>
    </row>
    <row r="281" spans="1:28" ht="15.75" customHeight="1">
      <c r="A281" s="3"/>
      <c r="B281" s="7"/>
      <c r="C281" s="3"/>
      <c r="D281" s="3"/>
      <c r="E281" s="3"/>
      <c r="F281" s="34"/>
      <c r="G281" s="34"/>
      <c r="H281" s="34"/>
      <c r="I281" s="7"/>
      <c r="J281" s="7"/>
      <c r="K281" s="7"/>
      <c r="L281" s="7"/>
      <c r="M281" s="7"/>
      <c r="N281" s="7"/>
      <c r="O281" s="7"/>
      <c r="P281" s="7"/>
      <c r="Q281" s="7"/>
      <c r="R281" s="7"/>
      <c r="S281" s="7"/>
      <c r="T281" s="7"/>
      <c r="U281" s="7"/>
      <c r="V281" s="7"/>
      <c r="W281" s="7"/>
      <c r="X281" s="7"/>
      <c r="Y281" s="7"/>
      <c r="Z281" s="7"/>
      <c r="AA281" s="7"/>
      <c r="AB281" s="7"/>
    </row>
    <row r="282" spans="1:28" ht="15.75" customHeight="1">
      <c r="A282" s="3"/>
      <c r="B282" s="7"/>
      <c r="C282" s="3"/>
      <c r="D282" s="3"/>
      <c r="E282" s="3"/>
      <c r="F282" s="34"/>
      <c r="G282" s="34"/>
      <c r="H282" s="34"/>
      <c r="I282" s="7"/>
      <c r="J282" s="7"/>
      <c r="K282" s="7"/>
      <c r="L282" s="7"/>
      <c r="M282" s="7"/>
      <c r="N282" s="7"/>
      <c r="O282" s="7"/>
      <c r="P282" s="7"/>
      <c r="Q282" s="7"/>
      <c r="R282" s="7"/>
      <c r="S282" s="7"/>
      <c r="T282" s="7"/>
      <c r="U282" s="7"/>
      <c r="V282" s="7"/>
      <c r="W282" s="7"/>
      <c r="X282" s="7"/>
      <c r="Y282" s="7"/>
      <c r="Z282" s="7"/>
      <c r="AA282" s="7"/>
      <c r="AB282" s="7"/>
    </row>
    <row r="283" spans="1:28" ht="15.75" customHeight="1">
      <c r="A283" s="3"/>
      <c r="B283" s="7"/>
      <c r="C283" s="3"/>
      <c r="D283" s="3"/>
      <c r="E283" s="3"/>
      <c r="F283" s="34"/>
      <c r="G283" s="34"/>
      <c r="H283" s="34"/>
      <c r="I283" s="7"/>
      <c r="J283" s="7"/>
      <c r="K283" s="7"/>
      <c r="L283" s="7"/>
      <c r="M283" s="7"/>
      <c r="N283" s="7"/>
      <c r="O283" s="7"/>
      <c r="P283" s="7"/>
      <c r="Q283" s="7"/>
      <c r="R283" s="7"/>
      <c r="S283" s="7"/>
      <c r="T283" s="7"/>
      <c r="U283" s="7"/>
      <c r="V283" s="7"/>
      <c r="W283" s="7"/>
      <c r="X283" s="7"/>
      <c r="Y283" s="7"/>
      <c r="Z283" s="7"/>
      <c r="AA283" s="7"/>
      <c r="AB283" s="7"/>
    </row>
    <row r="284" spans="1:28" ht="15.75" customHeight="1">
      <c r="A284" s="3"/>
      <c r="B284" s="7"/>
      <c r="C284" s="3"/>
      <c r="D284" s="3"/>
      <c r="E284" s="3"/>
      <c r="F284" s="34"/>
      <c r="G284" s="34"/>
      <c r="H284" s="34"/>
      <c r="I284" s="7"/>
      <c r="J284" s="7"/>
      <c r="K284" s="7"/>
      <c r="L284" s="7"/>
      <c r="M284" s="7"/>
      <c r="N284" s="7"/>
      <c r="O284" s="7"/>
      <c r="P284" s="7"/>
      <c r="Q284" s="7"/>
      <c r="R284" s="7"/>
      <c r="S284" s="7"/>
      <c r="T284" s="7"/>
      <c r="U284" s="7"/>
      <c r="V284" s="7"/>
      <c r="W284" s="7"/>
      <c r="X284" s="7"/>
      <c r="Y284" s="7"/>
      <c r="Z284" s="7"/>
      <c r="AA284" s="7"/>
      <c r="AB284" s="7"/>
    </row>
    <row r="285" spans="1:28" ht="15.75" customHeight="1">
      <c r="A285" s="3"/>
      <c r="B285" s="7"/>
      <c r="C285" s="3"/>
      <c r="D285" s="3"/>
      <c r="E285" s="3"/>
      <c r="F285" s="34"/>
      <c r="G285" s="34"/>
      <c r="H285" s="34"/>
      <c r="I285" s="7"/>
      <c r="J285" s="7"/>
      <c r="K285" s="7"/>
      <c r="L285" s="7"/>
      <c r="M285" s="7"/>
      <c r="N285" s="7"/>
      <c r="O285" s="7"/>
      <c r="P285" s="7"/>
      <c r="Q285" s="7"/>
      <c r="R285" s="7"/>
      <c r="S285" s="7"/>
      <c r="T285" s="7"/>
      <c r="U285" s="7"/>
      <c r="V285" s="7"/>
      <c r="W285" s="7"/>
      <c r="X285" s="7"/>
      <c r="Y285" s="7"/>
      <c r="Z285" s="7"/>
      <c r="AA285" s="7"/>
      <c r="AB285" s="7"/>
    </row>
    <row r="286" spans="1:28" ht="15.75" customHeight="1">
      <c r="A286" s="3"/>
      <c r="B286" s="7"/>
      <c r="C286" s="3"/>
      <c r="D286" s="3"/>
      <c r="E286" s="3"/>
      <c r="F286" s="34"/>
      <c r="G286" s="34"/>
      <c r="H286" s="34"/>
      <c r="I286" s="7"/>
      <c r="J286" s="7"/>
      <c r="K286" s="7"/>
      <c r="L286" s="7"/>
      <c r="M286" s="7"/>
      <c r="N286" s="7"/>
      <c r="O286" s="7"/>
      <c r="P286" s="7"/>
      <c r="Q286" s="7"/>
      <c r="R286" s="7"/>
      <c r="S286" s="7"/>
      <c r="T286" s="7"/>
      <c r="U286" s="7"/>
      <c r="V286" s="7"/>
      <c r="W286" s="7"/>
      <c r="X286" s="7"/>
      <c r="Y286" s="7"/>
      <c r="Z286" s="7"/>
      <c r="AA286" s="7"/>
      <c r="AB286" s="7"/>
    </row>
    <row r="287" spans="1:28" ht="15.75" customHeight="1">
      <c r="A287" s="3"/>
      <c r="B287" s="7"/>
      <c r="C287" s="3"/>
      <c r="D287" s="3"/>
      <c r="E287" s="3"/>
      <c r="F287" s="34"/>
      <c r="G287" s="34"/>
      <c r="H287" s="34"/>
      <c r="I287" s="7"/>
      <c r="J287" s="7"/>
      <c r="K287" s="7"/>
      <c r="L287" s="7"/>
      <c r="M287" s="7"/>
      <c r="N287" s="7"/>
      <c r="O287" s="7"/>
      <c r="P287" s="7"/>
      <c r="Q287" s="7"/>
      <c r="R287" s="7"/>
      <c r="S287" s="7"/>
      <c r="T287" s="7"/>
      <c r="U287" s="7"/>
      <c r="V287" s="7"/>
      <c r="W287" s="7"/>
      <c r="X287" s="7"/>
      <c r="Y287" s="7"/>
      <c r="Z287" s="7"/>
      <c r="AA287" s="7"/>
      <c r="AB287" s="7"/>
    </row>
    <row r="288" spans="1:28" ht="15.75" customHeight="1">
      <c r="A288" s="3"/>
      <c r="B288" s="7"/>
      <c r="C288" s="3"/>
      <c r="D288" s="3"/>
      <c r="E288" s="3"/>
      <c r="F288" s="34"/>
      <c r="G288" s="34"/>
      <c r="H288" s="34"/>
      <c r="I288" s="7"/>
      <c r="J288" s="7"/>
      <c r="K288" s="7"/>
      <c r="L288" s="7"/>
      <c r="M288" s="7"/>
      <c r="N288" s="7"/>
      <c r="O288" s="7"/>
      <c r="P288" s="7"/>
      <c r="Q288" s="7"/>
      <c r="R288" s="7"/>
      <c r="S288" s="7"/>
      <c r="T288" s="7"/>
      <c r="U288" s="7"/>
      <c r="V288" s="7"/>
      <c r="W288" s="7"/>
      <c r="X288" s="7"/>
      <c r="Y288" s="7"/>
      <c r="Z288" s="7"/>
      <c r="AA288" s="7"/>
      <c r="AB288" s="7"/>
    </row>
    <row r="289" spans="1:28" ht="15.75" customHeight="1">
      <c r="A289" s="3"/>
      <c r="B289" s="7"/>
      <c r="C289" s="3"/>
      <c r="D289" s="3"/>
      <c r="E289" s="3"/>
      <c r="F289" s="34"/>
      <c r="G289" s="34"/>
      <c r="H289" s="34"/>
      <c r="I289" s="7"/>
      <c r="J289" s="7"/>
      <c r="K289" s="7"/>
      <c r="L289" s="7"/>
      <c r="M289" s="7"/>
      <c r="N289" s="7"/>
      <c r="O289" s="7"/>
      <c r="P289" s="7"/>
      <c r="Q289" s="7"/>
      <c r="R289" s="7"/>
      <c r="S289" s="7"/>
      <c r="T289" s="7"/>
      <c r="U289" s="7"/>
      <c r="V289" s="7"/>
      <c r="W289" s="7"/>
      <c r="X289" s="7"/>
      <c r="Y289" s="7"/>
      <c r="Z289" s="7"/>
      <c r="AA289" s="7"/>
      <c r="AB289" s="7"/>
    </row>
    <row r="290" spans="1:28" ht="15.75" customHeight="1">
      <c r="A290" s="3"/>
      <c r="B290" s="7"/>
      <c r="C290" s="3"/>
      <c r="D290" s="3"/>
      <c r="E290" s="3"/>
      <c r="F290" s="34"/>
      <c r="G290" s="34"/>
      <c r="H290" s="34"/>
      <c r="I290" s="7"/>
      <c r="J290" s="7"/>
      <c r="K290" s="7"/>
      <c r="L290" s="7"/>
      <c r="M290" s="7"/>
      <c r="N290" s="7"/>
      <c r="O290" s="7"/>
      <c r="P290" s="7"/>
      <c r="Q290" s="7"/>
      <c r="R290" s="7"/>
      <c r="S290" s="7"/>
      <c r="T290" s="7"/>
      <c r="U290" s="7"/>
      <c r="V290" s="7"/>
      <c r="W290" s="7"/>
      <c r="X290" s="7"/>
      <c r="Y290" s="7"/>
      <c r="Z290" s="7"/>
      <c r="AA290" s="7"/>
      <c r="AB290" s="7"/>
    </row>
    <row r="291" spans="1:28" ht="15.75" customHeight="1">
      <c r="A291" s="3"/>
      <c r="B291" s="7"/>
      <c r="C291" s="3"/>
      <c r="D291" s="3"/>
      <c r="E291" s="3"/>
      <c r="F291" s="34"/>
      <c r="G291" s="34"/>
      <c r="H291" s="34"/>
      <c r="I291" s="7"/>
      <c r="J291" s="7"/>
      <c r="K291" s="7"/>
      <c r="L291" s="7"/>
      <c r="M291" s="7"/>
      <c r="N291" s="7"/>
      <c r="O291" s="7"/>
      <c r="P291" s="7"/>
      <c r="Q291" s="7"/>
      <c r="R291" s="7"/>
      <c r="S291" s="7"/>
      <c r="T291" s="7"/>
      <c r="U291" s="7"/>
      <c r="V291" s="7"/>
      <c r="W291" s="7"/>
      <c r="X291" s="7"/>
      <c r="Y291" s="7"/>
      <c r="Z291" s="7"/>
      <c r="AA291" s="7"/>
      <c r="AB291" s="7"/>
    </row>
    <row r="292" spans="1:28" ht="15.75" customHeight="1">
      <c r="A292" s="3"/>
      <c r="B292" s="7"/>
      <c r="C292" s="3"/>
      <c r="D292" s="3"/>
      <c r="E292" s="3"/>
      <c r="F292" s="34"/>
      <c r="G292" s="34"/>
      <c r="H292" s="34"/>
      <c r="I292" s="7"/>
      <c r="J292" s="7"/>
      <c r="K292" s="7"/>
      <c r="L292" s="7"/>
      <c r="M292" s="7"/>
      <c r="N292" s="7"/>
      <c r="O292" s="7"/>
      <c r="P292" s="7"/>
      <c r="Q292" s="7"/>
      <c r="R292" s="7"/>
      <c r="S292" s="7"/>
      <c r="T292" s="7"/>
      <c r="U292" s="7"/>
      <c r="V292" s="7"/>
      <c r="W292" s="7"/>
      <c r="X292" s="7"/>
      <c r="Y292" s="7"/>
      <c r="Z292" s="7"/>
      <c r="AA292" s="7"/>
      <c r="AB292" s="7"/>
    </row>
    <row r="293" spans="1:28" ht="15.75" customHeight="1">
      <c r="A293" s="3"/>
      <c r="B293" s="7"/>
      <c r="C293" s="3"/>
      <c r="D293" s="3"/>
      <c r="E293" s="3"/>
      <c r="F293" s="34"/>
      <c r="G293" s="34"/>
      <c r="H293" s="34"/>
      <c r="I293" s="7"/>
      <c r="J293" s="7"/>
      <c r="K293" s="7"/>
      <c r="L293" s="7"/>
      <c r="M293" s="7"/>
      <c r="N293" s="7"/>
      <c r="O293" s="7"/>
      <c r="P293" s="7"/>
      <c r="Q293" s="7"/>
      <c r="R293" s="7"/>
      <c r="S293" s="7"/>
      <c r="T293" s="7"/>
      <c r="U293" s="7"/>
      <c r="V293" s="7"/>
      <c r="W293" s="7"/>
      <c r="X293" s="7"/>
      <c r="Y293" s="7"/>
      <c r="Z293" s="7"/>
      <c r="AA293" s="7"/>
      <c r="AB293" s="7"/>
    </row>
    <row r="294" spans="1:28" ht="15.75" customHeight="1">
      <c r="A294" s="3"/>
      <c r="B294" s="7"/>
      <c r="C294" s="3"/>
      <c r="D294" s="3"/>
      <c r="E294" s="3"/>
      <c r="F294" s="34"/>
      <c r="G294" s="34"/>
      <c r="H294" s="34"/>
      <c r="I294" s="7"/>
      <c r="J294" s="7"/>
      <c r="K294" s="7"/>
      <c r="L294" s="7"/>
      <c r="M294" s="7"/>
      <c r="N294" s="7"/>
      <c r="O294" s="7"/>
      <c r="P294" s="7"/>
      <c r="Q294" s="7"/>
      <c r="R294" s="7"/>
      <c r="S294" s="7"/>
      <c r="T294" s="7"/>
      <c r="U294" s="7"/>
      <c r="V294" s="7"/>
      <c r="W294" s="7"/>
      <c r="X294" s="7"/>
      <c r="Y294" s="7"/>
      <c r="Z294" s="7"/>
      <c r="AA294" s="7"/>
      <c r="AB294" s="7"/>
    </row>
    <row r="295" spans="1:28" ht="15.75" customHeight="1">
      <c r="A295" s="3"/>
      <c r="B295" s="7"/>
      <c r="C295" s="3"/>
      <c r="D295" s="3"/>
      <c r="E295" s="3"/>
      <c r="F295" s="34"/>
      <c r="G295" s="34"/>
      <c r="H295" s="34"/>
      <c r="I295" s="7"/>
      <c r="J295" s="7"/>
      <c r="K295" s="7"/>
      <c r="L295" s="7"/>
      <c r="M295" s="7"/>
      <c r="N295" s="7"/>
      <c r="O295" s="7"/>
      <c r="P295" s="7"/>
      <c r="Q295" s="7"/>
      <c r="R295" s="7"/>
      <c r="S295" s="7"/>
      <c r="T295" s="7"/>
      <c r="U295" s="7"/>
      <c r="V295" s="7"/>
      <c r="W295" s="7"/>
      <c r="X295" s="7"/>
      <c r="Y295" s="7"/>
      <c r="Z295" s="7"/>
      <c r="AA295" s="7"/>
      <c r="AB295" s="7"/>
    </row>
    <row r="296" spans="1:28" ht="15.75" customHeight="1">
      <c r="A296" s="3"/>
      <c r="B296" s="7"/>
      <c r="C296" s="3"/>
      <c r="D296" s="3"/>
      <c r="E296" s="3"/>
      <c r="F296" s="34"/>
      <c r="G296" s="34"/>
      <c r="H296" s="34"/>
      <c r="I296" s="7"/>
      <c r="J296" s="7"/>
      <c r="K296" s="7"/>
      <c r="L296" s="7"/>
      <c r="M296" s="7"/>
      <c r="N296" s="7"/>
      <c r="O296" s="7"/>
      <c r="P296" s="7"/>
      <c r="Q296" s="7"/>
      <c r="R296" s="7"/>
      <c r="S296" s="7"/>
      <c r="T296" s="7"/>
      <c r="U296" s="7"/>
      <c r="V296" s="7"/>
      <c r="W296" s="7"/>
      <c r="X296" s="7"/>
      <c r="Y296" s="7"/>
      <c r="Z296" s="7"/>
      <c r="AA296" s="7"/>
      <c r="AB296" s="7"/>
    </row>
    <row r="297" spans="1:28" ht="15.75" customHeight="1">
      <c r="A297" s="3"/>
      <c r="B297" s="7"/>
      <c r="C297" s="3"/>
      <c r="D297" s="3"/>
      <c r="E297" s="3"/>
      <c r="F297" s="34"/>
      <c r="G297" s="34"/>
      <c r="H297" s="34"/>
      <c r="I297" s="7"/>
      <c r="J297" s="7"/>
      <c r="K297" s="7"/>
      <c r="L297" s="7"/>
      <c r="M297" s="7"/>
      <c r="N297" s="7"/>
      <c r="O297" s="7"/>
      <c r="P297" s="7"/>
      <c r="Q297" s="7"/>
      <c r="R297" s="7"/>
      <c r="S297" s="7"/>
      <c r="T297" s="7"/>
      <c r="U297" s="7"/>
      <c r="V297" s="7"/>
      <c r="W297" s="7"/>
      <c r="X297" s="7"/>
      <c r="Y297" s="7"/>
      <c r="Z297" s="7"/>
      <c r="AA297" s="7"/>
      <c r="AB297" s="7"/>
    </row>
    <row r="298" spans="1:28" ht="15.75" customHeight="1">
      <c r="A298" s="3"/>
      <c r="B298" s="7"/>
      <c r="C298" s="3"/>
      <c r="D298" s="3"/>
      <c r="E298" s="3"/>
      <c r="F298" s="34"/>
      <c r="G298" s="34"/>
      <c r="H298" s="34"/>
      <c r="I298" s="7"/>
      <c r="J298" s="7"/>
      <c r="K298" s="7"/>
      <c r="L298" s="7"/>
      <c r="M298" s="7"/>
      <c r="N298" s="7"/>
      <c r="O298" s="7"/>
      <c r="P298" s="7"/>
      <c r="Q298" s="7"/>
      <c r="R298" s="7"/>
      <c r="S298" s="7"/>
      <c r="T298" s="7"/>
      <c r="U298" s="7"/>
      <c r="V298" s="7"/>
      <c r="W298" s="7"/>
      <c r="X298" s="7"/>
      <c r="Y298" s="7"/>
      <c r="Z298" s="7"/>
      <c r="AA298" s="7"/>
      <c r="AB298" s="7"/>
    </row>
    <row r="299" spans="1:28" ht="15.75" customHeight="1">
      <c r="A299" s="3"/>
      <c r="B299" s="7"/>
      <c r="C299" s="3"/>
      <c r="D299" s="3"/>
      <c r="E299" s="3"/>
      <c r="F299" s="34"/>
      <c r="G299" s="34"/>
      <c r="H299" s="34"/>
      <c r="I299" s="7"/>
      <c r="J299" s="7"/>
      <c r="K299" s="7"/>
      <c r="L299" s="7"/>
      <c r="M299" s="7"/>
      <c r="N299" s="7"/>
      <c r="O299" s="7"/>
      <c r="P299" s="7"/>
      <c r="Q299" s="7"/>
      <c r="R299" s="7"/>
      <c r="S299" s="7"/>
      <c r="T299" s="7"/>
      <c r="U299" s="7"/>
      <c r="V299" s="7"/>
      <c r="W299" s="7"/>
      <c r="X299" s="7"/>
      <c r="Y299" s="7"/>
      <c r="Z299" s="7"/>
      <c r="AA299" s="7"/>
      <c r="AB299" s="7"/>
    </row>
    <row r="300" spans="1:28" ht="15.75" customHeight="1">
      <c r="A300" s="3"/>
      <c r="B300" s="7"/>
      <c r="C300" s="3"/>
      <c r="D300" s="3"/>
      <c r="E300" s="3"/>
      <c r="F300" s="34"/>
      <c r="G300" s="34"/>
      <c r="H300" s="34"/>
      <c r="I300" s="7"/>
      <c r="J300" s="7"/>
      <c r="K300" s="7"/>
      <c r="L300" s="7"/>
      <c r="M300" s="7"/>
      <c r="N300" s="7"/>
      <c r="O300" s="7"/>
      <c r="P300" s="7"/>
      <c r="Q300" s="7"/>
      <c r="R300" s="7"/>
      <c r="S300" s="7"/>
      <c r="T300" s="7"/>
      <c r="U300" s="7"/>
      <c r="V300" s="7"/>
      <c r="W300" s="7"/>
      <c r="X300" s="7"/>
      <c r="Y300" s="7"/>
      <c r="Z300" s="7"/>
      <c r="AA300" s="7"/>
      <c r="AB300" s="7"/>
    </row>
    <row r="301" spans="1:28" ht="15.75" customHeight="1">
      <c r="A301" s="3"/>
      <c r="B301" s="7"/>
      <c r="C301" s="3"/>
      <c r="D301" s="3"/>
      <c r="E301" s="3"/>
      <c r="F301" s="34"/>
      <c r="G301" s="34"/>
      <c r="H301" s="34"/>
      <c r="I301" s="7"/>
      <c r="J301" s="7"/>
      <c r="K301" s="7"/>
      <c r="L301" s="7"/>
      <c r="M301" s="7"/>
      <c r="N301" s="7"/>
      <c r="O301" s="7"/>
      <c r="P301" s="7"/>
      <c r="Q301" s="7"/>
      <c r="R301" s="7"/>
      <c r="S301" s="7"/>
      <c r="T301" s="7"/>
      <c r="U301" s="7"/>
      <c r="V301" s="7"/>
      <c r="W301" s="7"/>
      <c r="X301" s="7"/>
      <c r="Y301" s="7"/>
      <c r="Z301" s="7"/>
      <c r="AA301" s="7"/>
      <c r="AB301" s="7"/>
    </row>
    <row r="302" spans="1:28" ht="15.75" customHeight="1">
      <c r="A302" s="3"/>
      <c r="B302" s="7"/>
      <c r="C302" s="3"/>
      <c r="D302" s="3"/>
      <c r="E302" s="3"/>
      <c r="F302" s="34"/>
      <c r="G302" s="34"/>
      <c r="H302" s="34"/>
      <c r="I302" s="7"/>
      <c r="J302" s="7"/>
      <c r="K302" s="7"/>
      <c r="L302" s="7"/>
      <c r="M302" s="7"/>
      <c r="N302" s="7"/>
      <c r="O302" s="7"/>
      <c r="P302" s="7"/>
      <c r="Q302" s="7"/>
      <c r="R302" s="7"/>
      <c r="S302" s="7"/>
      <c r="T302" s="7"/>
      <c r="U302" s="7"/>
      <c r="V302" s="7"/>
      <c r="W302" s="7"/>
      <c r="X302" s="7"/>
      <c r="Y302" s="7"/>
      <c r="Z302" s="7"/>
      <c r="AA302" s="7"/>
      <c r="AB302" s="7"/>
    </row>
    <row r="303" spans="1:28" ht="15.75" customHeight="1">
      <c r="A303" s="3"/>
      <c r="B303" s="7"/>
      <c r="C303" s="3"/>
      <c r="D303" s="3"/>
      <c r="E303" s="3"/>
      <c r="F303" s="34"/>
      <c r="G303" s="34"/>
      <c r="H303" s="34"/>
      <c r="I303" s="7"/>
      <c r="J303" s="7"/>
      <c r="K303" s="7"/>
      <c r="L303" s="7"/>
      <c r="M303" s="7"/>
      <c r="N303" s="7"/>
      <c r="O303" s="7"/>
      <c r="P303" s="7"/>
      <c r="Q303" s="7"/>
      <c r="R303" s="7"/>
      <c r="S303" s="7"/>
      <c r="T303" s="7"/>
      <c r="U303" s="7"/>
      <c r="V303" s="7"/>
      <c r="W303" s="7"/>
      <c r="X303" s="7"/>
      <c r="Y303" s="7"/>
      <c r="Z303" s="7"/>
      <c r="AA303" s="7"/>
      <c r="AB303" s="7"/>
    </row>
    <row r="304" spans="1:28" ht="15.75" customHeight="1">
      <c r="A304" s="3"/>
      <c r="B304" s="7"/>
      <c r="C304" s="3"/>
      <c r="D304" s="3"/>
      <c r="E304" s="3"/>
      <c r="F304" s="34"/>
      <c r="G304" s="34"/>
      <c r="H304" s="34"/>
      <c r="I304" s="7"/>
      <c r="J304" s="7"/>
      <c r="K304" s="7"/>
      <c r="L304" s="7"/>
      <c r="M304" s="7"/>
      <c r="N304" s="7"/>
      <c r="O304" s="7"/>
      <c r="P304" s="7"/>
      <c r="Q304" s="7"/>
      <c r="R304" s="7"/>
      <c r="S304" s="7"/>
      <c r="T304" s="7"/>
      <c r="U304" s="7"/>
      <c r="V304" s="7"/>
      <c r="W304" s="7"/>
      <c r="X304" s="7"/>
      <c r="Y304" s="7"/>
      <c r="Z304" s="7"/>
      <c r="AA304" s="7"/>
      <c r="AB304" s="7"/>
    </row>
    <row r="305" spans="1:28" ht="15.75" customHeight="1">
      <c r="A305" s="3"/>
      <c r="B305" s="7"/>
      <c r="C305" s="3"/>
      <c r="D305" s="3"/>
      <c r="E305" s="3"/>
      <c r="F305" s="34"/>
      <c r="G305" s="34"/>
      <c r="H305" s="34"/>
      <c r="I305" s="7"/>
      <c r="J305" s="7"/>
      <c r="K305" s="7"/>
      <c r="L305" s="7"/>
      <c r="M305" s="7"/>
      <c r="N305" s="7"/>
      <c r="O305" s="7"/>
      <c r="P305" s="7"/>
      <c r="Q305" s="7"/>
      <c r="R305" s="7"/>
      <c r="S305" s="7"/>
      <c r="T305" s="7"/>
      <c r="U305" s="7"/>
      <c r="V305" s="7"/>
      <c r="W305" s="7"/>
      <c r="X305" s="7"/>
      <c r="Y305" s="7"/>
      <c r="Z305" s="7"/>
      <c r="AA305" s="7"/>
      <c r="AB305" s="7"/>
    </row>
    <row r="306" spans="1:28" ht="15.75" customHeight="1">
      <c r="A306" s="3"/>
      <c r="B306" s="7"/>
      <c r="C306" s="3"/>
      <c r="D306" s="3"/>
      <c r="E306" s="3"/>
      <c r="F306" s="34"/>
      <c r="G306" s="34"/>
      <c r="H306" s="34"/>
      <c r="I306" s="7"/>
      <c r="J306" s="7"/>
      <c r="K306" s="7"/>
      <c r="L306" s="7"/>
      <c r="M306" s="7"/>
      <c r="N306" s="7"/>
      <c r="O306" s="7"/>
      <c r="P306" s="7"/>
      <c r="Q306" s="7"/>
      <c r="R306" s="7"/>
      <c r="S306" s="7"/>
      <c r="T306" s="7"/>
      <c r="U306" s="7"/>
      <c r="V306" s="7"/>
      <c r="W306" s="7"/>
      <c r="X306" s="7"/>
      <c r="Y306" s="7"/>
      <c r="Z306" s="7"/>
      <c r="AA306" s="7"/>
      <c r="AB306" s="7"/>
    </row>
    <row r="307" spans="1:28" ht="15.75" customHeight="1">
      <c r="A307" s="3"/>
      <c r="B307" s="7"/>
      <c r="C307" s="3"/>
      <c r="D307" s="3"/>
      <c r="E307" s="3"/>
      <c r="F307" s="34"/>
      <c r="G307" s="34"/>
      <c r="H307" s="34"/>
      <c r="I307" s="7"/>
      <c r="J307" s="7"/>
      <c r="K307" s="7"/>
      <c r="L307" s="7"/>
      <c r="M307" s="7"/>
      <c r="N307" s="7"/>
      <c r="O307" s="7"/>
      <c r="P307" s="7"/>
      <c r="Q307" s="7"/>
      <c r="R307" s="7"/>
      <c r="S307" s="7"/>
      <c r="T307" s="7"/>
      <c r="U307" s="7"/>
      <c r="V307" s="7"/>
      <c r="W307" s="7"/>
      <c r="X307" s="7"/>
      <c r="Y307" s="7"/>
      <c r="Z307" s="7"/>
      <c r="AA307" s="7"/>
      <c r="AB307" s="7"/>
    </row>
    <row r="308" spans="1:28" ht="15.75" customHeight="1">
      <c r="A308" s="3"/>
      <c r="B308" s="7"/>
      <c r="C308" s="3"/>
      <c r="D308" s="3"/>
      <c r="E308" s="3"/>
      <c r="F308" s="34"/>
      <c r="G308" s="34"/>
      <c r="H308" s="34"/>
      <c r="I308" s="7"/>
      <c r="J308" s="7"/>
      <c r="K308" s="7"/>
      <c r="L308" s="7"/>
      <c r="M308" s="7"/>
      <c r="N308" s="7"/>
      <c r="O308" s="7"/>
      <c r="P308" s="7"/>
      <c r="Q308" s="7"/>
      <c r="R308" s="7"/>
      <c r="S308" s="7"/>
      <c r="T308" s="7"/>
      <c r="U308" s="7"/>
      <c r="V308" s="7"/>
      <c r="W308" s="7"/>
      <c r="X308" s="7"/>
      <c r="Y308" s="7"/>
      <c r="Z308" s="7"/>
      <c r="AA308" s="7"/>
      <c r="AB308" s="7"/>
    </row>
    <row r="309" spans="1:28" ht="15.75" customHeight="1">
      <c r="A309" s="3"/>
      <c r="B309" s="7"/>
      <c r="C309" s="3"/>
      <c r="D309" s="3"/>
      <c r="E309" s="3"/>
      <c r="F309" s="34"/>
      <c r="G309" s="34"/>
      <c r="H309" s="34"/>
      <c r="I309" s="7"/>
      <c r="J309" s="7"/>
      <c r="K309" s="7"/>
      <c r="L309" s="7"/>
      <c r="M309" s="7"/>
      <c r="N309" s="7"/>
      <c r="O309" s="7"/>
      <c r="P309" s="7"/>
      <c r="Q309" s="7"/>
      <c r="R309" s="7"/>
      <c r="S309" s="7"/>
      <c r="T309" s="7"/>
      <c r="U309" s="7"/>
      <c r="V309" s="7"/>
      <c r="W309" s="7"/>
      <c r="X309" s="7"/>
      <c r="Y309" s="7"/>
      <c r="Z309" s="7"/>
      <c r="AA309" s="7"/>
      <c r="AB309" s="7"/>
    </row>
    <row r="310" spans="1:28" ht="15.75" customHeight="1">
      <c r="A310" s="3"/>
      <c r="B310" s="7"/>
      <c r="C310" s="3"/>
      <c r="D310" s="3"/>
      <c r="E310" s="3"/>
      <c r="F310" s="34"/>
      <c r="G310" s="34"/>
      <c r="H310" s="34"/>
      <c r="I310" s="7"/>
      <c r="J310" s="7"/>
      <c r="K310" s="7"/>
      <c r="L310" s="7"/>
      <c r="M310" s="7"/>
      <c r="N310" s="7"/>
      <c r="O310" s="7"/>
      <c r="P310" s="7"/>
      <c r="Q310" s="7"/>
      <c r="R310" s="7"/>
      <c r="S310" s="7"/>
      <c r="T310" s="7"/>
      <c r="U310" s="7"/>
      <c r="V310" s="7"/>
      <c r="W310" s="7"/>
      <c r="X310" s="7"/>
      <c r="Y310" s="7"/>
      <c r="Z310" s="7"/>
      <c r="AA310" s="7"/>
      <c r="AB310" s="7"/>
    </row>
    <row r="311" spans="1:28" ht="15.75" customHeight="1">
      <c r="A311" s="3"/>
      <c r="B311" s="7"/>
      <c r="C311" s="3"/>
      <c r="D311" s="3"/>
      <c r="E311" s="3"/>
      <c r="F311" s="34"/>
      <c r="G311" s="34"/>
      <c r="H311" s="34"/>
      <c r="I311" s="7"/>
      <c r="J311" s="7"/>
      <c r="K311" s="7"/>
      <c r="L311" s="7"/>
      <c r="M311" s="7"/>
      <c r="N311" s="7"/>
      <c r="O311" s="7"/>
      <c r="P311" s="7"/>
      <c r="Q311" s="7"/>
      <c r="R311" s="7"/>
      <c r="S311" s="7"/>
      <c r="T311" s="7"/>
      <c r="U311" s="7"/>
      <c r="V311" s="7"/>
      <c r="W311" s="7"/>
      <c r="X311" s="7"/>
      <c r="Y311" s="7"/>
      <c r="Z311" s="7"/>
      <c r="AA311" s="7"/>
      <c r="AB311" s="7"/>
    </row>
    <row r="312" spans="1:28" ht="15.75" customHeight="1">
      <c r="A312" s="3"/>
      <c r="B312" s="7"/>
      <c r="C312" s="3"/>
      <c r="D312" s="3"/>
      <c r="E312" s="3"/>
      <c r="F312" s="34"/>
      <c r="G312" s="34"/>
      <c r="H312" s="34"/>
      <c r="I312" s="7"/>
      <c r="J312" s="7"/>
      <c r="K312" s="7"/>
      <c r="L312" s="7"/>
      <c r="M312" s="7"/>
      <c r="N312" s="7"/>
      <c r="O312" s="7"/>
      <c r="P312" s="7"/>
      <c r="Q312" s="7"/>
      <c r="R312" s="7"/>
      <c r="S312" s="7"/>
      <c r="T312" s="7"/>
      <c r="U312" s="7"/>
      <c r="V312" s="7"/>
      <c r="W312" s="7"/>
      <c r="X312" s="7"/>
      <c r="Y312" s="7"/>
      <c r="Z312" s="7"/>
      <c r="AA312" s="7"/>
      <c r="AB312" s="7"/>
    </row>
    <row r="313" spans="1:28" ht="15.75" customHeight="1">
      <c r="A313" s="3"/>
      <c r="B313" s="7"/>
      <c r="C313" s="3"/>
      <c r="D313" s="3"/>
      <c r="E313" s="3"/>
      <c r="F313" s="34"/>
      <c r="G313" s="34"/>
      <c r="H313" s="34"/>
      <c r="I313" s="7"/>
      <c r="J313" s="7"/>
      <c r="K313" s="7"/>
      <c r="L313" s="7"/>
      <c r="M313" s="7"/>
      <c r="N313" s="7"/>
      <c r="O313" s="7"/>
      <c r="P313" s="7"/>
      <c r="Q313" s="7"/>
      <c r="R313" s="7"/>
      <c r="S313" s="7"/>
      <c r="T313" s="7"/>
      <c r="U313" s="7"/>
      <c r="V313" s="7"/>
      <c r="W313" s="7"/>
      <c r="X313" s="7"/>
      <c r="Y313" s="7"/>
      <c r="Z313" s="7"/>
      <c r="AA313" s="7"/>
      <c r="AB313" s="7"/>
    </row>
    <row r="314" spans="1:28" ht="15.75" customHeight="1">
      <c r="A314" s="3"/>
      <c r="B314" s="7"/>
      <c r="C314" s="3"/>
      <c r="D314" s="3"/>
      <c r="E314" s="3"/>
      <c r="F314" s="34"/>
      <c r="G314" s="34"/>
      <c r="H314" s="34"/>
      <c r="I314" s="7"/>
      <c r="J314" s="7"/>
      <c r="K314" s="7"/>
      <c r="L314" s="7"/>
      <c r="M314" s="7"/>
      <c r="N314" s="7"/>
      <c r="O314" s="7"/>
      <c r="P314" s="7"/>
      <c r="Q314" s="7"/>
      <c r="R314" s="7"/>
      <c r="S314" s="7"/>
      <c r="T314" s="7"/>
      <c r="U314" s="7"/>
      <c r="V314" s="7"/>
      <c r="W314" s="7"/>
      <c r="X314" s="7"/>
      <c r="Y314" s="7"/>
      <c r="Z314" s="7"/>
      <c r="AA314" s="7"/>
      <c r="AB314" s="7"/>
    </row>
    <row r="315" spans="1:28" ht="15.75" customHeight="1">
      <c r="A315" s="3"/>
      <c r="B315" s="7"/>
      <c r="C315" s="3"/>
      <c r="D315" s="3"/>
      <c r="E315" s="3"/>
      <c r="F315" s="34"/>
      <c r="G315" s="34"/>
      <c r="H315" s="34"/>
      <c r="I315" s="7"/>
      <c r="J315" s="7"/>
      <c r="K315" s="7"/>
      <c r="L315" s="7"/>
      <c r="M315" s="7"/>
      <c r="N315" s="7"/>
      <c r="O315" s="7"/>
      <c r="P315" s="7"/>
      <c r="Q315" s="7"/>
      <c r="R315" s="7"/>
      <c r="S315" s="7"/>
      <c r="T315" s="7"/>
      <c r="U315" s="7"/>
      <c r="V315" s="7"/>
      <c r="W315" s="7"/>
      <c r="X315" s="7"/>
      <c r="Y315" s="7"/>
      <c r="Z315" s="7"/>
      <c r="AA315" s="7"/>
      <c r="AB315" s="7"/>
    </row>
    <row r="316" spans="1:28" ht="15.75" customHeight="1">
      <c r="A316" s="3"/>
      <c r="B316" s="7"/>
      <c r="C316" s="3"/>
      <c r="D316" s="3"/>
      <c r="E316" s="3"/>
      <c r="F316" s="34"/>
      <c r="G316" s="34"/>
      <c r="H316" s="34"/>
      <c r="I316" s="7"/>
      <c r="J316" s="7"/>
      <c r="K316" s="7"/>
      <c r="L316" s="7"/>
      <c r="M316" s="7"/>
      <c r="N316" s="7"/>
      <c r="O316" s="7"/>
      <c r="P316" s="7"/>
      <c r="Q316" s="7"/>
      <c r="R316" s="7"/>
      <c r="S316" s="7"/>
      <c r="T316" s="7"/>
      <c r="U316" s="7"/>
      <c r="V316" s="7"/>
      <c r="W316" s="7"/>
      <c r="X316" s="7"/>
      <c r="Y316" s="7"/>
      <c r="Z316" s="7"/>
      <c r="AA316" s="7"/>
      <c r="AB316" s="7"/>
    </row>
    <row r="317" spans="1:28" ht="15.75" customHeight="1">
      <c r="A317" s="3"/>
      <c r="B317" s="7"/>
      <c r="C317" s="3"/>
      <c r="D317" s="3"/>
      <c r="E317" s="3"/>
      <c r="F317" s="34"/>
      <c r="G317" s="34"/>
      <c r="H317" s="34"/>
      <c r="I317" s="7"/>
      <c r="J317" s="7"/>
      <c r="K317" s="7"/>
      <c r="L317" s="7"/>
      <c r="M317" s="7"/>
      <c r="N317" s="7"/>
      <c r="O317" s="7"/>
      <c r="P317" s="7"/>
      <c r="Q317" s="7"/>
      <c r="R317" s="7"/>
      <c r="S317" s="7"/>
      <c r="T317" s="7"/>
      <c r="U317" s="7"/>
      <c r="V317" s="7"/>
      <c r="W317" s="7"/>
      <c r="X317" s="7"/>
      <c r="Y317" s="7"/>
      <c r="Z317" s="7"/>
      <c r="AA317" s="7"/>
      <c r="AB317" s="7"/>
    </row>
    <row r="318" spans="1:28" ht="15.75" customHeight="1">
      <c r="A318" s="3"/>
      <c r="B318" s="7"/>
      <c r="C318" s="3"/>
      <c r="D318" s="3"/>
      <c r="E318" s="3"/>
      <c r="F318" s="34"/>
      <c r="G318" s="34"/>
      <c r="H318" s="34"/>
      <c r="I318" s="7"/>
      <c r="J318" s="7"/>
      <c r="K318" s="7"/>
      <c r="L318" s="7"/>
      <c r="M318" s="7"/>
      <c r="N318" s="7"/>
      <c r="O318" s="7"/>
      <c r="P318" s="7"/>
      <c r="Q318" s="7"/>
      <c r="R318" s="7"/>
      <c r="S318" s="7"/>
      <c r="T318" s="7"/>
      <c r="U318" s="7"/>
      <c r="V318" s="7"/>
      <c r="W318" s="7"/>
      <c r="X318" s="7"/>
      <c r="Y318" s="7"/>
      <c r="Z318" s="7"/>
      <c r="AA318" s="7"/>
      <c r="AB318" s="7"/>
    </row>
    <row r="319" spans="1:28" ht="15.75" customHeight="1">
      <c r="A319" s="3"/>
      <c r="B319" s="7"/>
      <c r="C319" s="3"/>
      <c r="D319" s="3"/>
      <c r="E319" s="3"/>
      <c r="F319" s="34"/>
      <c r="G319" s="34"/>
      <c r="H319" s="34"/>
      <c r="I319" s="7"/>
      <c r="J319" s="7"/>
      <c r="K319" s="7"/>
      <c r="L319" s="7"/>
      <c r="M319" s="7"/>
      <c r="N319" s="7"/>
      <c r="O319" s="7"/>
      <c r="P319" s="7"/>
      <c r="Q319" s="7"/>
      <c r="R319" s="7"/>
      <c r="S319" s="7"/>
      <c r="T319" s="7"/>
      <c r="U319" s="7"/>
      <c r="V319" s="7"/>
      <c r="W319" s="7"/>
      <c r="X319" s="7"/>
      <c r="Y319" s="7"/>
      <c r="Z319" s="7"/>
      <c r="AA319" s="7"/>
      <c r="AB319" s="7"/>
    </row>
    <row r="320" spans="1:28" ht="15.75" customHeight="1">
      <c r="A320" s="3"/>
      <c r="B320" s="7"/>
      <c r="C320" s="3"/>
      <c r="D320" s="3"/>
      <c r="E320" s="3"/>
      <c r="F320" s="34"/>
      <c r="G320" s="34"/>
      <c r="H320" s="34"/>
      <c r="I320" s="7"/>
      <c r="J320" s="7"/>
      <c r="K320" s="7"/>
      <c r="L320" s="7"/>
      <c r="M320" s="7"/>
      <c r="N320" s="7"/>
      <c r="O320" s="7"/>
      <c r="P320" s="7"/>
      <c r="Q320" s="7"/>
      <c r="R320" s="7"/>
      <c r="S320" s="7"/>
      <c r="T320" s="7"/>
      <c r="U320" s="7"/>
      <c r="V320" s="7"/>
      <c r="W320" s="7"/>
      <c r="X320" s="7"/>
      <c r="Y320" s="7"/>
      <c r="Z320" s="7"/>
      <c r="AA320" s="7"/>
      <c r="AB320" s="7"/>
    </row>
    <row r="321" spans="1:28" ht="15.75" customHeight="1">
      <c r="A321" s="3"/>
      <c r="B321" s="7"/>
      <c r="C321" s="3"/>
      <c r="D321" s="3"/>
      <c r="E321" s="3"/>
      <c r="F321" s="34"/>
      <c r="G321" s="34"/>
      <c r="H321" s="34"/>
      <c r="I321" s="7"/>
      <c r="J321" s="7"/>
      <c r="K321" s="7"/>
      <c r="L321" s="7"/>
      <c r="M321" s="7"/>
      <c r="N321" s="7"/>
      <c r="O321" s="7"/>
      <c r="P321" s="7"/>
      <c r="Q321" s="7"/>
      <c r="R321" s="7"/>
      <c r="S321" s="7"/>
      <c r="T321" s="7"/>
      <c r="U321" s="7"/>
      <c r="V321" s="7"/>
      <c r="W321" s="7"/>
      <c r="X321" s="7"/>
      <c r="Y321" s="7"/>
      <c r="Z321" s="7"/>
      <c r="AA321" s="7"/>
      <c r="AB321" s="7"/>
    </row>
    <row r="322" spans="1:28" ht="15.75" customHeight="1">
      <c r="A322" s="3"/>
      <c r="B322" s="7"/>
      <c r="C322" s="3"/>
      <c r="D322" s="3"/>
      <c r="E322" s="3"/>
      <c r="F322" s="34"/>
      <c r="G322" s="34"/>
      <c r="H322" s="34"/>
      <c r="I322" s="7"/>
      <c r="J322" s="7"/>
      <c r="K322" s="7"/>
      <c r="L322" s="7"/>
      <c r="M322" s="7"/>
      <c r="N322" s="7"/>
      <c r="O322" s="7"/>
      <c r="P322" s="7"/>
      <c r="Q322" s="7"/>
      <c r="R322" s="7"/>
      <c r="S322" s="7"/>
      <c r="T322" s="7"/>
      <c r="U322" s="7"/>
      <c r="V322" s="7"/>
      <c r="W322" s="7"/>
      <c r="X322" s="7"/>
      <c r="Y322" s="7"/>
      <c r="Z322" s="7"/>
      <c r="AA322" s="7"/>
      <c r="AB322" s="7"/>
    </row>
    <row r="323" spans="1:28" ht="15.75" customHeight="1">
      <c r="A323" s="3"/>
      <c r="B323" s="7"/>
      <c r="C323" s="3"/>
      <c r="D323" s="3"/>
      <c r="E323" s="3"/>
      <c r="F323" s="34"/>
      <c r="G323" s="34"/>
      <c r="H323" s="34"/>
      <c r="I323" s="7"/>
      <c r="J323" s="7"/>
      <c r="K323" s="7"/>
      <c r="L323" s="7"/>
      <c r="M323" s="7"/>
      <c r="N323" s="7"/>
      <c r="O323" s="7"/>
      <c r="P323" s="7"/>
      <c r="Q323" s="7"/>
      <c r="R323" s="7"/>
      <c r="S323" s="7"/>
      <c r="T323" s="7"/>
      <c r="U323" s="7"/>
      <c r="V323" s="7"/>
      <c r="W323" s="7"/>
      <c r="X323" s="7"/>
      <c r="Y323" s="7"/>
      <c r="Z323" s="7"/>
      <c r="AA323" s="7"/>
      <c r="AB323" s="7"/>
    </row>
    <row r="324" spans="1:28" ht="15.75" customHeight="1">
      <c r="A324" s="3"/>
      <c r="B324" s="7"/>
      <c r="C324" s="3"/>
      <c r="D324" s="3"/>
      <c r="E324" s="3"/>
      <c r="F324" s="34"/>
      <c r="G324" s="34"/>
      <c r="H324" s="34"/>
      <c r="I324" s="7"/>
      <c r="J324" s="7"/>
      <c r="K324" s="7"/>
      <c r="L324" s="7"/>
      <c r="M324" s="7"/>
      <c r="N324" s="7"/>
      <c r="O324" s="7"/>
      <c r="P324" s="7"/>
      <c r="Q324" s="7"/>
      <c r="R324" s="7"/>
      <c r="S324" s="7"/>
      <c r="T324" s="7"/>
      <c r="U324" s="7"/>
      <c r="V324" s="7"/>
      <c r="W324" s="7"/>
      <c r="X324" s="7"/>
      <c r="Y324" s="7"/>
      <c r="Z324" s="7"/>
      <c r="AA324" s="7"/>
      <c r="AB324" s="7"/>
    </row>
    <row r="325" spans="1:28" ht="15.75" customHeight="1">
      <c r="A325" s="3"/>
      <c r="B325" s="7"/>
      <c r="C325" s="3"/>
      <c r="D325" s="3"/>
      <c r="E325" s="3"/>
      <c r="F325" s="34"/>
      <c r="G325" s="34"/>
      <c r="H325" s="34"/>
      <c r="I325" s="7"/>
      <c r="J325" s="7"/>
      <c r="K325" s="7"/>
      <c r="L325" s="7"/>
      <c r="M325" s="7"/>
      <c r="N325" s="7"/>
      <c r="O325" s="7"/>
      <c r="P325" s="7"/>
      <c r="Q325" s="7"/>
      <c r="R325" s="7"/>
      <c r="S325" s="7"/>
      <c r="T325" s="7"/>
      <c r="U325" s="7"/>
      <c r="V325" s="7"/>
      <c r="W325" s="7"/>
      <c r="X325" s="7"/>
      <c r="Y325" s="7"/>
      <c r="Z325" s="7"/>
      <c r="AA325" s="7"/>
      <c r="AB325" s="7"/>
    </row>
    <row r="326" spans="1:28" ht="15.75" customHeight="1">
      <c r="A326" s="3"/>
      <c r="B326" s="7"/>
      <c r="C326" s="3"/>
      <c r="D326" s="3"/>
      <c r="E326" s="3"/>
      <c r="F326" s="34"/>
      <c r="G326" s="34"/>
      <c r="H326" s="34"/>
      <c r="I326" s="7"/>
      <c r="J326" s="7"/>
      <c r="K326" s="7"/>
      <c r="L326" s="7"/>
      <c r="M326" s="7"/>
      <c r="N326" s="7"/>
      <c r="O326" s="7"/>
      <c r="P326" s="7"/>
      <c r="Q326" s="7"/>
      <c r="R326" s="7"/>
      <c r="S326" s="7"/>
      <c r="T326" s="7"/>
      <c r="U326" s="7"/>
      <c r="V326" s="7"/>
      <c r="W326" s="7"/>
      <c r="X326" s="7"/>
      <c r="Y326" s="7"/>
      <c r="Z326" s="7"/>
      <c r="AA326" s="7"/>
      <c r="AB326" s="7"/>
    </row>
    <row r="327" spans="1:28" ht="15.75" customHeight="1">
      <c r="A327" s="3"/>
      <c r="B327" s="7"/>
      <c r="C327" s="3"/>
      <c r="D327" s="3"/>
      <c r="E327" s="3"/>
      <c r="F327" s="34"/>
      <c r="G327" s="34"/>
      <c r="H327" s="34"/>
      <c r="I327" s="7"/>
      <c r="J327" s="7"/>
      <c r="K327" s="7"/>
      <c r="L327" s="7"/>
      <c r="M327" s="7"/>
      <c r="N327" s="7"/>
      <c r="O327" s="7"/>
      <c r="P327" s="7"/>
      <c r="Q327" s="7"/>
      <c r="R327" s="7"/>
      <c r="S327" s="7"/>
      <c r="T327" s="7"/>
      <c r="U327" s="7"/>
      <c r="V327" s="7"/>
      <c r="W327" s="7"/>
      <c r="X327" s="7"/>
      <c r="Y327" s="7"/>
      <c r="Z327" s="7"/>
      <c r="AA327" s="7"/>
      <c r="AB327" s="7"/>
    </row>
    <row r="328" spans="1:28" ht="15.75" customHeight="1">
      <c r="A328" s="3"/>
      <c r="B328" s="7"/>
      <c r="C328" s="3"/>
      <c r="D328" s="3"/>
      <c r="E328" s="3"/>
      <c r="F328" s="34"/>
      <c r="G328" s="34"/>
      <c r="H328" s="34"/>
      <c r="I328" s="7"/>
      <c r="J328" s="7"/>
      <c r="K328" s="7"/>
      <c r="L328" s="7"/>
      <c r="M328" s="7"/>
      <c r="N328" s="7"/>
      <c r="O328" s="7"/>
      <c r="P328" s="7"/>
      <c r="Q328" s="7"/>
      <c r="R328" s="7"/>
      <c r="S328" s="7"/>
      <c r="T328" s="7"/>
      <c r="U328" s="7"/>
      <c r="V328" s="7"/>
      <c r="W328" s="7"/>
      <c r="X328" s="7"/>
      <c r="Y328" s="7"/>
      <c r="Z328" s="7"/>
      <c r="AA328" s="7"/>
      <c r="AB328" s="7"/>
    </row>
    <row r="329" spans="1:28" ht="15.75" customHeight="1">
      <c r="A329" s="3"/>
      <c r="B329" s="7"/>
      <c r="C329" s="3"/>
      <c r="D329" s="3"/>
      <c r="E329" s="3"/>
      <c r="F329" s="34"/>
      <c r="G329" s="34"/>
      <c r="H329" s="34"/>
      <c r="I329" s="7"/>
      <c r="J329" s="7"/>
      <c r="K329" s="7"/>
      <c r="L329" s="7"/>
      <c r="M329" s="7"/>
      <c r="N329" s="7"/>
      <c r="O329" s="7"/>
      <c r="P329" s="7"/>
      <c r="Q329" s="7"/>
      <c r="R329" s="7"/>
      <c r="S329" s="7"/>
      <c r="T329" s="7"/>
      <c r="U329" s="7"/>
      <c r="V329" s="7"/>
      <c r="W329" s="7"/>
      <c r="X329" s="7"/>
      <c r="Y329" s="7"/>
      <c r="Z329" s="7"/>
      <c r="AA329" s="7"/>
      <c r="AB329" s="7"/>
    </row>
    <row r="330" spans="1:28" ht="15.75" customHeight="1">
      <c r="A330" s="3"/>
      <c r="B330" s="7"/>
      <c r="C330" s="3"/>
      <c r="D330" s="3"/>
      <c r="E330" s="3"/>
      <c r="F330" s="34"/>
      <c r="G330" s="34"/>
      <c r="H330" s="34"/>
      <c r="I330" s="7"/>
      <c r="J330" s="7"/>
      <c r="K330" s="7"/>
      <c r="L330" s="7"/>
      <c r="M330" s="7"/>
      <c r="N330" s="7"/>
      <c r="O330" s="7"/>
      <c r="P330" s="7"/>
      <c r="Q330" s="7"/>
      <c r="R330" s="7"/>
      <c r="S330" s="7"/>
      <c r="T330" s="7"/>
      <c r="U330" s="7"/>
      <c r="V330" s="7"/>
      <c r="W330" s="7"/>
      <c r="X330" s="7"/>
      <c r="Y330" s="7"/>
      <c r="Z330" s="7"/>
      <c r="AA330" s="7"/>
      <c r="AB330" s="7"/>
    </row>
    <row r="331" spans="1:28" ht="15.75" customHeight="1">
      <c r="A331" s="3"/>
      <c r="B331" s="7"/>
      <c r="C331" s="3"/>
      <c r="D331" s="3"/>
      <c r="E331" s="3"/>
      <c r="F331" s="34"/>
      <c r="G331" s="34"/>
      <c r="H331" s="34"/>
      <c r="I331" s="7"/>
      <c r="J331" s="7"/>
      <c r="K331" s="7"/>
      <c r="L331" s="7"/>
      <c r="M331" s="7"/>
      <c r="N331" s="7"/>
      <c r="O331" s="7"/>
      <c r="P331" s="7"/>
      <c r="Q331" s="7"/>
      <c r="R331" s="7"/>
      <c r="S331" s="7"/>
      <c r="T331" s="7"/>
      <c r="U331" s="7"/>
      <c r="V331" s="7"/>
      <c r="W331" s="7"/>
      <c r="X331" s="7"/>
      <c r="Y331" s="7"/>
      <c r="Z331" s="7"/>
      <c r="AA331" s="7"/>
      <c r="AB331" s="7"/>
    </row>
    <row r="332" spans="1:28" ht="15.75" customHeight="1">
      <c r="A332" s="3"/>
      <c r="B332" s="7"/>
      <c r="C332" s="3"/>
      <c r="D332" s="3"/>
      <c r="E332" s="3"/>
      <c r="F332" s="34"/>
      <c r="G332" s="34"/>
      <c r="H332" s="34"/>
      <c r="I332" s="7"/>
      <c r="J332" s="7"/>
      <c r="K332" s="7"/>
      <c r="L332" s="7"/>
      <c r="M332" s="7"/>
      <c r="N332" s="7"/>
      <c r="O332" s="7"/>
      <c r="P332" s="7"/>
      <c r="Q332" s="7"/>
      <c r="R332" s="7"/>
      <c r="S332" s="7"/>
      <c r="T332" s="7"/>
      <c r="U332" s="7"/>
      <c r="V332" s="7"/>
      <c r="W332" s="7"/>
      <c r="X332" s="7"/>
      <c r="Y332" s="7"/>
      <c r="Z332" s="7"/>
      <c r="AA332" s="7"/>
      <c r="AB332" s="7"/>
    </row>
    <row r="333" spans="1:28" ht="15.75" customHeight="1">
      <c r="A333" s="3"/>
      <c r="B333" s="7"/>
      <c r="C333" s="3"/>
      <c r="D333" s="3"/>
      <c r="E333" s="3"/>
      <c r="F333" s="34"/>
      <c r="G333" s="34"/>
      <c r="H333" s="34"/>
      <c r="I333" s="7"/>
      <c r="J333" s="7"/>
      <c r="K333" s="7"/>
      <c r="L333" s="7"/>
      <c r="M333" s="7"/>
      <c r="N333" s="7"/>
      <c r="O333" s="7"/>
      <c r="P333" s="7"/>
      <c r="Q333" s="7"/>
      <c r="R333" s="7"/>
      <c r="S333" s="7"/>
      <c r="T333" s="7"/>
      <c r="U333" s="7"/>
      <c r="V333" s="7"/>
      <c r="W333" s="7"/>
      <c r="X333" s="7"/>
      <c r="Y333" s="7"/>
      <c r="Z333" s="7"/>
      <c r="AA333" s="7"/>
      <c r="AB333" s="7"/>
    </row>
    <row r="334" spans="1:28" ht="15.75" customHeight="1">
      <c r="A334" s="3"/>
      <c r="B334" s="7"/>
      <c r="C334" s="3"/>
      <c r="D334" s="3"/>
      <c r="E334" s="3"/>
      <c r="F334" s="34"/>
      <c r="G334" s="34"/>
      <c r="H334" s="34"/>
      <c r="I334" s="7"/>
      <c r="J334" s="7"/>
      <c r="K334" s="7"/>
      <c r="L334" s="7"/>
      <c r="M334" s="7"/>
      <c r="N334" s="7"/>
      <c r="O334" s="7"/>
      <c r="P334" s="7"/>
      <c r="Q334" s="7"/>
      <c r="R334" s="7"/>
      <c r="S334" s="7"/>
      <c r="T334" s="7"/>
      <c r="U334" s="7"/>
      <c r="V334" s="7"/>
      <c r="W334" s="7"/>
      <c r="X334" s="7"/>
      <c r="Y334" s="7"/>
      <c r="Z334" s="7"/>
      <c r="AA334" s="7"/>
      <c r="AB334" s="7"/>
    </row>
    <row r="335" spans="1:28" ht="15.75" customHeight="1">
      <c r="A335" s="3"/>
      <c r="B335" s="7"/>
      <c r="C335" s="3"/>
      <c r="D335" s="3"/>
      <c r="E335" s="3"/>
      <c r="F335" s="34"/>
      <c r="G335" s="34"/>
      <c r="H335" s="34"/>
      <c r="I335" s="7"/>
      <c r="J335" s="7"/>
      <c r="K335" s="7"/>
      <c r="L335" s="7"/>
      <c r="M335" s="7"/>
      <c r="N335" s="7"/>
      <c r="O335" s="7"/>
      <c r="P335" s="7"/>
      <c r="Q335" s="7"/>
      <c r="R335" s="7"/>
      <c r="S335" s="7"/>
      <c r="T335" s="7"/>
      <c r="U335" s="7"/>
      <c r="V335" s="7"/>
      <c r="W335" s="7"/>
      <c r="X335" s="7"/>
      <c r="Y335" s="7"/>
      <c r="Z335" s="7"/>
      <c r="AA335" s="7"/>
      <c r="AB335" s="7"/>
    </row>
    <row r="336" spans="1:28" ht="15.75" customHeight="1">
      <c r="A336" s="3"/>
      <c r="B336" s="7"/>
      <c r="C336" s="3"/>
      <c r="D336" s="3"/>
      <c r="E336" s="3"/>
      <c r="F336" s="34"/>
      <c r="G336" s="34"/>
      <c r="H336" s="34"/>
      <c r="I336" s="7"/>
      <c r="J336" s="7"/>
      <c r="K336" s="7"/>
      <c r="L336" s="7"/>
      <c r="M336" s="7"/>
      <c r="N336" s="7"/>
      <c r="O336" s="7"/>
      <c r="P336" s="7"/>
      <c r="Q336" s="7"/>
      <c r="R336" s="7"/>
      <c r="S336" s="7"/>
      <c r="T336" s="7"/>
      <c r="U336" s="7"/>
      <c r="V336" s="7"/>
      <c r="W336" s="7"/>
      <c r="X336" s="7"/>
      <c r="Y336" s="7"/>
      <c r="Z336" s="7"/>
      <c r="AA336" s="7"/>
      <c r="AB336" s="7"/>
    </row>
    <row r="337" spans="1:28" ht="15.75" customHeight="1">
      <c r="A337" s="3"/>
      <c r="B337" s="7"/>
      <c r="C337" s="3"/>
      <c r="D337" s="3"/>
      <c r="E337" s="3"/>
      <c r="F337" s="34"/>
      <c r="G337" s="34"/>
      <c r="H337" s="34"/>
      <c r="I337" s="7"/>
      <c r="J337" s="7"/>
      <c r="K337" s="7"/>
      <c r="L337" s="7"/>
      <c r="M337" s="7"/>
      <c r="N337" s="7"/>
      <c r="O337" s="7"/>
      <c r="P337" s="7"/>
      <c r="Q337" s="7"/>
      <c r="R337" s="7"/>
      <c r="S337" s="7"/>
      <c r="T337" s="7"/>
      <c r="U337" s="7"/>
      <c r="V337" s="7"/>
      <c r="W337" s="7"/>
      <c r="X337" s="7"/>
      <c r="Y337" s="7"/>
      <c r="Z337" s="7"/>
      <c r="AA337" s="7"/>
      <c r="AB337" s="7"/>
    </row>
    <row r="338" spans="1:28" ht="15.75" customHeight="1">
      <c r="A338" s="3"/>
      <c r="B338" s="7"/>
      <c r="C338" s="3"/>
      <c r="D338" s="3"/>
      <c r="E338" s="3"/>
      <c r="F338" s="34"/>
      <c r="G338" s="34"/>
      <c r="H338" s="34"/>
      <c r="I338" s="7"/>
      <c r="J338" s="7"/>
      <c r="K338" s="7"/>
      <c r="L338" s="7"/>
      <c r="M338" s="7"/>
      <c r="N338" s="7"/>
      <c r="O338" s="7"/>
      <c r="P338" s="7"/>
      <c r="Q338" s="7"/>
      <c r="R338" s="7"/>
      <c r="S338" s="7"/>
      <c r="T338" s="7"/>
      <c r="U338" s="7"/>
      <c r="V338" s="7"/>
      <c r="W338" s="7"/>
      <c r="X338" s="7"/>
      <c r="Y338" s="7"/>
      <c r="Z338" s="7"/>
      <c r="AA338" s="7"/>
      <c r="AB338" s="7"/>
    </row>
    <row r="339" spans="1:28" ht="15.75" customHeight="1">
      <c r="A339" s="3"/>
      <c r="B339" s="7"/>
      <c r="C339" s="3"/>
      <c r="D339" s="3"/>
      <c r="E339" s="3"/>
      <c r="F339" s="34"/>
      <c r="G339" s="34"/>
      <c r="H339" s="34"/>
      <c r="I339" s="7"/>
      <c r="J339" s="7"/>
      <c r="K339" s="7"/>
      <c r="L339" s="7"/>
      <c r="M339" s="7"/>
      <c r="N339" s="7"/>
      <c r="O339" s="7"/>
      <c r="P339" s="7"/>
      <c r="Q339" s="7"/>
      <c r="R339" s="7"/>
      <c r="S339" s="7"/>
      <c r="T339" s="7"/>
      <c r="U339" s="7"/>
      <c r="V339" s="7"/>
      <c r="W339" s="7"/>
      <c r="X339" s="7"/>
      <c r="Y339" s="7"/>
      <c r="Z339" s="7"/>
      <c r="AA339" s="7"/>
      <c r="AB339" s="7"/>
    </row>
    <row r="340" spans="1:28" ht="15.75" customHeight="1">
      <c r="A340" s="3"/>
      <c r="B340" s="7"/>
      <c r="C340" s="3"/>
      <c r="D340" s="3"/>
      <c r="E340" s="3"/>
      <c r="F340" s="34"/>
      <c r="G340" s="34"/>
      <c r="H340" s="34"/>
      <c r="I340" s="7"/>
      <c r="J340" s="7"/>
      <c r="K340" s="7"/>
      <c r="L340" s="7"/>
      <c r="M340" s="7"/>
      <c r="N340" s="7"/>
      <c r="O340" s="7"/>
      <c r="P340" s="7"/>
      <c r="Q340" s="7"/>
      <c r="R340" s="7"/>
      <c r="S340" s="7"/>
      <c r="T340" s="7"/>
      <c r="U340" s="7"/>
      <c r="V340" s="7"/>
      <c r="W340" s="7"/>
      <c r="X340" s="7"/>
      <c r="Y340" s="7"/>
      <c r="Z340" s="7"/>
      <c r="AA340" s="7"/>
      <c r="AB340" s="7"/>
    </row>
    <row r="341" spans="1:28" ht="15.75" customHeight="1">
      <c r="A341" s="3"/>
      <c r="B341" s="7"/>
      <c r="C341" s="3"/>
      <c r="D341" s="3"/>
      <c r="E341" s="3"/>
      <c r="F341" s="34"/>
      <c r="G341" s="34"/>
      <c r="H341" s="34"/>
      <c r="I341" s="7"/>
      <c r="J341" s="7"/>
      <c r="K341" s="7"/>
      <c r="L341" s="7"/>
      <c r="M341" s="7"/>
      <c r="N341" s="7"/>
      <c r="O341" s="7"/>
      <c r="P341" s="7"/>
      <c r="Q341" s="7"/>
      <c r="R341" s="7"/>
      <c r="S341" s="7"/>
      <c r="T341" s="7"/>
      <c r="U341" s="7"/>
      <c r="V341" s="7"/>
      <c r="W341" s="7"/>
      <c r="X341" s="7"/>
      <c r="Y341" s="7"/>
      <c r="Z341" s="7"/>
      <c r="AA341" s="7"/>
      <c r="AB341" s="7"/>
    </row>
    <row r="342" spans="1:28" ht="15.75" customHeight="1">
      <c r="A342" s="3"/>
      <c r="B342" s="7"/>
      <c r="C342" s="3"/>
      <c r="D342" s="3"/>
      <c r="E342" s="3"/>
      <c r="F342" s="34"/>
      <c r="G342" s="34"/>
      <c r="H342" s="34"/>
      <c r="I342" s="7"/>
      <c r="J342" s="7"/>
      <c r="K342" s="7"/>
      <c r="L342" s="7"/>
      <c r="M342" s="7"/>
      <c r="N342" s="7"/>
      <c r="O342" s="7"/>
      <c r="P342" s="7"/>
      <c r="Q342" s="7"/>
      <c r="R342" s="7"/>
      <c r="S342" s="7"/>
      <c r="T342" s="7"/>
      <c r="U342" s="7"/>
      <c r="V342" s="7"/>
      <c r="W342" s="7"/>
      <c r="X342" s="7"/>
      <c r="Y342" s="7"/>
      <c r="Z342" s="7"/>
      <c r="AA342" s="7"/>
      <c r="AB342" s="7"/>
    </row>
    <row r="343" spans="1:28" ht="15.75" customHeight="1">
      <c r="A343" s="3"/>
      <c r="B343" s="7"/>
      <c r="C343" s="3"/>
      <c r="D343" s="3"/>
      <c r="E343" s="3"/>
      <c r="F343" s="34"/>
      <c r="G343" s="34"/>
      <c r="H343" s="34"/>
      <c r="I343" s="7"/>
      <c r="J343" s="7"/>
      <c r="K343" s="7"/>
      <c r="L343" s="7"/>
      <c r="M343" s="7"/>
      <c r="N343" s="7"/>
      <c r="O343" s="7"/>
      <c r="P343" s="7"/>
      <c r="Q343" s="7"/>
      <c r="R343" s="7"/>
      <c r="S343" s="7"/>
      <c r="T343" s="7"/>
      <c r="U343" s="7"/>
      <c r="V343" s="7"/>
      <c r="W343" s="7"/>
      <c r="X343" s="7"/>
      <c r="Y343" s="7"/>
      <c r="Z343" s="7"/>
      <c r="AA343" s="7"/>
      <c r="AB343" s="7"/>
    </row>
    <row r="344" spans="1:28" ht="15.75" customHeight="1">
      <c r="A344" s="3"/>
      <c r="B344" s="7"/>
      <c r="C344" s="3"/>
      <c r="D344" s="3"/>
      <c r="E344" s="3"/>
      <c r="F344" s="34"/>
      <c r="G344" s="34"/>
      <c r="H344" s="34"/>
      <c r="I344" s="7"/>
      <c r="J344" s="7"/>
      <c r="K344" s="7"/>
      <c r="L344" s="7"/>
      <c r="M344" s="7"/>
      <c r="N344" s="7"/>
      <c r="O344" s="7"/>
      <c r="P344" s="7"/>
      <c r="Q344" s="7"/>
      <c r="R344" s="7"/>
      <c r="S344" s="7"/>
      <c r="T344" s="7"/>
      <c r="U344" s="7"/>
      <c r="V344" s="7"/>
      <c r="W344" s="7"/>
      <c r="X344" s="7"/>
      <c r="Y344" s="7"/>
      <c r="Z344" s="7"/>
      <c r="AA344" s="7"/>
      <c r="AB344" s="7"/>
    </row>
    <row r="345" spans="1:28" ht="15.75" customHeight="1">
      <c r="A345" s="3"/>
      <c r="B345" s="7"/>
      <c r="C345" s="3"/>
      <c r="D345" s="3"/>
      <c r="E345" s="3"/>
      <c r="F345" s="34"/>
      <c r="G345" s="34"/>
      <c r="H345" s="34"/>
      <c r="I345" s="7"/>
      <c r="J345" s="7"/>
      <c r="K345" s="7"/>
      <c r="L345" s="7"/>
      <c r="M345" s="7"/>
      <c r="N345" s="7"/>
      <c r="O345" s="7"/>
      <c r="P345" s="7"/>
      <c r="Q345" s="7"/>
      <c r="R345" s="7"/>
      <c r="S345" s="7"/>
      <c r="T345" s="7"/>
      <c r="U345" s="7"/>
      <c r="V345" s="7"/>
      <c r="W345" s="7"/>
      <c r="X345" s="7"/>
      <c r="Y345" s="7"/>
      <c r="Z345" s="7"/>
      <c r="AA345" s="7"/>
      <c r="AB345" s="7"/>
    </row>
    <row r="346" spans="1:28" ht="15.75" customHeight="1">
      <c r="A346" s="3"/>
      <c r="B346" s="7"/>
      <c r="C346" s="3"/>
      <c r="D346" s="3"/>
      <c r="E346" s="3"/>
      <c r="F346" s="34"/>
      <c r="G346" s="34"/>
      <c r="H346" s="34"/>
      <c r="I346" s="7"/>
      <c r="J346" s="7"/>
      <c r="K346" s="7"/>
      <c r="L346" s="7"/>
      <c r="M346" s="7"/>
      <c r="N346" s="7"/>
      <c r="O346" s="7"/>
      <c r="P346" s="7"/>
      <c r="Q346" s="7"/>
      <c r="R346" s="7"/>
      <c r="S346" s="7"/>
      <c r="T346" s="7"/>
      <c r="U346" s="7"/>
      <c r="V346" s="7"/>
      <c r="W346" s="7"/>
      <c r="X346" s="7"/>
      <c r="Y346" s="7"/>
      <c r="Z346" s="7"/>
      <c r="AA346" s="7"/>
      <c r="AB346" s="7"/>
    </row>
    <row r="347" spans="1:28" ht="15.75" customHeight="1">
      <c r="A347" s="3"/>
      <c r="B347" s="7"/>
      <c r="C347" s="3"/>
      <c r="D347" s="3"/>
      <c r="E347" s="3"/>
      <c r="F347" s="34"/>
      <c r="G347" s="34"/>
      <c r="H347" s="34"/>
      <c r="I347" s="7"/>
      <c r="J347" s="7"/>
      <c r="K347" s="7"/>
      <c r="L347" s="7"/>
      <c r="M347" s="7"/>
      <c r="N347" s="7"/>
      <c r="O347" s="7"/>
      <c r="P347" s="7"/>
      <c r="Q347" s="7"/>
      <c r="R347" s="7"/>
      <c r="S347" s="7"/>
      <c r="T347" s="7"/>
      <c r="U347" s="7"/>
      <c r="V347" s="7"/>
      <c r="W347" s="7"/>
      <c r="X347" s="7"/>
      <c r="Y347" s="7"/>
      <c r="Z347" s="7"/>
      <c r="AA347" s="7"/>
      <c r="AB347" s="7"/>
    </row>
    <row r="348" spans="1:28" ht="15.75" customHeight="1">
      <c r="A348" s="3"/>
      <c r="B348" s="7"/>
      <c r="C348" s="3"/>
      <c r="D348" s="3"/>
      <c r="E348" s="3"/>
      <c r="F348" s="34"/>
      <c r="G348" s="34"/>
      <c r="H348" s="34"/>
      <c r="I348" s="7"/>
      <c r="J348" s="7"/>
      <c r="K348" s="7"/>
      <c r="L348" s="7"/>
      <c r="M348" s="7"/>
      <c r="N348" s="7"/>
      <c r="O348" s="7"/>
      <c r="P348" s="7"/>
      <c r="Q348" s="7"/>
      <c r="R348" s="7"/>
      <c r="S348" s="7"/>
      <c r="T348" s="7"/>
      <c r="U348" s="7"/>
      <c r="V348" s="7"/>
      <c r="W348" s="7"/>
      <c r="X348" s="7"/>
      <c r="Y348" s="7"/>
      <c r="Z348" s="7"/>
      <c r="AA348" s="7"/>
      <c r="AB348" s="7"/>
    </row>
    <row r="349" spans="1:28" ht="15.75" customHeight="1">
      <c r="A349" s="3"/>
      <c r="B349" s="7"/>
      <c r="C349" s="3"/>
      <c r="D349" s="3"/>
      <c r="E349" s="3"/>
      <c r="F349" s="34"/>
      <c r="G349" s="34"/>
      <c r="H349" s="34"/>
      <c r="I349" s="7"/>
      <c r="J349" s="7"/>
      <c r="K349" s="7"/>
      <c r="L349" s="7"/>
      <c r="M349" s="7"/>
      <c r="N349" s="7"/>
      <c r="O349" s="7"/>
      <c r="P349" s="7"/>
      <c r="Q349" s="7"/>
      <c r="R349" s="7"/>
      <c r="S349" s="7"/>
      <c r="T349" s="7"/>
      <c r="U349" s="7"/>
      <c r="V349" s="7"/>
      <c r="W349" s="7"/>
      <c r="X349" s="7"/>
      <c r="Y349" s="7"/>
      <c r="Z349" s="7"/>
      <c r="AA349" s="7"/>
      <c r="AB349" s="7"/>
    </row>
    <row r="350" spans="1:28" ht="15.75" customHeight="1">
      <c r="A350" s="3"/>
      <c r="B350" s="7"/>
      <c r="C350" s="3"/>
      <c r="D350" s="3"/>
      <c r="E350" s="3"/>
      <c r="F350" s="34"/>
      <c r="G350" s="34"/>
      <c r="H350" s="34"/>
      <c r="I350" s="7"/>
      <c r="J350" s="7"/>
      <c r="K350" s="7"/>
      <c r="L350" s="7"/>
      <c r="M350" s="7"/>
      <c r="N350" s="7"/>
      <c r="O350" s="7"/>
      <c r="P350" s="7"/>
      <c r="Q350" s="7"/>
      <c r="R350" s="7"/>
      <c r="S350" s="7"/>
      <c r="T350" s="7"/>
      <c r="U350" s="7"/>
      <c r="V350" s="7"/>
      <c r="W350" s="7"/>
      <c r="X350" s="7"/>
      <c r="Y350" s="7"/>
      <c r="Z350" s="7"/>
      <c r="AA350" s="7"/>
      <c r="AB350" s="7"/>
    </row>
    <row r="351" spans="1:28" ht="15.75" customHeight="1">
      <c r="A351" s="3"/>
      <c r="B351" s="7"/>
      <c r="C351" s="3"/>
      <c r="D351" s="3"/>
      <c r="E351" s="3"/>
      <c r="F351" s="34"/>
      <c r="G351" s="34"/>
      <c r="H351" s="34"/>
      <c r="I351" s="7"/>
      <c r="J351" s="7"/>
      <c r="K351" s="7"/>
      <c r="L351" s="7"/>
      <c r="M351" s="7"/>
      <c r="N351" s="7"/>
      <c r="O351" s="7"/>
      <c r="P351" s="7"/>
      <c r="Q351" s="7"/>
      <c r="R351" s="7"/>
      <c r="S351" s="7"/>
      <c r="T351" s="7"/>
      <c r="U351" s="7"/>
      <c r="V351" s="7"/>
      <c r="W351" s="7"/>
      <c r="X351" s="7"/>
      <c r="Y351" s="7"/>
      <c r="Z351" s="7"/>
      <c r="AA351" s="7"/>
      <c r="AB351" s="7"/>
    </row>
    <row r="352" spans="1:28" ht="15.75" customHeight="1">
      <c r="A352" s="3"/>
      <c r="B352" s="7"/>
      <c r="C352" s="3"/>
      <c r="D352" s="3"/>
      <c r="E352" s="3"/>
      <c r="F352" s="34"/>
      <c r="G352" s="34"/>
      <c r="H352" s="34"/>
      <c r="I352" s="7"/>
      <c r="J352" s="7"/>
      <c r="K352" s="7"/>
      <c r="L352" s="7"/>
      <c r="M352" s="7"/>
      <c r="N352" s="7"/>
      <c r="O352" s="7"/>
      <c r="P352" s="7"/>
      <c r="Q352" s="7"/>
      <c r="R352" s="7"/>
      <c r="S352" s="7"/>
      <c r="T352" s="7"/>
      <c r="U352" s="7"/>
      <c r="V352" s="7"/>
      <c r="W352" s="7"/>
      <c r="X352" s="7"/>
      <c r="Y352" s="7"/>
      <c r="Z352" s="7"/>
      <c r="AA352" s="7"/>
      <c r="AB352" s="7"/>
    </row>
    <row r="353" spans="1:28" ht="15.75" customHeight="1">
      <c r="A353" s="3"/>
      <c r="B353" s="7"/>
      <c r="C353" s="3"/>
      <c r="D353" s="3"/>
      <c r="E353" s="3"/>
      <c r="F353" s="34"/>
      <c r="G353" s="34"/>
      <c r="H353" s="34"/>
      <c r="I353" s="7"/>
      <c r="J353" s="7"/>
      <c r="K353" s="7"/>
      <c r="L353" s="7"/>
      <c r="M353" s="7"/>
      <c r="N353" s="7"/>
      <c r="O353" s="7"/>
      <c r="P353" s="7"/>
      <c r="Q353" s="7"/>
      <c r="R353" s="7"/>
      <c r="S353" s="7"/>
      <c r="T353" s="7"/>
      <c r="U353" s="7"/>
      <c r="V353" s="7"/>
      <c r="W353" s="7"/>
      <c r="X353" s="7"/>
      <c r="Y353" s="7"/>
      <c r="Z353" s="7"/>
      <c r="AA353" s="7"/>
      <c r="AB353" s="7"/>
    </row>
    <row r="354" spans="1:28" ht="15.75" customHeight="1">
      <c r="A354" s="3"/>
      <c r="B354" s="7"/>
      <c r="C354" s="3"/>
      <c r="D354" s="3"/>
      <c r="E354" s="3"/>
      <c r="F354" s="34"/>
      <c r="G354" s="34"/>
      <c r="H354" s="34"/>
      <c r="I354" s="7"/>
      <c r="J354" s="7"/>
      <c r="K354" s="7"/>
      <c r="L354" s="7"/>
      <c r="M354" s="7"/>
      <c r="N354" s="7"/>
      <c r="O354" s="7"/>
      <c r="P354" s="7"/>
      <c r="Q354" s="7"/>
      <c r="R354" s="7"/>
      <c r="S354" s="7"/>
      <c r="T354" s="7"/>
      <c r="U354" s="7"/>
      <c r="V354" s="7"/>
      <c r="W354" s="7"/>
      <c r="X354" s="7"/>
      <c r="Y354" s="7"/>
      <c r="Z354" s="7"/>
      <c r="AA354" s="7"/>
      <c r="AB354" s="7"/>
    </row>
    <row r="355" spans="1:28" ht="15.75" customHeight="1">
      <c r="A355" s="3"/>
      <c r="B355" s="7"/>
      <c r="C355" s="3"/>
      <c r="D355" s="3"/>
      <c r="E355" s="3"/>
      <c r="F355" s="34"/>
      <c r="G355" s="34"/>
      <c r="H355" s="34"/>
      <c r="I355" s="7"/>
      <c r="J355" s="7"/>
      <c r="K355" s="7"/>
      <c r="L355" s="7"/>
      <c r="M355" s="7"/>
      <c r="N355" s="7"/>
      <c r="O355" s="7"/>
      <c r="P355" s="7"/>
      <c r="Q355" s="7"/>
      <c r="R355" s="7"/>
      <c r="S355" s="7"/>
      <c r="T355" s="7"/>
      <c r="U355" s="7"/>
      <c r="V355" s="7"/>
      <c r="W355" s="7"/>
      <c r="X355" s="7"/>
      <c r="Y355" s="7"/>
      <c r="Z355" s="7"/>
      <c r="AA355" s="7"/>
      <c r="AB355" s="7"/>
    </row>
    <row r="356" spans="1:28" ht="15.75" customHeight="1">
      <c r="A356" s="3"/>
      <c r="B356" s="7"/>
      <c r="C356" s="3"/>
      <c r="D356" s="3"/>
      <c r="E356" s="3"/>
      <c r="F356" s="34"/>
      <c r="G356" s="34"/>
      <c r="H356" s="34"/>
      <c r="I356" s="7"/>
      <c r="J356" s="7"/>
      <c r="K356" s="7"/>
      <c r="L356" s="7"/>
      <c r="M356" s="7"/>
      <c r="N356" s="7"/>
      <c r="O356" s="7"/>
      <c r="P356" s="7"/>
      <c r="Q356" s="7"/>
      <c r="R356" s="7"/>
      <c r="S356" s="7"/>
      <c r="T356" s="7"/>
      <c r="U356" s="7"/>
      <c r="V356" s="7"/>
      <c r="W356" s="7"/>
      <c r="X356" s="7"/>
      <c r="Y356" s="7"/>
      <c r="Z356" s="7"/>
      <c r="AA356" s="7"/>
      <c r="AB356" s="7"/>
    </row>
    <row r="357" spans="1:28" ht="15.75" customHeight="1">
      <c r="A357" s="3"/>
      <c r="B357" s="7"/>
      <c r="C357" s="3"/>
      <c r="D357" s="3"/>
      <c r="E357" s="3"/>
      <c r="F357" s="34"/>
      <c r="G357" s="34"/>
      <c r="H357" s="34"/>
      <c r="I357" s="7"/>
      <c r="J357" s="7"/>
      <c r="K357" s="7"/>
      <c r="L357" s="7"/>
      <c r="M357" s="7"/>
      <c r="N357" s="7"/>
      <c r="O357" s="7"/>
      <c r="P357" s="7"/>
      <c r="Q357" s="7"/>
      <c r="R357" s="7"/>
      <c r="S357" s="7"/>
      <c r="T357" s="7"/>
      <c r="U357" s="7"/>
      <c r="V357" s="7"/>
      <c r="W357" s="7"/>
      <c r="X357" s="7"/>
      <c r="Y357" s="7"/>
      <c r="Z357" s="7"/>
      <c r="AA357" s="7"/>
      <c r="AB357" s="7"/>
    </row>
    <row r="358" spans="1:28" ht="15.75" customHeight="1">
      <c r="A358" s="3"/>
      <c r="B358" s="7"/>
      <c r="C358" s="3"/>
      <c r="D358" s="3"/>
      <c r="E358" s="3"/>
      <c r="F358" s="34"/>
      <c r="G358" s="34"/>
      <c r="H358" s="34"/>
      <c r="I358" s="7"/>
      <c r="J358" s="7"/>
      <c r="K358" s="7"/>
      <c r="L358" s="7"/>
      <c r="M358" s="7"/>
      <c r="N358" s="7"/>
      <c r="O358" s="7"/>
      <c r="P358" s="7"/>
      <c r="Q358" s="7"/>
      <c r="R358" s="7"/>
      <c r="S358" s="7"/>
      <c r="T358" s="7"/>
      <c r="U358" s="7"/>
      <c r="V358" s="7"/>
      <c r="W358" s="7"/>
      <c r="X358" s="7"/>
      <c r="Y358" s="7"/>
      <c r="Z358" s="7"/>
      <c r="AA358" s="7"/>
      <c r="AB358" s="7"/>
    </row>
    <row r="359" spans="1:28" ht="15.75" customHeight="1">
      <c r="A359" s="3"/>
      <c r="B359" s="7"/>
      <c r="C359" s="3"/>
      <c r="D359" s="3"/>
      <c r="E359" s="3"/>
      <c r="F359" s="34"/>
      <c r="G359" s="34"/>
      <c r="H359" s="34"/>
      <c r="I359" s="7"/>
      <c r="J359" s="7"/>
      <c r="K359" s="7"/>
      <c r="L359" s="7"/>
      <c r="M359" s="7"/>
      <c r="N359" s="7"/>
      <c r="O359" s="7"/>
      <c r="P359" s="7"/>
      <c r="Q359" s="7"/>
      <c r="R359" s="7"/>
      <c r="S359" s="7"/>
      <c r="T359" s="7"/>
      <c r="U359" s="7"/>
      <c r="V359" s="7"/>
      <c r="W359" s="7"/>
      <c r="X359" s="7"/>
      <c r="Y359" s="7"/>
      <c r="Z359" s="7"/>
      <c r="AA359" s="7"/>
      <c r="AB359" s="7"/>
    </row>
    <row r="360" spans="1:28" ht="15.75" customHeight="1">
      <c r="A360" s="3"/>
      <c r="B360" s="7"/>
      <c r="C360" s="3"/>
      <c r="D360" s="3"/>
      <c r="E360" s="3"/>
      <c r="F360" s="34"/>
      <c r="G360" s="34"/>
      <c r="H360" s="34"/>
      <c r="I360" s="7"/>
      <c r="J360" s="7"/>
      <c r="K360" s="7"/>
      <c r="L360" s="7"/>
      <c r="M360" s="7"/>
      <c r="N360" s="7"/>
      <c r="O360" s="7"/>
      <c r="P360" s="7"/>
      <c r="Q360" s="7"/>
      <c r="R360" s="7"/>
      <c r="S360" s="7"/>
      <c r="T360" s="7"/>
      <c r="U360" s="7"/>
      <c r="V360" s="7"/>
      <c r="W360" s="7"/>
      <c r="X360" s="7"/>
      <c r="Y360" s="7"/>
      <c r="Z360" s="7"/>
      <c r="AA360" s="7"/>
      <c r="AB360" s="7"/>
    </row>
    <row r="361" spans="1:28" ht="15.75" customHeight="1">
      <c r="A361" s="3"/>
      <c r="B361" s="7"/>
      <c r="C361" s="3"/>
      <c r="D361" s="3"/>
      <c r="E361" s="3"/>
      <c r="F361" s="34"/>
      <c r="G361" s="34"/>
      <c r="H361" s="34"/>
      <c r="I361" s="7"/>
      <c r="J361" s="7"/>
      <c r="K361" s="7"/>
      <c r="L361" s="7"/>
      <c r="M361" s="7"/>
      <c r="N361" s="7"/>
      <c r="O361" s="7"/>
      <c r="P361" s="7"/>
      <c r="Q361" s="7"/>
      <c r="R361" s="7"/>
      <c r="S361" s="7"/>
      <c r="T361" s="7"/>
      <c r="U361" s="7"/>
      <c r="V361" s="7"/>
      <c r="W361" s="7"/>
      <c r="X361" s="7"/>
      <c r="Y361" s="7"/>
      <c r="Z361" s="7"/>
      <c r="AA361" s="7"/>
      <c r="AB361" s="7"/>
    </row>
    <row r="362" spans="1:28" ht="15.75" customHeight="1">
      <c r="A362" s="3"/>
      <c r="B362" s="7"/>
      <c r="C362" s="3"/>
      <c r="D362" s="3"/>
      <c r="E362" s="3"/>
      <c r="F362" s="34"/>
      <c r="G362" s="34"/>
      <c r="H362" s="34"/>
      <c r="I362" s="7"/>
      <c r="J362" s="7"/>
      <c r="K362" s="7"/>
      <c r="L362" s="7"/>
      <c r="M362" s="7"/>
      <c r="N362" s="7"/>
      <c r="O362" s="7"/>
      <c r="P362" s="7"/>
      <c r="Q362" s="7"/>
      <c r="R362" s="7"/>
      <c r="S362" s="7"/>
      <c r="T362" s="7"/>
      <c r="U362" s="7"/>
      <c r="V362" s="7"/>
      <c r="W362" s="7"/>
      <c r="X362" s="7"/>
      <c r="Y362" s="7"/>
      <c r="Z362" s="7"/>
      <c r="AA362" s="7"/>
      <c r="AB362" s="7"/>
    </row>
    <row r="363" spans="1:28" ht="15.75" customHeight="1">
      <c r="A363" s="3"/>
      <c r="B363" s="7"/>
      <c r="C363" s="3"/>
      <c r="D363" s="3"/>
      <c r="E363" s="3"/>
      <c r="F363" s="34"/>
      <c r="G363" s="34"/>
      <c r="H363" s="34"/>
      <c r="I363" s="7"/>
      <c r="J363" s="7"/>
      <c r="K363" s="7"/>
      <c r="L363" s="7"/>
      <c r="M363" s="7"/>
      <c r="N363" s="7"/>
      <c r="O363" s="7"/>
      <c r="P363" s="7"/>
      <c r="Q363" s="7"/>
      <c r="R363" s="7"/>
      <c r="S363" s="7"/>
      <c r="T363" s="7"/>
      <c r="U363" s="7"/>
      <c r="V363" s="7"/>
      <c r="W363" s="7"/>
      <c r="X363" s="7"/>
      <c r="Y363" s="7"/>
      <c r="Z363" s="7"/>
      <c r="AA363" s="7"/>
      <c r="AB363" s="7"/>
    </row>
    <row r="364" spans="1:28" ht="15.75" customHeight="1">
      <c r="A364" s="3"/>
      <c r="B364" s="7"/>
      <c r="C364" s="3"/>
      <c r="D364" s="3"/>
      <c r="E364" s="3"/>
      <c r="F364" s="34"/>
      <c r="G364" s="34"/>
      <c r="H364" s="34"/>
      <c r="I364" s="7"/>
      <c r="J364" s="7"/>
      <c r="K364" s="7"/>
      <c r="L364" s="7"/>
      <c r="M364" s="7"/>
      <c r="N364" s="7"/>
      <c r="O364" s="7"/>
      <c r="P364" s="7"/>
      <c r="Q364" s="7"/>
      <c r="R364" s="7"/>
      <c r="S364" s="7"/>
      <c r="T364" s="7"/>
      <c r="U364" s="7"/>
      <c r="V364" s="7"/>
      <c r="W364" s="7"/>
      <c r="X364" s="7"/>
      <c r="Y364" s="7"/>
      <c r="Z364" s="7"/>
      <c r="AA364" s="7"/>
      <c r="AB364" s="7"/>
    </row>
    <row r="365" spans="1:28" ht="15.75" customHeight="1">
      <c r="A365" s="3"/>
      <c r="B365" s="7"/>
      <c r="C365" s="3"/>
      <c r="D365" s="3"/>
      <c r="E365" s="3"/>
      <c r="F365" s="34"/>
      <c r="G365" s="34"/>
      <c r="H365" s="34"/>
      <c r="I365" s="7"/>
      <c r="J365" s="7"/>
      <c r="K365" s="7"/>
      <c r="L365" s="7"/>
      <c r="M365" s="7"/>
      <c r="N365" s="7"/>
      <c r="O365" s="7"/>
      <c r="P365" s="7"/>
      <c r="Q365" s="7"/>
      <c r="R365" s="7"/>
      <c r="S365" s="7"/>
      <c r="T365" s="7"/>
      <c r="U365" s="7"/>
      <c r="V365" s="7"/>
      <c r="W365" s="7"/>
      <c r="X365" s="7"/>
      <c r="Y365" s="7"/>
      <c r="Z365" s="7"/>
      <c r="AA365" s="7"/>
      <c r="AB365" s="7"/>
    </row>
    <row r="366" spans="1:28" ht="15.75" customHeight="1">
      <c r="A366" s="3"/>
      <c r="B366" s="7"/>
      <c r="C366" s="3"/>
      <c r="D366" s="3"/>
      <c r="E366" s="3"/>
      <c r="F366" s="34"/>
      <c r="G366" s="34"/>
      <c r="H366" s="34"/>
      <c r="I366" s="7"/>
      <c r="J366" s="7"/>
      <c r="K366" s="7"/>
      <c r="L366" s="7"/>
      <c r="M366" s="7"/>
      <c r="N366" s="7"/>
      <c r="O366" s="7"/>
      <c r="P366" s="7"/>
      <c r="Q366" s="7"/>
      <c r="R366" s="7"/>
      <c r="S366" s="7"/>
      <c r="T366" s="7"/>
      <c r="U366" s="7"/>
      <c r="V366" s="7"/>
      <c r="W366" s="7"/>
      <c r="X366" s="7"/>
      <c r="Y366" s="7"/>
      <c r="Z366" s="7"/>
      <c r="AA366" s="7"/>
      <c r="AB366" s="7"/>
    </row>
    <row r="367" spans="1:28" ht="15.75" customHeight="1">
      <c r="A367" s="3"/>
      <c r="B367" s="7"/>
      <c r="C367" s="3"/>
      <c r="D367" s="3"/>
      <c r="E367" s="3"/>
      <c r="F367" s="34"/>
      <c r="G367" s="34"/>
      <c r="H367" s="34"/>
      <c r="I367" s="7"/>
      <c r="J367" s="7"/>
      <c r="K367" s="7"/>
      <c r="L367" s="7"/>
      <c r="M367" s="7"/>
      <c r="N367" s="7"/>
      <c r="O367" s="7"/>
      <c r="P367" s="7"/>
      <c r="Q367" s="7"/>
      <c r="R367" s="7"/>
      <c r="S367" s="7"/>
      <c r="T367" s="7"/>
      <c r="U367" s="7"/>
      <c r="V367" s="7"/>
      <c r="W367" s="7"/>
      <c r="X367" s="7"/>
      <c r="Y367" s="7"/>
      <c r="Z367" s="7"/>
      <c r="AA367" s="7"/>
      <c r="AB367" s="7"/>
    </row>
    <row r="368" spans="1:28" ht="15.75" customHeight="1">
      <c r="A368" s="3"/>
      <c r="B368" s="7"/>
      <c r="C368" s="3"/>
      <c r="D368" s="3"/>
      <c r="E368" s="3"/>
      <c r="F368" s="34"/>
      <c r="G368" s="34"/>
      <c r="H368" s="34"/>
      <c r="I368" s="7"/>
      <c r="J368" s="7"/>
      <c r="K368" s="7"/>
      <c r="L368" s="7"/>
      <c r="M368" s="7"/>
      <c r="N368" s="7"/>
      <c r="O368" s="7"/>
      <c r="P368" s="7"/>
      <c r="Q368" s="7"/>
      <c r="R368" s="7"/>
      <c r="S368" s="7"/>
      <c r="T368" s="7"/>
      <c r="U368" s="7"/>
      <c r="V368" s="7"/>
      <c r="W368" s="7"/>
      <c r="X368" s="7"/>
      <c r="Y368" s="7"/>
      <c r="Z368" s="7"/>
      <c r="AA368" s="7"/>
      <c r="AB368" s="7"/>
    </row>
    <row r="369" spans="1:28" ht="15.75" customHeight="1">
      <c r="A369" s="3"/>
      <c r="B369" s="7"/>
      <c r="C369" s="3"/>
      <c r="D369" s="3"/>
      <c r="E369" s="3"/>
      <c r="F369" s="34"/>
      <c r="G369" s="34"/>
      <c r="H369" s="34"/>
      <c r="I369" s="7"/>
      <c r="J369" s="7"/>
      <c r="K369" s="7"/>
      <c r="L369" s="7"/>
      <c r="M369" s="7"/>
      <c r="N369" s="7"/>
      <c r="O369" s="7"/>
      <c r="P369" s="7"/>
      <c r="Q369" s="7"/>
      <c r="R369" s="7"/>
      <c r="S369" s="7"/>
      <c r="T369" s="7"/>
      <c r="U369" s="7"/>
      <c r="V369" s="7"/>
      <c r="W369" s="7"/>
      <c r="X369" s="7"/>
      <c r="Y369" s="7"/>
      <c r="Z369" s="7"/>
      <c r="AA369" s="7"/>
      <c r="AB369" s="7"/>
    </row>
    <row r="370" spans="1:28" ht="15.75" customHeight="1">
      <c r="A370" s="3"/>
      <c r="B370" s="7"/>
      <c r="C370" s="3"/>
      <c r="D370" s="3"/>
      <c r="E370" s="3"/>
      <c r="F370" s="34"/>
      <c r="G370" s="34"/>
      <c r="H370" s="34"/>
      <c r="I370" s="7"/>
      <c r="J370" s="7"/>
      <c r="K370" s="7"/>
      <c r="L370" s="7"/>
      <c r="M370" s="7"/>
      <c r="N370" s="7"/>
      <c r="O370" s="7"/>
      <c r="P370" s="7"/>
      <c r="Q370" s="7"/>
      <c r="R370" s="7"/>
      <c r="S370" s="7"/>
      <c r="T370" s="7"/>
      <c r="U370" s="7"/>
      <c r="V370" s="7"/>
      <c r="W370" s="7"/>
      <c r="X370" s="7"/>
      <c r="Y370" s="7"/>
      <c r="Z370" s="7"/>
      <c r="AA370" s="7"/>
      <c r="AB370" s="7"/>
    </row>
    <row r="371" spans="1:28" ht="15.75" customHeight="1">
      <c r="A371" s="3"/>
      <c r="B371" s="7"/>
      <c r="C371" s="3"/>
      <c r="D371" s="3"/>
      <c r="E371" s="3"/>
      <c r="F371" s="34"/>
      <c r="G371" s="34"/>
      <c r="H371" s="34"/>
      <c r="I371" s="7"/>
      <c r="J371" s="7"/>
      <c r="K371" s="7"/>
      <c r="L371" s="7"/>
      <c r="M371" s="7"/>
      <c r="N371" s="7"/>
      <c r="O371" s="7"/>
      <c r="P371" s="7"/>
      <c r="Q371" s="7"/>
      <c r="R371" s="7"/>
      <c r="S371" s="7"/>
      <c r="T371" s="7"/>
      <c r="U371" s="7"/>
      <c r="V371" s="7"/>
      <c r="W371" s="7"/>
      <c r="X371" s="7"/>
      <c r="Y371" s="7"/>
      <c r="Z371" s="7"/>
      <c r="AA371" s="7"/>
      <c r="AB371" s="7"/>
    </row>
    <row r="372" spans="1:28" ht="15.75" customHeight="1">
      <c r="A372" s="3"/>
      <c r="B372" s="7"/>
      <c r="C372" s="3"/>
      <c r="D372" s="3"/>
      <c r="E372" s="3"/>
      <c r="F372" s="34"/>
      <c r="G372" s="34"/>
      <c r="H372" s="34"/>
      <c r="I372" s="7"/>
      <c r="J372" s="7"/>
      <c r="K372" s="7"/>
      <c r="L372" s="7"/>
      <c r="M372" s="7"/>
      <c r="N372" s="7"/>
      <c r="O372" s="7"/>
      <c r="P372" s="7"/>
      <c r="Q372" s="7"/>
      <c r="R372" s="7"/>
      <c r="S372" s="7"/>
      <c r="T372" s="7"/>
      <c r="U372" s="7"/>
      <c r="V372" s="7"/>
      <c r="W372" s="7"/>
      <c r="X372" s="7"/>
      <c r="Y372" s="7"/>
      <c r="Z372" s="7"/>
      <c r="AA372" s="7"/>
      <c r="AB372" s="7"/>
    </row>
    <row r="373" spans="1:28" ht="15.75" customHeight="1">
      <c r="A373" s="3"/>
      <c r="B373" s="7"/>
      <c r="C373" s="3"/>
      <c r="D373" s="3"/>
      <c r="E373" s="3"/>
      <c r="F373" s="34"/>
      <c r="G373" s="34"/>
      <c r="H373" s="34"/>
      <c r="I373" s="7"/>
      <c r="J373" s="7"/>
      <c r="K373" s="7"/>
      <c r="L373" s="7"/>
      <c r="M373" s="7"/>
      <c r="N373" s="7"/>
      <c r="O373" s="7"/>
      <c r="P373" s="7"/>
      <c r="Q373" s="7"/>
      <c r="R373" s="7"/>
      <c r="S373" s="7"/>
      <c r="T373" s="7"/>
      <c r="U373" s="7"/>
      <c r="V373" s="7"/>
      <c r="W373" s="7"/>
      <c r="X373" s="7"/>
      <c r="Y373" s="7"/>
      <c r="Z373" s="7"/>
      <c r="AA373" s="7"/>
      <c r="AB373" s="7"/>
    </row>
    <row r="374" spans="1:28" ht="15.75" customHeight="1">
      <c r="A374" s="3"/>
      <c r="B374" s="7"/>
      <c r="C374" s="3"/>
      <c r="D374" s="3"/>
      <c r="E374" s="3"/>
      <c r="F374" s="34"/>
      <c r="G374" s="34"/>
      <c r="H374" s="34"/>
      <c r="I374" s="7"/>
      <c r="J374" s="7"/>
      <c r="K374" s="7"/>
      <c r="L374" s="7"/>
      <c r="M374" s="7"/>
      <c r="N374" s="7"/>
      <c r="O374" s="7"/>
      <c r="P374" s="7"/>
      <c r="Q374" s="7"/>
      <c r="R374" s="7"/>
      <c r="S374" s="7"/>
      <c r="T374" s="7"/>
      <c r="U374" s="7"/>
      <c r="V374" s="7"/>
      <c r="W374" s="7"/>
      <c r="X374" s="7"/>
      <c r="Y374" s="7"/>
      <c r="Z374" s="7"/>
      <c r="AA374" s="7"/>
      <c r="AB374" s="7"/>
    </row>
    <row r="375" spans="1:28" ht="15.75" customHeight="1">
      <c r="A375" s="3"/>
      <c r="B375" s="7"/>
      <c r="C375" s="3"/>
      <c r="D375" s="3"/>
      <c r="E375" s="3"/>
      <c r="F375" s="34"/>
      <c r="G375" s="34"/>
      <c r="H375" s="34"/>
      <c r="I375" s="7"/>
      <c r="J375" s="7"/>
      <c r="K375" s="7"/>
      <c r="L375" s="7"/>
      <c r="M375" s="7"/>
      <c r="N375" s="7"/>
      <c r="O375" s="7"/>
      <c r="P375" s="7"/>
      <c r="Q375" s="7"/>
      <c r="R375" s="7"/>
      <c r="S375" s="7"/>
      <c r="T375" s="7"/>
      <c r="U375" s="7"/>
      <c r="V375" s="7"/>
      <c r="W375" s="7"/>
      <c r="X375" s="7"/>
      <c r="Y375" s="7"/>
      <c r="Z375" s="7"/>
      <c r="AA375" s="7"/>
      <c r="AB375" s="7"/>
    </row>
    <row r="376" spans="1:28" ht="15.75" customHeight="1">
      <c r="A376" s="3"/>
      <c r="B376" s="7"/>
      <c r="C376" s="3"/>
      <c r="D376" s="3"/>
      <c r="E376" s="3"/>
      <c r="F376" s="34"/>
      <c r="G376" s="34"/>
      <c r="H376" s="34"/>
      <c r="I376" s="7"/>
      <c r="J376" s="7"/>
      <c r="K376" s="7"/>
      <c r="L376" s="7"/>
      <c r="M376" s="7"/>
      <c r="N376" s="7"/>
      <c r="O376" s="7"/>
      <c r="P376" s="7"/>
      <c r="Q376" s="7"/>
      <c r="R376" s="7"/>
      <c r="S376" s="7"/>
      <c r="T376" s="7"/>
      <c r="U376" s="7"/>
      <c r="V376" s="7"/>
      <c r="W376" s="7"/>
      <c r="X376" s="7"/>
      <c r="Y376" s="7"/>
      <c r="Z376" s="7"/>
      <c r="AA376" s="7"/>
      <c r="AB376" s="7"/>
    </row>
    <row r="377" spans="1:28" ht="15.75" customHeight="1">
      <c r="A377" s="3"/>
      <c r="B377" s="7"/>
      <c r="C377" s="3"/>
      <c r="D377" s="3"/>
      <c r="E377" s="3"/>
      <c r="F377" s="34"/>
      <c r="G377" s="34"/>
      <c r="H377" s="34"/>
      <c r="I377" s="7"/>
      <c r="J377" s="7"/>
      <c r="K377" s="7"/>
      <c r="L377" s="7"/>
      <c r="M377" s="7"/>
      <c r="N377" s="7"/>
      <c r="O377" s="7"/>
      <c r="P377" s="7"/>
      <c r="Q377" s="7"/>
      <c r="R377" s="7"/>
      <c r="S377" s="7"/>
      <c r="T377" s="7"/>
      <c r="U377" s="7"/>
      <c r="V377" s="7"/>
      <c r="W377" s="7"/>
      <c r="X377" s="7"/>
      <c r="Y377" s="7"/>
      <c r="Z377" s="7"/>
      <c r="AA377" s="7"/>
      <c r="AB377" s="7"/>
    </row>
    <row r="378" spans="1:28" ht="15.75" customHeight="1">
      <c r="A378" s="3"/>
      <c r="B378" s="7"/>
      <c r="C378" s="3"/>
      <c r="D378" s="3"/>
      <c r="E378" s="3"/>
      <c r="F378" s="34"/>
      <c r="G378" s="34"/>
      <c r="H378" s="34"/>
      <c r="I378" s="7"/>
      <c r="J378" s="7"/>
      <c r="K378" s="7"/>
      <c r="L378" s="7"/>
      <c r="M378" s="7"/>
      <c r="N378" s="7"/>
      <c r="O378" s="7"/>
      <c r="P378" s="7"/>
      <c r="Q378" s="7"/>
      <c r="R378" s="7"/>
      <c r="S378" s="7"/>
      <c r="T378" s="7"/>
      <c r="U378" s="7"/>
      <c r="V378" s="7"/>
      <c r="W378" s="7"/>
      <c r="X378" s="7"/>
      <c r="Y378" s="7"/>
      <c r="Z378" s="7"/>
      <c r="AA378" s="7"/>
      <c r="AB378" s="7"/>
    </row>
    <row r="379" spans="1:28" ht="15.75" customHeight="1">
      <c r="A379" s="3"/>
      <c r="B379" s="7"/>
      <c r="C379" s="3"/>
      <c r="D379" s="3"/>
      <c r="E379" s="3"/>
      <c r="F379" s="34"/>
      <c r="G379" s="34"/>
      <c r="H379" s="34"/>
      <c r="I379" s="7"/>
      <c r="J379" s="7"/>
      <c r="K379" s="7"/>
      <c r="L379" s="7"/>
      <c r="M379" s="7"/>
      <c r="N379" s="7"/>
      <c r="O379" s="7"/>
      <c r="P379" s="7"/>
      <c r="Q379" s="7"/>
      <c r="R379" s="7"/>
      <c r="S379" s="7"/>
      <c r="T379" s="7"/>
      <c r="U379" s="7"/>
      <c r="V379" s="7"/>
      <c r="W379" s="7"/>
      <c r="X379" s="7"/>
      <c r="Y379" s="7"/>
      <c r="Z379" s="7"/>
      <c r="AA379" s="7"/>
      <c r="AB379" s="7"/>
    </row>
    <row r="380" spans="1:28" ht="15.75" customHeight="1">
      <c r="A380" s="3"/>
      <c r="B380" s="7"/>
      <c r="C380" s="3"/>
      <c r="D380" s="3"/>
      <c r="E380" s="3"/>
      <c r="F380" s="34"/>
      <c r="G380" s="34"/>
      <c r="H380" s="34"/>
      <c r="I380" s="7"/>
      <c r="J380" s="7"/>
      <c r="K380" s="7"/>
      <c r="L380" s="7"/>
      <c r="M380" s="7"/>
      <c r="N380" s="7"/>
      <c r="O380" s="7"/>
      <c r="P380" s="7"/>
      <c r="Q380" s="7"/>
      <c r="R380" s="7"/>
      <c r="S380" s="7"/>
      <c r="T380" s="7"/>
      <c r="U380" s="7"/>
      <c r="V380" s="7"/>
      <c r="W380" s="7"/>
      <c r="X380" s="7"/>
      <c r="Y380" s="7"/>
      <c r="Z380" s="7"/>
      <c r="AA380" s="7"/>
      <c r="AB380" s="7"/>
    </row>
    <row r="381" spans="1:28" ht="15.75" customHeight="1">
      <c r="A381" s="3"/>
      <c r="B381" s="7"/>
      <c r="C381" s="3"/>
      <c r="D381" s="3"/>
      <c r="E381" s="3"/>
      <c r="F381" s="34"/>
      <c r="G381" s="34"/>
      <c r="H381" s="34"/>
      <c r="I381" s="7"/>
      <c r="J381" s="7"/>
      <c r="K381" s="7"/>
      <c r="L381" s="7"/>
      <c r="M381" s="7"/>
      <c r="N381" s="7"/>
      <c r="O381" s="7"/>
      <c r="P381" s="7"/>
      <c r="Q381" s="7"/>
      <c r="R381" s="7"/>
      <c r="S381" s="7"/>
      <c r="T381" s="7"/>
      <c r="U381" s="7"/>
      <c r="V381" s="7"/>
      <c r="W381" s="7"/>
      <c r="X381" s="7"/>
      <c r="Y381" s="7"/>
      <c r="Z381" s="7"/>
      <c r="AA381" s="7"/>
      <c r="AB381" s="7"/>
    </row>
    <row r="382" spans="1:28" ht="15.75" customHeight="1">
      <c r="A382" s="3"/>
      <c r="B382" s="7"/>
      <c r="C382" s="3"/>
      <c r="D382" s="3"/>
      <c r="E382" s="3"/>
      <c r="F382" s="34"/>
      <c r="G382" s="34"/>
      <c r="H382" s="34"/>
      <c r="I382" s="7"/>
      <c r="J382" s="7"/>
      <c r="K382" s="7"/>
      <c r="L382" s="7"/>
      <c r="M382" s="7"/>
      <c r="N382" s="7"/>
      <c r="O382" s="7"/>
      <c r="P382" s="7"/>
      <c r="Q382" s="7"/>
      <c r="R382" s="7"/>
      <c r="S382" s="7"/>
      <c r="T382" s="7"/>
      <c r="U382" s="7"/>
      <c r="V382" s="7"/>
      <c r="W382" s="7"/>
      <c r="X382" s="7"/>
      <c r="Y382" s="7"/>
      <c r="Z382" s="7"/>
      <c r="AA382" s="7"/>
      <c r="AB382" s="7"/>
    </row>
    <row r="383" spans="1:28" ht="15.75" customHeight="1">
      <c r="A383" s="3"/>
      <c r="B383" s="7"/>
      <c r="C383" s="3"/>
      <c r="D383" s="3"/>
      <c r="E383" s="3"/>
      <c r="F383" s="34"/>
      <c r="G383" s="34"/>
      <c r="H383" s="34"/>
      <c r="I383" s="7"/>
      <c r="J383" s="7"/>
      <c r="K383" s="7"/>
      <c r="L383" s="7"/>
      <c r="M383" s="7"/>
      <c r="N383" s="7"/>
      <c r="O383" s="7"/>
      <c r="P383" s="7"/>
      <c r="Q383" s="7"/>
      <c r="R383" s="7"/>
      <c r="S383" s="7"/>
      <c r="T383" s="7"/>
      <c r="U383" s="7"/>
      <c r="V383" s="7"/>
      <c r="W383" s="7"/>
      <c r="X383" s="7"/>
      <c r="Y383" s="7"/>
      <c r="Z383" s="7"/>
      <c r="AA383" s="7"/>
      <c r="AB383" s="7"/>
    </row>
    <row r="384" spans="1:28" ht="15.75" customHeight="1">
      <c r="A384" s="3"/>
      <c r="B384" s="7"/>
      <c r="C384" s="3"/>
      <c r="D384" s="3"/>
      <c r="E384" s="3"/>
      <c r="F384" s="34"/>
      <c r="G384" s="34"/>
      <c r="H384" s="34"/>
      <c r="I384" s="7"/>
      <c r="J384" s="7"/>
      <c r="K384" s="7"/>
      <c r="L384" s="7"/>
      <c r="M384" s="7"/>
      <c r="N384" s="7"/>
      <c r="O384" s="7"/>
      <c r="P384" s="7"/>
      <c r="Q384" s="7"/>
      <c r="R384" s="7"/>
      <c r="S384" s="7"/>
      <c r="T384" s="7"/>
      <c r="U384" s="7"/>
      <c r="V384" s="7"/>
      <c r="W384" s="7"/>
      <c r="X384" s="7"/>
      <c r="Y384" s="7"/>
      <c r="Z384" s="7"/>
      <c r="AA384" s="7"/>
      <c r="AB384" s="7"/>
    </row>
    <row r="385" spans="1:28" ht="15.75" customHeight="1">
      <c r="A385" s="3"/>
      <c r="B385" s="7"/>
      <c r="C385" s="3"/>
      <c r="D385" s="3"/>
      <c r="E385" s="3"/>
      <c r="F385" s="34"/>
      <c r="G385" s="34"/>
      <c r="H385" s="34"/>
      <c r="I385" s="7"/>
      <c r="J385" s="7"/>
      <c r="K385" s="7"/>
      <c r="L385" s="7"/>
      <c r="M385" s="7"/>
      <c r="N385" s="7"/>
      <c r="O385" s="7"/>
      <c r="P385" s="7"/>
      <c r="Q385" s="7"/>
      <c r="R385" s="7"/>
      <c r="S385" s="7"/>
      <c r="T385" s="7"/>
      <c r="U385" s="7"/>
      <c r="V385" s="7"/>
      <c r="W385" s="7"/>
      <c r="X385" s="7"/>
      <c r="Y385" s="7"/>
      <c r="Z385" s="7"/>
      <c r="AA385" s="7"/>
      <c r="AB385" s="7"/>
    </row>
    <row r="386" spans="1:28" ht="15.75" customHeight="1">
      <c r="A386" s="3"/>
      <c r="B386" s="7"/>
      <c r="C386" s="3"/>
      <c r="D386" s="3"/>
      <c r="E386" s="3"/>
      <c r="F386" s="34"/>
      <c r="G386" s="34"/>
      <c r="H386" s="34"/>
      <c r="I386" s="7"/>
      <c r="J386" s="7"/>
      <c r="K386" s="7"/>
      <c r="L386" s="7"/>
      <c r="M386" s="7"/>
      <c r="N386" s="7"/>
      <c r="O386" s="7"/>
      <c r="P386" s="7"/>
      <c r="Q386" s="7"/>
      <c r="R386" s="7"/>
      <c r="S386" s="7"/>
      <c r="T386" s="7"/>
      <c r="U386" s="7"/>
      <c r="V386" s="7"/>
      <c r="W386" s="7"/>
      <c r="X386" s="7"/>
      <c r="Y386" s="7"/>
      <c r="Z386" s="7"/>
      <c r="AA386" s="7"/>
      <c r="AB386" s="7"/>
    </row>
    <row r="387" spans="1:28" ht="15.75" customHeight="1">
      <c r="A387" s="3"/>
      <c r="B387" s="7"/>
      <c r="C387" s="3"/>
      <c r="D387" s="3"/>
      <c r="E387" s="3"/>
      <c r="F387" s="34"/>
      <c r="G387" s="34"/>
      <c r="H387" s="34"/>
      <c r="I387" s="7"/>
      <c r="J387" s="7"/>
      <c r="K387" s="7"/>
      <c r="L387" s="7"/>
      <c r="M387" s="7"/>
      <c r="N387" s="7"/>
      <c r="O387" s="7"/>
      <c r="P387" s="7"/>
      <c r="Q387" s="7"/>
      <c r="R387" s="7"/>
      <c r="S387" s="7"/>
      <c r="T387" s="7"/>
      <c r="U387" s="7"/>
      <c r="V387" s="7"/>
      <c r="W387" s="7"/>
      <c r="X387" s="7"/>
      <c r="Y387" s="7"/>
      <c r="Z387" s="7"/>
      <c r="AA387" s="7"/>
      <c r="AB387" s="7"/>
    </row>
    <row r="388" spans="1:28" ht="15.75" customHeight="1">
      <c r="A388" s="3"/>
      <c r="B388" s="7"/>
      <c r="C388" s="3"/>
      <c r="D388" s="3"/>
      <c r="E388" s="3"/>
      <c r="F388" s="34"/>
      <c r="G388" s="34"/>
      <c r="H388" s="34"/>
      <c r="I388" s="7"/>
      <c r="J388" s="7"/>
      <c r="K388" s="7"/>
      <c r="L388" s="7"/>
      <c r="M388" s="7"/>
      <c r="N388" s="7"/>
      <c r="O388" s="7"/>
      <c r="P388" s="7"/>
      <c r="Q388" s="7"/>
      <c r="R388" s="7"/>
      <c r="S388" s="7"/>
      <c r="T388" s="7"/>
      <c r="U388" s="7"/>
      <c r="V388" s="7"/>
      <c r="W388" s="7"/>
      <c r="X388" s="7"/>
      <c r="Y388" s="7"/>
      <c r="Z388" s="7"/>
      <c r="AA388" s="7"/>
      <c r="AB388" s="7"/>
    </row>
    <row r="389" spans="1:28" ht="15.75" customHeight="1">
      <c r="A389" s="3"/>
      <c r="B389" s="7"/>
      <c r="C389" s="3"/>
      <c r="D389" s="3"/>
      <c r="E389" s="3"/>
      <c r="F389" s="34"/>
      <c r="G389" s="34"/>
      <c r="H389" s="34"/>
      <c r="I389" s="7"/>
      <c r="J389" s="7"/>
      <c r="K389" s="7"/>
      <c r="L389" s="7"/>
      <c r="M389" s="7"/>
      <c r="N389" s="7"/>
      <c r="O389" s="7"/>
      <c r="P389" s="7"/>
      <c r="Q389" s="7"/>
      <c r="R389" s="7"/>
      <c r="S389" s="7"/>
      <c r="T389" s="7"/>
      <c r="U389" s="7"/>
      <c r="V389" s="7"/>
      <c r="W389" s="7"/>
      <c r="X389" s="7"/>
      <c r="Y389" s="7"/>
      <c r="Z389" s="7"/>
      <c r="AA389" s="7"/>
      <c r="AB389" s="7"/>
    </row>
    <row r="390" spans="1:28" ht="15.75" customHeight="1">
      <c r="A390" s="3"/>
      <c r="B390" s="7"/>
      <c r="C390" s="3"/>
      <c r="D390" s="3"/>
      <c r="E390" s="3"/>
      <c r="F390" s="34"/>
      <c r="G390" s="34"/>
      <c r="H390" s="34"/>
      <c r="I390" s="7"/>
      <c r="J390" s="7"/>
      <c r="K390" s="7"/>
      <c r="L390" s="7"/>
      <c r="M390" s="7"/>
      <c r="N390" s="7"/>
      <c r="O390" s="7"/>
      <c r="P390" s="7"/>
      <c r="Q390" s="7"/>
      <c r="R390" s="7"/>
      <c r="S390" s="7"/>
      <c r="T390" s="7"/>
      <c r="U390" s="7"/>
      <c r="V390" s="7"/>
      <c r="W390" s="7"/>
      <c r="X390" s="7"/>
      <c r="Y390" s="7"/>
      <c r="Z390" s="7"/>
      <c r="AA390" s="7"/>
      <c r="AB390" s="7"/>
    </row>
    <row r="391" spans="1:28" ht="15.75" customHeight="1">
      <c r="A391" s="3"/>
      <c r="B391" s="7"/>
      <c r="C391" s="3"/>
      <c r="D391" s="3"/>
      <c r="E391" s="3"/>
      <c r="F391" s="34"/>
      <c r="G391" s="34"/>
      <c r="H391" s="34"/>
      <c r="I391" s="7"/>
      <c r="J391" s="7"/>
      <c r="K391" s="7"/>
      <c r="L391" s="7"/>
      <c r="M391" s="7"/>
      <c r="N391" s="7"/>
      <c r="O391" s="7"/>
      <c r="P391" s="7"/>
      <c r="Q391" s="7"/>
      <c r="R391" s="7"/>
      <c r="S391" s="7"/>
      <c r="T391" s="7"/>
      <c r="U391" s="7"/>
      <c r="V391" s="7"/>
      <c r="W391" s="7"/>
      <c r="X391" s="7"/>
      <c r="Y391" s="7"/>
      <c r="Z391" s="7"/>
      <c r="AA391" s="7"/>
      <c r="AB391" s="7"/>
    </row>
    <row r="392" spans="1:28" ht="15.75" customHeight="1">
      <c r="A392" s="3"/>
      <c r="B392" s="7"/>
      <c r="C392" s="3"/>
      <c r="D392" s="3"/>
      <c r="E392" s="3"/>
      <c r="F392" s="34"/>
      <c r="G392" s="34"/>
      <c r="H392" s="34"/>
      <c r="I392" s="7"/>
      <c r="J392" s="7"/>
      <c r="K392" s="7"/>
      <c r="L392" s="7"/>
      <c r="M392" s="7"/>
      <c r="N392" s="7"/>
      <c r="O392" s="7"/>
      <c r="P392" s="7"/>
      <c r="Q392" s="7"/>
      <c r="R392" s="7"/>
      <c r="S392" s="7"/>
      <c r="T392" s="7"/>
      <c r="U392" s="7"/>
      <c r="V392" s="7"/>
      <c r="W392" s="7"/>
      <c r="X392" s="7"/>
      <c r="Y392" s="7"/>
      <c r="Z392" s="7"/>
      <c r="AA392" s="7"/>
      <c r="AB392" s="7"/>
    </row>
    <row r="393" spans="1:28" ht="15.75" customHeight="1">
      <c r="A393" s="3"/>
      <c r="B393" s="7"/>
      <c r="C393" s="3"/>
      <c r="D393" s="3"/>
      <c r="E393" s="3"/>
      <c r="F393" s="34"/>
      <c r="G393" s="34"/>
      <c r="H393" s="34"/>
      <c r="I393" s="7"/>
      <c r="J393" s="7"/>
      <c r="K393" s="7"/>
      <c r="L393" s="7"/>
      <c r="M393" s="7"/>
      <c r="N393" s="7"/>
      <c r="O393" s="7"/>
      <c r="P393" s="7"/>
      <c r="Q393" s="7"/>
      <c r="R393" s="7"/>
      <c r="S393" s="7"/>
      <c r="T393" s="7"/>
      <c r="U393" s="7"/>
      <c r="V393" s="7"/>
      <c r="W393" s="7"/>
      <c r="X393" s="7"/>
      <c r="Y393" s="7"/>
      <c r="Z393" s="7"/>
      <c r="AA393" s="7"/>
      <c r="AB393" s="7"/>
    </row>
    <row r="394" spans="1:28" ht="15.75" customHeight="1">
      <c r="A394" s="3"/>
      <c r="B394" s="7"/>
      <c r="C394" s="3"/>
      <c r="D394" s="3"/>
      <c r="E394" s="3"/>
      <c r="F394" s="34"/>
      <c r="G394" s="34"/>
      <c r="H394" s="34"/>
      <c r="I394" s="7"/>
      <c r="J394" s="7"/>
      <c r="K394" s="7"/>
      <c r="L394" s="7"/>
      <c r="M394" s="7"/>
      <c r="N394" s="7"/>
      <c r="O394" s="7"/>
      <c r="P394" s="7"/>
      <c r="Q394" s="7"/>
      <c r="R394" s="7"/>
      <c r="S394" s="7"/>
      <c r="T394" s="7"/>
      <c r="U394" s="7"/>
      <c r="V394" s="7"/>
      <c r="W394" s="7"/>
      <c r="X394" s="7"/>
      <c r="Y394" s="7"/>
      <c r="Z394" s="7"/>
      <c r="AA394" s="7"/>
      <c r="AB394" s="7"/>
    </row>
    <row r="395" spans="1:28" ht="15.75" customHeight="1">
      <c r="A395" s="3"/>
      <c r="B395" s="7"/>
      <c r="C395" s="3"/>
      <c r="D395" s="3"/>
      <c r="E395" s="3"/>
      <c r="F395" s="34"/>
      <c r="G395" s="34"/>
      <c r="H395" s="34"/>
      <c r="I395" s="7"/>
      <c r="J395" s="7"/>
      <c r="K395" s="7"/>
      <c r="L395" s="7"/>
      <c r="M395" s="7"/>
      <c r="N395" s="7"/>
      <c r="O395" s="7"/>
      <c r="P395" s="7"/>
      <c r="Q395" s="7"/>
      <c r="R395" s="7"/>
      <c r="S395" s="7"/>
      <c r="T395" s="7"/>
      <c r="U395" s="7"/>
      <c r="V395" s="7"/>
      <c r="W395" s="7"/>
      <c r="X395" s="7"/>
      <c r="Y395" s="7"/>
      <c r="Z395" s="7"/>
      <c r="AA395" s="7"/>
      <c r="AB395" s="7"/>
    </row>
    <row r="396" spans="1:28" ht="15.75" customHeight="1">
      <c r="A396" s="3"/>
      <c r="B396" s="7"/>
      <c r="C396" s="3"/>
      <c r="D396" s="3"/>
      <c r="E396" s="3"/>
      <c r="F396" s="34"/>
      <c r="G396" s="34"/>
      <c r="H396" s="34"/>
      <c r="I396" s="7"/>
      <c r="J396" s="7"/>
      <c r="K396" s="7"/>
      <c r="L396" s="7"/>
      <c r="M396" s="7"/>
      <c r="N396" s="7"/>
      <c r="O396" s="7"/>
      <c r="P396" s="7"/>
      <c r="Q396" s="7"/>
      <c r="R396" s="7"/>
      <c r="S396" s="7"/>
      <c r="T396" s="7"/>
      <c r="U396" s="7"/>
      <c r="V396" s="7"/>
      <c r="W396" s="7"/>
      <c r="X396" s="7"/>
      <c r="Y396" s="7"/>
      <c r="Z396" s="7"/>
      <c r="AA396" s="7"/>
      <c r="AB396" s="7"/>
    </row>
    <row r="397" spans="1:28" ht="15.75" customHeight="1">
      <c r="A397" s="3"/>
      <c r="B397" s="7"/>
      <c r="C397" s="3"/>
      <c r="D397" s="3"/>
      <c r="E397" s="3"/>
      <c r="F397" s="34"/>
      <c r="G397" s="34"/>
      <c r="H397" s="34"/>
      <c r="I397" s="7"/>
      <c r="J397" s="7"/>
      <c r="K397" s="7"/>
      <c r="L397" s="7"/>
      <c r="M397" s="7"/>
      <c r="N397" s="7"/>
      <c r="O397" s="7"/>
      <c r="P397" s="7"/>
      <c r="Q397" s="7"/>
      <c r="R397" s="7"/>
      <c r="S397" s="7"/>
      <c r="T397" s="7"/>
      <c r="U397" s="7"/>
      <c r="V397" s="7"/>
      <c r="W397" s="7"/>
      <c r="X397" s="7"/>
      <c r="Y397" s="7"/>
      <c r="Z397" s="7"/>
      <c r="AA397" s="7"/>
      <c r="AB397" s="7"/>
    </row>
    <row r="398" spans="1:28" ht="15.75" customHeight="1">
      <c r="A398" s="3"/>
      <c r="B398" s="7"/>
      <c r="C398" s="3"/>
      <c r="D398" s="3"/>
      <c r="E398" s="3"/>
      <c r="F398" s="34"/>
      <c r="G398" s="34"/>
      <c r="H398" s="34"/>
      <c r="I398" s="7"/>
      <c r="J398" s="7"/>
      <c r="K398" s="7"/>
      <c r="L398" s="7"/>
      <c r="M398" s="7"/>
      <c r="N398" s="7"/>
      <c r="O398" s="7"/>
      <c r="P398" s="7"/>
      <c r="Q398" s="7"/>
      <c r="R398" s="7"/>
      <c r="S398" s="7"/>
      <c r="T398" s="7"/>
      <c r="U398" s="7"/>
      <c r="V398" s="7"/>
      <c r="W398" s="7"/>
      <c r="X398" s="7"/>
      <c r="Y398" s="7"/>
      <c r="Z398" s="7"/>
      <c r="AA398" s="7"/>
      <c r="AB398" s="7"/>
    </row>
    <row r="399" spans="1:28" ht="15.75" customHeight="1">
      <c r="A399" s="3"/>
      <c r="B399" s="7"/>
      <c r="C399" s="3"/>
      <c r="D399" s="3"/>
      <c r="E399" s="3"/>
      <c r="F399" s="34"/>
      <c r="G399" s="34"/>
      <c r="H399" s="34"/>
      <c r="I399" s="7"/>
      <c r="J399" s="7"/>
      <c r="K399" s="7"/>
      <c r="L399" s="7"/>
      <c r="M399" s="7"/>
      <c r="N399" s="7"/>
      <c r="O399" s="7"/>
      <c r="P399" s="7"/>
      <c r="Q399" s="7"/>
      <c r="R399" s="7"/>
      <c r="S399" s="7"/>
      <c r="T399" s="7"/>
      <c r="U399" s="7"/>
      <c r="V399" s="7"/>
      <c r="W399" s="7"/>
      <c r="X399" s="7"/>
      <c r="Y399" s="7"/>
      <c r="Z399" s="7"/>
      <c r="AA399" s="7"/>
      <c r="AB399" s="7"/>
    </row>
    <row r="400" spans="1:28" ht="15.75" customHeight="1">
      <c r="A400" s="3"/>
      <c r="B400" s="7"/>
      <c r="C400" s="3"/>
      <c r="D400" s="3"/>
      <c r="E400" s="3"/>
      <c r="F400" s="34"/>
      <c r="G400" s="34"/>
      <c r="H400" s="34"/>
      <c r="I400" s="7"/>
      <c r="J400" s="7"/>
      <c r="K400" s="7"/>
      <c r="L400" s="7"/>
      <c r="M400" s="7"/>
      <c r="N400" s="7"/>
      <c r="O400" s="7"/>
      <c r="P400" s="7"/>
      <c r="Q400" s="7"/>
      <c r="R400" s="7"/>
      <c r="S400" s="7"/>
      <c r="T400" s="7"/>
      <c r="U400" s="7"/>
      <c r="V400" s="7"/>
      <c r="W400" s="7"/>
      <c r="X400" s="7"/>
      <c r="Y400" s="7"/>
      <c r="Z400" s="7"/>
      <c r="AA400" s="7"/>
      <c r="AB400" s="7"/>
    </row>
    <row r="401" spans="1:28" ht="15.75" customHeight="1">
      <c r="A401" s="3"/>
      <c r="B401" s="7"/>
      <c r="C401" s="3"/>
      <c r="D401" s="3"/>
      <c r="E401" s="3"/>
      <c r="F401" s="34"/>
      <c r="G401" s="34"/>
      <c r="H401" s="34"/>
      <c r="I401" s="7"/>
      <c r="J401" s="7"/>
      <c r="K401" s="7"/>
      <c r="L401" s="7"/>
      <c r="M401" s="7"/>
      <c r="N401" s="7"/>
      <c r="O401" s="7"/>
      <c r="P401" s="7"/>
      <c r="Q401" s="7"/>
      <c r="R401" s="7"/>
      <c r="S401" s="7"/>
      <c r="T401" s="7"/>
      <c r="U401" s="7"/>
      <c r="V401" s="7"/>
      <c r="W401" s="7"/>
      <c r="X401" s="7"/>
      <c r="Y401" s="7"/>
      <c r="Z401" s="7"/>
      <c r="AA401" s="7"/>
      <c r="AB401" s="7"/>
    </row>
    <row r="402" spans="1:28" ht="15.75" customHeight="1">
      <c r="A402" s="3"/>
      <c r="B402" s="7"/>
      <c r="C402" s="3"/>
      <c r="D402" s="3"/>
      <c r="E402" s="3"/>
      <c r="F402" s="34"/>
      <c r="G402" s="34"/>
      <c r="H402" s="34"/>
      <c r="I402" s="7"/>
      <c r="J402" s="7"/>
      <c r="K402" s="7"/>
      <c r="L402" s="7"/>
      <c r="M402" s="7"/>
      <c r="N402" s="7"/>
      <c r="O402" s="7"/>
      <c r="P402" s="7"/>
      <c r="Q402" s="7"/>
      <c r="R402" s="7"/>
      <c r="S402" s="7"/>
      <c r="T402" s="7"/>
      <c r="U402" s="7"/>
      <c r="V402" s="7"/>
      <c r="W402" s="7"/>
      <c r="X402" s="7"/>
      <c r="Y402" s="7"/>
      <c r="Z402" s="7"/>
      <c r="AA402" s="7"/>
      <c r="AB402" s="7"/>
    </row>
    <row r="403" spans="1:28" ht="15.75" customHeight="1">
      <c r="A403" s="3"/>
      <c r="B403" s="7"/>
      <c r="C403" s="3"/>
      <c r="D403" s="3"/>
      <c r="E403" s="3"/>
      <c r="F403" s="34"/>
      <c r="G403" s="34"/>
      <c r="H403" s="34"/>
      <c r="I403" s="7"/>
      <c r="J403" s="7"/>
      <c r="K403" s="7"/>
      <c r="L403" s="7"/>
      <c r="M403" s="7"/>
      <c r="N403" s="7"/>
      <c r="O403" s="7"/>
      <c r="P403" s="7"/>
      <c r="Q403" s="7"/>
      <c r="R403" s="7"/>
      <c r="S403" s="7"/>
      <c r="T403" s="7"/>
      <c r="U403" s="7"/>
      <c r="V403" s="7"/>
      <c r="W403" s="7"/>
      <c r="X403" s="7"/>
      <c r="Y403" s="7"/>
      <c r="Z403" s="7"/>
      <c r="AA403" s="7"/>
      <c r="AB403" s="7"/>
    </row>
    <row r="404" spans="1:28" ht="15.75" customHeight="1">
      <c r="A404" s="3"/>
      <c r="B404" s="7"/>
      <c r="C404" s="3"/>
      <c r="D404" s="3"/>
      <c r="E404" s="3"/>
      <c r="F404" s="34"/>
      <c r="G404" s="34"/>
      <c r="H404" s="34"/>
      <c r="I404" s="7"/>
      <c r="J404" s="7"/>
      <c r="K404" s="7"/>
      <c r="L404" s="7"/>
      <c r="M404" s="7"/>
      <c r="N404" s="7"/>
      <c r="O404" s="7"/>
      <c r="P404" s="7"/>
      <c r="Q404" s="7"/>
      <c r="R404" s="7"/>
      <c r="S404" s="7"/>
      <c r="T404" s="7"/>
      <c r="U404" s="7"/>
      <c r="V404" s="7"/>
      <c r="W404" s="7"/>
      <c r="X404" s="7"/>
      <c r="Y404" s="7"/>
      <c r="Z404" s="7"/>
      <c r="AA404" s="7"/>
      <c r="AB404" s="7"/>
    </row>
    <row r="405" spans="1:28" ht="15.75" customHeight="1">
      <c r="A405" s="3"/>
      <c r="B405" s="7"/>
      <c r="C405" s="3"/>
      <c r="D405" s="3"/>
      <c r="E405" s="3"/>
      <c r="F405" s="34"/>
      <c r="G405" s="34"/>
      <c r="H405" s="34"/>
      <c r="I405" s="7"/>
      <c r="J405" s="7"/>
      <c r="K405" s="7"/>
      <c r="L405" s="7"/>
      <c r="M405" s="7"/>
      <c r="N405" s="7"/>
      <c r="O405" s="7"/>
      <c r="P405" s="7"/>
      <c r="Q405" s="7"/>
      <c r="R405" s="7"/>
      <c r="S405" s="7"/>
      <c r="T405" s="7"/>
      <c r="U405" s="7"/>
      <c r="V405" s="7"/>
      <c r="W405" s="7"/>
      <c r="X405" s="7"/>
      <c r="Y405" s="7"/>
      <c r="Z405" s="7"/>
      <c r="AA405" s="7"/>
      <c r="AB405" s="7"/>
    </row>
    <row r="406" spans="1:28" ht="15.75" customHeight="1">
      <c r="A406" s="3"/>
      <c r="B406" s="7"/>
      <c r="C406" s="3"/>
      <c r="D406" s="3"/>
      <c r="E406" s="3"/>
      <c r="F406" s="34"/>
      <c r="G406" s="34"/>
      <c r="H406" s="34"/>
      <c r="I406" s="7"/>
      <c r="J406" s="7"/>
      <c r="K406" s="7"/>
      <c r="L406" s="7"/>
      <c r="M406" s="7"/>
      <c r="N406" s="7"/>
      <c r="O406" s="7"/>
      <c r="P406" s="7"/>
      <c r="Q406" s="7"/>
      <c r="R406" s="7"/>
      <c r="S406" s="7"/>
      <c r="T406" s="7"/>
      <c r="U406" s="7"/>
      <c r="V406" s="7"/>
      <c r="W406" s="7"/>
      <c r="X406" s="7"/>
      <c r="Y406" s="7"/>
      <c r="Z406" s="7"/>
      <c r="AA406" s="7"/>
      <c r="AB406" s="7"/>
    </row>
    <row r="407" spans="1:28" ht="15.75" customHeight="1">
      <c r="A407" s="3"/>
      <c r="B407" s="7"/>
      <c r="C407" s="3"/>
      <c r="D407" s="3"/>
      <c r="E407" s="3"/>
      <c r="F407" s="34"/>
      <c r="G407" s="34"/>
      <c r="H407" s="34"/>
      <c r="I407" s="7"/>
      <c r="J407" s="7"/>
      <c r="K407" s="7"/>
      <c r="L407" s="7"/>
      <c r="M407" s="7"/>
      <c r="N407" s="7"/>
      <c r="O407" s="7"/>
      <c r="P407" s="7"/>
      <c r="Q407" s="7"/>
      <c r="R407" s="7"/>
      <c r="S407" s="7"/>
      <c r="T407" s="7"/>
      <c r="U407" s="7"/>
      <c r="V407" s="7"/>
      <c r="W407" s="7"/>
      <c r="X407" s="7"/>
      <c r="Y407" s="7"/>
      <c r="Z407" s="7"/>
      <c r="AA407" s="7"/>
      <c r="AB407" s="7"/>
    </row>
    <row r="408" spans="1:28" ht="15.75" customHeight="1">
      <c r="A408" s="3"/>
      <c r="B408" s="7"/>
      <c r="C408" s="3"/>
      <c r="D408" s="3"/>
      <c r="E408" s="3"/>
      <c r="F408" s="34"/>
      <c r="G408" s="34"/>
      <c r="H408" s="34"/>
      <c r="I408" s="7"/>
      <c r="J408" s="7"/>
      <c r="K408" s="7"/>
      <c r="L408" s="7"/>
      <c r="M408" s="7"/>
      <c r="N408" s="7"/>
      <c r="O408" s="7"/>
      <c r="P408" s="7"/>
      <c r="Q408" s="7"/>
      <c r="R408" s="7"/>
      <c r="S408" s="7"/>
      <c r="T408" s="7"/>
      <c r="U408" s="7"/>
      <c r="V408" s="7"/>
      <c r="W408" s="7"/>
      <c r="X408" s="7"/>
      <c r="Y408" s="7"/>
      <c r="Z408" s="7"/>
      <c r="AA408" s="7"/>
      <c r="AB408" s="7"/>
    </row>
    <row r="409" spans="1:28" ht="15.75" customHeight="1">
      <c r="A409" s="3"/>
      <c r="B409" s="7"/>
      <c r="C409" s="3"/>
      <c r="D409" s="3"/>
      <c r="E409" s="3"/>
      <c r="F409" s="34"/>
      <c r="G409" s="34"/>
      <c r="H409" s="34"/>
      <c r="I409" s="7"/>
      <c r="J409" s="7"/>
      <c r="K409" s="7"/>
      <c r="L409" s="7"/>
      <c r="M409" s="7"/>
      <c r="N409" s="7"/>
      <c r="O409" s="7"/>
      <c r="P409" s="7"/>
      <c r="Q409" s="7"/>
      <c r="R409" s="7"/>
      <c r="S409" s="7"/>
      <c r="T409" s="7"/>
      <c r="U409" s="7"/>
      <c r="V409" s="7"/>
      <c r="W409" s="7"/>
      <c r="X409" s="7"/>
      <c r="Y409" s="7"/>
      <c r="Z409" s="7"/>
      <c r="AA409" s="7"/>
      <c r="AB409" s="7"/>
    </row>
    <row r="410" spans="1:28" ht="15.75" customHeight="1">
      <c r="A410" s="3"/>
      <c r="B410" s="7"/>
      <c r="C410" s="3"/>
      <c r="D410" s="3"/>
      <c r="E410" s="3"/>
      <c r="F410" s="34"/>
      <c r="G410" s="34"/>
      <c r="H410" s="34"/>
      <c r="I410" s="7"/>
      <c r="J410" s="7"/>
      <c r="K410" s="7"/>
      <c r="L410" s="7"/>
      <c r="M410" s="7"/>
      <c r="N410" s="7"/>
      <c r="O410" s="7"/>
      <c r="P410" s="7"/>
      <c r="Q410" s="7"/>
      <c r="R410" s="7"/>
      <c r="S410" s="7"/>
      <c r="T410" s="7"/>
      <c r="U410" s="7"/>
      <c r="V410" s="7"/>
      <c r="W410" s="7"/>
      <c r="X410" s="7"/>
      <c r="Y410" s="7"/>
      <c r="Z410" s="7"/>
      <c r="AA410" s="7"/>
      <c r="AB410" s="7"/>
    </row>
    <row r="411" spans="1:28" ht="15.75" customHeight="1">
      <c r="A411" s="3"/>
      <c r="B411" s="7"/>
      <c r="C411" s="3"/>
      <c r="D411" s="3"/>
      <c r="E411" s="3"/>
      <c r="F411" s="34"/>
      <c r="G411" s="34"/>
      <c r="H411" s="34"/>
      <c r="I411" s="7"/>
      <c r="J411" s="7"/>
      <c r="K411" s="7"/>
      <c r="L411" s="7"/>
      <c r="M411" s="7"/>
      <c r="N411" s="7"/>
      <c r="O411" s="7"/>
      <c r="P411" s="7"/>
      <c r="Q411" s="7"/>
      <c r="R411" s="7"/>
      <c r="S411" s="7"/>
      <c r="T411" s="7"/>
      <c r="U411" s="7"/>
      <c r="V411" s="7"/>
      <c r="W411" s="7"/>
      <c r="X411" s="7"/>
      <c r="Y411" s="7"/>
      <c r="Z411" s="7"/>
      <c r="AA411" s="7"/>
      <c r="AB411" s="7"/>
    </row>
    <row r="412" spans="1:28" ht="15.75" customHeight="1">
      <c r="A412" s="3"/>
      <c r="B412" s="7"/>
      <c r="C412" s="3"/>
      <c r="D412" s="3"/>
      <c r="E412" s="3"/>
      <c r="F412" s="34"/>
      <c r="G412" s="34"/>
      <c r="H412" s="34"/>
      <c r="I412" s="7"/>
      <c r="J412" s="7"/>
      <c r="K412" s="7"/>
      <c r="L412" s="7"/>
      <c r="M412" s="7"/>
      <c r="N412" s="7"/>
      <c r="O412" s="7"/>
      <c r="P412" s="7"/>
      <c r="Q412" s="7"/>
      <c r="R412" s="7"/>
      <c r="S412" s="7"/>
      <c r="T412" s="7"/>
      <c r="U412" s="7"/>
      <c r="V412" s="7"/>
      <c r="W412" s="7"/>
      <c r="X412" s="7"/>
      <c r="Y412" s="7"/>
      <c r="Z412" s="7"/>
      <c r="AA412" s="7"/>
      <c r="AB412" s="7"/>
    </row>
    <row r="413" spans="1:28" ht="15.75" customHeight="1">
      <c r="A413" s="3"/>
      <c r="B413" s="7"/>
      <c r="C413" s="3"/>
      <c r="D413" s="3"/>
      <c r="E413" s="3"/>
      <c r="F413" s="34"/>
      <c r="G413" s="34"/>
      <c r="H413" s="34"/>
      <c r="I413" s="7"/>
      <c r="J413" s="7"/>
      <c r="K413" s="7"/>
      <c r="L413" s="7"/>
      <c r="M413" s="7"/>
      <c r="N413" s="7"/>
      <c r="O413" s="7"/>
      <c r="P413" s="7"/>
      <c r="Q413" s="7"/>
      <c r="R413" s="7"/>
      <c r="S413" s="7"/>
      <c r="T413" s="7"/>
      <c r="U413" s="7"/>
      <c r="V413" s="7"/>
      <c r="W413" s="7"/>
      <c r="X413" s="7"/>
      <c r="Y413" s="7"/>
      <c r="Z413" s="7"/>
      <c r="AA413" s="7"/>
      <c r="AB413" s="7"/>
    </row>
    <row r="414" spans="1:28" ht="15.75" customHeight="1">
      <c r="A414" s="3"/>
      <c r="B414" s="7"/>
      <c r="C414" s="3"/>
      <c r="D414" s="3"/>
      <c r="E414" s="3"/>
      <c r="F414" s="34"/>
      <c r="G414" s="34"/>
      <c r="H414" s="34"/>
      <c r="I414" s="7"/>
      <c r="J414" s="7"/>
      <c r="K414" s="7"/>
      <c r="L414" s="7"/>
      <c r="M414" s="7"/>
      <c r="N414" s="7"/>
      <c r="O414" s="7"/>
      <c r="P414" s="7"/>
      <c r="Q414" s="7"/>
      <c r="R414" s="7"/>
      <c r="S414" s="7"/>
      <c r="T414" s="7"/>
      <c r="U414" s="7"/>
      <c r="V414" s="7"/>
      <c r="W414" s="7"/>
      <c r="X414" s="7"/>
      <c r="Y414" s="7"/>
      <c r="Z414" s="7"/>
      <c r="AA414" s="7"/>
      <c r="AB414" s="7"/>
    </row>
    <row r="415" spans="1:28" ht="15.75" customHeight="1">
      <c r="A415" s="3"/>
      <c r="B415" s="7"/>
      <c r="C415" s="3"/>
      <c r="D415" s="3"/>
      <c r="E415" s="3"/>
      <c r="F415" s="34"/>
      <c r="G415" s="34"/>
      <c r="H415" s="34"/>
      <c r="I415" s="7"/>
      <c r="J415" s="7"/>
      <c r="K415" s="7"/>
      <c r="L415" s="7"/>
      <c r="M415" s="7"/>
      <c r="N415" s="7"/>
      <c r="O415" s="7"/>
      <c r="P415" s="7"/>
      <c r="Q415" s="7"/>
      <c r="R415" s="7"/>
      <c r="S415" s="7"/>
      <c r="T415" s="7"/>
      <c r="U415" s="7"/>
      <c r="V415" s="7"/>
      <c r="W415" s="7"/>
      <c r="X415" s="7"/>
      <c r="Y415" s="7"/>
      <c r="Z415" s="7"/>
      <c r="AA415" s="7"/>
      <c r="AB415" s="7"/>
    </row>
    <row r="416" spans="1:28" ht="15.75" customHeight="1">
      <c r="A416" s="3"/>
      <c r="B416" s="7"/>
      <c r="C416" s="3"/>
      <c r="D416" s="3"/>
      <c r="E416" s="3"/>
      <c r="F416" s="34"/>
      <c r="G416" s="34"/>
      <c r="H416" s="34"/>
      <c r="I416" s="7"/>
      <c r="J416" s="7"/>
      <c r="K416" s="7"/>
      <c r="L416" s="7"/>
      <c r="M416" s="7"/>
      <c r="N416" s="7"/>
      <c r="O416" s="7"/>
      <c r="P416" s="7"/>
      <c r="Q416" s="7"/>
      <c r="R416" s="7"/>
      <c r="S416" s="7"/>
      <c r="T416" s="7"/>
      <c r="U416" s="7"/>
      <c r="V416" s="7"/>
      <c r="W416" s="7"/>
      <c r="X416" s="7"/>
      <c r="Y416" s="7"/>
      <c r="Z416" s="7"/>
      <c r="AA416" s="7"/>
      <c r="AB416" s="7"/>
    </row>
    <row r="417" spans="1:28" ht="15.75" customHeight="1">
      <c r="A417" s="3"/>
      <c r="B417" s="7"/>
      <c r="C417" s="3"/>
      <c r="D417" s="3"/>
      <c r="E417" s="3"/>
      <c r="F417" s="34"/>
      <c r="G417" s="34"/>
      <c r="H417" s="34"/>
      <c r="I417" s="7"/>
      <c r="J417" s="7"/>
      <c r="K417" s="7"/>
      <c r="L417" s="7"/>
      <c r="M417" s="7"/>
      <c r="N417" s="7"/>
      <c r="O417" s="7"/>
      <c r="P417" s="7"/>
      <c r="Q417" s="7"/>
      <c r="R417" s="7"/>
      <c r="S417" s="7"/>
      <c r="T417" s="7"/>
      <c r="U417" s="7"/>
      <c r="V417" s="7"/>
      <c r="W417" s="7"/>
      <c r="X417" s="7"/>
      <c r="Y417" s="7"/>
      <c r="Z417" s="7"/>
      <c r="AA417" s="7"/>
      <c r="AB417" s="7"/>
    </row>
    <row r="418" spans="1:28" ht="15.75" customHeight="1">
      <c r="A418" s="3"/>
      <c r="B418" s="7"/>
      <c r="C418" s="3"/>
      <c r="D418" s="3"/>
      <c r="E418" s="3"/>
      <c r="F418" s="34"/>
      <c r="G418" s="34"/>
      <c r="H418" s="34"/>
      <c r="I418" s="7"/>
      <c r="J418" s="7"/>
      <c r="K418" s="7"/>
      <c r="L418" s="7"/>
      <c r="M418" s="7"/>
      <c r="N418" s="7"/>
      <c r="O418" s="7"/>
      <c r="P418" s="7"/>
      <c r="Q418" s="7"/>
      <c r="R418" s="7"/>
      <c r="S418" s="7"/>
      <c r="T418" s="7"/>
      <c r="U418" s="7"/>
      <c r="V418" s="7"/>
      <c r="W418" s="7"/>
      <c r="X418" s="7"/>
      <c r="Y418" s="7"/>
      <c r="Z418" s="7"/>
      <c r="AA418" s="7"/>
      <c r="AB418" s="7"/>
    </row>
    <row r="419" spans="1:28" ht="15.75" customHeight="1">
      <c r="A419" s="3"/>
      <c r="B419" s="7"/>
      <c r="C419" s="3"/>
      <c r="D419" s="3"/>
      <c r="E419" s="3"/>
      <c r="F419" s="34"/>
      <c r="G419" s="34"/>
      <c r="H419" s="34"/>
      <c r="I419" s="7"/>
      <c r="J419" s="7"/>
      <c r="K419" s="7"/>
      <c r="L419" s="7"/>
      <c r="M419" s="7"/>
      <c r="N419" s="7"/>
      <c r="O419" s="7"/>
      <c r="P419" s="7"/>
      <c r="Q419" s="7"/>
      <c r="R419" s="7"/>
      <c r="S419" s="7"/>
      <c r="T419" s="7"/>
      <c r="U419" s="7"/>
      <c r="V419" s="7"/>
      <c r="W419" s="7"/>
      <c r="X419" s="7"/>
      <c r="Y419" s="7"/>
      <c r="Z419" s="7"/>
      <c r="AA419" s="7"/>
      <c r="AB419" s="7"/>
    </row>
    <row r="420" spans="1:28" ht="15.75" customHeight="1">
      <c r="A420" s="3"/>
      <c r="B420" s="7"/>
      <c r="C420" s="3"/>
      <c r="D420" s="3"/>
      <c r="E420" s="3"/>
      <c r="F420" s="34"/>
      <c r="G420" s="34"/>
      <c r="H420" s="34"/>
      <c r="I420" s="7"/>
      <c r="J420" s="7"/>
      <c r="K420" s="7"/>
      <c r="L420" s="7"/>
      <c r="M420" s="7"/>
      <c r="N420" s="7"/>
      <c r="O420" s="7"/>
      <c r="P420" s="7"/>
      <c r="Q420" s="7"/>
      <c r="R420" s="7"/>
      <c r="S420" s="7"/>
      <c r="T420" s="7"/>
      <c r="U420" s="7"/>
      <c r="V420" s="7"/>
      <c r="W420" s="7"/>
      <c r="X420" s="7"/>
      <c r="Y420" s="7"/>
      <c r="Z420" s="7"/>
      <c r="AA420" s="7"/>
      <c r="AB420" s="7"/>
    </row>
    <row r="421" spans="1:28" ht="15.75" customHeight="1">
      <c r="A421" s="3"/>
      <c r="B421" s="7"/>
      <c r="C421" s="3"/>
      <c r="D421" s="3"/>
      <c r="E421" s="3"/>
      <c r="F421" s="34"/>
      <c r="G421" s="34"/>
      <c r="H421" s="34"/>
      <c r="I421" s="7"/>
      <c r="J421" s="7"/>
      <c r="K421" s="7"/>
      <c r="L421" s="7"/>
      <c r="M421" s="7"/>
      <c r="N421" s="7"/>
      <c r="O421" s="7"/>
      <c r="P421" s="7"/>
      <c r="Q421" s="7"/>
      <c r="R421" s="7"/>
      <c r="S421" s="7"/>
      <c r="T421" s="7"/>
      <c r="U421" s="7"/>
      <c r="V421" s="7"/>
      <c r="W421" s="7"/>
      <c r="X421" s="7"/>
      <c r="Y421" s="7"/>
      <c r="Z421" s="7"/>
      <c r="AA421" s="7"/>
      <c r="AB421" s="7"/>
    </row>
    <row r="422" spans="1:28" ht="15.75" customHeight="1">
      <c r="A422" s="3"/>
      <c r="B422" s="7"/>
      <c r="C422" s="3"/>
      <c r="D422" s="3"/>
      <c r="E422" s="3"/>
      <c r="F422" s="34"/>
      <c r="G422" s="34"/>
      <c r="H422" s="34"/>
      <c r="I422" s="7"/>
      <c r="J422" s="7"/>
      <c r="K422" s="7"/>
      <c r="L422" s="7"/>
      <c r="M422" s="7"/>
      <c r="N422" s="7"/>
      <c r="O422" s="7"/>
      <c r="P422" s="7"/>
      <c r="Q422" s="7"/>
      <c r="R422" s="7"/>
      <c r="S422" s="7"/>
      <c r="T422" s="7"/>
      <c r="U422" s="7"/>
      <c r="V422" s="7"/>
      <c r="W422" s="7"/>
      <c r="X422" s="7"/>
      <c r="Y422" s="7"/>
      <c r="Z422" s="7"/>
      <c r="AA422" s="7"/>
      <c r="AB422" s="7"/>
    </row>
    <row r="423" spans="1:28" ht="15.75" customHeight="1">
      <c r="A423" s="3"/>
      <c r="B423" s="7"/>
      <c r="C423" s="3"/>
      <c r="D423" s="3"/>
      <c r="E423" s="3"/>
      <c r="F423" s="34"/>
      <c r="G423" s="34"/>
      <c r="H423" s="34"/>
      <c r="I423" s="7"/>
      <c r="J423" s="7"/>
      <c r="K423" s="7"/>
      <c r="L423" s="7"/>
      <c r="M423" s="7"/>
      <c r="N423" s="7"/>
      <c r="O423" s="7"/>
      <c r="P423" s="7"/>
      <c r="Q423" s="7"/>
      <c r="R423" s="7"/>
      <c r="S423" s="7"/>
      <c r="T423" s="7"/>
      <c r="U423" s="7"/>
      <c r="V423" s="7"/>
      <c r="W423" s="7"/>
      <c r="X423" s="7"/>
      <c r="Y423" s="7"/>
      <c r="Z423" s="7"/>
      <c r="AA423" s="7"/>
      <c r="AB423" s="7"/>
    </row>
    <row r="424" spans="1:28" ht="15.75" customHeight="1">
      <c r="A424" s="3"/>
      <c r="B424" s="7"/>
      <c r="C424" s="3"/>
      <c r="D424" s="3"/>
      <c r="E424" s="3"/>
      <c r="F424" s="34"/>
      <c r="G424" s="34"/>
      <c r="H424" s="34"/>
      <c r="I424" s="7"/>
      <c r="J424" s="7"/>
      <c r="K424" s="7"/>
      <c r="L424" s="7"/>
      <c r="M424" s="7"/>
      <c r="N424" s="7"/>
      <c r="O424" s="7"/>
      <c r="P424" s="7"/>
      <c r="Q424" s="7"/>
      <c r="R424" s="7"/>
      <c r="S424" s="7"/>
      <c r="T424" s="7"/>
      <c r="U424" s="7"/>
      <c r="V424" s="7"/>
      <c r="W424" s="7"/>
      <c r="X424" s="7"/>
      <c r="Y424" s="7"/>
      <c r="Z424" s="7"/>
      <c r="AA424" s="7"/>
      <c r="AB424" s="7"/>
    </row>
    <row r="425" spans="1:28" ht="15.75" customHeight="1">
      <c r="A425" s="3"/>
      <c r="B425" s="7"/>
      <c r="C425" s="3"/>
      <c r="D425" s="3"/>
      <c r="E425" s="3"/>
      <c r="F425" s="34"/>
      <c r="G425" s="34"/>
      <c r="H425" s="34"/>
      <c r="I425" s="7"/>
      <c r="J425" s="7"/>
      <c r="K425" s="7"/>
      <c r="L425" s="7"/>
      <c r="M425" s="7"/>
      <c r="N425" s="7"/>
      <c r="O425" s="7"/>
      <c r="P425" s="7"/>
      <c r="Q425" s="7"/>
      <c r="R425" s="7"/>
      <c r="S425" s="7"/>
      <c r="T425" s="7"/>
      <c r="U425" s="7"/>
      <c r="V425" s="7"/>
      <c r="W425" s="7"/>
      <c r="X425" s="7"/>
      <c r="Y425" s="7"/>
      <c r="Z425" s="7"/>
      <c r="AA425" s="7"/>
      <c r="AB425" s="7"/>
    </row>
    <row r="426" spans="1:28" ht="15.75" customHeight="1">
      <c r="A426" s="3"/>
      <c r="B426" s="7"/>
      <c r="C426" s="3"/>
      <c r="D426" s="3"/>
      <c r="E426" s="3"/>
      <c r="F426" s="34"/>
      <c r="G426" s="34"/>
      <c r="H426" s="34"/>
      <c r="I426" s="7"/>
      <c r="J426" s="7"/>
      <c r="K426" s="7"/>
      <c r="L426" s="7"/>
      <c r="M426" s="7"/>
      <c r="N426" s="7"/>
      <c r="O426" s="7"/>
      <c r="P426" s="7"/>
      <c r="Q426" s="7"/>
      <c r="R426" s="7"/>
      <c r="S426" s="7"/>
      <c r="T426" s="7"/>
      <c r="U426" s="7"/>
      <c r="V426" s="7"/>
      <c r="W426" s="7"/>
      <c r="X426" s="7"/>
      <c r="Y426" s="7"/>
      <c r="Z426" s="7"/>
      <c r="AA426" s="7"/>
      <c r="AB426" s="7"/>
    </row>
    <row r="427" spans="1:28" ht="15.75" customHeight="1">
      <c r="A427" s="3"/>
      <c r="B427" s="7"/>
      <c r="C427" s="3"/>
      <c r="D427" s="3"/>
      <c r="E427" s="3"/>
      <c r="F427" s="34"/>
      <c r="G427" s="34"/>
      <c r="H427" s="34"/>
      <c r="I427" s="7"/>
      <c r="J427" s="7"/>
      <c r="K427" s="7"/>
      <c r="L427" s="7"/>
      <c r="M427" s="7"/>
      <c r="N427" s="7"/>
      <c r="O427" s="7"/>
      <c r="P427" s="7"/>
      <c r="Q427" s="7"/>
      <c r="R427" s="7"/>
      <c r="S427" s="7"/>
      <c r="T427" s="7"/>
      <c r="U427" s="7"/>
      <c r="V427" s="7"/>
      <c r="W427" s="7"/>
      <c r="X427" s="7"/>
      <c r="Y427" s="7"/>
      <c r="Z427" s="7"/>
      <c r="AA427" s="7"/>
      <c r="AB427" s="7"/>
    </row>
    <row r="428" spans="1:28" ht="15.75" customHeight="1">
      <c r="A428" s="3"/>
      <c r="B428" s="7"/>
      <c r="C428" s="3"/>
      <c r="D428" s="3"/>
      <c r="E428" s="3"/>
      <c r="F428" s="34"/>
      <c r="G428" s="34"/>
      <c r="H428" s="34"/>
      <c r="I428" s="7"/>
      <c r="J428" s="7"/>
      <c r="K428" s="7"/>
      <c r="L428" s="7"/>
      <c r="M428" s="7"/>
      <c r="N428" s="7"/>
      <c r="O428" s="7"/>
      <c r="P428" s="7"/>
      <c r="Q428" s="7"/>
      <c r="R428" s="7"/>
      <c r="S428" s="7"/>
      <c r="T428" s="7"/>
      <c r="U428" s="7"/>
      <c r="V428" s="7"/>
      <c r="W428" s="7"/>
      <c r="X428" s="7"/>
      <c r="Y428" s="7"/>
      <c r="Z428" s="7"/>
      <c r="AA428" s="7"/>
      <c r="AB428" s="7"/>
    </row>
    <row r="429" spans="1:28" ht="15.75" customHeight="1">
      <c r="A429" s="3"/>
      <c r="B429" s="7"/>
      <c r="C429" s="3"/>
      <c r="D429" s="3"/>
      <c r="E429" s="3"/>
      <c r="F429" s="34"/>
      <c r="G429" s="34"/>
      <c r="H429" s="34"/>
      <c r="I429" s="7"/>
      <c r="J429" s="7"/>
      <c r="K429" s="7"/>
      <c r="L429" s="7"/>
      <c r="M429" s="7"/>
      <c r="N429" s="7"/>
      <c r="O429" s="7"/>
      <c r="P429" s="7"/>
      <c r="Q429" s="7"/>
      <c r="R429" s="7"/>
      <c r="S429" s="7"/>
      <c r="T429" s="7"/>
      <c r="U429" s="7"/>
      <c r="V429" s="7"/>
      <c r="W429" s="7"/>
      <c r="X429" s="7"/>
      <c r="Y429" s="7"/>
      <c r="Z429" s="7"/>
      <c r="AA429" s="7"/>
      <c r="AB429" s="7"/>
    </row>
    <row r="430" spans="1:28" ht="15.75" customHeight="1">
      <c r="A430" s="3"/>
      <c r="B430" s="7"/>
      <c r="C430" s="3"/>
      <c r="D430" s="3"/>
      <c r="E430" s="3"/>
      <c r="F430" s="34"/>
      <c r="G430" s="34"/>
      <c r="H430" s="34"/>
      <c r="I430" s="7"/>
      <c r="J430" s="7"/>
      <c r="K430" s="7"/>
      <c r="L430" s="7"/>
      <c r="M430" s="7"/>
      <c r="N430" s="7"/>
      <c r="O430" s="7"/>
      <c r="P430" s="7"/>
      <c r="Q430" s="7"/>
      <c r="R430" s="7"/>
      <c r="S430" s="7"/>
      <c r="T430" s="7"/>
      <c r="U430" s="7"/>
      <c r="V430" s="7"/>
      <c r="W430" s="7"/>
      <c r="X430" s="7"/>
      <c r="Y430" s="7"/>
      <c r="Z430" s="7"/>
      <c r="AA430" s="7"/>
      <c r="AB430" s="7"/>
    </row>
    <row r="431" spans="1:28" ht="15.75" customHeight="1">
      <c r="A431" s="3"/>
      <c r="B431" s="7"/>
      <c r="C431" s="3"/>
      <c r="D431" s="3"/>
      <c r="E431" s="3"/>
      <c r="F431" s="34"/>
      <c r="G431" s="34"/>
      <c r="H431" s="34"/>
      <c r="I431" s="7"/>
      <c r="J431" s="7"/>
      <c r="K431" s="7"/>
      <c r="L431" s="7"/>
      <c r="M431" s="7"/>
      <c r="N431" s="7"/>
      <c r="O431" s="7"/>
      <c r="P431" s="7"/>
      <c r="Q431" s="7"/>
      <c r="R431" s="7"/>
      <c r="S431" s="7"/>
      <c r="T431" s="7"/>
      <c r="U431" s="7"/>
      <c r="V431" s="7"/>
      <c r="W431" s="7"/>
      <c r="X431" s="7"/>
      <c r="Y431" s="7"/>
      <c r="Z431" s="7"/>
      <c r="AA431" s="7"/>
      <c r="AB431" s="7"/>
    </row>
    <row r="432" spans="1:28" ht="15.75" customHeight="1">
      <c r="A432" s="3"/>
      <c r="B432" s="7"/>
      <c r="C432" s="3"/>
      <c r="D432" s="3"/>
      <c r="E432" s="3"/>
      <c r="F432" s="34"/>
      <c r="G432" s="34"/>
      <c r="H432" s="34"/>
      <c r="I432" s="7"/>
      <c r="J432" s="7"/>
      <c r="K432" s="7"/>
      <c r="L432" s="7"/>
      <c r="M432" s="7"/>
      <c r="N432" s="7"/>
      <c r="O432" s="7"/>
      <c r="P432" s="7"/>
      <c r="Q432" s="7"/>
      <c r="R432" s="7"/>
      <c r="S432" s="7"/>
      <c r="T432" s="7"/>
      <c r="U432" s="7"/>
      <c r="V432" s="7"/>
      <c r="W432" s="7"/>
      <c r="X432" s="7"/>
      <c r="Y432" s="7"/>
      <c r="Z432" s="7"/>
      <c r="AA432" s="7"/>
      <c r="AB432" s="7"/>
    </row>
    <row r="433" spans="1:28" ht="15.75" customHeight="1">
      <c r="A433" s="3"/>
      <c r="B433" s="7"/>
      <c r="C433" s="3"/>
      <c r="D433" s="3"/>
      <c r="E433" s="3"/>
      <c r="F433" s="34"/>
      <c r="G433" s="34"/>
      <c r="H433" s="34"/>
      <c r="I433" s="7"/>
      <c r="J433" s="7"/>
      <c r="K433" s="7"/>
      <c r="L433" s="7"/>
      <c r="M433" s="7"/>
      <c r="N433" s="7"/>
      <c r="O433" s="7"/>
      <c r="P433" s="7"/>
      <c r="Q433" s="7"/>
      <c r="R433" s="7"/>
      <c r="S433" s="7"/>
      <c r="T433" s="7"/>
      <c r="U433" s="7"/>
      <c r="V433" s="7"/>
      <c r="W433" s="7"/>
      <c r="X433" s="7"/>
      <c r="Y433" s="7"/>
      <c r="Z433" s="7"/>
      <c r="AA433" s="7"/>
      <c r="AB433" s="7"/>
    </row>
    <row r="434" spans="1:28" ht="15.75" customHeight="1">
      <c r="A434" s="3"/>
      <c r="B434" s="7"/>
      <c r="C434" s="3"/>
      <c r="D434" s="3"/>
      <c r="E434" s="3"/>
      <c r="F434" s="34"/>
      <c r="G434" s="34"/>
      <c r="H434" s="34"/>
      <c r="I434" s="7"/>
      <c r="J434" s="7"/>
      <c r="K434" s="7"/>
      <c r="L434" s="7"/>
      <c r="M434" s="7"/>
      <c r="N434" s="7"/>
      <c r="O434" s="7"/>
      <c r="P434" s="7"/>
      <c r="Q434" s="7"/>
      <c r="R434" s="7"/>
      <c r="S434" s="7"/>
      <c r="T434" s="7"/>
      <c r="U434" s="7"/>
      <c r="V434" s="7"/>
      <c r="W434" s="7"/>
      <c r="X434" s="7"/>
      <c r="Y434" s="7"/>
      <c r="Z434" s="7"/>
      <c r="AA434" s="7"/>
      <c r="AB434" s="7"/>
    </row>
    <row r="435" spans="1:28" ht="15.75" customHeight="1">
      <c r="A435" s="3"/>
      <c r="B435" s="7"/>
      <c r="C435" s="3"/>
      <c r="D435" s="3"/>
      <c r="E435" s="3"/>
      <c r="F435" s="34"/>
      <c r="G435" s="34"/>
      <c r="H435" s="34"/>
      <c r="I435" s="7"/>
      <c r="J435" s="7"/>
      <c r="K435" s="7"/>
      <c r="L435" s="7"/>
      <c r="M435" s="7"/>
      <c r="N435" s="7"/>
      <c r="O435" s="7"/>
      <c r="P435" s="7"/>
      <c r="Q435" s="7"/>
      <c r="R435" s="7"/>
      <c r="S435" s="7"/>
      <c r="T435" s="7"/>
      <c r="U435" s="7"/>
      <c r="V435" s="7"/>
      <c r="W435" s="7"/>
      <c r="X435" s="7"/>
      <c r="Y435" s="7"/>
      <c r="Z435" s="7"/>
      <c r="AA435" s="7"/>
      <c r="AB435" s="7"/>
    </row>
    <row r="436" spans="1:28" ht="15.75" customHeight="1">
      <c r="A436" s="3"/>
      <c r="B436" s="7"/>
      <c r="C436" s="3"/>
      <c r="D436" s="3"/>
      <c r="E436" s="3"/>
      <c r="F436" s="34"/>
      <c r="G436" s="34"/>
      <c r="H436" s="34"/>
      <c r="I436" s="7"/>
      <c r="J436" s="7"/>
      <c r="K436" s="7"/>
      <c r="L436" s="7"/>
      <c r="M436" s="7"/>
      <c r="N436" s="7"/>
      <c r="O436" s="7"/>
      <c r="P436" s="7"/>
      <c r="Q436" s="7"/>
      <c r="R436" s="7"/>
      <c r="S436" s="7"/>
      <c r="T436" s="7"/>
      <c r="U436" s="7"/>
      <c r="V436" s="7"/>
      <c r="W436" s="7"/>
      <c r="X436" s="7"/>
      <c r="Y436" s="7"/>
      <c r="Z436" s="7"/>
      <c r="AA436" s="7"/>
      <c r="AB436" s="7"/>
    </row>
    <row r="437" spans="1:28" ht="15.75" customHeight="1">
      <c r="A437" s="3"/>
      <c r="B437" s="7"/>
      <c r="C437" s="3"/>
      <c r="D437" s="3"/>
      <c r="E437" s="3"/>
      <c r="F437" s="34"/>
      <c r="G437" s="34"/>
      <c r="H437" s="34"/>
      <c r="I437" s="7"/>
      <c r="J437" s="7"/>
      <c r="K437" s="7"/>
      <c r="L437" s="7"/>
      <c r="M437" s="7"/>
      <c r="N437" s="7"/>
      <c r="O437" s="7"/>
      <c r="P437" s="7"/>
      <c r="Q437" s="7"/>
      <c r="R437" s="7"/>
      <c r="S437" s="7"/>
      <c r="T437" s="7"/>
      <c r="U437" s="7"/>
      <c r="V437" s="7"/>
      <c r="W437" s="7"/>
      <c r="X437" s="7"/>
      <c r="Y437" s="7"/>
      <c r="Z437" s="7"/>
      <c r="AA437" s="7"/>
      <c r="AB437" s="7"/>
    </row>
    <row r="438" spans="1:28" ht="15.75" customHeight="1">
      <c r="A438" s="3"/>
      <c r="B438" s="7"/>
      <c r="C438" s="3"/>
      <c r="D438" s="3"/>
      <c r="E438" s="3"/>
      <c r="F438" s="34"/>
      <c r="G438" s="34"/>
      <c r="H438" s="34"/>
      <c r="I438" s="7"/>
      <c r="J438" s="7"/>
      <c r="K438" s="7"/>
      <c r="L438" s="7"/>
      <c r="M438" s="7"/>
      <c r="N438" s="7"/>
      <c r="O438" s="7"/>
      <c r="P438" s="7"/>
      <c r="Q438" s="7"/>
      <c r="R438" s="7"/>
      <c r="S438" s="7"/>
      <c r="T438" s="7"/>
      <c r="U438" s="7"/>
      <c r="V438" s="7"/>
      <c r="W438" s="7"/>
      <c r="X438" s="7"/>
      <c r="Y438" s="7"/>
      <c r="Z438" s="7"/>
      <c r="AA438" s="7"/>
      <c r="AB438" s="7"/>
    </row>
    <row r="439" spans="1:28" ht="15.75" customHeight="1">
      <c r="A439" s="3"/>
      <c r="B439" s="7"/>
      <c r="C439" s="3"/>
      <c r="D439" s="3"/>
      <c r="E439" s="3"/>
      <c r="F439" s="34"/>
      <c r="G439" s="34"/>
      <c r="H439" s="34"/>
      <c r="I439" s="7"/>
      <c r="J439" s="7"/>
      <c r="K439" s="7"/>
      <c r="L439" s="7"/>
      <c r="M439" s="7"/>
      <c r="N439" s="7"/>
      <c r="O439" s="7"/>
      <c r="P439" s="7"/>
      <c r="Q439" s="7"/>
      <c r="R439" s="7"/>
      <c r="S439" s="7"/>
      <c r="T439" s="7"/>
      <c r="U439" s="7"/>
      <c r="V439" s="7"/>
      <c r="W439" s="7"/>
      <c r="X439" s="7"/>
      <c r="Y439" s="7"/>
      <c r="Z439" s="7"/>
      <c r="AA439" s="7"/>
      <c r="AB439" s="7"/>
    </row>
    <row r="440" spans="1:28" ht="15.75" customHeight="1">
      <c r="A440" s="3"/>
      <c r="B440" s="7"/>
      <c r="C440" s="3"/>
      <c r="D440" s="3"/>
      <c r="E440" s="3"/>
      <c r="F440" s="34"/>
      <c r="G440" s="34"/>
      <c r="H440" s="34"/>
      <c r="I440" s="7"/>
      <c r="J440" s="7"/>
      <c r="K440" s="7"/>
      <c r="L440" s="7"/>
      <c r="M440" s="7"/>
      <c r="N440" s="7"/>
      <c r="O440" s="7"/>
      <c r="P440" s="7"/>
      <c r="Q440" s="7"/>
      <c r="R440" s="7"/>
      <c r="S440" s="7"/>
      <c r="T440" s="7"/>
      <c r="U440" s="7"/>
      <c r="V440" s="7"/>
      <c r="W440" s="7"/>
      <c r="X440" s="7"/>
      <c r="Y440" s="7"/>
      <c r="Z440" s="7"/>
      <c r="AA440" s="7"/>
      <c r="AB440" s="7"/>
    </row>
    <row r="441" spans="1:28" ht="15.75" customHeight="1">
      <c r="A441" s="3"/>
      <c r="B441" s="7"/>
      <c r="C441" s="3"/>
      <c r="D441" s="3"/>
      <c r="E441" s="3"/>
      <c r="F441" s="34"/>
      <c r="G441" s="34"/>
      <c r="H441" s="34"/>
      <c r="I441" s="7"/>
      <c r="J441" s="7"/>
      <c r="K441" s="7"/>
      <c r="L441" s="7"/>
      <c r="M441" s="7"/>
      <c r="N441" s="7"/>
      <c r="O441" s="7"/>
      <c r="P441" s="7"/>
      <c r="Q441" s="7"/>
      <c r="R441" s="7"/>
      <c r="S441" s="7"/>
      <c r="T441" s="7"/>
      <c r="U441" s="7"/>
      <c r="V441" s="7"/>
      <c r="W441" s="7"/>
      <c r="X441" s="7"/>
      <c r="Y441" s="7"/>
      <c r="Z441" s="7"/>
      <c r="AA441" s="7"/>
      <c r="AB441" s="7"/>
    </row>
    <row r="442" spans="1:28" ht="15.75" customHeight="1">
      <c r="A442" s="3"/>
      <c r="B442" s="7"/>
      <c r="C442" s="3"/>
      <c r="D442" s="3"/>
      <c r="E442" s="3"/>
      <c r="F442" s="34"/>
      <c r="G442" s="34"/>
      <c r="H442" s="34"/>
      <c r="I442" s="7"/>
      <c r="J442" s="7"/>
      <c r="K442" s="7"/>
      <c r="L442" s="7"/>
      <c r="M442" s="7"/>
      <c r="N442" s="7"/>
      <c r="O442" s="7"/>
      <c r="P442" s="7"/>
      <c r="Q442" s="7"/>
      <c r="R442" s="7"/>
      <c r="S442" s="7"/>
      <c r="T442" s="7"/>
      <c r="U442" s="7"/>
      <c r="V442" s="7"/>
      <c r="W442" s="7"/>
      <c r="X442" s="7"/>
      <c r="Y442" s="7"/>
      <c r="Z442" s="7"/>
      <c r="AA442" s="7"/>
      <c r="AB442" s="7"/>
    </row>
    <row r="443" spans="1:28" ht="15.75" customHeight="1">
      <c r="A443" s="3"/>
      <c r="B443" s="7"/>
      <c r="C443" s="3"/>
      <c r="D443" s="3"/>
      <c r="E443" s="3"/>
      <c r="F443" s="34"/>
      <c r="G443" s="34"/>
      <c r="H443" s="34"/>
      <c r="I443" s="7"/>
      <c r="J443" s="7"/>
      <c r="K443" s="7"/>
      <c r="L443" s="7"/>
      <c r="M443" s="7"/>
      <c r="N443" s="7"/>
      <c r="O443" s="7"/>
      <c r="P443" s="7"/>
      <c r="Q443" s="7"/>
      <c r="R443" s="7"/>
      <c r="S443" s="7"/>
      <c r="T443" s="7"/>
      <c r="U443" s="7"/>
      <c r="V443" s="7"/>
      <c r="W443" s="7"/>
      <c r="X443" s="7"/>
      <c r="Y443" s="7"/>
      <c r="Z443" s="7"/>
      <c r="AA443" s="7"/>
      <c r="AB443" s="7"/>
    </row>
    <row r="444" spans="1:28" ht="15.75" customHeight="1">
      <c r="A444" s="3"/>
      <c r="B444" s="7"/>
      <c r="C444" s="3"/>
      <c r="D444" s="3"/>
      <c r="E444" s="3"/>
      <c r="F444" s="34"/>
      <c r="G444" s="34"/>
      <c r="H444" s="34"/>
      <c r="I444" s="7"/>
      <c r="J444" s="7"/>
      <c r="K444" s="7"/>
      <c r="L444" s="7"/>
      <c r="M444" s="7"/>
      <c r="N444" s="7"/>
      <c r="O444" s="7"/>
      <c r="P444" s="7"/>
      <c r="Q444" s="7"/>
      <c r="R444" s="7"/>
      <c r="S444" s="7"/>
      <c r="T444" s="7"/>
      <c r="U444" s="7"/>
      <c r="V444" s="7"/>
      <c r="W444" s="7"/>
      <c r="X444" s="7"/>
      <c r="Y444" s="7"/>
      <c r="Z444" s="7"/>
      <c r="AA444" s="7"/>
      <c r="AB444" s="7"/>
    </row>
    <row r="445" spans="1:28" ht="15.75" customHeight="1">
      <c r="A445" s="3"/>
      <c r="B445" s="7"/>
      <c r="C445" s="3"/>
      <c r="D445" s="3"/>
      <c r="E445" s="3"/>
      <c r="F445" s="34"/>
      <c r="G445" s="34"/>
      <c r="H445" s="34"/>
      <c r="I445" s="7"/>
      <c r="J445" s="7"/>
      <c r="K445" s="7"/>
      <c r="L445" s="7"/>
      <c r="M445" s="7"/>
      <c r="N445" s="7"/>
      <c r="O445" s="7"/>
      <c r="P445" s="7"/>
      <c r="Q445" s="7"/>
      <c r="R445" s="7"/>
      <c r="S445" s="7"/>
      <c r="T445" s="7"/>
      <c r="U445" s="7"/>
      <c r="V445" s="7"/>
      <c r="W445" s="7"/>
      <c r="X445" s="7"/>
      <c r="Y445" s="7"/>
      <c r="Z445" s="7"/>
      <c r="AA445" s="7"/>
      <c r="AB445" s="7"/>
    </row>
    <row r="446" spans="1:28" ht="15.75" customHeight="1">
      <c r="A446" s="3"/>
      <c r="B446" s="7"/>
      <c r="C446" s="3"/>
      <c r="D446" s="3"/>
      <c r="E446" s="3"/>
      <c r="F446" s="34"/>
      <c r="G446" s="34"/>
      <c r="H446" s="34"/>
      <c r="I446" s="7"/>
      <c r="J446" s="7"/>
      <c r="K446" s="7"/>
      <c r="L446" s="7"/>
      <c r="M446" s="7"/>
      <c r="N446" s="7"/>
      <c r="O446" s="7"/>
      <c r="P446" s="7"/>
      <c r="Q446" s="7"/>
      <c r="R446" s="7"/>
      <c r="S446" s="7"/>
      <c r="T446" s="7"/>
      <c r="U446" s="7"/>
      <c r="V446" s="7"/>
      <c r="W446" s="7"/>
      <c r="X446" s="7"/>
      <c r="Y446" s="7"/>
      <c r="Z446" s="7"/>
      <c r="AA446" s="7"/>
      <c r="AB446" s="7"/>
    </row>
    <row r="447" spans="1:28" ht="15.75" customHeight="1">
      <c r="A447" s="3"/>
      <c r="B447" s="7"/>
      <c r="C447" s="3"/>
      <c r="D447" s="3"/>
      <c r="E447" s="3"/>
      <c r="F447" s="34"/>
      <c r="G447" s="34"/>
      <c r="H447" s="34"/>
      <c r="I447" s="7"/>
      <c r="J447" s="7"/>
      <c r="K447" s="7"/>
      <c r="L447" s="7"/>
      <c r="M447" s="7"/>
      <c r="N447" s="7"/>
      <c r="O447" s="7"/>
      <c r="P447" s="7"/>
      <c r="Q447" s="7"/>
      <c r="R447" s="7"/>
      <c r="S447" s="7"/>
      <c r="T447" s="7"/>
      <c r="U447" s="7"/>
      <c r="V447" s="7"/>
      <c r="W447" s="7"/>
      <c r="X447" s="7"/>
      <c r="Y447" s="7"/>
      <c r="Z447" s="7"/>
      <c r="AA447" s="7"/>
      <c r="AB447" s="7"/>
    </row>
    <row r="448" spans="1:28" ht="15.75" customHeight="1">
      <c r="A448" s="3"/>
      <c r="B448" s="7"/>
      <c r="C448" s="3"/>
      <c r="D448" s="3"/>
      <c r="E448" s="3"/>
      <c r="F448" s="34"/>
      <c r="G448" s="34"/>
      <c r="H448" s="34"/>
      <c r="I448" s="7"/>
      <c r="J448" s="7"/>
      <c r="K448" s="7"/>
      <c r="L448" s="7"/>
      <c r="M448" s="7"/>
      <c r="N448" s="7"/>
      <c r="O448" s="7"/>
      <c r="P448" s="7"/>
      <c r="Q448" s="7"/>
      <c r="R448" s="7"/>
      <c r="S448" s="7"/>
      <c r="T448" s="7"/>
      <c r="U448" s="7"/>
      <c r="V448" s="7"/>
      <c r="W448" s="7"/>
      <c r="X448" s="7"/>
      <c r="Y448" s="7"/>
      <c r="Z448" s="7"/>
      <c r="AA448" s="7"/>
      <c r="AB448" s="7"/>
    </row>
    <row r="449" spans="1:28" ht="15.75" customHeight="1">
      <c r="A449" s="3"/>
      <c r="B449" s="7"/>
      <c r="C449" s="3"/>
      <c r="D449" s="3"/>
      <c r="E449" s="3"/>
      <c r="F449" s="34"/>
      <c r="G449" s="34"/>
      <c r="H449" s="34"/>
      <c r="I449" s="7"/>
      <c r="J449" s="7"/>
      <c r="K449" s="7"/>
      <c r="L449" s="7"/>
      <c r="M449" s="7"/>
      <c r="N449" s="7"/>
      <c r="O449" s="7"/>
      <c r="P449" s="7"/>
      <c r="Q449" s="7"/>
      <c r="R449" s="7"/>
      <c r="S449" s="7"/>
      <c r="T449" s="7"/>
      <c r="U449" s="7"/>
      <c r="V449" s="7"/>
      <c r="W449" s="7"/>
      <c r="X449" s="7"/>
      <c r="Y449" s="7"/>
      <c r="Z449" s="7"/>
      <c r="AA449" s="7"/>
      <c r="AB449" s="7"/>
    </row>
    <row r="450" spans="1:28" ht="15.75" customHeight="1">
      <c r="A450" s="3"/>
      <c r="B450" s="7"/>
      <c r="C450" s="3"/>
      <c r="D450" s="3"/>
      <c r="E450" s="3"/>
      <c r="F450" s="34"/>
      <c r="G450" s="34"/>
      <c r="H450" s="34"/>
      <c r="I450" s="7"/>
      <c r="J450" s="7"/>
      <c r="K450" s="7"/>
      <c r="L450" s="7"/>
      <c r="M450" s="7"/>
      <c r="N450" s="7"/>
      <c r="O450" s="7"/>
      <c r="P450" s="7"/>
      <c r="Q450" s="7"/>
      <c r="R450" s="7"/>
      <c r="S450" s="7"/>
      <c r="T450" s="7"/>
      <c r="U450" s="7"/>
      <c r="V450" s="7"/>
      <c r="W450" s="7"/>
      <c r="X450" s="7"/>
      <c r="Y450" s="7"/>
      <c r="Z450" s="7"/>
      <c r="AA450" s="7"/>
      <c r="AB450" s="7"/>
    </row>
    <row r="451" spans="1:28" ht="15.75" customHeight="1">
      <c r="A451" s="3"/>
      <c r="B451" s="7"/>
      <c r="C451" s="3"/>
      <c r="D451" s="3"/>
      <c r="E451" s="3"/>
      <c r="F451" s="34"/>
      <c r="G451" s="34"/>
      <c r="H451" s="34"/>
      <c r="I451" s="7"/>
      <c r="J451" s="7"/>
      <c r="K451" s="7"/>
      <c r="L451" s="7"/>
      <c r="M451" s="7"/>
      <c r="N451" s="7"/>
      <c r="O451" s="7"/>
      <c r="P451" s="7"/>
      <c r="Q451" s="7"/>
      <c r="R451" s="7"/>
      <c r="S451" s="7"/>
      <c r="T451" s="7"/>
      <c r="U451" s="7"/>
      <c r="V451" s="7"/>
      <c r="W451" s="7"/>
      <c r="X451" s="7"/>
      <c r="Y451" s="7"/>
      <c r="Z451" s="7"/>
      <c r="AA451" s="7"/>
      <c r="AB451" s="7"/>
    </row>
    <row r="452" spans="1:28" ht="15.75" customHeight="1">
      <c r="A452" s="3"/>
      <c r="B452" s="7"/>
      <c r="C452" s="3"/>
      <c r="D452" s="3"/>
      <c r="E452" s="3"/>
      <c r="F452" s="34"/>
      <c r="G452" s="34"/>
      <c r="H452" s="34"/>
      <c r="I452" s="7"/>
      <c r="J452" s="7"/>
      <c r="K452" s="7"/>
      <c r="L452" s="7"/>
      <c r="M452" s="7"/>
      <c r="N452" s="7"/>
      <c r="O452" s="7"/>
      <c r="P452" s="7"/>
      <c r="Q452" s="7"/>
      <c r="R452" s="7"/>
      <c r="S452" s="7"/>
      <c r="T452" s="7"/>
      <c r="U452" s="7"/>
      <c r="V452" s="7"/>
      <c r="W452" s="7"/>
      <c r="X452" s="7"/>
      <c r="Y452" s="7"/>
      <c r="Z452" s="7"/>
      <c r="AA452" s="7"/>
      <c r="AB452" s="7"/>
    </row>
    <row r="453" spans="1:28" ht="15.75" customHeight="1">
      <c r="A453" s="3"/>
      <c r="B453" s="7"/>
      <c r="C453" s="3"/>
      <c r="D453" s="3"/>
      <c r="E453" s="3"/>
      <c r="F453" s="34"/>
      <c r="G453" s="34"/>
      <c r="H453" s="34"/>
      <c r="I453" s="7"/>
      <c r="J453" s="7"/>
      <c r="K453" s="7"/>
      <c r="L453" s="7"/>
      <c r="M453" s="7"/>
      <c r="N453" s="7"/>
      <c r="O453" s="7"/>
      <c r="P453" s="7"/>
      <c r="Q453" s="7"/>
      <c r="R453" s="7"/>
      <c r="S453" s="7"/>
      <c r="T453" s="7"/>
      <c r="U453" s="7"/>
      <c r="V453" s="7"/>
      <c r="W453" s="7"/>
      <c r="X453" s="7"/>
      <c r="Y453" s="7"/>
      <c r="Z453" s="7"/>
      <c r="AA453" s="7"/>
      <c r="AB453" s="7"/>
    </row>
    <row r="454" spans="1:28" ht="15.75" customHeight="1">
      <c r="A454" s="3"/>
      <c r="B454" s="7"/>
      <c r="C454" s="3"/>
      <c r="D454" s="3"/>
      <c r="E454" s="3"/>
      <c r="F454" s="34"/>
      <c r="G454" s="34"/>
      <c r="H454" s="34"/>
      <c r="I454" s="7"/>
      <c r="J454" s="7"/>
      <c r="K454" s="7"/>
      <c r="L454" s="7"/>
      <c r="M454" s="7"/>
      <c r="N454" s="7"/>
      <c r="O454" s="7"/>
      <c r="P454" s="7"/>
      <c r="Q454" s="7"/>
      <c r="R454" s="7"/>
      <c r="S454" s="7"/>
      <c r="T454" s="7"/>
      <c r="U454" s="7"/>
      <c r="V454" s="7"/>
      <c r="W454" s="7"/>
      <c r="X454" s="7"/>
      <c r="Y454" s="7"/>
      <c r="Z454" s="7"/>
      <c r="AA454" s="7"/>
      <c r="AB454" s="7"/>
    </row>
    <row r="455" spans="1:28" ht="15.75" customHeight="1">
      <c r="A455" s="3"/>
      <c r="B455" s="7"/>
      <c r="C455" s="3"/>
      <c r="D455" s="3"/>
      <c r="E455" s="3"/>
      <c r="F455" s="34"/>
      <c r="G455" s="34"/>
      <c r="H455" s="34"/>
      <c r="I455" s="7"/>
      <c r="J455" s="7"/>
      <c r="K455" s="7"/>
      <c r="L455" s="7"/>
      <c r="M455" s="7"/>
      <c r="N455" s="7"/>
      <c r="O455" s="7"/>
      <c r="P455" s="7"/>
      <c r="Q455" s="7"/>
      <c r="R455" s="7"/>
      <c r="S455" s="7"/>
      <c r="T455" s="7"/>
      <c r="U455" s="7"/>
      <c r="V455" s="7"/>
      <c r="W455" s="7"/>
      <c r="X455" s="7"/>
      <c r="Y455" s="7"/>
      <c r="Z455" s="7"/>
      <c r="AA455" s="7"/>
      <c r="AB455" s="7"/>
    </row>
    <row r="456" spans="1:28" ht="15.75" customHeight="1">
      <c r="A456" s="3"/>
      <c r="B456" s="7"/>
      <c r="C456" s="3"/>
      <c r="D456" s="3"/>
      <c r="E456" s="3"/>
      <c r="F456" s="34"/>
      <c r="G456" s="34"/>
      <c r="H456" s="34"/>
      <c r="I456" s="7"/>
      <c r="J456" s="7"/>
      <c r="K456" s="7"/>
      <c r="L456" s="7"/>
      <c r="M456" s="7"/>
      <c r="N456" s="7"/>
      <c r="O456" s="7"/>
      <c r="P456" s="7"/>
      <c r="Q456" s="7"/>
      <c r="R456" s="7"/>
      <c r="S456" s="7"/>
      <c r="T456" s="7"/>
      <c r="U456" s="7"/>
      <c r="V456" s="7"/>
      <c r="W456" s="7"/>
      <c r="X456" s="7"/>
      <c r="Y456" s="7"/>
      <c r="Z456" s="7"/>
      <c r="AA456" s="7"/>
      <c r="AB456" s="7"/>
    </row>
    <row r="457" spans="1:28" ht="15.75" customHeight="1">
      <c r="A457" s="3"/>
      <c r="B457" s="7"/>
      <c r="C457" s="3"/>
      <c r="D457" s="3"/>
      <c r="E457" s="3"/>
      <c r="F457" s="34"/>
      <c r="G457" s="34"/>
      <c r="H457" s="34"/>
      <c r="I457" s="7"/>
      <c r="J457" s="7"/>
      <c r="K457" s="7"/>
      <c r="L457" s="7"/>
      <c r="M457" s="7"/>
      <c r="N457" s="7"/>
      <c r="O457" s="7"/>
      <c r="P457" s="7"/>
      <c r="Q457" s="7"/>
      <c r="R457" s="7"/>
      <c r="S457" s="7"/>
      <c r="T457" s="7"/>
      <c r="U457" s="7"/>
      <c r="V457" s="7"/>
      <c r="W457" s="7"/>
      <c r="X457" s="7"/>
      <c r="Y457" s="7"/>
      <c r="Z457" s="7"/>
      <c r="AA457" s="7"/>
      <c r="AB457" s="7"/>
    </row>
    <row r="458" spans="1:28" ht="15.75" customHeight="1">
      <c r="A458" s="3"/>
      <c r="B458" s="7"/>
      <c r="C458" s="3"/>
      <c r="D458" s="3"/>
      <c r="E458" s="3"/>
      <c r="F458" s="34"/>
      <c r="G458" s="34"/>
      <c r="H458" s="34"/>
      <c r="I458" s="7"/>
      <c r="J458" s="7"/>
      <c r="K458" s="7"/>
      <c r="L458" s="7"/>
      <c r="M458" s="7"/>
      <c r="N458" s="7"/>
      <c r="O458" s="7"/>
      <c r="P458" s="7"/>
      <c r="Q458" s="7"/>
      <c r="R458" s="7"/>
      <c r="S458" s="7"/>
      <c r="T458" s="7"/>
      <c r="U458" s="7"/>
      <c r="V458" s="7"/>
      <c r="W458" s="7"/>
      <c r="X458" s="7"/>
      <c r="Y458" s="7"/>
      <c r="Z458" s="7"/>
      <c r="AA458" s="7"/>
      <c r="AB458" s="7"/>
    </row>
    <row r="459" spans="1:28" ht="15.75" customHeight="1">
      <c r="A459" s="3"/>
      <c r="B459" s="7"/>
      <c r="C459" s="3"/>
      <c r="D459" s="3"/>
      <c r="E459" s="3"/>
      <c r="F459" s="34"/>
      <c r="G459" s="34"/>
      <c r="H459" s="34"/>
      <c r="I459" s="7"/>
      <c r="J459" s="7"/>
      <c r="K459" s="7"/>
      <c r="L459" s="7"/>
      <c r="M459" s="7"/>
      <c r="N459" s="7"/>
      <c r="O459" s="7"/>
      <c r="P459" s="7"/>
      <c r="Q459" s="7"/>
      <c r="R459" s="7"/>
      <c r="S459" s="7"/>
      <c r="T459" s="7"/>
      <c r="U459" s="7"/>
      <c r="V459" s="7"/>
      <c r="W459" s="7"/>
      <c r="X459" s="7"/>
      <c r="Y459" s="7"/>
      <c r="Z459" s="7"/>
      <c r="AA459" s="7"/>
      <c r="AB459" s="7"/>
    </row>
    <row r="460" spans="1:28" ht="15.75" customHeight="1">
      <c r="A460" s="3"/>
      <c r="B460" s="7"/>
      <c r="C460" s="3"/>
      <c r="D460" s="3"/>
      <c r="E460" s="3"/>
      <c r="F460" s="34"/>
      <c r="G460" s="34"/>
      <c r="H460" s="34"/>
      <c r="I460" s="7"/>
      <c r="J460" s="7"/>
      <c r="K460" s="7"/>
      <c r="L460" s="7"/>
      <c r="M460" s="7"/>
      <c r="N460" s="7"/>
      <c r="O460" s="7"/>
      <c r="P460" s="7"/>
      <c r="Q460" s="7"/>
      <c r="R460" s="7"/>
      <c r="S460" s="7"/>
      <c r="T460" s="7"/>
      <c r="U460" s="7"/>
      <c r="V460" s="7"/>
      <c r="W460" s="7"/>
      <c r="X460" s="7"/>
      <c r="Y460" s="7"/>
      <c r="Z460" s="7"/>
      <c r="AA460" s="7"/>
      <c r="AB460" s="7"/>
    </row>
    <row r="461" spans="1:28" ht="15.75" customHeight="1">
      <c r="A461" s="3"/>
      <c r="B461" s="7"/>
      <c r="C461" s="3"/>
      <c r="D461" s="3"/>
      <c r="E461" s="3"/>
      <c r="F461" s="34"/>
      <c r="G461" s="34"/>
      <c r="H461" s="34"/>
      <c r="I461" s="7"/>
      <c r="J461" s="7"/>
      <c r="K461" s="7"/>
      <c r="L461" s="7"/>
      <c r="M461" s="7"/>
      <c r="N461" s="7"/>
      <c r="O461" s="7"/>
      <c r="P461" s="7"/>
      <c r="Q461" s="7"/>
      <c r="R461" s="7"/>
      <c r="S461" s="7"/>
      <c r="T461" s="7"/>
      <c r="U461" s="7"/>
      <c r="V461" s="7"/>
      <c r="W461" s="7"/>
      <c r="X461" s="7"/>
      <c r="Y461" s="7"/>
      <c r="Z461" s="7"/>
      <c r="AA461" s="7"/>
      <c r="AB461" s="7"/>
    </row>
    <row r="462" spans="1:28" ht="15.75" customHeight="1">
      <c r="A462" s="3"/>
      <c r="B462" s="7"/>
      <c r="C462" s="3"/>
      <c r="D462" s="3"/>
      <c r="E462" s="3"/>
      <c r="F462" s="34"/>
      <c r="G462" s="34"/>
      <c r="H462" s="34"/>
      <c r="I462" s="7"/>
      <c r="J462" s="7"/>
      <c r="K462" s="7"/>
      <c r="L462" s="7"/>
      <c r="M462" s="7"/>
      <c r="N462" s="7"/>
      <c r="O462" s="7"/>
      <c r="P462" s="7"/>
      <c r="Q462" s="7"/>
      <c r="R462" s="7"/>
      <c r="S462" s="7"/>
      <c r="T462" s="7"/>
      <c r="U462" s="7"/>
      <c r="V462" s="7"/>
      <c r="W462" s="7"/>
      <c r="X462" s="7"/>
      <c r="Y462" s="7"/>
      <c r="Z462" s="7"/>
      <c r="AA462" s="7"/>
      <c r="AB462" s="7"/>
    </row>
    <row r="463" spans="1:28" ht="15.75" customHeight="1">
      <c r="A463" s="3"/>
      <c r="B463" s="7"/>
      <c r="C463" s="3"/>
      <c r="D463" s="3"/>
      <c r="E463" s="3"/>
      <c r="F463" s="34"/>
      <c r="G463" s="34"/>
      <c r="H463" s="34"/>
      <c r="I463" s="7"/>
      <c r="J463" s="7"/>
      <c r="K463" s="7"/>
      <c r="L463" s="7"/>
      <c r="M463" s="7"/>
      <c r="N463" s="7"/>
      <c r="O463" s="7"/>
      <c r="P463" s="7"/>
      <c r="Q463" s="7"/>
      <c r="R463" s="7"/>
      <c r="S463" s="7"/>
      <c r="T463" s="7"/>
      <c r="U463" s="7"/>
      <c r="V463" s="7"/>
      <c r="W463" s="7"/>
      <c r="X463" s="7"/>
      <c r="Y463" s="7"/>
      <c r="Z463" s="7"/>
      <c r="AA463" s="7"/>
      <c r="AB463" s="7"/>
    </row>
    <row r="464" spans="1:28" ht="15.75" customHeight="1">
      <c r="A464" s="3"/>
      <c r="B464" s="7"/>
      <c r="C464" s="3"/>
      <c r="D464" s="3"/>
      <c r="E464" s="3"/>
      <c r="F464" s="34"/>
      <c r="G464" s="34"/>
      <c r="H464" s="34"/>
      <c r="I464" s="7"/>
      <c r="J464" s="7"/>
      <c r="K464" s="7"/>
      <c r="L464" s="7"/>
      <c r="M464" s="7"/>
      <c r="N464" s="7"/>
      <c r="O464" s="7"/>
      <c r="P464" s="7"/>
      <c r="Q464" s="7"/>
      <c r="R464" s="7"/>
      <c r="S464" s="7"/>
      <c r="T464" s="7"/>
      <c r="U464" s="7"/>
      <c r="V464" s="7"/>
      <c r="W464" s="7"/>
      <c r="X464" s="7"/>
      <c r="Y464" s="7"/>
      <c r="Z464" s="7"/>
      <c r="AA464" s="7"/>
      <c r="AB464" s="7"/>
    </row>
    <row r="465" spans="1:28" ht="15.75" customHeight="1">
      <c r="A465" s="3"/>
      <c r="B465" s="7"/>
      <c r="C465" s="3"/>
      <c r="D465" s="3"/>
      <c r="E465" s="3"/>
      <c r="F465" s="34"/>
      <c r="G465" s="34"/>
      <c r="H465" s="34"/>
      <c r="I465" s="7"/>
      <c r="J465" s="7"/>
      <c r="K465" s="7"/>
      <c r="L465" s="7"/>
      <c r="M465" s="7"/>
      <c r="N465" s="7"/>
      <c r="O465" s="7"/>
      <c r="P465" s="7"/>
      <c r="Q465" s="7"/>
      <c r="R465" s="7"/>
      <c r="S465" s="7"/>
      <c r="T465" s="7"/>
      <c r="U465" s="7"/>
      <c r="V465" s="7"/>
      <c r="W465" s="7"/>
      <c r="X465" s="7"/>
      <c r="Y465" s="7"/>
      <c r="Z465" s="7"/>
      <c r="AA465" s="7"/>
      <c r="AB465" s="7"/>
    </row>
    <row r="466" spans="1:28" ht="15.75" customHeight="1">
      <c r="A466" s="3"/>
      <c r="B466" s="7"/>
      <c r="C466" s="3"/>
      <c r="D466" s="3"/>
      <c r="E466" s="3"/>
      <c r="F466" s="34"/>
      <c r="G466" s="34"/>
      <c r="H466" s="34"/>
      <c r="I466" s="7"/>
      <c r="J466" s="7"/>
      <c r="K466" s="7"/>
      <c r="L466" s="7"/>
      <c r="M466" s="7"/>
      <c r="N466" s="7"/>
      <c r="O466" s="7"/>
      <c r="P466" s="7"/>
      <c r="Q466" s="7"/>
      <c r="R466" s="7"/>
      <c r="S466" s="7"/>
      <c r="T466" s="7"/>
      <c r="U466" s="7"/>
      <c r="V466" s="7"/>
      <c r="W466" s="7"/>
      <c r="X466" s="7"/>
      <c r="Y466" s="7"/>
      <c r="Z466" s="7"/>
      <c r="AA466" s="7"/>
      <c r="AB466" s="7"/>
    </row>
    <row r="467" spans="1:28" ht="15.75" customHeight="1">
      <c r="A467" s="3"/>
      <c r="B467" s="7"/>
      <c r="C467" s="3"/>
      <c r="D467" s="3"/>
      <c r="E467" s="3"/>
      <c r="F467" s="34"/>
      <c r="G467" s="34"/>
      <c r="H467" s="34"/>
      <c r="I467" s="7"/>
      <c r="J467" s="7"/>
      <c r="K467" s="7"/>
      <c r="L467" s="7"/>
      <c r="M467" s="7"/>
      <c r="N467" s="7"/>
      <c r="O467" s="7"/>
      <c r="P467" s="7"/>
      <c r="Q467" s="7"/>
      <c r="R467" s="7"/>
      <c r="S467" s="7"/>
      <c r="T467" s="7"/>
      <c r="U467" s="7"/>
      <c r="V467" s="7"/>
      <c r="W467" s="7"/>
      <c r="X467" s="7"/>
      <c r="Y467" s="7"/>
      <c r="Z467" s="7"/>
      <c r="AA467" s="7"/>
      <c r="AB467" s="7"/>
    </row>
    <row r="468" spans="1:28" ht="15.75" customHeight="1">
      <c r="A468" s="3"/>
      <c r="B468" s="7"/>
      <c r="C468" s="3"/>
      <c r="D468" s="3"/>
      <c r="E468" s="3"/>
      <c r="F468" s="34"/>
      <c r="G468" s="34"/>
      <c r="H468" s="34"/>
      <c r="I468" s="7"/>
      <c r="J468" s="7"/>
      <c r="K468" s="7"/>
      <c r="L468" s="7"/>
      <c r="M468" s="7"/>
      <c r="N468" s="7"/>
      <c r="O468" s="7"/>
      <c r="P468" s="7"/>
      <c r="Q468" s="7"/>
      <c r="R468" s="7"/>
      <c r="S468" s="7"/>
      <c r="T468" s="7"/>
      <c r="U468" s="7"/>
      <c r="V468" s="7"/>
      <c r="W468" s="7"/>
      <c r="X468" s="7"/>
      <c r="Y468" s="7"/>
      <c r="Z468" s="7"/>
      <c r="AA468" s="7"/>
      <c r="AB468" s="7"/>
    </row>
    <row r="469" spans="1:28" ht="15.75" customHeight="1">
      <c r="A469" s="3"/>
      <c r="B469" s="7"/>
      <c r="C469" s="3"/>
      <c r="D469" s="3"/>
      <c r="E469" s="3"/>
      <c r="F469" s="34"/>
      <c r="G469" s="34"/>
      <c r="H469" s="34"/>
      <c r="I469" s="7"/>
      <c r="J469" s="7"/>
      <c r="K469" s="7"/>
      <c r="L469" s="7"/>
      <c r="M469" s="7"/>
      <c r="N469" s="7"/>
      <c r="O469" s="7"/>
      <c r="P469" s="7"/>
      <c r="Q469" s="7"/>
      <c r="R469" s="7"/>
      <c r="S469" s="7"/>
      <c r="T469" s="7"/>
      <c r="U469" s="7"/>
      <c r="V469" s="7"/>
      <c r="W469" s="7"/>
      <c r="X469" s="7"/>
      <c r="Y469" s="7"/>
      <c r="Z469" s="7"/>
      <c r="AA469" s="7"/>
      <c r="AB469" s="7"/>
    </row>
    <row r="470" spans="1:28" ht="15.75" customHeight="1">
      <c r="A470" s="3"/>
      <c r="B470" s="7"/>
      <c r="C470" s="3"/>
      <c r="D470" s="3"/>
      <c r="E470" s="3"/>
      <c r="F470" s="34"/>
      <c r="G470" s="34"/>
      <c r="H470" s="34"/>
      <c r="I470" s="7"/>
      <c r="J470" s="7"/>
      <c r="K470" s="7"/>
      <c r="L470" s="7"/>
      <c r="M470" s="7"/>
      <c r="N470" s="7"/>
      <c r="O470" s="7"/>
      <c r="P470" s="7"/>
      <c r="Q470" s="7"/>
      <c r="R470" s="7"/>
      <c r="S470" s="7"/>
      <c r="T470" s="7"/>
      <c r="U470" s="7"/>
      <c r="V470" s="7"/>
      <c r="W470" s="7"/>
      <c r="X470" s="7"/>
      <c r="Y470" s="7"/>
      <c r="Z470" s="7"/>
      <c r="AA470" s="7"/>
      <c r="AB470" s="7"/>
    </row>
    <row r="471" spans="1:28" ht="15.75" customHeight="1">
      <c r="A471" s="3"/>
      <c r="B471" s="7"/>
      <c r="C471" s="3"/>
      <c r="D471" s="3"/>
      <c r="E471" s="3"/>
      <c r="F471" s="34"/>
      <c r="G471" s="34"/>
      <c r="H471" s="34"/>
      <c r="I471" s="7"/>
      <c r="J471" s="7"/>
      <c r="K471" s="7"/>
      <c r="L471" s="7"/>
      <c r="M471" s="7"/>
      <c r="N471" s="7"/>
      <c r="O471" s="7"/>
      <c r="P471" s="7"/>
      <c r="Q471" s="7"/>
      <c r="R471" s="7"/>
      <c r="S471" s="7"/>
      <c r="T471" s="7"/>
      <c r="U471" s="7"/>
      <c r="V471" s="7"/>
      <c r="W471" s="7"/>
      <c r="X471" s="7"/>
      <c r="Y471" s="7"/>
      <c r="Z471" s="7"/>
      <c r="AA471" s="7"/>
      <c r="AB471" s="7"/>
    </row>
    <row r="472" spans="1:28" ht="15.75" customHeight="1">
      <c r="A472" s="3"/>
      <c r="B472" s="7"/>
      <c r="C472" s="3"/>
      <c r="D472" s="3"/>
      <c r="E472" s="3"/>
      <c r="F472" s="34"/>
      <c r="G472" s="34"/>
      <c r="H472" s="34"/>
      <c r="I472" s="7"/>
      <c r="J472" s="7"/>
      <c r="K472" s="7"/>
      <c r="L472" s="7"/>
      <c r="M472" s="7"/>
      <c r="N472" s="7"/>
      <c r="O472" s="7"/>
      <c r="P472" s="7"/>
      <c r="Q472" s="7"/>
      <c r="R472" s="7"/>
      <c r="S472" s="7"/>
      <c r="T472" s="7"/>
      <c r="U472" s="7"/>
      <c r="V472" s="7"/>
      <c r="W472" s="7"/>
      <c r="X472" s="7"/>
      <c r="Y472" s="7"/>
      <c r="Z472" s="7"/>
      <c r="AA472" s="7"/>
      <c r="AB472" s="7"/>
    </row>
    <row r="473" spans="1:28" ht="15.75" customHeight="1">
      <c r="A473" s="3"/>
      <c r="B473" s="7"/>
      <c r="C473" s="3"/>
      <c r="D473" s="3"/>
      <c r="E473" s="3"/>
      <c r="F473" s="34"/>
      <c r="G473" s="34"/>
      <c r="H473" s="34"/>
      <c r="I473" s="7"/>
      <c r="J473" s="7"/>
      <c r="K473" s="7"/>
      <c r="L473" s="7"/>
      <c r="M473" s="7"/>
      <c r="N473" s="7"/>
      <c r="O473" s="7"/>
      <c r="P473" s="7"/>
      <c r="Q473" s="7"/>
      <c r="R473" s="7"/>
      <c r="S473" s="7"/>
      <c r="T473" s="7"/>
      <c r="U473" s="7"/>
      <c r="V473" s="7"/>
      <c r="W473" s="7"/>
      <c r="X473" s="7"/>
      <c r="Y473" s="7"/>
      <c r="Z473" s="7"/>
      <c r="AA473" s="7"/>
      <c r="AB473" s="7"/>
    </row>
    <row r="474" spans="1:28" ht="15.75" customHeight="1">
      <c r="A474" s="3"/>
      <c r="B474" s="7"/>
      <c r="C474" s="3"/>
      <c r="D474" s="3"/>
      <c r="E474" s="3"/>
      <c r="F474" s="34"/>
      <c r="G474" s="34"/>
      <c r="H474" s="34"/>
      <c r="I474" s="7"/>
      <c r="J474" s="7"/>
      <c r="K474" s="7"/>
      <c r="L474" s="7"/>
      <c r="M474" s="7"/>
      <c r="N474" s="7"/>
      <c r="O474" s="7"/>
      <c r="P474" s="7"/>
      <c r="Q474" s="7"/>
      <c r="R474" s="7"/>
      <c r="S474" s="7"/>
      <c r="T474" s="7"/>
      <c r="U474" s="7"/>
      <c r="V474" s="7"/>
      <c r="W474" s="7"/>
      <c r="X474" s="7"/>
      <c r="Y474" s="7"/>
      <c r="Z474" s="7"/>
      <c r="AA474" s="7"/>
      <c r="AB474" s="7"/>
    </row>
    <row r="475" spans="1:28" ht="15.75" customHeight="1">
      <c r="A475" s="3"/>
      <c r="B475" s="7"/>
      <c r="C475" s="3"/>
      <c r="D475" s="3"/>
      <c r="E475" s="3"/>
      <c r="F475" s="34"/>
      <c r="G475" s="34"/>
      <c r="H475" s="34"/>
      <c r="I475" s="7"/>
      <c r="J475" s="7"/>
      <c r="K475" s="7"/>
      <c r="L475" s="7"/>
      <c r="M475" s="7"/>
      <c r="N475" s="7"/>
      <c r="O475" s="7"/>
      <c r="P475" s="7"/>
      <c r="Q475" s="7"/>
      <c r="R475" s="7"/>
      <c r="S475" s="7"/>
      <c r="T475" s="7"/>
      <c r="U475" s="7"/>
      <c r="V475" s="7"/>
      <c r="W475" s="7"/>
      <c r="X475" s="7"/>
      <c r="Y475" s="7"/>
      <c r="Z475" s="7"/>
      <c r="AA475" s="7"/>
      <c r="AB475" s="7"/>
    </row>
    <row r="476" spans="1:28" ht="15.75" customHeight="1">
      <c r="A476" s="3"/>
      <c r="B476" s="7"/>
      <c r="C476" s="3"/>
      <c r="D476" s="3"/>
      <c r="E476" s="3"/>
      <c r="F476" s="34"/>
      <c r="G476" s="34"/>
      <c r="H476" s="34"/>
      <c r="I476" s="7"/>
      <c r="J476" s="7"/>
      <c r="K476" s="7"/>
      <c r="L476" s="7"/>
      <c r="M476" s="7"/>
      <c r="N476" s="7"/>
      <c r="O476" s="7"/>
      <c r="P476" s="7"/>
      <c r="Q476" s="7"/>
      <c r="R476" s="7"/>
      <c r="S476" s="7"/>
      <c r="T476" s="7"/>
      <c r="U476" s="7"/>
      <c r="V476" s="7"/>
      <c r="W476" s="7"/>
      <c r="X476" s="7"/>
      <c r="Y476" s="7"/>
      <c r="Z476" s="7"/>
      <c r="AA476" s="7"/>
      <c r="AB476" s="7"/>
    </row>
    <row r="477" spans="1:28" ht="15.75" customHeight="1">
      <c r="A477" s="3"/>
      <c r="B477" s="7"/>
      <c r="C477" s="3"/>
      <c r="D477" s="3"/>
      <c r="E477" s="3"/>
      <c r="F477" s="34"/>
      <c r="G477" s="34"/>
      <c r="H477" s="34"/>
      <c r="I477" s="7"/>
      <c r="J477" s="7"/>
      <c r="K477" s="7"/>
      <c r="L477" s="7"/>
      <c r="M477" s="7"/>
      <c r="N477" s="7"/>
      <c r="O477" s="7"/>
      <c r="P477" s="7"/>
      <c r="Q477" s="7"/>
      <c r="R477" s="7"/>
      <c r="S477" s="7"/>
      <c r="T477" s="7"/>
      <c r="U477" s="7"/>
      <c r="V477" s="7"/>
      <c r="W477" s="7"/>
      <c r="X477" s="7"/>
      <c r="Y477" s="7"/>
      <c r="Z477" s="7"/>
      <c r="AA477" s="7"/>
      <c r="AB477" s="7"/>
    </row>
    <row r="478" spans="1:28" ht="15.75" customHeight="1">
      <c r="A478" s="3"/>
      <c r="B478" s="7"/>
      <c r="C478" s="3"/>
      <c r="D478" s="3"/>
      <c r="E478" s="3"/>
      <c r="F478" s="34"/>
      <c r="G478" s="34"/>
      <c r="H478" s="34"/>
      <c r="I478" s="7"/>
      <c r="J478" s="7"/>
      <c r="K478" s="7"/>
      <c r="L478" s="7"/>
      <c r="M478" s="7"/>
      <c r="N478" s="7"/>
      <c r="O478" s="7"/>
      <c r="P478" s="7"/>
      <c r="Q478" s="7"/>
      <c r="R478" s="7"/>
      <c r="S478" s="7"/>
      <c r="T478" s="7"/>
      <c r="U478" s="7"/>
      <c r="V478" s="7"/>
      <c r="W478" s="7"/>
      <c r="X478" s="7"/>
      <c r="Y478" s="7"/>
      <c r="Z478" s="7"/>
      <c r="AA478" s="7"/>
      <c r="AB478" s="7"/>
    </row>
    <row r="479" spans="1:28" ht="15.75" customHeight="1">
      <c r="A479" s="3"/>
      <c r="B479" s="7"/>
      <c r="C479" s="3"/>
      <c r="D479" s="3"/>
      <c r="E479" s="3"/>
      <c r="F479" s="34"/>
      <c r="G479" s="34"/>
      <c r="H479" s="34"/>
      <c r="I479" s="7"/>
      <c r="J479" s="7"/>
      <c r="K479" s="7"/>
      <c r="L479" s="7"/>
      <c r="M479" s="7"/>
      <c r="N479" s="7"/>
      <c r="O479" s="7"/>
      <c r="P479" s="7"/>
      <c r="Q479" s="7"/>
      <c r="R479" s="7"/>
      <c r="S479" s="7"/>
      <c r="T479" s="7"/>
      <c r="U479" s="7"/>
      <c r="V479" s="7"/>
      <c r="W479" s="7"/>
      <c r="X479" s="7"/>
      <c r="Y479" s="7"/>
      <c r="Z479" s="7"/>
      <c r="AA479" s="7"/>
      <c r="AB479" s="7"/>
    </row>
    <row r="480" spans="1:28" ht="15.75" customHeight="1">
      <c r="A480" s="3"/>
      <c r="B480" s="7"/>
      <c r="C480" s="3"/>
      <c r="D480" s="3"/>
      <c r="E480" s="3"/>
      <c r="F480" s="34"/>
      <c r="G480" s="34"/>
      <c r="H480" s="34"/>
      <c r="I480" s="7"/>
      <c r="J480" s="7"/>
      <c r="K480" s="7"/>
      <c r="L480" s="7"/>
      <c r="M480" s="7"/>
      <c r="N480" s="7"/>
      <c r="O480" s="7"/>
      <c r="P480" s="7"/>
      <c r="Q480" s="7"/>
      <c r="R480" s="7"/>
      <c r="S480" s="7"/>
      <c r="T480" s="7"/>
      <c r="U480" s="7"/>
      <c r="V480" s="7"/>
      <c r="W480" s="7"/>
      <c r="X480" s="7"/>
      <c r="Y480" s="7"/>
      <c r="Z480" s="7"/>
      <c r="AA480" s="7"/>
      <c r="AB480" s="7"/>
    </row>
    <row r="481" spans="1:28" ht="15.75" customHeight="1">
      <c r="A481" s="3"/>
      <c r="B481" s="7"/>
      <c r="C481" s="3"/>
      <c r="D481" s="3"/>
      <c r="E481" s="3"/>
      <c r="F481" s="34"/>
      <c r="G481" s="34"/>
      <c r="H481" s="34"/>
      <c r="I481" s="7"/>
      <c r="J481" s="7"/>
      <c r="K481" s="7"/>
      <c r="L481" s="7"/>
      <c r="M481" s="7"/>
      <c r="N481" s="7"/>
      <c r="O481" s="7"/>
      <c r="P481" s="7"/>
      <c r="Q481" s="7"/>
      <c r="R481" s="7"/>
      <c r="S481" s="7"/>
      <c r="T481" s="7"/>
      <c r="U481" s="7"/>
      <c r="V481" s="7"/>
      <c r="W481" s="7"/>
      <c r="X481" s="7"/>
      <c r="Y481" s="7"/>
      <c r="Z481" s="7"/>
      <c r="AA481" s="7"/>
      <c r="AB481" s="7"/>
    </row>
    <row r="482" spans="1:28" ht="15.75" customHeight="1">
      <c r="A482" s="3"/>
      <c r="B482" s="7"/>
      <c r="C482" s="3"/>
      <c r="D482" s="3"/>
      <c r="E482" s="3"/>
      <c r="F482" s="34"/>
      <c r="G482" s="34"/>
      <c r="H482" s="34"/>
      <c r="I482" s="7"/>
      <c r="J482" s="7"/>
      <c r="K482" s="7"/>
      <c r="L482" s="7"/>
      <c r="M482" s="7"/>
      <c r="N482" s="7"/>
      <c r="O482" s="7"/>
      <c r="P482" s="7"/>
      <c r="Q482" s="7"/>
      <c r="R482" s="7"/>
      <c r="S482" s="7"/>
      <c r="T482" s="7"/>
      <c r="U482" s="7"/>
      <c r="V482" s="7"/>
      <c r="W482" s="7"/>
      <c r="X482" s="7"/>
      <c r="Y482" s="7"/>
      <c r="Z482" s="7"/>
      <c r="AA482" s="7"/>
      <c r="AB482" s="7"/>
    </row>
    <row r="483" spans="1:28" ht="15.75" customHeight="1">
      <c r="A483" s="3"/>
      <c r="B483" s="7"/>
      <c r="C483" s="3"/>
      <c r="D483" s="3"/>
      <c r="E483" s="3"/>
      <c r="F483" s="34"/>
      <c r="G483" s="34"/>
      <c r="H483" s="34"/>
      <c r="I483" s="7"/>
      <c r="J483" s="7"/>
      <c r="K483" s="7"/>
      <c r="L483" s="7"/>
      <c r="M483" s="7"/>
      <c r="N483" s="7"/>
      <c r="O483" s="7"/>
      <c r="P483" s="7"/>
      <c r="Q483" s="7"/>
      <c r="R483" s="7"/>
      <c r="S483" s="7"/>
      <c r="T483" s="7"/>
      <c r="U483" s="7"/>
      <c r="V483" s="7"/>
      <c r="W483" s="7"/>
      <c r="X483" s="7"/>
      <c r="Y483" s="7"/>
      <c r="Z483" s="7"/>
      <c r="AA483" s="7"/>
      <c r="AB483" s="7"/>
    </row>
    <row r="484" spans="1:28" ht="15.75" customHeight="1">
      <c r="A484" s="3"/>
      <c r="B484" s="7"/>
      <c r="C484" s="3"/>
      <c r="D484" s="3"/>
      <c r="E484" s="3"/>
      <c r="F484" s="34"/>
      <c r="G484" s="34"/>
      <c r="H484" s="34"/>
      <c r="I484" s="7"/>
      <c r="J484" s="7"/>
      <c r="K484" s="7"/>
      <c r="L484" s="7"/>
      <c r="M484" s="7"/>
      <c r="N484" s="7"/>
      <c r="O484" s="7"/>
      <c r="P484" s="7"/>
      <c r="Q484" s="7"/>
      <c r="R484" s="7"/>
      <c r="S484" s="7"/>
      <c r="T484" s="7"/>
      <c r="U484" s="7"/>
      <c r="V484" s="7"/>
      <c r="W484" s="7"/>
      <c r="X484" s="7"/>
      <c r="Y484" s="7"/>
      <c r="Z484" s="7"/>
      <c r="AA484" s="7"/>
      <c r="AB484" s="7"/>
    </row>
    <row r="485" spans="1:28" ht="15.75" customHeight="1">
      <c r="A485" s="3"/>
      <c r="B485" s="7"/>
      <c r="C485" s="3"/>
      <c r="D485" s="3"/>
      <c r="E485" s="3"/>
      <c r="F485" s="34"/>
      <c r="G485" s="34"/>
      <c r="H485" s="34"/>
      <c r="I485" s="7"/>
      <c r="J485" s="7"/>
      <c r="K485" s="7"/>
      <c r="L485" s="7"/>
      <c r="M485" s="7"/>
      <c r="N485" s="7"/>
      <c r="O485" s="7"/>
      <c r="P485" s="7"/>
      <c r="Q485" s="7"/>
      <c r="R485" s="7"/>
      <c r="S485" s="7"/>
      <c r="T485" s="7"/>
      <c r="U485" s="7"/>
      <c r="V485" s="7"/>
      <c r="W485" s="7"/>
      <c r="X485" s="7"/>
      <c r="Y485" s="7"/>
      <c r="Z485" s="7"/>
      <c r="AA485" s="7"/>
      <c r="AB485" s="7"/>
    </row>
    <row r="486" spans="1:28" ht="15.75" customHeight="1">
      <c r="A486" s="3"/>
      <c r="B486" s="7"/>
      <c r="C486" s="3"/>
      <c r="D486" s="3"/>
      <c r="E486" s="3"/>
      <c r="F486" s="34"/>
      <c r="G486" s="34"/>
      <c r="H486" s="34"/>
      <c r="I486" s="7"/>
      <c r="J486" s="7"/>
      <c r="K486" s="7"/>
      <c r="L486" s="7"/>
      <c r="M486" s="7"/>
      <c r="N486" s="7"/>
      <c r="O486" s="7"/>
      <c r="P486" s="7"/>
      <c r="Q486" s="7"/>
      <c r="R486" s="7"/>
      <c r="S486" s="7"/>
      <c r="T486" s="7"/>
      <c r="U486" s="7"/>
      <c r="V486" s="7"/>
      <c r="W486" s="7"/>
      <c r="X486" s="7"/>
      <c r="Y486" s="7"/>
      <c r="Z486" s="7"/>
      <c r="AA486" s="7"/>
      <c r="AB486" s="7"/>
    </row>
    <row r="487" spans="1:28" ht="15.75" customHeight="1">
      <c r="A487" s="3"/>
      <c r="B487" s="7"/>
      <c r="C487" s="3"/>
      <c r="D487" s="3"/>
      <c r="E487" s="3"/>
      <c r="F487" s="34"/>
      <c r="G487" s="34"/>
      <c r="H487" s="34"/>
      <c r="I487" s="7"/>
      <c r="J487" s="7"/>
      <c r="K487" s="7"/>
      <c r="L487" s="7"/>
      <c r="M487" s="7"/>
      <c r="N487" s="7"/>
      <c r="O487" s="7"/>
      <c r="P487" s="7"/>
      <c r="Q487" s="7"/>
      <c r="R487" s="7"/>
      <c r="S487" s="7"/>
      <c r="T487" s="7"/>
      <c r="U487" s="7"/>
      <c r="V487" s="7"/>
      <c r="W487" s="7"/>
      <c r="X487" s="7"/>
      <c r="Y487" s="7"/>
      <c r="Z487" s="7"/>
      <c r="AA487" s="7"/>
      <c r="AB487" s="7"/>
    </row>
    <row r="488" spans="1:28" ht="15.75" customHeight="1">
      <c r="A488" s="3"/>
      <c r="B488" s="7"/>
      <c r="C488" s="3"/>
      <c r="D488" s="3"/>
      <c r="E488" s="3"/>
      <c r="F488" s="34"/>
      <c r="G488" s="34"/>
      <c r="H488" s="34"/>
      <c r="I488" s="7"/>
      <c r="J488" s="7"/>
      <c r="K488" s="7"/>
      <c r="L488" s="7"/>
      <c r="M488" s="7"/>
      <c r="N488" s="7"/>
      <c r="O488" s="7"/>
      <c r="P488" s="7"/>
      <c r="Q488" s="7"/>
      <c r="R488" s="7"/>
      <c r="S488" s="7"/>
      <c r="T488" s="7"/>
      <c r="U488" s="7"/>
      <c r="V488" s="7"/>
      <c r="W488" s="7"/>
      <c r="X488" s="7"/>
      <c r="Y488" s="7"/>
      <c r="Z488" s="7"/>
      <c r="AA488" s="7"/>
      <c r="AB488" s="7"/>
    </row>
    <row r="489" spans="1:28" ht="15.75" customHeight="1">
      <c r="A489" s="3"/>
      <c r="B489" s="7"/>
      <c r="C489" s="3"/>
      <c r="D489" s="3"/>
      <c r="E489" s="3"/>
      <c r="F489" s="34"/>
      <c r="G489" s="34"/>
      <c r="H489" s="34"/>
      <c r="I489" s="7"/>
      <c r="J489" s="7"/>
      <c r="K489" s="7"/>
      <c r="L489" s="7"/>
      <c r="M489" s="7"/>
      <c r="N489" s="7"/>
      <c r="O489" s="7"/>
      <c r="P489" s="7"/>
      <c r="Q489" s="7"/>
      <c r="R489" s="7"/>
      <c r="S489" s="7"/>
      <c r="T489" s="7"/>
      <c r="U489" s="7"/>
      <c r="V489" s="7"/>
      <c r="W489" s="7"/>
      <c r="X489" s="7"/>
      <c r="Y489" s="7"/>
      <c r="Z489" s="7"/>
      <c r="AA489" s="7"/>
      <c r="AB489" s="7"/>
    </row>
    <row r="490" spans="1:28" ht="15.75" customHeight="1">
      <c r="A490" s="3"/>
      <c r="B490" s="7"/>
      <c r="C490" s="3"/>
      <c r="D490" s="3"/>
      <c r="E490" s="3"/>
      <c r="F490" s="34"/>
      <c r="G490" s="34"/>
      <c r="H490" s="34"/>
      <c r="I490" s="7"/>
      <c r="J490" s="7"/>
      <c r="K490" s="7"/>
      <c r="L490" s="7"/>
      <c r="M490" s="7"/>
      <c r="N490" s="7"/>
      <c r="O490" s="7"/>
      <c r="P490" s="7"/>
      <c r="Q490" s="7"/>
      <c r="R490" s="7"/>
      <c r="S490" s="7"/>
      <c r="T490" s="7"/>
      <c r="U490" s="7"/>
      <c r="V490" s="7"/>
      <c r="W490" s="7"/>
      <c r="X490" s="7"/>
      <c r="Y490" s="7"/>
      <c r="Z490" s="7"/>
      <c r="AA490" s="7"/>
      <c r="AB490" s="7"/>
    </row>
    <row r="491" spans="1:28" ht="15.75" customHeight="1">
      <c r="A491" s="3"/>
      <c r="B491" s="7"/>
      <c r="C491" s="3"/>
      <c r="D491" s="3"/>
      <c r="E491" s="3"/>
      <c r="F491" s="34"/>
      <c r="G491" s="34"/>
      <c r="H491" s="34"/>
      <c r="I491" s="7"/>
      <c r="J491" s="7"/>
      <c r="K491" s="7"/>
      <c r="L491" s="7"/>
      <c r="M491" s="7"/>
      <c r="N491" s="7"/>
      <c r="O491" s="7"/>
      <c r="P491" s="7"/>
      <c r="Q491" s="7"/>
      <c r="R491" s="7"/>
      <c r="S491" s="7"/>
      <c r="T491" s="7"/>
      <c r="U491" s="7"/>
      <c r="V491" s="7"/>
      <c r="W491" s="7"/>
      <c r="X491" s="7"/>
      <c r="Y491" s="7"/>
      <c r="Z491" s="7"/>
      <c r="AA491" s="7"/>
      <c r="AB491" s="7"/>
    </row>
    <row r="492" spans="1:28" ht="15.75" customHeight="1">
      <c r="A492" s="3"/>
      <c r="B492" s="7"/>
      <c r="C492" s="3"/>
      <c r="D492" s="3"/>
      <c r="E492" s="3"/>
      <c r="F492" s="34"/>
      <c r="G492" s="34"/>
      <c r="H492" s="34"/>
      <c r="I492" s="7"/>
      <c r="J492" s="7"/>
      <c r="K492" s="7"/>
      <c r="L492" s="7"/>
      <c r="M492" s="7"/>
      <c r="N492" s="7"/>
      <c r="O492" s="7"/>
      <c r="P492" s="7"/>
      <c r="Q492" s="7"/>
      <c r="R492" s="7"/>
      <c r="S492" s="7"/>
      <c r="T492" s="7"/>
      <c r="U492" s="7"/>
      <c r="V492" s="7"/>
      <c r="W492" s="7"/>
      <c r="X492" s="7"/>
      <c r="Y492" s="7"/>
      <c r="Z492" s="7"/>
      <c r="AA492" s="7"/>
      <c r="AB492" s="7"/>
    </row>
    <row r="493" spans="1:28" ht="15.75" customHeight="1">
      <c r="A493" s="3"/>
      <c r="B493" s="7"/>
      <c r="C493" s="3"/>
      <c r="D493" s="3"/>
      <c r="E493" s="3"/>
      <c r="F493" s="34"/>
      <c r="G493" s="34"/>
      <c r="H493" s="34"/>
      <c r="I493" s="7"/>
      <c r="J493" s="7"/>
      <c r="K493" s="7"/>
      <c r="L493" s="7"/>
      <c r="M493" s="7"/>
      <c r="N493" s="7"/>
      <c r="O493" s="7"/>
      <c r="P493" s="7"/>
      <c r="Q493" s="7"/>
      <c r="R493" s="7"/>
      <c r="S493" s="7"/>
      <c r="T493" s="7"/>
      <c r="U493" s="7"/>
      <c r="V493" s="7"/>
      <c r="W493" s="7"/>
      <c r="X493" s="7"/>
      <c r="Y493" s="7"/>
      <c r="Z493" s="7"/>
      <c r="AA493" s="7"/>
      <c r="AB493" s="7"/>
    </row>
    <row r="494" spans="1:28" ht="15.75" customHeight="1">
      <c r="A494" s="3"/>
      <c r="B494" s="7"/>
      <c r="C494" s="3"/>
      <c r="D494" s="3"/>
      <c r="E494" s="3"/>
      <c r="F494" s="34"/>
      <c r="G494" s="34"/>
      <c r="H494" s="34"/>
      <c r="I494" s="7"/>
      <c r="J494" s="7"/>
      <c r="K494" s="7"/>
      <c r="L494" s="7"/>
      <c r="M494" s="7"/>
      <c r="N494" s="7"/>
      <c r="O494" s="7"/>
      <c r="P494" s="7"/>
      <c r="Q494" s="7"/>
      <c r="R494" s="7"/>
      <c r="S494" s="7"/>
      <c r="T494" s="7"/>
      <c r="U494" s="7"/>
      <c r="V494" s="7"/>
      <c r="W494" s="7"/>
      <c r="X494" s="7"/>
      <c r="Y494" s="7"/>
      <c r="Z494" s="7"/>
      <c r="AA494" s="7"/>
      <c r="AB494" s="7"/>
    </row>
    <row r="495" spans="1:28" ht="15.75" customHeight="1">
      <c r="A495" s="3"/>
      <c r="B495" s="7"/>
      <c r="C495" s="3"/>
      <c r="D495" s="3"/>
      <c r="E495" s="3"/>
      <c r="F495" s="34"/>
      <c r="G495" s="34"/>
      <c r="H495" s="34"/>
      <c r="I495" s="7"/>
      <c r="J495" s="7"/>
      <c r="K495" s="7"/>
      <c r="L495" s="7"/>
      <c r="M495" s="7"/>
      <c r="N495" s="7"/>
      <c r="O495" s="7"/>
      <c r="P495" s="7"/>
      <c r="Q495" s="7"/>
      <c r="R495" s="7"/>
      <c r="S495" s="7"/>
      <c r="T495" s="7"/>
      <c r="U495" s="7"/>
      <c r="V495" s="7"/>
      <c r="W495" s="7"/>
      <c r="X495" s="7"/>
      <c r="Y495" s="7"/>
      <c r="Z495" s="7"/>
      <c r="AA495" s="7"/>
      <c r="AB495" s="7"/>
    </row>
    <row r="496" spans="1:28" ht="15.75" customHeight="1">
      <c r="A496" s="3"/>
      <c r="B496" s="7"/>
      <c r="C496" s="3"/>
      <c r="D496" s="3"/>
      <c r="E496" s="3"/>
      <c r="F496" s="34"/>
      <c r="G496" s="34"/>
      <c r="H496" s="34"/>
      <c r="I496" s="7"/>
      <c r="J496" s="7"/>
      <c r="K496" s="7"/>
      <c r="L496" s="7"/>
      <c r="M496" s="7"/>
      <c r="N496" s="7"/>
      <c r="O496" s="7"/>
      <c r="P496" s="7"/>
      <c r="Q496" s="7"/>
      <c r="R496" s="7"/>
      <c r="S496" s="7"/>
      <c r="T496" s="7"/>
      <c r="U496" s="7"/>
      <c r="V496" s="7"/>
      <c r="W496" s="7"/>
      <c r="X496" s="7"/>
      <c r="Y496" s="7"/>
      <c r="Z496" s="7"/>
      <c r="AA496" s="7"/>
      <c r="AB496" s="7"/>
    </row>
    <row r="497" spans="1:28" ht="15.75" customHeight="1">
      <c r="A497" s="3"/>
      <c r="B497" s="7"/>
      <c r="C497" s="3"/>
      <c r="D497" s="3"/>
      <c r="E497" s="3"/>
      <c r="F497" s="34"/>
      <c r="G497" s="34"/>
      <c r="H497" s="34"/>
      <c r="I497" s="7"/>
      <c r="J497" s="7"/>
      <c r="K497" s="7"/>
      <c r="L497" s="7"/>
      <c r="M497" s="7"/>
      <c r="N497" s="7"/>
      <c r="O497" s="7"/>
      <c r="P497" s="7"/>
      <c r="Q497" s="7"/>
      <c r="R497" s="7"/>
      <c r="S497" s="7"/>
      <c r="T497" s="7"/>
      <c r="U497" s="7"/>
      <c r="V497" s="7"/>
      <c r="W497" s="7"/>
      <c r="X497" s="7"/>
      <c r="Y497" s="7"/>
      <c r="Z497" s="7"/>
      <c r="AA497" s="7"/>
      <c r="AB497" s="7"/>
    </row>
    <row r="498" spans="1:28" ht="15.75" customHeight="1">
      <c r="A498" s="3"/>
      <c r="B498" s="7"/>
      <c r="C498" s="3"/>
      <c r="D498" s="3"/>
      <c r="E498" s="3"/>
      <c r="F498" s="34"/>
      <c r="G498" s="34"/>
      <c r="H498" s="34"/>
      <c r="I498" s="7"/>
      <c r="J498" s="7"/>
      <c r="K498" s="7"/>
      <c r="L498" s="7"/>
      <c r="M498" s="7"/>
      <c r="N498" s="7"/>
      <c r="O498" s="7"/>
      <c r="P498" s="7"/>
      <c r="Q498" s="7"/>
      <c r="R498" s="7"/>
      <c r="S498" s="7"/>
      <c r="T498" s="7"/>
      <c r="U498" s="7"/>
      <c r="V498" s="7"/>
      <c r="W498" s="7"/>
      <c r="X498" s="7"/>
      <c r="Y498" s="7"/>
      <c r="Z498" s="7"/>
      <c r="AA498" s="7"/>
      <c r="AB498" s="7"/>
    </row>
    <row r="499" spans="1:28" ht="15.75" customHeight="1">
      <c r="A499" s="3"/>
      <c r="B499" s="7"/>
      <c r="C499" s="3"/>
      <c r="D499" s="3"/>
      <c r="E499" s="3"/>
      <c r="F499" s="34"/>
      <c r="G499" s="34"/>
      <c r="H499" s="34"/>
      <c r="I499" s="7"/>
      <c r="J499" s="7"/>
      <c r="K499" s="7"/>
      <c r="L499" s="7"/>
      <c r="M499" s="7"/>
      <c r="N499" s="7"/>
      <c r="O499" s="7"/>
      <c r="P499" s="7"/>
      <c r="Q499" s="7"/>
      <c r="R499" s="7"/>
      <c r="S499" s="7"/>
      <c r="T499" s="7"/>
      <c r="U499" s="7"/>
      <c r="V499" s="7"/>
      <c r="W499" s="7"/>
      <c r="X499" s="7"/>
      <c r="Y499" s="7"/>
      <c r="Z499" s="7"/>
      <c r="AA499" s="7"/>
      <c r="AB499" s="7"/>
    </row>
    <row r="500" spans="1:28" ht="15.75" customHeight="1">
      <c r="A500" s="3"/>
      <c r="B500" s="7"/>
      <c r="C500" s="3"/>
      <c r="D500" s="3"/>
      <c r="E500" s="3"/>
      <c r="F500" s="34"/>
      <c r="G500" s="34"/>
      <c r="H500" s="34"/>
      <c r="I500" s="7"/>
      <c r="J500" s="7"/>
      <c r="K500" s="7"/>
      <c r="L500" s="7"/>
      <c r="M500" s="7"/>
      <c r="N500" s="7"/>
      <c r="O500" s="7"/>
      <c r="P500" s="7"/>
      <c r="Q500" s="7"/>
      <c r="R500" s="7"/>
      <c r="S500" s="7"/>
      <c r="T500" s="7"/>
      <c r="U500" s="7"/>
      <c r="V500" s="7"/>
      <c r="W500" s="7"/>
      <c r="X500" s="7"/>
      <c r="Y500" s="7"/>
      <c r="Z500" s="7"/>
      <c r="AA500" s="7"/>
      <c r="AB500" s="7"/>
    </row>
    <row r="501" spans="1:28" ht="15.75" customHeight="1">
      <c r="A501" s="3"/>
      <c r="B501" s="7"/>
      <c r="C501" s="3"/>
      <c r="D501" s="3"/>
      <c r="E501" s="3"/>
      <c r="F501" s="34"/>
      <c r="G501" s="34"/>
      <c r="H501" s="34"/>
      <c r="I501" s="7"/>
      <c r="J501" s="7"/>
      <c r="K501" s="7"/>
      <c r="L501" s="7"/>
      <c r="M501" s="7"/>
      <c r="N501" s="7"/>
      <c r="O501" s="7"/>
      <c r="P501" s="7"/>
      <c r="Q501" s="7"/>
      <c r="R501" s="7"/>
      <c r="S501" s="7"/>
      <c r="T501" s="7"/>
      <c r="U501" s="7"/>
      <c r="V501" s="7"/>
      <c r="W501" s="7"/>
      <c r="X501" s="7"/>
      <c r="Y501" s="7"/>
      <c r="Z501" s="7"/>
      <c r="AA501" s="7"/>
      <c r="AB501" s="7"/>
    </row>
    <row r="502" spans="1:28" ht="15.75" customHeight="1">
      <c r="A502" s="3"/>
      <c r="B502" s="7"/>
      <c r="C502" s="3"/>
      <c r="D502" s="3"/>
      <c r="E502" s="3"/>
      <c r="F502" s="34"/>
      <c r="G502" s="34"/>
      <c r="H502" s="34"/>
      <c r="I502" s="7"/>
      <c r="J502" s="7"/>
      <c r="K502" s="7"/>
      <c r="L502" s="7"/>
      <c r="M502" s="7"/>
      <c r="N502" s="7"/>
      <c r="O502" s="7"/>
      <c r="P502" s="7"/>
      <c r="Q502" s="7"/>
      <c r="R502" s="7"/>
      <c r="S502" s="7"/>
      <c r="T502" s="7"/>
      <c r="U502" s="7"/>
      <c r="V502" s="7"/>
      <c r="W502" s="7"/>
      <c r="X502" s="7"/>
      <c r="Y502" s="7"/>
      <c r="Z502" s="7"/>
      <c r="AA502" s="7"/>
      <c r="AB502" s="7"/>
    </row>
    <row r="503" spans="1:28" ht="15.75" customHeight="1">
      <c r="A503" s="3"/>
      <c r="B503" s="7"/>
      <c r="C503" s="3"/>
      <c r="D503" s="3"/>
      <c r="E503" s="3"/>
      <c r="F503" s="34"/>
      <c r="G503" s="34"/>
      <c r="H503" s="34"/>
      <c r="I503" s="7"/>
      <c r="J503" s="7"/>
      <c r="K503" s="7"/>
      <c r="L503" s="7"/>
      <c r="M503" s="7"/>
      <c r="N503" s="7"/>
      <c r="O503" s="7"/>
      <c r="P503" s="7"/>
      <c r="Q503" s="7"/>
      <c r="R503" s="7"/>
      <c r="S503" s="7"/>
      <c r="T503" s="7"/>
      <c r="U503" s="7"/>
      <c r="V503" s="7"/>
      <c r="W503" s="7"/>
      <c r="X503" s="7"/>
      <c r="Y503" s="7"/>
      <c r="Z503" s="7"/>
      <c r="AA503" s="7"/>
      <c r="AB503" s="7"/>
    </row>
    <row r="504" spans="1:28" ht="15.75" customHeight="1">
      <c r="A504" s="3"/>
      <c r="B504" s="7"/>
      <c r="C504" s="3"/>
      <c r="D504" s="3"/>
      <c r="E504" s="3"/>
      <c r="F504" s="34"/>
      <c r="G504" s="34"/>
      <c r="H504" s="34"/>
      <c r="I504" s="7"/>
      <c r="J504" s="7"/>
      <c r="K504" s="7"/>
      <c r="L504" s="7"/>
      <c r="M504" s="7"/>
      <c r="N504" s="7"/>
      <c r="O504" s="7"/>
      <c r="P504" s="7"/>
      <c r="Q504" s="7"/>
      <c r="R504" s="7"/>
      <c r="S504" s="7"/>
      <c r="T504" s="7"/>
      <c r="U504" s="7"/>
      <c r="V504" s="7"/>
      <c r="W504" s="7"/>
      <c r="X504" s="7"/>
      <c r="Y504" s="7"/>
      <c r="Z504" s="7"/>
      <c r="AA504" s="7"/>
      <c r="AB504" s="7"/>
    </row>
    <row r="505" spans="1:28" ht="15.75" customHeight="1">
      <c r="A505" s="3"/>
      <c r="B505" s="7"/>
      <c r="C505" s="3"/>
      <c r="D505" s="3"/>
      <c r="E505" s="3"/>
      <c r="F505" s="34"/>
      <c r="G505" s="34"/>
      <c r="H505" s="34"/>
      <c r="I505" s="7"/>
      <c r="J505" s="7"/>
      <c r="K505" s="7"/>
      <c r="L505" s="7"/>
      <c r="M505" s="7"/>
      <c r="N505" s="7"/>
      <c r="O505" s="7"/>
      <c r="P505" s="7"/>
      <c r="Q505" s="7"/>
      <c r="R505" s="7"/>
      <c r="S505" s="7"/>
      <c r="T505" s="7"/>
      <c r="U505" s="7"/>
      <c r="V505" s="7"/>
      <c r="W505" s="7"/>
      <c r="X505" s="7"/>
      <c r="Y505" s="7"/>
      <c r="Z505" s="7"/>
      <c r="AA505" s="7"/>
      <c r="AB505" s="7"/>
    </row>
    <row r="506" spans="1:28" ht="15.75" customHeight="1">
      <c r="A506" s="3"/>
      <c r="B506" s="7"/>
      <c r="C506" s="3"/>
      <c r="D506" s="3"/>
      <c r="E506" s="3"/>
      <c r="F506" s="34"/>
      <c r="G506" s="34"/>
      <c r="H506" s="34"/>
      <c r="I506" s="7"/>
      <c r="J506" s="7"/>
      <c r="K506" s="7"/>
      <c r="L506" s="7"/>
      <c r="M506" s="7"/>
      <c r="N506" s="7"/>
      <c r="O506" s="7"/>
      <c r="P506" s="7"/>
      <c r="Q506" s="7"/>
      <c r="R506" s="7"/>
      <c r="S506" s="7"/>
      <c r="T506" s="7"/>
      <c r="U506" s="7"/>
      <c r="V506" s="7"/>
      <c r="W506" s="7"/>
      <c r="X506" s="7"/>
      <c r="Y506" s="7"/>
      <c r="Z506" s="7"/>
      <c r="AA506" s="7"/>
      <c r="AB506" s="7"/>
    </row>
    <row r="507" spans="1:28" ht="15.75" customHeight="1">
      <c r="A507" s="3"/>
      <c r="B507" s="7"/>
      <c r="C507" s="3"/>
      <c r="D507" s="3"/>
      <c r="E507" s="3"/>
      <c r="F507" s="34"/>
      <c r="G507" s="34"/>
      <c r="H507" s="34"/>
      <c r="I507" s="7"/>
      <c r="J507" s="7"/>
      <c r="K507" s="7"/>
      <c r="L507" s="7"/>
      <c r="M507" s="7"/>
      <c r="N507" s="7"/>
      <c r="O507" s="7"/>
      <c r="P507" s="7"/>
      <c r="Q507" s="7"/>
      <c r="R507" s="7"/>
      <c r="S507" s="7"/>
      <c r="T507" s="7"/>
      <c r="U507" s="7"/>
      <c r="V507" s="7"/>
      <c r="W507" s="7"/>
      <c r="X507" s="7"/>
      <c r="Y507" s="7"/>
      <c r="Z507" s="7"/>
      <c r="AA507" s="7"/>
      <c r="AB507" s="7"/>
    </row>
    <row r="508" spans="1:28" ht="15.75" customHeight="1">
      <c r="A508" s="3"/>
      <c r="B508" s="7"/>
      <c r="C508" s="3"/>
      <c r="D508" s="3"/>
      <c r="E508" s="3"/>
      <c r="F508" s="34"/>
      <c r="G508" s="34"/>
      <c r="H508" s="34"/>
      <c r="I508" s="7"/>
      <c r="J508" s="7"/>
      <c r="K508" s="7"/>
      <c r="L508" s="7"/>
      <c r="M508" s="7"/>
      <c r="N508" s="7"/>
      <c r="O508" s="7"/>
      <c r="P508" s="7"/>
      <c r="Q508" s="7"/>
      <c r="R508" s="7"/>
      <c r="S508" s="7"/>
      <c r="T508" s="7"/>
      <c r="U508" s="7"/>
      <c r="V508" s="7"/>
      <c r="W508" s="7"/>
      <c r="X508" s="7"/>
      <c r="Y508" s="7"/>
      <c r="Z508" s="7"/>
      <c r="AA508" s="7"/>
      <c r="AB508" s="7"/>
    </row>
    <row r="509" spans="1:28" ht="15.75" customHeight="1">
      <c r="A509" s="3"/>
      <c r="B509" s="7"/>
      <c r="C509" s="3"/>
      <c r="D509" s="3"/>
      <c r="E509" s="3"/>
      <c r="F509" s="34"/>
      <c r="G509" s="34"/>
      <c r="H509" s="34"/>
      <c r="I509" s="7"/>
      <c r="J509" s="7"/>
      <c r="K509" s="7"/>
      <c r="L509" s="7"/>
      <c r="M509" s="7"/>
      <c r="N509" s="7"/>
      <c r="O509" s="7"/>
      <c r="P509" s="7"/>
      <c r="Q509" s="7"/>
      <c r="R509" s="7"/>
      <c r="S509" s="7"/>
      <c r="T509" s="7"/>
      <c r="U509" s="7"/>
      <c r="V509" s="7"/>
      <c r="W509" s="7"/>
      <c r="X509" s="7"/>
      <c r="Y509" s="7"/>
      <c r="Z509" s="7"/>
      <c r="AA509" s="7"/>
      <c r="AB509" s="7"/>
    </row>
    <row r="510" spans="1:28" ht="15.75" customHeight="1">
      <c r="A510" s="3"/>
      <c r="B510" s="7"/>
      <c r="C510" s="3"/>
      <c r="D510" s="3"/>
      <c r="E510" s="3"/>
      <c r="F510" s="34"/>
      <c r="G510" s="34"/>
      <c r="H510" s="34"/>
      <c r="I510" s="7"/>
      <c r="J510" s="7"/>
      <c r="K510" s="7"/>
      <c r="L510" s="7"/>
      <c r="M510" s="7"/>
      <c r="N510" s="7"/>
      <c r="O510" s="7"/>
      <c r="P510" s="7"/>
      <c r="Q510" s="7"/>
      <c r="R510" s="7"/>
      <c r="S510" s="7"/>
      <c r="T510" s="7"/>
      <c r="U510" s="7"/>
      <c r="V510" s="7"/>
      <c r="W510" s="7"/>
      <c r="X510" s="7"/>
      <c r="Y510" s="7"/>
      <c r="Z510" s="7"/>
      <c r="AA510" s="7"/>
      <c r="AB510" s="7"/>
    </row>
    <row r="511" spans="1:28" ht="15.75" customHeight="1">
      <c r="A511" s="3"/>
      <c r="B511" s="7"/>
      <c r="C511" s="3"/>
      <c r="D511" s="3"/>
      <c r="E511" s="3"/>
      <c r="F511" s="34"/>
      <c r="G511" s="34"/>
      <c r="H511" s="34"/>
      <c r="I511" s="7"/>
      <c r="J511" s="7"/>
      <c r="K511" s="7"/>
      <c r="L511" s="7"/>
      <c r="M511" s="7"/>
      <c r="N511" s="7"/>
      <c r="O511" s="7"/>
      <c r="P511" s="7"/>
      <c r="Q511" s="7"/>
      <c r="R511" s="7"/>
      <c r="S511" s="7"/>
      <c r="T511" s="7"/>
      <c r="U511" s="7"/>
      <c r="V511" s="7"/>
      <c r="W511" s="7"/>
      <c r="X511" s="7"/>
      <c r="Y511" s="7"/>
      <c r="Z511" s="7"/>
      <c r="AA511" s="7"/>
      <c r="AB511" s="7"/>
    </row>
    <row r="512" spans="1:28" ht="15.75" customHeight="1">
      <c r="A512" s="3"/>
      <c r="B512" s="7"/>
      <c r="C512" s="3"/>
      <c r="D512" s="3"/>
      <c r="E512" s="3"/>
      <c r="F512" s="34"/>
      <c r="G512" s="34"/>
      <c r="H512" s="34"/>
      <c r="I512" s="7"/>
      <c r="J512" s="7"/>
      <c r="K512" s="7"/>
      <c r="L512" s="7"/>
      <c r="M512" s="7"/>
      <c r="N512" s="7"/>
      <c r="O512" s="7"/>
      <c r="P512" s="7"/>
      <c r="Q512" s="7"/>
      <c r="R512" s="7"/>
      <c r="S512" s="7"/>
      <c r="T512" s="7"/>
      <c r="U512" s="7"/>
      <c r="V512" s="7"/>
      <c r="W512" s="7"/>
      <c r="X512" s="7"/>
      <c r="Y512" s="7"/>
      <c r="Z512" s="7"/>
      <c r="AA512" s="7"/>
      <c r="AB512" s="7"/>
    </row>
    <row r="513" spans="1:28" ht="15.75" customHeight="1">
      <c r="A513" s="3"/>
      <c r="B513" s="7"/>
      <c r="C513" s="3"/>
      <c r="D513" s="3"/>
      <c r="E513" s="3"/>
      <c r="F513" s="34"/>
      <c r="G513" s="34"/>
      <c r="H513" s="34"/>
      <c r="I513" s="7"/>
      <c r="J513" s="7"/>
      <c r="K513" s="7"/>
      <c r="L513" s="7"/>
      <c r="M513" s="7"/>
      <c r="N513" s="7"/>
      <c r="O513" s="7"/>
      <c r="P513" s="7"/>
      <c r="Q513" s="7"/>
      <c r="R513" s="7"/>
      <c r="S513" s="7"/>
      <c r="T513" s="7"/>
      <c r="U513" s="7"/>
      <c r="V513" s="7"/>
      <c r="W513" s="7"/>
      <c r="X513" s="7"/>
      <c r="Y513" s="7"/>
      <c r="Z513" s="7"/>
      <c r="AA513" s="7"/>
      <c r="AB513" s="7"/>
    </row>
    <row r="514" spans="1:28" ht="15.75" customHeight="1">
      <c r="A514" s="3"/>
      <c r="B514" s="7"/>
      <c r="C514" s="3"/>
      <c r="D514" s="3"/>
      <c r="E514" s="3"/>
      <c r="F514" s="34"/>
      <c r="G514" s="34"/>
      <c r="H514" s="34"/>
      <c r="I514" s="7"/>
      <c r="J514" s="7"/>
      <c r="K514" s="7"/>
      <c r="L514" s="7"/>
      <c r="M514" s="7"/>
      <c r="N514" s="7"/>
      <c r="O514" s="7"/>
      <c r="P514" s="7"/>
      <c r="Q514" s="7"/>
      <c r="R514" s="7"/>
      <c r="S514" s="7"/>
      <c r="T514" s="7"/>
      <c r="U514" s="7"/>
      <c r="V514" s="7"/>
      <c r="W514" s="7"/>
      <c r="X514" s="7"/>
      <c r="Y514" s="7"/>
      <c r="Z514" s="7"/>
      <c r="AA514" s="7"/>
      <c r="AB514" s="7"/>
    </row>
    <row r="515" spans="1:28" ht="15.75" customHeight="1">
      <c r="A515" s="3"/>
      <c r="B515" s="7"/>
      <c r="C515" s="3"/>
      <c r="D515" s="3"/>
      <c r="E515" s="3"/>
      <c r="F515" s="34"/>
      <c r="G515" s="34"/>
      <c r="H515" s="34"/>
      <c r="I515" s="7"/>
      <c r="J515" s="7"/>
      <c r="K515" s="7"/>
      <c r="L515" s="7"/>
      <c r="M515" s="7"/>
      <c r="N515" s="7"/>
      <c r="O515" s="7"/>
      <c r="P515" s="7"/>
      <c r="Q515" s="7"/>
      <c r="R515" s="7"/>
      <c r="S515" s="7"/>
      <c r="T515" s="7"/>
      <c r="U515" s="7"/>
      <c r="V515" s="7"/>
      <c r="W515" s="7"/>
      <c r="X515" s="7"/>
      <c r="Y515" s="7"/>
      <c r="Z515" s="7"/>
      <c r="AA515" s="7"/>
      <c r="AB515" s="7"/>
    </row>
    <row r="516" spans="1:28" ht="15.75" customHeight="1">
      <c r="A516" s="3"/>
      <c r="B516" s="7"/>
      <c r="C516" s="3"/>
      <c r="D516" s="3"/>
      <c r="E516" s="3"/>
      <c r="F516" s="34"/>
      <c r="G516" s="34"/>
      <c r="H516" s="34"/>
      <c r="I516" s="7"/>
      <c r="J516" s="7"/>
      <c r="K516" s="7"/>
      <c r="L516" s="7"/>
      <c r="M516" s="7"/>
      <c r="N516" s="7"/>
      <c r="O516" s="7"/>
      <c r="P516" s="7"/>
      <c r="Q516" s="7"/>
      <c r="R516" s="7"/>
      <c r="S516" s="7"/>
      <c r="T516" s="7"/>
      <c r="U516" s="7"/>
      <c r="V516" s="7"/>
      <c r="W516" s="7"/>
      <c r="X516" s="7"/>
      <c r="Y516" s="7"/>
      <c r="Z516" s="7"/>
      <c r="AA516" s="7"/>
      <c r="AB516" s="7"/>
    </row>
    <row r="517" spans="1:28" ht="15.75" customHeight="1">
      <c r="A517" s="3"/>
      <c r="B517" s="7"/>
      <c r="C517" s="3"/>
      <c r="D517" s="3"/>
      <c r="E517" s="3"/>
      <c r="F517" s="34"/>
      <c r="G517" s="34"/>
      <c r="H517" s="34"/>
      <c r="I517" s="7"/>
      <c r="J517" s="7"/>
      <c r="K517" s="7"/>
      <c r="L517" s="7"/>
      <c r="M517" s="7"/>
      <c r="N517" s="7"/>
      <c r="O517" s="7"/>
      <c r="P517" s="7"/>
      <c r="Q517" s="7"/>
      <c r="R517" s="7"/>
      <c r="S517" s="7"/>
      <c r="T517" s="7"/>
      <c r="U517" s="7"/>
      <c r="V517" s="7"/>
      <c r="W517" s="7"/>
      <c r="X517" s="7"/>
      <c r="Y517" s="7"/>
      <c r="Z517" s="7"/>
      <c r="AA517" s="7"/>
      <c r="AB517" s="7"/>
    </row>
    <row r="518" spans="1:28" ht="15.75" customHeight="1">
      <c r="A518" s="3"/>
      <c r="B518" s="7"/>
      <c r="C518" s="3"/>
      <c r="D518" s="3"/>
      <c r="E518" s="3"/>
      <c r="F518" s="34"/>
      <c r="G518" s="34"/>
      <c r="H518" s="34"/>
      <c r="I518" s="7"/>
      <c r="J518" s="7"/>
      <c r="K518" s="7"/>
      <c r="L518" s="7"/>
      <c r="M518" s="7"/>
      <c r="N518" s="7"/>
      <c r="O518" s="7"/>
      <c r="P518" s="7"/>
      <c r="Q518" s="7"/>
      <c r="R518" s="7"/>
      <c r="S518" s="7"/>
      <c r="T518" s="7"/>
      <c r="U518" s="7"/>
      <c r="V518" s="7"/>
      <c r="W518" s="7"/>
      <c r="X518" s="7"/>
      <c r="Y518" s="7"/>
      <c r="Z518" s="7"/>
      <c r="AA518" s="7"/>
      <c r="AB518" s="7"/>
    </row>
    <row r="519" spans="1:28" ht="15.75" customHeight="1">
      <c r="A519" s="3"/>
      <c r="B519" s="7"/>
      <c r="C519" s="3"/>
      <c r="D519" s="3"/>
      <c r="E519" s="3"/>
      <c r="F519" s="34"/>
      <c r="G519" s="34"/>
      <c r="H519" s="34"/>
      <c r="I519" s="7"/>
      <c r="J519" s="7"/>
      <c r="K519" s="7"/>
      <c r="L519" s="7"/>
      <c r="M519" s="7"/>
      <c r="N519" s="7"/>
      <c r="O519" s="7"/>
      <c r="P519" s="7"/>
      <c r="Q519" s="7"/>
      <c r="R519" s="7"/>
      <c r="S519" s="7"/>
      <c r="T519" s="7"/>
      <c r="U519" s="7"/>
      <c r="V519" s="7"/>
      <c r="W519" s="7"/>
      <c r="X519" s="7"/>
      <c r="Y519" s="7"/>
      <c r="Z519" s="7"/>
      <c r="AA519" s="7"/>
      <c r="AB519" s="7"/>
    </row>
    <row r="520" spans="1:28" ht="15.75" customHeight="1">
      <c r="A520" s="3"/>
      <c r="B520" s="7"/>
      <c r="C520" s="3"/>
      <c r="D520" s="3"/>
      <c r="E520" s="3"/>
      <c r="F520" s="34"/>
      <c r="G520" s="34"/>
      <c r="H520" s="34"/>
      <c r="I520" s="7"/>
      <c r="J520" s="7"/>
      <c r="K520" s="7"/>
      <c r="L520" s="7"/>
      <c r="M520" s="7"/>
      <c r="N520" s="7"/>
      <c r="O520" s="7"/>
      <c r="P520" s="7"/>
      <c r="Q520" s="7"/>
      <c r="R520" s="7"/>
      <c r="S520" s="7"/>
      <c r="T520" s="7"/>
      <c r="U520" s="7"/>
      <c r="V520" s="7"/>
      <c r="W520" s="7"/>
      <c r="X520" s="7"/>
      <c r="Y520" s="7"/>
      <c r="Z520" s="7"/>
      <c r="AA520" s="7"/>
      <c r="AB520" s="7"/>
    </row>
    <row r="521" spans="1:28" ht="15.75" customHeight="1">
      <c r="A521" s="3"/>
      <c r="B521" s="7"/>
      <c r="C521" s="3"/>
      <c r="D521" s="3"/>
      <c r="E521" s="3"/>
      <c r="F521" s="34"/>
      <c r="G521" s="34"/>
      <c r="H521" s="34"/>
      <c r="I521" s="7"/>
      <c r="J521" s="7"/>
      <c r="K521" s="7"/>
      <c r="L521" s="7"/>
      <c r="M521" s="7"/>
      <c r="N521" s="7"/>
      <c r="O521" s="7"/>
      <c r="P521" s="7"/>
      <c r="Q521" s="7"/>
      <c r="R521" s="7"/>
      <c r="S521" s="7"/>
      <c r="T521" s="7"/>
      <c r="U521" s="7"/>
      <c r="V521" s="7"/>
      <c r="W521" s="7"/>
      <c r="X521" s="7"/>
      <c r="Y521" s="7"/>
      <c r="Z521" s="7"/>
      <c r="AA521" s="7"/>
      <c r="AB521" s="7"/>
    </row>
    <row r="522" spans="1:28" ht="15.75" customHeight="1">
      <c r="A522" s="3"/>
      <c r="B522" s="7"/>
      <c r="C522" s="3"/>
      <c r="D522" s="3"/>
      <c r="E522" s="3"/>
      <c r="F522" s="34"/>
      <c r="G522" s="34"/>
      <c r="H522" s="34"/>
      <c r="I522" s="7"/>
      <c r="J522" s="7"/>
      <c r="K522" s="7"/>
      <c r="L522" s="7"/>
      <c r="M522" s="7"/>
      <c r="N522" s="7"/>
      <c r="O522" s="7"/>
      <c r="P522" s="7"/>
      <c r="Q522" s="7"/>
      <c r="R522" s="7"/>
      <c r="S522" s="7"/>
      <c r="T522" s="7"/>
      <c r="U522" s="7"/>
      <c r="V522" s="7"/>
      <c r="W522" s="7"/>
      <c r="X522" s="7"/>
      <c r="Y522" s="7"/>
      <c r="Z522" s="7"/>
      <c r="AA522" s="7"/>
      <c r="AB522" s="7"/>
    </row>
    <row r="523" spans="1:28" ht="15.75" customHeight="1">
      <c r="A523" s="3"/>
      <c r="B523" s="7"/>
      <c r="C523" s="3"/>
      <c r="D523" s="3"/>
      <c r="E523" s="3"/>
      <c r="F523" s="34"/>
      <c r="G523" s="34"/>
      <c r="H523" s="34"/>
      <c r="I523" s="7"/>
      <c r="J523" s="7"/>
      <c r="K523" s="7"/>
      <c r="L523" s="7"/>
      <c r="M523" s="7"/>
      <c r="N523" s="7"/>
      <c r="O523" s="7"/>
      <c r="P523" s="7"/>
      <c r="Q523" s="7"/>
      <c r="R523" s="7"/>
      <c r="S523" s="7"/>
      <c r="T523" s="7"/>
      <c r="U523" s="7"/>
      <c r="V523" s="7"/>
      <c r="W523" s="7"/>
      <c r="X523" s="7"/>
      <c r="Y523" s="7"/>
      <c r="Z523" s="7"/>
      <c r="AA523" s="7"/>
      <c r="AB523" s="7"/>
    </row>
    <row r="524" spans="1:28" ht="15.75" customHeight="1">
      <c r="A524" s="3"/>
      <c r="B524" s="7"/>
      <c r="C524" s="3"/>
      <c r="D524" s="3"/>
      <c r="E524" s="3"/>
      <c r="F524" s="34"/>
      <c r="G524" s="34"/>
      <c r="H524" s="34"/>
      <c r="I524" s="7"/>
      <c r="J524" s="7"/>
      <c r="K524" s="7"/>
      <c r="L524" s="7"/>
      <c r="M524" s="7"/>
      <c r="N524" s="7"/>
      <c r="O524" s="7"/>
      <c r="P524" s="7"/>
      <c r="Q524" s="7"/>
      <c r="R524" s="7"/>
      <c r="S524" s="7"/>
      <c r="T524" s="7"/>
      <c r="U524" s="7"/>
      <c r="V524" s="7"/>
      <c r="W524" s="7"/>
      <c r="X524" s="7"/>
      <c r="Y524" s="7"/>
      <c r="Z524" s="7"/>
      <c r="AA524" s="7"/>
      <c r="AB524" s="7"/>
    </row>
    <row r="525" spans="1:28" ht="15.75" customHeight="1">
      <c r="A525" s="3"/>
      <c r="B525" s="7"/>
      <c r="C525" s="3"/>
      <c r="D525" s="3"/>
      <c r="E525" s="3"/>
      <c r="F525" s="34"/>
      <c r="G525" s="34"/>
      <c r="H525" s="34"/>
      <c r="I525" s="7"/>
      <c r="J525" s="7"/>
      <c r="K525" s="7"/>
      <c r="L525" s="7"/>
      <c r="M525" s="7"/>
      <c r="N525" s="7"/>
      <c r="O525" s="7"/>
      <c r="P525" s="7"/>
      <c r="Q525" s="7"/>
      <c r="R525" s="7"/>
      <c r="S525" s="7"/>
      <c r="T525" s="7"/>
      <c r="U525" s="7"/>
      <c r="V525" s="7"/>
      <c r="W525" s="7"/>
      <c r="X525" s="7"/>
      <c r="Y525" s="7"/>
      <c r="Z525" s="7"/>
      <c r="AA525" s="7"/>
      <c r="AB525" s="7"/>
    </row>
    <row r="526" spans="1:28" ht="15.75" customHeight="1">
      <c r="A526" s="3"/>
      <c r="B526" s="7"/>
      <c r="C526" s="3"/>
      <c r="D526" s="3"/>
      <c r="E526" s="3"/>
      <c r="F526" s="34"/>
      <c r="G526" s="34"/>
      <c r="H526" s="34"/>
      <c r="I526" s="7"/>
      <c r="J526" s="7"/>
      <c r="K526" s="7"/>
      <c r="L526" s="7"/>
      <c r="M526" s="7"/>
      <c r="N526" s="7"/>
      <c r="O526" s="7"/>
      <c r="P526" s="7"/>
      <c r="Q526" s="7"/>
      <c r="R526" s="7"/>
      <c r="S526" s="7"/>
      <c r="T526" s="7"/>
      <c r="U526" s="7"/>
      <c r="V526" s="7"/>
      <c r="W526" s="7"/>
      <c r="X526" s="7"/>
      <c r="Y526" s="7"/>
      <c r="Z526" s="7"/>
      <c r="AA526" s="7"/>
      <c r="AB526" s="7"/>
    </row>
    <row r="527" spans="1:28" ht="15.75" customHeight="1">
      <c r="A527" s="3"/>
      <c r="B527" s="7"/>
      <c r="C527" s="3"/>
      <c r="D527" s="3"/>
      <c r="E527" s="3"/>
      <c r="F527" s="34"/>
      <c r="G527" s="34"/>
      <c r="H527" s="34"/>
      <c r="I527" s="7"/>
      <c r="J527" s="7"/>
      <c r="K527" s="7"/>
      <c r="L527" s="7"/>
      <c r="M527" s="7"/>
      <c r="N527" s="7"/>
      <c r="O527" s="7"/>
      <c r="P527" s="7"/>
      <c r="Q527" s="7"/>
      <c r="R527" s="7"/>
      <c r="S527" s="7"/>
      <c r="T527" s="7"/>
      <c r="U527" s="7"/>
      <c r="V527" s="7"/>
      <c r="W527" s="7"/>
      <c r="X527" s="7"/>
      <c r="Y527" s="7"/>
      <c r="Z527" s="7"/>
      <c r="AA527" s="7"/>
      <c r="AB527" s="7"/>
    </row>
    <row r="528" spans="1:28" ht="15.75" customHeight="1">
      <c r="A528" s="3"/>
      <c r="B528" s="7"/>
      <c r="C528" s="3"/>
      <c r="D528" s="3"/>
      <c r="E528" s="3"/>
      <c r="F528" s="34"/>
      <c r="G528" s="34"/>
      <c r="H528" s="34"/>
      <c r="I528" s="7"/>
      <c r="J528" s="7"/>
      <c r="K528" s="7"/>
      <c r="L528" s="7"/>
      <c r="M528" s="7"/>
      <c r="N528" s="7"/>
      <c r="O528" s="7"/>
      <c r="P528" s="7"/>
      <c r="Q528" s="7"/>
      <c r="R528" s="7"/>
      <c r="S528" s="7"/>
      <c r="T528" s="7"/>
      <c r="U528" s="7"/>
      <c r="V528" s="7"/>
      <c r="W528" s="7"/>
      <c r="X528" s="7"/>
      <c r="Y528" s="7"/>
      <c r="Z528" s="7"/>
      <c r="AA528" s="7"/>
      <c r="AB528" s="7"/>
    </row>
    <row r="529" spans="1:28" ht="15.75" customHeight="1">
      <c r="A529" s="3"/>
      <c r="B529" s="7"/>
      <c r="C529" s="3"/>
      <c r="D529" s="3"/>
      <c r="E529" s="3"/>
      <c r="F529" s="34"/>
      <c r="G529" s="34"/>
      <c r="H529" s="34"/>
      <c r="I529" s="7"/>
      <c r="J529" s="7"/>
      <c r="K529" s="7"/>
      <c r="L529" s="7"/>
      <c r="M529" s="7"/>
      <c r="N529" s="7"/>
      <c r="O529" s="7"/>
      <c r="P529" s="7"/>
      <c r="Q529" s="7"/>
      <c r="R529" s="7"/>
      <c r="S529" s="7"/>
      <c r="T529" s="7"/>
      <c r="U529" s="7"/>
      <c r="V529" s="7"/>
      <c r="W529" s="7"/>
      <c r="X529" s="7"/>
      <c r="Y529" s="7"/>
      <c r="Z529" s="7"/>
      <c r="AA529" s="7"/>
      <c r="AB529" s="7"/>
    </row>
    <row r="530" spans="1:28" ht="15.75" customHeight="1">
      <c r="A530" s="3"/>
      <c r="B530" s="7"/>
      <c r="C530" s="3"/>
      <c r="D530" s="3"/>
      <c r="E530" s="3"/>
      <c r="F530" s="34"/>
      <c r="G530" s="34"/>
      <c r="H530" s="34"/>
      <c r="I530" s="7"/>
      <c r="J530" s="7"/>
      <c r="K530" s="7"/>
      <c r="L530" s="7"/>
      <c r="M530" s="7"/>
      <c r="N530" s="7"/>
      <c r="O530" s="7"/>
      <c r="P530" s="7"/>
      <c r="Q530" s="7"/>
      <c r="R530" s="7"/>
      <c r="S530" s="7"/>
      <c r="T530" s="7"/>
      <c r="U530" s="7"/>
      <c r="V530" s="7"/>
      <c r="W530" s="7"/>
      <c r="X530" s="7"/>
      <c r="Y530" s="7"/>
      <c r="Z530" s="7"/>
      <c r="AA530" s="7"/>
      <c r="AB530" s="7"/>
    </row>
    <row r="531" spans="1:28" ht="15.75" customHeight="1">
      <c r="A531" s="3"/>
      <c r="B531" s="7"/>
      <c r="C531" s="3"/>
      <c r="D531" s="3"/>
      <c r="E531" s="3"/>
      <c r="F531" s="34"/>
      <c r="G531" s="34"/>
      <c r="H531" s="34"/>
      <c r="I531" s="7"/>
      <c r="J531" s="7"/>
      <c r="K531" s="7"/>
      <c r="L531" s="7"/>
      <c r="M531" s="7"/>
      <c r="N531" s="7"/>
      <c r="O531" s="7"/>
      <c r="P531" s="7"/>
      <c r="Q531" s="7"/>
      <c r="R531" s="7"/>
      <c r="S531" s="7"/>
      <c r="T531" s="7"/>
      <c r="U531" s="7"/>
      <c r="V531" s="7"/>
      <c r="W531" s="7"/>
      <c r="X531" s="7"/>
      <c r="Y531" s="7"/>
      <c r="Z531" s="7"/>
      <c r="AA531" s="7"/>
      <c r="AB531" s="7"/>
    </row>
    <row r="532" spans="1:28" ht="15.75" customHeight="1">
      <c r="A532" s="3"/>
      <c r="B532" s="7"/>
      <c r="C532" s="3"/>
      <c r="D532" s="3"/>
      <c r="E532" s="3"/>
      <c r="F532" s="34"/>
      <c r="G532" s="34"/>
      <c r="H532" s="34"/>
      <c r="I532" s="7"/>
      <c r="J532" s="7"/>
      <c r="K532" s="7"/>
      <c r="L532" s="7"/>
      <c r="M532" s="7"/>
      <c r="N532" s="7"/>
      <c r="O532" s="7"/>
      <c r="P532" s="7"/>
      <c r="Q532" s="7"/>
      <c r="R532" s="7"/>
      <c r="S532" s="7"/>
      <c r="T532" s="7"/>
      <c r="U532" s="7"/>
      <c r="V532" s="7"/>
      <c r="W532" s="7"/>
      <c r="X532" s="7"/>
      <c r="Y532" s="7"/>
      <c r="Z532" s="7"/>
      <c r="AA532" s="7"/>
      <c r="AB532" s="7"/>
    </row>
    <row r="533" spans="1:28" ht="15.75" customHeight="1">
      <c r="A533" s="3"/>
      <c r="B533" s="7"/>
      <c r="C533" s="3"/>
      <c r="D533" s="3"/>
      <c r="E533" s="3"/>
      <c r="F533" s="34"/>
      <c r="G533" s="34"/>
      <c r="H533" s="34"/>
      <c r="I533" s="7"/>
      <c r="J533" s="7"/>
      <c r="K533" s="7"/>
      <c r="L533" s="7"/>
      <c r="M533" s="7"/>
      <c r="N533" s="7"/>
      <c r="O533" s="7"/>
      <c r="P533" s="7"/>
      <c r="Q533" s="7"/>
      <c r="R533" s="7"/>
      <c r="S533" s="7"/>
      <c r="T533" s="7"/>
      <c r="U533" s="7"/>
      <c r="V533" s="7"/>
      <c r="W533" s="7"/>
      <c r="X533" s="7"/>
      <c r="Y533" s="7"/>
      <c r="Z533" s="7"/>
      <c r="AA533" s="7"/>
      <c r="AB533" s="7"/>
    </row>
    <row r="534" spans="1:28" ht="15.75" customHeight="1">
      <c r="A534" s="3"/>
      <c r="B534" s="7"/>
      <c r="C534" s="3"/>
      <c r="D534" s="3"/>
      <c r="E534" s="3"/>
      <c r="F534" s="34"/>
      <c r="G534" s="34"/>
      <c r="H534" s="34"/>
      <c r="I534" s="7"/>
      <c r="J534" s="7"/>
      <c r="K534" s="7"/>
      <c r="L534" s="7"/>
      <c r="M534" s="7"/>
      <c r="N534" s="7"/>
      <c r="O534" s="7"/>
      <c r="P534" s="7"/>
      <c r="Q534" s="7"/>
      <c r="R534" s="7"/>
      <c r="S534" s="7"/>
      <c r="T534" s="7"/>
      <c r="U534" s="7"/>
      <c r="V534" s="7"/>
      <c r="W534" s="7"/>
      <c r="X534" s="7"/>
      <c r="Y534" s="7"/>
      <c r="Z534" s="7"/>
      <c r="AA534" s="7"/>
      <c r="AB534" s="7"/>
    </row>
    <row r="535" spans="1:28" ht="15.75" customHeight="1">
      <c r="A535" s="3"/>
      <c r="B535" s="7"/>
      <c r="C535" s="3"/>
      <c r="D535" s="3"/>
      <c r="E535" s="3"/>
      <c r="F535" s="34"/>
      <c r="G535" s="34"/>
      <c r="H535" s="34"/>
      <c r="I535" s="7"/>
      <c r="J535" s="7"/>
      <c r="K535" s="7"/>
      <c r="L535" s="7"/>
      <c r="M535" s="7"/>
      <c r="N535" s="7"/>
      <c r="O535" s="7"/>
      <c r="P535" s="7"/>
      <c r="Q535" s="7"/>
      <c r="R535" s="7"/>
      <c r="S535" s="7"/>
      <c r="T535" s="7"/>
      <c r="U535" s="7"/>
      <c r="V535" s="7"/>
      <c r="W535" s="7"/>
      <c r="X535" s="7"/>
      <c r="Y535" s="7"/>
      <c r="Z535" s="7"/>
      <c r="AA535" s="7"/>
      <c r="AB535" s="7"/>
    </row>
    <row r="536" spans="1:28" ht="15.75" customHeight="1">
      <c r="A536" s="3"/>
      <c r="B536" s="7"/>
      <c r="C536" s="3"/>
      <c r="D536" s="3"/>
      <c r="E536" s="3"/>
      <c r="F536" s="34"/>
      <c r="G536" s="34"/>
      <c r="H536" s="34"/>
      <c r="I536" s="7"/>
      <c r="J536" s="7"/>
      <c r="K536" s="7"/>
      <c r="L536" s="7"/>
      <c r="M536" s="7"/>
      <c r="N536" s="7"/>
      <c r="O536" s="7"/>
      <c r="P536" s="7"/>
      <c r="Q536" s="7"/>
      <c r="R536" s="7"/>
      <c r="S536" s="7"/>
      <c r="T536" s="7"/>
      <c r="U536" s="7"/>
      <c r="V536" s="7"/>
      <c r="W536" s="7"/>
      <c r="X536" s="7"/>
      <c r="Y536" s="7"/>
      <c r="Z536" s="7"/>
      <c r="AA536" s="7"/>
      <c r="AB536" s="7"/>
    </row>
    <row r="537" spans="1:28" ht="15.75" customHeight="1">
      <c r="A537" s="3"/>
      <c r="B537" s="7"/>
      <c r="C537" s="3"/>
      <c r="D537" s="3"/>
      <c r="E537" s="3"/>
      <c r="F537" s="34"/>
      <c r="G537" s="34"/>
      <c r="H537" s="34"/>
      <c r="I537" s="7"/>
      <c r="J537" s="7"/>
      <c r="K537" s="7"/>
      <c r="L537" s="7"/>
      <c r="M537" s="7"/>
      <c r="N537" s="7"/>
      <c r="O537" s="7"/>
      <c r="P537" s="7"/>
      <c r="Q537" s="7"/>
      <c r="R537" s="7"/>
      <c r="S537" s="7"/>
      <c r="T537" s="7"/>
      <c r="U537" s="7"/>
      <c r="V537" s="7"/>
      <c r="W537" s="7"/>
      <c r="X537" s="7"/>
      <c r="Y537" s="7"/>
      <c r="Z537" s="7"/>
      <c r="AA537" s="7"/>
      <c r="AB537" s="7"/>
    </row>
    <row r="538" spans="1:28" ht="15.75" customHeight="1">
      <c r="A538" s="3"/>
      <c r="B538" s="7"/>
      <c r="C538" s="3"/>
      <c r="D538" s="3"/>
      <c r="E538" s="3"/>
      <c r="F538" s="34"/>
      <c r="G538" s="34"/>
      <c r="H538" s="34"/>
      <c r="I538" s="7"/>
      <c r="J538" s="7"/>
      <c r="K538" s="7"/>
      <c r="L538" s="7"/>
      <c r="M538" s="7"/>
      <c r="N538" s="7"/>
      <c r="O538" s="7"/>
      <c r="P538" s="7"/>
      <c r="Q538" s="7"/>
      <c r="R538" s="7"/>
      <c r="S538" s="7"/>
      <c r="T538" s="7"/>
      <c r="U538" s="7"/>
      <c r="V538" s="7"/>
      <c r="W538" s="7"/>
      <c r="X538" s="7"/>
      <c r="Y538" s="7"/>
      <c r="Z538" s="7"/>
      <c r="AA538" s="7"/>
      <c r="AB538" s="7"/>
    </row>
    <row r="539" spans="1:28" ht="15.75" customHeight="1">
      <c r="A539" s="3"/>
      <c r="B539" s="7"/>
      <c r="C539" s="3"/>
      <c r="D539" s="3"/>
      <c r="E539" s="3"/>
      <c r="F539" s="34"/>
      <c r="G539" s="34"/>
      <c r="H539" s="34"/>
      <c r="I539" s="7"/>
      <c r="J539" s="7"/>
      <c r="K539" s="7"/>
      <c r="L539" s="7"/>
      <c r="M539" s="7"/>
      <c r="N539" s="7"/>
      <c r="O539" s="7"/>
      <c r="P539" s="7"/>
      <c r="Q539" s="7"/>
      <c r="R539" s="7"/>
      <c r="S539" s="7"/>
      <c r="T539" s="7"/>
      <c r="U539" s="7"/>
      <c r="V539" s="7"/>
      <c r="W539" s="7"/>
      <c r="X539" s="7"/>
      <c r="Y539" s="7"/>
      <c r="Z539" s="7"/>
      <c r="AA539" s="7"/>
      <c r="AB539" s="7"/>
    </row>
    <row r="540" spans="1:28" ht="15.75" customHeight="1">
      <c r="A540" s="3"/>
      <c r="B540" s="7"/>
      <c r="C540" s="3"/>
      <c r="D540" s="3"/>
      <c r="E540" s="3"/>
      <c r="F540" s="34"/>
      <c r="G540" s="34"/>
      <c r="H540" s="34"/>
      <c r="I540" s="7"/>
      <c r="J540" s="7"/>
      <c r="K540" s="7"/>
      <c r="L540" s="7"/>
      <c r="M540" s="7"/>
      <c r="N540" s="7"/>
      <c r="O540" s="7"/>
      <c r="P540" s="7"/>
      <c r="Q540" s="7"/>
      <c r="R540" s="7"/>
      <c r="S540" s="7"/>
      <c r="T540" s="7"/>
      <c r="U540" s="7"/>
      <c r="V540" s="7"/>
      <c r="W540" s="7"/>
      <c r="X540" s="7"/>
      <c r="Y540" s="7"/>
      <c r="Z540" s="7"/>
      <c r="AA540" s="7"/>
      <c r="AB540" s="7"/>
    </row>
    <row r="541" spans="1:28" ht="15.75" customHeight="1">
      <c r="A541" s="3"/>
      <c r="B541" s="7"/>
      <c r="C541" s="3"/>
      <c r="D541" s="3"/>
      <c r="E541" s="3"/>
      <c r="F541" s="34"/>
      <c r="G541" s="34"/>
      <c r="H541" s="34"/>
      <c r="I541" s="7"/>
      <c r="J541" s="7"/>
      <c r="K541" s="7"/>
      <c r="L541" s="7"/>
      <c r="M541" s="7"/>
      <c r="N541" s="7"/>
      <c r="O541" s="7"/>
      <c r="P541" s="7"/>
      <c r="Q541" s="7"/>
      <c r="R541" s="7"/>
      <c r="S541" s="7"/>
      <c r="T541" s="7"/>
      <c r="U541" s="7"/>
      <c r="V541" s="7"/>
      <c r="W541" s="7"/>
      <c r="X541" s="7"/>
      <c r="Y541" s="7"/>
      <c r="Z541" s="7"/>
      <c r="AA541" s="7"/>
      <c r="AB541" s="7"/>
    </row>
    <row r="542" spans="1:28" ht="15.75" customHeight="1">
      <c r="A542" s="3"/>
      <c r="B542" s="7"/>
      <c r="C542" s="3"/>
      <c r="D542" s="3"/>
      <c r="E542" s="3"/>
      <c r="F542" s="34"/>
      <c r="G542" s="34"/>
      <c r="H542" s="34"/>
      <c r="I542" s="7"/>
      <c r="J542" s="7"/>
      <c r="K542" s="7"/>
      <c r="L542" s="7"/>
      <c r="M542" s="7"/>
      <c r="N542" s="7"/>
      <c r="O542" s="7"/>
      <c r="P542" s="7"/>
      <c r="Q542" s="7"/>
      <c r="R542" s="7"/>
      <c r="S542" s="7"/>
      <c r="T542" s="7"/>
      <c r="U542" s="7"/>
      <c r="V542" s="7"/>
      <c r="W542" s="7"/>
      <c r="X542" s="7"/>
      <c r="Y542" s="7"/>
      <c r="Z542" s="7"/>
      <c r="AA542" s="7"/>
      <c r="AB542" s="7"/>
    </row>
    <row r="543" spans="1:28" ht="15.75" customHeight="1">
      <c r="A543" s="3"/>
      <c r="B543" s="7"/>
      <c r="C543" s="3"/>
      <c r="D543" s="3"/>
      <c r="E543" s="3"/>
      <c r="F543" s="34"/>
      <c r="G543" s="34"/>
      <c r="H543" s="34"/>
      <c r="I543" s="7"/>
      <c r="J543" s="7"/>
      <c r="K543" s="7"/>
      <c r="L543" s="7"/>
      <c r="M543" s="7"/>
      <c r="N543" s="7"/>
      <c r="O543" s="7"/>
      <c r="P543" s="7"/>
      <c r="Q543" s="7"/>
      <c r="R543" s="7"/>
      <c r="S543" s="7"/>
      <c r="T543" s="7"/>
      <c r="U543" s="7"/>
      <c r="V543" s="7"/>
      <c r="W543" s="7"/>
      <c r="X543" s="7"/>
      <c r="Y543" s="7"/>
      <c r="Z543" s="7"/>
      <c r="AA543" s="7"/>
      <c r="AB543" s="7"/>
    </row>
    <row r="544" spans="1:28" ht="15.75" customHeight="1">
      <c r="A544" s="3"/>
      <c r="B544" s="7"/>
      <c r="C544" s="3"/>
      <c r="D544" s="3"/>
      <c r="E544" s="3"/>
      <c r="F544" s="34"/>
      <c r="G544" s="34"/>
      <c r="H544" s="34"/>
      <c r="I544" s="7"/>
      <c r="J544" s="7"/>
      <c r="K544" s="7"/>
      <c r="L544" s="7"/>
      <c r="M544" s="7"/>
      <c r="N544" s="7"/>
      <c r="O544" s="7"/>
      <c r="P544" s="7"/>
      <c r="Q544" s="7"/>
      <c r="R544" s="7"/>
      <c r="S544" s="7"/>
      <c r="T544" s="7"/>
      <c r="U544" s="7"/>
      <c r="V544" s="7"/>
      <c r="W544" s="7"/>
      <c r="X544" s="7"/>
      <c r="Y544" s="7"/>
      <c r="Z544" s="7"/>
      <c r="AA544" s="7"/>
      <c r="AB544" s="7"/>
    </row>
    <row r="545" spans="1:28" ht="15.75" customHeight="1">
      <c r="A545" s="3"/>
      <c r="B545" s="7"/>
      <c r="C545" s="3"/>
      <c r="D545" s="3"/>
      <c r="E545" s="3"/>
      <c r="F545" s="34"/>
      <c r="G545" s="34"/>
      <c r="H545" s="34"/>
      <c r="I545" s="7"/>
      <c r="J545" s="7"/>
      <c r="K545" s="7"/>
      <c r="L545" s="7"/>
      <c r="M545" s="7"/>
      <c r="N545" s="7"/>
      <c r="O545" s="7"/>
      <c r="P545" s="7"/>
      <c r="Q545" s="7"/>
      <c r="R545" s="7"/>
      <c r="S545" s="7"/>
      <c r="T545" s="7"/>
      <c r="U545" s="7"/>
      <c r="V545" s="7"/>
      <c r="W545" s="7"/>
      <c r="X545" s="7"/>
      <c r="Y545" s="7"/>
      <c r="Z545" s="7"/>
      <c r="AA545" s="7"/>
      <c r="AB545" s="7"/>
    </row>
    <row r="546" spans="1:28" ht="15.75" customHeight="1">
      <c r="A546" s="3"/>
      <c r="B546" s="7"/>
      <c r="C546" s="3"/>
      <c r="D546" s="3"/>
      <c r="E546" s="3"/>
      <c r="F546" s="34"/>
      <c r="G546" s="34"/>
      <c r="H546" s="34"/>
      <c r="I546" s="7"/>
      <c r="J546" s="7"/>
      <c r="K546" s="7"/>
      <c r="L546" s="7"/>
      <c r="M546" s="7"/>
      <c r="N546" s="7"/>
      <c r="O546" s="7"/>
      <c r="P546" s="7"/>
      <c r="Q546" s="7"/>
      <c r="R546" s="7"/>
      <c r="S546" s="7"/>
      <c r="T546" s="7"/>
      <c r="U546" s="7"/>
      <c r="V546" s="7"/>
      <c r="W546" s="7"/>
      <c r="X546" s="7"/>
      <c r="Y546" s="7"/>
      <c r="Z546" s="7"/>
      <c r="AA546" s="7"/>
      <c r="AB546" s="7"/>
    </row>
    <row r="547" spans="1:28" ht="15.75" customHeight="1">
      <c r="A547" s="3"/>
      <c r="B547" s="7"/>
      <c r="C547" s="3"/>
      <c r="D547" s="3"/>
      <c r="E547" s="3"/>
      <c r="F547" s="34"/>
      <c r="G547" s="34"/>
      <c r="H547" s="34"/>
      <c r="I547" s="7"/>
      <c r="J547" s="7"/>
      <c r="K547" s="7"/>
      <c r="L547" s="7"/>
      <c r="M547" s="7"/>
      <c r="N547" s="7"/>
      <c r="O547" s="7"/>
      <c r="P547" s="7"/>
      <c r="Q547" s="7"/>
      <c r="R547" s="7"/>
      <c r="S547" s="7"/>
      <c r="T547" s="7"/>
      <c r="U547" s="7"/>
      <c r="V547" s="7"/>
      <c r="W547" s="7"/>
      <c r="X547" s="7"/>
      <c r="Y547" s="7"/>
      <c r="Z547" s="7"/>
      <c r="AA547" s="7"/>
      <c r="AB547" s="7"/>
    </row>
    <row r="548" spans="1:28" ht="15.75" customHeight="1">
      <c r="A548" s="3"/>
      <c r="B548" s="7"/>
      <c r="C548" s="3"/>
      <c r="D548" s="3"/>
      <c r="E548" s="3"/>
      <c r="F548" s="34"/>
      <c r="G548" s="34"/>
      <c r="H548" s="34"/>
      <c r="I548" s="7"/>
      <c r="J548" s="7"/>
      <c r="K548" s="7"/>
      <c r="L548" s="7"/>
      <c r="M548" s="7"/>
      <c r="N548" s="7"/>
      <c r="O548" s="7"/>
      <c r="P548" s="7"/>
      <c r="Q548" s="7"/>
      <c r="R548" s="7"/>
      <c r="S548" s="7"/>
      <c r="T548" s="7"/>
      <c r="U548" s="7"/>
      <c r="V548" s="7"/>
      <c r="W548" s="7"/>
      <c r="X548" s="7"/>
      <c r="Y548" s="7"/>
      <c r="Z548" s="7"/>
      <c r="AA548" s="7"/>
      <c r="AB548" s="7"/>
    </row>
    <row r="549" spans="1:28" ht="15.75" customHeight="1">
      <c r="A549" s="3"/>
      <c r="B549" s="7"/>
      <c r="C549" s="3"/>
      <c r="D549" s="3"/>
      <c r="E549" s="3"/>
      <c r="F549" s="34"/>
      <c r="G549" s="34"/>
      <c r="H549" s="34"/>
      <c r="I549" s="7"/>
      <c r="J549" s="7"/>
      <c r="K549" s="7"/>
      <c r="L549" s="7"/>
      <c r="M549" s="7"/>
      <c r="N549" s="7"/>
      <c r="O549" s="7"/>
      <c r="P549" s="7"/>
      <c r="Q549" s="7"/>
      <c r="R549" s="7"/>
      <c r="S549" s="7"/>
      <c r="T549" s="7"/>
      <c r="U549" s="7"/>
      <c r="V549" s="7"/>
      <c r="W549" s="7"/>
      <c r="X549" s="7"/>
      <c r="Y549" s="7"/>
      <c r="Z549" s="7"/>
      <c r="AA549" s="7"/>
      <c r="AB549" s="7"/>
    </row>
    <row r="550" spans="1:28" ht="15.75" customHeight="1">
      <c r="A550" s="3"/>
      <c r="B550" s="7"/>
      <c r="C550" s="3"/>
      <c r="D550" s="3"/>
      <c r="E550" s="3"/>
      <c r="F550" s="34"/>
      <c r="G550" s="34"/>
      <c r="H550" s="34"/>
      <c r="I550" s="7"/>
      <c r="J550" s="7"/>
      <c r="K550" s="7"/>
      <c r="L550" s="7"/>
      <c r="M550" s="7"/>
      <c r="N550" s="7"/>
      <c r="O550" s="7"/>
      <c r="P550" s="7"/>
      <c r="Q550" s="7"/>
      <c r="R550" s="7"/>
      <c r="S550" s="7"/>
      <c r="T550" s="7"/>
      <c r="U550" s="7"/>
      <c r="V550" s="7"/>
      <c r="W550" s="7"/>
      <c r="X550" s="7"/>
      <c r="Y550" s="7"/>
      <c r="Z550" s="7"/>
      <c r="AA550" s="7"/>
      <c r="AB550" s="7"/>
    </row>
    <row r="551" spans="1:28" ht="15.75" customHeight="1">
      <c r="A551" s="3"/>
      <c r="B551" s="7"/>
      <c r="C551" s="3"/>
      <c r="D551" s="3"/>
      <c r="E551" s="3"/>
      <c r="F551" s="34"/>
      <c r="G551" s="34"/>
      <c r="H551" s="34"/>
      <c r="I551" s="7"/>
      <c r="J551" s="7"/>
      <c r="K551" s="7"/>
      <c r="L551" s="7"/>
      <c r="M551" s="7"/>
      <c r="N551" s="7"/>
      <c r="O551" s="7"/>
      <c r="P551" s="7"/>
      <c r="Q551" s="7"/>
      <c r="R551" s="7"/>
      <c r="S551" s="7"/>
      <c r="T551" s="7"/>
      <c r="U551" s="7"/>
      <c r="V551" s="7"/>
      <c r="W551" s="7"/>
      <c r="X551" s="7"/>
      <c r="Y551" s="7"/>
      <c r="Z551" s="7"/>
      <c r="AA551" s="7"/>
      <c r="AB551" s="7"/>
    </row>
    <row r="552" spans="1:28" ht="15.75" customHeight="1">
      <c r="A552" s="3"/>
      <c r="B552" s="7"/>
      <c r="C552" s="3"/>
      <c r="D552" s="3"/>
      <c r="E552" s="3"/>
      <c r="F552" s="34"/>
      <c r="G552" s="34"/>
      <c r="H552" s="34"/>
      <c r="I552" s="7"/>
      <c r="J552" s="7"/>
      <c r="K552" s="7"/>
      <c r="L552" s="7"/>
      <c r="M552" s="7"/>
      <c r="N552" s="7"/>
      <c r="O552" s="7"/>
      <c r="P552" s="7"/>
      <c r="Q552" s="7"/>
      <c r="R552" s="7"/>
      <c r="S552" s="7"/>
      <c r="T552" s="7"/>
      <c r="U552" s="7"/>
      <c r="V552" s="7"/>
      <c r="W552" s="7"/>
      <c r="X552" s="7"/>
      <c r="Y552" s="7"/>
      <c r="Z552" s="7"/>
      <c r="AA552" s="7"/>
      <c r="AB552" s="7"/>
    </row>
    <row r="553" spans="1:28" ht="15.75" customHeight="1">
      <c r="A553" s="3"/>
      <c r="B553" s="7"/>
      <c r="C553" s="3"/>
      <c r="D553" s="3"/>
      <c r="E553" s="3"/>
      <c r="F553" s="34"/>
      <c r="G553" s="34"/>
      <c r="H553" s="34"/>
      <c r="I553" s="7"/>
      <c r="J553" s="7"/>
      <c r="K553" s="7"/>
      <c r="L553" s="7"/>
      <c r="M553" s="7"/>
      <c r="N553" s="7"/>
      <c r="O553" s="7"/>
      <c r="P553" s="7"/>
      <c r="Q553" s="7"/>
      <c r="R553" s="7"/>
      <c r="S553" s="7"/>
      <c r="T553" s="7"/>
      <c r="U553" s="7"/>
      <c r="V553" s="7"/>
      <c r="W553" s="7"/>
      <c r="X553" s="7"/>
      <c r="Y553" s="7"/>
      <c r="Z553" s="7"/>
      <c r="AA553" s="7"/>
      <c r="AB553" s="7"/>
    </row>
    <row r="554" spans="1:28" ht="15.75" customHeight="1">
      <c r="A554" s="3"/>
      <c r="B554" s="7"/>
      <c r="C554" s="3"/>
      <c r="D554" s="3"/>
      <c r="E554" s="3"/>
      <c r="F554" s="34"/>
      <c r="G554" s="34"/>
      <c r="H554" s="34"/>
      <c r="I554" s="7"/>
      <c r="J554" s="7"/>
      <c r="K554" s="7"/>
      <c r="L554" s="7"/>
      <c r="M554" s="7"/>
      <c r="N554" s="7"/>
      <c r="O554" s="7"/>
      <c r="P554" s="7"/>
      <c r="Q554" s="7"/>
      <c r="R554" s="7"/>
      <c r="S554" s="7"/>
      <c r="T554" s="7"/>
      <c r="U554" s="7"/>
      <c r="V554" s="7"/>
      <c r="W554" s="7"/>
      <c r="X554" s="7"/>
      <c r="Y554" s="7"/>
      <c r="Z554" s="7"/>
      <c r="AA554" s="7"/>
      <c r="AB554" s="7"/>
    </row>
    <row r="555" spans="1:28" ht="15.75" customHeight="1">
      <c r="A555" s="3"/>
      <c r="B555" s="7"/>
      <c r="C555" s="3"/>
      <c r="D555" s="3"/>
      <c r="E555" s="3"/>
      <c r="F555" s="34"/>
      <c r="G555" s="34"/>
      <c r="H555" s="34"/>
      <c r="I555" s="7"/>
      <c r="J555" s="7"/>
      <c r="K555" s="7"/>
      <c r="L555" s="7"/>
      <c r="M555" s="7"/>
      <c r="N555" s="7"/>
      <c r="O555" s="7"/>
      <c r="P555" s="7"/>
      <c r="Q555" s="7"/>
      <c r="R555" s="7"/>
      <c r="S555" s="7"/>
      <c r="T555" s="7"/>
      <c r="U555" s="7"/>
      <c r="V555" s="7"/>
      <c r="W555" s="7"/>
      <c r="X555" s="7"/>
      <c r="Y555" s="7"/>
      <c r="Z555" s="7"/>
      <c r="AA555" s="7"/>
      <c r="AB555" s="7"/>
    </row>
    <row r="556" spans="1:28" ht="15.75" customHeight="1">
      <c r="A556" s="3"/>
      <c r="B556" s="7"/>
      <c r="C556" s="3"/>
      <c r="D556" s="3"/>
      <c r="E556" s="3"/>
      <c r="F556" s="34"/>
      <c r="G556" s="34"/>
      <c r="H556" s="34"/>
      <c r="I556" s="7"/>
      <c r="J556" s="7"/>
      <c r="K556" s="7"/>
      <c r="L556" s="7"/>
      <c r="M556" s="7"/>
      <c r="N556" s="7"/>
      <c r="O556" s="7"/>
      <c r="P556" s="7"/>
      <c r="Q556" s="7"/>
      <c r="R556" s="7"/>
      <c r="S556" s="7"/>
      <c r="T556" s="7"/>
      <c r="U556" s="7"/>
      <c r="V556" s="7"/>
      <c r="W556" s="7"/>
      <c r="X556" s="7"/>
      <c r="Y556" s="7"/>
      <c r="Z556" s="7"/>
      <c r="AA556" s="7"/>
      <c r="AB556" s="7"/>
    </row>
    <row r="557" spans="1:28" ht="15.75" customHeight="1">
      <c r="A557" s="3"/>
      <c r="B557" s="7"/>
      <c r="C557" s="3"/>
      <c r="D557" s="3"/>
      <c r="E557" s="3"/>
      <c r="F557" s="34"/>
      <c r="G557" s="34"/>
      <c r="H557" s="34"/>
      <c r="I557" s="7"/>
      <c r="J557" s="7"/>
      <c r="K557" s="7"/>
      <c r="L557" s="7"/>
      <c r="M557" s="7"/>
      <c r="N557" s="7"/>
      <c r="O557" s="7"/>
      <c r="P557" s="7"/>
      <c r="Q557" s="7"/>
      <c r="R557" s="7"/>
      <c r="S557" s="7"/>
      <c r="T557" s="7"/>
      <c r="U557" s="7"/>
      <c r="V557" s="7"/>
      <c r="W557" s="7"/>
      <c r="X557" s="7"/>
      <c r="Y557" s="7"/>
      <c r="Z557" s="7"/>
      <c r="AA557" s="7"/>
      <c r="AB557" s="7"/>
    </row>
    <row r="558" spans="1:28" ht="15.75" customHeight="1">
      <c r="A558" s="3"/>
      <c r="B558" s="7"/>
      <c r="C558" s="3"/>
      <c r="D558" s="3"/>
      <c r="E558" s="3"/>
      <c r="F558" s="34"/>
      <c r="G558" s="34"/>
      <c r="H558" s="34"/>
      <c r="I558" s="7"/>
      <c r="J558" s="7"/>
      <c r="K558" s="7"/>
      <c r="L558" s="7"/>
      <c r="M558" s="7"/>
      <c r="N558" s="7"/>
      <c r="O558" s="7"/>
      <c r="P558" s="7"/>
      <c r="Q558" s="7"/>
      <c r="R558" s="7"/>
      <c r="S558" s="7"/>
      <c r="T558" s="7"/>
      <c r="U558" s="7"/>
      <c r="V558" s="7"/>
      <c r="W558" s="7"/>
      <c r="X558" s="7"/>
      <c r="Y558" s="7"/>
      <c r="Z558" s="7"/>
      <c r="AA558" s="7"/>
      <c r="AB558" s="7"/>
    </row>
    <row r="559" spans="1:28" ht="15.75" customHeight="1">
      <c r="A559" s="3"/>
      <c r="B559" s="7"/>
      <c r="C559" s="3"/>
      <c r="D559" s="3"/>
      <c r="E559" s="3"/>
      <c r="F559" s="34"/>
      <c r="G559" s="34"/>
      <c r="H559" s="34"/>
      <c r="I559" s="7"/>
      <c r="J559" s="7"/>
      <c r="K559" s="7"/>
      <c r="L559" s="7"/>
      <c r="M559" s="7"/>
      <c r="N559" s="7"/>
      <c r="O559" s="7"/>
      <c r="P559" s="7"/>
      <c r="Q559" s="7"/>
      <c r="R559" s="7"/>
      <c r="S559" s="7"/>
      <c r="T559" s="7"/>
      <c r="U559" s="7"/>
      <c r="V559" s="7"/>
      <c r="W559" s="7"/>
      <c r="X559" s="7"/>
      <c r="Y559" s="7"/>
      <c r="Z559" s="7"/>
      <c r="AA559" s="7"/>
      <c r="AB559" s="7"/>
    </row>
    <row r="560" spans="1:28" ht="15.75" customHeight="1">
      <c r="A560" s="3"/>
      <c r="B560" s="7"/>
      <c r="C560" s="3"/>
      <c r="D560" s="3"/>
      <c r="E560" s="3"/>
      <c r="F560" s="34"/>
      <c r="G560" s="34"/>
      <c r="H560" s="34"/>
      <c r="I560" s="7"/>
      <c r="J560" s="7"/>
      <c r="K560" s="7"/>
      <c r="L560" s="7"/>
      <c r="M560" s="7"/>
      <c r="N560" s="7"/>
      <c r="O560" s="7"/>
      <c r="P560" s="7"/>
      <c r="Q560" s="7"/>
      <c r="R560" s="7"/>
      <c r="S560" s="7"/>
      <c r="T560" s="7"/>
      <c r="U560" s="7"/>
      <c r="V560" s="7"/>
      <c r="W560" s="7"/>
      <c r="X560" s="7"/>
      <c r="Y560" s="7"/>
      <c r="Z560" s="7"/>
      <c r="AA560" s="7"/>
      <c r="AB560" s="7"/>
    </row>
    <row r="561" spans="1:28" ht="15.75" customHeight="1">
      <c r="A561" s="3"/>
      <c r="B561" s="7"/>
      <c r="C561" s="3"/>
      <c r="D561" s="3"/>
      <c r="E561" s="3"/>
      <c r="F561" s="34"/>
      <c r="G561" s="34"/>
      <c r="H561" s="34"/>
      <c r="I561" s="7"/>
      <c r="J561" s="7"/>
      <c r="K561" s="7"/>
      <c r="L561" s="7"/>
      <c r="M561" s="7"/>
      <c r="N561" s="7"/>
      <c r="O561" s="7"/>
      <c r="P561" s="7"/>
      <c r="Q561" s="7"/>
      <c r="R561" s="7"/>
      <c r="S561" s="7"/>
      <c r="T561" s="7"/>
      <c r="U561" s="7"/>
      <c r="V561" s="7"/>
      <c r="W561" s="7"/>
      <c r="X561" s="7"/>
      <c r="Y561" s="7"/>
      <c r="Z561" s="7"/>
      <c r="AA561" s="7"/>
      <c r="AB561" s="7"/>
    </row>
    <row r="562" spans="1:28" ht="15.75" customHeight="1">
      <c r="A562" s="3"/>
      <c r="B562" s="7"/>
      <c r="C562" s="3"/>
      <c r="D562" s="3"/>
      <c r="E562" s="3"/>
      <c r="F562" s="34"/>
      <c r="G562" s="34"/>
      <c r="H562" s="34"/>
      <c r="I562" s="7"/>
      <c r="J562" s="7"/>
      <c r="K562" s="7"/>
      <c r="L562" s="7"/>
      <c r="M562" s="7"/>
      <c r="N562" s="7"/>
      <c r="O562" s="7"/>
      <c r="P562" s="7"/>
      <c r="Q562" s="7"/>
      <c r="R562" s="7"/>
      <c r="S562" s="7"/>
      <c r="T562" s="7"/>
      <c r="U562" s="7"/>
      <c r="V562" s="7"/>
      <c r="W562" s="7"/>
      <c r="X562" s="7"/>
      <c r="Y562" s="7"/>
      <c r="Z562" s="7"/>
      <c r="AA562" s="7"/>
      <c r="AB562" s="7"/>
    </row>
    <row r="563" spans="1:28" ht="15.75" customHeight="1">
      <c r="A563" s="3"/>
      <c r="B563" s="7"/>
      <c r="C563" s="3"/>
      <c r="D563" s="3"/>
      <c r="E563" s="3"/>
      <c r="F563" s="34"/>
      <c r="G563" s="34"/>
      <c r="H563" s="34"/>
      <c r="I563" s="7"/>
      <c r="J563" s="7"/>
      <c r="K563" s="7"/>
      <c r="L563" s="7"/>
      <c r="M563" s="7"/>
      <c r="N563" s="7"/>
      <c r="O563" s="7"/>
      <c r="P563" s="7"/>
      <c r="Q563" s="7"/>
      <c r="R563" s="7"/>
      <c r="S563" s="7"/>
      <c r="T563" s="7"/>
      <c r="U563" s="7"/>
      <c r="V563" s="7"/>
      <c r="W563" s="7"/>
      <c r="X563" s="7"/>
      <c r="Y563" s="7"/>
      <c r="Z563" s="7"/>
      <c r="AA563" s="7"/>
      <c r="AB563" s="7"/>
    </row>
    <row r="564" spans="1:28" ht="15.75" customHeight="1">
      <c r="A564" s="3"/>
      <c r="B564" s="7"/>
      <c r="C564" s="3"/>
      <c r="D564" s="3"/>
      <c r="E564" s="3"/>
      <c r="F564" s="34"/>
      <c r="G564" s="34"/>
      <c r="H564" s="34"/>
      <c r="I564" s="7"/>
      <c r="J564" s="7"/>
      <c r="K564" s="7"/>
      <c r="L564" s="7"/>
      <c r="M564" s="7"/>
      <c r="N564" s="7"/>
      <c r="O564" s="7"/>
      <c r="P564" s="7"/>
      <c r="Q564" s="7"/>
      <c r="R564" s="7"/>
      <c r="S564" s="7"/>
      <c r="T564" s="7"/>
      <c r="U564" s="7"/>
      <c r="V564" s="7"/>
      <c r="W564" s="7"/>
      <c r="X564" s="7"/>
      <c r="Y564" s="7"/>
      <c r="Z564" s="7"/>
      <c r="AA564" s="7"/>
      <c r="AB564" s="7"/>
    </row>
    <row r="565" spans="1:28" ht="15.75" customHeight="1">
      <c r="A565" s="3"/>
      <c r="B565" s="7"/>
      <c r="C565" s="3"/>
      <c r="D565" s="3"/>
      <c r="E565" s="3"/>
      <c r="F565" s="34"/>
      <c r="G565" s="34"/>
      <c r="H565" s="34"/>
      <c r="I565" s="7"/>
      <c r="J565" s="7"/>
      <c r="K565" s="7"/>
      <c r="L565" s="7"/>
      <c r="M565" s="7"/>
      <c r="N565" s="7"/>
      <c r="O565" s="7"/>
      <c r="P565" s="7"/>
      <c r="Q565" s="7"/>
      <c r="R565" s="7"/>
      <c r="S565" s="7"/>
      <c r="T565" s="7"/>
      <c r="U565" s="7"/>
      <c r="V565" s="7"/>
      <c r="W565" s="7"/>
      <c r="X565" s="7"/>
      <c r="Y565" s="7"/>
      <c r="Z565" s="7"/>
      <c r="AA565" s="7"/>
      <c r="AB565" s="7"/>
    </row>
    <row r="566" spans="1:28" ht="15.75" customHeight="1">
      <c r="A566" s="3"/>
      <c r="B566" s="7"/>
      <c r="C566" s="3"/>
      <c r="D566" s="3"/>
      <c r="E566" s="3"/>
      <c r="F566" s="34"/>
      <c r="G566" s="34"/>
      <c r="H566" s="34"/>
      <c r="I566" s="7"/>
      <c r="J566" s="7"/>
      <c r="K566" s="7"/>
      <c r="L566" s="7"/>
      <c r="M566" s="7"/>
      <c r="N566" s="7"/>
      <c r="O566" s="7"/>
      <c r="P566" s="7"/>
      <c r="Q566" s="7"/>
      <c r="R566" s="7"/>
      <c r="S566" s="7"/>
      <c r="T566" s="7"/>
      <c r="U566" s="7"/>
      <c r="V566" s="7"/>
      <c r="W566" s="7"/>
      <c r="X566" s="7"/>
      <c r="Y566" s="7"/>
      <c r="Z566" s="7"/>
      <c r="AA566" s="7"/>
      <c r="AB566" s="7"/>
    </row>
    <row r="567" spans="1:28" ht="15.75" customHeight="1">
      <c r="A567" s="3"/>
      <c r="B567" s="7"/>
      <c r="C567" s="3"/>
      <c r="D567" s="3"/>
      <c r="E567" s="3"/>
      <c r="F567" s="34"/>
      <c r="G567" s="34"/>
      <c r="H567" s="34"/>
      <c r="I567" s="7"/>
      <c r="J567" s="7"/>
      <c r="K567" s="7"/>
      <c r="L567" s="7"/>
      <c r="M567" s="7"/>
      <c r="N567" s="7"/>
      <c r="O567" s="7"/>
      <c r="P567" s="7"/>
      <c r="Q567" s="7"/>
      <c r="R567" s="7"/>
      <c r="S567" s="7"/>
      <c r="T567" s="7"/>
      <c r="U567" s="7"/>
      <c r="V567" s="7"/>
      <c r="W567" s="7"/>
      <c r="X567" s="7"/>
      <c r="Y567" s="7"/>
      <c r="Z567" s="7"/>
      <c r="AA567" s="7"/>
      <c r="AB567" s="7"/>
    </row>
    <row r="568" spans="1:28" ht="15.75" customHeight="1">
      <c r="A568" s="3"/>
      <c r="B568" s="7"/>
      <c r="C568" s="3"/>
      <c r="D568" s="3"/>
      <c r="E568" s="3"/>
      <c r="F568" s="34"/>
      <c r="G568" s="34"/>
      <c r="H568" s="34"/>
      <c r="I568" s="7"/>
      <c r="J568" s="7"/>
      <c r="K568" s="7"/>
      <c r="L568" s="7"/>
      <c r="M568" s="7"/>
      <c r="N568" s="7"/>
      <c r="O568" s="7"/>
      <c r="P568" s="7"/>
      <c r="Q568" s="7"/>
      <c r="R568" s="7"/>
      <c r="S568" s="7"/>
      <c r="T568" s="7"/>
      <c r="U568" s="7"/>
      <c r="V568" s="7"/>
      <c r="W568" s="7"/>
      <c r="X568" s="7"/>
      <c r="Y568" s="7"/>
      <c r="Z568" s="7"/>
      <c r="AA568" s="7"/>
      <c r="AB568" s="7"/>
    </row>
    <row r="569" spans="1:28" ht="15.75" customHeight="1">
      <c r="A569" s="3"/>
      <c r="B569" s="7"/>
      <c r="C569" s="3"/>
      <c r="D569" s="3"/>
      <c r="E569" s="3"/>
      <c r="F569" s="34"/>
      <c r="G569" s="34"/>
      <c r="H569" s="34"/>
      <c r="I569" s="7"/>
      <c r="J569" s="7"/>
      <c r="K569" s="7"/>
      <c r="L569" s="7"/>
      <c r="M569" s="7"/>
      <c r="N569" s="7"/>
      <c r="O569" s="7"/>
      <c r="P569" s="7"/>
      <c r="Q569" s="7"/>
      <c r="R569" s="7"/>
      <c r="S569" s="7"/>
      <c r="T569" s="7"/>
      <c r="U569" s="7"/>
      <c r="V569" s="7"/>
      <c r="W569" s="7"/>
      <c r="X569" s="7"/>
      <c r="Y569" s="7"/>
      <c r="Z569" s="7"/>
      <c r="AA569" s="7"/>
      <c r="AB569" s="7"/>
    </row>
    <row r="570" spans="1:28" ht="15.75" customHeight="1">
      <c r="A570" s="3"/>
      <c r="B570" s="7"/>
      <c r="C570" s="3"/>
      <c r="D570" s="3"/>
      <c r="E570" s="3"/>
      <c r="F570" s="34"/>
      <c r="G570" s="34"/>
      <c r="H570" s="34"/>
      <c r="I570" s="7"/>
      <c r="J570" s="7"/>
      <c r="K570" s="7"/>
      <c r="L570" s="7"/>
      <c r="M570" s="7"/>
      <c r="N570" s="7"/>
      <c r="O570" s="7"/>
      <c r="P570" s="7"/>
      <c r="Q570" s="7"/>
      <c r="R570" s="7"/>
      <c r="S570" s="7"/>
      <c r="T570" s="7"/>
      <c r="U570" s="7"/>
      <c r="V570" s="7"/>
      <c r="W570" s="7"/>
      <c r="X570" s="7"/>
      <c r="Y570" s="7"/>
      <c r="Z570" s="7"/>
      <c r="AA570" s="7"/>
      <c r="AB570" s="7"/>
    </row>
    <row r="571" spans="1:28" ht="15.75" customHeight="1">
      <c r="A571" s="3"/>
      <c r="B571" s="7"/>
      <c r="C571" s="3"/>
      <c r="D571" s="3"/>
      <c r="E571" s="3"/>
      <c r="F571" s="34"/>
      <c r="G571" s="34"/>
      <c r="H571" s="34"/>
      <c r="I571" s="7"/>
      <c r="J571" s="7"/>
      <c r="K571" s="7"/>
      <c r="L571" s="7"/>
      <c r="M571" s="7"/>
      <c r="N571" s="7"/>
      <c r="O571" s="7"/>
      <c r="P571" s="7"/>
      <c r="Q571" s="7"/>
      <c r="R571" s="7"/>
      <c r="S571" s="7"/>
      <c r="T571" s="7"/>
      <c r="U571" s="7"/>
      <c r="V571" s="7"/>
      <c r="W571" s="7"/>
      <c r="X571" s="7"/>
      <c r="Y571" s="7"/>
      <c r="Z571" s="7"/>
      <c r="AA571" s="7"/>
      <c r="AB571" s="7"/>
    </row>
    <row r="572" spans="1:28" ht="15.75" customHeight="1">
      <c r="A572" s="3"/>
      <c r="B572" s="7"/>
      <c r="C572" s="3"/>
      <c r="D572" s="3"/>
      <c r="E572" s="3"/>
      <c r="F572" s="34"/>
      <c r="G572" s="34"/>
      <c r="H572" s="34"/>
      <c r="I572" s="7"/>
      <c r="J572" s="7"/>
      <c r="K572" s="7"/>
      <c r="L572" s="7"/>
      <c r="M572" s="7"/>
      <c r="N572" s="7"/>
      <c r="O572" s="7"/>
      <c r="P572" s="7"/>
      <c r="Q572" s="7"/>
      <c r="R572" s="7"/>
      <c r="S572" s="7"/>
      <c r="T572" s="7"/>
      <c r="U572" s="7"/>
      <c r="V572" s="7"/>
      <c r="W572" s="7"/>
      <c r="X572" s="7"/>
      <c r="Y572" s="7"/>
      <c r="Z572" s="7"/>
      <c r="AA572" s="7"/>
      <c r="AB572" s="7"/>
    </row>
    <row r="573" spans="1:28" ht="15.75" customHeight="1">
      <c r="A573" s="3"/>
      <c r="B573" s="7"/>
      <c r="C573" s="3"/>
      <c r="D573" s="3"/>
      <c r="E573" s="3"/>
      <c r="F573" s="34"/>
      <c r="G573" s="34"/>
      <c r="H573" s="34"/>
      <c r="I573" s="7"/>
      <c r="J573" s="7"/>
      <c r="K573" s="7"/>
      <c r="L573" s="7"/>
      <c r="M573" s="7"/>
      <c r="N573" s="7"/>
      <c r="O573" s="7"/>
      <c r="P573" s="7"/>
      <c r="Q573" s="7"/>
      <c r="R573" s="7"/>
      <c r="S573" s="7"/>
      <c r="T573" s="7"/>
      <c r="U573" s="7"/>
      <c r="V573" s="7"/>
      <c r="W573" s="7"/>
      <c r="X573" s="7"/>
      <c r="Y573" s="7"/>
      <c r="Z573" s="7"/>
      <c r="AA573" s="7"/>
      <c r="AB573" s="7"/>
    </row>
    <row r="574" spans="1:28" ht="15.75" customHeight="1">
      <c r="A574" s="3"/>
      <c r="B574" s="7"/>
      <c r="C574" s="3"/>
      <c r="D574" s="3"/>
      <c r="E574" s="3"/>
      <c r="F574" s="34"/>
      <c r="G574" s="34"/>
      <c r="H574" s="34"/>
      <c r="I574" s="7"/>
      <c r="J574" s="7"/>
      <c r="K574" s="7"/>
      <c r="L574" s="7"/>
      <c r="M574" s="7"/>
      <c r="N574" s="7"/>
      <c r="O574" s="7"/>
      <c r="P574" s="7"/>
      <c r="Q574" s="7"/>
      <c r="R574" s="7"/>
      <c r="S574" s="7"/>
      <c r="T574" s="7"/>
      <c r="U574" s="7"/>
      <c r="V574" s="7"/>
      <c r="W574" s="7"/>
      <c r="X574" s="7"/>
      <c r="Y574" s="7"/>
      <c r="Z574" s="7"/>
      <c r="AA574" s="7"/>
      <c r="AB574" s="7"/>
    </row>
    <row r="575" spans="1:28" ht="15.75" customHeight="1">
      <c r="A575" s="3"/>
      <c r="B575" s="7"/>
      <c r="C575" s="3"/>
      <c r="D575" s="3"/>
      <c r="E575" s="3"/>
      <c r="F575" s="34"/>
      <c r="G575" s="34"/>
      <c r="H575" s="34"/>
      <c r="I575" s="7"/>
      <c r="J575" s="7"/>
      <c r="K575" s="7"/>
      <c r="L575" s="7"/>
      <c r="M575" s="7"/>
      <c r="N575" s="7"/>
      <c r="O575" s="7"/>
      <c r="P575" s="7"/>
      <c r="Q575" s="7"/>
      <c r="R575" s="7"/>
      <c r="S575" s="7"/>
      <c r="T575" s="7"/>
      <c r="U575" s="7"/>
      <c r="V575" s="7"/>
      <c r="W575" s="7"/>
      <c r="X575" s="7"/>
      <c r="Y575" s="7"/>
      <c r="Z575" s="7"/>
      <c r="AA575" s="7"/>
      <c r="AB575" s="7"/>
    </row>
    <row r="576" spans="1:28" ht="15.75" customHeight="1">
      <c r="A576" s="3"/>
      <c r="B576" s="7"/>
      <c r="C576" s="3"/>
      <c r="D576" s="3"/>
      <c r="E576" s="3"/>
      <c r="F576" s="34"/>
      <c r="G576" s="34"/>
      <c r="H576" s="34"/>
      <c r="I576" s="7"/>
      <c r="J576" s="7"/>
      <c r="K576" s="7"/>
      <c r="L576" s="7"/>
      <c r="M576" s="7"/>
      <c r="N576" s="7"/>
      <c r="O576" s="7"/>
      <c r="P576" s="7"/>
      <c r="Q576" s="7"/>
      <c r="R576" s="7"/>
      <c r="S576" s="7"/>
      <c r="T576" s="7"/>
      <c r="U576" s="7"/>
      <c r="V576" s="7"/>
      <c r="W576" s="7"/>
      <c r="X576" s="7"/>
      <c r="Y576" s="7"/>
      <c r="Z576" s="7"/>
      <c r="AA576" s="7"/>
      <c r="AB576" s="7"/>
    </row>
    <row r="577" spans="1:28" ht="15.75" customHeight="1">
      <c r="A577" s="3"/>
      <c r="B577" s="7"/>
      <c r="C577" s="3"/>
      <c r="D577" s="3"/>
      <c r="E577" s="3"/>
      <c r="F577" s="34"/>
      <c r="G577" s="34"/>
      <c r="H577" s="34"/>
      <c r="I577" s="7"/>
      <c r="J577" s="7"/>
      <c r="K577" s="7"/>
      <c r="L577" s="7"/>
      <c r="M577" s="7"/>
      <c r="N577" s="7"/>
      <c r="O577" s="7"/>
      <c r="P577" s="7"/>
      <c r="Q577" s="7"/>
      <c r="R577" s="7"/>
      <c r="S577" s="7"/>
      <c r="T577" s="7"/>
      <c r="U577" s="7"/>
      <c r="V577" s="7"/>
      <c r="W577" s="7"/>
      <c r="X577" s="7"/>
      <c r="Y577" s="7"/>
      <c r="Z577" s="7"/>
      <c r="AA577" s="7"/>
      <c r="AB577" s="7"/>
    </row>
    <row r="578" spans="1:28" ht="15.75" customHeight="1">
      <c r="A578" s="3"/>
      <c r="B578" s="7"/>
      <c r="C578" s="3"/>
      <c r="D578" s="3"/>
      <c r="E578" s="3"/>
      <c r="F578" s="34"/>
      <c r="G578" s="34"/>
      <c r="H578" s="34"/>
      <c r="I578" s="7"/>
      <c r="J578" s="7"/>
      <c r="K578" s="7"/>
      <c r="L578" s="7"/>
      <c r="M578" s="7"/>
      <c r="N578" s="7"/>
      <c r="O578" s="7"/>
      <c r="P578" s="7"/>
      <c r="Q578" s="7"/>
      <c r="R578" s="7"/>
      <c r="S578" s="7"/>
      <c r="T578" s="7"/>
      <c r="U578" s="7"/>
      <c r="V578" s="7"/>
      <c r="W578" s="7"/>
      <c r="X578" s="7"/>
      <c r="Y578" s="7"/>
      <c r="Z578" s="7"/>
      <c r="AA578" s="7"/>
      <c r="AB578" s="7"/>
    </row>
    <row r="579" spans="1:28" ht="15.75" customHeight="1">
      <c r="A579" s="3"/>
      <c r="B579" s="7"/>
      <c r="C579" s="3"/>
      <c r="D579" s="3"/>
      <c r="E579" s="3"/>
      <c r="F579" s="34"/>
      <c r="G579" s="34"/>
      <c r="H579" s="34"/>
      <c r="I579" s="7"/>
      <c r="J579" s="7"/>
      <c r="K579" s="7"/>
      <c r="L579" s="7"/>
      <c r="M579" s="7"/>
      <c r="N579" s="7"/>
      <c r="O579" s="7"/>
      <c r="P579" s="7"/>
      <c r="Q579" s="7"/>
      <c r="R579" s="7"/>
      <c r="S579" s="7"/>
      <c r="T579" s="7"/>
      <c r="U579" s="7"/>
      <c r="V579" s="7"/>
      <c r="W579" s="7"/>
      <c r="X579" s="7"/>
      <c r="Y579" s="7"/>
      <c r="Z579" s="7"/>
      <c r="AA579" s="7"/>
      <c r="AB579" s="7"/>
    </row>
    <row r="580" spans="1:28" ht="15.75" customHeight="1">
      <c r="A580" s="3"/>
      <c r="B580" s="7"/>
      <c r="C580" s="3"/>
      <c r="D580" s="3"/>
      <c r="E580" s="3"/>
      <c r="F580" s="34"/>
      <c r="G580" s="34"/>
      <c r="H580" s="34"/>
      <c r="I580" s="7"/>
      <c r="J580" s="7"/>
      <c r="K580" s="7"/>
      <c r="L580" s="7"/>
      <c r="M580" s="7"/>
      <c r="N580" s="7"/>
      <c r="O580" s="7"/>
      <c r="P580" s="7"/>
      <c r="Q580" s="7"/>
      <c r="R580" s="7"/>
      <c r="S580" s="7"/>
      <c r="T580" s="7"/>
      <c r="U580" s="7"/>
      <c r="V580" s="7"/>
      <c r="W580" s="7"/>
      <c r="X580" s="7"/>
      <c r="Y580" s="7"/>
      <c r="Z580" s="7"/>
      <c r="AA580" s="7"/>
      <c r="AB580" s="7"/>
    </row>
    <row r="581" spans="1:28" ht="15.75" customHeight="1">
      <c r="A581" s="3"/>
      <c r="B581" s="7"/>
      <c r="C581" s="3"/>
      <c r="D581" s="3"/>
      <c r="E581" s="3"/>
      <c r="F581" s="34"/>
      <c r="G581" s="34"/>
      <c r="H581" s="34"/>
      <c r="I581" s="7"/>
      <c r="J581" s="7"/>
      <c r="K581" s="7"/>
      <c r="L581" s="7"/>
      <c r="M581" s="7"/>
      <c r="N581" s="7"/>
      <c r="O581" s="7"/>
      <c r="P581" s="7"/>
      <c r="Q581" s="7"/>
      <c r="R581" s="7"/>
      <c r="S581" s="7"/>
      <c r="T581" s="7"/>
      <c r="U581" s="7"/>
      <c r="V581" s="7"/>
      <c r="W581" s="7"/>
      <c r="X581" s="7"/>
      <c r="Y581" s="7"/>
      <c r="Z581" s="7"/>
      <c r="AA581" s="7"/>
      <c r="AB581" s="7"/>
    </row>
    <row r="582" spans="1:28" ht="15.75" customHeight="1">
      <c r="A582" s="3"/>
      <c r="B582" s="7"/>
      <c r="C582" s="3"/>
      <c r="D582" s="3"/>
      <c r="E582" s="3"/>
      <c r="F582" s="34"/>
      <c r="G582" s="34"/>
      <c r="H582" s="34"/>
      <c r="I582" s="7"/>
      <c r="J582" s="7"/>
      <c r="K582" s="7"/>
      <c r="L582" s="7"/>
      <c r="M582" s="7"/>
      <c r="N582" s="7"/>
      <c r="O582" s="7"/>
      <c r="P582" s="7"/>
      <c r="Q582" s="7"/>
      <c r="R582" s="7"/>
      <c r="S582" s="7"/>
      <c r="T582" s="7"/>
      <c r="U582" s="7"/>
      <c r="V582" s="7"/>
      <c r="W582" s="7"/>
      <c r="X582" s="7"/>
      <c r="Y582" s="7"/>
      <c r="Z582" s="7"/>
      <c r="AA582" s="7"/>
      <c r="AB582" s="7"/>
    </row>
    <row r="583" spans="1:28" ht="15.75" customHeight="1">
      <c r="A583" s="3"/>
      <c r="B583" s="7"/>
      <c r="C583" s="3"/>
      <c r="D583" s="3"/>
      <c r="E583" s="3"/>
      <c r="F583" s="34"/>
      <c r="G583" s="34"/>
      <c r="H583" s="34"/>
      <c r="I583" s="7"/>
      <c r="J583" s="7"/>
      <c r="K583" s="7"/>
      <c r="L583" s="7"/>
      <c r="M583" s="7"/>
      <c r="N583" s="7"/>
      <c r="O583" s="7"/>
      <c r="P583" s="7"/>
      <c r="Q583" s="7"/>
      <c r="R583" s="7"/>
      <c r="S583" s="7"/>
      <c r="T583" s="7"/>
      <c r="U583" s="7"/>
      <c r="V583" s="7"/>
      <c r="W583" s="7"/>
      <c r="X583" s="7"/>
      <c r="Y583" s="7"/>
      <c r="Z583" s="7"/>
      <c r="AA583" s="7"/>
      <c r="AB583" s="7"/>
    </row>
    <row r="584" spans="1:28" ht="15.75" customHeight="1">
      <c r="A584" s="3"/>
      <c r="B584" s="7"/>
      <c r="C584" s="3"/>
      <c r="D584" s="3"/>
      <c r="E584" s="3"/>
      <c r="F584" s="34"/>
      <c r="G584" s="34"/>
      <c r="H584" s="34"/>
      <c r="I584" s="7"/>
      <c r="J584" s="7"/>
      <c r="K584" s="7"/>
      <c r="L584" s="7"/>
      <c r="M584" s="7"/>
      <c r="N584" s="7"/>
      <c r="O584" s="7"/>
      <c r="P584" s="7"/>
      <c r="Q584" s="7"/>
      <c r="R584" s="7"/>
      <c r="S584" s="7"/>
      <c r="T584" s="7"/>
      <c r="U584" s="7"/>
      <c r="V584" s="7"/>
      <c r="W584" s="7"/>
      <c r="X584" s="7"/>
      <c r="Y584" s="7"/>
      <c r="Z584" s="7"/>
      <c r="AA584" s="7"/>
      <c r="AB584" s="7"/>
    </row>
    <row r="585" spans="1:28" ht="15.75" customHeight="1">
      <c r="A585" s="3"/>
      <c r="B585" s="7"/>
      <c r="C585" s="3"/>
      <c r="D585" s="3"/>
      <c r="E585" s="3"/>
      <c r="F585" s="34"/>
      <c r="G585" s="34"/>
      <c r="H585" s="34"/>
      <c r="I585" s="7"/>
      <c r="J585" s="7"/>
      <c r="K585" s="7"/>
      <c r="L585" s="7"/>
      <c r="M585" s="7"/>
      <c r="N585" s="7"/>
      <c r="O585" s="7"/>
      <c r="P585" s="7"/>
      <c r="Q585" s="7"/>
      <c r="R585" s="7"/>
      <c r="S585" s="7"/>
      <c r="T585" s="7"/>
      <c r="U585" s="7"/>
      <c r="V585" s="7"/>
      <c r="W585" s="7"/>
      <c r="X585" s="7"/>
      <c r="Y585" s="7"/>
      <c r="Z585" s="7"/>
      <c r="AA585" s="7"/>
      <c r="AB585" s="7"/>
    </row>
    <row r="586" spans="1:28" ht="15.75" customHeight="1">
      <c r="A586" s="3"/>
      <c r="B586" s="7"/>
      <c r="C586" s="3"/>
      <c r="D586" s="3"/>
      <c r="E586" s="3"/>
      <c r="F586" s="34"/>
      <c r="G586" s="34"/>
      <c r="H586" s="34"/>
      <c r="I586" s="7"/>
      <c r="J586" s="7"/>
      <c r="K586" s="7"/>
      <c r="L586" s="7"/>
      <c r="M586" s="7"/>
      <c r="N586" s="7"/>
      <c r="O586" s="7"/>
      <c r="P586" s="7"/>
      <c r="Q586" s="7"/>
      <c r="R586" s="7"/>
      <c r="S586" s="7"/>
      <c r="T586" s="7"/>
      <c r="U586" s="7"/>
      <c r="V586" s="7"/>
      <c r="W586" s="7"/>
      <c r="X586" s="7"/>
      <c r="Y586" s="7"/>
      <c r="Z586" s="7"/>
      <c r="AA586" s="7"/>
      <c r="AB586" s="7"/>
    </row>
    <row r="587" spans="1:28" ht="15.75" customHeight="1">
      <c r="A587" s="3"/>
      <c r="B587" s="7"/>
      <c r="C587" s="3"/>
      <c r="D587" s="3"/>
      <c r="E587" s="3"/>
      <c r="F587" s="34"/>
      <c r="G587" s="34"/>
      <c r="H587" s="34"/>
      <c r="I587" s="7"/>
      <c r="J587" s="7"/>
      <c r="K587" s="7"/>
      <c r="L587" s="7"/>
      <c r="M587" s="7"/>
      <c r="N587" s="7"/>
      <c r="O587" s="7"/>
      <c r="P587" s="7"/>
      <c r="Q587" s="7"/>
      <c r="R587" s="7"/>
      <c r="S587" s="7"/>
      <c r="T587" s="7"/>
      <c r="U587" s="7"/>
      <c r="V587" s="7"/>
      <c r="W587" s="7"/>
      <c r="X587" s="7"/>
      <c r="Y587" s="7"/>
      <c r="Z587" s="7"/>
      <c r="AA587" s="7"/>
      <c r="AB587" s="7"/>
    </row>
    <row r="588" spans="1:28" ht="15.75" customHeight="1">
      <c r="A588" s="3"/>
      <c r="B588" s="7"/>
      <c r="C588" s="3"/>
      <c r="D588" s="3"/>
      <c r="E588" s="3"/>
      <c r="F588" s="34"/>
      <c r="G588" s="34"/>
      <c r="H588" s="34"/>
      <c r="I588" s="7"/>
      <c r="J588" s="7"/>
      <c r="K588" s="7"/>
      <c r="L588" s="7"/>
      <c r="M588" s="7"/>
      <c r="N588" s="7"/>
      <c r="O588" s="7"/>
      <c r="P588" s="7"/>
      <c r="Q588" s="7"/>
      <c r="R588" s="7"/>
      <c r="S588" s="7"/>
      <c r="T588" s="7"/>
      <c r="U588" s="7"/>
      <c r="V588" s="7"/>
      <c r="W588" s="7"/>
      <c r="X588" s="7"/>
      <c r="Y588" s="7"/>
      <c r="Z588" s="7"/>
      <c r="AA588" s="7"/>
      <c r="AB588" s="7"/>
    </row>
    <row r="589" spans="1:28" ht="15.75" customHeight="1">
      <c r="A589" s="3"/>
      <c r="B589" s="7"/>
      <c r="C589" s="3"/>
      <c r="D589" s="3"/>
      <c r="E589" s="3"/>
      <c r="F589" s="34"/>
      <c r="G589" s="34"/>
      <c r="H589" s="34"/>
      <c r="I589" s="7"/>
      <c r="J589" s="7"/>
      <c r="K589" s="7"/>
      <c r="L589" s="7"/>
      <c r="M589" s="7"/>
      <c r="N589" s="7"/>
      <c r="O589" s="7"/>
      <c r="P589" s="7"/>
      <c r="Q589" s="7"/>
      <c r="R589" s="7"/>
      <c r="S589" s="7"/>
      <c r="T589" s="7"/>
      <c r="U589" s="7"/>
      <c r="V589" s="7"/>
      <c r="W589" s="7"/>
      <c r="X589" s="7"/>
      <c r="Y589" s="7"/>
      <c r="Z589" s="7"/>
      <c r="AA589" s="7"/>
      <c r="AB589" s="7"/>
    </row>
    <row r="590" spans="1:28" ht="15.75" customHeight="1">
      <c r="A590" s="3"/>
      <c r="B590" s="7"/>
      <c r="C590" s="3"/>
      <c r="D590" s="3"/>
      <c r="E590" s="3"/>
      <c r="F590" s="34"/>
      <c r="G590" s="34"/>
      <c r="H590" s="34"/>
      <c r="I590" s="7"/>
      <c r="J590" s="7"/>
      <c r="K590" s="7"/>
      <c r="L590" s="7"/>
      <c r="M590" s="7"/>
      <c r="N590" s="7"/>
      <c r="O590" s="7"/>
      <c r="P590" s="7"/>
      <c r="Q590" s="7"/>
      <c r="R590" s="7"/>
      <c r="S590" s="7"/>
      <c r="T590" s="7"/>
      <c r="U590" s="7"/>
      <c r="V590" s="7"/>
      <c r="W590" s="7"/>
      <c r="X590" s="7"/>
      <c r="Y590" s="7"/>
      <c r="Z590" s="7"/>
      <c r="AA590" s="7"/>
      <c r="AB590" s="7"/>
    </row>
    <row r="591" spans="1:28" ht="15.75" customHeight="1">
      <c r="A591" s="3"/>
      <c r="B591" s="7"/>
      <c r="C591" s="3"/>
      <c r="D591" s="3"/>
      <c r="E591" s="3"/>
      <c r="F591" s="34"/>
      <c r="G591" s="34"/>
      <c r="H591" s="34"/>
      <c r="I591" s="7"/>
      <c r="J591" s="7"/>
      <c r="K591" s="7"/>
      <c r="L591" s="7"/>
      <c r="M591" s="7"/>
      <c r="N591" s="7"/>
      <c r="O591" s="7"/>
      <c r="P591" s="7"/>
      <c r="Q591" s="7"/>
      <c r="R591" s="7"/>
      <c r="S591" s="7"/>
      <c r="T591" s="7"/>
      <c r="U591" s="7"/>
      <c r="V591" s="7"/>
      <c r="W591" s="7"/>
      <c r="X591" s="7"/>
      <c r="Y591" s="7"/>
      <c r="Z591" s="7"/>
      <c r="AA591" s="7"/>
      <c r="AB591" s="7"/>
    </row>
    <row r="592" spans="1:28" ht="15.75" customHeight="1">
      <c r="A592" s="3"/>
      <c r="B592" s="7"/>
      <c r="C592" s="3"/>
      <c r="D592" s="3"/>
      <c r="E592" s="3"/>
      <c r="F592" s="34"/>
      <c r="G592" s="34"/>
      <c r="H592" s="34"/>
      <c r="I592" s="7"/>
      <c r="J592" s="7"/>
      <c r="K592" s="7"/>
      <c r="L592" s="7"/>
      <c r="M592" s="7"/>
      <c r="N592" s="7"/>
      <c r="O592" s="7"/>
      <c r="P592" s="7"/>
      <c r="Q592" s="7"/>
      <c r="R592" s="7"/>
      <c r="S592" s="7"/>
      <c r="T592" s="7"/>
      <c r="U592" s="7"/>
      <c r="V592" s="7"/>
      <c r="W592" s="7"/>
      <c r="X592" s="7"/>
      <c r="Y592" s="7"/>
      <c r="Z592" s="7"/>
      <c r="AA592" s="7"/>
      <c r="AB592" s="7"/>
    </row>
    <row r="593" spans="1:28" ht="15.75" customHeight="1">
      <c r="A593" s="3"/>
      <c r="B593" s="7"/>
      <c r="C593" s="3"/>
      <c r="D593" s="3"/>
      <c r="E593" s="3"/>
      <c r="F593" s="34"/>
      <c r="G593" s="34"/>
      <c r="H593" s="34"/>
      <c r="I593" s="7"/>
      <c r="J593" s="7"/>
      <c r="K593" s="7"/>
      <c r="L593" s="7"/>
      <c r="M593" s="7"/>
      <c r="N593" s="7"/>
      <c r="O593" s="7"/>
      <c r="P593" s="7"/>
      <c r="Q593" s="7"/>
      <c r="R593" s="7"/>
      <c r="S593" s="7"/>
      <c r="T593" s="7"/>
      <c r="U593" s="7"/>
      <c r="V593" s="7"/>
      <c r="W593" s="7"/>
      <c r="X593" s="7"/>
      <c r="Y593" s="7"/>
      <c r="Z593" s="7"/>
      <c r="AA593" s="7"/>
      <c r="AB593" s="7"/>
    </row>
    <row r="594" spans="1:28" ht="15.75" customHeight="1">
      <c r="A594" s="3"/>
      <c r="B594" s="7"/>
      <c r="C594" s="3"/>
      <c r="D594" s="3"/>
      <c r="E594" s="3"/>
      <c r="F594" s="34"/>
      <c r="G594" s="34"/>
      <c r="H594" s="34"/>
      <c r="I594" s="7"/>
      <c r="J594" s="7"/>
      <c r="K594" s="7"/>
      <c r="L594" s="7"/>
      <c r="M594" s="7"/>
      <c r="N594" s="7"/>
      <c r="O594" s="7"/>
      <c r="P594" s="7"/>
      <c r="Q594" s="7"/>
      <c r="R594" s="7"/>
      <c r="S594" s="7"/>
      <c r="T594" s="7"/>
      <c r="U594" s="7"/>
      <c r="V594" s="7"/>
      <c r="W594" s="7"/>
      <c r="X594" s="7"/>
      <c r="Y594" s="7"/>
      <c r="Z594" s="7"/>
      <c r="AA594" s="7"/>
      <c r="AB594" s="7"/>
    </row>
    <row r="595" spans="1:28" ht="15.75" customHeight="1">
      <c r="A595" s="3"/>
      <c r="B595" s="7"/>
      <c r="C595" s="3"/>
      <c r="D595" s="3"/>
      <c r="E595" s="3"/>
      <c r="F595" s="34"/>
      <c r="G595" s="34"/>
      <c r="H595" s="34"/>
      <c r="I595" s="7"/>
      <c r="J595" s="7"/>
      <c r="K595" s="7"/>
      <c r="L595" s="7"/>
      <c r="M595" s="7"/>
      <c r="N595" s="7"/>
      <c r="O595" s="7"/>
      <c r="P595" s="7"/>
      <c r="Q595" s="7"/>
      <c r="R595" s="7"/>
      <c r="S595" s="7"/>
      <c r="T595" s="7"/>
      <c r="U595" s="7"/>
      <c r="V595" s="7"/>
      <c r="W595" s="7"/>
      <c r="X595" s="7"/>
      <c r="Y595" s="7"/>
      <c r="Z595" s="7"/>
      <c r="AA595" s="7"/>
      <c r="AB595" s="7"/>
    </row>
    <row r="596" spans="1:28" ht="15.75" customHeight="1">
      <c r="A596" s="3"/>
      <c r="B596" s="7"/>
      <c r="C596" s="3"/>
      <c r="D596" s="3"/>
      <c r="E596" s="3"/>
      <c r="F596" s="34"/>
      <c r="G596" s="34"/>
      <c r="H596" s="34"/>
      <c r="I596" s="7"/>
      <c r="J596" s="7"/>
      <c r="K596" s="7"/>
      <c r="L596" s="7"/>
      <c r="M596" s="7"/>
      <c r="N596" s="7"/>
      <c r="O596" s="7"/>
      <c r="P596" s="7"/>
      <c r="Q596" s="7"/>
      <c r="R596" s="7"/>
      <c r="S596" s="7"/>
      <c r="T596" s="7"/>
      <c r="U596" s="7"/>
      <c r="V596" s="7"/>
      <c r="W596" s="7"/>
      <c r="X596" s="7"/>
      <c r="Y596" s="7"/>
      <c r="Z596" s="7"/>
      <c r="AA596" s="7"/>
      <c r="AB596" s="7"/>
    </row>
    <row r="597" spans="1:28" ht="15.75" customHeight="1">
      <c r="A597" s="3"/>
      <c r="B597" s="7"/>
      <c r="C597" s="3"/>
      <c r="D597" s="3"/>
      <c r="E597" s="3"/>
      <c r="F597" s="34"/>
      <c r="G597" s="34"/>
      <c r="H597" s="34"/>
      <c r="I597" s="7"/>
      <c r="J597" s="7"/>
      <c r="K597" s="7"/>
      <c r="L597" s="7"/>
      <c r="M597" s="7"/>
      <c r="N597" s="7"/>
      <c r="O597" s="7"/>
      <c r="P597" s="7"/>
      <c r="Q597" s="7"/>
      <c r="R597" s="7"/>
      <c r="S597" s="7"/>
      <c r="T597" s="7"/>
      <c r="U597" s="7"/>
      <c r="V597" s="7"/>
      <c r="W597" s="7"/>
      <c r="X597" s="7"/>
      <c r="Y597" s="7"/>
      <c r="Z597" s="7"/>
      <c r="AA597" s="7"/>
      <c r="AB597" s="7"/>
    </row>
    <row r="598" spans="1:28" ht="15.75" customHeight="1">
      <c r="A598" s="3"/>
      <c r="B598" s="7"/>
      <c r="C598" s="3"/>
      <c r="D598" s="3"/>
      <c r="E598" s="3"/>
      <c r="F598" s="34"/>
      <c r="G598" s="34"/>
      <c r="H598" s="34"/>
      <c r="I598" s="7"/>
      <c r="J598" s="7"/>
      <c r="K598" s="7"/>
      <c r="L598" s="7"/>
      <c r="M598" s="7"/>
      <c r="N598" s="7"/>
      <c r="O598" s="7"/>
      <c r="P598" s="7"/>
      <c r="Q598" s="7"/>
      <c r="R598" s="7"/>
      <c r="S598" s="7"/>
      <c r="T598" s="7"/>
      <c r="U598" s="7"/>
      <c r="V598" s="7"/>
      <c r="W598" s="7"/>
      <c r="X598" s="7"/>
      <c r="Y598" s="7"/>
      <c r="Z598" s="7"/>
      <c r="AA598" s="7"/>
      <c r="AB598" s="7"/>
    </row>
    <row r="599" spans="1:28" ht="15.75" customHeight="1">
      <c r="A599" s="3"/>
      <c r="B599" s="7"/>
      <c r="C599" s="3"/>
      <c r="D599" s="3"/>
      <c r="E599" s="3"/>
      <c r="F599" s="34"/>
      <c r="G599" s="34"/>
      <c r="H599" s="34"/>
      <c r="I599" s="7"/>
      <c r="J599" s="7"/>
      <c r="K599" s="7"/>
      <c r="L599" s="7"/>
      <c r="M599" s="7"/>
      <c r="N599" s="7"/>
      <c r="O599" s="7"/>
      <c r="P599" s="7"/>
      <c r="Q599" s="7"/>
      <c r="R599" s="7"/>
      <c r="S599" s="7"/>
      <c r="T599" s="7"/>
      <c r="U599" s="7"/>
      <c r="V599" s="7"/>
      <c r="W599" s="7"/>
      <c r="X599" s="7"/>
      <c r="Y599" s="7"/>
      <c r="Z599" s="7"/>
      <c r="AA599" s="7"/>
      <c r="AB599" s="7"/>
    </row>
    <row r="600" spans="1:28" ht="15.75" customHeight="1">
      <c r="A600" s="3"/>
      <c r="B600" s="7"/>
      <c r="C600" s="3"/>
      <c r="D600" s="3"/>
      <c r="E600" s="3"/>
      <c r="F600" s="34"/>
      <c r="G600" s="34"/>
      <c r="H600" s="34"/>
      <c r="I600" s="7"/>
      <c r="J600" s="7"/>
      <c r="K600" s="7"/>
      <c r="L600" s="7"/>
      <c r="M600" s="7"/>
      <c r="N600" s="7"/>
      <c r="O600" s="7"/>
      <c r="P600" s="7"/>
      <c r="Q600" s="7"/>
      <c r="R600" s="7"/>
      <c r="S600" s="7"/>
      <c r="T600" s="7"/>
      <c r="U600" s="7"/>
      <c r="V600" s="7"/>
      <c r="W600" s="7"/>
      <c r="X600" s="7"/>
      <c r="Y600" s="7"/>
      <c r="Z600" s="7"/>
      <c r="AA600" s="7"/>
      <c r="AB600" s="7"/>
    </row>
    <row r="601" spans="1:28" ht="15.75" customHeight="1">
      <c r="A601" s="3"/>
      <c r="B601" s="7"/>
      <c r="C601" s="3"/>
      <c r="D601" s="3"/>
      <c r="E601" s="3"/>
      <c r="F601" s="34"/>
      <c r="G601" s="34"/>
      <c r="H601" s="34"/>
      <c r="I601" s="7"/>
      <c r="J601" s="7"/>
      <c r="K601" s="7"/>
      <c r="L601" s="7"/>
      <c r="M601" s="7"/>
      <c r="N601" s="7"/>
      <c r="O601" s="7"/>
      <c r="P601" s="7"/>
      <c r="Q601" s="7"/>
      <c r="R601" s="7"/>
      <c r="S601" s="7"/>
      <c r="T601" s="7"/>
      <c r="U601" s="7"/>
      <c r="V601" s="7"/>
      <c r="W601" s="7"/>
      <c r="X601" s="7"/>
      <c r="Y601" s="7"/>
      <c r="Z601" s="7"/>
      <c r="AA601" s="7"/>
      <c r="AB601" s="7"/>
    </row>
    <row r="602" spans="1:28" ht="15.75" customHeight="1">
      <c r="A602" s="3"/>
      <c r="B602" s="7"/>
      <c r="C602" s="3"/>
      <c r="D602" s="3"/>
      <c r="E602" s="3"/>
      <c r="F602" s="34"/>
      <c r="G602" s="34"/>
      <c r="H602" s="34"/>
      <c r="I602" s="7"/>
      <c r="J602" s="7"/>
      <c r="K602" s="7"/>
      <c r="L602" s="7"/>
      <c r="M602" s="7"/>
      <c r="N602" s="7"/>
      <c r="O602" s="7"/>
      <c r="P602" s="7"/>
      <c r="Q602" s="7"/>
      <c r="R602" s="7"/>
      <c r="S602" s="7"/>
      <c r="T602" s="7"/>
      <c r="U602" s="7"/>
      <c r="V602" s="7"/>
      <c r="W602" s="7"/>
      <c r="X602" s="7"/>
      <c r="Y602" s="7"/>
      <c r="Z602" s="7"/>
      <c r="AA602" s="7"/>
      <c r="AB602" s="7"/>
    </row>
    <row r="603" spans="1:28" ht="15.75" customHeight="1">
      <c r="A603" s="3"/>
      <c r="B603" s="7"/>
      <c r="C603" s="3"/>
      <c r="D603" s="3"/>
      <c r="E603" s="3"/>
      <c r="F603" s="34"/>
      <c r="G603" s="34"/>
      <c r="H603" s="34"/>
      <c r="I603" s="7"/>
      <c r="J603" s="7"/>
      <c r="K603" s="7"/>
      <c r="L603" s="7"/>
      <c r="M603" s="7"/>
      <c r="N603" s="7"/>
      <c r="O603" s="7"/>
      <c r="P603" s="7"/>
      <c r="Q603" s="7"/>
      <c r="R603" s="7"/>
      <c r="S603" s="7"/>
      <c r="T603" s="7"/>
      <c r="U603" s="7"/>
      <c r="V603" s="7"/>
      <c r="W603" s="7"/>
      <c r="X603" s="7"/>
      <c r="Y603" s="7"/>
      <c r="Z603" s="7"/>
      <c r="AA603" s="7"/>
      <c r="AB603" s="7"/>
    </row>
    <row r="604" spans="1:28" ht="15.75" customHeight="1">
      <c r="A604" s="3"/>
      <c r="B604" s="7"/>
      <c r="C604" s="3"/>
      <c r="D604" s="3"/>
      <c r="E604" s="3"/>
      <c r="F604" s="34"/>
      <c r="G604" s="34"/>
      <c r="H604" s="34"/>
      <c r="I604" s="7"/>
      <c r="J604" s="7"/>
      <c r="K604" s="7"/>
      <c r="L604" s="7"/>
      <c r="M604" s="7"/>
      <c r="N604" s="7"/>
      <c r="O604" s="7"/>
      <c r="P604" s="7"/>
      <c r="Q604" s="7"/>
      <c r="R604" s="7"/>
      <c r="S604" s="7"/>
      <c r="T604" s="7"/>
      <c r="U604" s="7"/>
      <c r="V604" s="7"/>
      <c r="W604" s="7"/>
      <c r="X604" s="7"/>
      <c r="Y604" s="7"/>
      <c r="Z604" s="7"/>
      <c r="AA604" s="7"/>
      <c r="AB604" s="7"/>
    </row>
    <row r="605" spans="1:28" ht="15.75" customHeight="1">
      <c r="A605" s="3"/>
      <c r="B605" s="7"/>
      <c r="C605" s="3"/>
      <c r="D605" s="3"/>
      <c r="E605" s="3"/>
      <c r="F605" s="34"/>
      <c r="G605" s="34"/>
      <c r="H605" s="34"/>
      <c r="I605" s="7"/>
      <c r="J605" s="7"/>
      <c r="K605" s="7"/>
      <c r="L605" s="7"/>
      <c r="M605" s="7"/>
      <c r="N605" s="7"/>
      <c r="O605" s="7"/>
      <c r="P605" s="7"/>
      <c r="Q605" s="7"/>
      <c r="R605" s="7"/>
      <c r="S605" s="7"/>
      <c r="T605" s="7"/>
      <c r="U605" s="7"/>
      <c r="V605" s="7"/>
      <c r="W605" s="7"/>
      <c r="X605" s="7"/>
      <c r="Y605" s="7"/>
      <c r="Z605" s="7"/>
      <c r="AA605" s="7"/>
      <c r="AB605" s="7"/>
    </row>
    <row r="606" spans="1:28" ht="15.75" customHeight="1">
      <c r="A606" s="3"/>
      <c r="B606" s="7"/>
      <c r="C606" s="3"/>
      <c r="D606" s="3"/>
      <c r="E606" s="3"/>
      <c r="F606" s="34"/>
      <c r="G606" s="34"/>
      <c r="H606" s="34"/>
      <c r="I606" s="7"/>
      <c r="J606" s="7"/>
      <c r="K606" s="7"/>
      <c r="L606" s="7"/>
      <c r="M606" s="7"/>
      <c r="N606" s="7"/>
      <c r="O606" s="7"/>
      <c r="P606" s="7"/>
      <c r="Q606" s="7"/>
      <c r="R606" s="7"/>
      <c r="S606" s="7"/>
      <c r="T606" s="7"/>
      <c r="U606" s="7"/>
      <c r="V606" s="7"/>
      <c r="W606" s="7"/>
      <c r="X606" s="7"/>
      <c r="Y606" s="7"/>
      <c r="Z606" s="7"/>
      <c r="AA606" s="7"/>
      <c r="AB606" s="7"/>
    </row>
    <row r="607" spans="1:28" ht="15.75" customHeight="1">
      <c r="A607" s="3"/>
      <c r="B607" s="7"/>
      <c r="C607" s="3"/>
      <c r="D607" s="3"/>
      <c r="E607" s="3"/>
      <c r="F607" s="34"/>
      <c r="G607" s="34"/>
      <c r="H607" s="34"/>
      <c r="I607" s="7"/>
      <c r="J607" s="7"/>
      <c r="K607" s="7"/>
      <c r="L607" s="7"/>
      <c r="M607" s="7"/>
      <c r="N607" s="7"/>
      <c r="O607" s="7"/>
      <c r="P607" s="7"/>
      <c r="Q607" s="7"/>
      <c r="R607" s="7"/>
      <c r="S607" s="7"/>
      <c r="T607" s="7"/>
      <c r="U607" s="7"/>
      <c r="V607" s="7"/>
      <c r="W607" s="7"/>
      <c r="X607" s="7"/>
      <c r="Y607" s="7"/>
      <c r="Z607" s="7"/>
      <c r="AA607" s="7"/>
      <c r="AB607" s="7"/>
    </row>
    <row r="608" spans="1:28" ht="15.75" customHeight="1">
      <c r="A608" s="3"/>
      <c r="B608" s="7"/>
      <c r="C608" s="3"/>
      <c r="D608" s="3"/>
      <c r="E608" s="3"/>
      <c r="F608" s="34"/>
      <c r="G608" s="34"/>
      <c r="H608" s="34"/>
      <c r="I608" s="7"/>
      <c r="J608" s="7"/>
      <c r="K608" s="7"/>
      <c r="L608" s="7"/>
      <c r="M608" s="7"/>
      <c r="N608" s="7"/>
      <c r="O608" s="7"/>
      <c r="P608" s="7"/>
      <c r="Q608" s="7"/>
      <c r="R608" s="7"/>
      <c r="S608" s="7"/>
      <c r="T608" s="7"/>
      <c r="U608" s="7"/>
      <c r="V608" s="7"/>
      <c r="W608" s="7"/>
      <c r="X608" s="7"/>
      <c r="Y608" s="7"/>
      <c r="Z608" s="7"/>
      <c r="AA608" s="7"/>
      <c r="AB608" s="7"/>
    </row>
    <row r="609" spans="1:28" ht="15.75" customHeight="1">
      <c r="A609" s="3"/>
      <c r="B609" s="7"/>
      <c r="C609" s="3"/>
      <c r="D609" s="3"/>
      <c r="E609" s="3"/>
      <c r="F609" s="34"/>
      <c r="G609" s="34"/>
      <c r="H609" s="34"/>
      <c r="I609" s="7"/>
      <c r="J609" s="7"/>
      <c r="K609" s="7"/>
      <c r="L609" s="7"/>
      <c r="M609" s="7"/>
      <c r="N609" s="7"/>
      <c r="O609" s="7"/>
      <c r="P609" s="7"/>
      <c r="Q609" s="7"/>
      <c r="R609" s="7"/>
      <c r="S609" s="7"/>
      <c r="T609" s="7"/>
      <c r="U609" s="7"/>
      <c r="V609" s="7"/>
      <c r="W609" s="7"/>
      <c r="X609" s="7"/>
      <c r="Y609" s="7"/>
      <c r="Z609" s="7"/>
      <c r="AA609" s="7"/>
      <c r="AB609" s="7"/>
    </row>
    <row r="610" spans="1:28" ht="15.75" customHeight="1">
      <c r="A610" s="3"/>
      <c r="B610" s="7"/>
      <c r="C610" s="3"/>
      <c r="D610" s="3"/>
      <c r="E610" s="3"/>
      <c r="F610" s="34"/>
      <c r="G610" s="34"/>
      <c r="H610" s="34"/>
      <c r="I610" s="7"/>
      <c r="J610" s="7"/>
      <c r="K610" s="7"/>
      <c r="L610" s="7"/>
      <c r="M610" s="7"/>
      <c r="N610" s="7"/>
      <c r="O610" s="7"/>
      <c r="P610" s="7"/>
      <c r="Q610" s="7"/>
      <c r="R610" s="7"/>
      <c r="S610" s="7"/>
      <c r="T610" s="7"/>
      <c r="U610" s="7"/>
      <c r="V610" s="7"/>
      <c r="W610" s="7"/>
      <c r="X610" s="7"/>
      <c r="Y610" s="7"/>
      <c r="Z610" s="7"/>
      <c r="AA610" s="7"/>
      <c r="AB610" s="7"/>
    </row>
    <row r="611" spans="1:28" ht="15.75" customHeight="1">
      <c r="A611" s="3"/>
      <c r="B611" s="7"/>
      <c r="C611" s="3"/>
      <c r="D611" s="3"/>
      <c r="E611" s="3"/>
      <c r="F611" s="34"/>
      <c r="G611" s="34"/>
      <c r="H611" s="34"/>
      <c r="I611" s="7"/>
      <c r="J611" s="7"/>
      <c r="K611" s="7"/>
      <c r="L611" s="7"/>
      <c r="M611" s="7"/>
      <c r="N611" s="7"/>
      <c r="O611" s="7"/>
      <c r="P611" s="7"/>
      <c r="Q611" s="7"/>
      <c r="R611" s="7"/>
      <c r="S611" s="7"/>
      <c r="T611" s="7"/>
      <c r="U611" s="7"/>
      <c r="V611" s="7"/>
      <c r="W611" s="7"/>
      <c r="X611" s="7"/>
      <c r="Y611" s="7"/>
      <c r="Z611" s="7"/>
      <c r="AA611" s="7"/>
      <c r="AB611" s="7"/>
    </row>
    <row r="612" spans="1:28" ht="15.75" customHeight="1">
      <c r="A612" s="3"/>
      <c r="B612" s="7"/>
      <c r="C612" s="3"/>
      <c r="D612" s="3"/>
      <c r="E612" s="3"/>
      <c r="F612" s="34"/>
      <c r="G612" s="34"/>
      <c r="H612" s="34"/>
      <c r="I612" s="7"/>
      <c r="J612" s="7"/>
      <c r="K612" s="7"/>
      <c r="L612" s="7"/>
      <c r="M612" s="7"/>
      <c r="N612" s="7"/>
      <c r="O612" s="7"/>
      <c r="P612" s="7"/>
      <c r="Q612" s="7"/>
      <c r="R612" s="7"/>
      <c r="S612" s="7"/>
      <c r="T612" s="7"/>
      <c r="U612" s="7"/>
      <c r="V612" s="7"/>
      <c r="W612" s="7"/>
      <c r="X612" s="7"/>
      <c r="Y612" s="7"/>
      <c r="Z612" s="7"/>
      <c r="AA612" s="7"/>
      <c r="AB612" s="7"/>
    </row>
    <row r="613" spans="1:28" ht="15.75" customHeight="1">
      <c r="A613" s="3"/>
      <c r="B613" s="7"/>
      <c r="C613" s="3"/>
      <c r="D613" s="3"/>
      <c r="E613" s="3"/>
      <c r="F613" s="34"/>
      <c r="G613" s="34"/>
      <c r="H613" s="34"/>
      <c r="I613" s="7"/>
      <c r="J613" s="7"/>
      <c r="K613" s="7"/>
      <c r="L613" s="7"/>
      <c r="M613" s="7"/>
      <c r="N613" s="7"/>
      <c r="O613" s="7"/>
      <c r="P613" s="7"/>
      <c r="Q613" s="7"/>
      <c r="R613" s="7"/>
      <c r="S613" s="7"/>
      <c r="T613" s="7"/>
      <c r="U613" s="7"/>
      <c r="V613" s="7"/>
      <c r="W613" s="7"/>
      <c r="X613" s="7"/>
      <c r="Y613" s="7"/>
      <c r="Z613" s="7"/>
      <c r="AA613" s="7"/>
      <c r="AB613" s="7"/>
    </row>
    <row r="614" spans="1:28" ht="15.75" customHeight="1">
      <c r="A614" s="3"/>
      <c r="B614" s="7"/>
      <c r="C614" s="3"/>
      <c r="D614" s="3"/>
      <c r="E614" s="3"/>
      <c r="F614" s="34"/>
      <c r="G614" s="34"/>
      <c r="H614" s="34"/>
      <c r="I614" s="7"/>
      <c r="J614" s="7"/>
      <c r="K614" s="7"/>
      <c r="L614" s="7"/>
      <c r="M614" s="7"/>
      <c r="N614" s="7"/>
      <c r="O614" s="7"/>
      <c r="P614" s="7"/>
      <c r="Q614" s="7"/>
      <c r="R614" s="7"/>
      <c r="S614" s="7"/>
      <c r="T614" s="7"/>
      <c r="U614" s="7"/>
      <c r="V614" s="7"/>
      <c r="W614" s="7"/>
      <c r="X614" s="7"/>
      <c r="Y614" s="7"/>
      <c r="Z614" s="7"/>
      <c r="AA614" s="7"/>
      <c r="AB614" s="7"/>
    </row>
    <row r="615" spans="1:28" ht="15.75" customHeight="1">
      <c r="A615" s="3"/>
      <c r="B615" s="7"/>
      <c r="C615" s="3"/>
      <c r="D615" s="3"/>
      <c r="E615" s="3"/>
      <c r="F615" s="34"/>
      <c r="G615" s="34"/>
      <c r="H615" s="34"/>
      <c r="I615" s="7"/>
      <c r="J615" s="7"/>
      <c r="K615" s="7"/>
      <c r="L615" s="7"/>
      <c r="M615" s="7"/>
      <c r="N615" s="7"/>
      <c r="O615" s="7"/>
      <c r="P615" s="7"/>
      <c r="Q615" s="7"/>
      <c r="R615" s="7"/>
      <c r="S615" s="7"/>
      <c r="T615" s="7"/>
      <c r="U615" s="7"/>
      <c r="V615" s="7"/>
      <c r="W615" s="7"/>
      <c r="X615" s="7"/>
      <c r="Y615" s="7"/>
      <c r="Z615" s="7"/>
      <c r="AA615" s="7"/>
      <c r="AB615" s="7"/>
    </row>
    <row r="616" spans="1:28" ht="15.75" customHeight="1">
      <c r="A616" s="3"/>
      <c r="B616" s="7"/>
      <c r="C616" s="3"/>
      <c r="D616" s="3"/>
      <c r="E616" s="3"/>
      <c r="F616" s="34"/>
      <c r="G616" s="34"/>
      <c r="H616" s="34"/>
      <c r="I616" s="7"/>
      <c r="J616" s="7"/>
      <c r="K616" s="7"/>
      <c r="L616" s="7"/>
      <c r="M616" s="7"/>
      <c r="N616" s="7"/>
      <c r="O616" s="7"/>
      <c r="P616" s="7"/>
      <c r="Q616" s="7"/>
      <c r="R616" s="7"/>
      <c r="S616" s="7"/>
      <c r="T616" s="7"/>
      <c r="U616" s="7"/>
      <c r="V616" s="7"/>
      <c r="W616" s="7"/>
      <c r="X616" s="7"/>
      <c r="Y616" s="7"/>
      <c r="Z616" s="7"/>
      <c r="AA616" s="7"/>
      <c r="AB616" s="7"/>
    </row>
    <row r="617" spans="1:28" ht="15.75" customHeight="1">
      <c r="A617" s="3"/>
      <c r="B617" s="7"/>
      <c r="C617" s="3"/>
      <c r="D617" s="3"/>
      <c r="E617" s="3"/>
      <c r="F617" s="34"/>
      <c r="G617" s="34"/>
      <c r="H617" s="34"/>
      <c r="I617" s="7"/>
      <c r="J617" s="7"/>
      <c r="K617" s="7"/>
      <c r="L617" s="7"/>
      <c r="M617" s="7"/>
      <c r="N617" s="7"/>
      <c r="O617" s="7"/>
      <c r="P617" s="7"/>
      <c r="Q617" s="7"/>
      <c r="R617" s="7"/>
      <c r="S617" s="7"/>
      <c r="T617" s="7"/>
      <c r="U617" s="7"/>
      <c r="V617" s="7"/>
      <c r="W617" s="7"/>
      <c r="X617" s="7"/>
      <c r="Y617" s="7"/>
      <c r="Z617" s="7"/>
      <c r="AA617" s="7"/>
      <c r="AB617" s="7"/>
    </row>
    <row r="618" spans="1:28" ht="15.75" customHeight="1">
      <c r="A618" s="3"/>
      <c r="B618" s="7"/>
      <c r="C618" s="3"/>
      <c r="D618" s="3"/>
      <c r="E618" s="3"/>
      <c r="F618" s="34"/>
      <c r="G618" s="34"/>
      <c r="H618" s="34"/>
      <c r="I618" s="7"/>
      <c r="J618" s="7"/>
      <c r="K618" s="7"/>
      <c r="L618" s="7"/>
      <c r="M618" s="7"/>
      <c r="N618" s="7"/>
      <c r="O618" s="7"/>
      <c r="P618" s="7"/>
      <c r="Q618" s="7"/>
      <c r="R618" s="7"/>
      <c r="S618" s="7"/>
      <c r="T618" s="7"/>
      <c r="U618" s="7"/>
      <c r="V618" s="7"/>
      <c r="W618" s="7"/>
      <c r="X618" s="7"/>
      <c r="Y618" s="7"/>
      <c r="Z618" s="7"/>
      <c r="AA618" s="7"/>
      <c r="AB618" s="7"/>
    </row>
    <row r="619" spans="1:28" ht="15.75" customHeight="1">
      <c r="A619" s="3"/>
      <c r="B619" s="7"/>
      <c r="C619" s="3"/>
      <c r="D619" s="3"/>
      <c r="E619" s="3"/>
      <c r="F619" s="34"/>
      <c r="G619" s="34"/>
      <c r="H619" s="34"/>
      <c r="I619" s="7"/>
      <c r="J619" s="7"/>
      <c r="K619" s="7"/>
      <c r="L619" s="7"/>
      <c r="M619" s="7"/>
      <c r="N619" s="7"/>
      <c r="O619" s="7"/>
      <c r="P619" s="7"/>
      <c r="Q619" s="7"/>
      <c r="R619" s="7"/>
      <c r="S619" s="7"/>
      <c r="T619" s="7"/>
      <c r="U619" s="7"/>
      <c r="V619" s="7"/>
      <c r="W619" s="7"/>
      <c r="X619" s="7"/>
      <c r="Y619" s="7"/>
      <c r="Z619" s="7"/>
      <c r="AA619" s="7"/>
      <c r="AB619" s="7"/>
    </row>
    <row r="620" spans="1:28" ht="15.75" customHeight="1">
      <c r="A620" s="3"/>
      <c r="B620" s="7"/>
      <c r="C620" s="3"/>
      <c r="D620" s="3"/>
      <c r="E620" s="3"/>
      <c r="F620" s="34"/>
      <c r="G620" s="34"/>
      <c r="H620" s="34"/>
      <c r="I620" s="7"/>
      <c r="J620" s="7"/>
      <c r="K620" s="7"/>
      <c r="L620" s="7"/>
      <c r="M620" s="7"/>
      <c r="N620" s="7"/>
      <c r="O620" s="7"/>
      <c r="P620" s="7"/>
      <c r="Q620" s="7"/>
      <c r="R620" s="7"/>
      <c r="S620" s="7"/>
      <c r="T620" s="7"/>
      <c r="U620" s="7"/>
      <c r="V620" s="7"/>
      <c r="W620" s="7"/>
      <c r="X620" s="7"/>
      <c r="Y620" s="7"/>
      <c r="Z620" s="7"/>
      <c r="AA620" s="7"/>
      <c r="AB620" s="7"/>
    </row>
    <row r="621" spans="1:28" ht="15.75" customHeight="1">
      <c r="A621" s="3"/>
      <c r="B621" s="7"/>
      <c r="C621" s="3"/>
      <c r="D621" s="3"/>
      <c r="E621" s="3"/>
      <c r="F621" s="34"/>
      <c r="G621" s="34"/>
      <c r="H621" s="34"/>
      <c r="I621" s="7"/>
      <c r="J621" s="7"/>
      <c r="K621" s="7"/>
      <c r="L621" s="7"/>
      <c r="M621" s="7"/>
      <c r="N621" s="7"/>
      <c r="O621" s="7"/>
      <c r="P621" s="7"/>
      <c r="Q621" s="7"/>
      <c r="R621" s="7"/>
      <c r="S621" s="7"/>
      <c r="T621" s="7"/>
      <c r="U621" s="7"/>
      <c r="V621" s="7"/>
      <c r="W621" s="7"/>
      <c r="X621" s="7"/>
      <c r="Y621" s="7"/>
      <c r="Z621" s="7"/>
      <c r="AA621" s="7"/>
      <c r="AB621" s="7"/>
    </row>
    <row r="622" spans="1:28" ht="15.75" customHeight="1">
      <c r="A622" s="3"/>
      <c r="B622" s="7"/>
      <c r="C622" s="3"/>
      <c r="D622" s="3"/>
      <c r="E622" s="3"/>
      <c r="F622" s="34"/>
      <c r="G622" s="34"/>
      <c r="H622" s="34"/>
      <c r="I622" s="7"/>
      <c r="J622" s="7"/>
      <c r="K622" s="7"/>
      <c r="L622" s="7"/>
      <c r="M622" s="7"/>
      <c r="N622" s="7"/>
      <c r="O622" s="7"/>
      <c r="P622" s="7"/>
      <c r="Q622" s="7"/>
      <c r="R622" s="7"/>
      <c r="S622" s="7"/>
      <c r="T622" s="7"/>
      <c r="U622" s="7"/>
      <c r="V622" s="7"/>
      <c r="W622" s="7"/>
      <c r="X622" s="7"/>
      <c r="Y622" s="7"/>
      <c r="Z622" s="7"/>
      <c r="AA622" s="7"/>
      <c r="AB622" s="7"/>
    </row>
    <row r="623" spans="1:28" ht="15.75" customHeight="1">
      <c r="A623" s="3"/>
      <c r="B623" s="7"/>
      <c r="C623" s="3"/>
      <c r="D623" s="3"/>
      <c r="E623" s="3"/>
      <c r="F623" s="34"/>
      <c r="G623" s="34"/>
      <c r="H623" s="34"/>
      <c r="I623" s="7"/>
      <c r="J623" s="7"/>
      <c r="K623" s="7"/>
      <c r="L623" s="7"/>
      <c r="M623" s="7"/>
      <c r="N623" s="7"/>
      <c r="O623" s="7"/>
      <c r="P623" s="7"/>
      <c r="Q623" s="7"/>
      <c r="R623" s="7"/>
      <c r="S623" s="7"/>
      <c r="T623" s="7"/>
      <c r="U623" s="7"/>
      <c r="V623" s="7"/>
      <c r="W623" s="7"/>
      <c r="X623" s="7"/>
      <c r="Y623" s="7"/>
      <c r="Z623" s="7"/>
      <c r="AA623" s="7"/>
      <c r="AB623" s="7"/>
    </row>
    <row r="624" spans="1:28" ht="15.75" customHeight="1">
      <c r="A624" s="3"/>
      <c r="B624" s="7"/>
      <c r="C624" s="3"/>
      <c r="D624" s="3"/>
      <c r="E624" s="3"/>
      <c r="F624" s="34"/>
      <c r="G624" s="34"/>
      <c r="H624" s="34"/>
      <c r="I624" s="7"/>
      <c r="J624" s="7"/>
      <c r="K624" s="7"/>
      <c r="L624" s="7"/>
      <c r="M624" s="7"/>
      <c r="N624" s="7"/>
      <c r="O624" s="7"/>
      <c r="P624" s="7"/>
      <c r="Q624" s="7"/>
      <c r="R624" s="7"/>
      <c r="S624" s="7"/>
      <c r="T624" s="7"/>
      <c r="U624" s="7"/>
      <c r="V624" s="7"/>
      <c r="W624" s="7"/>
      <c r="X624" s="7"/>
      <c r="Y624" s="7"/>
      <c r="Z624" s="7"/>
      <c r="AA624" s="7"/>
      <c r="AB624" s="7"/>
    </row>
    <row r="625" spans="1:28" ht="15.75" customHeight="1">
      <c r="A625" s="3"/>
      <c r="B625" s="7"/>
      <c r="C625" s="3"/>
      <c r="D625" s="3"/>
      <c r="E625" s="3"/>
      <c r="F625" s="34"/>
      <c r="G625" s="34"/>
      <c r="H625" s="34"/>
      <c r="I625" s="7"/>
      <c r="J625" s="7"/>
      <c r="K625" s="7"/>
      <c r="L625" s="7"/>
      <c r="M625" s="7"/>
      <c r="N625" s="7"/>
      <c r="O625" s="7"/>
      <c r="P625" s="7"/>
      <c r="Q625" s="7"/>
      <c r="R625" s="7"/>
      <c r="S625" s="7"/>
      <c r="T625" s="7"/>
      <c r="U625" s="7"/>
      <c r="V625" s="7"/>
      <c r="W625" s="7"/>
      <c r="X625" s="7"/>
      <c r="Y625" s="7"/>
      <c r="Z625" s="7"/>
      <c r="AA625" s="7"/>
      <c r="AB625" s="7"/>
    </row>
    <row r="626" spans="1:28" ht="15.75" customHeight="1">
      <c r="A626" s="3"/>
      <c r="B626" s="7"/>
      <c r="C626" s="3"/>
      <c r="D626" s="3"/>
      <c r="E626" s="3"/>
      <c r="F626" s="34"/>
      <c r="G626" s="34"/>
      <c r="H626" s="34"/>
      <c r="I626" s="7"/>
      <c r="J626" s="7"/>
      <c r="K626" s="7"/>
      <c r="L626" s="7"/>
      <c r="M626" s="7"/>
      <c r="N626" s="7"/>
      <c r="O626" s="7"/>
      <c r="P626" s="7"/>
      <c r="Q626" s="7"/>
      <c r="R626" s="7"/>
      <c r="S626" s="7"/>
      <c r="T626" s="7"/>
      <c r="U626" s="7"/>
      <c r="V626" s="7"/>
      <c r="W626" s="7"/>
      <c r="X626" s="7"/>
      <c r="Y626" s="7"/>
      <c r="Z626" s="7"/>
      <c r="AA626" s="7"/>
      <c r="AB626" s="7"/>
    </row>
    <row r="627" spans="1:28" ht="15.75" customHeight="1">
      <c r="A627" s="3"/>
      <c r="B627" s="7"/>
      <c r="C627" s="3"/>
      <c r="D627" s="3"/>
      <c r="E627" s="3"/>
      <c r="F627" s="34"/>
      <c r="G627" s="34"/>
      <c r="H627" s="34"/>
      <c r="I627" s="7"/>
      <c r="J627" s="7"/>
      <c r="K627" s="7"/>
      <c r="L627" s="7"/>
      <c r="M627" s="7"/>
      <c r="N627" s="7"/>
      <c r="O627" s="7"/>
      <c r="P627" s="7"/>
      <c r="Q627" s="7"/>
      <c r="R627" s="7"/>
      <c r="S627" s="7"/>
      <c r="T627" s="7"/>
      <c r="U627" s="7"/>
      <c r="V627" s="7"/>
      <c r="W627" s="7"/>
      <c r="X627" s="7"/>
      <c r="Y627" s="7"/>
      <c r="Z627" s="7"/>
      <c r="AA627" s="7"/>
      <c r="AB627" s="7"/>
    </row>
    <row r="628" spans="1:28" ht="15.75" customHeight="1">
      <c r="A628" s="3"/>
      <c r="B628" s="7"/>
      <c r="C628" s="3"/>
      <c r="D628" s="3"/>
      <c r="E628" s="3"/>
      <c r="F628" s="34"/>
      <c r="G628" s="34"/>
      <c r="H628" s="34"/>
      <c r="I628" s="7"/>
      <c r="J628" s="7"/>
      <c r="K628" s="7"/>
      <c r="L628" s="7"/>
      <c r="M628" s="7"/>
      <c r="N628" s="7"/>
      <c r="O628" s="7"/>
      <c r="P628" s="7"/>
      <c r="Q628" s="7"/>
      <c r="R628" s="7"/>
      <c r="S628" s="7"/>
      <c r="T628" s="7"/>
      <c r="U628" s="7"/>
      <c r="V628" s="7"/>
      <c r="W628" s="7"/>
      <c r="X628" s="7"/>
      <c r="Y628" s="7"/>
      <c r="Z628" s="7"/>
      <c r="AA628" s="7"/>
      <c r="AB628" s="7"/>
    </row>
    <row r="629" spans="1:28" ht="15.75" customHeight="1">
      <c r="A629" s="3"/>
      <c r="B629" s="7"/>
      <c r="C629" s="3"/>
      <c r="D629" s="3"/>
      <c r="E629" s="3"/>
      <c r="F629" s="34"/>
      <c r="G629" s="34"/>
      <c r="H629" s="34"/>
      <c r="I629" s="7"/>
      <c r="J629" s="7"/>
      <c r="K629" s="7"/>
      <c r="L629" s="7"/>
      <c r="M629" s="7"/>
      <c r="N629" s="7"/>
      <c r="O629" s="7"/>
      <c r="P629" s="7"/>
      <c r="Q629" s="7"/>
      <c r="R629" s="7"/>
      <c r="S629" s="7"/>
      <c r="T629" s="7"/>
      <c r="U629" s="7"/>
      <c r="V629" s="7"/>
      <c r="W629" s="7"/>
      <c r="X629" s="7"/>
      <c r="Y629" s="7"/>
      <c r="Z629" s="7"/>
      <c r="AA629" s="7"/>
      <c r="AB629" s="7"/>
    </row>
    <row r="630" spans="1:28" ht="15.75" customHeight="1">
      <c r="A630" s="3"/>
      <c r="B630" s="7"/>
      <c r="C630" s="3"/>
      <c r="D630" s="3"/>
      <c r="E630" s="3"/>
      <c r="F630" s="34"/>
      <c r="G630" s="34"/>
      <c r="H630" s="34"/>
      <c r="I630" s="7"/>
      <c r="J630" s="7"/>
      <c r="K630" s="7"/>
      <c r="L630" s="7"/>
      <c r="M630" s="7"/>
      <c r="N630" s="7"/>
      <c r="O630" s="7"/>
      <c r="P630" s="7"/>
      <c r="Q630" s="7"/>
      <c r="R630" s="7"/>
      <c r="S630" s="7"/>
      <c r="T630" s="7"/>
      <c r="U630" s="7"/>
      <c r="V630" s="7"/>
      <c r="W630" s="7"/>
      <c r="X630" s="7"/>
      <c r="Y630" s="7"/>
      <c r="Z630" s="7"/>
      <c r="AA630" s="7"/>
      <c r="AB630" s="7"/>
    </row>
    <row r="631" spans="1:28" ht="15.75" customHeight="1">
      <c r="A631" s="3"/>
      <c r="B631" s="7"/>
      <c r="C631" s="3"/>
      <c r="D631" s="3"/>
      <c r="E631" s="3"/>
      <c r="F631" s="34"/>
      <c r="G631" s="34"/>
      <c r="H631" s="34"/>
      <c r="I631" s="7"/>
      <c r="J631" s="7"/>
      <c r="K631" s="7"/>
      <c r="L631" s="7"/>
      <c r="M631" s="7"/>
      <c r="N631" s="7"/>
      <c r="O631" s="7"/>
      <c r="P631" s="7"/>
      <c r="Q631" s="7"/>
      <c r="R631" s="7"/>
      <c r="S631" s="7"/>
      <c r="T631" s="7"/>
      <c r="U631" s="7"/>
      <c r="V631" s="7"/>
      <c r="W631" s="7"/>
      <c r="X631" s="7"/>
      <c r="Y631" s="7"/>
      <c r="Z631" s="7"/>
      <c r="AA631" s="7"/>
      <c r="AB631" s="7"/>
    </row>
    <row r="632" spans="1:28" ht="15.75" customHeight="1">
      <c r="A632" s="3"/>
      <c r="B632" s="7"/>
      <c r="C632" s="3"/>
      <c r="D632" s="3"/>
      <c r="E632" s="3"/>
      <c r="F632" s="34"/>
      <c r="G632" s="34"/>
      <c r="H632" s="34"/>
      <c r="I632" s="7"/>
      <c r="J632" s="7"/>
      <c r="K632" s="7"/>
      <c r="L632" s="7"/>
      <c r="M632" s="7"/>
      <c r="N632" s="7"/>
      <c r="O632" s="7"/>
      <c r="P632" s="7"/>
      <c r="Q632" s="7"/>
      <c r="R632" s="7"/>
      <c r="S632" s="7"/>
      <c r="T632" s="7"/>
      <c r="U632" s="7"/>
      <c r="V632" s="7"/>
      <c r="W632" s="7"/>
      <c r="X632" s="7"/>
      <c r="Y632" s="7"/>
      <c r="Z632" s="7"/>
      <c r="AA632" s="7"/>
      <c r="AB632" s="7"/>
    </row>
    <row r="633" spans="1:28" ht="15.75" customHeight="1">
      <c r="A633" s="3"/>
      <c r="B633" s="7"/>
      <c r="C633" s="3"/>
      <c r="D633" s="3"/>
      <c r="E633" s="3"/>
      <c r="F633" s="34"/>
      <c r="G633" s="34"/>
      <c r="H633" s="34"/>
      <c r="I633" s="7"/>
      <c r="J633" s="7"/>
      <c r="K633" s="7"/>
      <c r="L633" s="7"/>
      <c r="M633" s="7"/>
      <c r="N633" s="7"/>
      <c r="O633" s="7"/>
      <c r="P633" s="7"/>
      <c r="Q633" s="7"/>
      <c r="R633" s="7"/>
      <c r="S633" s="7"/>
      <c r="T633" s="7"/>
      <c r="U633" s="7"/>
      <c r="V633" s="7"/>
      <c r="W633" s="7"/>
      <c r="X633" s="7"/>
      <c r="Y633" s="7"/>
      <c r="Z633" s="7"/>
      <c r="AA633" s="7"/>
      <c r="AB633" s="7"/>
    </row>
    <row r="634" spans="1:28" ht="15.75" customHeight="1">
      <c r="A634" s="3"/>
      <c r="B634" s="7"/>
      <c r="C634" s="3"/>
      <c r="D634" s="3"/>
      <c r="E634" s="3"/>
      <c r="F634" s="34"/>
      <c r="G634" s="34"/>
      <c r="H634" s="34"/>
      <c r="I634" s="7"/>
      <c r="J634" s="7"/>
      <c r="K634" s="7"/>
      <c r="L634" s="7"/>
      <c r="M634" s="7"/>
      <c r="N634" s="7"/>
      <c r="O634" s="7"/>
      <c r="P634" s="7"/>
      <c r="Q634" s="7"/>
      <c r="R634" s="7"/>
      <c r="S634" s="7"/>
      <c r="T634" s="7"/>
      <c r="U634" s="7"/>
      <c r="V634" s="7"/>
      <c r="W634" s="7"/>
      <c r="X634" s="7"/>
      <c r="Y634" s="7"/>
      <c r="Z634" s="7"/>
      <c r="AA634" s="7"/>
      <c r="AB634" s="7"/>
    </row>
    <row r="635" spans="1:28" ht="15.75" customHeight="1">
      <c r="A635" s="3"/>
      <c r="B635" s="7"/>
      <c r="C635" s="3"/>
      <c r="D635" s="3"/>
      <c r="E635" s="3"/>
      <c r="F635" s="34"/>
      <c r="G635" s="34"/>
      <c r="H635" s="34"/>
      <c r="I635" s="7"/>
      <c r="J635" s="7"/>
      <c r="K635" s="7"/>
      <c r="L635" s="7"/>
      <c r="M635" s="7"/>
      <c r="N635" s="7"/>
      <c r="O635" s="7"/>
      <c r="P635" s="7"/>
      <c r="Q635" s="7"/>
      <c r="R635" s="7"/>
      <c r="S635" s="7"/>
      <c r="T635" s="7"/>
      <c r="U635" s="7"/>
      <c r="V635" s="7"/>
      <c r="W635" s="7"/>
      <c r="X635" s="7"/>
      <c r="Y635" s="7"/>
      <c r="Z635" s="7"/>
      <c r="AA635" s="7"/>
      <c r="AB635" s="7"/>
    </row>
    <row r="636" spans="1:28" ht="15.75" customHeight="1">
      <c r="A636" s="3"/>
      <c r="B636" s="7"/>
      <c r="C636" s="3"/>
      <c r="D636" s="3"/>
      <c r="E636" s="3"/>
      <c r="F636" s="34"/>
      <c r="G636" s="34"/>
      <c r="H636" s="34"/>
      <c r="I636" s="7"/>
      <c r="J636" s="7"/>
      <c r="K636" s="7"/>
      <c r="L636" s="7"/>
      <c r="M636" s="7"/>
      <c r="N636" s="7"/>
      <c r="O636" s="7"/>
      <c r="P636" s="7"/>
      <c r="Q636" s="7"/>
      <c r="R636" s="7"/>
      <c r="S636" s="7"/>
      <c r="T636" s="7"/>
      <c r="U636" s="7"/>
      <c r="V636" s="7"/>
      <c r="W636" s="7"/>
      <c r="X636" s="7"/>
      <c r="Y636" s="7"/>
      <c r="Z636" s="7"/>
      <c r="AA636" s="7"/>
      <c r="AB636" s="7"/>
    </row>
    <row r="637" spans="1:28" ht="15.75" customHeight="1">
      <c r="A637" s="3"/>
      <c r="B637" s="7"/>
      <c r="C637" s="3"/>
      <c r="D637" s="3"/>
      <c r="E637" s="3"/>
      <c r="F637" s="34"/>
      <c r="G637" s="34"/>
      <c r="H637" s="34"/>
      <c r="I637" s="7"/>
      <c r="J637" s="7"/>
      <c r="K637" s="7"/>
      <c r="L637" s="7"/>
      <c r="M637" s="7"/>
      <c r="N637" s="7"/>
      <c r="O637" s="7"/>
      <c r="P637" s="7"/>
      <c r="Q637" s="7"/>
      <c r="R637" s="7"/>
      <c r="S637" s="7"/>
      <c r="T637" s="7"/>
      <c r="U637" s="7"/>
      <c r="V637" s="7"/>
      <c r="W637" s="7"/>
      <c r="X637" s="7"/>
      <c r="Y637" s="7"/>
      <c r="Z637" s="7"/>
      <c r="AA637" s="7"/>
      <c r="AB637" s="7"/>
    </row>
    <row r="638" spans="1:28" ht="15.75" customHeight="1">
      <c r="A638" s="3"/>
      <c r="B638" s="7"/>
      <c r="C638" s="3"/>
      <c r="D638" s="3"/>
      <c r="E638" s="3"/>
      <c r="F638" s="34"/>
      <c r="G638" s="34"/>
      <c r="H638" s="34"/>
      <c r="I638" s="7"/>
      <c r="J638" s="7"/>
      <c r="K638" s="7"/>
      <c r="L638" s="7"/>
      <c r="M638" s="7"/>
      <c r="N638" s="7"/>
      <c r="O638" s="7"/>
      <c r="P638" s="7"/>
      <c r="Q638" s="7"/>
      <c r="R638" s="7"/>
      <c r="S638" s="7"/>
      <c r="T638" s="7"/>
      <c r="U638" s="7"/>
      <c r="V638" s="7"/>
      <c r="W638" s="7"/>
      <c r="X638" s="7"/>
      <c r="Y638" s="7"/>
      <c r="Z638" s="7"/>
      <c r="AA638" s="7"/>
      <c r="AB638" s="7"/>
    </row>
    <row r="639" spans="1:28" ht="15.75" customHeight="1">
      <c r="A639" s="3"/>
      <c r="B639" s="7"/>
      <c r="C639" s="3"/>
      <c r="D639" s="3"/>
      <c r="E639" s="3"/>
      <c r="F639" s="34"/>
      <c r="G639" s="34"/>
      <c r="H639" s="34"/>
      <c r="I639" s="7"/>
      <c r="J639" s="7"/>
      <c r="K639" s="7"/>
      <c r="L639" s="7"/>
      <c r="M639" s="7"/>
      <c r="N639" s="7"/>
      <c r="O639" s="7"/>
      <c r="P639" s="7"/>
      <c r="Q639" s="7"/>
      <c r="R639" s="7"/>
      <c r="S639" s="7"/>
      <c r="T639" s="7"/>
      <c r="U639" s="7"/>
      <c r="V639" s="7"/>
      <c r="W639" s="7"/>
      <c r="X639" s="7"/>
      <c r="Y639" s="7"/>
      <c r="Z639" s="7"/>
      <c r="AA639" s="7"/>
      <c r="AB639" s="7"/>
    </row>
    <row r="640" spans="1:28" ht="15.75" customHeight="1">
      <c r="A640" s="3"/>
      <c r="B640" s="7"/>
      <c r="C640" s="3"/>
      <c r="D640" s="3"/>
      <c r="E640" s="3"/>
      <c r="F640" s="34"/>
      <c r="G640" s="34"/>
      <c r="H640" s="34"/>
      <c r="I640" s="7"/>
      <c r="J640" s="7"/>
      <c r="K640" s="7"/>
      <c r="L640" s="7"/>
      <c r="M640" s="7"/>
      <c r="N640" s="7"/>
      <c r="O640" s="7"/>
      <c r="P640" s="7"/>
      <c r="Q640" s="7"/>
      <c r="R640" s="7"/>
      <c r="S640" s="7"/>
      <c r="T640" s="7"/>
      <c r="U640" s="7"/>
      <c r="V640" s="7"/>
      <c r="W640" s="7"/>
      <c r="X640" s="7"/>
      <c r="Y640" s="7"/>
      <c r="Z640" s="7"/>
      <c r="AA640" s="7"/>
      <c r="AB640" s="7"/>
    </row>
    <row r="641" spans="1:28" ht="15.75" customHeight="1">
      <c r="A641" s="3"/>
      <c r="B641" s="7"/>
      <c r="C641" s="3"/>
      <c r="D641" s="3"/>
      <c r="E641" s="3"/>
      <c r="F641" s="34"/>
      <c r="G641" s="34"/>
      <c r="H641" s="34"/>
      <c r="I641" s="7"/>
      <c r="J641" s="7"/>
      <c r="K641" s="7"/>
      <c r="L641" s="7"/>
      <c r="M641" s="7"/>
      <c r="N641" s="7"/>
      <c r="O641" s="7"/>
      <c r="P641" s="7"/>
      <c r="Q641" s="7"/>
      <c r="R641" s="7"/>
      <c r="S641" s="7"/>
      <c r="T641" s="7"/>
      <c r="U641" s="7"/>
      <c r="V641" s="7"/>
      <c r="W641" s="7"/>
      <c r="X641" s="7"/>
      <c r="Y641" s="7"/>
      <c r="Z641" s="7"/>
      <c r="AA641" s="7"/>
      <c r="AB641" s="7"/>
    </row>
    <row r="642" spans="1:28" ht="15.75" customHeight="1">
      <c r="A642" s="3"/>
      <c r="B642" s="7"/>
      <c r="C642" s="3"/>
      <c r="D642" s="3"/>
      <c r="E642" s="3"/>
      <c r="F642" s="34"/>
      <c r="G642" s="34"/>
      <c r="H642" s="34"/>
      <c r="I642" s="7"/>
      <c r="J642" s="7"/>
      <c r="K642" s="7"/>
      <c r="L642" s="7"/>
      <c r="M642" s="7"/>
      <c r="N642" s="7"/>
      <c r="O642" s="7"/>
      <c r="P642" s="7"/>
      <c r="Q642" s="7"/>
      <c r="R642" s="7"/>
      <c r="S642" s="7"/>
      <c r="T642" s="7"/>
      <c r="U642" s="7"/>
      <c r="V642" s="7"/>
      <c r="W642" s="7"/>
      <c r="X642" s="7"/>
      <c r="Y642" s="7"/>
      <c r="Z642" s="7"/>
      <c r="AA642" s="7"/>
      <c r="AB642" s="7"/>
    </row>
    <row r="643" spans="1:28" ht="15.75" customHeight="1">
      <c r="A643" s="3"/>
      <c r="B643" s="7"/>
      <c r="C643" s="3"/>
      <c r="D643" s="3"/>
      <c r="E643" s="3"/>
      <c r="F643" s="34"/>
      <c r="G643" s="34"/>
      <c r="H643" s="34"/>
      <c r="I643" s="7"/>
      <c r="J643" s="7"/>
      <c r="K643" s="7"/>
      <c r="L643" s="7"/>
      <c r="M643" s="7"/>
      <c r="N643" s="7"/>
      <c r="O643" s="7"/>
      <c r="P643" s="7"/>
      <c r="Q643" s="7"/>
      <c r="R643" s="7"/>
      <c r="S643" s="7"/>
      <c r="T643" s="7"/>
      <c r="U643" s="7"/>
      <c r="V643" s="7"/>
      <c r="W643" s="7"/>
      <c r="X643" s="7"/>
      <c r="Y643" s="7"/>
      <c r="Z643" s="7"/>
      <c r="AA643" s="7"/>
      <c r="AB643" s="7"/>
    </row>
    <row r="644" spans="1:28" ht="15.75" customHeight="1">
      <c r="A644" s="3"/>
      <c r="B644" s="7"/>
      <c r="C644" s="3"/>
      <c r="D644" s="3"/>
      <c r="E644" s="3"/>
      <c r="F644" s="34"/>
      <c r="G644" s="34"/>
      <c r="H644" s="34"/>
      <c r="I644" s="7"/>
      <c r="J644" s="7"/>
      <c r="K644" s="7"/>
      <c r="L644" s="7"/>
      <c r="M644" s="7"/>
      <c r="N644" s="7"/>
      <c r="O644" s="7"/>
      <c r="P644" s="7"/>
      <c r="Q644" s="7"/>
      <c r="R644" s="7"/>
      <c r="S644" s="7"/>
      <c r="T644" s="7"/>
      <c r="U644" s="7"/>
      <c r="V644" s="7"/>
      <c r="W644" s="7"/>
      <c r="X644" s="7"/>
      <c r="Y644" s="7"/>
      <c r="Z644" s="7"/>
      <c r="AA644" s="7"/>
      <c r="AB644" s="7"/>
    </row>
    <row r="645" spans="1:28" ht="15.75" customHeight="1">
      <c r="A645" s="3"/>
      <c r="B645" s="7"/>
      <c r="C645" s="3"/>
      <c r="D645" s="3"/>
      <c r="E645" s="3"/>
      <c r="F645" s="34"/>
      <c r="G645" s="34"/>
      <c r="H645" s="34"/>
      <c r="I645" s="7"/>
      <c r="J645" s="7"/>
      <c r="K645" s="7"/>
      <c r="L645" s="7"/>
      <c r="M645" s="7"/>
      <c r="N645" s="7"/>
      <c r="O645" s="7"/>
      <c r="P645" s="7"/>
      <c r="Q645" s="7"/>
      <c r="R645" s="7"/>
      <c r="S645" s="7"/>
      <c r="T645" s="7"/>
      <c r="U645" s="7"/>
      <c r="V645" s="7"/>
      <c r="W645" s="7"/>
      <c r="X645" s="7"/>
      <c r="Y645" s="7"/>
      <c r="Z645" s="7"/>
      <c r="AA645" s="7"/>
      <c r="AB645" s="7"/>
    </row>
    <row r="646" spans="1:28" ht="15.75" customHeight="1">
      <c r="A646" s="3"/>
      <c r="B646" s="7"/>
      <c r="C646" s="3"/>
      <c r="D646" s="3"/>
      <c r="E646" s="3"/>
      <c r="F646" s="34"/>
      <c r="G646" s="34"/>
      <c r="H646" s="34"/>
      <c r="I646" s="7"/>
      <c r="J646" s="7"/>
      <c r="K646" s="7"/>
      <c r="L646" s="7"/>
      <c r="M646" s="7"/>
      <c r="N646" s="7"/>
      <c r="O646" s="7"/>
      <c r="P646" s="7"/>
      <c r="Q646" s="7"/>
      <c r="R646" s="7"/>
      <c r="S646" s="7"/>
      <c r="T646" s="7"/>
      <c r="U646" s="7"/>
      <c r="V646" s="7"/>
      <c r="W646" s="7"/>
      <c r="X646" s="7"/>
      <c r="Y646" s="7"/>
      <c r="Z646" s="7"/>
      <c r="AA646" s="7"/>
      <c r="AB646" s="7"/>
    </row>
    <row r="647" spans="1:28" ht="15.75" customHeight="1">
      <c r="A647" s="3"/>
      <c r="B647" s="7"/>
      <c r="C647" s="3"/>
      <c r="D647" s="3"/>
      <c r="E647" s="3"/>
      <c r="F647" s="34"/>
      <c r="G647" s="34"/>
      <c r="H647" s="34"/>
      <c r="I647" s="7"/>
      <c r="J647" s="7"/>
      <c r="K647" s="7"/>
      <c r="L647" s="7"/>
      <c r="M647" s="7"/>
      <c r="N647" s="7"/>
      <c r="O647" s="7"/>
      <c r="P647" s="7"/>
      <c r="Q647" s="7"/>
      <c r="R647" s="7"/>
      <c r="S647" s="7"/>
      <c r="T647" s="7"/>
      <c r="U647" s="7"/>
      <c r="V647" s="7"/>
      <c r="W647" s="7"/>
      <c r="X647" s="7"/>
      <c r="Y647" s="7"/>
      <c r="Z647" s="7"/>
      <c r="AA647" s="7"/>
      <c r="AB647" s="7"/>
    </row>
    <row r="648" spans="1:28" ht="15.75" customHeight="1">
      <c r="A648" s="3"/>
      <c r="B648" s="7"/>
      <c r="C648" s="3"/>
      <c r="D648" s="3"/>
      <c r="E648" s="3"/>
      <c r="F648" s="34"/>
      <c r="G648" s="34"/>
      <c r="H648" s="34"/>
      <c r="I648" s="7"/>
      <c r="J648" s="7"/>
      <c r="K648" s="7"/>
      <c r="L648" s="7"/>
      <c r="M648" s="7"/>
      <c r="N648" s="7"/>
      <c r="O648" s="7"/>
      <c r="P648" s="7"/>
      <c r="Q648" s="7"/>
      <c r="R648" s="7"/>
      <c r="S648" s="7"/>
      <c r="T648" s="7"/>
      <c r="U648" s="7"/>
      <c r="V648" s="7"/>
      <c r="W648" s="7"/>
      <c r="X648" s="7"/>
      <c r="Y648" s="7"/>
      <c r="Z648" s="7"/>
      <c r="AA648" s="7"/>
      <c r="AB648" s="7"/>
    </row>
    <row r="649" spans="1:28" ht="15.75" customHeight="1">
      <c r="A649" s="3"/>
      <c r="B649" s="7"/>
      <c r="C649" s="3"/>
      <c r="D649" s="3"/>
      <c r="E649" s="3"/>
      <c r="F649" s="34"/>
      <c r="G649" s="34"/>
      <c r="H649" s="34"/>
      <c r="I649" s="7"/>
      <c r="J649" s="7"/>
      <c r="K649" s="7"/>
      <c r="L649" s="7"/>
      <c r="M649" s="7"/>
      <c r="N649" s="7"/>
      <c r="O649" s="7"/>
      <c r="P649" s="7"/>
      <c r="Q649" s="7"/>
      <c r="R649" s="7"/>
      <c r="S649" s="7"/>
      <c r="T649" s="7"/>
      <c r="U649" s="7"/>
      <c r="V649" s="7"/>
      <c r="W649" s="7"/>
      <c r="X649" s="7"/>
      <c r="Y649" s="7"/>
      <c r="Z649" s="7"/>
      <c r="AA649" s="7"/>
      <c r="AB649" s="7"/>
    </row>
    <row r="650" spans="1:28" ht="15.75" customHeight="1">
      <c r="A650" s="3"/>
      <c r="B650" s="7"/>
      <c r="C650" s="3"/>
      <c r="D650" s="3"/>
      <c r="E650" s="3"/>
      <c r="F650" s="34"/>
      <c r="G650" s="34"/>
      <c r="H650" s="34"/>
      <c r="I650" s="7"/>
      <c r="J650" s="7"/>
      <c r="K650" s="7"/>
      <c r="L650" s="7"/>
      <c r="M650" s="7"/>
      <c r="N650" s="7"/>
      <c r="O650" s="7"/>
      <c r="P650" s="7"/>
      <c r="Q650" s="7"/>
      <c r="R650" s="7"/>
      <c r="S650" s="7"/>
      <c r="T650" s="7"/>
      <c r="U650" s="7"/>
      <c r="V650" s="7"/>
      <c r="W650" s="7"/>
      <c r="X650" s="7"/>
      <c r="Y650" s="7"/>
      <c r="Z650" s="7"/>
      <c r="AA650" s="7"/>
      <c r="AB650" s="7"/>
    </row>
    <row r="651" spans="1:28" ht="15.75" customHeight="1">
      <c r="A651" s="3"/>
      <c r="B651" s="7"/>
      <c r="C651" s="3"/>
      <c r="D651" s="3"/>
      <c r="E651" s="3"/>
      <c r="F651" s="34"/>
      <c r="G651" s="34"/>
      <c r="H651" s="34"/>
      <c r="I651" s="7"/>
      <c r="J651" s="7"/>
      <c r="K651" s="7"/>
      <c r="L651" s="7"/>
      <c r="M651" s="7"/>
      <c r="N651" s="7"/>
      <c r="O651" s="7"/>
      <c r="P651" s="7"/>
      <c r="Q651" s="7"/>
      <c r="R651" s="7"/>
      <c r="S651" s="7"/>
      <c r="T651" s="7"/>
      <c r="U651" s="7"/>
      <c r="V651" s="7"/>
      <c r="W651" s="7"/>
      <c r="X651" s="7"/>
      <c r="Y651" s="7"/>
      <c r="Z651" s="7"/>
      <c r="AA651" s="7"/>
      <c r="AB651" s="7"/>
    </row>
    <row r="652" spans="1:28" ht="15.75" customHeight="1">
      <c r="A652" s="3"/>
      <c r="B652" s="7"/>
      <c r="C652" s="3"/>
      <c r="D652" s="3"/>
      <c r="E652" s="3"/>
      <c r="F652" s="34"/>
      <c r="G652" s="34"/>
      <c r="H652" s="34"/>
      <c r="I652" s="7"/>
      <c r="J652" s="7"/>
      <c r="K652" s="7"/>
      <c r="L652" s="7"/>
      <c r="M652" s="7"/>
      <c r="N652" s="7"/>
      <c r="O652" s="7"/>
      <c r="P652" s="7"/>
      <c r="Q652" s="7"/>
      <c r="R652" s="7"/>
      <c r="S652" s="7"/>
      <c r="T652" s="7"/>
      <c r="U652" s="7"/>
      <c r="V652" s="7"/>
      <c r="W652" s="7"/>
      <c r="X652" s="7"/>
      <c r="Y652" s="7"/>
      <c r="Z652" s="7"/>
      <c r="AA652" s="7"/>
      <c r="AB652" s="7"/>
    </row>
    <row r="653" spans="1:28" ht="15.75" customHeight="1">
      <c r="A653" s="3"/>
      <c r="B653" s="7"/>
      <c r="C653" s="3"/>
      <c r="D653" s="3"/>
      <c r="E653" s="3"/>
      <c r="F653" s="34"/>
      <c r="G653" s="34"/>
      <c r="H653" s="34"/>
      <c r="I653" s="7"/>
      <c r="J653" s="7"/>
      <c r="K653" s="7"/>
      <c r="L653" s="7"/>
      <c r="M653" s="7"/>
      <c r="N653" s="7"/>
      <c r="O653" s="7"/>
      <c r="P653" s="7"/>
      <c r="Q653" s="7"/>
      <c r="R653" s="7"/>
      <c r="S653" s="7"/>
      <c r="T653" s="7"/>
      <c r="U653" s="7"/>
      <c r="V653" s="7"/>
      <c r="W653" s="7"/>
      <c r="X653" s="7"/>
      <c r="Y653" s="7"/>
      <c r="Z653" s="7"/>
      <c r="AA653" s="7"/>
      <c r="AB653" s="7"/>
    </row>
    <row r="654" spans="1:28" ht="15.75" customHeight="1">
      <c r="A654" s="3"/>
      <c r="B654" s="7"/>
      <c r="C654" s="3"/>
      <c r="D654" s="3"/>
      <c r="E654" s="3"/>
      <c r="F654" s="34"/>
      <c r="G654" s="34"/>
      <c r="H654" s="34"/>
      <c r="I654" s="7"/>
      <c r="J654" s="7"/>
      <c r="K654" s="7"/>
      <c r="L654" s="7"/>
      <c r="M654" s="7"/>
      <c r="N654" s="7"/>
      <c r="O654" s="7"/>
      <c r="P654" s="7"/>
      <c r="Q654" s="7"/>
      <c r="R654" s="7"/>
      <c r="S654" s="7"/>
      <c r="T654" s="7"/>
      <c r="U654" s="7"/>
      <c r="V654" s="7"/>
      <c r="W654" s="7"/>
      <c r="X654" s="7"/>
      <c r="Y654" s="7"/>
      <c r="Z654" s="7"/>
      <c r="AA654" s="7"/>
      <c r="AB654" s="7"/>
    </row>
    <row r="655" spans="1:28" ht="15.75" customHeight="1">
      <c r="A655" s="3"/>
      <c r="B655" s="7"/>
      <c r="C655" s="3"/>
      <c r="D655" s="3"/>
      <c r="E655" s="3"/>
      <c r="F655" s="34"/>
      <c r="G655" s="34"/>
      <c r="H655" s="34"/>
      <c r="I655" s="7"/>
      <c r="J655" s="7"/>
      <c r="K655" s="7"/>
      <c r="L655" s="7"/>
      <c r="M655" s="7"/>
      <c r="N655" s="7"/>
      <c r="O655" s="7"/>
      <c r="P655" s="7"/>
      <c r="Q655" s="7"/>
      <c r="R655" s="7"/>
      <c r="S655" s="7"/>
      <c r="T655" s="7"/>
      <c r="U655" s="7"/>
      <c r="V655" s="7"/>
      <c r="W655" s="7"/>
      <c r="X655" s="7"/>
      <c r="Y655" s="7"/>
      <c r="Z655" s="7"/>
      <c r="AA655" s="7"/>
      <c r="AB655" s="7"/>
    </row>
    <row r="656" spans="1:28" ht="15.75" customHeight="1">
      <c r="A656" s="3"/>
      <c r="B656" s="7"/>
      <c r="C656" s="3"/>
      <c r="D656" s="3"/>
      <c r="E656" s="3"/>
      <c r="F656" s="34"/>
      <c r="G656" s="34"/>
      <c r="H656" s="34"/>
      <c r="I656" s="7"/>
      <c r="J656" s="7"/>
      <c r="K656" s="7"/>
      <c r="L656" s="7"/>
      <c r="M656" s="7"/>
      <c r="N656" s="7"/>
      <c r="O656" s="7"/>
      <c r="P656" s="7"/>
      <c r="Q656" s="7"/>
      <c r="R656" s="7"/>
      <c r="S656" s="7"/>
      <c r="T656" s="7"/>
      <c r="U656" s="7"/>
      <c r="V656" s="7"/>
      <c r="W656" s="7"/>
      <c r="X656" s="7"/>
      <c r="Y656" s="7"/>
      <c r="Z656" s="7"/>
      <c r="AA656" s="7"/>
      <c r="AB656" s="7"/>
    </row>
    <row r="657" spans="1:28" ht="15.75" customHeight="1">
      <c r="A657" s="3"/>
      <c r="B657" s="7"/>
      <c r="C657" s="3"/>
      <c r="D657" s="3"/>
      <c r="E657" s="3"/>
      <c r="F657" s="34"/>
      <c r="G657" s="34"/>
      <c r="H657" s="34"/>
      <c r="I657" s="7"/>
      <c r="J657" s="7"/>
      <c r="K657" s="7"/>
      <c r="L657" s="7"/>
      <c r="M657" s="7"/>
      <c r="N657" s="7"/>
      <c r="O657" s="7"/>
      <c r="P657" s="7"/>
      <c r="Q657" s="7"/>
      <c r="R657" s="7"/>
      <c r="S657" s="7"/>
      <c r="T657" s="7"/>
      <c r="U657" s="7"/>
      <c r="V657" s="7"/>
      <c r="W657" s="7"/>
      <c r="X657" s="7"/>
      <c r="Y657" s="7"/>
      <c r="Z657" s="7"/>
      <c r="AA657" s="7"/>
      <c r="AB657" s="7"/>
    </row>
    <row r="658" spans="1:28" ht="15.75" customHeight="1">
      <c r="A658" s="3"/>
      <c r="B658" s="7"/>
      <c r="C658" s="3"/>
      <c r="D658" s="3"/>
      <c r="E658" s="3"/>
      <c r="F658" s="34"/>
      <c r="G658" s="34"/>
      <c r="H658" s="34"/>
      <c r="I658" s="7"/>
      <c r="J658" s="7"/>
      <c r="K658" s="7"/>
      <c r="L658" s="7"/>
      <c r="M658" s="7"/>
      <c r="N658" s="7"/>
      <c r="O658" s="7"/>
      <c r="P658" s="7"/>
      <c r="Q658" s="7"/>
      <c r="R658" s="7"/>
      <c r="S658" s="7"/>
      <c r="T658" s="7"/>
      <c r="U658" s="7"/>
      <c r="V658" s="7"/>
      <c r="W658" s="7"/>
      <c r="X658" s="7"/>
      <c r="Y658" s="7"/>
      <c r="Z658" s="7"/>
      <c r="AA658" s="7"/>
      <c r="AB658" s="7"/>
    </row>
    <row r="659" spans="1:28" ht="15.75" customHeight="1">
      <c r="A659" s="3"/>
      <c r="B659" s="7"/>
      <c r="C659" s="3"/>
      <c r="D659" s="3"/>
      <c r="E659" s="3"/>
      <c r="F659" s="34"/>
      <c r="G659" s="34"/>
      <c r="H659" s="34"/>
      <c r="I659" s="7"/>
      <c r="J659" s="7"/>
      <c r="K659" s="7"/>
      <c r="L659" s="7"/>
      <c r="M659" s="7"/>
      <c r="N659" s="7"/>
      <c r="O659" s="7"/>
      <c r="P659" s="7"/>
      <c r="Q659" s="7"/>
      <c r="R659" s="7"/>
      <c r="S659" s="7"/>
      <c r="T659" s="7"/>
      <c r="U659" s="7"/>
      <c r="V659" s="7"/>
      <c r="W659" s="7"/>
      <c r="X659" s="7"/>
      <c r="Y659" s="7"/>
      <c r="Z659" s="7"/>
      <c r="AA659" s="7"/>
      <c r="AB659" s="7"/>
    </row>
    <row r="660" spans="1:28" ht="15.75" customHeight="1">
      <c r="A660" s="3"/>
      <c r="B660" s="7"/>
      <c r="C660" s="3"/>
      <c r="D660" s="3"/>
      <c r="E660" s="3"/>
      <c r="F660" s="34"/>
      <c r="G660" s="34"/>
      <c r="H660" s="34"/>
      <c r="I660" s="7"/>
      <c r="J660" s="7"/>
      <c r="K660" s="7"/>
      <c r="L660" s="7"/>
      <c r="M660" s="7"/>
      <c r="N660" s="7"/>
      <c r="O660" s="7"/>
      <c r="P660" s="7"/>
      <c r="Q660" s="7"/>
      <c r="R660" s="7"/>
      <c r="S660" s="7"/>
      <c r="T660" s="7"/>
      <c r="U660" s="7"/>
      <c r="V660" s="7"/>
      <c r="W660" s="7"/>
      <c r="X660" s="7"/>
      <c r="Y660" s="7"/>
      <c r="Z660" s="7"/>
      <c r="AA660" s="7"/>
      <c r="AB660" s="7"/>
    </row>
    <row r="661" spans="1:28" ht="15.75" customHeight="1">
      <c r="A661" s="3"/>
      <c r="B661" s="7"/>
      <c r="C661" s="3"/>
      <c r="D661" s="3"/>
      <c r="E661" s="3"/>
      <c r="F661" s="34"/>
      <c r="G661" s="34"/>
      <c r="H661" s="34"/>
      <c r="I661" s="7"/>
      <c r="J661" s="7"/>
      <c r="K661" s="7"/>
      <c r="L661" s="7"/>
      <c r="M661" s="7"/>
      <c r="N661" s="7"/>
      <c r="O661" s="7"/>
      <c r="P661" s="7"/>
      <c r="Q661" s="7"/>
      <c r="R661" s="7"/>
      <c r="S661" s="7"/>
      <c r="T661" s="7"/>
      <c r="U661" s="7"/>
      <c r="V661" s="7"/>
      <c r="W661" s="7"/>
      <c r="X661" s="7"/>
      <c r="Y661" s="7"/>
      <c r="Z661" s="7"/>
      <c r="AA661" s="7"/>
      <c r="AB661" s="7"/>
    </row>
    <row r="662" spans="1:28" ht="15.75" customHeight="1">
      <c r="A662" s="3"/>
      <c r="B662" s="7"/>
      <c r="C662" s="3"/>
      <c r="D662" s="3"/>
      <c r="E662" s="3"/>
      <c r="F662" s="34"/>
      <c r="G662" s="34"/>
      <c r="H662" s="34"/>
      <c r="I662" s="7"/>
      <c r="J662" s="7"/>
      <c r="K662" s="7"/>
      <c r="L662" s="7"/>
      <c r="M662" s="7"/>
      <c r="N662" s="7"/>
      <c r="O662" s="7"/>
      <c r="P662" s="7"/>
      <c r="Q662" s="7"/>
      <c r="R662" s="7"/>
      <c r="S662" s="7"/>
      <c r="T662" s="7"/>
      <c r="U662" s="7"/>
      <c r="V662" s="7"/>
      <c r="W662" s="7"/>
      <c r="X662" s="7"/>
      <c r="Y662" s="7"/>
      <c r="Z662" s="7"/>
      <c r="AA662" s="7"/>
      <c r="AB662" s="7"/>
    </row>
    <row r="663" spans="1:28" ht="15.75" customHeight="1">
      <c r="A663" s="3"/>
      <c r="B663" s="7"/>
      <c r="C663" s="3"/>
      <c r="D663" s="3"/>
      <c r="E663" s="3"/>
      <c r="F663" s="34"/>
      <c r="G663" s="34"/>
      <c r="H663" s="34"/>
      <c r="I663" s="7"/>
      <c r="J663" s="7"/>
      <c r="K663" s="7"/>
      <c r="L663" s="7"/>
      <c r="M663" s="7"/>
      <c r="N663" s="7"/>
      <c r="O663" s="7"/>
      <c r="P663" s="7"/>
      <c r="Q663" s="7"/>
      <c r="R663" s="7"/>
      <c r="S663" s="7"/>
      <c r="T663" s="7"/>
      <c r="U663" s="7"/>
      <c r="V663" s="7"/>
      <c r="W663" s="7"/>
      <c r="X663" s="7"/>
      <c r="Y663" s="7"/>
      <c r="Z663" s="7"/>
      <c r="AA663" s="7"/>
      <c r="AB663" s="7"/>
    </row>
    <row r="664" spans="1:28" ht="15.75" customHeight="1">
      <c r="A664" s="3"/>
      <c r="B664" s="7"/>
      <c r="C664" s="3"/>
      <c r="D664" s="3"/>
      <c r="E664" s="3"/>
      <c r="F664" s="34"/>
      <c r="G664" s="34"/>
      <c r="H664" s="34"/>
      <c r="I664" s="7"/>
      <c r="J664" s="7"/>
      <c r="K664" s="7"/>
      <c r="L664" s="7"/>
      <c r="M664" s="7"/>
      <c r="N664" s="7"/>
      <c r="O664" s="7"/>
      <c r="P664" s="7"/>
      <c r="Q664" s="7"/>
      <c r="R664" s="7"/>
      <c r="S664" s="7"/>
      <c r="T664" s="7"/>
      <c r="U664" s="7"/>
      <c r="V664" s="7"/>
      <c r="W664" s="7"/>
      <c r="X664" s="7"/>
      <c r="Y664" s="7"/>
      <c r="Z664" s="7"/>
      <c r="AA664" s="7"/>
      <c r="AB664" s="7"/>
    </row>
    <row r="665" spans="1:28" ht="15.75" customHeight="1">
      <c r="A665" s="3"/>
      <c r="B665" s="7"/>
      <c r="C665" s="3"/>
      <c r="D665" s="3"/>
      <c r="E665" s="3"/>
      <c r="F665" s="34"/>
      <c r="G665" s="34"/>
      <c r="H665" s="34"/>
      <c r="I665" s="7"/>
      <c r="J665" s="7"/>
      <c r="K665" s="7"/>
      <c r="L665" s="7"/>
      <c r="M665" s="7"/>
      <c r="N665" s="7"/>
      <c r="O665" s="7"/>
      <c r="P665" s="7"/>
      <c r="Q665" s="7"/>
      <c r="R665" s="7"/>
      <c r="S665" s="7"/>
      <c r="T665" s="7"/>
      <c r="U665" s="7"/>
      <c r="V665" s="7"/>
      <c r="W665" s="7"/>
      <c r="X665" s="7"/>
      <c r="Y665" s="7"/>
      <c r="Z665" s="7"/>
      <c r="AA665" s="7"/>
      <c r="AB665" s="7"/>
    </row>
    <row r="666" spans="1:28" ht="15.75" customHeight="1">
      <c r="A666" s="3"/>
      <c r="B666" s="7"/>
      <c r="C666" s="3"/>
      <c r="D666" s="3"/>
      <c r="E666" s="3"/>
      <c r="F666" s="34"/>
      <c r="G666" s="34"/>
      <c r="H666" s="34"/>
      <c r="I666" s="7"/>
      <c r="J666" s="7"/>
      <c r="K666" s="7"/>
      <c r="L666" s="7"/>
      <c r="M666" s="7"/>
      <c r="N666" s="7"/>
      <c r="O666" s="7"/>
      <c r="P666" s="7"/>
      <c r="Q666" s="7"/>
      <c r="R666" s="7"/>
      <c r="S666" s="7"/>
      <c r="T666" s="7"/>
      <c r="U666" s="7"/>
      <c r="V666" s="7"/>
      <c r="W666" s="7"/>
      <c r="X666" s="7"/>
      <c r="Y666" s="7"/>
      <c r="Z666" s="7"/>
      <c r="AA666" s="7"/>
      <c r="AB666" s="7"/>
    </row>
    <row r="667" spans="1:28" ht="15.75" customHeight="1">
      <c r="A667" s="3"/>
      <c r="B667" s="7"/>
      <c r="C667" s="3"/>
      <c r="D667" s="3"/>
      <c r="E667" s="3"/>
      <c r="F667" s="34"/>
      <c r="G667" s="34"/>
      <c r="H667" s="34"/>
      <c r="I667" s="7"/>
      <c r="J667" s="7"/>
      <c r="K667" s="7"/>
      <c r="L667" s="7"/>
      <c r="M667" s="7"/>
      <c r="N667" s="7"/>
      <c r="O667" s="7"/>
      <c r="P667" s="7"/>
      <c r="Q667" s="7"/>
      <c r="R667" s="7"/>
      <c r="S667" s="7"/>
      <c r="T667" s="7"/>
      <c r="U667" s="7"/>
      <c r="V667" s="7"/>
      <c r="W667" s="7"/>
      <c r="X667" s="7"/>
      <c r="Y667" s="7"/>
      <c r="Z667" s="7"/>
      <c r="AA667" s="7"/>
      <c r="AB667" s="7"/>
    </row>
    <row r="668" spans="1:28" ht="15.75" customHeight="1">
      <c r="A668" s="3"/>
      <c r="B668" s="7"/>
      <c r="C668" s="3"/>
      <c r="D668" s="3"/>
      <c r="E668" s="3"/>
      <c r="F668" s="34"/>
      <c r="G668" s="34"/>
      <c r="H668" s="34"/>
      <c r="I668" s="7"/>
      <c r="J668" s="7"/>
      <c r="K668" s="7"/>
      <c r="L668" s="7"/>
      <c r="M668" s="7"/>
      <c r="N668" s="7"/>
      <c r="O668" s="7"/>
      <c r="P668" s="7"/>
      <c r="Q668" s="7"/>
      <c r="R668" s="7"/>
      <c r="S668" s="7"/>
      <c r="T668" s="7"/>
      <c r="U668" s="7"/>
      <c r="V668" s="7"/>
      <c r="W668" s="7"/>
      <c r="X668" s="7"/>
      <c r="Y668" s="7"/>
      <c r="Z668" s="7"/>
      <c r="AA668" s="7"/>
      <c r="AB668" s="7"/>
    </row>
    <row r="669" spans="1:28" ht="15.75" customHeight="1">
      <c r="A669" s="3"/>
      <c r="B669" s="7"/>
      <c r="C669" s="3"/>
      <c r="D669" s="3"/>
      <c r="E669" s="3"/>
      <c r="F669" s="34"/>
      <c r="G669" s="34"/>
      <c r="H669" s="34"/>
      <c r="I669" s="7"/>
      <c r="J669" s="7"/>
      <c r="K669" s="7"/>
      <c r="L669" s="7"/>
      <c r="M669" s="7"/>
      <c r="N669" s="7"/>
      <c r="O669" s="7"/>
      <c r="P669" s="7"/>
      <c r="Q669" s="7"/>
      <c r="R669" s="7"/>
      <c r="S669" s="7"/>
      <c r="T669" s="7"/>
      <c r="U669" s="7"/>
      <c r="V669" s="7"/>
      <c r="W669" s="7"/>
      <c r="X669" s="7"/>
      <c r="Y669" s="7"/>
      <c r="Z669" s="7"/>
      <c r="AA669" s="7"/>
      <c r="AB669" s="7"/>
    </row>
    <row r="670" spans="1:28" ht="15.75" customHeight="1">
      <c r="A670" s="3"/>
      <c r="B670" s="7"/>
      <c r="C670" s="3"/>
      <c r="D670" s="3"/>
      <c r="E670" s="3"/>
      <c r="F670" s="34"/>
      <c r="G670" s="34"/>
      <c r="H670" s="34"/>
      <c r="I670" s="7"/>
      <c r="J670" s="7"/>
      <c r="K670" s="7"/>
      <c r="L670" s="7"/>
      <c r="M670" s="7"/>
      <c r="N670" s="7"/>
      <c r="O670" s="7"/>
      <c r="P670" s="7"/>
      <c r="Q670" s="7"/>
      <c r="R670" s="7"/>
      <c r="S670" s="7"/>
      <c r="T670" s="7"/>
      <c r="U670" s="7"/>
      <c r="V670" s="7"/>
      <c r="W670" s="7"/>
      <c r="X670" s="7"/>
      <c r="Y670" s="7"/>
      <c r="Z670" s="7"/>
      <c r="AA670" s="7"/>
      <c r="AB670" s="7"/>
    </row>
    <row r="671" spans="1:28" ht="15.75" customHeight="1">
      <c r="A671" s="3"/>
      <c r="B671" s="7"/>
      <c r="C671" s="3"/>
      <c r="D671" s="3"/>
      <c r="E671" s="3"/>
      <c r="F671" s="34"/>
      <c r="G671" s="34"/>
      <c r="H671" s="34"/>
      <c r="I671" s="7"/>
      <c r="J671" s="7"/>
      <c r="K671" s="7"/>
      <c r="L671" s="7"/>
      <c r="M671" s="7"/>
      <c r="N671" s="7"/>
      <c r="O671" s="7"/>
      <c r="P671" s="7"/>
      <c r="Q671" s="7"/>
      <c r="R671" s="7"/>
      <c r="S671" s="7"/>
      <c r="T671" s="7"/>
      <c r="U671" s="7"/>
      <c r="V671" s="7"/>
      <c r="W671" s="7"/>
      <c r="X671" s="7"/>
      <c r="Y671" s="7"/>
      <c r="Z671" s="7"/>
      <c r="AA671" s="7"/>
      <c r="AB671" s="7"/>
    </row>
    <row r="672" spans="1:28" ht="15.75" customHeight="1">
      <c r="A672" s="3"/>
      <c r="B672" s="7"/>
      <c r="C672" s="3"/>
      <c r="D672" s="3"/>
      <c r="E672" s="3"/>
      <c r="F672" s="34"/>
      <c r="G672" s="34"/>
      <c r="H672" s="34"/>
      <c r="I672" s="7"/>
      <c r="J672" s="7"/>
      <c r="K672" s="7"/>
      <c r="L672" s="7"/>
      <c r="M672" s="7"/>
      <c r="N672" s="7"/>
      <c r="O672" s="7"/>
      <c r="P672" s="7"/>
      <c r="Q672" s="7"/>
      <c r="R672" s="7"/>
      <c r="S672" s="7"/>
      <c r="T672" s="7"/>
      <c r="U672" s="7"/>
      <c r="V672" s="7"/>
      <c r="W672" s="7"/>
      <c r="X672" s="7"/>
      <c r="Y672" s="7"/>
      <c r="Z672" s="7"/>
      <c r="AA672" s="7"/>
      <c r="AB672" s="7"/>
    </row>
    <row r="673" spans="1:28" ht="15.75" customHeight="1">
      <c r="A673" s="3"/>
      <c r="B673" s="7"/>
      <c r="C673" s="3"/>
      <c r="D673" s="3"/>
      <c r="E673" s="3"/>
      <c r="F673" s="34"/>
      <c r="G673" s="34"/>
      <c r="H673" s="34"/>
      <c r="I673" s="7"/>
      <c r="J673" s="7"/>
      <c r="K673" s="7"/>
      <c r="L673" s="7"/>
      <c r="M673" s="7"/>
      <c r="N673" s="7"/>
      <c r="O673" s="7"/>
      <c r="P673" s="7"/>
      <c r="Q673" s="7"/>
      <c r="R673" s="7"/>
      <c r="S673" s="7"/>
      <c r="T673" s="7"/>
      <c r="U673" s="7"/>
      <c r="V673" s="7"/>
      <c r="W673" s="7"/>
      <c r="X673" s="7"/>
      <c r="Y673" s="7"/>
      <c r="Z673" s="7"/>
      <c r="AA673" s="7"/>
      <c r="AB673" s="7"/>
    </row>
    <row r="674" spans="1:28" ht="15.75" customHeight="1">
      <c r="A674" s="3"/>
      <c r="B674" s="7"/>
      <c r="C674" s="3"/>
      <c r="D674" s="3"/>
      <c r="E674" s="3"/>
      <c r="F674" s="34"/>
      <c r="G674" s="34"/>
      <c r="H674" s="34"/>
      <c r="I674" s="7"/>
      <c r="J674" s="7"/>
      <c r="K674" s="7"/>
      <c r="L674" s="7"/>
      <c r="M674" s="7"/>
      <c r="N674" s="7"/>
      <c r="O674" s="7"/>
      <c r="P674" s="7"/>
      <c r="Q674" s="7"/>
      <c r="R674" s="7"/>
      <c r="S674" s="7"/>
      <c r="T674" s="7"/>
      <c r="U674" s="7"/>
      <c r="V674" s="7"/>
      <c r="W674" s="7"/>
      <c r="X674" s="7"/>
      <c r="Y674" s="7"/>
      <c r="Z674" s="7"/>
      <c r="AA674" s="7"/>
      <c r="AB674" s="7"/>
    </row>
    <row r="675" spans="1:28" ht="15.75" customHeight="1">
      <c r="A675" s="3"/>
      <c r="B675" s="7"/>
      <c r="C675" s="3"/>
      <c r="D675" s="3"/>
      <c r="E675" s="3"/>
      <c r="F675" s="34"/>
      <c r="G675" s="34"/>
      <c r="H675" s="34"/>
      <c r="I675" s="7"/>
      <c r="J675" s="7"/>
      <c r="K675" s="7"/>
      <c r="L675" s="7"/>
      <c r="M675" s="7"/>
      <c r="N675" s="7"/>
      <c r="O675" s="7"/>
      <c r="P675" s="7"/>
      <c r="Q675" s="7"/>
      <c r="R675" s="7"/>
      <c r="S675" s="7"/>
      <c r="T675" s="7"/>
      <c r="U675" s="7"/>
      <c r="V675" s="7"/>
      <c r="W675" s="7"/>
      <c r="X675" s="7"/>
      <c r="Y675" s="7"/>
      <c r="Z675" s="7"/>
      <c r="AA675" s="7"/>
      <c r="AB675" s="7"/>
    </row>
    <row r="676" spans="1:28" ht="15.75" customHeight="1">
      <c r="A676" s="3"/>
      <c r="B676" s="7"/>
      <c r="C676" s="3"/>
      <c r="D676" s="3"/>
      <c r="E676" s="3"/>
      <c r="F676" s="34"/>
      <c r="G676" s="34"/>
      <c r="H676" s="34"/>
      <c r="I676" s="7"/>
      <c r="J676" s="7"/>
      <c r="K676" s="7"/>
      <c r="L676" s="7"/>
      <c r="M676" s="7"/>
      <c r="N676" s="7"/>
      <c r="O676" s="7"/>
      <c r="P676" s="7"/>
      <c r="Q676" s="7"/>
      <c r="R676" s="7"/>
      <c r="S676" s="7"/>
      <c r="T676" s="7"/>
      <c r="U676" s="7"/>
      <c r="V676" s="7"/>
      <c r="W676" s="7"/>
      <c r="X676" s="7"/>
      <c r="Y676" s="7"/>
      <c r="Z676" s="7"/>
      <c r="AA676" s="7"/>
      <c r="AB676" s="7"/>
    </row>
    <row r="677" spans="1:28" ht="15.75" customHeight="1">
      <c r="A677" s="3"/>
      <c r="B677" s="7"/>
      <c r="C677" s="3"/>
      <c r="D677" s="3"/>
      <c r="E677" s="3"/>
      <c r="F677" s="34"/>
      <c r="G677" s="34"/>
      <c r="H677" s="34"/>
      <c r="I677" s="7"/>
      <c r="J677" s="7"/>
      <c r="K677" s="7"/>
      <c r="L677" s="7"/>
      <c r="M677" s="7"/>
      <c r="N677" s="7"/>
      <c r="O677" s="7"/>
      <c r="P677" s="7"/>
      <c r="Q677" s="7"/>
      <c r="R677" s="7"/>
      <c r="S677" s="7"/>
      <c r="T677" s="7"/>
      <c r="U677" s="7"/>
      <c r="V677" s="7"/>
      <c r="W677" s="7"/>
      <c r="X677" s="7"/>
      <c r="Y677" s="7"/>
      <c r="Z677" s="7"/>
      <c r="AA677" s="7"/>
      <c r="AB677" s="7"/>
    </row>
    <row r="678" spans="1:28" ht="15.75" customHeight="1">
      <c r="A678" s="3"/>
      <c r="B678" s="7"/>
      <c r="C678" s="3"/>
      <c r="D678" s="3"/>
      <c r="E678" s="3"/>
      <c r="F678" s="34"/>
      <c r="G678" s="34"/>
      <c r="H678" s="34"/>
      <c r="I678" s="7"/>
      <c r="J678" s="7"/>
      <c r="K678" s="7"/>
      <c r="L678" s="7"/>
      <c r="M678" s="7"/>
      <c r="N678" s="7"/>
      <c r="O678" s="7"/>
      <c r="P678" s="7"/>
      <c r="Q678" s="7"/>
      <c r="R678" s="7"/>
      <c r="S678" s="7"/>
      <c r="T678" s="7"/>
      <c r="U678" s="7"/>
      <c r="V678" s="7"/>
      <c r="W678" s="7"/>
      <c r="X678" s="7"/>
      <c r="Y678" s="7"/>
      <c r="Z678" s="7"/>
      <c r="AA678" s="7"/>
      <c r="AB678" s="7"/>
    </row>
    <row r="679" spans="1:28" ht="15.75" customHeight="1">
      <c r="A679" s="3"/>
      <c r="B679" s="7"/>
      <c r="C679" s="3"/>
      <c r="D679" s="3"/>
      <c r="E679" s="3"/>
      <c r="F679" s="34"/>
      <c r="G679" s="34"/>
      <c r="H679" s="34"/>
      <c r="I679" s="7"/>
      <c r="J679" s="7"/>
      <c r="K679" s="7"/>
      <c r="L679" s="7"/>
      <c r="M679" s="7"/>
      <c r="N679" s="7"/>
      <c r="O679" s="7"/>
      <c r="P679" s="7"/>
      <c r="Q679" s="7"/>
      <c r="R679" s="7"/>
      <c r="S679" s="7"/>
      <c r="T679" s="7"/>
      <c r="U679" s="7"/>
      <c r="V679" s="7"/>
      <c r="W679" s="7"/>
      <c r="X679" s="7"/>
      <c r="Y679" s="7"/>
      <c r="Z679" s="7"/>
      <c r="AA679" s="7"/>
      <c r="AB679" s="7"/>
    </row>
    <row r="680" spans="1:28" ht="15.75" customHeight="1">
      <c r="A680" s="3"/>
      <c r="B680" s="7"/>
      <c r="C680" s="3"/>
      <c r="D680" s="3"/>
      <c r="E680" s="3"/>
      <c r="F680" s="34"/>
      <c r="G680" s="34"/>
      <c r="H680" s="34"/>
      <c r="I680" s="7"/>
      <c r="J680" s="7"/>
      <c r="K680" s="7"/>
      <c r="L680" s="7"/>
      <c r="M680" s="7"/>
      <c r="N680" s="7"/>
      <c r="O680" s="7"/>
      <c r="P680" s="7"/>
      <c r="Q680" s="7"/>
      <c r="R680" s="7"/>
      <c r="S680" s="7"/>
      <c r="T680" s="7"/>
      <c r="U680" s="7"/>
      <c r="V680" s="7"/>
      <c r="W680" s="7"/>
      <c r="X680" s="7"/>
      <c r="Y680" s="7"/>
      <c r="Z680" s="7"/>
      <c r="AA680" s="7"/>
      <c r="AB680" s="7"/>
    </row>
    <row r="681" spans="1:28" ht="15.75" customHeight="1">
      <c r="A681" s="3"/>
      <c r="B681" s="7"/>
      <c r="C681" s="3"/>
      <c r="D681" s="3"/>
      <c r="E681" s="3"/>
      <c r="F681" s="34"/>
      <c r="G681" s="34"/>
      <c r="H681" s="34"/>
      <c r="I681" s="7"/>
      <c r="J681" s="7"/>
      <c r="K681" s="7"/>
      <c r="L681" s="7"/>
      <c r="M681" s="7"/>
      <c r="N681" s="7"/>
      <c r="O681" s="7"/>
      <c r="P681" s="7"/>
      <c r="Q681" s="7"/>
      <c r="R681" s="7"/>
      <c r="S681" s="7"/>
      <c r="T681" s="7"/>
      <c r="U681" s="7"/>
      <c r="V681" s="7"/>
      <c r="W681" s="7"/>
      <c r="X681" s="7"/>
      <c r="Y681" s="7"/>
      <c r="Z681" s="7"/>
      <c r="AA681" s="7"/>
      <c r="AB681" s="7"/>
    </row>
    <row r="682" spans="1:28" ht="15.75" customHeight="1">
      <c r="A682" s="3"/>
      <c r="B682" s="7"/>
      <c r="C682" s="3"/>
      <c r="D682" s="3"/>
      <c r="E682" s="3"/>
      <c r="F682" s="34"/>
      <c r="G682" s="34"/>
      <c r="H682" s="34"/>
      <c r="I682" s="7"/>
      <c r="J682" s="7"/>
      <c r="K682" s="7"/>
      <c r="L682" s="7"/>
      <c r="M682" s="7"/>
      <c r="N682" s="7"/>
      <c r="O682" s="7"/>
      <c r="P682" s="7"/>
      <c r="Q682" s="7"/>
      <c r="R682" s="7"/>
      <c r="S682" s="7"/>
      <c r="T682" s="7"/>
      <c r="U682" s="7"/>
      <c r="V682" s="7"/>
      <c r="W682" s="7"/>
      <c r="X682" s="7"/>
      <c r="Y682" s="7"/>
      <c r="Z682" s="7"/>
      <c r="AA682" s="7"/>
      <c r="AB682" s="7"/>
    </row>
    <row r="683" spans="1:28" ht="15.75" customHeight="1">
      <c r="A683" s="3"/>
      <c r="B683" s="7"/>
      <c r="C683" s="3"/>
      <c r="D683" s="3"/>
      <c r="E683" s="3"/>
      <c r="F683" s="34"/>
      <c r="G683" s="34"/>
      <c r="H683" s="34"/>
      <c r="I683" s="7"/>
      <c r="J683" s="7"/>
      <c r="K683" s="7"/>
      <c r="L683" s="7"/>
      <c r="M683" s="7"/>
      <c r="N683" s="7"/>
      <c r="O683" s="7"/>
      <c r="P683" s="7"/>
      <c r="Q683" s="7"/>
      <c r="R683" s="7"/>
      <c r="S683" s="7"/>
      <c r="T683" s="7"/>
      <c r="U683" s="7"/>
      <c r="V683" s="7"/>
      <c r="W683" s="7"/>
      <c r="X683" s="7"/>
      <c r="Y683" s="7"/>
      <c r="Z683" s="7"/>
      <c r="AA683" s="7"/>
      <c r="AB683" s="7"/>
    </row>
    <row r="684" spans="1:28" ht="15.75" customHeight="1">
      <c r="A684" s="3"/>
      <c r="B684" s="7"/>
      <c r="C684" s="3"/>
      <c r="D684" s="3"/>
      <c r="E684" s="3"/>
      <c r="F684" s="34"/>
      <c r="G684" s="34"/>
      <c r="H684" s="34"/>
      <c r="I684" s="7"/>
      <c r="J684" s="7"/>
      <c r="K684" s="7"/>
      <c r="L684" s="7"/>
      <c r="M684" s="7"/>
      <c r="N684" s="7"/>
      <c r="O684" s="7"/>
      <c r="P684" s="7"/>
      <c r="Q684" s="7"/>
      <c r="R684" s="7"/>
      <c r="S684" s="7"/>
      <c r="T684" s="7"/>
      <c r="U684" s="7"/>
      <c r="V684" s="7"/>
      <c r="W684" s="7"/>
      <c r="X684" s="7"/>
      <c r="Y684" s="7"/>
      <c r="Z684" s="7"/>
      <c r="AA684" s="7"/>
      <c r="AB684" s="7"/>
    </row>
    <row r="685" spans="1:28" ht="15.75" customHeight="1">
      <c r="A685" s="3"/>
      <c r="B685" s="7"/>
      <c r="C685" s="3"/>
      <c r="D685" s="3"/>
      <c r="E685" s="3"/>
      <c r="F685" s="34"/>
      <c r="G685" s="34"/>
      <c r="H685" s="34"/>
      <c r="I685" s="7"/>
      <c r="J685" s="7"/>
      <c r="K685" s="7"/>
      <c r="L685" s="7"/>
      <c r="M685" s="7"/>
      <c r="N685" s="7"/>
      <c r="O685" s="7"/>
      <c r="P685" s="7"/>
      <c r="Q685" s="7"/>
      <c r="R685" s="7"/>
      <c r="S685" s="7"/>
      <c r="T685" s="7"/>
      <c r="U685" s="7"/>
      <c r="V685" s="7"/>
      <c r="W685" s="7"/>
      <c r="X685" s="7"/>
      <c r="Y685" s="7"/>
      <c r="Z685" s="7"/>
      <c r="AA685" s="7"/>
      <c r="AB685" s="7"/>
    </row>
    <row r="686" spans="1:28" ht="15.75" customHeight="1">
      <c r="A686" s="3"/>
      <c r="B686" s="7"/>
      <c r="C686" s="3"/>
      <c r="D686" s="3"/>
      <c r="E686" s="3"/>
      <c r="F686" s="34"/>
      <c r="G686" s="34"/>
      <c r="H686" s="34"/>
      <c r="I686" s="7"/>
      <c r="J686" s="7"/>
      <c r="K686" s="7"/>
      <c r="L686" s="7"/>
      <c r="M686" s="7"/>
      <c r="N686" s="7"/>
      <c r="O686" s="7"/>
      <c r="P686" s="7"/>
      <c r="Q686" s="7"/>
      <c r="R686" s="7"/>
      <c r="S686" s="7"/>
      <c r="T686" s="7"/>
      <c r="U686" s="7"/>
      <c r="V686" s="7"/>
      <c r="W686" s="7"/>
      <c r="X686" s="7"/>
      <c r="Y686" s="7"/>
      <c r="Z686" s="7"/>
      <c r="AA686" s="7"/>
      <c r="AB686" s="7"/>
    </row>
    <row r="687" spans="1:28" ht="15.75" customHeight="1">
      <c r="A687" s="3"/>
      <c r="B687" s="7"/>
      <c r="C687" s="3"/>
      <c r="D687" s="3"/>
      <c r="E687" s="3"/>
      <c r="F687" s="34"/>
      <c r="G687" s="34"/>
      <c r="H687" s="34"/>
      <c r="I687" s="7"/>
      <c r="J687" s="7"/>
      <c r="K687" s="7"/>
      <c r="L687" s="7"/>
      <c r="M687" s="7"/>
      <c r="N687" s="7"/>
      <c r="O687" s="7"/>
      <c r="P687" s="7"/>
      <c r="Q687" s="7"/>
      <c r="R687" s="7"/>
      <c r="S687" s="7"/>
      <c r="T687" s="7"/>
      <c r="U687" s="7"/>
      <c r="V687" s="7"/>
      <c r="W687" s="7"/>
      <c r="X687" s="7"/>
      <c r="Y687" s="7"/>
      <c r="Z687" s="7"/>
      <c r="AA687" s="7"/>
      <c r="AB687" s="7"/>
    </row>
    <row r="688" spans="1:28" ht="15.75" customHeight="1">
      <c r="A688" s="3"/>
      <c r="B688" s="7"/>
      <c r="C688" s="3"/>
      <c r="D688" s="3"/>
      <c r="E688" s="3"/>
      <c r="F688" s="34"/>
      <c r="G688" s="34"/>
      <c r="H688" s="34"/>
      <c r="I688" s="7"/>
      <c r="J688" s="7"/>
      <c r="K688" s="7"/>
      <c r="L688" s="7"/>
      <c r="M688" s="7"/>
      <c r="N688" s="7"/>
      <c r="O688" s="7"/>
      <c r="P688" s="7"/>
      <c r="Q688" s="7"/>
      <c r="R688" s="7"/>
      <c r="S688" s="7"/>
      <c r="T688" s="7"/>
      <c r="U688" s="7"/>
      <c r="V688" s="7"/>
      <c r="W688" s="7"/>
      <c r="X688" s="7"/>
      <c r="Y688" s="7"/>
      <c r="Z688" s="7"/>
      <c r="AA688" s="7"/>
      <c r="AB688" s="7"/>
    </row>
    <row r="689" spans="1:28" ht="15.75" customHeight="1">
      <c r="A689" s="3"/>
      <c r="B689" s="7"/>
      <c r="C689" s="3"/>
      <c r="D689" s="3"/>
      <c r="E689" s="3"/>
      <c r="F689" s="34"/>
      <c r="G689" s="34"/>
      <c r="H689" s="34"/>
      <c r="I689" s="7"/>
      <c r="J689" s="7"/>
      <c r="K689" s="7"/>
      <c r="L689" s="7"/>
      <c r="M689" s="7"/>
      <c r="N689" s="7"/>
      <c r="O689" s="7"/>
      <c r="P689" s="7"/>
      <c r="Q689" s="7"/>
      <c r="R689" s="7"/>
      <c r="S689" s="7"/>
      <c r="T689" s="7"/>
      <c r="U689" s="7"/>
      <c r="V689" s="7"/>
      <c r="W689" s="7"/>
      <c r="X689" s="7"/>
      <c r="Y689" s="7"/>
      <c r="Z689" s="7"/>
      <c r="AA689" s="7"/>
      <c r="AB689" s="7"/>
    </row>
    <row r="690" spans="1:28" ht="15.75" customHeight="1">
      <c r="A690" s="3"/>
      <c r="B690" s="7"/>
      <c r="C690" s="3"/>
      <c r="D690" s="3"/>
      <c r="E690" s="3"/>
      <c r="F690" s="34"/>
      <c r="G690" s="34"/>
      <c r="H690" s="34"/>
      <c r="I690" s="7"/>
      <c r="J690" s="7"/>
      <c r="K690" s="7"/>
      <c r="L690" s="7"/>
      <c r="M690" s="7"/>
      <c r="N690" s="7"/>
      <c r="O690" s="7"/>
      <c r="P690" s="7"/>
      <c r="Q690" s="7"/>
      <c r="R690" s="7"/>
      <c r="S690" s="7"/>
      <c r="T690" s="7"/>
      <c r="U690" s="7"/>
      <c r="V690" s="7"/>
      <c r="W690" s="7"/>
      <c r="X690" s="7"/>
      <c r="Y690" s="7"/>
      <c r="Z690" s="7"/>
      <c r="AA690" s="7"/>
      <c r="AB690" s="7"/>
    </row>
    <row r="691" spans="1:28" ht="15.75" customHeight="1">
      <c r="A691" s="3"/>
      <c r="B691" s="7"/>
      <c r="C691" s="3"/>
      <c r="D691" s="3"/>
      <c r="E691" s="3"/>
      <c r="F691" s="34"/>
      <c r="G691" s="34"/>
      <c r="H691" s="34"/>
      <c r="I691" s="7"/>
      <c r="J691" s="7"/>
      <c r="K691" s="7"/>
      <c r="L691" s="7"/>
      <c r="M691" s="7"/>
      <c r="N691" s="7"/>
      <c r="O691" s="7"/>
      <c r="P691" s="7"/>
      <c r="Q691" s="7"/>
      <c r="R691" s="7"/>
      <c r="S691" s="7"/>
      <c r="T691" s="7"/>
      <c r="U691" s="7"/>
      <c r="V691" s="7"/>
      <c r="W691" s="7"/>
      <c r="X691" s="7"/>
      <c r="Y691" s="7"/>
      <c r="Z691" s="7"/>
      <c r="AA691" s="7"/>
      <c r="AB691" s="7"/>
    </row>
    <row r="692" spans="1:28" ht="15.75" customHeight="1">
      <c r="A692" s="3"/>
      <c r="B692" s="7"/>
      <c r="C692" s="3"/>
      <c r="D692" s="3"/>
      <c r="E692" s="3"/>
      <c r="F692" s="34"/>
      <c r="G692" s="34"/>
      <c r="H692" s="34"/>
      <c r="I692" s="7"/>
      <c r="J692" s="7"/>
      <c r="K692" s="7"/>
      <c r="L692" s="7"/>
      <c r="M692" s="7"/>
      <c r="N692" s="7"/>
      <c r="O692" s="7"/>
      <c r="P692" s="7"/>
      <c r="Q692" s="7"/>
      <c r="R692" s="7"/>
      <c r="S692" s="7"/>
      <c r="T692" s="7"/>
      <c r="U692" s="7"/>
      <c r="V692" s="7"/>
      <c r="W692" s="7"/>
      <c r="X692" s="7"/>
      <c r="Y692" s="7"/>
      <c r="Z692" s="7"/>
      <c r="AA692" s="7"/>
      <c r="AB692" s="7"/>
    </row>
    <row r="693" spans="1:28" ht="15.75" customHeight="1">
      <c r="A693" s="3"/>
      <c r="B693" s="7"/>
      <c r="C693" s="3"/>
      <c r="D693" s="3"/>
      <c r="E693" s="3"/>
      <c r="F693" s="34"/>
      <c r="G693" s="34"/>
      <c r="H693" s="34"/>
      <c r="I693" s="7"/>
      <c r="J693" s="7"/>
      <c r="K693" s="7"/>
      <c r="L693" s="7"/>
      <c r="M693" s="7"/>
      <c r="N693" s="7"/>
      <c r="O693" s="7"/>
      <c r="P693" s="7"/>
      <c r="Q693" s="7"/>
      <c r="R693" s="7"/>
      <c r="S693" s="7"/>
      <c r="T693" s="7"/>
      <c r="U693" s="7"/>
      <c r="V693" s="7"/>
      <c r="W693" s="7"/>
      <c r="X693" s="7"/>
      <c r="Y693" s="7"/>
      <c r="Z693" s="7"/>
      <c r="AA693" s="7"/>
      <c r="AB693" s="7"/>
    </row>
    <row r="694" spans="1:28" ht="15.75" customHeight="1">
      <c r="A694" s="3"/>
      <c r="B694" s="7"/>
      <c r="C694" s="3"/>
      <c r="D694" s="3"/>
      <c r="E694" s="3"/>
      <c r="F694" s="34"/>
      <c r="G694" s="34"/>
      <c r="H694" s="34"/>
      <c r="I694" s="7"/>
      <c r="J694" s="7"/>
      <c r="K694" s="7"/>
      <c r="L694" s="7"/>
      <c r="M694" s="7"/>
      <c r="N694" s="7"/>
      <c r="O694" s="7"/>
      <c r="P694" s="7"/>
      <c r="Q694" s="7"/>
      <c r="R694" s="7"/>
      <c r="S694" s="7"/>
      <c r="T694" s="7"/>
      <c r="U694" s="7"/>
      <c r="V694" s="7"/>
      <c r="W694" s="7"/>
      <c r="X694" s="7"/>
      <c r="Y694" s="7"/>
      <c r="Z694" s="7"/>
      <c r="AA694" s="7"/>
      <c r="AB694" s="7"/>
    </row>
    <row r="695" spans="1:28" ht="15.75" customHeight="1">
      <c r="A695" s="3"/>
      <c r="B695" s="7"/>
      <c r="C695" s="3"/>
      <c r="D695" s="3"/>
      <c r="E695" s="3"/>
      <c r="F695" s="34"/>
      <c r="G695" s="34"/>
      <c r="H695" s="34"/>
      <c r="I695" s="7"/>
      <c r="J695" s="7"/>
      <c r="K695" s="7"/>
      <c r="L695" s="7"/>
      <c r="M695" s="7"/>
      <c r="N695" s="7"/>
      <c r="O695" s="7"/>
      <c r="P695" s="7"/>
      <c r="Q695" s="7"/>
      <c r="R695" s="7"/>
      <c r="S695" s="7"/>
      <c r="T695" s="7"/>
      <c r="U695" s="7"/>
      <c r="V695" s="7"/>
      <c r="W695" s="7"/>
      <c r="X695" s="7"/>
      <c r="Y695" s="7"/>
      <c r="Z695" s="7"/>
      <c r="AA695" s="7"/>
      <c r="AB695" s="7"/>
    </row>
    <row r="696" spans="1:28" ht="15.75" customHeight="1">
      <c r="A696" s="3"/>
      <c r="B696" s="7"/>
      <c r="C696" s="3"/>
      <c r="D696" s="3"/>
      <c r="E696" s="3"/>
      <c r="F696" s="34"/>
      <c r="G696" s="34"/>
      <c r="H696" s="34"/>
      <c r="I696" s="7"/>
      <c r="J696" s="7"/>
      <c r="K696" s="7"/>
      <c r="L696" s="7"/>
      <c r="M696" s="7"/>
      <c r="N696" s="7"/>
      <c r="O696" s="7"/>
      <c r="P696" s="7"/>
      <c r="Q696" s="7"/>
      <c r="R696" s="7"/>
      <c r="S696" s="7"/>
      <c r="T696" s="7"/>
      <c r="U696" s="7"/>
      <c r="V696" s="7"/>
      <c r="W696" s="7"/>
      <c r="X696" s="7"/>
      <c r="Y696" s="7"/>
      <c r="Z696" s="7"/>
      <c r="AA696" s="7"/>
      <c r="AB696" s="7"/>
    </row>
    <row r="697" spans="1:28" ht="15.75" customHeight="1">
      <c r="A697" s="3"/>
      <c r="B697" s="7"/>
      <c r="C697" s="3"/>
      <c r="D697" s="3"/>
      <c r="E697" s="3"/>
      <c r="F697" s="34"/>
      <c r="G697" s="34"/>
      <c r="H697" s="34"/>
      <c r="I697" s="7"/>
      <c r="J697" s="7"/>
      <c r="K697" s="7"/>
      <c r="L697" s="7"/>
      <c r="M697" s="7"/>
      <c r="N697" s="7"/>
      <c r="O697" s="7"/>
      <c r="P697" s="7"/>
      <c r="Q697" s="7"/>
      <c r="R697" s="7"/>
      <c r="S697" s="7"/>
      <c r="T697" s="7"/>
      <c r="U697" s="7"/>
      <c r="V697" s="7"/>
      <c r="W697" s="7"/>
      <c r="X697" s="7"/>
      <c r="Y697" s="7"/>
      <c r="Z697" s="7"/>
      <c r="AA697" s="7"/>
      <c r="AB697" s="7"/>
    </row>
    <row r="698" spans="1:28" ht="15.75" customHeight="1">
      <c r="A698" s="3"/>
      <c r="B698" s="7"/>
      <c r="C698" s="3"/>
      <c r="D698" s="3"/>
      <c r="E698" s="3"/>
      <c r="F698" s="34"/>
      <c r="G698" s="34"/>
      <c r="H698" s="34"/>
      <c r="I698" s="7"/>
      <c r="J698" s="7"/>
      <c r="K698" s="7"/>
      <c r="L698" s="7"/>
      <c r="M698" s="7"/>
      <c r="N698" s="7"/>
      <c r="O698" s="7"/>
      <c r="P698" s="7"/>
      <c r="Q698" s="7"/>
      <c r="R698" s="7"/>
      <c r="S698" s="7"/>
      <c r="T698" s="7"/>
      <c r="U698" s="7"/>
      <c r="V698" s="7"/>
      <c r="W698" s="7"/>
      <c r="X698" s="7"/>
      <c r="Y698" s="7"/>
      <c r="Z698" s="7"/>
      <c r="AA698" s="7"/>
      <c r="AB698" s="7"/>
    </row>
    <row r="699" spans="1:28" ht="15.75" customHeight="1">
      <c r="A699" s="3"/>
      <c r="B699" s="7"/>
      <c r="C699" s="3"/>
      <c r="D699" s="3"/>
      <c r="E699" s="3"/>
      <c r="F699" s="34"/>
      <c r="G699" s="34"/>
      <c r="H699" s="34"/>
      <c r="I699" s="7"/>
      <c r="J699" s="7"/>
      <c r="K699" s="7"/>
      <c r="L699" s="7"/>
      <c r="M699" s="7"/>
      <c r="N699" s="7"/>
      <c r="O699" s="7"/>
      <c r="P699" s="7"/>
      <c r="Q699" s="7"/>
      <c r="R699" s="7"/>
      <c r="S699" s="7"/>
      <c r="T699" s="7"/>
      <c r="U699" s="7"/>
      <c r="V699" s="7"/>
      <c r="W699" s="7"/>
      <c r="X699" s="7"/>
      <c r="Y699" s="7"/>
      <c r="Z699" s="7"/>
      <c r="AA699" s="7"/>
      <c r="AB699" s="7"/>
    </row>
    <row r="700" spans="1:28" ht="15.75" customHeight="1">
      <c r="A700" s="3"/>
      <c r="B700" s="7"/>
      <c r="C700" s="3"/>
      <c r="D700" s="3"/>
      <c r="E700" s="3"/>
      <c r="F700" s="34"/>
      <c r="G700" s="34"/>
      <c r="H700" s="34"/>
      <c r="I700" s="7"/>
      <c r="J700" s="7"/>
      <c r="K700" s="7"/>
      <c r="L700" s="7"/>
      <c r="M700" s="7"/>
      <c r="N700" s="7"/>
      <c r="O700" s="7"/>
      <c r="P700" s="7"/>
      <c r="Q700" s="7"/>
      <c r="R700" s="7"/>
      <c r="S700" s="7"/>
      <c r="T700" s="7"/>
      <c r="U700" s="7"/>
      <c r="V700" s="7"/>
      <c r="W700" s="7"/>
      <c r="X700" s="7"/>
      <c r="Y700" s="7"/>
      <c r="Z700" s="7"/>
      <c r="AA700" s="7"/>
      <c r="AB700" s="7"/>
    </row>
    <row r="701" spans="1:28" ht="15.75" customHeight="1">
      <c r="A701" s="3"/>
      <c r="B701" s="7"/>
      <c r="C701" s="3"/>
      <c r="D701" s="3"/>
      <c r="E701" s="3"/>
      <c r="F701" s="34"/>
      <c r="G701" s="34"/>
      <c r="H701" s="34"/>
      <c r="I701" s="7"/>
      <c r="J701" s="7"/>
      <c r="K701" s="7"/>
      <c r="L701" s="7"/>
      <c r="M701" s="7"/>
      <c r="N701" s="7"/>
      <c r="O701" s="7"/>
      <c r="P701" s="7"/>
      <c r="Q701" s="7"/>
      <c r="R701" s="7"/>
      <c r="S701" s="7"/>
      <c r="T701" s="7"/>
      <c r="U701" s="7"/>
      <c r="V701" s="7"/>
      <c r="W701" s="7"/>
      <c r="X701" s="7"/>
      <c r="Y701" s="7"/>
      <c r="Z701" s="7"/>
      <c r="AA701" s="7"/>
      <c r="AB701" s="7"/>
    </row>
    <row r="702" spans="1:28" ht="15.75" customHeight="1">
      <c r="A702" s="3"/>
      <c r="B702" s="7"/>
      <c r="C702" s="3"/>
      <c r="D702" s="3"/>
      <c r="E702" s="3"/>
      <c r="F702" s="34"/>
      <c r="G702" s="34"/>
      <c r="H702" s="34"/>
      <c r="I702" s="7"/>
      <c r="J702" s="7"/>
      <c r="K702" s="7"/>
      <c r="L702" s="7"/>
      <c r="M702" s="7"/>
      <c r="N702" s="7"/>
      <c r="O702" s="7"/>
      <c r="P702" s="7"/>
      <c r="Q702" s="7"/>
      <c r="R702" s="7"/>
      <c r="S702" s="7"/>
      <c r="T702" s="7"/>
      <c r="U702" s="7"/>
      <c r="V702" s="7"/>
      <c r="W702" s="7"/>
      <c r="X702" s="7"/>
      <c r="Y702" s="7"/>
      <c r="Z702" s="7"/>
      <c r="AA702" s="7"/>
      <c r="AB702" s="7"/>
    </row>
    <row r="703" spans="1:28" ht="15.75" customHeight="1">
      <c r="A703" s="3"/>
      <c r="B703" s="7"/>
      <c r="C703" s="3"/>
      <c r="D703" s="3"/>
      <c r="E703" s="3"/>
      <c r="F703" s="34"/>
      <c r="G703" s="34"/>
      <c r="H703" s="34"/>
      <c r="I703" s="7"/>
      <c r="J703" s="7"/>
      <c r="K703" s="7"/>
      <c r="L703" s="7"/>
      <c r="M703" s="7"/>
      <c r="N703" s="7"/>
      <c r="O703" s="7"/>
      <c r="P703" s="7"/>
      <c r="Q703" s="7"/>
      <c r="R703" s="7"/>
      <c r="S703" s="7"/>
      <c r="T703" s="7"/>
      <c r="U703" s="7"/>
      <c r="V703" s="7"/>
      <c r="W703" s="7"/>
      <c r="X703" s="7"/>
      <c r="Y703" s="7"/>
      <c r="Z703" s="7"/>
      <c r="AA703" s="7"/>
      <c r="AB703" s="7"/>
    </row>
    <row r="704" spans="1:28" ht="15.75" customHeight="1">
      <c r="A704" s="3"/>
      <c r="B704" s="7"/>
      <c r="C704" s="3"/>
      <c r="D704" s="3"/>
      <c r="E704" s="3"/>
      <c r="F704" s="34"/>
      <c r="G704" s="34"/>
      <c r="H704" s="34"/>
      <c r="I704" s="7"/>
      <c r="J704" s="7"/>
      <c r="K704" s="7"/>
      <c r="L704" s="7"/>
      <c r="M704" s="7"/>
      <c r="N704" s="7"/>
      <c r="O704" s="7"/>
      <c r="P704" s="7"/>
      <c r="Q704" s="7"/>
      <c r="R704" s="7"/>
      <c r="S704" s="7"/>
      <c r="T704" s="7"/>
      <c r="U704" s="7"/>
      <c r="V704" s="7"/>
      <c r="W704" s="7"/>
      <c r="X704" s="7"/>
      <c r="Y704" s="7"/>
      <c r="Z704" s="7"/>
      <c r="AA704" s="7"/>
      <c r="AB704" s="7"/>
    </row>
    <row r="705" spans="1:28" ht="15.75" customHeight="1">
      <c r="A705" s="3"/>
      <c r="B705" s="7"/>
      <c r="C705" s="3"/>
      <c r="D705" s="3"/>
      <c r="E705" s="3"/>
      <c r="F705" s="34"/>
      <c r="G705" s="34"/>
      <c r="H705" s="34"/>
      <c r="I705" s="7"/>
      <c r="J705" s="7"/>
      <c r="K705" s="7"/>
      <c r="L705" s="7"/>
      <c r="M705" s="7"/>
      <c r="N705" s="7"/>
      <c r="O705" s="7"/>
      <c r="P705" s="7"/>
      <c r="Q705" s="7"/>
      <c r="R705" s="7"/>
      <c r="S705" s="7"/>
      <c r="T705" s="7"/>
      <c r="U705" s="7"/>
      <c r="V705" s="7"/>
      <c r="W705" s="7"/>
      <c r="X705" s="7"/>
      <c r="Y705" s="7"/>
      <c r="Z705" s="7"/>
      <c r="AA705" s="7"/>
      <c r="AB705" s="7"/>
    </row>
    <row r="706" spans="1:28" ht="15.75" customHeight="1">
      <c r="A706" s="3"/>
      <c r="B706" s="7"/>
      <c r="C706" s="3"/>
      <c r="D706" s="3"/>
      <c r="E706" s="3"/>
      <c r="F706" s="34"/>
      <c r="G706" s="34"/>
      <c r="H706" s="34"/>
      <c r="I706" s="7"/>
      <c r="J706" s="7"/>
      <c r="K706" s="7"/>
      <c r="L706" s="7"/>
      <c r="M706" s="7"/>
      <c r="N706" s="7"/>
      <c r="O706" s="7"/>
      <c r="P706" s="7"/>
      <c r="Q706" s="7"/>
      <c r="R706" s="7"/>
      <c r="S706" s="7"/>
      <c r="T706" s="7"/>
      <c r="U706" s="7"/>
      <c r="V706" s="7"/>
      <c r="W706" s="7"/>
      <c r="X706" s="7"/>
      <c r="Y706" s="7"/>
      <c r="Z706" s="7"/>
      <c r="AA706" s="7"/>
      <c r="AB706" s="7"/>
    </row>
    <row r="707" spans="1:28" ht="15.75" customHeight="1">
      <c r="A707" s="3"/>
      <c r="B707" s="7"/>
      <c r="C707" s="3"/>
      <c r="D707" s="3"/>
      <c r="E707" s="3"/>
      <c r="F707" s="34"/>
      <c r="G707" s="34"/>
      <c r="H707" s="34"/>
      <c r="I707" s="7"/>
      <c r="J707" s="7"/>
      <c r="K707" s="7"/>
      <c r="L707" s="7"/>
      <c r="M707" s="7"/>
      <c r="N707" s="7"/>
      <c r="O707" s="7"/>
      <c r="P707" s="7"/>
      <c r="Q707" s="7"/>
      <c r="R707" s="7"/>
      <c r="S707" s="7"/>
      <c r="T707" s="7"/>
      <c r="U707" s="7"/>
      <c r="V707" s="7"/>
      <c r="W707" s="7"/>
      <c r="X707" s="7"/>
      <c r="Y707" s="7"/>
      <c r="Z707" s="7"/>
      <c r="AA707" s="7"/>
      <c r="AB707" s="7"/>
    </row>
    <row r="708" spans="1:28" ht="15.75" customHeight="1">
      <c r="A708" s="3"/>
      <c r="B708" s="7"/>
      <c r="C708" s="3"/>
      <c r="D708" s="3"/>
      <c r="E708" s="3"/>
      <c r="F708" s="34"/>
      <c r="G708" s="34"/>
      <c r="H708" s="34"/>
      <c r="I708" s="7"/>
      <c r="J708" s="7"/>
      <c r="K708" s="7"/>
      <c r="L708" s="7"/>
      <c r="M708" s="7"/>
      <c r="N708" s="7"/>
      <c r="O708" s="7"/>
      <c r="P708" s="7"/>
      <c r="Q708" s="7"/>
      <c r="R708" s="7"/>
      <c r="S708" s="7"/>
      <c r="T708" s="7"/>
      <c r="U708" s="7"/>
      <c r="V708" s="7"/>
      <c r="W708" s="7"/>
      <c r="X708" s="7"/>
      <c r="Y708" s="7"/>
      <c r="Z708" s="7"/>
      <c r="AA708" s="7"/>
      <c r="AB708" s="7"/>
    </row>
    <row r="709" spans="1:28" ht="15.75" customHeight="1">
      <c r="A709" s="3"/>
      <c r="B709" s="7"/>
      <c r="C709" s="3"/>
      <c r="D709" s="3"/>
      <c r="E709" s="3"/>
      <c r="F709" s="34"/>
      <c r="G709" s="34"/>
      <c r="H709" s="34"/>
      <c r="I709" s="7"/>
      <c r="J709" s="7"/>
      <c r="K709" s="7"/>
      <c r="L709" s="7"/>
      <c r="M709" s="7"/>
      <c r="N709" s="7"/>
      <c r="O709" s="7"/>
      <c r="P709" s="7"/>
      <c r="Q709" s="7"/>
      <c r="R709" s="7"/>
      <c r="S709" s="7"/>
      <c r="T709" s="7"/>
      <c r="U709" s="7"/>
      <c r="V709" s="7"/>
      <c r="W709" s="7"/>
      <c r="X709" s="7"/>
      <c r="Y709" s="7"/>
      <c r="Z709" s="7"/>
      <c r="AA709" s="7"/>
      <c r="AB709" s="7"/>
    </row>
    <row r="710" spans="1:28" ht="15.75" customHeight="1">
      <c r="A710" s="3"/>
      <c r="B710" s="7"/>
      <c r="C710" s="3"/>
      <c r="D710" s="3"/>
      <c r="E710" s="3"/>
      <c r="F710" s="34"/>
      <c r="G710" s="34"/>
      <c r="H710" s="34"/>
      <c r="I710" s="7"/>
      <c r="J710" s="7"/>
      <c r="K710" s="7"/>
      <c r="L710" s="7"/>
      <c r="M710" s="7"/>
      <c r="N710" s="7"/>
      <c r="O710" s="7"/>
      <c r="P710" s="7"/>
      <c r="Q710" s="7"/>
      <c r="R710" s="7"/>
      <c r="S710" s="7"/>
      <c r="T710" s="7"/>
      <c r="U710" s="7"/>
      <c r="V710" s="7"/>
      <c r="W710" s="7"/>
      <c r="X710" s="7"/>
      <c r="Y710" s="7"/>
      <c r="Z710" s="7"/>
      <c r="AA710" s="7"/>
      <c r="AB710" s="7"/>
    </row>
    <row r="711" spans="1:28" ht="15.75" customHeight="1">
      <c r="A711" s="3"/>
      <c r="B711" s="7"/>
      <c r="C711" s="3"/>
      <c r="D711" s="3"/>
      <c r="E711" s="3"/>
      <c r="F711" s="34"/>
      <c r="G711" s="34"/>
      <c r="H711" s="34"/>
      <c r="I711" s="7"/>
      <c r="J711" s="7"/>
      <c r="K711" s="7"/>
      <c r="L711" s="7"/>
      <c r="M711" s="7"/>
      <c r="N711" s="7"/>
      <c r="O711" s="7"/>
      <c r="P711" s="7"/>
      <c r="Q711" s="7"/>
      <c r="R711" s="7"/>
      <c r="S711" s="7"/>
      <c r="T711" s="7"/>
      <c r="U711" s="7"/>
      <c r="V711" s="7"/>
      <c r="W711" s="7"/>
      <c r="X711" s="7"/>
      <c r="Y711" s="7"/>
      <c r="Z711" s="7"/>
      <c r="AA711" s="7"/>
      <c r="AB711" s="7"/>
    </row>
    <row r="712" spans="1:28" ht="15.75" customHeight="1">
      <c r="A712" s="3"/>
      <c r="B712" s="7"/>
      <c r="C712" s="3"/>
      <c r="D712" s="3"/>
      <c r="E712" s="3"/>
      <c r="F712" s="34"/>
      <c r="G712" s="34"/>
      <c r="H712" s="34"/>
      <c r="I712" s="7"/>
      <c r="J712" s="7"/>
      <c r="K712" s="7"/>
      <c r="L712" s="7"/>
      <c r="M712" s="7"/>
      <c r="N712" s="7"/>
      <c r="O712" s="7"/>
      <c r="P712" s="7"/>
      <c r="Q712" s="7"/>
      <c r="R712" s="7"/>
      <c r="S712" s="7"/>
      <c r="T712" s="7"/>
      <c r="U712" s="7"/>
      <c r="V712" s="7"/>
      <c r="W712" s="7"/>
      <c r="X712" s="7"/>
      <c r="Y712" s="7"/>
      <c r="Z712" s="7"/>
      <c r="AA712" s="7"/>
      <c r="AB712" s="7"/>
    </row>
    <row r="713" spans="1:28" ht="15.75" customHeight="1">
      <c r="A713" s="3"/>
      <c r="B713" s="7"/>
      <c r="C713" s="3"/>
      <c r="D713" s="3"/>
      <c r="E713" s="3"/>
      <c r="F713" s="34"/>
      <c r="G713" s="34"/>
      <c r="H713" s="34"/>
      <c r="I713" s="7"/>
      <c r="J713" s="7"/>
      <c r="K713" s="7"/>
      <c r="L713" s="7"/>
      <c r="M713" s="7"/>
      <c r="N713" s="7"/>
      <c r="O713" s="7"/>
      <c r="P713" s="7"/>
      <c r="Q713" s="7"/>
      <c r="R713" s="7"/>
      <c r="S713" s="7"/>
      <c r="T713" s="7"/>
      <c r="U713" s="7"/>
      <c r="V713" s="7"/>
      <c r="W713" s="7"/>
      <c r="X713" s="7"/>
      <c r="Y713" s="7"/>
      <c r="Z713" s="7"/>
      <c r="AA713" s="7"/>
      <c r="AB713" s="7"/>
    </row>
    <row r="714" spans="1:28" ht="15.75" customHeight="1">
      <c r="A714" s="3"/>
      <c r="B714" s="7"/>
      <c r="C714" s="3"/>
      <c r="D714" s="3"/>
      <c r="E714" s="3"/>
      <c r="F714" s="34"/>
      <c r="G714" s="34"/>
      <c r="H714" s="34"/>
      <c r="I714" s="7"/>
      <c r="J714" s="7"/>
      <c r="K714" s="7"/>
      <c r="L714" s="7"/>
      <c r="M714" s="7"/>
      <c r="N714" s="7"/>
      <c r="O714" s="7"/>
      <c r="P714" s="7"/>
      <c r="Q714" s="7"/>
      <c r="R714" s="7"/>
      <c r="S714" s="7"/>
      <c r="T714" s="7"/>
      <c r="U714" s="7"/>
      <c r="V714" s="7"/>
      <c r="W714" s="7"/>
      <c r="X714" s="7"/>
      <c r="Y714" s="7"/>
      <c r="Z714" s="7"/>
      <c r="AA714" s="7"/>
      <c r="AB714" s="7"/>
    </row>
    <row r="715" spans="1:28" ht="15.75" customHeight="1">
      <c r="A715" s="3"/>
      <c r="B715" s="7"/>
      <c r="C715" s="3"/>
      <c r="D715" s="3"/>
      <c r="E715" s="3"/>
      <c r="F715" s="34"/>
      <c r="G715" s="34"/>
      <c r="H715" s="34"/>
      <c r="I715" s="7"/>
      <c r="J715" s="7"/>
      <c r="K715" s="7"/>
      <c r="L715" s="7"/>
      <c r="M715" s="7"/>
      <c r="N715" s="7"/>
      <c r="O715" s="7"/>
      <c r="P715" s="7"/>
      <c r="Q715" s="7"/>
      <c r="R715" s="7"/>
      <c r="S715" s="7"/>
      <c r="T715" s="7"/>
      <c r="U715" s="7"/>
      <c r="V715" s="7"/>
      <c r="W715" s="7"/>
      <c r="X715" s="7"/>
      <c r="Y715" s="7"/>
      <c r="Z715" s="7"/>
      <c r="AA715" s="7"/>
      <c r="AB715" s="7"/>
    </row>
    <row r="716" spans="1:28" ht="15.75" customHeight="1">
      <c r="A716" s="3"/>
      <c r="B716" s="7"/>
      <c r="C716" s="3"/>
      <c r="D716" s="3"/>
      <c r="E716" s="3"/>
      <c r="F716" s="34"/>
      <c r="G716" s="34"/>
      <c r="H716" s="34"/>
      <c r="I716" s="7"/>
      <c r="J716" s="7"/>
      <c r="K716" s="7"/>
      <c r="L716" s="7"/>
      <c r="M716" s="7"/>
      <c r="N716" s="7"/>
      <c r="O716" s="7"/>
      <c r="P716" s="7"/>
      <c r="Q716" s="7"/>
      <c r="R716" s="7"/>
      <c r="S716" s="7"/>
      <c r="T716" s="7"/>
      <c r="U716" s="7"/>
      <c r="V716" s="7"/>
      <c r="W716" s="7"/>
      <c r="X716" s="7"/>
      <c r="Y716" s="7"/>
      <c r="Z716" s="7"/>
      <c r="AA716" s="7"/>
      <c r="AB716" s="7"/>
    </row>
    <row r="717" spans="1:28" ht="15.75" customHeight="1">
      <c r="A717" s="3"/>
      <c r="B717" s="7"/>
      <c r="C717" s="3"/>
      <c r="D717" s="3"/>
      <c r="E717" s="3"/>
      <c r="F717" s="34"/>
      <c r="G717" s="34"/>
      <c r="H717" s="34"/>
      <c r="I717" s="7"/>
      <c r="J717" s="7"/>
      <c r="K717" s="7"/>
      <c r="L717" s="7"/>
      <c r="M717" s="7"/>
      <c r="N717" s="7"/>
      <c r="O717" s="7"/>
      <c r="P717" s="7"/>
      <c r="Q717" s="7"/>
      <c r="R717" s="7"/>
      <c r="S717" s="7"/>
      <c r="T717" s="7"/>
      <c r="U717" s="7"/>
      <c r="V717" s="7"/>
      <c r="W717" s="7"/>
      <c r="X717" s="7"/>
      <c r="Y717" s="7"/>
      <c r="Z717" s="7"/>
      <c r="AA717" s="7"/>
      <c r="AB717" s="7"/>
    </row>
    <row r="718" spans="1:28" ht="15.75" customHeight="1">
      <c r="A718" s="3"/>
      <c r="B718" s="7"/>
      <c r="C718" s="3"/>
      <c r="D718" s="3"/>
      <c r="E718" s="3"/>
      <c r="F718" s="34"/>
      <c r="G718" s="34"/>
      <c r="H718" s="34"/>
      <c r="I718" s="7"/>
      <c r="J718" s="7"/>
      <c r="K718" s="7"/>
      <c r="L718" s="7"/>
      <c r="M718" s="7"/>
      <c r="N718" s="7"/>
      <c r="O718" s="7"/>
      <c r="P718" s="7"/>
      <c r="Q718" s="7"/>
      <c r="R718" s="7"/>
      <c r="S718" s="7"/>
      <c r="T718" s="7"/>
      <c r="U718" s="7"/>
      <c r="V718" s="7"/>
      <c r="W718" s="7"/>
      <c r="X718" s="7"/>
      <c r="Y718" s="7"/>
      <c r="Z718" s="7"/>
      <c r="AA718" s="7"/>
      <c r="AB718" s="7"/>
    </row>
    <row r="719" spans="1:28" ht="15.75" customHeight="1">
      <c r="A719" s="3"/>
      <c r="B719" s="7"/>
      <c r="C719" s="3"/>
      <c r="D719" s="3"/>
      <c r="E719" s="3"/>
      <c r="F719" s="34"/>
      <c r="G719" s="34"/>
      <c r="H719" s="34"/>
      <c r="I719" s="7"/>
      <c r="J719" s="7"/>
      <c r="K719" s="7"/>
      <c r="L719" s="7"/>
      <c r="M719" s="7"/>
      <c r="N719" s="7"/>
      <c r="O719" s="7"/>
      <c r="P719" s="7"/>
      <c r="Q719" s="7"/>
      <c r="R719" s="7"/>
      <c r="S719" s="7"/>
      <c r="T719" s="7"/>
      <c r="U719" s="7"/>
      <c r="V719" s="7"/>
      <c r="W719" s="7"/>
      <c r="X719" s="7"/>
      <c r="Y719" s="7"/>
      <c r="Z719" s="7"/>
      <c r="AA719" s="7"/>
      <c r="AB719" s="7"/>
    </row>
    <row r="720" spans="1:28" ht="15.75" customHeight="1">
      <c r="A720" s="3"/>
      <c r="B720" s="7"/>
      <c r="C720" s="3"/>
      <c r="D720" s="3"/>
      <c r="E720" s="3"/>
      <c r="F720" s="34"/>
      <c r="G720" s="34"/>
      <c r="H720" s="34"/>
      <c r="I720" s="7"/>
      <c r="J720" s="7"/>
      <c r="K720" s="7"/>
      <c r="L720" s="7"/>
      <c r="M720" s="7"/>
      <c r="N720" s="7"/>
      <c r="O720" s="7"/>
      <c r="P720" s="7"/>
      <c r="Q720" s="7"/>
      <c r="R720" s="7"/>
      <c r="S720" s="7"/>
      <c r="T720" s="7"/>
      <c r="U720" s="7"/>
      <c r="V720" s="7"/>
      <c r="W720" s="7"/>
      <c r="X720" s="7"/>
      <c r="Y720" s="7"/>
      <c r="Z720" s="7"/>
      <c r="AA720" s="7"/>
      <c r="AB720" s="7"/>
    </row>
    <row r="721" spans="1:28" ht="15.75" customHeight="1">
      <c r="A721" s="3"/>
      <c r="B721" s="7"/>
      <c r="C721" s="3"/>
      <c r="D721" s="3"/>
      <c r="E721" s="3"/>
      <c r="F721" s="34"/>
      <c r="G721" s="34"/>
      <c r="H721" s="34"/>
      <c r="I721" s="7"/>
      <c r="J721" s="7"/>
      <c r="K721" s="7"/>
      <c r="L721" s="7"/>
      <c r="M721" s="7"/>
      <c r="N721" s="7"/>
      <c r="O721" s="7"/>
      <c r="P721" s="7"/>
      <c r="Q721" s="7"/>
      <c r="R721" s="7"/>
      <c r="S721" s="7"/>
      <c r="T721" s="7"/>
      <c r="U721" s="7"/>
      <c r="V721" s="7"/>
      <c r="W721" s="7"/>
      <c r="X721" s="7"/>
      <c r="Y721" s="7"/>
      <c r="Z721" s="7"/>
      <c r="AA721" s="7"/>
      <c r="AB721" s="7"/>
    </row>
    <row r="722" spans="1:28" ht="15.75" customHeight="1">
      <c r="A722" s="3"/>
      <c r="B722" s="7"/>
      <c r="C722" s="3"/>
      <c r="D722" s="3"/>
      <c r="E722" s="3"/>
      <c r="F722" s="34"/>
      <c r="G722" s="34"/>
      <c r="H722" s="34"/>
      <c r="I722" s="7"/>
      <c r="J722" s="7"/>
      <c r="K722" s="7"/>
      <c r="L722" s="7"/>
      <c r="M722" s="7"/>
      <c r="N722" s="7"/>
      <c r="O722" s="7"/>
      <c r="P722" s="7"/>
      <c r="Q722" s="7"/>
      <c r="R722" s="7"/>
      <c r="S722" s="7"/>
      <c r="T722" s="7"/>
      <c r="U722" s="7"/>
      <c r="V722" s="7"/>
      <c r="W722" s="7"/>
      <c r="X722" s="7"/>
      <c r="Y722" s="7"/>
      <c r="Z722" s="7"/>
      <c r="AA722" s="7"/>
      <c r="AB722" s="7"/>
    </row>
    <row r="723" spans="1:28" ht="15.75" customHeight="1">
      <c r="A723" s="3"/>
      <c r="B723" s="7"/>
      <c r="C723" s="3"/>
      <c r="D723" s="3"/>
      <c r="E723" s="3"/>
      <c r="F723" s="34"/>
      <c r="G723" s="34"/>
      <c r="H723" s="34"/>
      <c r="I723" s="7"/>
      <c r="J723" s="7"/>
      <c r="K723" s="7"/>
      <c r="L723" s="7"/>
      <c r="M723" s="7"/>
      <c r="N723" s="7"/>
      <c r="O723" s="7"/>
      <c r="P723" s="7"/>
      <c r="Q723" s="7"/>
      <c r="R723" s="7"/>
      <c r="S723" s="7"/>
      <c r="T723" s="7"/>
      <c r="U723" s="7"/>
      <c r="V723" s="7"/>
      <c r="W723" s="7"/>
      <c r="X723" s="7"/>
      <c r="Y723" s="7"/>
      <c r="Z723" s="7"/>
      <c r="AA723" s="7"/>
      <c r="AB723" s="7"/>
    </row>
    <row r="724" spans="1:28" ht="15.75" customHeight="1">
      <c r="A724" s="3"/>
      <c r="B724" s="7"/>
      <c r="C724" s="3"/>
      <c r="D724" s="3"/>
      <c r="E724" s="3"/>
      <c r="F724" s="34"/>
      <c r="G724" s="34"/>
      <c r="H724" s="34"/>
      <c r="I724" s="7"/>
      <c r="J724" s="7"/>
      <c r="K724" s="7"/>
      <c r="L724" s="7"/>
      <c r="M724" s="7"/>
      <c r="N724" s="7"/>
      <c r="O724" s="7"/>
      <c r="P724" s="7"/>
      <c r="Q724" s="7"/>
      <c r="R724" s="7"/>
      <c r="S724" s="7"/>
      <c r="T724" s="7"/>
      <c r="U724" s="7"/>
      <c r="V724" s="7"/>
      <c r="W724" s="7"/>
      <c r="X724" s="7"/>
      <c r="Y724" s="7"/>
      <c r="Z724" s="7"/>
      <c r="AA724" s="7"/>
      <c r="AB724" s="7"/>
    </row>
    <row r="725" spans="1:28" ht="15.75" customHeight="1">
      <c r="A725" s="3"/>
      <c r="B725" s="7"/>
      <c r="C725" s="3"/>
      <c r="D725" s="3"/>
      <c r="E725" s="3"/>
      <c r="F725" s="34"/>
      <c r="G725" s="34"/>
      <c r="H725" s="34"/>
      <c r="I725" s="7"/>
      <c r="J725" s="7"/>
      <c r="K725" s="7"/>
      <c r="L725" s="7"/>
      <c r="M725" s="7"/>
      <c r="N725" s="7"/>
      <c r="O725" s="7"/>
      <c r="P725" s="7"/>
      <c r="Q725" s="7"/>
      <c r="R725" s="7"/>
      <c r="S725" s="7"/>
      <c r="T725" s="7"/>
      <c r="U725" s="7"/>
      <c r="V725" s="7"/>
      <c r="W725" s="7"/>
      <c r="X725" s="7"/>
      <c r="Y725" s="7"/>
      <c r="Z725" s="7"/>
      <c r="AA725" s="7"/>
      <c r="AB725" s="7"/>
    </row>
    <row r="726" spans="1:28" ht="15.75" customHeight="1">
      <c r="A726" s="3"/>
      <c r="B726" s="7"/>
      <c r="C726" s="3"/>
      <c r="D726" s="3"/>
      <c r="E726" s="3"/>
      <c r="F726" s="34"/>
      <c r="G726" s="34"/>
      <c r="H726" s="34"/>
      <c r="I726" s="7"/>
      <c r="J726" s="7"/>
      <c r="K726" s="7"/>
      <c r="L726" s="7"/>
      <c r="M726" s="7"/>
      <c r="N726" s="7"/>
      <c r="O726" s="7"/>
      <c r="P726" s="7"/>
      <c r="Q726" s="7"/>
      <c r="R726" s="7"/>
      <c r="S726" s="7"/>
      <c r="T726" s="7"/>
      <c r="U726" s="7"/>
      <c r="V726" s="7"/>
      <c r="W726" s="7"/>
      <c r="X726" s="7"/>
      <c r="Y726" s="7"/>
      <c r="Z726" s="7"/>
      <c r="AA726" s="7"/>
      <c r="AB726" s="7"/>
    </row>
    <row r="727" spans="1:28" ht="15.75" customHeight="1">
      <c r="A727" s="3"/>
      <c r="B727" s="7"/>
      <c r="C727" s="3"/>
      <c r="D727" s="3"/>
      <c r="E727" s="3"/>
      <c r="F727" s="34"/>
      <c r="G727" s="34"/>
      <c r="H727" s="34"/>
      <c r="I727" s="7"/>
      <c r="J727" s="7"/>
      <c r="K727" s="7"/>
      <c r="L727" s="7"/>
      <c r="M727" s="7"/>
      <c r="N727" s="7"/>
      <c r="O727" s="7"/>
      <c r="P727" s="7"/>
      <c r="Q727" s="7"/>
      <c r="R727" s="7"/>
      <c r="S727" s="7"/>
      <c r="T727" s="7"/>
      <c r="U727" s="7"/>
      <c r="V727" s="7"/>
      <c r="W727" s="7"/>
      <c r="X727" s="7"/>
      <c r="Y727" s="7"/>
      <c r="Z727" s="7"/>
      <c r="AA727" s="7"/>
      <c r="AB727" s="7"/>
    </row>
    <row r="728" spans="1:28" ht="15.75" customHeight="1">
      <c r="A728" s="3"/>
      <c r="B728" s="7"/>
      <c r="C728" s="3"/>
      <c r="D728" s="3"/>
      <c r="E728" s="3"/>
      <c r="F728" s="34"/>
      <c r="G728" s="34"/>
      <c r="H728" s="34"/>
      <c r="I728" s="7"/>
      <c r="J728" s="7"/>
      <c r="K728" s="7"/>
      <c r="L728" s="7"/>
      <c r="M728" s="7"/>
      <c r="N728" s="7"/>
      <c r="O728" s="7"/>
      <c r="P728" s="7"/>
      <c r="Q728" s="7"/>
      <c r="R728" s="7"/>
      <c r="S728" s="7"/>
      <c r="T728" s="7"/>
      <c r="U728" s="7"/>
      <c r="V728" s="7"/>
      <c r="W728" s="7"/>
      <c r="X728" s="7"/>
      <c r="Y728" s="7"/>
      <c r="Z728" s="7"/>
      <c r="AA728" s="7"/>
      <c r="AB728" s="7"/>
    </row>
    <row r="729" spans="1:28" ht="15.75" customHeight="1">
      <c r="A729" s="3"/>
      <c r="B729" s="7"/>
      <c r="C729" s="3"/>
      <c r="D729" s="3"/>
      <c r="E729" s="3"/>
      <c r="F729" s="34"/>
      <c r="G729" s="34"/>
      <c r="H729" s="34"/>
      <c r="I729" s="7"/>
      <c r="J729" s="7"/>
      <c r="K729" s="7"/>
      <c r="L729" s="7"/>
      <c r="M729" s="7"/>
      <c r="N729" s="7"/>
      <c r="O729" s="7"/>
      <c r="P729" s="7"/>
      <c r="Q729" s="7"/>
      <c r="R729" s="7"/>
      <c r="S729" s="7"/>
      <c r="T729" s="7"/>
      <c r="U729" s="7"/>
      <c r="V729" s="7"/>
      <c r="W729" s="7"/>
      <c r="X729" s="7"/>
      <c r="Y729" s="7"/>
      <c r="Z729" s="7"/>
      <c r="AA729" s="7"/>
      <c r="AB729" s="7"/>
    </row>
    <row r="730" spans="1:28" ht="15.75" customHeight="1">
      <c r="A730" s="3"/>
      <c r="B730" s="7"/>
      <c r="C730" s="3"/>
      <c r="D730" s="3"/>
      <c r="E730" s="3"/>
      <c r="F730" s="34"/>
      <c r="G730" s="34"/>
      <c r="H730" s="34"/>
      <c r="I730" s="7"/>
      <c r="J730" s="7"/>
      <c r="K730" s="7"/>
      <c r="L730" s="7"/>
      <c r="M730" s="7"/>
      <c r="N730" s="7"/>
      <c r="O730" s="7"/>
      <c r="P730" s="7"/>
      <c r="Q730" s="7"/>
      <c r="R730" s="7"/>
      <c r="S730" s="7"/>
      <c r="T730" s="7"/>
      <c r="U730" s="7"/>
      <c r="V730" s="7"/>
      <c r="W730" s="7"/>
      <c r="X730" s="7"/>
      <c r="Y730" s="7"/>
      <c r="Z730" s="7"/>
      <c r="AA730" s="7"/>
      <c r="AB730" s="7"/>
    </row>
    <row r="731" spans="1:28" ht="15.75" customHeight="1">
      <c r="A731" s="3"/>
      <c r="B731" s="7"/>
      <c r="C731" s="3"/>
      <c r="D731" s="3"/>
      <c r="E731" s="3"/>
      <c r="F731" s="34"/>
      <c r="G731" s="34"/>
      <c r="H731" s="34"/>
      <c r="I731" s="7"/>
      <c r="J731" s="7"/>
      <c r="K731" s="7"/>
      <c r="L731" s="7"/>
      <c r="M731" s="7"/>
      <c r="N731" s="7"/>
      <c r="O731" s="7"/>
      <c r="P731" s="7"/>
      <c r="Q731" s="7"/>
      <c r="R731" s="7"/>
      <c r="S731" s="7"/>
      <c r="T731" s="7"/>
      <c r="U731" s="7"/>
      <c r="V731" s="7"/>
      <c r="W731" s="7"/>
      <c r="X731" s="7"/>
      <c r="Y731" s="7"/>
      <c r="Z731" s="7"/>
      <c r="AA731" s="7"/>
      <c r="AB731" s="7"/>
    </row>
    <row r="732" spans="1:28" ht="15.75" customHeight="1">
      <c r="A732" s="3"/>
      <c r="B732" s="7"/>
      <c r="C732" s="3"/>
      <c r="D732" s="3"/>
      <c r="E732" s="3"/>
      <c r="F732" s="34"/>
      <c r="G732" s="34"/>
      <c r="H732" s="34"/>
      <c r="I732" s="7"/>
      <c r="J732" s="7"/>
      <c r="K732" s="7"/>
      <c r="L732" s="7"/>
      <c r="M732" s="7"/>
      <c r="N732" s="7"/>
      <c r="O732" s="7"/>
      <c r="P732" s="7"/>
      <c r="Q732" s="7"/>
      <c r="R732" s="7"/>
      <c r="S732" s="7"/>
      <c r="T732" s="7"/>
      <c r="U732" s="7"/>
      <c r="V732" s="7"/>
      <c r="W732" s="7"/>
      <c r="X732" s="7"/>
      <c r="Y732" s="7"/>
      <c r="Z732" s="7"/>
      <c r="AA732" s="7"/>
      <c r="AB732" s="7"/>
    </row>
    <row r="733" spans="1:28" ht="15.75" customHeight="1">
      <c r="A733" s="3"/>
      <c r="B733" s="7"/>
      <c r="C733" s="3"/>
      <c r="D733" s="3"/>
      <c r="E733" s="3"/>
      <c r="F733" s="34"/>
      <c r="G733" s="34"/>
      <c r="H733" s="34"/>
      <c r="I733" s="7"/>
      <c r="J733" s="7"/>
      <c r="K733" s="7"/>
      <c r="L733" s="7"/>
      <c r="M733" s="7"/>
      <c r="N733" s="7"/>
      <c r="O733" s="7"/>
      <c r="P733" s="7"/>
      <c r="Q733" s="7"/>
      <c r="R733" s="7"/>
      <c r="S733" s="7"/>
      <c r="T733" s="7"/>
      <c r="U733" s="7"/>
      <c r="V733" s="7"/>
      <c r="W733" s="7"/>
      <c r="X733" s="7"/>
      <c r="Y733" s="7"/>
      <c r="Z733" s="7"/>
      <c r="AA733" s="7"/>
      <c r="AB733" s="7"/>
    </row>
    <row r="734" spans="1:28" ht="15.75" customHeight="1">
      <c r="A734" s="3"/>
      <c r="B734" s="7"/>
      <c r="C734" s="3"/>
      <c r="D734" s="3"/>
      <c r="E734" s="3"/>
      <c r="F734" s="34"/>
      <c r="G734" s="34"/>
      <c r="H734" s="34"/>
      <c r="I734" s="7"/>
      <c r="J734" s="7"/>
      <c r="K734" s="7"/>
      <c r="L734" s="7"/>
      <c r="M734" s="7"/>
      <c r="N734" s="7"/>
      <c r="O734" s="7"/>
      <c r="P734" s="7"/>
      <c r="Q734" s="7"/>
      <c r="R734" s="7"/>
      <c r="S734" s="7"/>
      <c r="T734" s="7"/>
      <c r="U734" s="7"/>
      <c r="V734" s="7"/>
      <c r="W734" s="7"/>
      <c r="X734" s="7"/>
      <c r="Y734" s="7"/>
      <c r="Z734" s="7"/>
      <c r="AA734" s="7"/>
      <c r="AB734" s="7"/>
    </row>
    <row r="735" spans="1:28" ht="15.75" customHeight="1">
      <c r="A735" s="3"/>
      <c r="B735" s="7"/>
      <c r="C735" s="3"/>
      <c r="D735" s="3"/>
      <c r="E735" s="3"/>
      <c r="F735" s="34"/>
      <c r="G735" s="34"/>
      <c r="H735" s="34"/>
      <c r="I735" s="7"/>
      <c r="J735" s="7"/>
      <c r="K735" s="7"/>
      <c r="L735" s="7"/>
      <c r="M735" s="7"/>
      <c r="N735" s="7"/>
      <c r="O735" s="7"/>
      <c r="P735" s="7"/>
      <c r="Q735" s="7"/>
      <c r="R735" s="7"/>
      <c r="S735" s="7"/>
      <c r="T735" s="7"/>
      <c r="U735" s="7"/>
      <c r="V735" s="7"/>
      <c r="W735" s="7"/>
      <c r="X735" s="7"/>
      <c r="Y735" s="7"/>
      <c r="Z735" s="7"/>
      <c r="AA735" s="7"/>
      <c r="AB735" s="7"/>
    </row>
    <row r="736" spans="1:28" ht="15.75" customHeight="1">
      <c r="A736" s="3"/>
      <c r="B736" s="7"/>
      <c r="C736" s="3"/>
      <c r="D736" s="3"/>
      <c r="E736" s="3"/>
      <c r="F736" s="34"/>
      <c r="G736" s="34"/>
      <c r="H736" s="34"/>
      <c r="I736" s="7"/>
      <c r="J736" s="7"/>
      <c r="K736" s="7"/>
      <c r="L736" s="7"/>
      <c r="M736" s="7"/>
      <c r="N736" s="7"/>
      <c r="O736" s="7"/>
      <c r="P736" s="7"/>
      <c r="Q736" s="7"/>
      <c r="R736" s="7"/>
      <c r="S736" s="7"/>
      <c r="T736" s="7"/>
      <c r="U736" s="7"/>
      <c r="V736" s="7"/>
      <c r="W736" s="7"/>
      <c r="X736" s="7"/>
      <c r="Y736" s="7"/>
      <c r="Z736" s="7"/>
      <c r="AA736" s="7"/>
      <c r="AB736" s="7"/>
    </row>
    <row r="737" spans="1:28" ht="15.75" customHeight="1">
      <c r="A737" s="3"/>
      <c r="B737" s="7"/>
      <c r="C737" s="3"/>
      <c r="D737" s="3"/>
      <c r="E737" s="3"/>
      <c r="F737" s="34"/>
      <c r="G737" s="34"/>
      <c r="H737" s="34"/>
      <c r="I737" s="7"/>
      <c r="J737" s="7"/>
      <c r="K737" s="7"/>
      <c r="L737" s="7"/>
      <c r="M737" s="7"/>
      <c r="N737" s="7"/>
      <c r="O737" s="7"/>
      <c r="P737" s="7"/>
      <c r="Q737" s="7"/>
      <c r="R737" s="7"/>
      <c r="S737" s="7"/>
      <c r="T737" s="7"/>
      <c r="U737" s="7"/>
      <c r="V737" s="7"/>
      <c r="W737" s="7"/>
      <c r="X737" s="7"/>
      <c r="Y737" s="7"/>
      <c r="Z737" s="7"/>
      <c r="AA737" s="7"/>
      <c r="AB737" s="7"/>
    </row>
    <row r="738" spans="1:28" ht="15.75" customHeight="1">
      <c r="A738" s="3"/>
      <c r="B738" s="7"/>
      <c r="C738" s="3"/>
      <c r="D738" s="3"/>
      <c r="E738" s="3"/>
      <c r="F738" s="34"/>
      <c r="G738" s="34"/>
      <c r="H738" s="34"/>
      <c r="I738" s="7"/>
      <c r="J738" s="7"/>
      <c r="K738" s="7"/>
      <c r="L738" s="7"/>
      <c r="M738" s="7"/>
      <c r="N738" s="7"/>
      <c r="O738" s="7"/>
      <c r="P738" s="7"/>
      <c r="Q738" s="7"/>
      <c r="R738" s="7"/>
      <c r="S738" s="7"/>
      <c r="T738" s="7"/>
      <c r="U738" s="7"/>
      <c r="V738" s="7"/>
      <c r="W738" s="7"/>
      <c r="X738" s="7"/>
      <c r="Y738" s="7"/>
      <c r="Z738" s="7"/>
      <c r="AA738" s="7"/>
      <c r="AB738" s="7"/>
    </row>
    <row r="739" spans="1:28" ht="15.75" customHeight="1">
      <c r="A739" s="3"/>
      <c r="B739" s="7"/>
      <c r="C739" s="3"/>
      <c r="D739" s="3"/>
      <c r="E739" s="3"/>
      <c r="F739" s="34"/>
      <c r="G739" s="34"/>
      <c r="H739" s="34"/>
      <c r="I739" s="7"/>
      <c r="J739" s="7"/>
      <c r="K739" s="7"/>
      <c r="L739" s="7"/>
      <c r="M739" s="7"/>
      <c r="N739" s="7"/>
      <c r="O739" s="7"/>
      <c r="P739" s="7"/>
      <c r="Q739" s="7"/>
      <c r="R739" s="7"/>
      <c r="S739" s="7"/>
      <c r="T739" s="7"/>
      <c r="U739" s="7"/>
      <c r="V739" s="7"/>
      <c r="W739" s="7"/>
      <c r="X739" s="7"/>
      <c r="Y739" s="7"/>
      <c r="Z739" s="7"/>
      <c r="AA739" s="7"/>
      <c r="AB739" s="7"/>
    </row>
    <row r="740" spans="1:28" ht="15.75" customHeight="1">
      <c r="A740" s="3"/>
      <c r="B740" s="7"/>
      <c r="C740" s="3"/>
      <c r="D740" s="3"/>
      <c r="E740" s="3"/>
      <c r="F740" s="34"/>
      <c r="G740" s="34"/>
      <c r="H740" s="34"/>
      <c r="I740" s="7"/>
      <c r="J740" s="7"/>
      <c r="K740" s="7"/>
      <c r="L740" s="7"/>
      <c r="M740" s="7"/>
      <c r="N740" s="7"/>
      <c r="O740" s="7"/>
      <c r="P740" s="7"/>
      <c r="Q740" s="7"/>
      <c r="R740" s="7"/>
      <c r="S740" s="7"/>
      <c r="T740" s="7"/>
      <c r="U740" s="7"/>
      <c r="V740" s="7"/>
      <c r="W740" s="7"/>
      <c r="X740" s="7"/>
      <c r="Y740" s="7"/>
      <c r="Z740" s="7"/>
      <c r="AA740" s="7"/>
      <c r="AB740" s="7"/>
    </row>
    <row r="741" spans="1:28" ht="15.75" customHeight="1">
      <c r="A741" s="3"/>
      <c r="B741" s="7"/>
      <c r="C741" s="3"/>
      <c r="D741" s="3"/>
      <c r="E741" s="3"/>
      <c r="F741" s="34"/>
      <c r="G741" s="34"/>
      <c r="H741" s="34"/>
      <c r="I741" s="7"/>
      <c r="J741" s="7"/>
      <c r="K741" s="7"/>
      <c r="L741" s="7"/>
      <c r="M741" s="7"/>
      <c r="N741" s="7"/>
      <c r="O741" s="7"/>
      <c r="P741" s="7"/>
      <c r="Q741" s="7"/>
      <c r="R741" s="7"/>
      <c r="S741" s="7"/>
      <c r="T741" s="7"/>
      <c r="U741" s="7"/>
      <c r="V741" s="7"/>
      <c r="W741" s="7"/>
      <c r="X741" s="7"/>
      <c r="Y741" s="7"/>
      <c r="Z741" s="7"/>
      <c r="AA741" s="7"/>
      <c r="AB741" s="7"/>
    </row>
    <row r="742" spans="1:28" ht="15.75" customHeight="1">
      <c r="A742" s="3"/>
      <c r="B742" s="7"/>
      <c r="C742" s="3"/>
      <c r="D742" s="3"/>
      <c r="E742" s="3"/>
      <c r="F742" s="34"/>
      <c r="G742" s="34"/>
      <c r="H742" s="34"/>
      <c r="I742" s="7"/>
      <c r="J742" s="7"/>
      <c r="K742" s="7"/>
      <c r="L742" s="7"/>
      <c r="M742" s="7"/>
      <c r="N742" s="7"/>
      <c r="O742" s="7"/>
      <c r="P742" s="7"/>
      <c r="Q742" s="7"/>
      <c r="R742" s="7"/>
      <c r="S742" s="7"/>
      <c r="T742" s="7"/>
      <c r="U742" s="7"/>
      <c r="V742" s="7"/>
      <c r="W742" s="7"/>
      <c r="X742" s="7"/>
      <c r="Y742" s="7"/>
      <c r="Z742" s="7"/>
      <c r="AA742" s="7"/>
      <c r="AB742" s="7"/>
    </row>
    <row r="743" spans="1:28" ht="15.75" customHeight="1">
      <c r="A743" s="3"/>
      <c r="B743" s="7"/>
      <c r="C743" s="3"/>
      <c r="D743" s="3"/>
      <c r="E743" s="3"/>
      <c r="F743" s="34"/>
      <c r="G743" s="34"/>
      <c r="H743" s="34"/>
      <c r="I743" s="7"/>
      <c r="J743" s="7"/>
      <c r="K743" s="7"/>
      <c r="L743" s="7"/>
      <c r="M743" s="7"/>
      <c r="N743" s="7"/>
      <c r="O743" s="7"/>
      <c r="P743" s="7"/>
      <c r="Q743" s="7"/>
      <c r="R743" s="7"/>
      <c r="S743" s="7"/>
      <c r="T743" s="7"/>
      <c r="U743" s="7"/>
      <c r="V743" s="7"/>
      <c r="W743" s="7"/>
      <c r="X743" s="7"/>
      <c r="Y743" s="7"/>
      <c r="Z743" s="7"/>
      <c r="AA743" s="7"/>
      <c r="AB743" s="7"/>
    </row>
    <row r="744" spans="1:28" ht="15.75" customHeight="1">
      <c r="A744" s="3"/>
      <c r="B744" s="7"/>
      <c r="C744" s="3"/>
      <c r="D744" s="3"/>
      <c r="E744" s="3"/>
      <c r="F744" s="34"/>
      <c r="G744" s="34"/>
      <c r="H744" s="34"/>
      <c r="I744" s="7"/>
      <c r="J744" s="7"/>
      <c r="K744" s="7"/>
      <c r="L744" s="7"/>
      <c r="M744" s="7"/>
      <c r="N744" s="7"/>
      <c r="O744" s="7"/>
      <c r="P744" s="7"/>
      <c r="Q744" s="7"/>
      <c r="R744" s="7"/>
      <c r="S744" s="7"/>
      <c r="T744" s="7"/>
      <c r="U744" s="7"/>
      <c r="V744" s="7"/>
      <c r="W744" s="7"/>
      <c r="X744" s="7"/>
      <c r="Y744" s="7"/>
      <c r="Z744" s="7"/>
      <c r="AA744" s="7"/>
      <c r="AB744" s="7"/>
    </row>
    <row r="745" spans="1:28" ht="15.75" customHeight="1">
      <c r="A745" s="3"/>
      <c r="B745" s="7"/>
      <c r="C745" s="3"/>
      <c r="D745" s="3"/>
      <c r="E745" s="3"/>
      <c r="F745" s="34"/>
      <c r="G745" s="34"/>
      <c r="H745" s="34"/>
      <c r="I745" s="7"/>
      <c r="J745" s="7"/>
      <c r="K745" s="7"/>
      <c r="L745" s="7"/>
      <c r="M745" s="7"/>
      <c r="N745" s="7"/>
      <c r="O745" s="7"/>
      <c r="P745" s="7"/>
      <c r="Q745" s="7"/>
      <c r="R745" s="7"/>
      <c r="S745" s="7"/>
      <c r="T745" s="7"/>
      <c r="U745" s="7"/>
      <c r="V745" s="7"/>
      <c r="W745" s="7"/>
      <c r="X745" s="7"/>
      <c r="Y745" s="7"/>
      <c r="Z745" s="7"/>
      <c r="AA745" s="7"/>
      <c r="AB745" s="7"/>
    </row>
    <row r="746" spans="1:28" ht="15.75" customHeight="1">
      <c r="A746" s="3"/>
      <c r="B746" s="7"/>
      <c r="C746" s="3"/>
      <c r="D746" s="3"/>
      <c r="E746" s="3"/>
      <c r="F746" s="34"/>
      <c r="G746" s="34"/>
      <c r="H746" s="34"/>
      <c r="I746" s="7"/>
      <c r="J746" s="7"/>
      <c r="K746" s="7"/>
      <c r="L746" s="7"/>
      <c r="M746" s="7"/>
      <c r="N746" s="7"/>
      <c r="O746" s="7"/>
      <c r="P746" s="7"/>
      <c r="Q746" s="7"/>
      <c r="R746" s="7"/>
      <c r="S746" s="7"/>
      <c r="T746" s="7"/>
      <c r="U746" s="7"/>
      <c r="V746" s="7"/>
      <c r="W746" s="7"/>
      <c r="X746" s="7"/>
      <c r="Y746" s="7"/>
      <c r="Z746" s="7"/>
      <c r="AA746" s="7"/>
      <c r="AB746" s="7"/>
    </row>
    <row r="747" spans="1:28" ht="15.75" customHeight="1">
      <c r="A747" s="3"/>
      <c r="B747" s="7"/>
      <c r="C747" s="3"/>
      <c r="D747" s="3"/>
      <c r="E747" s="3"/>
      <c r="F747" s="34"/>
      <c r="G747" s="34"/>
      <c r="H747" s="34"/>
      <c r="I747" s="7"/>
      <c r="J747" s="7"/>
      <c r="K747" s="7"/>
      <c r="L747" s="7"/>
      <c r="M747" s="7"/>
      <c r="N747" s="7"/>
      <c r="O747" s="7"/>
      <c r="P747" s="7"/>
      <c r="Q747" s="7"/>
      <c r="R747" s="7"/>
      <c r="S747" s="7"/>
      <c r="T747" s="7"/>
      <c r="U747" s="7"/>
      <c r="V747" s="7"/>
      <c r="W747" s="7"/>
      <c r="X747" s="7"/>
      <c r="Y747" s="7"/>
      <c r="Z747" s="7"/>
      <c r="AA747" s="7"/>
      <c r="AB747" s="7"/>
    </row>
    <row r="748" spans="1:28" ht="15.75" customHeight="1">
      <c r="A748" s="3"/>
      <c r="B748" s="7"/>
      <c r="C748" s="3"/>
      <c r="D748" s="3"/>
      <c r="E748" s="3"/>
      <c r="F748" s="34"/>
      <c r="G748" s="34"/>
      <c r="H748" s="34"/>
      <c r="I748" s="7"/>
      <c r="J748" s="7"/>
      <c r="K748" s="7"/>
      <c r="L748" s="7"/>
      <c r="M748" s="7"/>
      <c r="N748" s="7"/>
      <c r="O748" s="7"/>
      <c r="P748" s="7"/>
      <c r="Q748" s="7"/>
      <c r="R748" s="7"/>
      <c r="S748" s="7"/>
      <c r="T748" s="7"/>
      <c r="U748" s="7"/>
      <c r="V748" s="7"/>
      <c r="W748" s="7"/>
      <c r="X748" s="7"/>
      <c r="Y748" s="7"/>
      <c r="Z748" s="7"/>
      <c r="AA748" s="7"/>
      <c r="AB748" s="7"/>
    </row>
    <row r="749" spans="1:28" ht="15.75" customHeight="1">
      <c r="A749" s="3"/>
      <c r="B749" s="7"/>
      <c r="C749" s="3"/>
      <c r="D749" s="3"/>
      <c r="E749" s="3"/>
      <c r="F749" s="34"/>
      <c r="G749" s="34"/>
      <c r="H749" s="34"/>
      <c r="I749" s="7"/>
      <c r="J749" s="7"/>
      <c r="K749" s="7"/>
      <c r="L749" s="7"/>
      <c r="M749" s="7"/>
      <c r="N749" s="7"/>
      <c r="O749" s="7"/>
      <c r="P749" s="7"/>
      <c r="Q749" s="7"/>
      <c r="R749" s="7"/>
      <c r="S749" s="7"/>
      <c r="T749" s="7"/>
      <c r="U749" s="7"/>
      <c r="V749" s="7"/>
      <c r="W749" s="7"/>
      <c r="X749" s="7"/>
      <c r="Y749" s="7"/>
      <c r="Z749" s="7"/>
      <c r="AA749" s="7"/>
      <c r="AB749" s="7"/>
    </row>
    <row r="750" spans="1:28" ht="15.75" customHeight="1">
      <c r="A750" s="3"/>
      <c r="B750" s="7"/>
      <c r="C750" s="3"/>
      <c r="D750" s="3"/>
      <c r="E750" s="3"/>
      <c r="F750" s="34"/>
      <c r="G750" s="34"/>
      <c r="H750" s="34"/>
      <c r="I750" s="7"/>
      <c r="J750" s="7"/>
      <c r="K750" s="7"/>
      <c r="L750" s="7"/>
      <c r="M750" s="7"/>
      <c r="N750" s="7"/>
      <c r="O750" s="7"/>
      <c r="P750" s="7"/>
      <c r="Q750" s="7"/>
      <c r="R750" s="7"/>
      <c r="S750" s="7"/>
      <c r="T750" s="7"/>
      <c r="U750" s="7"/>
      <c r="V750" s="7"/>
      <c r="W750" s="7"/>
      <c r="X750" s="7"/>
      <c r="Y750" s="7"/>
      <c r="Z750" s="7"/>
      <c r="AA750" s="7"/>
      <c r="AB750" s="7"/>
    </row>
    <row r="751" spans="1:28" ht="15.75" customHeight="1">
      <c r="A751" s="3"/>
      <c r="B751" s="7"/>
      <c r="C751" s="3"/>
      <c r="D751" s="3"/>
      <c r="E751" s="3"/>
      <c r="F751" s="34"/>
      <c r="G751" s="34"/>
      <c r="H751" s="34"/>
      <c r="I751" s="7"/>
      <c r="J751" s="7"/>
      <c r="K751" s="7"/>
      <c r="L751" s="7"/>
      <c r="M751" s="7"/>
      <c r="N751" s="7"/>
      <c r="O751" s="7"/>
      <c r="P751" s="7"/>
      <c r="Q751" s="7"/>
      <c r="R751" s="7"/>
      <c r="S751" s="7"/>
      <c r="T751" s="7"/>
      <c r="U751" s="7"/>
      <c r="V751" s="7"/>
      <c r="W751" s="7"/>
      <c r="X751" s="7"/>
      <c r="Y751" s="7"/>
      <c r="Z751" s="7"/>
      <c r="AA751" s="7"/>
      <c r="AB751" s="7"/>
    </row>
    <row r="752" spans="1:28" ht="15.75" customHeight="1">
      <c r="A752" s="3"/>
      <c r="B752" s="7"/>
      <c r="C752" s="3"/>
      <c r="D752" s="3"/>
      <c r="E752" s="3"/>
      <c r="F752" s="34"/>
      <c r="G752" s="34"/>
      <c r="H752" s="34"/>
      <c r="I752" s="7"/>
      <c r="J752" s="7"/>
      <c r="K752" s="7"/>
      <c r="L752" s="7"/>
      <c r="M752" s="7"/>
      <c r="N752" s="7"/>
      <c r="O752" s="7"/>
      <c r="P752" s="7"/>
      <c r="Q752" s="7"/>
      <c r="R752" s="7"/>
      <c r="S752" s="7"/>
      <c r="T752" s="7"/>
      <c r="U752" s="7"/>
      <c r="V752" s="7"/>
      <c r="W752" s="7"/>
      <c r="X752" s="7"/>
      <c r="Y752" s="7"/>
      <c r="Z752" s="7"/>
      <c r="AA752" s="7"/>
      <c r="AB752" s="7"/>
    </row>
    <row r="753" spans="1:28" ht="15.75" customHeight="1">
      <c r="A753" s="3"/>
      <c r="B753" s="7"/>
      <c r="C753" s="3"/>
      <c r="D753" s="3"/>
      <c r="E753" s="3"/>
      <c r="F753" s="34"/>
      <c r="G753" s="34"/>
      <c r="H753" s="34"/>
      <c r="I753" s="7"/>
      <c r="J753" s="7"/>
      <c r="K753" s="7"/>
      <c r="L753" s="7"/>
      <c r="M753" s="7"/>
      <c r="N753" s="7"/>
      <c r="O753" s="7"/>
      <c r="P753" s="7"/>
      <c r="Q753" s="7"/>
      <c r="R753" s="7"/>
      <c r="S753" s="7"/>
      <c r="T753" s="7"/>
      <c r="U753" s="7"/>
      <c r="V753" s="7"/>
      <c r="W753" s="7"/>
      <c r="X753" s="7"/>
      <c r="Y753" s="7"/>
      <c r="Z753" s="7"/>
      <c r="AA753" s="7"/>
      <c r="AB753" s="7"/>
    </row>
    <row r="754" spans="1:28" ht="15.75" customHeight="1">
      <c r="A754" s="3"/>
      <c r="B754" s="7"/>
      <c r="C754" s="3"/>
      <c r="D754" s="3"/>
      <c r="E754" s="3"/>
      <c r="F754" s="34"/>
      <c r="G754" s="34"/>
      <c r="H754" s="34"/>
      <c r="I754" s="7"/>
      <c r="J754" s="7"/>
      <c r="K754" s="7"/>
      <c r="L754" s="7"/>
      <c r="M754" s="7"/>
      <c r="N754" s="7"/>
      <c r="O754" s="7"/>
      <c r="P754" s="7"/>
      <c r="Q754" s="7"/>
      <c r="R754" s="7"/>
      <c r="S754" s="7"/>
      <c r="T754" s="7"/>
      <c r="U754" s="7"/>
      <c r="V754" s="7"/>
      <c r="W754" s="7"/>
      <c r="X754" s="7"/>
      <c r="Y754" s="7"/>
      <c r="Z754" s="7"/>
      <c r="AA754" s="7"/>
      <c r="AB754" s="7"/>
    </row>
    <row r="755" spans="1:28" ht="15.75" customHeight="1">
      <c r="A755" s="3"/>
      <c r="B755" s="7"/>
      <c r="C755" s="3"/>
      <c r="D755" s="3"/>
      <c r="E755" s="3"/>
      <c r="F755" s="34"/>
      <c r="G755" s="34"/>
      <c r="H755" s="34"/>
      <c r="I755" s="7"/>
      <c r="J755" s="7"/>
      <c r="K755" s="7"/>
      <c r="L755" s="7"/>
      <c r="M755" s="7"/>
      <c r="N755" s="7"/>
      <c r="O755" s="7"/>
      <c r="P755" s="7"/>
      <c r="Q755" s="7"/>
      <c r="R755" s="7"/>
      <c r="S755" s="7"/>
      <c r="T755" s="7"/>
      <c r="U755" s="7"/>
      <c r="V755" s="7"/>
      <c r="W755" s="7"/>
      <c r="X755" s="7"/>
      <c r="Y755" s="7"/>
      <c r="Z755" s="7"/>
      <c r="AA755" s="7"/>
      <c r="AB755" s="7"/>
    </row>
    <row r="756" spans="1:28" ht="15.75" customHeight="1">
      <c r="A756" s="3"/>
      <c r="B756" s="7"/>
      <c r="C756" s="3"/>
      <c r="D756" s="3"/>
      <c r="E756" s="3"/>
      <c r="F756" s="34"/>
      <c r="G756" s="34"/>
      <c r="H756" s="34"/>
      <c r="I756" s="7"/>
      <c r="J756" s="7"/>
      <c r="K756" s="7"/>
      <c r="L756" s="7"/>
      <c r="M756" s="7"/>
      <c r="N756" s="7"/>
      <c r="O756" s="7"/>
      <c r="P756" s="7"/>
      <c r="Q756" s="7"/>
      <c r="R756" s="7"/>
      <c r="S756" s="7"/>
      <c r="T756" s="7"/>
      <c r="U756" s="7"/>
      <c r="V756" s="7"/>
      <c r="W756" s="7"/>
      <c r="X756" s="7"/>
      <c r="Y756" s="7"/>
      <c r="Z756" s="7"/>
      <c r="AA756" s="7"/>
      <c r="AB756" s="7"/>
    </row>
    <row r="757" spans="1:28" ht="15.75" customHeight="1">
      <c r="A757" s="3"/>
      <c r="B757" s="7"/>
      <c r="C757" s="3"/>
      <c r="D757" s="3"/>
      <c r="E757" s="3"/>
      <c r="F757" s="34"/>
      <c r="G757" s="34"/>
      <c r="H757" s="34"/>
      <c r="I757" s="7"/>
      <c r="J757" s="7"/>
      <c r="K757" s="7"/>
      <c r="L757" s="7"/>
      <c r="M757" s="7"/>
      <c r="N757" s="7"/>
      <c r="O757" s="7"/>
      <c r="P757" s="7"/>
      <c r="Q757" s="7"/>
      <c r="R757" s="7"/>
      <c r="S757" s="7"/>
      <c r="T757" s="7"/>
      <c r="U757" s="7"/>
      <c r="V757" s="7"/>
      <c r="W757" s="7"/>
      <c r="X757" s="7"/>
      <c r="Y757" s="7"/>
      <c r="Z757" s="7"/>
      <c r="AA757" s="7"/>
      <c r="AB757" s="7"/>
    </row>
    <row r="758" spans="1:28" ht="15.75" customHeight="1">
      <c r="A758" s="3"/>
      <c r="B758" s="7"/>
      <c r="C758" s="3"/>
      <c r="D758" s="3"/>
      <c r="E758" s="3"/>
      <c r="F758" s="34"/>
      <c r="G758" s="34"/>
      <c r="H758" s="34"/>
      <c r="I758" s="7"/>
      <c r="J758" s="7"/>
      <c r="K758" s="7"/>
      <c r="L758" s="7"/>
      <c r="M758" s="7"/>
      <c r="N758" s="7"/>
      <c r="O758" s="7"/>
      <c r="P758" s="7"/>
      <c r="Q758" s="7"/>
      <c r="R758" s="7"/>
      <c r="S758" s="7"/>
      <c r="T758" s="7"/>
      <c r="U758" s="7"/>
      <c r="V758" s="7"/>
      <c r="W758" s="7"/>
      <c r="X758" s="7"/>
      <c r="Y758" s="7"/>
      <c r="Z758" s="7"/>
      <c r="AA758" s="7"/>
      <c r="AB758" s="7"/>
    </row>
    <row r="759" spans="1:28" ht="15.75" customHeight="1">
      <c r="A759" s="3"/>
      <c r="B759" s="7"/>
      <c r="C759" s="3"/>
      <c r="D759" s="3"/>
      <c r="E759" s="3"/>
      <c r="F759" s="34"/>
      <c r="G759" s="34"/>
      <c r="H759" s="34"/>
      <c r="I759" s="7"/>
      <c r="J759" s="7"/>
      <c r="K759" s="7"/>
      <c r="L759" s="7"/>
      <c r="M759" s="7"/>
      <c r="N759" s="7"/>
      <c r="O759" s="7"/>
      <c r="P759" s="7"/>
      <c r="Q759" s="7"/>
      <c r="R759" s="7"/>
      <c r="S759" s="7"/>
      <c r="T759" s="7"/>
      <c r="U759" s="7"/>
      <c r="V759" s="7"/>
      <c r="W759" s="7"/>
      <c r="X759" s="7"/>
      <c r="Y759" s="7"/>
      <c r="Z759" s="7"/>
      <c r="AA759" s="7"/>
      <c r="AB759" s="7"/>
    </row>
    <row r="760" spans="1:28" ht="15.75" customHeight="1">
      <c r="A760" s="3"/>
      <c r="B760" s="7"/>
      <c r="C760" s="3"/>
      <c r="D760" s="3"/>
      <c r="E760" s="3"/>
      <c r="F760" s="34"/>
      <c r="G760" s="34"/>
      <c r="H760" s="34"/>
      <c r="I760" s="7"/>
      <c r="J760" s="7"/>
      <c r="K760" s="7"/>
      <c r="L760" s="7"/>
      <c r="M760" s="7"/>
      <c r="N760" s="7"/>
      <c r="O760" s="7"/>
      <c r="P760" s="7"/>
      <c r="Q760" s="7"/>
      <c r="R760" s="7"/>
      <c r="S760" s="7"/>
      <c r="T760" s="7"/>
      <c r="U760" s="7"/>
      <c r="V760" s="7"/>
      <c r="W760" s="7"/>
      <c r="X760" s="7"/>
      <c r="Y760" s="7"/>
      <c r="Z760" s="7"/>
      <c r="AA760" s="7"/>
      <c r="AB760" s="7"/>
    </row>
    <row r="761" spans="1:28" ht="15.75" customHeight="1">
      <c r="A761" s="3"/>
      <c r="B761" s="7"/>
      <c r="C761" s="3"/>
      <c r="D761" s="3"/>
      <c r="E761" s="3"/>
      <c r="F761" s="34"/>
      <c r="G761" s="34"/>
      <c r="H761" s="34"/>
      <c r="I761" s="7"/>
      <c r="J761" s="7"/>
      <c r="K761" s="7"/>
      <c r="L761" s="7"/>
      <c r="M761" s="7"/>
      <c r="N761" s="7"/>
      <c r="O761" s="7"/>
      <c r="P761" s="7"/>
      <c r="Q761" s="7"/>
      <c r="R761" s="7"/>
      <c r="S761" s="7"/>
      <c r="T761" s="7"/>
      <c r="U761" s="7"/>
      <c r="V761" s="7"/>
      <c r="W761" s="7"/>
      <c r="X761" s="7"/>
      <c r="Y761" s="7"/>
      <c r="Z761" s="7"/>
      <c r="AA761" s="7"/>
      <c r="AB761" s="7"/>
    </row>
    <row r="762" spans="1:28" ht="15.75" customHeight="1">
      <c r="A762" s="3"/>
      <c r="B762" s="7"/>
      <c r="C762" s="3"/>
      <c r="D762" s="3"/>
      <c r="E762" s="3"/>
      <c r="F762" s="34"/>
      <c r="G762" s="34"/>
      <c r="H762" s="34"/>
      <c r="I762" s="7"/>
      <c r="J762" s="7"/>
      <c r="K762" s="7"/>
      <c r="L762" s="7"/>
      <c r="M762" s="7"/>
      <c r="N762" s="7"/>
      <c r="O762" s="7"/>
      <c r="P762" s="7"/>
      <c r="Q762" s="7"/>
      <c r="R762" s="7"/>
      <c r="S762" s="7"/>
      <c r="T762" s="7"/>
      <c r="U762" s="7"/>
      <c r="V762" s="7"/>
      <c r="W762" s="7"/>
      <c r="X762" s="7"/>
      <c r="Y762" s="7"/>
      <c r="Z762" s="7"/>
      <c r="AA762" s="7"/>
      <c r="AB762" s="7"/>
    </row>
    <row r="763" spans="1:28" ht="15.75" customHeight="1">
      <c r="A763" s="3"/>
      <c r="B763" s="7"/>
      <c r="C763" s="3"/>
      <c r="D763" s="3"/>
      <c r="E763" s="3"/>
      <c r="F763" s="34"/>
      <c r="G763" s="34"/>
      <c r="H763" s="34"/>
      <c r="I763" s="7"/>
      <c r="J763" s="7"/>
      <c r="K763" s="7"/>
      <c r="L763" s="7"/>
      <c r="M763" s="7"/>
      <c r="N763" s="7"/>
      <c r="O763" s="7"/>
      <c r="P763" s="7"/>
      <c r="Q763" s="7"/>
      <c r="R763" s="7"/>
      <c r="S763" s="7"/>
      <c r="T763" s="7"/>
      <c r="U763" s="7"/>
      <c r="V763" s="7"/>
      <c r="W763" s="7"/>
      <c r="X763" s="7"/>
      <c r="Y763" s="7"/>
      <c r="Z763" s="7"/>
      <c r="AA763" s="7"/>
      <c r="AB763" s="7"/>
    </row>
    <row r="764" spans="1:28" ht="15.75" customHeight="1">
      <c r="A764" s="3"/>
      <c r="B764" s="7"/>
      <c r="C764" s="3"/>
      <c r="D764" s="3"/>
      <c r="E764" s="3"/>
      <c r="F764" s="34"/>
      <c r="G764" s="34"/>
      <c r="H764" s="34"/>
      <c r="I764" s="7"/>
      <c r="J764" s="7"/>
      <c r="K764" s="7"/>
      <c r="L764" s="7"/>
      <c r="M764" s="7"/>
      <c r="N764" s="7"/>
      <c r="O764" s="7"/>
      <c r="P764" s="7"/>
      <c r="Q764" s="7"/>
      <c r="R764" s="7"/>
      <c r="S764" s="7"/>
      <c r="T764" s="7"/>
      <c r="U764" s="7"/>
      <c r="V764" s="7"/>
      <c r="W764" s="7"/>
      <c r="X764" s="7"/>
      <c r="Y764" s="7"/>
      <c r="Z764" s="7"/>
      <c r="AA764" s="7"/>
      <c r="AB764" s="7"/>
    </row>
    <row r="765" spans="1:28" ht="15.75" customHeight="1">
      <c r="A765" s="3"/>
      <c r="B765" s="7"/>
      <c r="C765" s="3"/>
      <c r="D765" s="3"/>
      <c r="E765" s="3"/>
      <c r="F765" s="34"/>
      <c r="G765" s="34"/>
      <c r="H765" s="34"/>
      <c r="I765" s="7"/>
      <c r="J765" s="7"/>
      <c r="K765" s="7"/>
      <c r="L765" s="7"/>
      <c r="M765" s="7"/>
      <c r="N765" s="7"/>
      <c r="O765" s="7"/>
      <c r="P765" s="7"/>
      <c r="Q765" s="7"/>
      <c r="R765" s="7"/>
      <c r="S765" s="7"/>
      <c r="T765" s="7"/>
      <c r="U765" s="7"/>
      <c r="V765" s="7"/>
      <c r="W765" s="7"/>
      <c r="X765" s="7"/>
      <c r="Y765" s="7"/>
      <c r="Z765" s="7"/>
      <c r="AA765" s="7"/>
      <c r="AB765" s="7"/>
    </row>
    <row r="766" spans="1:28" ht="15.75" customHeight="1">
      <c r="A766" s="3"/>
      <c r="B766" s="7"/>
      <c r="C766" s="3"/>
      <c r="D766" s="3"/>
      <c r="E766" s="3"/>
      <c r="F766" s="34"/>
      <c r="G766" s="34"/>
      <c r="H766" s="34"/>
      <c r="I766" s="7"/>
      <c r="J766" s="7"/>
      <c r="K766" s="7"/>
      <c r="L766" s="7"/>
      <c r="M766" s="7"/>
      <c r="N766" s="7"/>
      <c r="O766" s="7"/>
      <c r="P766" s="7"/>
      <c r="Q766" s="7"/>
      <c r="R766" s="7"/>
      <c r="S766" s="7"/>
      <c r="T766" s="7"/>
      <c r="U766" s="7"/>
      <c r="V766" s="7"/>
      <c r="W766" s="7"/>
      <c r="X766" s="7"/>
      <c r="Y766" s="7"/>
      <c r="Z766" s="7"/>
      <c r="AA766" s="7"/>
      <c r="AB766" s="7"/>
    </row>
    <row r="767" spans="1:28" ht="15.75" customHeight="1">
      <c r="A767" s="3"/>
      <c r="B767" s="7"/>
      <c r="C767" s="3"/>
      <c r="D767" s="3"/>
      <c r="E767" s="3"/>
      <c r="F767" s="34"/>
      <c r="G767" s="34"/>
      <c r="H767" s="34"/>
      <c r="I767" s="7"/>
      <c r="J767" s="7"/>
      <c r="K767" s="7"/>
      <c r="L767" s="7"/>
      <c r="M767" s="7"/>
      <c r="N767" s="7"/>
      <c r="O767" s="7"/>
      <c r="P767" s="7"/>
      <c r="Q767" s="7"/>
      <c r="R767" s="7"/>
      <c r="S767" s="7"/>
      <c r="T767" s="7"/>
      <c r="U767" s="7"/>
      <c r="V767" s="7"/>
      <c r="W767" s="7"/>
      <c r="X767" s="7"/>
      <c r="Y767" s="7"/>
      <c r="Z767" s="7"/>
      <c r="AA767" s="7"/>
      <c r="AB767" s="7"/>
    </row>
    <row r="768" spans="1:28" ht="15.75" customHeight="1">
      <c r="A768" s="3"/>
      <c r="B768" s="7"/>
      <c r="C768" s="3"/>
      <c r="D768" s="3"/>
      <c r="E768" s="3"/>
      <c r="F768" s="34"/>
      <c r="G768" s="34"/>
      <c r="H768" s="34"/>
      <c r="I768" s="7"/>
      <c r="J768" s="7"/>
      <c r="K768" s="7"/>
      <c r="L768" s="7"/>
      <c r="M768" s="7"/>
      <c r="N768" s="7"/>
      <c r="O768" s="7"/>
      <c r="P768" s="7"/>
      <c r="Q768" s="7"/>
      <c r="R768" s="7"/>
      <c r="S768" s="7"/>
      <c r="T768" s="7"/>
      <c r="U768" s="7"/>
      <c r="V768" s="7"/>
      <c r="W768" s="7"/>
      <c r="X768" s="7"/>
      <c r="Y768" s="7"/>
      <c r="Z768" s="7"/>
      <c r="AA768" s="7"/>
      <c r="AB768" s="7"/>
    </row>
    <row r="769" spans="1:28" ht="15.75" customHeight="1">
      <c r="A769" s="3"/>
      <c r="B769" s="7"/>
      <c r="C769" s="3"/>
      <c r="D769" s="3"/>
      <c r="E769" s="3"/>
      <c r="F769" s="34"/>
      <c r="G769" s="34"/>
      <c r="H769" s="34"/>
      <c r="I769" s="7"/>
      <c r="J769" s="7"/>
      <c r="K769" s="7"/>
      <c r="L769" s="7"/>
      <c r="M769" s="7"/>
      <c r="N769" s="7"/>
      <c r="O769" s="7"/>
      <c r="P769" s="7"/>
      <c r="Q769" s="7"/>
      <c r="R769" s="7"/>
      <c r="S769" s="7"/>
      <c r="T769" s="7"/>
      <c r="U769" s="7"/>
      <c r="V769" s="7"/>
      <c r="W769" s="7"/>
      <c r="X769" s="7"/>
      <c r="Y769" s="7"/>
      <c r="Z769" s="7"/>
      <c r="AA769" s="7"/>
      <c r="AB769" s="7"/>
    </row>
    <row r="770" spans="1:28" ht="15.75" customHeight="1">
      <c r="A770" s="3"/>
      <c r="B770" s="7"/>
      <c r="C770" s="3"/>
      <c r="D770" s="3"/>
      <c r="E770" s="3"/>
      <c r="F770" s="34"/>
      <c r="G770" s="34"/>
      <c r="H770" s="34"/>
      <c r="I770" s="7"/>
      <c r="J770" s="7"/>
      <c r="K770" s="7"/>
      <c r="L770" s="7"/>
      <c r="M770" s="7"/>
      <c r="N770" s="7"/>
      <c r="O770" s="7"/>
      <c r="P770" s="7"/>
      <c r="Q770" s="7"/>
      <c r="R770" s="7"/>
      <c r="S770" s="7"/>
      <c r="T770" s="7"/>
      <c r="U770" s="7"/>
      <c r="V770" s="7"/>
      <c r="W770" s="7"/>
      <c r="X770" s="7"/>
      <c r="Y770" s="7"/>
      <c r="Z770" s="7"/>
      <c r="AA770" s="7"/>
      <c r="AB770" s="7"/>
    </row>
    <row r="771" spans="1:28" ht="15.75" customHeight="1">
      <c r="A771" s="3"/>
      <c r="B771" s="7"/>
      <c r="C771" s="3"/>
      <c r="D771" s="3"/>
      <c r="E771" s="3"/>
      <c r="F771" s="34"/>
      <c r="G771" s="34"/>
      <c r="H771" s="34"/>
      <c r="I771" s="7"/>
      <c r="J771" s="7"/>
      <c r="K771" s="7"/>
      <c r="L771" s="7"/>
      <c r="M771" s="7"/>
      <c r="N771" s="7"/>
      <c r="O771" s="7"/>
      <c r="P771" s="7"/>
      <c r="Q771" s="7"/>
      <c r="R771" s="7"/>
      <c r="S771" s="7"/>
      <c r="T771" s="7"/>
      <c r="U771" s="7"/>
      <c r="V771" s="7"/>
      <c r="W771" s="7"/>
      <c r="X771" s="7"/>
      <c r="Y771" s="7"/>
      <c r="Z771" s="7"/>
      <c r="AA771" s="7"/>
      <c r="AB771" s="7"/>
    </row>
    <row r="772" spans="1:28" ht="15.75" customHeight="1">
      <c r="A772" s="3"/>
      <c r="B772" s="7"/>
      <c r="C772" s="3"/>
      <c r="D772" s="3"/>
      <c r="E772" s="3"/>
      <c r="F772" s="34"/>
      <c r="G772" s="34"/>
      <c r="H772" s="34"/>
      <c r="I772" s="7"/>
      <c r="J772" s="7"/>
      <c r="K772" s="7"/>
      <c r="L772" s="7"/>
      <c r="M772" s="7"/>
      <c r="N772" s="7"/>
      <c r="O772" s="7"/>
      <c r="P772" s="7"/>
      <c r="Q772" s="7"/>
      <c r="R772" s="7"/>
      <c r="S772" s="7"/>
      <c r="T772" s="7"/>
      <c r="U772" s="7"/>
      <c r="V772" s="7"/>
      <c r="W772" s="7"/>
      <c r="X772" s="7"/>
      <c r="Y772" s="7"/>
      <c r="Z772" s="7"/>
      <c r="AA772" s="7"/>
      <c r="AB772" s="7"/>
    </row>
    <row r="773" spans="1:28" ht="15.75" customHeight="1">
      <c r="A773" s="3"/>
      <c r="B773" s="7"/>
      <c r="C773" s="3"/>
      <c r="D773" s="3"/>
      <c r="E773" s="3"/>
      <c r="F773" s="34"/>
      <c r="G773" s="34"/>
      <c r="H773" s="34"/>
      <c r="I773" s="7"/>
      <c r="J773" s="7"/>
      <c r="K773" s="7"/>
      <c r="L773" s="7"/>
      <c r="M773" s="7"/>
      <c r="N773" s="7"/>
      <c r="O773" s="7"/>
      <c r="P773" s="7"/>
      <c r="Q773" s="7"/>
      <c r="R773" s="7"/>
      <c r="S773" s="7"/>
      <c r="T773" s="7"/>
      <c r="U773" s="7"/>
      <c r="V773" s="7"/>
      <c r="W773" s="7"/>
      <c r="X773" s="7"/>
      <c r="Y773" s="7"/>
      <c r="Z773" s="7"/>
      <c r="AA773" s="7"/>
      <c r="AB773" s="7"/>
    </row>
    <row r="774" spans="1:28" ht="15.75" customHeight="1">
      <c r="A774" s="3"/>
      <c r="B774" s="7"/>
      <c r="C774" s="3"/>
      <c r="D774" s="3"/>
      <c r="E774" s="3"/>
      <c r="F774" s="34"/>
      <c r="G774" s="34"/>
      <c r="H774" s="34"/>
      <c r="I774" s="7"/>
      <c r="J774" s="7"/>
      <c r="K774" s="7"/>
      <c r="L774" s="7"/>
      <c r="M774" s="7"/>
      <c r="N774" s="7"/>
      <c r="O774" s="7"/>
      <c r="P774" s="7"/>
      <c r="Q774" s="7"/>
      <c r="R774" s="7"/>
      <c r="S774" s="7"/>
      <c r="T774" s="7"/>
      <c r="U774" s="7"/>
      <c r="V774" s="7"/>
      <c r="W774" s="7"/>
      <c r="X774" s="7"/>
      <c r="Y774" s="7"/>
      <c r="Z774" s="7"/>
      <c r="AA774" s="7"/>
      <c r="AB774" s="7"/>
    </row>
    <row r="775" spans="1:28" ht="15.75" customHeight="1">
      <c r="A775" s="3"/>
      <c r="B775" s="7"/>
      <c r="C775" s="3"/>
      <c r="D775" s="3"/>
      <c r="E775" s="3"/>
      <c r="F775" s="34"/>
      <c r="G775" s="34"/>
      <c r="H775" s="34"/>
      <c r="I775" s="7"/>
      <c r="J775" s="7"/>
      <c r="K775" s="7"/>
      <c r="L775" s="7"/>
      <c r="M775" s="7"/>
      <c r="N775" s="7"/>
      <c r="O775" s="7"/>
      <c r="P775" s="7"/>
      <c r="Q775" s="7"/>
      <c r="R775" s="7"/>
      <c r="S775" s="7"/>
      <c r="T775" s="7"/>
      <c r="U775" s="7"/>
      <c r="V775" s="7"/>
      <c r="W775" s="7"/>
      <c r="X775" s="7"/>
      <c r="Y775" s="7"/>
      <c r="Z775" s="7"/>
      <c r="AA775" s="7"/>
      <c r="AB775" s="7"/>
    </row>
    <row r="776" spans="1:28" ht="15.75" customHeight="1">
      <c r="A776" s="3"/>
      <c r="B776" s="7"/>
      <c r="C776" s="3"/>
      <c r="D776" s="3"/>
      <c r="E776" s="3"/>
      <c r="F776" s="34"/>
      <c r="G776" s="34"/>
      <c r="H776" s="34"/>
      <c r="I776" s="7"/>
      <c r="J776" s="7"/>
      <c r="K776" s="7"/>
      <c r="L776" s="7"/>
      <c r="M776" s="7"/>
      <c r="N776" s="7"/>
      <c r="O776" s="7"/>
      <c r="P776" s="7"/>
      <c r="Q776" s="7"/>
      <c r="R776" s="7"/>
      <c r="S776" s="7"/>
      <c r="T776" s="7"/>
      <c r="U776" s="7"/>
      <c r="V776" s="7"/>
      <c r="W776" s="7"/>
      <c r="X776" s="7"/>
      <c r="Y776" s="7"/>
      <c r="Z776" s="7"/>
      <c r="AA776" s="7"/>
      <c r="AB776" s="7"/>
    </row>
    <row r="777" spans="1:28" ht="15.75" customHeight="1">
      <c r="A777" s="3"/>
      <c r="B777" s="7"/>
      <c r="C777" s="3"/>
      <c r="D777" s="3"/>
      <c r="E777" s="3"/>
      <c r="F777" s="34"/>
      <c r="G777" s="34"/>
      <c r="H777" s="34"/>
      <c r="I777" s="7"/>
      <c r="J777" s="7"/>
      <c r="K777" s="7"/>
      <c r="L777" s="7"/>
      <c r="M777" s="7"/>
      <c r="N777" s="7"/>
      <c r="O777" s="7"/>
      <c r="P777" s="7"/>
      <c r="Q777" s="7"/>
      <c r="R777" s="7"/>
      <c r="S777" s="7"/>
      <c r="T777" s="7"/>
      <c r="U777" s="7"/>
      <c r="V777" s="7"/>
      <c r="W777" s="7"/>
      <c r="X777" s="7"/>
      <c r="Y777" s="7"/>
      <c r="Z777" s="7"/>
      <c r="AA777" s="7"/>
      <c r="AB777" s="7"/>
    </row>
    <row r="778" spans="1:28" ht="15.75" customHeight="1">
      <c r="A778" s="3"/>
      <c r="B778" s="7"/>
      <c r="C778" s="3"/>
      <c r="D778" s="3"/>
      <c r="E778" s="3"/>
      <c r="F778" s="34"/>
      <c r="G778" s="34"/>
      <c r="H778" s="34"/>
      <c r="I778" s="7"/>
      <c r="J778" s="7"/>
      <c r="K778" s="7"/>
      <c r="L778" s="7"/>
      <c r="M778" s="7"/>
      <c r="N778" s="7"/>
      <c r="O778" s="7"/>
      <c r="P778" s="7"/>
      <c r="Q778" s="7"/>
      <c r="R778" s="7"/>
      <c r="S778" s="7"/>
      <c r="T778" s="7"/>
      <c r="U778" s="7"/>
      <c r="V778" s="7"/>
      <c r="W778" s="7"/>
      <c r="X778" s="7"/>
      <c r="Y778" s="7"/>
      <c r="Z778" s="7"/>
      <c r="AA778" s="7"/>
      <c r="AB778" s="7"/>
    </row>
    <row r="779" spans="1:28" ht="15.75" customHeight="1">
      <c r="A779" s="3"/>
      <c r="B779" s="7"/>
      <c r="C779" s="3"/>
      <c r="D779" s="3"/>
      <c r="E779" s="3"/>
      <c r="F779" s="34"/>
      <c r="G779" s="34"/>
      <c r="H779" s="34"/>
      <c r="I779" s="7"/>
      <c r="J779" s="7"/>
      <c r="K779" s="7"/>
      <c r="L779" s="7"/>
      <c r="M779" s="7"/>
      <c r="N779" s="7"/>
      <c r="O779" s="7"/>
      <c r="P779" s="7"/>
      <c r="Q779" s="7"/>
      <c r="R779" s="7"/>
      <c r="S779" s="7"/>
      <c r="T779" s="7"/>
      <c r="U779" s="7"/>
      <c r="V779" s="7"/>
      <c r="W779" s="7"/>
      <c r="X779" s="7"/>
      <c r="Y779" s="7"/>
      <c r="Z779" s="7"/>
      <c r="AA779" s="7"/>
      <c r="AB779" s="7"/>
    </row>
    <row r="780" spans="1:28" ht="15.75" customHeight="1">
      <c r="A780" s="3"/>
      <c r="B780" s="7"/>
      <c r="C780" s="3"/>
      <c r="D780" s="3"/>
      <c r="E780" s="3"/>
      <c r="F780" s="34"/>
      <c r="G780" s="34"/>
      <c r="H780" s="34"/>
      <c r="I780" s="7"/>
      <c r="J780" s="7"/>
      <c r="K780" s="7"/>
      <c r="L780" s="7"/>
      <c r="M780" s="7"/>
      <c r="N780" s="7"/>
      <c r="O780" s="7"/>
      <c r="P780" s="7"/>
      <c r="Q780" s="7"/>
      <c r="R780" s="7"/>
      <c r="S780" s="7"/>
      <c r="T780" s="7"/>
      <c r="U780" s="7"/>
      <c r="V780" s="7"/>
      <c r="W780" s="7"/>
      <c r="X780" s="7"/>
      <c r="Y780" s="7"/>
      <c r="Z780" s="7"/>
      <c r="AA780" s="7"/>
      <c r="AB780" s="7"/>
    </row>
    <row r="781" spans="1:28" ht="15.75" customHeight="1">
      <c r="A781" s="3"/>
      <c r="B781" s="7"/>
      <c r="C781" s="3"/>
      <c r="D781" s="3"/>
      <c r="E781" s="3"/>
      <c r="F781" s="34"/>
      <c r="G781" s="34"/>
      <c r="H781" s="34"/>
      <c r="I781" s="7"/>
      <c r="J781" s="7"/>
      <c r="K781" s="7"/>
      <c r="L781" s="7"/>
      <c r="M781" s="7"/>
      <c r="N781" s="7"/>
      <c r="O781" s="7"/>
      <c r="P781" s="7"/>
      <c r="Q781" s="7"/>
      <c r="R781" s="7"/>
      <c r="S781" s="7"/>
      <c r="T781" s="7"/>
      <c r="U781" s="7"/>
      <c r="V781" s="7"/>
      <c r="W781" s="7"/>
      <c r="X781" s="7"/>
      <c r="Y781" s="7"/>
      <c r="Z781" s="7"/>
      <c r="AA781" s="7"/>
      <c r="AB781" s="7"/>
    </row>
    <row r="782" spans="1:28" ht="15.75" customHeight="1">
      <c r="A782" s="3"/>
      <c r="B782" s="7"/>
      <c r="C782" s="3"/>
      <c r="D782" s="3"/>
      <c r="E782" s="3"/>
      <c r="F782" s="34"/>
      <c r="G782" s="34"/>
      <c r="H782" s="34"/>
      <c r="I782" s="7"/>
      <c r="J782" s="7"/>
      <c r="K782" s="7"/>
      <c r="L782" s="7"/>
      <c r="M782" s="7"/>
      <c r="N782" s="7"/>
      <c r="O782" s="7"/>
      <c r="P782" s="7"/>
      <c r="Q782" s="7"/>
      <c r="R782" s="7"/>
      <c r="S782" s="7"/>
      <c r="T782" s="7"/>
      <c r="U782" s="7"/>
      <c r="V782" s="7"/>
      <c r="W782" s="7"/>
      <c r="X782" s="7"/>
      <c r="Y782" s="7"/>
      <c r="Z782" s="7"/>
      <c r="AA782" s="7"/>
      <c r="AB782" s="7"/>
    </row>
    <row r="783" spans="1:28" ht="15.75" customHeight="1">
      <c r="A783" s="3"/>
      <c r="B783" s="7"/>
      <c r="C783" s="3"/>
      <c r="D783" s="3"/>
      <c r="E783" s="3"/>
      <c r="F783" s="34"/>
      <c r="G783" s="34"/>
      <c r="H783" s="34"/>
      <c r="I783" s="7"/>
      <c r="J783" s="7"/>
      <c r="K783" s="7"/>
      <c r="L783" s="7"/>
      <c r="M783" s="7"/>
      <c r="N783" s="7"/>
      <c r="O783" s="7"/>
      <c r="P783" s="7"/>
      <c r="Q783" s="7"/>
      <c r="R783" s="7"/>
      <c r="S783" s="7"/>
      <c r="T783" s="7"/>
      <c r="U783" s="7"/>
      <c r="V783" s="7"/>
      <c r="W783" s="7"/>
      <c r="X783" s="7"/>
      <c r="Y783" s="7"/>
      <c r="Z783" s="7"/>
      <c r="AA783" s="7"/>
      <c r="AB783" s="7"/>
    </row>
    <row r="784" spans="1:28" ht="15.75" customHeight="1">
      <c r="A784" s="3"/>
      <c r="B784" s="7"/>
      <c r="C784" s="3"/>
      <c r="D784" s="3"/>
      <c r="E784" s="3"/>
      <c r="F784" s="34"/>
      <c r="G784" s="34"/>
      <c r="H784" s="34"/>
      <c r="I784" s="7"/>
      <c r="J784" s="7"/>
      <c r="K784" s="7"/>
      <c r="L784" s="7"/>
      <c r="M784" s="7"/>
      <c r="N784" s="7"/>
      <c r="O784" s="7"/>
      <c r="P784" s="7"/>
      <c r="Q784" s="7"/>
      <c r="R784" s="7"/>
      <c r="S784" s="7"/>
      <c r="T784" s="7"/>
      <c r="U784" s="7"/>
      <c r="V784" s="7"/>
      <c r="W784" s="7"/>
      <c r="X784" s="7"/>
      <c r="Y784" s="7"/>
      <c r="Z784" s="7"/>
      <c r="AA784" s="7"/>
      <c r="AB784" s="7"/>
    </row>
    <row r="785" spans="1:28" ht="15.75" customHeight="1">
      <c r="A785" s="3"/>
      <c r="B785" s="7"/>
      <c r="C785" s="3"/>
      <c r="D785" s="3"/>
      <c r="E785" s="3"/>
      <c r="F785" s="34"/>
      <c r="G785" s="34"/>
      <c r="H785" s="34"/>
      <c r="I785" s="7"/>
      <c r="J785" s="7"/>
      <c r="K785" s="7"/>
      <c r="L785" s="7"/>
      <c r="M785" s="7"/>
      <c r="N785" s="7"/>
      <c r="O785" s="7"/>
      <c r="P785" s="7"/>
      <c r="Q785" s="7"/>
      <c r="R785" s="7"/>
      <c r="S785" s="7"/>
      <c r="T785" s="7"/>
      <c r="U785" s="7"/>
      <c r="V785" s="7"/>
      <c r="W785" s="7"/>
      <c r="X785" s="7"/>
      <c r="Y785" s="7"/>
      <c r="Z785" s="7"/>
      <c r="AA785" s="7"/>
      <c r="AB785" s="7"/>
    </row>
    <row r="786" spans="1:28" ht="15.75" customHeight="1">
      <c r="A786" s="3"/>
      <c r="B786" s="7"/>
      <c r="C786" s="3"/>
      <c r="D786" s="3"/>
      <c r="E786" s="3"/>
      <c r="F786" s="34"/>
      <c r="G786" s="34"/>
      <c r="H786" s="34"/>
      <c r="I786" s="7"/>
      <c r="J786" s="7"/>
      <c r="K786" s="7"/>
      <c r="L786" s="7"/>
      <c r="M786" s="7"/>
      <c r="N786" s="7"/>
      <c r="O786" s="7"/>
      <c r="P786" s="7"/>
      <c r="Q786" s="7"/>
      <c r="R786" s="7"/>
      <c r="S786" s="7"/>
      <c r="T786" s="7"/>
      <c r="U786" s="7"/>
      <c r="V786" s="7"/>
      <c r="W786" s="7"/>
      <c r="X786" s="7"/>
      <c r="Y786" s="7"/>
      <c r="Z786" s="7"/>
      <c r="AA786" s="7"/>
      <c r="AB786" s="7"/>
    </row>
    <row r="787" spans="1:28" ht="15.75" customHeight="1">
      <c r="A787" s="3"/>
      <c r="B787" s="7"/>
      <c r="C787" s="3"/>
      <c r="D787" s="3"/>
      <c r="E787" s="3"/>
      <c r="F787" s="34"/>
      <c r="G787" s="34"/>
      <c r="H787" s="34"/>
      <c r="I787" s="7"/>
      <c r="J787" s="7"/>
      <c r="K787" s="7"/>
      <c r="L787" s="7"/>
      <c r="M787" s="7"/>
      <c r="N787" s="7"/>
      <c r="O787" s="7"/>
      <c r="P787" s="7"/>
      <c r="Q787" s="7"/>
      <c r="R787" s="7"/>
      <c r="S787" s="7"/>
      <c r="T787" s="7"/>
      <c r="U787" s="7"/>
      <c r="V787" s="7"/>
      <c r="W787" s="7"/>
      <c r="X787" s="7"/>
      <c r="Y787" s="7"/>
      <c r="Z787" s="7"/>
      <c r="AA787" s="7"/>
      <c r="AB787" s="7"/>
    </row>
    <row r="788" spans="1:28" ht="15.75" customHeight="1">
      <c r="A788" s="3"/>
      <c r="B788" s="7"/>
      <c r="C788" s="3"/>
      <c r="D788" s="3"/>
      <c r="E788" s="3"/>
      <c r="F788" s="34"/>
      <c r="G788" s="34"/>
      <c r="H788" s="34"/>
      <c r="I788" s="7"/>
      <c r="J788" s="7"/>
      <c r="K788" s="7"/>
      <c r="L788" s="7"/>
      <c r="M788" s="7"/>
      <c r="N788" s="7"/>
      <c r="O788" s="7"/>
      <c r="P788" s="7"/>
      <c r="Q788" s="7"/>
      <c r="R788" s="7"/>
      <c r="S788" s="7"/>
      <c r="T788" s="7"/>
      <c r="U788" s="7"/>
      <c r="V788" s="7"/>
      <c r="W788" s="7"/>
      <c r="X788" s="7"/>
      <c r="Y788" s="7"/>
      <c r="Z788" s="7"/>
      <c r="AA788" s="7"/>
      <c r="AB788" s="7"/>
    </row>
    <row r="789" spans="1:28" ht="15.75" customHeight="1">
      <c r="A789" s="3"/>
      <c r="B789" s="7"/>
      <c r="C789" s="3"/>
      <c r="D789" s="3"/>
      <c r="E789" s="3"/>
      <c r="F789" s="34"/>
      <c r="G789" s="34"/>
      <c r="H789" s="34"/>
      <c r="I789" s="7"/>
      <c r="J789" s="7"/>
      <c r="K789" s="7"/>
      <c r="L789" s="7"/>
      <c r="M789" s="7"/>
      <c r="N789" s="7"/>
      <c r="O789" s="7"/>
      <c r="P789" s="7"/>
      <c r="Q789" s="7"/>
      <c r="R789" s="7"/>
      <c r="S789" s="7"/>
      <c r="T789" s="7"/>
      <c r="U789" s="7"/>
      <c r="V789" s="7"/>
      <c r="W789" s="7"/>
      <c r="X789" s="7"/>
      <c r="Y789" s="7"/>
      <c r="Z789" s="7"/>
      <c r="AA789" s="7"/>
      <c r="AB789" s="7"/>
    </row>
    <row r="790" spans="1:28" ht="15.75" customHeight="1">
      <c r="A790" s="3"/>
      <c r="B790" s="7"/>
      <c r="C790" s="3"/>
      <c r="D790" s="3"/>
      <c r="E790" s="3"/>
      <c r="F790" s="34"/>
      <c r="G790" s="34"/>
      <c r="H790" s="34"/>
      <c r="I790" s="7"/>
      <c r="J790" s="7"/>
      <c r="K790" s="7"/>
      <c r="L790" s="7"/>
      <c r="M790" s="7"/>
      <c r="N790" s="7"/>
      <c r="O790" s="7"/>
      <c r="P790" s="7"/>
      <c r="Q790" s="7"/>
      <c r="R790" s="7"/>
      <c r="S790" s="7"/>
      <c r="T790" s="7"/>
      <c r="U790" s="7"/>
      <c r="V790" s="7"/>
      <c r="W790" s="7"/>
      <c r="X790" s="7"/>
      <c r="Y790" s="7"/>
      <c r="Z790" s="7"/>
      <c r="AA790" s="7"/>
      <c r="AB790" s="7"/>
    </row>
    <row r="791" spans="1:28" ht="15.75" customHeight="1">
      <c r="A791" s="3"/>
      <c r="B791" s="7"/>
      <c r="C791" s="3"/>
      <c r="D791" s="3"/>
      <c r="E791" s="3"/>
      <c r="F791" s="34"/>
      <c r="G791" s="34"/>
      <c r="H791" s="34"/>
      <c r="I791" s="7"/>
      <c r="J791" s="7"/>
      <c r="K791" s="7"/>
      <c r="L791" s="7"/>
      <c r="M791" s="7"/>
      <c r="N791" s="7"/>
      <c r="O791" s="7"/>
      <c r="P791" s="7"/>
      <c r="Q791" s="7"/>
      <c r="R791" s="7"/>
      <c r="S791" s="7"/>
      <c r="T791" s="7"/>
      <c r="U791" s="7"/>
      <c r="V791" s="7"/>
      <c r="W791" s="7"/>
      <c r="X791" s="7"/>
      <c r="Y791" s="7"/>
      <c r="Z791" s="7"/>
      <c r="AA791" s="7"/>
      <c r="AB791" s="7"/>
    </row>
    <row r="792" spans="1:28" ht="15.75" customHeight="1">
      <c r="A792" s="3"/>
      <c r="B792" s="7"/>
      <c r="C792" s="3"/>
      <c r="D792" s="3"/>
      <c r="E792" s="3"/>
      <c r="F792" s="34"/>
      <c r="G792" s="34"/>
      <c r="H792" s="34"/>
      <c r="I792" s="7"/>
      <c r="J792" s="7"/>
      <c r="K792" s="7"/>
      <c r="L792" s="7"/>
      <c r="M792" s="7"/>
      <c r="N792" s="7"/>
      <c r="O792" s="7"/>
      <c r="P792" s="7"/>
      <c r="Q792" s="7"/>
      <c r="R792" s="7"/>
      <c r="S792" s="7"/>
      <c r="T792" s="7"/>
      <c r="U792" s="7"/>
      <c r="V792" s="7"/>
      <c r="W792" s="7"/>
      <c r="X792" s="7"/>
      <c r="Y792" s="7"/>
      <c r="Z792" s="7"/>
      <c r="AA792" s="7"/>
      <c r="AB792" s="7"/>
    </row>
    <row r="793" spans="1:28" ht="15.75" customHeight="1">
      <c r="A793" s="3"/>
      <c r="B793" s="7"/>
      <c r="C793" s="3"/>
      <c r="D793" s="3"/>
      <c r="E793" s="3"/>
      <c r="F793" s="34"/>
      <c r="G793" s="34"/>
      <c r="H793" s="34"/>
      <c r="I793" s="7"/>
      <c r="J793" s="7"/>
      <c r="K793" s="7"/>
      <c r="L793" s="7"/>
      <c r="M793" s="7"/>
      <c r="N793" s="7"/>
      <c r="O793" s="7"/>
      <c r="P793" s="7"/>
      <c r="Q793" s="7"/>
      <c r="R793" s="7"/>
      <c r="S793" s="7"/>
      <c r="T793" s="7"/>
      <c r="U793" s="7"/>
      <c r="V793" s="7"/>
      <c r="W793" s="7"/>
      <c r="X793" s="7"/>
      <c r="Y793" s="7"/>
      <c r="Z793" s="7"/>
      <c r="AA793" s="7"/>
      <c r="AB793" s="7"/>
    </row>
    <row r="794" spans="1:28" ht="15.75" customHeight="1">
      <c r="A794" s="3"/>
      <c r="B794" s="7"/>
      <c r="C794" s="3"/>
      <c r="D794" s="3"/>
      <c r="E794" s="3"/>
      <c r="F794" s="34"/>
      <c r="G794" s="34"/>
      <c r="H794" s="34"/>
      <c r="I794" s="7"/>
      <c r="J794" s="7"/>
      <c r="K794" s="7"/>
      <c r="L794" s="7"/>
      <c r="M794" s="7"/>
      <c r="N794" s="7"/>
      <c r="O794" s="7"/>
      <c r="P794" s="7"/>
      <c r="Q794" s="7"/>
      <c r="R794" s="7"/>
      <c r="S794" s="7"/>
      <c r="T794" s="7"/>
      <c r="U794" s="7"/>
      <c r="V794" s="7"/>
      <c r="W794" s="7"/>
      <c r="X794" s="7"/>
      <c r="Y794" s="7"/>
      <c r="Z794" s="7"/>
      <c r="AA794" s="7"/>
      <c r="AB794" s="7"/>
    </row>
    <row r="795" spans="1:28" ht="15.75" customHeight="1">
      <c r="A795" s="3"/>
      <c r="B795" s="7"/>
      <c r="C795" s="3"/>
      <c r="D795" s="3"/>
      <c r="E795" s="3"/>
      <c r="F795" s="34"/>
      <c r="G795" s="34"/>
      <c r="H795" s="34"/>
      <c r="I795" s="7"/>
      <c r="J795" s="7"/>
      <c r="K795" s="7"/>
      <c r="L795" s="7"/>
      <c r="M795" s="7"/>
      <c r="N795" s="7"/>
      <c r="O795" s="7"/>
      <c r="P795" s="7"/>
      <c r="Q795" s="7"/>
      <c r="R795" s="7"/>
      <c r="S795" s="7"/>
      <c r="T795" s="7"/>
      <c r="U795" s="7"/>
      <c r="V795" s="7"/>
      <c r="W795" s="7"/>
      <c r="X795" s="7"/>
      <c r="Y795" s="7"/>
      <c r="Z795" s="7"/>
      <c r="AA795" s="7"/>
      <c r="AB795" s="7"/>
    </row>
    <row r="796" spans="1:28" ht="15.75" customHeight="1">
      <c r="A796" s="3"/>
      <c r="B796" s="7"/>
      <c r="C796" s="3"/>
      <c r="D796" s="3"/>
      <c r="E796" s="3"/>
      <c r="F796" s="34"/>
      <c r="G796" s="34"/>
      <c r="H796" s="34"/>
      <c r="I796" s="7"/>
      <c r="J796" s="7"/>
      <c r="K796" s="7"/>
      <c r="L796" s="7"/>
      <c r="M796" s="7"/>
      <c r="N796" s="7"/>
      <c r="O796" s="7"/>
      <c r="P796" s="7"/>
      <c r="Q796" s="7"/>
      <c r="R796" s="7"/>
      <c r="S796" s="7"/>
      <c r="T796" s="7"/>
      <c r="U796" s="7"/>
      <c r="V796" s="7"/>
      <c r="W796" s="7"/>
      <c r="X796" s="7"/>
      <c r="Y796" s="7"/>
      <c r="Z796" s="7"/>
      <c r="AA796" s="7"/>
      <c r="AB796" s="7"/>
    </row>
    <row r="797" spans="1:28" ht="15.75" customHeight="1">
      <c r="A797" s="3"/>
      <c r="B797" s="7"/>
      <c r="C797" s="3"/>
      <c r="D797" s="3"/>
      <c r="E797" s="3"/>
      <c r="F797" s="34"/>
      <c r="G797" s="34"/>
      <c r="H797" s="34"/>
      <c r="I797" s="7"/>
      <c r="J797" s="7"/>
      <c r="K797" s="7"/>
      <c r="L797" s="7"/>
      <c r="M797" s="7"/>
      <c r="N797" s="7"/>
      <c r="O797" s="7"/>
      <c r="P797" s="7"/>
      <c r="Q797" s="7"/>
      <c r="R797" s="7"/>
      <c r="S797" s="7"/>
      <c r="T797" s="7"/>
      <c r="U797" s="7"/>
      <c r="V797" s="7"/>
      <c r="W797" s="7"/>
      <c r="X797" s="7"/>
      <c r="Y797" s="7"/>
      <c r="Z797" s="7"/>
      <c r="AA797" s="7"/>
      <c r="AB797" s="7"/>
    </row>
    <row r="798" spans="1:28" ht="15.75" customHeight="1">
      <c r="A798" s="3"/>
      <c r="B798" s="7"/>
      <c r="C798" s="3"/>
      <c r="D798" s="3"/>
      <c r="E798" s="3"/>
      <c r="F798" s="34"/>
      <c r="G798" s="34"/>
      <c r="H798" s="34"/>
      <c r="I798" s="7"/>
      <c r="J798" s="7"/>
      <c r="K798" s="7"/>
      <c r="L798" s="7"/>
      <c r="M798" s="7"/>
      <c r="N798" s="7"/>
      <c r="O798" s="7"/>
      <c r="P798" s="7"/>
      <c r="Q798" s="7"/>
      <c r="R798" s="7"/>
      <c r="S798" s="7"/>
      <c r="T798" s="7"/>
      <c r="U798" s="7"/>
      <c r="V798" s="7"/>
      <c r="W798" s="7"/>
      <c r="X798" s="7"/>
      <c r="Y798" s="7"/>
      <c r="Z798" s="7"/>
      <c r="AA798" s="7"/>
      <c r="AB798" s="7"/>
    </row>
    <row r="799" spans="1:28" ht="15.75" customHeight="1">
      <c r="A799" s="3"/>
      <c r="B799" s="7"/>
      <c r="C799" s="3"/>
      <c r="D799" s="3"/>
      <c r="E799" s="3"/>
      <c r="F799" s="34"/>
      <c r="G799" s="34"/>
      <c r="H799" s="34"/>
      <c r="I799" s="7"/>
      <c r="J799" s="7"/>
      <c r="K799" s="7"/>
      <c r="L799" s="7"/>
      <c r="M799" s="7"/>
      <c r="N799" s="7"/>
      <c r="O799" s="7"/>
      <c r="P799" s="7"/>
      <c r="Q799" s="7"/>
      <c r="R799" s="7"/>
      <c r="S799" s="7"/>
      <c r="T799" s="7"/>
      <c r="U799" s="7"/>
      <c r="V799" s="7"/>
      <c r="W799" s="7"/>
      <c r="X799" s="7"/>
      <c r="Y799" s="7"/>
      <c r="Z799" s="7"/>
      <c r="AA799" s="7"/>
      <c r="AB799" s="7"/>
    </row>
    <row r="800" spans="1:28" ht="15.75" customHeight="1">
      <c r="A800" s="3"/>
      <c r="B800" s="7"/>
      <c r="C800" s="3"/>
      <c r="D800" s="3"/>
      <c r="E800" s="3"/>
      <c r="F800" s="34"/>
      <c r="G800" s="34"/>
      <c r="H800" s="34"/>
      <c r="I800" s="7"/>
      <c r="J800" s="7"/>
      <c r="K800" s="7"/>
      <c r="L800" s="7"/>
      <c r="M800" s="7"/>
      <c r="N800" s="7"/>
      <c r="O800" s="7"/>
      <c r="P800" s="7"/>
      <c r="Q800" s="7"/>
      <c r="R800" s="7"/>
      <c r="S800" s="7"/>
      <c r="T800" s="7"/>
      <c r="U800" s="7"/>
      <c r="V800" s="7"/>
      <c r="W800" s="7"/>
      <c r="X800" s="7"/>
      <c r="Y800" s="7"/>
      <c r="Z800" s="7"/>
      <c r="AA800" s="7"/>
      <c r="AB800" s="7"/>
    </row>
    <row r="801" spans="1:28" ht="15.75" customHeight="1">
      <c r="A801" s="3"/>
      <c r="B801" s="7"/>
      <c r="C801" s="3"/>
      <c r="D801" s="3"/>
      <c r="E801" s="3"/>
      <c r="F801" s="34"/>
      <c r="G801" s="34"/>
      <c r="H801" s="34"/>
      <c r="I801" s="7"/>
      <c r="J801" s="7"/>
      <c r="K801" s="7"/>
      <c r="L801" s="7"/>
      <c r="M801" s="7"/>
      <c r="N801" s="7"/>
      <c r="O801" s="7"/>
      <c r="P801" s="7"/>
      <c r="Q801" s="7"/>
      <c r="R801" s="7"/>
      <c r="S801" s="7"/>
      <c r="T801" s="7"/>
      <c r="U801" s="7"/>
      <c r="V801" s="7"/>
      <c r="W801" s="7"/>
      <c r="X801" s="7"/>
      <c r="Y801" s="7"/>
      <c r="Z801" s="7"/>
      <c r="AA801" s="7"/>
      <c r="AB801" s="7"/>
    </row>
    <row r="802" spans="1:28" ht="15.75" customHeight="1">
      <c r="A802" s="3"/>
      <c r="B802" s="7"/>
      <c r="C802" s="3"/>
      <c r="D802" s="3"/>
      <c r="E802" s="3"/>
      <c r="F802" s="34"/>
      <c r="G802" s="34"/>
      <c r="H802" s="34"/>
      <c r="I802" s="7"/>
      <c r="J802" s="7"/>
      <c r="K802" s="7"/>
      <c r="L802" s="7"/>
      <c r="M802" s="7"/>
      <c r="N802" s="7"/>
      <c r="O802" s="7"/>
      <c r="P802" s="7"/>
      <c r="Q802" s="7"/>
      <c r="R802" s="7"/>
      <c r="S802" s="7"/>
      <c r="T802" s="7"/>
      <c r="U802" s="7"/>
      <c r="V802" s="7"/>
      <c r="W802" s="7"/>
      <c r="X802" s="7"/>
      <c r="Y802" s="7"/>
      <c r="Z802" s="7"/>
      <c r="AA802" s="7"/>
      <c r="AB802" s="7"/>
    </row>
    <row r="803" spans="1:28" ht="15.75" customHeight="1">
      <c r="A803" s="3"/>
      <c r="B803" s="7"/>
      <c r="C803" s="3"/>
      <c r="D803" s="3"/>
      <c r="E803" s="3"/>
      <c r="F803" s="34"/>
      <c r="G803" s="34"/>
      <c r="H803" s="34"/>
      <c r="I803" s="7"/>
      <c r="J803" s="7"/>
      <c r="K803" s="7"/>
      <c r="L803" s="7"/>
      <c r="M803" s="7"/>
      <c r="N803" s="7"/>
      <c r="O803" s="7"/>
      <c r="P803" s="7"/>
      <c r="Q803" s="7"/>
      <c r="R803" s="7"/>
      <c r="S803" s="7"/>
      <c r="T803" s="7"/>
      <c r="U803" s="7"/>
      <c r="V803" s="7"/>
      <c r="W803" s="7"/>
      <c r="X803" s="7"/>
      <c r="Y803" s="7"/>
      <c r="Z803" s="7"/>
      <c r="AA803" s="7"/>
      <c r="AB803" s="7"/>
    </row>
    <row r="804" spans="1:28" ht="15.75" customHeight="1">
      <c r="A804" s="3"/>
      <c r="B804" s="7"/>
      <c r="C804" s="3"/>
      <c r="D804" s="3"/>
      <c r="E804" s="3"/>
      <c r="F804" s="34"/>
      <c r="G804" s="34"/>
      <c r="H804" s="34"/>
      <c r="I804" s="7"/>
      <c r="J804" s="7"/>
      <c r="K804" s="7"/>
      <c r="L804" s="7"/>
      <c r="M804" s="7"/>
      <c r="N804" s="7"/>
      <c r="O804" s="7"/>
      <c r="P804" s="7"/>
      <c r="Q804" s="7"/>
      <c r="R804" s="7"/>
      <c r="S804" s="7"/>
      <c r="T804" s="7"/>
      <c r="U804" s="7"/>
      <c r="V804" s="7"/>
      <c r="W804" s="7"/>
      <c r="X804" s="7"/>
      <c r="Y804" s="7"/>
      <c r="Z804" s="7"/>
      <c r="AA804" s="7"/>
      <c r="AB804" s="7"/>
    </row>
    <row r="805" spans="1:28" ht="15.75" customHeight="1">
      <c r="A805" s="3"/>
      <c r="B805" s="7"/>
      <c r="C805" s="3"/>
      <c r="D805" s="3"/>
      <c r="E805" s="3"/>
      <c r="F805" s="34"/>
      <c r="G805" s="34"/>
      <c r="H805" s="34"/>
      <c r="I805" s="7"/>
      <c r="J805" s="7"/>
      <c r="K805" s="7"/>
      <c r="L805" s="7"/>
      <c r="M805" s="7"/>
      <c r="N805" s="7"/>
      <c r="O805" s="7"/>
      <c r="P805" s="7"/>
      <c r="Q805" s="7"/>
      <c r="R805" s="7"/>
      <c r="S805" s="7"/>
      <c r="T805" s="7"/>
      <c r="U805" s="7"/>
      <c r="V805" s="7"/>
      <c r="W805" s="7"/>
      <c r="X805" s="7"/>
      <c r="Y805" s="7"/>
      <c r="Z805" s="7"/>
      <c r="AA805" s="7"/>
      <c r="AB805" s="7"/>
    </row>
    <row r="806" spans="1:28" ht="15.75" customHeight="1">
      <c r="A806" s="3"/>
      <c r="B806" s="7"/>
      <c r="C806" s="3"/>
      <c r="D806" s="3"/>
      <c r="E806" s="3"/>
      <c r="F806" s="34"/>
      <c r="G806" s="34"/>
      <c r="H806" s="34"/>
      <c r="I806" s="7"/>
      <c r="J806" s="7"/>
      <c r="K806" s="7"/>
      <c r="L806" s="7"/>
      <c r="M806" s="7"/>
      <c r="N806" s="7"/>
      <c r="O806" s="7"/>
      <c r="P806" s="7"/>
      <c r="Q806" s="7"/>
      <c r="R806" s="7"/>
      <c r="S806" s="7"/>
      <c r="T806" s="7"/>
      <c r="U806" s="7"/>
      <c r="V806" s="7"/>
      <c r="W806" s="7"/>
      <c r="X806" s="7"/>
      <c r="Y806" s="7"/>
      <c r="Z806" s="7"/>
      <c r="AA806" s="7"/>
      <c r="AB806" s="7"/>
    </row>
    <row r="807" spans="1:28" ht="15.75" customHeight="1">
      <c r="A807" s="3"/>
      <c r="B807" s="7"/>
      <c r="C807" s="3"/>
      <c r="D807" s="3"/>
      <c r="E807" s="3"/>
      <c r="F807" s="34"/>
      <c r="G807" s="34"/>
      <c r="H807" s="34"/>
      <c r="I807" s="7"/>
      <c r="J807" s="7"/>
      <c r="K807" s="7"/>
      <c r="L807" s="7"/>
      <c r="M807" s="7"/>
      <c r="N807" s="7"/>
      <c r="O807" s="7"/>
      <c r="P807" s="7"/>
      <c r="Q807" s="7"/>
      <c r="R807" s="7"/>
      <c r="S807" s="7"/>
      <c r="T807" s="7"/>
      <c r="U807" s="7"/>
      <c r="V807" s="7"/>
      <c r="W807" s="7"/>
      <c r="X807" s="7"/>
      <c r="Y807" s="7"/>
      <c r="Z807" s="7"/>
      <c r="AA807" s="7"/>
      <c r="AB807" s="7"/>
    </row>
    <row r="808" spans="1:28" ht="15.75" customHeight="1">
      <c r="A808" s="3"/>
      <c r="B808" s="7"/>
      <c r="C808" s="3"/>
      <c r="D808" s="3"/>
      <c r="E808" s="3"/>
      <c r="F808" s="34"/>
      <c r="G808" s="34"/>
      <c r="H808" s="34"/>
      <c r="I808" s="7"/>
      <c r="J808" s="7"/>
      <c r="K808" s="7"/>
      <c r="L808" s="7"/>
      <c r="M808" s="7"/>
      <c r="N808" s="7"/>
      <c r="O808" s="7"/>
      <c r="P808" s="7"/>
      <c r="Q808" s="7"/>
      <c r="R808" s="7"/>
      <c r="S808" s="7"/>
      <c r="T808" s="7"/>
      <c r="U808" s="7"/>
      <c r="V808" s="7"/>
      <c r="W808" s="7"/>
      <c r="X808" s="7"/>
      <c r="Y808" s="7"/>
      <c r="Z808" s="7"/>
      <c r="AA808" s="7"/>
      <c r="AB808" s="7"/>
    </row>
    <row r="809" spans="1:28" ht="15.75" customHeight="1">
      <c r="A809" s="3"/>
      <c r="B809" s="7"/>
      <c r="C809" s="3"/>
      <c r="D809" s="3"/>
      <c r="E809" s="3"/>
      <c r="F809" s="34"/>
      <c r="G809" s="34"/>
      <c r="H809" s="34"/>
      <c r="I809" s="7"/>
      <c r="J809" s="7"/>
      <c r="K809" s="7"/>
      <c r="L809" s="7"/>
      <c r="M809" s="7"/>
      <c r="N809" s="7"/>
      <c r="O809" s="7"/>
      <c r="P809" s="7"/>
      <c r="Q809" s="7"/>
      <c r="R809" s="7"/>
      <c r="S809" s="7"/>
      <c r="T809" s="7"/>
      <c r="U809" s="7"/>
      <c r="V809" s="7"/>
      <c r="W809" s="7"/>
      <c r="X809" s="7"/>
      <c r="Y809" s="7"/>
      <c r="Z809" s="7"/>
      <c r="AA809" s="7"/>
      <c r="AB809" s="7"/>
    </row>
    <row r="810" spans="1:28" ht="15.75" customHeight="1">
      <c r="A810" s="3"/>
      <c r="B810" s="7"/>
      <c r="C810" s="3"/>
      <c r="D810" s="3"/>
      <c r="E810" s="3"/>
      <c r="F810" s="34"/>
      <c r="G810" s="34"/>
      <c r="H810" s="34"/>
      <c r="I810" s="7"/>
      <c r="J810" s="7"/>
      <c r="K810" s="7"/>
      <c r="L810" s="7"/>
      <c r="M810" s="7"/>
      <c r="N810" s="7"/>
      <c r="O810" s="7"/>
      <c r="P810" s="7"/>
      <c r="Q810" s="7"/>
      <c r="R810" s="7"/>
      <c r="S810" s="7"/>
      <c r="T810" s="7"/>
      <c r="U810" s="7"/>
      <c r="V810" s="7"/>
      <c r="W810" s="7"/>
      <c r="X810" s="7"/>
      <c r="Y810" s="7"/>
      <c r="Z810" s="7"/>
      <c r="AA810" s="7"/>
      <c r="AB810" s="7"/>
    </row>
    <row r="811" spans="1:28" ht="15.75" customHeight="1">
      <c r="A811" s="3"/>
      <c r="B811" s="7"/>
      <c r="C811" s="3"/>
      <c r="D811" s="3"/>
      <c r="E811" s="3"/>
      <c r="F811" s="34"/>
      <c r="G811" s="34"/>
      <c r="H811" s="34"/>
      <c r="I811" s="7"/>
      <c r="J811" s="7"/>
      <c r="K811" s="7"/>
      <c r="L811" s="7"/>
      <c r="M811" s="7"/>
      <c r="N811" s="7"/>
      <c r="O811" s="7"/>
      <c r="P811" s="7"/>
      <c r="Q811" s="7"/>
      <c r="R811" s="7"/>
      <c r="S811" s="7"/>
      <c r="T811" s="7"/>
      <c r="U811" s="7"/>
      <c r="V811" s="7"/>
      <c r="W811" s="7"/>
      <c r="X811" s="7"/>
      <c r="Y811" s="7"/>
      <c r="Z811" s="7"/>
      <c r="AA811" s="7"/>
      <c r="AB811" s="7"/>
    </row>
    <row r="812" spans="1:28" ht="15.75" customHeight="1">
      <c r="A812" s="3"/>
      <c r="B812" s="7"/>
      <c r="C812" s="3"/>
      <c r="D812" s="3"/>
      <c r="E812" s="3"/>
      <c r="F812" s="34"/>
      <c r="G812" s="34"/>
      <c r="H812" s="34"/>
      <c r="I812" s="7"/>
      <c r="J812" s="7"/>
      <c r="K812" s="7"/>
      <c r="L812" s="7"/>
      <c r="M812" s="7"/>
      <c r="N812" s="7"/>
      <c r="O812" s="7"/>
      <c r="P812" s="7"/>
      <c r="Q812" s="7"/>
      <c r="R812" s="7"/>
      <c r="S812" s="7"/>
      <c r="T812" s="7"/>
      <c r="U812" s="7"/>
      <c r="V812" s="7"/>
      <c r="W812" s="7"/>
      <c r="X812" s="7"/>
      <c r="Y812" s="7"/>
      <c r="Z812" s="7"/>
      <c r="AA812" s="7"/>
      <c r="AB812" s="7"/>
    </row>
    <row r="813" spans="1:28" ht="15.75" customHeight="1">
      <c r="A813" s="3"/>
      <c r="B813" s="7"/>
      <c r="C813" s="3"/>
      <c r="D813" s="3"/>
      <c r="E813" s="3"/>
      <c r="F813" s="34"/>
      <c r="G813" s="34"/>
      <c r="H813" s="34"/>
      <c r="I813" s="7"/>
      <c r="J813" s="7"/>
      <c r="K813" s="7"/>
      <c r="L813" s="7"/>
      <c r="M813" s="7"/>
      <c r="N813" s="7"/>
      <c r="O813" s="7"/>
      <c r="P813" s="7"/>
      <c r="Q813" s="7"/>
      <c r="R813" s="7"/>
      <c r="S813" s="7"/>
      <c r="T813" s="7"/>
      <c r="U813" s="7"/>
      <c r="V813" s="7"/>
      <c r="W813" s="7"/>
      <c r="X813" s="7"/>
      <c r="Y813" s="7"/>
      <c r="Z813" s="7"/>
      <c r="AA813" s="7"/>
      <c r="AB813" s="7"/>
    </row>
    <row r="814" spans="1:28" ht="15.75" customHeight="1">
      <c r="A814" s="3"/>
      <c r="B814" s="7"/>
      <c r="C814" s="3"/>
      <c r="D814" s="3"/>
      <c r="E814" s="3"/>
      <c r="F814" s="34"/>
      <c r="G814" s="34"/>
      <c r="H814" s="34"/>
      <c r="I814" s="7"/>
      <c r="J814" s="7"/>
      <c r="K814" s="7"/>
      <c r="L814" s="7"/>
      <c r="M814" s="7"/>
      <c r="N814" s="7"/>
      <c r="O814" s="7"/>
      <c r="P814" s="7"/>
      <c r="Q814" s="7"/>
      <c r="R814" s="7"/>
      <c r="S814" s="7"/>
      <c r="T814" s="7"/>
      <c r="U814" s="7"/>
      <c r="V814" s="7"/>
      <c r="W814" s="7"/>
      <c r="X814" s="7"/>
      <c r="Y814" s="7"/>
      <c r="Z814" s="7"/>
      <c r="AA814" s="7"/>
      <c r="AB814" s="7"/>
    </row>
    <row r="815" spans="1:28" ht="15.75" customHeight="1">
      <c r="A815" s="3"/>
      <c r="B815" s="7"/>
      <c r="C815" s="3"/>
      <c r="D815" s="3"/>
      <c r="E815" s="3"/>
      <c r="F815" s="34"/>
      <c r="G815" s="34"/>
      <c r="H815" s="34"/>
      <c r="I815" s="7"/>
      <c r="J815" s="7"/>
      <c r="K815" s="7"/>
      <c r="L815" s="7"/>
      <c r="M815" s="7"/>
      <c r="N815" s="7"/>
      <c r="O815" s="7"/>
      <c r="P815" s="7"/>
      <c r="Q815" s="7"/>
      <c r="R815" s="7"/>
      <c r="S815" s="7"/>
      <c r="T815" s="7"/>
      <c r="U815" s="7"/>
      <c r="V815" s="7"/>
      <c r="W815" s="7"/>
      <c r="X815" s="7"/>
      <c r="Y815" s="7"/>
      <c r="Z815" s="7"/>
      <c r="AA815" s="7"/>
      <c r="AB815" s="7"/>
    </row>
    <row r="816" spans="1:28" ht="15.75" customHeight="1">
      <c r="A816" s="3"/>
      <c r="B816" s="7"/>
      <c r="C816" s="3"/>
      <c r="D816" s="3"/>
      <c r="E816" s="3"/>
      <c r="F816" s="34"/>
      <c r="G816" s="34"/>
      <c r="H816" s="34"/>
      <c r="I816" s="7"/>
      <c r="J816" s="7"/>
      <c r="K816" s="7"/>
      <c r="L816" s="7"/>
      <c r="M816" s="7"/>
      <c r="N816" s="7"/>
      <c r="O816" s="7"/>
      <c r="P816" s="7"/>
      <c r="Q816" s="7"/>
      <c r="R816" s="7"/>
      <c r="S816" s="7"/>
      <c r="T816" s="7"/>
      <c r="U816" s="7"/>
      <c r="V816" s="7"/>
      <c r="W816" s="7"/>
      <c r="X816" s="7"/>
      <c r="Y816" s="7"/>
      <c r="Z816" s="7"/>
      <c r="AA816" s="7"/>
      <c r="AB816" s="7"/>
    </row>
    <row r="817" spans="1:28" ht="15.75" customHeight="1">
      <c r="A817" s="3"/>
      <c r="B817" s="7"/>
      <c r="C817" s="3"/>
      <c r="D817" s="3"/>
      <c r="E817" s="3"/>
      <c r="F817" s="34"/>
      <c r="G817" s="34"/>
      <c r="H817" s="34"/>
      <c r="I817" s="7"/>
      <c r="J817" s="7"/>
      <c r="K817" s="7"/>
      <c r="L817" s="7"/>
      <c r="M817" s="7"/>
      <c r="N817" s="7"/>
      <c r="O817" s="7"/>
      <c r="P817" s="7"/>
      <c r="Q817" s="7"/>
      <c r="R817" s="7"/>
      <c r="S817" s="7"/>
      <c r="T817" s="7"/>
      <c r="U817" s="7"/>
      <c r="V817" s="7"/>
      <c r="W817" s="7"/>
      <c r="X817" s="7"/>
      <c r="Y817" s="7"/>
      <c r="Z817" s="7"/>
      <c r="AA817" s="7"/>
      <c r="AB817" s="7"/>
    </row>
    <row r="818" spans="1:28" ht="15.75" customHeight="1">
      <c r="A818" s="3"/>
      <c r="B818" s="7"/>
      <c r="C818" s="3"/>
      <c r="D818" s="3"/>
      <c r="E818" s="3"/>
      <c r="F818" s="34"/>
      <c r="G818" s="34"/>
      <c r="H818" s="34"/>
      <c r="I818" s="7"/>
      <c r="J818" s="7"/>
      <c r="K818" s="7"/>
      <c r="L818" s="7"/>
      <c r="M818" s="7"/>
      <c r="N818" s="7"/>
      <c r="O818" s="7"/>
      <c r="P818" s="7"/>
      <c r="Q818" s="7"/>
      <c r="R818" s="7"/>
      <c r="S818" s="7"/>
      <c r="T818" s="7"/>
      <c r="U818" s="7"/>
      <c r="V818" s="7"/>
      <c r="W818" s="7"/>
      <c r="X818" s="7"/>
      <c r="Y818" s="7"/>
      <c r="Z818" s="7"/>
      <c r="AA818" s="7"/>
      <c r="AB818" s="7"/>
    </row>
    <row r="819" spans="1:28" ht="15.75" customHeight="1">
      <c r="A819" s="3"/>
      <c r="B819" s="7"/>
      <c r="C819" s="3"/>
      <c r="D819" s="3"/>
      <c r="E819" s="3"/>
      <c r="F819" s="34"/>
      <c r="G819" s="34"/>
      <c r="H819" s="34"/>
      <c r="I819" s="7"/>
      <c r="J819" s="7"/>
      <c r="K819" s="7"/>
      <c r="L819" s="7"/>
      <c r="M819" s="7"/>
      <c r="N819" s="7"/>
      <c r="O819" s="7"/>
      <c r="P819" s="7"/>
      <c r="Q819" s="7"/>
      <c r="R819" s="7"/>
      <c r="S819" s="7"/>
      <c r="T819" s="7"/>
      <c r="U819" s="7"/>
      <c r="V819" s="7"/>
      <c r="W819" s="7"/>
      <c r="X819" s="7"/>
      <c r="Y819" s="7"/>
      <c r="Z819" s="7"/>
      <c r="AA819" s="7"/>
      <c r="AB819" s="7"/>
    </row>
    <row r="820" spans="1:28" ht="15.75" customHeight="1">
      <c r="A820" s="3"/>
      <c r="B820" s="7"/>
      <c r="C820" s="3"/>
      <c r="D820" s="3"/>
      <c r="E820" s="3"/>
      <c r="F820" s="34"/>
      <c r="G820" s="34"/>
      <c r="H820" s="34"/>
      <c r="I820" s="7"/>
      <c r="J820" s="7"/>
      <c r="K820" s="7"/>
      <c r="L820" s="7"/>
      <c r="M820" s="7"/>
      <c r="N820" s="7"/>
      <c r="O820" s="7"/>
      <c r="P820" s="7"/>
      <c r="Q820" s="7"/>
      <c r="R820" s="7"/>
      <c r="S820" s="7"/>
      <c r="T820" s="7"/>
      <c r="U820" s="7"/>
      <c r="V820" s="7"/>
      <c r="W820" s="7"/>
      <c r="X820" s="7"/>
      <c r="Y820" s="7"/>
      <c r="Z820" s="7"/>
      <c r="AA820" s="7"/>
      <c r="AB820" s="7"/>
    </row>
    <row r="821" spans="1:28" ht="15.75" customHeight="1">
      <c r="A821" s="3"/>
      <c r="B821" s="7"/>
      <c r="C821" s="3"/>
      <c r="D821" s="3"/>
      <c r="E821" s="3"/>
      <c r="F821" s="34"/>
      <c r="G821" s="34"/>
      <c r="H821" s="34"/>
      <c r="I821" s="7"/>
      <c r="J821" s="7"/>
      <c r="K821" s="7"/>
      <c r="L821" s="7"/>
      <c r="M821" s="7"/>
      <c r="N821" s="7"/>
      <c r="O821" s="7"/>
      <c r="P821" s="7"/>
      <c r="Q821" s="7"/>
      <c r="R821" s="7"/>
      <c r="S821" s="7"/>
      <c r="T821" s="7"/>
      <c r="U821" s="7"/>
      <c r="V821" s="7"/>
      <c r="W821" s="7"/>
      <c r="X821" s="7"/>
      <c r="Y821" s="7"/>
      <c r="Z821" s="7"/>
      <c r="AA821" s="7"/>
      <c r="AB821" s="7"/>
    </row>
    <row r="822" spans="1:28" ht="15.75" customHeight="1">
      <c r="A822" s="3"/>
      <c r="B822" s="7"/>
      <c r="C822" s="3"/>
      <c r="D822" s="3"/>
      <c r="E822" s="3"/>
      <c r="F822" s="34"/>
      <c r="G822" s="34"/>
      <c r="H822" s="34"/>
      <c r="I822" s="7"/>
      <c r="J822" s="7"/>
      <c r="K822" s="7"/>
      <c r="L822" s="7"/>
      <c r="M822" s="7"/>
      <c r="N822" s="7"/>
      <c r="O822" s="7"/>
      <c r="P822" s="7"/>
      <c r="Q822" s="7"/>
      <c r="R822" s="7"/>
      <c r="S822" s="7"/>
      <c r="T822" s="7"/>
      <c r="U822" s="7"/>
      <c r="V822" s="7"/>
      <c r="W822" s="7"/>
      <c r="X822" s="7"/>
      <c r="Y822" s="7"/>
      <c r="Z822" s="7"/>
      <c r="AA822" s="7"/>
      <c r="AB822" s="7"/>
    </row>
    <row r="823" spans="1:28" ht="15.75" customHeight="1">
      <c r="A823" s="3"/>
      <c r="B823" s="7"/>
      <c r="C823" s="3"/>
      <c r="D823" s="3"/>
      <c r="E823" s="3"/>
      <c r="F823" s="34"/>
      <c r="G823" s="34"/>
      <c r="H823" s="34"/>
      <c r="I823" s="7"/>
      <c r="J823" s="7"/>
      <c r="K823" s="7"/>
      <c r="L823" s="7"/>
      <c r="M823" s="7"/>
      <c r="N823" s="7"/>
      <c r="O823" s="7"/>
      <c r="P823" s="7"/>
      <c r="Q823" s="7"/>
      <c r="R823" s="7"/>
      <c r="S823" s="7"/>
      <c r="T823" s="7"/>
      <c r="U823" s="7"/>
      <c r="V823" s="7"/>
      <c r="W823" s="7"/>
      <c r="X823" s="7"/>
      <c r="Y823" s="7"/>
      <c r="Z823" s="7"/>
      <c r="AA823" s="7"/>
      <c r="AB823" s="7"/>
    </row>
    <row r="824" spans="1:28" ht="15.75" customHeight="1">
      <c r="A824" s="3"/>
      <c r="B824" s="7"/>
      <c r="C824" s="3"/>
      <c r="D824" s="3"/>
      <c r="E824" s="3"/>
      <c r="F824" s="34"/>
      <c r="G824" s="34"/>
      <c r="H824" s="34"/>
      <c r="I824" s="7"/>
      <c r="J824" s="7"/>
      <c r="K824" s="7"/>
      <c r="L824" s="7"/>
      <c r="M824" s="7"/>
      <c r="N824" s="7"/>
      <c r="O824" s="7"/>
      <c r="P824" s="7"/>
      <c r="Q824" s="7"/>
      <c r="R824" s="7"/>
      <c r="S824" s="7"/>
      <c r="T824" s="7"/>
      <c r="U824" s="7"/>
      <c r="V824" s="7"/>
      <c r="W824" s="7"/>
      <c r="X824" s="7"/>
      <c r="Y824" s="7"/>
      <c r="Z824" s="7"/>
      <c r="AA824" s="7"/>
      <c r="AB824" s="7"/>
    </row>
    <row r="825" spans="1:28" ht="15.75" customHeight="1">
      <c r="A825" s="3"/>
      <c r="B825" s="7"/>
      <c r="C825" s="3"/>
      <c r="D825" s="3"/>
      <c r="E825" s="3"/>
      <c r="F825" s="34"/>
      <c r="G825" s="34"/>
      <c r="H825" s="34"/>
      <c r="I825" s="7"/>
      <c r="J825" s="7"/>
      <c r="K825" s="7"/>
      <c r="L825" s="7"/>
      <c r="M825" s="7"/>
      <c r="N825" s="7"/>
      <c r="O825" s="7"/>
      <c r="P825" s="7"/>
      <c r="Q825" s="7"/>
      <c r="R825" s="7"/>
      <c r="S825" s="7"/>
      <c r="T825" s="7"/>
      <c r="U825" s="7"/>
      <c r="V825" s="7"/>
      <c r="W825" s="7"/>
      <c r="X825" s="7"/>
      <c r="Y825" s="7"/>
      <c r="Z825" s="7"/>
      <c r="AA825" s="7"/>
      <c r="AB825" s="7"/>
    </row>
    <row r="826" spans="1:28" ht="15.75" customHeight="1">
      <c r="A826" s="3"/>
      <c r="B826" s="7"/>
      <c r="C826" s="3"/>
      <c r="D826" s="3"/>
      <c r="E826" s="3"/>
      <c r="F826" s="34"/>
      <c r="G826" s="34"/>
      <c r="H826" s="34"/>
      <c r="I826" s="7"/>
      <c r="J826" s="7"/>
      <c r="K826" s="7"/>
      <c r="L826" s="7"/>
      <c r="M826" s="7"/>
      <c r="N826" s="7"/>
      <c r="O826" s="7"/>
      <c r="P826" s="7"/>
      <c r="Q826" s="7"/>
      <c r="R826" s="7"/>
      <c r="S826" s="7"/>
      <c r="T826" s="7"/>
      <c r="U826" s="7"/>
      <c r="V826" s="7"/>
      <c r="W826" s="7"/>
      <c r="X826" s="7"/>
      <c r="Y826" s="7"/>
      <c r="Z826" s="7"/>
      <c r="AA826" s="7"/>
      <c r="AB826" s="7"/>
    </row>
    <row r="827" spans="1:28" ht="15.75" customHeight="1">
      <c r="A827" s="3"/>
      <c r="B827" s="7"/>
      <c r="C827" s="3"/>
      <c r="D827" s="3"/>
      <c r="E827" s="3"/>
      <c r="F827" s="34"/>
      <c r="G827" s="34"/>
      <c r="H827" s="34"/>
      <c r="I827" s="7"/>
      <c r="J827" s="7"/>
      <c r="K827" s="7"/>
      <c r="L827" s="7"/>
      <c r="M827" s="7"/>
      <c r="N827" s="7"/>
      <c r="O827" s="7"/>
      <c r="P827" s="7"/>
      <c r="Q827" s="7"/>
      <c r="R827" s="7"/>
      <c r="S827" s="7"/>
      <c r="T827" s="7"/>
      <c r="U827" s="7"/>
      <c r="V827" s="7"/>
      <c r="W827" s="7"/>
      <c r="X827" s="7"/>
      <c r="Y827" s="7"/>
      <c r="Z827" s="7"/>
      <c r="AA827" s="7"/>
      <c r="AB827" s="7"/>
    </row>
    <row r="828" spans="1:28" ht="15.75" customHeight="1">
      <c r="A828" s="3"/>
      <c r="B828" s="7"/>
      <c r="C828" s="3"/>
      <c r="D828" s="3"/>
      <c r="E828" s="3"/>
      <c r="F828" s="34"/>
      <c r="G828" s="34"/>
      <c r="H828" s="34"/>
      <c r="I828" s="7"/>
      <c r="J828" s="7"/>
      <c r="K828" s="7"/>
      <c r="L828" s="7"/>
      <c r="M828" s="7"/>
      <c r="N828" s="7"/>
      <c r="O828" s="7"/>
      <c r="P828" s="7"/>
      <c r="Q828" s="7"/>
      <c r="R828" s="7"/>
      <c r="S828" s="7"/>
      <c r="T828" s="7"/>
      <c r="U828" s="7"/>
      <c r="V828" s="7"/>
      <c r="W828" s="7"/>
      <c r="X828" s="7"/>
      <c r="Y828" s="7"/>
      <c r="Z828" s="7"/>
      <c r="AA828" s="7"/>
      <c r="AB828" s="7"/>
    </row>
    <row r="829" spans="1:28" ht="15.75" customHeight="1">
      <c r="A829" s="3"/>
      <c r="B829" s="7"/>
      <c r="C829" s="3"/>
      <c r="D829" s="3"/>
      <c r="E829" s="3"/>
      <c r="F829" s="34"/>
      <c r="G829" s="34"/>
      <c r="H829" s="34"/>
      <c r="I829" s="7"/>
      <c r="J829" s="7"/>
      <c r="K829" s="7"/>
      <c r="L829" s="7"/>
      <c r="M829" s="7"/>
      <c r="N829" s="7"/>
      <c r="O829" s="7"/>
      <c r="P829" s="7"/>
      <c r="Q829" s="7"/>
      <c r="R829" s="7"/>
      <c r="S829" s="7"/>
      <c r="T829" s="7"/>
      <c r="U829" s="7"/>
      <c r="V829" s="7"/>
      <c r="W829" s="7"/>
      <c r="X829" s="7"/>
      <c r="Y829" s="7"/>
      <c r="Z829" s="7"/>
      <c r="AA829" s="7"/>
      <c r="AB829" s="7"/>
    </row>
    <row r="830" spans="1:28" ht="15.75" customHeight="1">
      <c r="A830" s="3"/>
      <c r="B830" s="7"/>
      <c r="C830" s="3"/>
      <c r="D830" s="3"/>
      <c r="E830" s="3"/>
      <c r="F830" s="34"/>
      <c r="G830" s="34"/>
      <c r="H830" s="34"/>
      <c r="I830" s="7"/>
      <c r="J830" s="7"/>
      <c r="K830" s="7"/>
      <c r="L830" s="7"/>
      <c r="M830" s="7"/>
      <c r="N830" s="7"/>
      <c r="O830" s="7"/>
      <c r="P830" s="7"/>
      <c r="Q830" s="7"/>
      <c r="R830" s="7"/>
      <c r="S830" s="7"/>
      <c r="T830" s="7"/>
      <c r="U830" s="7"/>
      <c r="V830" s="7"/>
      <c r="W830" s="7"/>
      <c r="X830" s="7"/>
      <c r="Y830" s="7"/>
      <c r="Z830" s="7"/>
      <c r="AA830" s="7"/>
      <c r="AB830" s="7"/>
    </row>
    <row r="831" spans="1:28" ht="15.75" customHeight="1">
      <c r="A831" s="3"/>
      <c r="B831" s="7"/>
      <c r="C831" s="3"/>
      <c r="D831" s="3"/>
      <c r="E831" s="3"/>
      <c r="F831" s="34"/>
      <c r="G831" s="34"/>
      <c r="H831" s="34"/>
      <c r="I831" s="7"/>
      <c r="J831" s="7"/>
      <c r="K831" s="7"/>
      <c r="L831" s="7"/>
      <c r="M831" s="7"/>
      <c r="N831" s="7"/>
      <c r="O831" s="7"/>
      <c r="P831" s="7"/>
      <c r="Q831" s="7"/>
      <c r="R831" s="7"/>
      <c r="S831" s="7"/>
      <c r="T831" s="7"/>
      <c r="U831" s="7"/>
      <c r="V831" s="7"/>
      <c r="W831" s="7"/>
      <c r="X831" s="7"/>
      <c r="Y831" s="7"/>
      <c r="Z831" s="7"/>
      <c r="AA831" s="7"/>
      <c r="AB831" s="7"/>
    </row>
    <row r="832" spans="1:28" ht="15.75" customHeight="1">
      <c r="A832" s="3"/>
      <c r="B832" s="7"/>
      <c r="C832" s="3"/>
      <c r="D832" s="3"/>
      <c r="E832" s="3"/>
      <c r="F832" s="34"/>
      <c r="G832" s="34"/>
      <c r="H832" s="34"/>
      <c r="I832" s="7"/>
      <c r="J832" s="7"/>
      <c r="K832" s="7"/>
      <c r="L832" s="7"/>
      <c r="M832" s="7"/>
      <c r="N832" s="7"/>
      <c r="O832" s="7"/>
      <c r="P832" s="7"/>
      <c r="Q832" s="7"/>
      <c r="R832" s="7"/>
      <c r="S832" s="7"/>
      <c r="T832" s="7"/>
      <c r="U832" s="7"/>
      <c r="V832" s="7"/>
      <c r="W832" s="7"/>
      <c r="X832" s="7"/>
      <c r="Y832" s="7"/>
      <c r="Z832" s="7"/>
      <c r="AA832" s="7"/>
      <c r="AB832" s="7"/>
    </row>
    <row r="833" spans="1:28" ht="15.75" customHeight="1">
      <c r="A833" s="3"/>
      <c r="B833" s="7"/>
      <c r="C833" s="3"/>
      <c r="D833" s="3"/>
      <c r="E833" s="3"/>
      <c r="F833" s="34"/>
      <c r="G833" s="34"/>
      <c r="H833" s="34"/>
      <c r="I833" s="7"/>
      <c r="J833" s="7"/>
      <c r="K833" s="7"/>
      <c r="L833" s="7"/>
      <c r="M833" s="7"/>
      <c r="N833" s="7"/>
      <c r="O833" s="7"/>
      <c r="P833" s="7"/>
      <c r="Q833" s="7"/>
      <c r="R833" s="7"/>
      <c r="S833" s="7"/>
      <c r="T833" s="7"/>
      <c r="U833" s="7"/>
      <c r="V833" s="7"/>
      <c r="W833" s="7"/>
      <c r="X833" s="7"/>
      <c r="Y833" s="7"/>
      <c r="Z833" s="7"/>
      <c r="AA833" s="7"/>
      <c r="AB833" s="7"/>
    </row>
    <row r="834" spans="1:28" ht="15.75" customHeight="1">
      <c r="A834" s="3"/>
      <c r="B834" s="7"/>
      <c r="C834" s="3"/>
      <c r="D834" s="3"/>
      <c r="E834" s="3"/>
      <c r="F834" s="34"/>
      <c r="G834" s="34"/>
      <c r="H834" s="34"/>
      <c r="I834" s="7"/>
      <c r="J834" s="7"/>
      <c r="K834" s="7"/>
      <c r="L834" s="7"/>
      <c r="M834" s="7"/>
      <c r="N834" s="7"/>
      <c r="O834" s="7"/>
      <c r="P834" s="7"/>
      <c r="Q834" s="7"/>
      <c r="R834" s="7"/>
      <c r="S834" s="7"/>
      <c r="T834" s="7"/>
      <c r="U834" s="7"/>
      <c r="V834" s="7"/>
      <c r="W834" s="7"/>
      <c r="X834" s="7"/>
      <c r="Y834" s="7"/>
      <c r="Z834" s="7"/>
      <c r="AA834" s="7"/>
      <c r="AB834" s="7"/>
    </row>
    <row r="835" spans="1:28" ht="15.75" customHeight="1">
      <c r="A835" s="3"/>
      <c r="B835" s="7"/>
      <c r="C835" s="3"/>
      <c r="D835" s="3"/>
      <c r="E835" s="3"/>
      <c r="F835" s="34"/>
      <c r="G835" s="34"/>
      <c r="H835" s="34"/>
      <c r="I835" s="7"/>
      <c r="J835" s="7"/>
      <c r="K835" s="7"/>
      <c r="L835" s="7"/>
      <c r="M835" s="7"/>
      <c r="N835" s="7"/>
      <c r="O835" s="7"/>
      <c r="P835" s="7"/>
      <c r="Q835" s="7"/>
      <c r="R835" s="7"/>
      <c r="S835" s="7"/>
      <c r="T835" s="7"/>
      <c r="U835" s="7"/>
      <c r="V835" s="7"/>
      <c r="W835" s="7"/>
      <c r="X835" s="7"/>
      <c r="Y835" s="7"/>
      <c r="Z835" s="7"/>
      <c r="AA835" s="7"/>
      <c r="AB835" s="7"/>
    </row>
    <row r="836" spans="1:28" ht="15.75" customHeight="1">
      <c r="A836" s="3"/>
      <c r="B836" s="7"/>
      <c r="C836" s="3"/>
      <c r="D836" s="3"/>
      <c r="E836" s="3"/>
      <c r="F836" s="34"/>
      <c r="G836" s="34"/>
      <c r="H836" s="34"/>
      <c r="I836" s="7"/>
      <c r="J836" s="7"/>
      <c r="K836" s="7"/>
      <c r="L836" s="7"/>
      <c r="M836" s="7"/>
      <c r="N836" s="7"/>
      <c r="O836" s="7"/>
      <c r="P836" s="7"/>
      <c r="Q836" s="7"/>
      <c r="R836" s="7"/>
      <c r="S836" s="7"/>
      <c r="T836" s="7"/>
      <c r="U836" s="7"/>
      <c r="V836" s="7"/>
      <c r="W836" s="7"/>
      <c r="X836" s="7"/>
      <c r="Y836" s="7"/>
      <c r="Z836" s="7"/>
      <c r="AA836" s="7"/>
      <c r="AB836" s="7"/>
    </row>
    <row r="837" spans="1:28" ht="15.75" customHeight="1">
      <c r="A837" s="3"/>
      <c r="B837" s="7"/>
      <c r="C837" s="3"/>
      <c r="D837" s="3"/>
      <c r="E837" s="3"/>
      <c r="F837" s="34"/>
      <c r="G837" s="34"/>
      <c r="H837" s="34"/>
      <c r="I837" s="7"/>
      <c r="J837" s="7"/>
      <c r="K837" s="7"/>
      <c r="L837" s="7"/>
      <c r="M837" s="7"/>
      <c r="N837" s="7"/>
      <c r="O837" s="7"/>
      <c r="P837" s="7"/>
      <c r="Q837" s="7"/>
      <c r="R837" s="7"/>
      <c r="S837" s="7"/>
      <c r="T837" s="7"/>
      <c r="U837" s="7"/>
      <c r="V837" s="7"/>
      <c r="W837" s="7"/>
      <c r="X837" s="7"/>
      <c r="Y837" s="7"/>
      <c r="Z837" s="7"/>
      <c r="AA837" s="7"/>
      <c r="AB837" s="7"/>
    </row>
    <row r="838" spans="1:28" ht="15.75" customHeight="1">
      <c r="A838" s="3"/>
      <c r="B838" s="7"/>
      <c r="C838" s="3"/>
      <c r="D838" s="3"/>
      <c r="E838" s="3"/>
      <c r="F838" s="34"/>
      <c r="G838" s="34"/>
      <c r="H838" s="34"/>
      <c r="I838" s="7"/>
      <c r="J838" s="7"/>
      <c r="K838" s="7"/>
      <c r="L838" s="7"/>
      <c r="M838" s="7"/>
      <c r="N838" s="7"/>
      <c r="O838" s="7"/>
      <c r="P838" s="7"/>
      <c r="Q838" s="7"/>
      <c r="R838" s="7"/>
      <c r="S838" s="7"/>
      <c r="T838" s="7"/>
      <c r="U838" s="7"/>
      <c r="V838" s="7"/>
      <c r="W838" s="7"/>
      <c r="X838" s="7"/>
      <c r="Y838" s="7"/>
      <c r="Z838" s="7"/>
      <c r="AA838" s="7"/>
      <c r="AB838" s="7"/>
    </row>
    <row r="839" spans="1:28" ht="15.75" customHeight="1">
      <c r="A839" s="3"/>
      <c r="B839" s="7"/>
      <c r="C839" s="3"/>
      <c r="D839" s="3"/>
      <c r="E839" s="3"/>
      <c r="F839" s="34"/>
      <c r="G839" s="34"/>
      <c r="H839" s="34"/>
      <c r="I839" s="7"/>
      <c r="J839" s="7"/>
      <c r="K839" s="7"/>
      <c r="L839" s="7"/>
      <c r="M839" s="7"/>
      <c r="N839" s="7"/>
      <c r="O839" s="7"/>
      <c r="P839" s="7"/>
      <c r="Q839" s="7"/>
      <c r="R839" s="7"/>
      <c r="S839" s="7"/>
      <c r="T839" s="7"/>
      <c r="U839" s="7"/>
      <c r="V839" s="7"/>
      <c r="W839" s="7"/>
      <c r="X839" s="7"/>
      <c r="Y839" s="7"/>
      <c r="Z839" s="7"/>
      <c r="AA839" s="7"/>
      <c r="AB839" s="7"/>
    </row>
    <row r="840" spans="1:28" ht="15.75" customHeight="1">
      <c r="A840" s="3"/>
      <c r="B840" s="7"/>
      <c r="C840" s="3"/>
      <c r="D840" s="3"/>
      <c r="E840" s="3"/>
      <c r="F840" s="34"/>
      <c r="G840" s="34"/>
      <c r="H840" s="34"/>
      <c r="I840" s="7"/>
      <c r="J840" s="7"/>
      <c r="K840" s="7"/>
      <c r="L840" s="7"/>
      <c r="M840" s="7"/>
      <c r="N840" s="7"/>
      <c r="O840" s="7"/>
      <c r="P840" s="7"/>
      <c r="Q840" s="7"/>
      <c r="R840" s="7"/>
      <c r="S840" s="7"/>
      <c r="T840" s="7"/>
      <c r="U840" s="7"/>
      <c r="V840" s="7"/>
      <c r="W840" s="7"/>
      <c r="X840" s="7"/>
      <c r="Y840" s="7"/>
      <c r="Z840" s="7"/>
      <c r="AA840" s="7"/>
      <c r="AB840" s="7"/>
    </row>
    <row r="841" spans="1:28" ht="15.75" customHeight="1">
      <c r="A841" s="3"/>
      <c r="B841" s="7"/>
      <c r="C841" s="3"/>
      <c r="D841" s="3"/>
      <c r="E841" s="3"/>
      <c r="F841" s="34"/>
      <c r="G841" s="34"/>
      <c r="H841" s="34"/>
      <c r="I841" s="7"/>
      <c r="J841" s="7"/>
      <c r="K841" s="7"/>
      <c r="L841" s="7"/>
      <c r="M841" s="7"/>
      <c r="N841" s="7"/>
      <c r="O841" s="7"/>
      <c r="P841" s="7"/>
      <c r="Q841" s="7"/>
      <c r="R841" s="7"/>
      <c r="S841" s="7"/>
      <c r="T841" s="7"/>
      <c r="U841" s="7"/>
      <c r="V841" s="7"/>
      <c r="W841" s="7"/>
      <c r="X841" s="7"/>
      <c r="Y841" s="7"/>
      <c r="Z841" s="7"/>
      <c r="AA841" s="7"/>
      <c r="AB841" s="7"/>
    </row>
    <row r="842" spans="1:28" ht="15.75" customHeight="1">
      <c r="A842" s="3"/>
      <c r="B842" s="7"/>
      <c r="C842" s="3"/>
      <c r="D842" s="3"/>
      <c r="E842" s="3"/>
      <c r="F842" s="34"/>
      <c r="G842" s="34"/>
      <c r="H842" s="34"/>
      <c r="I842" s="7"/>
      <c r="J842" s="7"/>
      <c r="K842" s="7"/>
      <c r="L842" s="7"/>
      <c r="M842" s="7"/>
      <c r="N842" s="7"/>
      <c r="O842" s="7"/>
      <c r="P842" s="7"/>
      <c r="Q842" s="7"/>
      <c r="R842" s="7"/>
      <c r="S842" s="7"/>
      <c r="T842" s="7"/>
      <c r="U842" s="7"/>
      <c r="V842" s="7"/>
      <c r="W842" s="7"/>
      <c r="X842" s="7"/>
      <c r="Y842" s="7"/>
      <c r="Z842" s="7"/>
      <c r="AA842" s="7"/>
      <c r="AB842" s="7"/>
    </row>
    <row r="843" spans="1:28" ht="15.75" customHeight="1">
      <c r="A843" s="3"/>
      <c r="B843" s="7"/>
      <c r="C843" s="3"/>
      <c r="D843" s="3"/>
      <c r="E843" s="3"/>
      <c r="F843" s="34"/>
      <c r="G843" s="34"/>
      <c r="H843" s="34"/>
      <c r="I843" s="7"/>
      <c r="J843" s="7"/>
      <c r="K843" s="7"/>
      <c r="L843" s="7"/>
      <c r="M843" s="7"/>
      <c r="N843" s="7"/>
      <c r="O843" s="7"/>
      <c r="P843" s="7"/>
      <c r="Q843" s="7"/>
      <c r="R843" s="7"/>
      <c r="S843" s="7"/>
      <c r="T843" s="7"/>
      <c r="U843" s="7"/>
      <c r="V843" s="7"/>
      <c r="W843" s="7"/>
      <c r="X843" s="7"/>
      <c r="Y843" s="7"/>
      <c r="Z843" s="7"/>
      <c r="AA843" s="7"/>
      <c r="AB843" s="7"/>
    </row>
    <row r="844" spans="1:28" ht="15.75" customHeight="1">
      <c r="A844" s="3"/>
      <c r="B844" s="7"/>
      <c r="C844" s="3"/>
      <c r="D844" s="3"/>
      <c r="E844" s="3"/>
      <c r="F844" s="34"/>
      <c r="G844" s="34"/>
      <c r="H844" s="34"/>
      <c r="I844" s="7"/>
      <c r="J844" s="7"/>
      <c r="K844" s="7"/>
      <c r="L844" s="7"/>
      <c r="M844" s="7"/>
      <c r="N844" s="7"/>
      <c r="O844" s="7"/>
      <c r="P844" s="7"/>
      <c r="Q844" s="7"/>
      <c r="R844" s="7"/>
      <c r="S844" s="7"/>
      <c r="T844" s="7"/>
      <c r="U844" s="7"/>
      <c r="V844" s="7"/>
      <c r="W844" s="7"/>
      <c r="X844" s="7"/>
      <c r="Y844" s="7"/>
      <c r="Z844" s="7"/>
      <c r="AA844" s="7"/>
      <c r="AB844" s="7"/>
    </row>
    <row r="845" spans="1:28" ht="15.75" customHeight="1">
      <c r="A845" s="3"/>
      <c r="B845" s="7"/>
      <c r="C845" s="3"/>
      <c r="D845" s="3"/>
      <c r="E845" s="3"/>
      <c r="F845" s="34"/>
      <c r="G845" s="34"/>
      <c r="H845" s="34"/>
      <c r="I845" s="7"/>
      <c r="J845" s="7"/>
      <c r="K845" s="7"/>
      <c r="L845" s="7"/>
      <c r="M845" s="7"/>
      <c r="N845" s="7"/>
      <c r="O845" s="7"/>
      <c r="P845" s="7"/>
      <c r="Q845" s="7"/>
      <c r="R845" s="7"/>
      <c r="S845" s="7"/>
      <c r="T845" s="7"/>
      <c r="U845" s="7"/>
      <c r="V845" s="7"/>
      <c r="W845" s="7"/>
      <c r="X845" s="7"/>
      <c r="Y845" s="7"/>
      <c r="Z845" s="7"/>
      <c r="AA845" s="7"/>
      <c r="AB845" s="7"/>
    </row>
    <row r="846" spans="1:28" ht="15.75" customHeight="1">
      <c r="A846" s="3"/>
      <c r="B846" s="7"/>
      <c r="C846" s="3"/>
      <c r="D846" s="3"/>
      <c r="E846" s="3"/>
      <c r="F846" s="34"/>
      <c r="G846" s="34"/>
      <c r="H846" s="34"/>
      <c r="I846" s="7"/>
      <c r="J846" s="7"/>
      <c r="K846" s="7"/>
      <c r="L846" s="7"/>
      <c r="M846" s="7"/>
      <c r="N846" s="7"/>
      <c r="O846" s="7"/>
      <c r="P846" s="7"/>
      <c r="Q846" s="7"/>
      <c r="R846" s="7"/>
      <c r="S846" s="7"/>
      <c r="T846" s="7"/>
      <c r="U846" s="7"/>
      <c r="V846" s="7"/>
      <c r="W846" s="7"/>
      <c r="X846" s="7"/>
      <c r="Y846" s="7"/>
      <c r="Z846" s="7"/>
      <c r="AA846" s="7"/>
      <c r="AB846" s="7"/>
    </row>
    <row r="847" spans="1:28" ht="15.75" customHeight="1">
      <c r="A847" s="3"/>
      <c r="B847" s="7"/>
      <c r="C847" s="3"/>
      <c r="D847" s="3"/>
      <c r="E847" s="3"/>
      <c r="F847" s="34"/>
      <c r="G847" s="34"/>
      <c r="H847" s="34"/>
      <c r="I847" s="7"/>
      <c r="J847" s="7"/>
      <c r="K847" s="7"/>
      <c r="L847" s="7"/>
      <c r="M847" s="7"/>
      <c r="N847" s="7"/>
      <c r="O847" s="7"/>
      <c r="P847" s="7"/>
      <c r="Q847" s="7"/>
      <c r="R847" s="7"/>
      <c r="S847" s="7"/>
      <c r="T847" s="7"/>
      <c r="U847" s="7"/>
      <c r="V847" s="7"/>
      <c r="W847" s="7"/>
      <c r="X847" s="7"/>
      <c r="Y847" s="7"/>
      <c r="Z847" s="7"/>
      <c r="AA847" s="7"/>
      <c r="AB847" s="7"/>
    </row>
    <row r="848" spans="1:28" ht="15.75" customHeight="1">
      <c r="A848" s="3"/>
      <c r="B848" s="7"/>
      <c r="C848" s="3"/>
      <c r="D848" s="3"/>
      <c r="E848" s="3"/>
      <c r="F848" s="34"/>
      <c r="G848" s="34"/>
      <c r="H848" s="34"/>
      <c r="I848" s="7"/>
      <c r="J848" s="7"/>
      <c r="K848" s="7"/>
      <c r="L848" s="7"/>
      <c r="M848" s="7"/>
      <c r="N848" s="7"/>
      <c r="O848" s="7"/>
      <c r="P848" s="7"/>
      <c r="Q848" s="7"/>
      <c r="R848" s="7"/>
      <c r="S848" s="7"/>
      <c r="T848" s="7"/>
      <c r="U848" s="7"/>
      <c r="V848" s="7"/>
      <c r="W848" s="7"/>
      <c r="X848" s="7"/>
      <c r="Y848" s="7"/>
      <c r="Z848" s="7"/>
      <c r="AA848" s="7"/>
      <c r="AB848" s="7"/>
    </row>
    <row r="849" spans="1:28" ht="15.75" customHeight="1">
      <c r="A849" s="3"/>
      <c r="B849" s="7"/>
      <c r="C849" s="3"/>
      <c r="D849" s="3"/>
      <c r="E849" s="3"/>
      <c r="F849" s="34"/>
      <c r="G849" s="34"/>
      <c r="H849" s="34"/>
      <c r="I849" s="7"/>
      <c r="J849" s="7"/>
      <c r="K849" s="7"/>
      <c r="L849" s="7"/>
      <c r="M849" s="7"/>
      <c r="N849" s="7"/>
      <c r="O849" s="7"/>
      <c r="P849" s="7"/>
      <c r="Q849" s="7"/>
      <c r="R849" s="7"/>
      <c r="S849" s="7"/>
      <c r="T849" s="7"/>
      <c r="U849" s="7"/>
      <c r="V849" s="7"/>
      <c r="W849" s="7"/>
      <c r="X849" s="7"/>
      <c r="Y849" s="7"/>
      <c r="Z849" s="7"/>
      <c r="AA849" s="7"/>
      <c r="AB849" s="7"/>
    </row>
    <row r="850" spans="1:28" ht="15.75" customHeight="1">
      <c r="A850" s="3"/>
      <c r="B850" s="7"/>
      <c r="C850" s="3"/>
      <c r="D850" s="3"/>
      <c r="E850" s="3"/>
      <c r="F850" s="34"/>
      <c r="G850" s="34"/>
      <c r="H850" s="34"/>
      <c r="I850" s="7"/>
      <c r="J850" s="7"/>
      <c r="K850" s="7"/>
      <c r="L850" s="7"/>
      <c r="M850" s="7"/>
      <c r="N850" s="7"/>
      <c r="O850" s="7"/>
      <c r="P850" s="7"/>
      <c r="Q850" s="7"/>
      <c r="R850" s="7"/>
      <c r="S850" s="7"/>
      <c r="T850" s="7"/>
      <c r="U850" s="7"/>
      <c r="V850" s="7"/>
      <c r="W850" s="7"/>
      <c r="X850" s="7"/>
      <c r="Y850" s="7"/>
      <c r="Z850" s="7"/>
      <c r="AA850" s="7"/>
      <c r="AB850" s="7"/>
    </row>
    <row r="851" spans="1:28" ht="15.75" customHeight="1">
      <c r="A851" s="3"/>
      <c r="B851" s="7"/>
      <c r="C851" s="3"/>
      <c r="D851" s="3"/>
      <c r="E851" s="3"/>
      <c r="F851" s="34"/>
      <c r="G851" s="34"/>
      <c r="H851" s="34"/>
      <c r="I851" s="7"/>
      <c r="J851" s="7"/>
      <c r="K851" s="7"/>
      <c r="L851" s="7"/>
      <c r="M851" s="7"/>
      <c r="N851" s="7"/>
      <c r="O851" s="7"/>
      <c r="P851" s="7"/>
      <c r="Q851" s="7"/>
      <c r="R851" s="7"/>
      <c r="S851" s="7"/>
      <c r="T851" s="7"/>
      <c r="U851" s="7"/>
      <c r="V851" s="7"/>
      <c r="W851" s="7"/>
      <c r="X851" s="7"/>
      <c r="Y851" s="7"/>
      <c r="Z851" s="7"/>
      <c r="AA851" s="7"/>
      <c r="AB851" s="7"/>
    </row>
    <row r="852" spans="1:28" ht="15.75" customHeight="1">
      <c r="A852" s="3"/>
      <c r="B852" s="7"/>
      <c r="C852" s="3"/>
      <c r="D852" s="3"/>
      <c r="E852" s="3"/>
      <c r="F852" s="34"/>
      <c r="G852" s="34"/>
      <c r="H852" s="34"/>
      <c r="I852" s="7"/>
      <c r="J852" s="7"/>
      <c r="K852" s="7"/>
      <c r="L852" s="7"/>
      <c r="M852" s="7"/>
      <c r="N852" s="7"/>
      <c r="O852" s="7"/>
      <c r="P852" s="7"/>
      <c r="Q852" s="7"/>
      <c r="R852" s="7"/>
      <c r="S852" s="7"/>
      <c r="T852" s="7"/>
      <c r="U852" s="7"/>
      <c r="V852" s="7"/>
      <c r="W852" s="7"/>
      <c r="X852" s="7"/>
      <c r="Y852" s="7"/>
      <c r="Z852" s="7"/>
      <c r="AA852" s="7"/>
      <c r="AB852" s="7"/>
    </row>
    <row r="853" spans="1:28" ht="15.75" customHeight="1">
      <c r="A853" s="3"/>
      <c r="B853" s="7"/>
      <c r="C853" s="3"/>
      <c r="D853" s="3"/>
      <c r="E853" s="3"/>
      <c r="F853" s="34"/>
      <c r="G853" s="34"/>
      <c r="H853" s="34"/>
      <c r="I853" s="7"/>
      <c r="J853" s="7"/>
      <c r="K853" s="7"/>
      <c r="L853" s="7"/>
      <c r="M853" s="7"/>
      <c r="N853" s="7"/>
      <c r="O853" s="7"/>
      <c r="P853" s="7"/>
      <c r="Q853" s="7"/>
      <c r="R853" s="7"/>
      <c r="S853" s="7"/>
      <c r="T853" s="7"/>
      <c r="U853" s="7"/>
      <c r="V853" s="7"/>
      <c r="W853" s="7"/>
      <c r="X853" s="7"/>
      <c r="Y853" s="7"/>
      <c r="Z853" s="7"/>
      <c r="AA853" s="7"/>
      <c r="AB853" s="7"/>
    </row>
    <row r="854" spans="1:28" ht="15.75" customHeight="1">
      <c r="A854" s="3"/>
      <c r="B854" s="7"/>
      <c r="C854" s="3"/>
      <c r="D854" s="3"/>
      <c r="E854" s="3"/>
      <c r="F854" s="34"/>
      <c r="G854" s="34"/>
      <c r="H854" s="34"/>
      <c r="I854" s="7"/>
      <c r="J854" s="7"/>
      <c r="K854" s="7"/>
      <c r="L854" s="7"/>
      <c r="M854" s="7"/>
      <c r="N854" s="7"/>
      <c r="O854" s="7"/>
      <c r="P854" s="7"/>
      <c r="Q854" s="7"/>
      <c r="R854" s="7"/>
      <c r="S854" s="7"/>
      <c r="T854" s="7"/>
      <c r="U854" s="7"/>
      <c r="V854" s="7"/>
      <c r="W854" s="7"/>
      <c r="X854" s="7"/>
      <c r="Y854" s="7"/>
      <c r="Z854" s="7"/>
      <c r="AA854" s="7"/>
      <c r="AB854" s="7"/>
    </row>
    <row r="855" spans="1:28" ht="15.75" customHeight="1">
      <c r="A855" s="3"/>
      <c r="B855" s="7"/>
      <c r="C855" s="3"/>
      <c r="D855" s="3"/>
      <c r="E855" s="3"/>
      <c r="F855" s="34"/>
      <c r="G855" s="34"/>
      <c r="H855" s="34"/>
      <c r="I855" s="7"/>
      <c r="J855" s="7"/>
      <c r="K855" s="7"/>
      <c r="L855" s="7"/>
      <c r="M855" s="7"/>
      <c r="N855" s="7"/>
      <c r="O855" s="7"/>
      <c r="P855" s="7"/>
      <c r="Q855" s="7"/>
      <c r="R855" s="7"/>
      <c r="S855" s="7"/>
      <c r="T855" s="7"/>
      <c r="U855" s="7"/>
      <c r="V855" s="7"/>
      <c r="W855" s="7"/>
      <c r="X855" s="7"/>
      <c r="Y855" s="7"/>
      <c r="Z855" s="7"/>
      <c r="AA855" s="7"/>
      <c r="AB855" s="7"/>
    </row>
    <row r="856" spans="1:28" ht="15.75" customHeight="1">
      <c r="A856" s="3"/>
      <c r="B856" s="7"/>
      <c r="C856" s="3"/>
      <c r="D856" s="3"/>
      <c r="E856" s="3"/>
      <c r="F856" s="34"/>
      <c r="G856" s="34"/>
      <c r="H856" s="34"/>
      <c r="I856" s="7"/>
      <c r="J856" s="7"/>
      <c r="K856" s="7"/>
      <c r="L856" s="7"/>
      <c r="M856" s="7"/>
      <c r="N856" s="7"/>
      <c r="O856" s="7"/>
      <c r="P856" s="7"/>
      <c r="Q856" s="7"/>
      <c r="R856" s="7"/>
      <c r="S856" s="7"/>
      <c r="T856" s="7"/>
      <c r="U856" s="7"/>
      <c r="V856" s="7"/>
      <c r="W856" s="7"/>
      <c r="X856" s="7"/>
      <c r="Y856" s="7"/>
      <c r="Z856" s="7"/>
      <c r="AA856" s="7"/>
      <c r="AB856" s="7"/>
    </row>
    <row r="857" spans="1:28" ht="15.75" customHeight="1">
      <c r="A857" s="3"/>
      <c r="B857" s="7"/>
      <c r="C857" s="3"/>
      <c r="D857" s="3"/>
      <c r="E857" s="3"/>
      <c r="F857" s="34"/>
      <c r="G857" s="34"/>
      <c r="H857" s="34"/>
      <c r="I857" s="7"/>
      <c r="J857" s="7"/>
      <c r="K857" s="7"/>
      <c r="L857" s="7"/>
      <c r="M857" s="7"/>
      <c r="N857" s="7"/>
      <c r="O857" s="7"/>
      <c r="P857" s="7"/>
      <c r="Q857" s="7"/>
      <c r="R857" s="7"/>
      <c r="S857" s="7"/>
      <c r="T857" s="7"/>
      <c r="U857" s="7"/>
      <c r="V857" s="7"/>
      <c r="W857" s="7"/>
      <c r="X857" s="7"/>
      <c r="Y857" s="7"/>
      <c r="Z857" s="7"/>
      <c r="AA857" s="7"/>
      <c r="AB857" s="7"/>
    </row>
    <row r="858" spans="1:28" ht="15.75" customHeight="1">
      <c r="A858" s="3"/>
      <c r="B858" s="7"/>
      <c r="C858" s="3"/>
      <c r="D858" s="3"/>
      <c r="E858" s="3"/>
      <c r="F858" s="34"/>
      <c r="G858" s="34"/>
      <c r="H858" s="34"/>
      <c r="I858" s="7"/>
      <c r="J858" s="7"/>
      <c r="K858" s="7"/>
      <c r="L858" s="7"/>
      <c r="M858" s="7"/>
      <c r="N858" s="7"/>
      <c r="O858" s="7"/>
      <c r="P858" s="7"/>
      <c r="Q858" s="7"/>
      <c r="R858" s="7"/>
      <c r="S858" s="7"/>
      <c r="T858" s="7"/>
      <c r="U858" s="7"/>
      <c r="V858" s="7"/>
      <c r="W858" s="7"/>
      <c r="X858" s="7"/>
      <c r="Y858" s="7"/>
      <c r="Z858" s="7"/>
      <c r="AA858" s="7"/>
      <c r="AB858" s="7"/>
    </row>
    <row r="859" spans="1:28" ht="15.75" customHeight="1">
      <c r="A859" s="3"/>
      <c r="B859" s="7"/>
      <c r="C859" s="3"/>
      <c r="D859" s="3"/>
      <c r="E859" s="3"/>
      <c r="F859" s="34"/>
      <c r="G859" s="34"/>
      <c r="H859" s="34"/>
      <c r="I859" s="7"/>
      <c r="J859" s="7"/>
      <c r="K859" s="7"/>
      <c r="L859" s="7"/>
      <c r="M859" s="7"/>
      <c r="N859" s="7"/>
      <c r="O859" s="7"/>
      <c r="P859" s="7"/>
      <c r="Q859" s="7"/>
      <c r="R859" s="7"/>
      <c r="S859" s="7"/>
      <c r="T859" s="7"/>
      <c r="U859" s="7"/>
      <c r="V859" s="7"/>
      <c r="W859" s="7"/>
      <c r="X859" s="7"/>
      <c r="Y859" s="7"/>
      <c r="Z859" s="7"/>
      <c r="AA859" s="7"/>
      <c r="AB859" s="7"/>
    </row>
    <row r="860" spans="1:28" ht="15.75" customHeight="1">
      <c r="A860" s="3"/>
      <c r="B860" s="7"/>
      <c r="C860" s="3"/>
      <c r="D860" s="3"/>
      <c r="E860" s="3"/>
      <c r="F860" s="34"/>
      <c r="G860" s="34"/>
      <c r="H860" s="34"/>
      <c r="I860" s="7"/>
      <c r="J860" s="7"/>
      <c r="K860" s="7"/>
      <c r="L860" s="7"/>
      <c r="M860" s="7"/>
      <c r="N860" s="7"/>
      <c r="O860" s="7"/>
      <c r="P860" s="7"/>
      <c r="Q860" s="7"/>
      <c r="R860" s="7"/>
      <c r="S860" s="7"/>
      <c r="T860" s="7"/>
      <c r="U860" s="7"/>
      <c r="V860" s="7"/>
      <c r="W860" s="7"/>
      <c r="X860" s="7"/>
      <c r="Y860" s="7"/>
      <c r="Z860" s="7"/>
      <c r="AA860" s="7"/>
      <c r="AB860" s="7"/>
    </row>
    <row r="861" spans="1:28" ht="15.75" customHeight="1">
      <c r="A861" s="3"/>
      <c r="B861" s="7"/>
      <c r="C861" s="3"/>
      <c r="D861" s="3"/>
      <c r="E861" s="3"/>
      <c r="F861" s="34"/>
      <c r="G861" s="34"/>
      <c r="H861" s="34"/>
      <c r="I861" s="7"/>
      <c r="J861" s="7"/>
      <c r="K861" s="7"/>
      <c r="L861" s="7"/>
      <c r="M861" s="7"/>
      <c r="N861" s="7"/>
      <c r="O861" s="7"/>
      <c r="P861" s="7"/>
      <c r="Q861" s="7"/>
      <c r="R861" s="7"/>
      <c r="S861" s="7"/>
      <c r="T861" s="7"/>
      <c r="U861" s="7"/>
      <c r="V861" s="7"/>
      <c r="W861" s="7"/>
      <c r="X861" s="7"/>
      <c r="Y861" s="7"/>
      <c r="Z861" s="7"/>
      <c r="AA861" s="7"/>
      <c r="AB861" s="7"/>
    </row>
    <row r="862" spans="1:28" ht="15.75" customHeight="1">
      <c r="A862" s="3"/>
      <c r="B862" s="7"/>
      <c r="C862" s="3"/>
      <c r="D862" s="3"/>
      <c r="E862" s="3"/>
      <c r="F862" s="34"/>
      <c r="G862" s="34"/>
      <c r="H862" s="34"/>
      <c r="I862" s="7"/>
      <c r="J862" s="7"/>
      <c r="K862" s="7"/>
      <c r="L862" s="7"/>
      <c r="M862" s="7"/>
      <c r="N862" s="7"/>
      <c r="O862" s="7"/>
      <c r="P862" s="7"/>
      <c r="Q862" s="7"/>
      <c r="R862" s="7"/>
      <c r="S862" s="7"/>
      <c r="T862" s="7"/>
      <c r="U862" s="7"/>
      <c r="V862" s="7"/>
      <c r="W862" s="7"/>
      <c r="X862" s="7"/>
      <c r="Y862" s="7"/>
      <c r="Z862" s="7"/>
      <c r="AA862" s="7"/>
      <c r="AB862" s="7"/>
    </row>
    <row r="863" spans="1:28" ht="15.75" customHeight="1">
      <c r="A863" s="3"/>
      <c r="B863" s="7"/>
      <c r="C863" s="3"/>
      <c r="D863" s="3"/>
      <c r="E863" s="3"/>
      <c r="F863" s="34"/>
      <c r="G863" s="34"/>
      <c r="H863" s="34"/>
      <c r="I863" s="7"/>
      <c r="J863" s="7"/>
      <c r="K863" s="7"/>
      <c r="L863" s="7"/>
      <c r="M863" s="7"/>
      <c r="N863" s="7"/>
      <c r="O863" s="7"/>
      <c r="P863" s="7"/>
      <c r="Q863" s="7"/>
      <c r="R863" s="7"/>
      <c r="S863" s="7"/>
      <c r="T863" s="7"/>
      <c r="U863" s="7"/>
      <c r="V863" s="7"/>
      <c r="W863" s="7"/>
      <c r="X863" s="7"/>
      <c r="Y863" s="7"/>
      <c r="Z863" s="7"/>
      <c r="AA863" s="7"/>
      <c r="AB863" s="7"/>
    </row>
    <row r="864" spans="1:28" ht="15.75" customHeight="1">
      <c r="A864" s="3"/>
      <c r="B864" s="7"/>
      <c r="C864" s="3"/>
      <c r="D864" s="3"/>
      <c r="E864" s="3"/>
      <c r="F864" s="34"/>
      <c r="G864" s="34"/>
      <c r="H864" s="34"/>
      <c r="I864" s="7"/>
      <c r="J864" s="7"/>
      <c r="K864" s="7"/>
      <c r="L864" s="7"/>
      <c r="M864" s="7"/>
      <c r="N864" s="7"/>
      <c r="O864" s="7"/>
      <c r="P864" s="7"/>
      <c r="Q864" s="7"/>
      <c r="R864" s="7"/>
      <c r="S864" s="7"/>
      <c r="T864" s="7"/>
      <c r="U864" s="7"/>
      <c r="V864" s="7"/>
      <c r="W864" s="7"/>
      <c r="X864" s="7"/>
      <c r="Y864" s="7"/>
      <c r="Z864" s="7"/>
      <c r="AA864" s="7"/>
      <c r="AB864" s="7"/>
    </row>
    <row r="865" spans="1:28" ht="15.75" customHeight="1">
      <c r="A865" s="3"/>
      <c r="B865" s="7"/>
      <c r="C865" s="3"/>
      <c r="D865" s="3"/>
      <c r="E865" s="3"/>
      <c r="F865" s="34"/>
      <c r="G865" s="34"/>
      <c r="H865" s="34"/>
      <c r="I865" s="7"/>
      <c r="J865" s="7"/>
      <c r="K865" s="7"/>
      <c r="L865" s="7"/>
      <c r="M865" s="7"/>
      <c r="N865" s="7"/>
      <c r="O865" s="7"/>
      <c r="P865" s="7"/>
      <c r="Q865" s="7"/>
      <c r="R865" s="7"/>
      <c r="S865" s="7"/>
      <c r="T865" s="7"/>
      <c r="U865" s="7"/>
      <c r="V865" s="7"/>
      <c r="W865" s="7"/>
      <c r="X865" s="7"/>
      <c r="Y865" s="7"/>
      <c r="Z865" s="7"/>
      <c r="AA865" s="7"/>
      <c r="AB865" s="7"/>
    </row>
    <row r="866" spans="1:28" ht="15.75" customHeight="1">
      <c r="A866" s="3"/>
      <c r="B866" s="7"/>
      <c r="C866" s="3"/>
      <c r="D866" s="3"/>
      <c r="E866" s="3"/>
      <c r="F866" s="34"/>
      <c r="G866" s="34"/>
      <c r="H866" s="34"/>
      <c r="I866" s="7"/>
      <c r="J866" s="7"/>
      <c r="K866" s="7"/>
      <c r="L866" s="7"/>
      <c r="M866" s="7"/>
      <c r="N866" s="7"/>
      <c r="O866" s="7"/>
      <c r="P866" s="7"/>
      <c r="Q866" s="7"/>
      <c r="R866" s="7"/>
      <c r="S866" s="7"/>
      <c r="T866" s="7"/>
      <c r="U866" s="7"/>
      <c r="V866" s="7"/>
      <c r="W866" s="7"/>
      <c r="X866" s="7"/>
      <c r="Y866" s="7"/>
      <c r="Z866" s="7"/>
      <c r="AA866" s="7"/>
      <c r="AB866" s="7"/>
    </row>
    <row r="867" spans="1:28" ht="15.75" customHeight="1">
      <c r="A867" s="3"/>
      <c r="B867" s="7"/>
      <c r="C867" s="3"/>
      <c r="D867" s="3"/>
      <c r="E867" s="3"/>
      <c r="F867" s="34"/>
      <c r="G867" s="34"/>
      <c r="H867" s="34"/>
      <c r="I867" s="7"/>
      <c r="J867" s="7"/>
      <c r="K867" s="7"/>
      <c r="L867" s="7"/>
      <c r="M867" s="7"/>
      <c r="N867" s="7"/>
      <c r="O867" s="7"/>
      <c r="P867" s="7"/>
      <c r="Q867" s="7"/>
      <c r="R867" s="7"/>
      <c r="S867" s="7"/>
      <c r="T867" s="7"/>
      <c r="U867" s="7"/>
      <c r="V867" s="7"/>
      <c r="W867" s="7"/>
      <c r="X867" s="7"/>
      <c r="Y867" s="7"/>
      <c r="Z867" s="7"/>
      <c r="AA867" s="7"/>
      <c r="AB867" s="7"/>
    </row>
    <row r="868" spans="1:28" ht="15.75" customHeight="1">
      <c r="A868" s="3"/>
      <c r="B868" s="7"/>
      <c r="C868" s="3"/>
      <c r="D868" s="3"/>
      <c r="E868" s="3"/>
      <c r="F868" s="34"/>
      <c r="G868" s="34"/>
      <c r="H868" s="34"/>
      <c r="I868" s="7"/>
      <c r="J868" s="7"/>
      <c r="K868" s="7"/>
      <c r="L868" s="7"/>
      <c r="M868" s="7"/>
      <c r="N868" s="7"/>
      <c r="O868" s="7"/>
      <c r="P868" s="7"/>
      <c r="Q868" s="7"/>
      <c r="R868" s="7"/>
      <c r="S868" s="7"/>
      <c r="T868" s="7"/>
      <c r="U868" s="7"/>
      <c r="V868" s="7"/>
      <c r="W868" s="7"/>
      <c r="X868" s="7"/>
      <c r="Y868" s="7"/>
      <c r="Z868" s="7"/>
      <c r="AA868" s="7"/>
      <c r="AB868" s="7"/>
    </row>
    <row r="869" spans="1:28" ht="15.75" customHeight="1">
      <c r="A869" s="3"/>
      <c r="B869" s="7"/>
      <c r="C869" s="3"/>
      <c r="D869" s="3"/>
      <c r="E869" s="3"/>
      <c r="F869" s="34"/>
      <c r="G869" s="34"/>
      <c r="H869" s="34"/>
      <c r="I869" s="7"/>
      <c r="J869" s="7"/>
      <c r="K869" s="7"/>
      <c r="L869" s="7"/>
      <c r="M869" s="7"/>
      <c r="N869" s="7"/>
      <c r="O869" s="7"/>
      <c r="P869" s="7"/>
      <c r="Q869" s="7"/>
      <c r="R869" s="7"/>
      <c r="S869" s="7"/>
      <c r="T869" s="7"/>
      <c r="U869" s="7"/>
      <c r="V869" s="7"/>
      <c r="W869" s="7"/>
      <c r="X869" s="7"/>
      <c r="Y869" s="7"/>
      <c r="Z869" s="7"/>
      <c r="AA869" s="7"/>
      <c r="AB869" s="7"/>
    </row>
    <row r="870" spans="1:28" ht="15.75" customHeight="1">
      <c r="A870" s="3"/>
      <c r="B870" s="7"/>
      <c r="C870" s="3"/>
      <c r="D870" s="3"/>
      <c r="E870" s="3"/>
      <c r="F870" s="34"/>
      <c r="G870" s="34"/>
      <c r="H870" s="34"/>
      <c r="I870" s="7"/>
      <c r="J870" s="7"/>
      <c r="K870" s="7"/>
      <c r="L870" s="7"/>
      <c r="M870" s="7"/>
      <c r="N870" s="7"/>
      <c r="O870" s="7"/>
      <c r="P870" s="7"/>
      <c r="Q870" s="7"/>
      <c r="R870" s="7"/>
      <c r="S870" s="7"/>
      <c r="T870" s="7"/>
      <c r="U870" s="7"/>
      <c r="V870" s="7"/>
      <c r="W870" s="7"/>
      <c r="X870" s="7"/>
      <c r="Y870" s="7"/>
      <c r="Z870" s="7"/>
      <c r="AA870" s="7"/>
      <c r="AB870" s="7"/>
    </row>
    <row r="871" spans="1:28" ht="15.75" customHeight="1">
      <c r="A871" s="3"/>
      <c r="B871" s="7"/>
      <c r="C871" s="3"/>
      <c r="D871" s="3"/>
      <c r="E871" s="3"/>
      <c r="F871" s="34"/>
      <c r="G871" s="34"/>
      <c r="H871" s="34"/>
      <c r="I871" s="7"/>
      <c r="J871" s="7"/>
      <c r="K871" s="7"/>
      <c r="L871" s="7"/>
      <c r="M871" s="7"/>
      <c r="N871" s="7"/>
      <c r="O871" s="7"/>
      <c r="P871" s="7"/>
      <c r="Q871" s="7"/>
      <c r="R871" s="7"/>
      <c r="S871" s="7"/>
      <c r="T871" s="7"/>
      <c r="U871" s="7"/>
      <c r="V871" s="7"/>
      <c r="W871" s="7"/>
      <c r="X871" s="7"/>
      <c r="Y871" s="7"/>
      <c r="Z871" s="7"/>
      <c r="AA871" s="7"/>
      <c r="AB871" s="7"/>
    </row>
    <row r="872" spans="1:28" ht="15.75" customHeight="1">
      <c r="A872" s="3"/>
      <c r="B872" s="7"/>
      <c r="C872" s="3"/>
      <c r="D872" s="3"/>
      <c r="E872" s="3"/>
      <c r="F872" s="34"/>
      <c r="G872" s="34"/>
      <c r="H872" s="34"/>
      <c r="I872" s="7"/>
      <c r="J872" s="7"/>
      <c r="K872" s="7"/>
      <c r="L872" s="7"/>
      <c r="M872" s="7"/>
      <c r="N872" s="7"/>
      <c r="O872" s="7"/>
      <c r="P872" s="7"/>
      <c r="Q872" s="7"/>
      <c r="R872" s="7"/>
      <c r="S872" s="7"/>
      <c r="T872" s="7"/>
      <c r="U872" s="7"/>
      <c r="V872" s="7"/>
      <c r="W872" s="7"/>
      <c r="X872" s="7"/>
      <c r="Y872" s="7"/>
      <c r="Z872" s="7"/>
      <c r="AA872" s="7"/>
      <c r="AB872" s="7"/>
    </row>
    <row r="873" spans="1:28" ht="15.75" customHeight="1">
      <c r="A873" s="3"/>
      <c r="B873" s="7"/>
      <c r="C873" s="3"/>
      <c r="D873" s="3"/>
      <c r="E873" s="3"/>
      <c r="F873" s="34"/>
      <c r="G873" s="34"/>
      <c r="H873" s="34"/>
      <c r="I873" s="7"/>
      <c r="J873" s="7"/>
      <c r="K873" s="7"/>
      <c r="L873" s="7"/>
      <c r="M873" s="7"/>
      <c r="N873" s="7"/>
      <c r="O873" s="7"/>
      <c r="P873" s="7"/>
      <c r="Q873" s="7"/>
      <c r="R873" s="7"/>
      <c r="S873" s="7"/>
      <c r="T873" s="7"/>
      <c r="U873" s="7"/>
      <c r="V873" s="7"/>
      <c r="W873" s="7"/>
      <c r="X873" s="7"/>
      <c r="Y873" s="7"/>
      <c r="Z873" s="7"/>
      <c r="AA873" s="7"/>
      <c r="AB873" s="7"/>
    </row>
    <row r="874" spans="1:28" ht="15.75" customHeight="1">
      <c r="A874" s="3"/>
      <c r="B874" s="7"/>
      <c r="C874" s="3"/>
      <c r="D874" s="3"/>
      <c r="E874" s="3"/>
      <c r="F874" s="34"/>
      <c r="G874" s="34"/>
      <c r="H874" s="34"/>
      <c r="I874" s="7"/>
      <c r="J874" s="7"/>
      <c r="K874" s="7"/>
      <c r="L874" s="7"/>
      <c r="M874" s="7"/>
      <c r="N874" s="7"/>
      <c r="O874" s="7"/>
      <c r="P874" s="7"/>
      <c r="Q874" s="7"/>
      <c r="R874" s="7"/>
      <c r="S874" s="7"/>
      <c r="T874" s="7"/>
      <c r="U874" s="7"/>
      <c r="V874" s="7"/>
      <c r="W874" s="7"/>
      <c r="X874" s="7"/>
      <c r="Y874" s="7"/>
      <c r="Z874" s="7"/>
      <c r="AA874" s="7"/>
      <c r="AB874" s="7"/>
    </row>
    <row r="875" spans="1:28" ht="15.75" customHeight="1">
      <c r="A875" s="3"/>
      <c r="B875" s="7"/>
      <c r="C875" s="3"/>
      <c r="D875" s="3"/>
      <c r="E875" s="3"/>
      <c r="F875" s="34"/>
      <c r="G875" s="34"/>
      <c r="H875" s="34"/>
      <c r="I875" s="7"/>
      <c r="J875" s="7"/>
      <c r="K875" s="7"/>
      <c r="L875" s="7"/>
      <c r="M875" s="7"/>
      <c r="N875" s="7"/>
      <c r="O875" s="7"/>
      <c r="P875" s="7"/>
      <c r="Q875" s="7"/>
      <c r="R875" s="7"/>
      <c r="S875" s="7"/>
      <c r="T875" s="7"/>
      <c r="U875" s="7"/>
      <c r="V875" s="7"/>
      <c r="W875" s="7"/>
      <c r="X875" s="7"/>
      <c r="Y875" s="7"/>
      <c r="Z875" s="7"/>
      <c r="AA875" s="7"/>
      <c r="AB875" s="7"/>
    </row>
    <row r="876" spans="1:28" ht="15.75" customHeight="1">
      <c r="A876" s="3"/>
      <c r="B876" s="7"/>
      <c r="C876" s="3"/>
      <c r="D876" s="3"/>
      <c r="E876" s="3"/>
      <c r="F876" s="34"/>
      <c r="G876" s="34"/>
      <c r="H876" s="34"/>
      <c r="I876" s="7"/>
      <c r="J876" s="7"/>
      <c r="K876" s="7"/>
      <c r="L876" s="7"/>
      <c r="M876" s="7"/>
      <c r="N876" s="7"/>
      <c r="O876" s="7"/>
      <c r="P876" s="7"/>
      <c r="Q876" s="7"/>
      <c r="R876" s="7"/>
      <c r="S876" s="7"/>
      <c r="T876" s="7"/>
      <c r="U876" s="7"/>
      <c r="V876" s="7"/>
      <c r="W876" s="7"/>
      <c r="X876" s="7"/>
      <c r="Y876" s="7"/>
      <c r="Z876" s="7"/>
      <c r="AA876" s="7"/>
      <c r="AB876" s="7"/>
    </row>
    <row r="877" spans="1:28" ht="15.75" customHeight="1">
      <c r="A877" s="3"/>
      <c r="B877" s="7"/>
      <c r="C877" s="3"/>
      <c r="D877" s="3"/>
      <c r="E877" s="3"/>
      <c r="F877" s="34"/>
      <c r="G877" s="34"/>
      <c r="H877" s="34"/>
      <c r="I877" s="7"/>
      <c r="J877" s="7"/>
      <c r="K877" s="7"/>
      <c r="L877" s="7"/>
      <c r="M877" s="7"/>
      <c r="N877" s="7"/>
      <c r="O877" s="7"/>
      <c r="P877" s="7"/>
      <c r="Q877" s="7"/>
      <c r="R877" s="7"/>
      <c r="S877" s="7"/>
      <c r="T877" s="7"/>
      <c r="U877" s="7"/>
      <c r="V877" s="7"/>
      <c r="W877" s="7"/>
      <c r="X877" s="7"/>
      <c r="Y877" s="7"/>
      <c r="Z877" s="7"/>
      <c r="AA877" s="7"/>
      <c r="AB877" s="7"/>
    </row>
    <row r="878" spans="1:28" ht="15.75" customHeight="1">
      <c r="A878" s="3"/>
      <c r="B878" s="7"/>
      <c r="C878" s="3"/>
      <c r="D878" s="3"/>
      <c r="E878" s="3"/>
      <c r="F878" s="34"/>
      <c r="G878" s="34"/>
      <c r="H878" s="34"/>
      <c r="I878" s="7"/>
      <c r="J878" s="7"/>
      <c r="K878" s="7"/>
      <c r="L878" s="7"/>
      <c r="M878" s="7"/>
      <c r="N878" s="7"/>
      <c r="O878" s="7"/>
      <c r="P878" s="7"/>
      <c r="Q878" s="7"/>
      <c r="R878" s="7"/>
      <c r="S878" s="7"/>
      <c r="T878" s="7"/>
      <c r="U878" s="7"/>
      <c r="V878" s="7"/>
      <c r="W878" s="7"/>
      <c r="X878" s="7"/>
      <c r="Y878" s="7"/>
      <c r="Z878" s="7"/>
      <c r="AA878" s="7"/>
      <c r="AB878" s="7"/>
    </row>
    <row r="879" spans="1:28" ht="15.75" customHeight="1">
      <c r="A879" s="3"/>
      <c r="B879" s="7"/>
      <c r="C879" s="3"/>
      <c r="D879" s="3"/>
      <c r="E879" s="3"/>
      <c r="F879" s="34"/>
      <c r="G879" s="34"/>
      <c r="H879" s="34"/>
      <c r="I879" s="7"/>
      <c r="J879" s="7"/>
      <c r="K879" s="7"/>
      <c r="L879" s="7"/>
      <c r="M879" s="7"/>
      <c r="N879" s="7"/>
      <c r="O879" s="7"/>
      <c r="P879" s="7"/>
      <c r="Q879" s="7"/>
      <c r="R879" s="7"/>
      <c r="S879" s="7"/>
      <c r="T879" s="7"/>
      <c r="U879" s="7"/>
      <c r="V879" s="7"/>
      <c r="W879" s="7"/>
      <c r="X879" s="7"/>
      <c r="Y879" s="7"/>
      <c r="Z879" s="7"/>
      <c r="AA879" s="7"/>
      <c r="AB879" s="7"/>
    </row>
    <row r="880" spans="1:28" ht="15.75" customHeight="1">
      <c r="A880" s="3"/>
      <c r="B880" s="7"/>
      <c r="C880" s="3"/>
      <c r="D880" s="3"/>
      <c r="E880" s="3"/>
      <c r="F880" s="34"/>
      <c r="G880" s="34"/>
      <c r="H880" s="34"/>
      <c r="I880" s="7"/>
      <c r="J880" s="7"/>
      <c r="K880" s="7"/>
      <c r="L880" s="7"/>
      <c r="M880" s="7"/>
      <c r="N880" s="7"/>
      <c r="O880" s="7"/>
      <c r="P880" s="7"/>
      <c r="Q880" s="7"/>
      <c r="R880" s="7"/>
      <c r="S880" s="7"/>
      <c r="T880" s="7"/>
      <c r="U880" s="7"/>
      <c r="V880" s="7"/>
      <c r="W880" s="7"/>
      <c r="X880" s="7"/>
      <c r="Y880" s="7"/>
      <c r="Z880" s="7"/>
      <c r="AA880" s="7"/>
      <c r="AB880" s="7"/>
    </row>
    <row r="881" spans="1:28" ht="15.75" customHeight="1">
      <c r="A881" s="3"/>
      <c r="B881" s="7"/>
      <c r="C881" s="3"/>
      <c r="D881" s="3"/>
      <c r="E881" s="3"/>
      <c r="F881" s="34"/>
      <c r="G881" s="34"/>
      <c r="H881" s="34"/>
      <c r="I881" s="7"/>
      <c r="J881" s="7"/>
      <c r="K881" s="7"/>
      <c r="L881" s="7"/>
      <c r="M881" s="7"/>
      <c r="N881" s="7"/>
      <c r="O881" s="7"/>
      <c r="P881" s="7"/>
      <c r="Q881" s="7"/>
      <c r="R881" s="7"/>
      <c r="S881" s="7"/>
      <c r="T881" s="7"/>
      <c r="U881" s="7"/>
      <c r="V881" s="7"/>
      <c r="W881" s="7"/>
      <c r="X881" s="7"/>
      <c r="Y881" s="7"/>
      <c r="Z881" s="7"/>
      <c r="AA881" s="7"/>
      <c r="AB881" s="7"/>
    </row>
    <row r="882" spans="1:28" ht="15.75" customHeight="1">
      <c r="A882" s="3"/>
      <c r="B882" s="7"/>
      <c r="C882" s="3"/>
      <c r="D882" s="3"/>
      <c r="E882" s="3"/>
      <c r="F882" s="34"/>
      <c r="G882" s="34"/>
      <c r="H882" s="34"/>
      <c r="I882" s="7"/>
      <c r="J882" s="7"/>
      <c r="K882" s="7"/>
      <c r="L882" s="7"/>
      <c r="M882" s="7"/>
      <c r="N882" s="7"/>
      <c r="O882" s="7"/>
      <c r="P882" s="7"/>
      <c r="Q882" s="7"/>
      <c r="R882" s="7"/>
      <c r="S882" s="7"/>
      <c r="T882" s="7"/>
      <c r="U882" s="7"/>
      <c r="V882" s="7"/>
      <c r="W882" s="7"/>
      <c r="X882" s="7"/>
      <c r="Y882" s="7"/>
      <c r="Z882" s="7"/>
      <c r="AA882" s="7"/>
      <c r="AB882" s="7"/>
    </row>
    <row r="883" spans="1:28" ht="15.75" customHeight="1">
      <c r="A883" s="3"/>
      <c r="B883" s="7"/>
      <c r="C883" s="3"/>
      <c r="D883" s="3"/>
      <c r="E883" s="3"/>
      <c r="F883" s="34"/>
      <c r="G883" s="34"/>
      <c r="H883" s="34"/>
      <c r="I883" s="7"/>
      <c r="J883" s="7"/>
      <c r="K883" s="7"/>
      <c r="L883" s="7"/>
      <c r="M883" s="7"/>
      <c r="N883" s="7"/>
      <c r="O883" s="7"/>
      <c r="P883" s="7"/>
      <c r="Q883" s="7"/>
      <c r="R883" s="7"/>
      <c r="S883" s="7"/>
      <c r="T883" s="7"/>
      <c r="U883" s="7"/>
      <c r="V883" s="7"/>
      <c r="W883" s="7"/>
      <c r="X883" s="7"/>
      <c r="Y883" s="7"/>
      <c r="Z883" s="7"/>
      <c r="AA883" s="7"/>
      <c r="AB883" s="7"/>
    </row>
    <row r="884" spans="1:28" ht="15.75" customHeight="1">
      <c r="A884" s="3"/>
      <c r="B884" s="7"/>
      <c r="C884" s="3"/>
      <c r="D884" s="3"/>
      <c r="E884" s="3"/>
      <c r="F884" s="34"/>
      <c r="G884" s="34"/>
      <c r="H884" s="34"/>
      <c r="I884" s="7"/>
      <c r="J884" s="7"/>
      <c r="K884" s="7"/>
      <c r="L884" s="7"/>
      <c r="M884" s="7"/>
      <c r="N884" s="7"/>
      <c r="O884" s="7"/>
      <c r="P884" s="7"/>
      <c r="Q884" s="7"/>
      <c r="R884" s="7"/>
      <c r="S884" s="7"/>
      <c r="T884" s="7"/>
      <c r="U884" s="7"/>
      <c r="V884" s="7"/>
      <c r="W884" s="7"/>
      <c r="X884" s="7"/>
      <c r="Y884" s="7"/>
      <c r="Z884" s="7"/>
      <c r="AA884" s="7"/>
      <c r="AB884" s="7"/>
    </row>
    <row r="885" spans="1:28" ht="15.75" customHeight="1">
      <c r="A885" s="3"/>
      <c r="B885" s="7"/>
      <c r="C885" s="3"/>
      <c r="D885" s="3"/>
      <c r="E885" s="3"/>
      <c r="F885" s="34"/>
      <c r="G885" s="34"/>
      <c r="H885" s="34"/>
      <c r="I885" s="7"/>
      <c r="J885" s="7"/>
      <c r="K885" s="7"/>
      <c r="L885" s="7"/>
      <c r="M885" s="7"/>
      <c r="N885" s="7"/>
      <c r="O885" s="7"/>
      <c r="P885" s="7"/>
      <c r="Q885" s="7"/>
      <c r="R885" s="7"/>
      <c r="S885" s="7"/>
      <c r="T885" s="7"/>
      <c r="U885" s="7"/>
      <c r="V885" s="7"/>
      <c r="W885" s="7"/>
      <c r="X885" s="7"/>
      <c r="Y885" s="7"/>
      <c r="Z885" s="7"/>
      <c r="AA885" s="7"/>
      <c r="AB885" s="7"/>
    </row>
    <row r="886" spans="1:28" ht="15.75" customHeight="1">
      <c r="A886" s="3"/>
      <c r="B886" s="7"/>
      <c r="C886" s="3"/>
      <c r="D886" s="3"/>
      <c r="E886" s="3"/>
      <c r="F886" s="34"/>
      <c r="G886" s="34"/>
      <c r="H886" s="34"/>
      <c r="I886" s="7"/>
      <c r="J886" s="7"/>
      <c r="K886" s="7"/>
      <c r="L886" s="7"/>
      <c r="M886" s="7"/>
      <c r="N886" s="7"/>
      <c r="O886" s="7"/>
      <c r="P886" s="7"/>
      <c r="Q886" s="7"/>
      <c r="R886" s="7"/>
      <c r="S886" s="7"/>
      <c r="T886" s="7"/>
      <c r="U886" s="7"/>
      <c r="V886" s="7"/>
      <c r="W886" s="7"/>
      <c r="X886" s="7"/>
      <c r="Y886" s="7"/>
      <c r="Z886" s="7"/>
      <c r="AA886" s="7"/>
      <c r="AB886" s="7"/>
    </row>
    <row r="887" spans="1:28" ht="15.75" customHeight="1">
      <c r="A887" s="3"/>
      <c r="B887" s="7"/>
      <c r="C887" s="3"/>
      <c r="D887" s="3"/>
      <c r="E887" s="3"/>
      <c r="F887" s="34"/>
      <c r="G887" s="34"/>
      <c r="H887" s="34"/>
      <c r="I887" s="7"/>
      <c r="J887" s="7"/>
      <c r="K887" s="7"/>
      <c r="L887" s="7"/>
      <c r="M887" s="7"/>
      <c r="N887" s="7"/>
      <c r="O887" s="7"/>
      <c r="P887" s="7"/>
      <c r="Q887" s="7"/>
      <c r="R887" s="7"/>
      <c r="S887" s="7"/>
      <c r="T887" s="7"/>
      <c r="U887" s="7"/>
      <c r="V887" s="7"/>
      <c r="W887" s="7"/>
      <c r="X887" s="7"/>
      <c r="Y887" s="7"/>
      <c r="Z887" s="7"/>
      <c r="AA887" s="7"/>
      <c r="AB887" s="7"/>
    </row>
    <row r="888" spans="1:28" ht="15.75" customHeight="1">
      <c r="A888" s="3"/>
      <c r="B888" s="7"/>
      <c r="C888" s="3"/>
      <c r="D888" s="3"/>
      <c r="E888" s="3"/>
      <c r="F888" s="34"/>
      <c r="G888" s="34"/>
      <c r="H888" s="34"/>
      <c r="I888" s="7"/>
      <c r="J888" s="7"/>
      <c r="K888" s="7"/>
      <c r="L888" s="7"/>
      <c r="M888" s="7"/>
      <c r="N888" s="7"/>
      <c r="O888" s="7"/>
      <c r="P888" s="7"/>
      <c r="Q888" s="7"/>
      <c r="R888" s="7"/>
      <c r="S888" s="7"/>
      <c r="T888" s="7"/>
      <c r="U888" s="7"/>
      <c r="V888" s="7"/>
      <c r="W888" s="7"/>
      <c r="X888" s="7"/>
      <c r="Y888" s="7"/>
      <c r="Z888" s="7"/>
      <c r="AA888" s="7"/>
      <c r="AB888" s="7"/>
    </row>
    <row r="889" spans="1:28" ht="15.75" customHeight="1">
      <c r="A889" s="3"/>
      <c r="B889" s="7"/>
      <c r="C889" s="3"/>
      <c r="D889" s="3"/>
      <c r="E889" s="3"/>
      <c r="F889" s="34"/>
      <c r="G889" s="34"/>
      <c r="H889" s="34"/>
      <c r="I889" s="7"/>
      <c r="J889" s="7"/>
      <c r="K889" s="7"/>
      <c r="L889" s="7"/>
      <c r="M889" s="7"/>
      <c r="N889" s="7"/>
      <c r="O889" s="7"/>
      <c r="P889" s="7"/>
      <c r="Q889" s="7"/>
      <c r="R889" s="7"/>
      <c r="S889" s="7"/>
      <c r="T889" s="7"/>
      <c r="U889" s="7"/>
      <c r="V889" s="7"/>
      <c r="W889" s="7"/>
      <c r="X889" s="7"/>
      <c r="Y889" s="7"/>
      <c r="Z889" s="7"/>
      <c r="AA889" s="7"/>
      <c r="AB889" s="7"/>
    </row>
    <row r="890" spans="1:28" ht="15.75" customHeight="1">
      <c r="A890" s="3"/>
      <c r="B890" s="7"/>
      <c r="C890" s="3"/>
      <c r="D890" s="3"/>
      <c r="E890" s="3"/>
      <c r="F890" s="34"/>
      <c r="G890" s="34"/>
      <c r="H890" s="34"/>
      <c r="I890" s="7"/>
      <c r="J890" s="7"/>
      <c r="K890" s="7"/>
      <c r="L890" s="7"/>
      <c r="M890" s="7"/>
      <c r="N890" s="7"/>
      <c r="O890" s="7"/>
      <c r="P890" s="7"/>
      <c r="Q890" s="7"/>
      <c r="R890" s="7"/>
      <c r="S890" s="7"/>
      <c r="T890" s="7"/>
      <c r="U890" s="7"/>
      <c r="V890" s="7"/>
      <c r="W890" s="7"/>
      <c r="X890" s="7"/>
      <c r="Y890" s="7"/>
      <c r="Z890" s="7"/>
      <c r="AA890" s="7"/>
      <c r="AB890" s="7"/>
    </row>
    <row r="891" spans="1:28" ht="15.75" customHeight="1">
      <c r="A891" s="3"/>
      <c r="B891" s="7"/>
      <c r="C891" s="3"/>
      <c r="D891" s="3"/>
      <c r="E891" s="3"/>
      <c r="F891" s="34"/>
      <c r="G891" s="34"/>
      <c r="H891" s="34"/>
      <c r="I891" s="7"/>
      <c r="J891" s="7"/>
      <c r="K891" s="7"/>
      <c r="L891" s="7"/>
      <c r="M891" s="7"/>
      <c r="N891" s="7"/>
      <c r="O891" s="7"/>
      <c r="P891" s="7"/>
      <c r="Q891" s="7"/>
      <c r="R891" s="7"/>
      <c r="S891" s="7"/>
      <c r="T891" s="7"/>
      <c r="U891" s="7"/>
      <c r="V891" s="7"/>
      <c r="W891" s="7"/>
      <c r="X891" s="7"/>
      <c r="Y891" s="7"/>
      <c r="Z891" s="7"/>
      <c r="AA891" s="7"/>
      <c r="AB891" s="7"/>
    </row>
    <row r="892" spans="1:28" ht="15.75" customHeight="1">
      <c r="A892" s="3"/>
      <c r="B892" s="7"/>
      <c r="C892" s="3"/>
      <c r="D892" s="3"/>
      <c r="E892" s="3"/>
      <c r="F892" s="34"/>
      <c r="G892" s="34"/>
      <c r="H892" s="34"/>
      <c r="I892" s="7"/>
      <c r="J892" s="7"/>
      <c r="K892" s="7"/>
      <c r="L892" s="7"/>
      <c r="M892" s="7"/>
      <c r="N892" s="7"/>
      <c r="O892" s="7"/>
      <c r="P892" s="7"/>
      <c r="Q892" s="7"/>
      <c r="R892" s="7"/>
      <c r="S892" s="7"/>
      <c r="T892" s="7"/>
      <c r="U892" s="7"/>
      <c r="V892" s="7"/>
      <c r="W892" s="7"/>
      <c r="X892" s="7"/>
      <c r="Y892" s="7"/>
      <c r="Z892" s="7"/>
      <c r="AA892" s="7"/>
      <c r="AB892" s="7"/>
    </row>
    <row r="893" spans="1:28" ht="15.75" customHeight="1">
      <c r="A893" s="3"/>
      <c r="B893" s="7"/>
      <c r="C893" s="3"/>
      <c r="D893" s="3"/>
      <c r="E893" s="3"/>
      <c r="F893" s="34"/>
      <c r="G893" s="34"/>
      <c r="H893" s="34"/>
      <c r="I893" s="7"/>
      <c r="J893" s="7"/>
      <c r="K893" s="7"/>
      <c r="L893" s="7"/>
      <c r="M893" s="7"/>
      <c r="N893" s="7"/>
      <c r="O893" s="7"/>
      <c r="P893" s="7"/>
      <c r="Q893" s="7"/>
      <c r="R893" s="7"/>
      <c r="S893" s="7"/>
      <c r="T893" s="7"/>
      <c r="U893" s="7"/>
      <c r="V893" s="7"/>
      <c r="W893" s="7"/>
      <c r="X893" s="7"/>
      <c r="Y893" s="7"/>
      <c r="Z893" s="7"/>
      <c r="AA893" s="7"/>
      <c r="AB893" s="7"/>
    </row>
    <row r="894" spans="1:28" ht="15.75" customHeight="1">
      <c r="A894" s="3"/>
      <c r="B894" s="7"/>
      <c r="C894" s="3"/>
      <c r="D894" s="3"/>
      <c r="E894" s="3"/>
      <c r="F894" s="34"/>
      <c r="G894" s="34"/>
      <c r="H894" s="34"/>
      <c r="I894" s="7"/>
      <c r="J894" s="7"/>
      <c r="K894" s="7"/>
      <c r="L894" s="7"/>
      <c r="M894" s="7"/>
      <c r="N894" s="7"/>
      <c r="O894" s="7"/>
      <c r="P894" s="7"/>
      <c r="Q894" s="7"/>
      <c r="R894" s="7"/>
      <c r="S894" s="7"/>
      <c r="T894" s="7"/>
      <c r="U894" s="7"/>
      <c r="V894" s="7"/>
      <c r="W894" s="7"/>
      <c r="X894" s="7"/>
      <c r="Y894" s="7"/>
      <c r="Z894" s="7"/>
      <c r="AA894" s="7"/>
      <c r="AB894" s="7"/>
    </row>
    <row r="895" spans="1:28" ht="15.75" customHeight="1">
      <c r="A895" s="3"/>
      <c r="B895" s="7"/>
      <c r="C895" s="3"/>
      <c r="D895" s="3"/>
      <c r="E895" s="3"/>
      <c r="F895" s="34"/>
      <c r="G895" s="34"/>
      <c r="H895" s="34"/>
      <c r="I895" s="7"/>
      <c r="J895" s="7"/>
      <c r="K895" s="7"/>
      <c r="L895" s="7"/>
      <c r="M895" s="7"/>
      <c r="N895" s="7"/>
      <c r="O895" s="7"/>
      <c r="P895" s="7"/>
      <c r="Q895" s="7"/>
      <c r="R895" s="7"/>
      <c r="S895" s="7"/>
      <c r="T895" s="7"/>
      <c r="U895" s="7"/>
      <c r="V895" s="7"/>
      <c r="W895" s="7"/>
      <c r="X895" s="7"/>
      <c r="Y895" s="7"/>
      <c r="Z895" s="7"/>
      <c r="AA895" s="7"/>
      <c r="AB895" s="7"/>
    </row>
    <row r="896" spans="1:28" ht="15.75" customHeight="1">
      <c r="A896" s="3"/>
      <c r="B896" s="7"/>
      <c r="C896" s="3"/>
      <c r="D896" s="3"/>
      <c r="E896" s="3"/>
      <c r="F896" s="34"/>
      <c r="G896" s="34"/>
      <c r="H896" s="34"/>
      <c r="I896" s="7"/>
      <c r="J896" s="7"/>
      <c r="K896" s="7"/>
      <c r="L896" s="7"/>
      <c r="M896" s="7"/>
      <c r="N896" s="7"/>
      <c r="O896" s="7"/>
      <c r="P896" s="7"/>
      <c r="Q896" s="7"/>
      <c r="R896" s="7"/>
      <c r="S896" s="7"/>
      <c r="T896" s="7"/>
      <c r="U896" s="7"/>
      <c r="V896" s="7"/>
      <c r="W896" s="7"/>
      <c r="X896" s="7"/>
      <c r="Y896" s="7"/>
      <c r="Z896" s="7"/>
      <c r="AA896" s="7"/>
      <c r="AB896" s="7"/>
    </row>
    <row r="897" spans="1:28" ht="15.75" customHeight="1">
      <c r="A897" s="3"/>
      <c r="B897" s="7"/>
      <c r="C897" s="3"/>
      <c r="D897" s="3"/>
      <c r="E897" s="3"/>
      <c r="F897" s="34"/>
      <c r="G897" s="34"/>
      <c r="H897" s="34"/>
      <c r="I897" s="7"/>
      <c r="J897" s="7"/>
      <c r="K897" s="7"/>
      <c r="L897" s="7"/>
      <c r="M897" s="7"/>
      <c r="N897" s="7"/>
      <c r="O897" s="7"/>
      <c r="P897" s="7"/>
      <c r="Q897" s="7"/>
      <c r="R897" s="7"/>
      <c r="S897" s="7"/>
      <c r="T897" s="7"/>
      <c r="U897" s="7"/>
      <c r="V897" s="7"/>
      <c r="W897" s="7"/>
      <c r="X897" s="7"/>
      <c r="Y897" s="7"/>
      <c r="Z897" s="7"/>
      <c r="AA897" s="7"/>
      <c r="AB897" s="7"/>
    </row>
    <row r="898" spans="1:28" ht="15.75" customHeight="1">
      <c r="A898" s="3"/>
      <c r="B898" s="7"/>
      <c r="C898" s="3"/>
      <c r="D898" s="3"/>
      <c r="E898" s="3"/>
      <c r="F898" s="34"/>
      <c r="G898" s="34"/>
      <c r="H898" s="34"/>
      <c r="I898" s="7"/>
      <c r="J898" s="7"/>
      <c r="K898" s="7"/>
      <c r="L898" s="7"/>
      <c r="M898" s="7"/>
      <c r="N898" s="7"/>
      <c r="O898" s="7"/>
      <c r="P898" s="7"/>
      <c r="Q898" s="7"/>
      <c r="R898" s="7"/>
      <c r="S898" s="7"/>
      <c r="T898" s="7"/>
      <c r="U898" s="7"/>
      <c r="V898" s="7"/>
      <c r="W898" s="7"/>
      <c r="X898" s="7"/>
      <c r="Y898" s="7"/>
      <c r="Z898" s="7"/>
      <c r="AA898" s="7"/>
      <c r="AB898" s="7"/>
    </row>
    <row r="899" spans="1:28" ht="15.75" customHeight="1">
      <c r="A899" s="3"/>
      <c r="B899" s="7"/>
      <c r="C899" s="3"/>
      <c r="D899" s="3"/>
      <c r="E899" s="3"/>
      <c r="F899" s="34"/>
      <c r="G899" s="34"/>
      <c r="H899" s="34"/>
      <c r="I899" s="7"/>
      <c r="J899" s="7"/>
      <c r="K899" s="7"/>
      <c r="L899" s="7"/>
      <c r="M899" s="7"/>
      <c r="N899" s="7"/>
      <c r="O899" s="7"/>
      <c r="P899" s="7"/>
      <c r="Q899" s="7"/>
      <c r="R899" s="7"/>
      <c r="S899" s="7"/>
      <c r="T899" s="7"/>
      <c r="U899" s="7"/>
      <c r="V899" s="7"/>
      <c r="W899" s="7"/>
      <c r="X899" s="7"/>
      <c r="Y899" s="7"/>
      <c r="Z899" s="7"/>
      <c r="AA899" s="7"/>
      <c r="AB899" s="7"/>
    </row>
    <row r="900" spans="1:28" ht="15.75" customHeight="1">
      <c r="A900" s="3"/>
      <c r="B900" s="7"/>
      <c r="C900" s="3"/>
      <c r="D900" s="3"/>
      <c r="E900" s="3"/>
      <c r="F900" s="34"/>
      <c r="G900" s="34"/>
      <c r="H900" s="34"/>
      <c r="I900" s="7"/>
      <c r="J900" s="7"/>
      <c r="K900" s="7"/>
      <c r="L900" s="7"/>
      <c r="M900" s="7"/>
      <c r="N900" s="7"/>
      <c r="O900" s="7"/>
      <c r="P900" s="7"/>
      <c r="Q900" s="7"/>
      <c r="R900" s="7"/>
      <c r="S900" s="7"/>
      <c r="T900" s="7"/>
      <c r="U900" s="7"/>
      <c r="V900" s="7"/>
      <c r="W900" s="7"/>
      <c r="X900" s="7"/>
      <c r="Y900" s="7"/>
      <c r="Z900" s="7"/>
      <c r="AA900" s="7"/>
      <c r="AB900" s="7"/>
    </row>
    <row r="901" spans="1:28" ht="15.75" customHeight="1">
      <c r="A901" s="3"/>
      <c r="B901" s="7"/>
      <c r="C901" s="3"/>
      <c r="D901" s="3"/>
      <c r="E901" s="3"/>
      <c r="F901" s="34"/>
      <c r="G901" s="34"/>
      <c r="H901" s="34"/>
      <c r="I901" s="7"/>
      <c r="J901" s="7"/>
      <c r="K901" s="7"/>
      <c r="L901" s="7"/>
      <c r="M901" s="7"/>
      <c r="N901" s="7"/>
      <c r="O901" s="7"/>
      <c r="P901" s="7"/>
      <c r="Q901" s="7"/>
      <c r="R901" s="7"/>
      <c r="S901" s="7"/>
      <c r="T901" s="7"/>
      <c r="U901" s="7"/>
      <c r="V901" s="7"/>
      <c r="W901" s="7"/>
      <c r="X901" s="7"/>
      <c r="Y901" s="7"/>
      <c r="Z901" s="7"/>
      <c r="AA901" s="7"/>
      <c r="AB901" s="7"/>
    </row>
    <row r="902" spans="1:28" ht="15.75" customHeight="1">
      <c r="A902" s="3"/>
      <c r="B902" s="7"/>
      <c r="C902" s="3"/>
      <c r="D902" s="3"/>
      <c r="E902" s="3"/>
      <c r="F902" s="34"/>
      <c r="G902" s="34"/>
      <c r="H902" s="34"/>
      <c r="I902" s="7"/>
      <c r="J902" s="7"/>
      <c r="K902" s="7"/>
      <c r="L902" s="7"/>
      <c r="M902" s="7"/>
      <c r="N902" s="7"/>
      <c r="O902" s="7"/>
      <c r="P902" s="7"/>
      <c r="Q902" s="7"/>
      <c r="R902" s="7"/>
      <c r="S902" s="7"/>
      <c r="T902" s="7"/>
      <c r="U902" s="7"/>
      <c r="V902" s="7"/>
      <c r="W902" s="7"/>
      <c r="X902" s="7"/>
      <c r="Y902" s="7"/>
      <c r="Z902" s="7"/>
      <c r="AA902" s="7"/>
      <c r="AB902" s="7"/>
    </row>
    <row r="903" spans="1:28" ht="15.75" customHeight="1">
      <c r="A903" s="3"/>
      <c r="B903" s="7"/>
      <c r="C903" s="3"/>
      <c r="D903" s="3"/>
      <c r="E903" s="3"/>
      <c r="F903" s="34"/>
      <c r="G903" s="34"/>
      <c r="H903" s="34"/>
      <c r="I903" s="7"/>
      <c r="J903" s="7"/>
      <c r="K903" s="7"/>
      <c r="L903" s="7"/>
      <c r="M903" s="7"/>
      <c r="N903" s="7"/>
      <c r="O903" s="7"/>
      <c r="P903" s="7"/>
      <c r="Q903" s="7"/>
      <c r="R903" s="7"/>
      <c r="S903" s="7"/>
      <c r="T903" s="7"/>
      <c r="U903" s="7"/>
      <c r="V903" s="7"/>
      <c r="W903" s="7"/>
      <c r="X903" s="7"/>
      <c r="Y903" s="7"/>
      <c r="Z903" s="7"/>
      <c r="AA903" s="7"/>
      <c r="AB903" s="7"/>
    </row>
    <row r="904" spans="1:28" ht="15.75" customHeight="1">
      <c r="A904" s="3"/>
      <c r="B904" s="7"/>
      <c r="C904" s="3"/>
      <c r="D904" s="3"/>
      <c r="E904" s="3"/>
      <c r="F904" s="34"/>
      <c r="G904" s="34"/>
      <c r="H904" s="34"/>
      <c r="I904" s="7"/>
      <c r="J904" s="7"/>
      <c r="K904" s="7"/>
      <c r="L904" s="7"/>
      <c r="M904" s="7"/>
      <c r="N904" s="7"/>
      <c r="O904" s="7"/>
      <c r="P904" s="7"/>
      <c r="Q904" s="7"/>
      <c r="R904" s="7"/>
      <c r="S904" s="7"/>
      <c r="T904" s="7"/>
      <c r="U904" s="7"/>
      <c r="V904" s="7"/>
      <c r="W904" s="7"/>
      <c r="X904" s="7"/>
      <c r="Y904" s="7"/>
      <c r="Z904" s="7"/>
      <c r="AA904" s="7"/>
      <c r="AB904" s="7"/>
    </row>
    <row r="905" spans="1:28" ht="15.75" customHeight="1">
      <c r="A905" s="3"/>
      <c r="B905" s="7"/>
      <c r="C905" s="3"/>
      <c r="D905" s="3"/>
      <c r="E905" s="3"/>
      <c r="F905" s="34"/>
      <c r="G905" s="34"/>
      <c r="H905" s="34"/>
      <c r="I905" s="7"/>
      <c r="J905" s="7"/>
      <c r="K905" s="7"/>
      <c r="L905" s="7"/>
      <c r="M905" s="7"/>
      <c r="N905" s="7"/>
      <c r="O905" s="7"/>
      <c r="P905" s="7"/>
      <c r="Q905" s="7"/>
      <c r="R905" s="7"/>
      <c r="S905" s="7"/>
      <c r="T905" s="7"/>
      <c r="U905" s="7"/>
      <c r="V905" s="7"/>
      <c r="W905" s="7"/>
      <c r="X905" s="7"/>
      <c r="Y905" s="7"/>
      <c r="Z905" s="7"/>
      <c r="AA905" s="7"/>
      <c r="AB905" s="7"/>
    </row>
    <row r="906" spans="1:28" ht="15.75" customHeight="1">
      <c r="A906" s="3"/>
      <c r="B906" s="7"/>
      <c r="C906" s="3"/>
      <c r="D906" s="3"/>
      <c r="E906" s="3"/>
      <c r="F906" s="34"/>
      <c r="G906" s="34"/>
      <c r="H906" s="34"/>
      <c r="I906" s="7"/>
      <c r="J906" s="7"/>
      <c r="K906" s="7"/>
      <c r="L906" s="7"/>
      <c r="M906" s="7"/>
      <c r="N906" s="7"/>
      <c r="O906" s="7"/>
      <c r="P906" s="7"/>
      <c r="Q906" s="7"/>
      <c r="R906" s="7"/>
      <c r="S906" s="7"/>
      <c r="T906" s="7"/>
      <c r="U906" s="7"/>
      <c r="V906" s="7"/>
      <c r="W906" s="7"/>
      <c r="X906" s="7"/>
      <c r="Y906" s="7"/>
      <c r="Z906" s="7"/>
      <c r="AA906" s="7"/>
      <c r="AB906" s="7"/>
    </row>
    <row r="907" spans="1:28" ht="15.75" customHeight="1">
      <c r="A907" s="3"/>
      <c r="B907" s="7"/>
      <c r="C907" s="3"/>
      <c r="D907" s="3"/>
      <c r="E907" s="3"/>
      <c r="F907" s="34"/>
      <c r="G907" s="34"/>
      <c r="H907" s="34"/>
      <c r="I907" s="7"/>
      <c r="J907" s="7"/>
      <c r="K907" s="7"/>
      <c r="L907" s="7"/>
      <c r="M907" s="7"/>
      <c r="N907" s="7"/>
      <c r="O907" s="7"/>
      <c r="P907" s="7"/>
      <c r="Q907" s="7"/>
      <c r="R907" s="7"/>
      <c r="S907" s="7"/>
      <c r="T907" s="7"/>
      <c r="U907" s="7"/>
      <c r="V907" s="7"/>
      <c r="W907" s="7"/>
      <c r="X907" s="7"/>
      <c r="Y907" s="7"/>
      <c r="Z907" s="7"/>
      <c r="AA907" s="7"/>
      <c r="AB907" s="7"/>
    </row>
    <row r="908" spans="1:28" ht="15.75" customHeight="1">
      <c r="A908" s="3"/>
      <c r="B908" s="7"/>
      <c r="C908" s="3"/>
      <c r="D908" s="3"/>
      <c r="E908" s="3"/>
      <c r="F908" s="34"/>
      <c r="G908" s="34"/>
      <c r="H908" s="34"/>
      <c r="I908" s="7"/>
      <c r="J908" s="7"/>
      <c r="K908" s="7"/>
      <c r="L908" s="7"/>
      <c r="M908" s="7"/>
      <c r="N908" s="7"/>
      <c r="O908" s="7"/>
      <c r="P908" s="7"/>
      <c r="Q908" s="7"/>
      <c r="R908" s="7"/>
      <c r="S908" s="7"/>
      <c r="T908" s="7"/>
      <c r="U908" s="7"/>
      <c r="V908" s="7"/>
      <c r="W908" s="7"/>
      <c r="X908" s="7"/>
      <c r="Y908" s="7"/>
      <c r="Z908" s="7"/>
      <c r="AA908" s="7"/>
      <c r="AB908" s="7"/>
    </row>
    <row r="909" spans="1:28" ht="15.75" customHeight="1">
      <c r="A909" s="3"/>
      <c r="B909" s="7"/>
      <c r="C909" s="3"/>
      <c r="D909" s="3"/>
      <c r="E909" s="3"/>
      <c r="F909" s="34"/>
      <c r="G909" s="34"/>
      <c r="H909" s="34"/>
      <c r="I909" s="7"/>
      <c r="J909" s="7"/>
      <c r="K909" s="7"/>
      <c r="L909" s="7"/>
      <c r="M909" s="7"/>
      <c r="N909" s="7"/>
      <c r="O909" s="7"/>
      <c r="P909" s="7"/>
      <c r="Q909" s="7"/>
      <c r="R909" s="7"/>
      <c r="S909" s="7"/>
      <c r="T909" s="7"/>
      <c r="U909" s="7"/>
      <c r="V909" s="7"/>
      <c r="W909" s="7"/>
      <c r="X909" s="7"/>
      <c r="Y909" s="7"/>
      <c r="Z909" s="7"/>
      <c r="AA909" s="7"/>
      <c r="AB909" s="7"/>
    </row>
    <row r="910" spans="1:28" ht="15.75" customHeight="1">
      <c r="A910" s="3"/>
      <c r="B910" s="7"/>
      <c r="C910" s="3"/>
      <c r="D910" s="3"/>
      <c r="E910" s="3"/>
      <c r="F910" s="34"/>
      <c r="G910" s="34"/>
      <c r="H910" s="34"/>
      <c r="I910" s="7"/>
      <c r="J910" s="7"/>
      <c r="K910" s="7"/>
      <c r="L910" s="7"/>
      <c r="M910" s="7"/>
      <c r="N910" s="7"/>
      <c r="O910" s="7"/>
      <c r="P910" s="7"/>
      <c r="Q910" s="7"/>
      <c r="R910" s="7"/>
      <c r="S910" s="7"/>
      <c r="T910" s="7"/>
      <c r="U910" s="7"/>
      <c r="V910" s="7"/>
      <c r="W910" s="7"/>
      <c r="X910" s="7"/>
      <c r="Y910" s="7"/>
      <c r="Z910" s="7"/>
      <c r="AA910" s="7"/>
      <c r="AB910" s="7"/>
    </row>
    <row r="911" spans="1:28" ht="15.75" customHeight="1">
      <c r="A911" s="3"/>
      <c r="B911" s="7"/>
      <c r="C911" s="3"/>
      <c r="D911" s="3"/>
      <c r="E911" s="3"/>
      <c r="F911" s="34"/>
      <c r="G911" s="34"/>
      <c r="H911" s="34"/>
      <c r="I911" s="7"/>
      <c r="J911" s="7"/>
      <c r="K911" s="7"/>
      <c r="L911" s="7"/>
      <c r="M911" s="7"/>
      <c r="N911" s="7"/>
      <c r="O911" s="7"/>
      <c r="P911" s="7"/>
      <c r="Q911" s="7"/>
      <c r="R911" s="7"/>
      <c r="S911" s="7"/>
      <c r="T911" s="7"/>
      <c r="U911" s="7"/>
      <c r="V911" s="7"/>
      <c r="W911" s="7"/>
      <c r="X911" s="7"/>
      <c r="Y911" s="7"/>
      <c r="Z911" s="7"/>
      <c r="AA911" s="7"/>
      <c r="AB911" s="7"/>
    </row>
    <row r="912" spans="1:28" ht="15.75" customHeight="1">
      <c r="A912" s="3"/>
      <c r="B912" s="7"/>
      <c r="C912" s="3"/>
      <c r="D912" s="3"/>
      <c r="E912" s="3"/>
      <c r="F912" s="34"/>
      <c r="G912" s="34"/>
      <c r="H912" s="34"/>
      <c r="I912" s="7"/>
      <c r="J912" s="7"/>
      <c r="K912" s="7"/>
      <c r="L912" s="7"/>
      <c r="M912" s="7"/>
      <c r="N912" s="7"/>
      <c r="O912" s="7"/>
      <c r="P912" s="7"/>
      <c r="Q912" s="7"/>
      <c r="R912" s="7"/>
      <c r="S912" s="7"/>
      <c r="T912" s="7"/>
      <c r="U912" s="7"/>
      <c r="V912" s="7"/>
      <c r="W912" s="7"/>
      <c r="X912" s="7"/>
      <c r="Y912" s="7"/>
      <c r="Z912" s="7"/>
      <c r="AA912" s="7"/>
      <c r="AB912" s="7"/>
    </row>
    <row r="913" spans="1:28" ht="15.75" customHeight="1">
      <c r="A913" s="3"/>
      <c r="B913" s="7"/>
      <c r="C913" s="3"/>
      <c r="D913" s="3"/>
      <c r="E913" s="3"/>
      <c r="F913" s="34"/>
      <c r="G913" s="34"/>
      <c r="H913" s="34"/>
      <c r="I913" s="7"/>
      <c r="J913" s="7"/>
      <c r="K913" s="7"/>
      <c r="L913" s="7"/>
      <c r="M913" s="7"/>
      <c r="N913" s="7"/>
      <c r="O913" s="7"/>
      <c r="P913" s="7"/>
      <c r="Q913" s="7"/>
      <c r="R913" s="7"/>
      <c r="S913" s="7"/>
      <c r="T913" s="7"/>
      <c r="U913" s="7"/>
      <c r="V913" s="7"/>
      <c r="W913" s="7"/>
      <c r="X913" s="7"/>
      <c r="Y913" s="7"/>
      <c r="Z913" s="7"/>
      <c r="AA913" s="7"/>
      <c r="AB913" s="7"/>
    </row>
    <row r="914" spans="1:28" ht="15.75" customHeight="1">
      <c r="A914" s="3"/>
      <c r="B914" s="7"/>
      <c r="C914" s="3"/>
      <c r="D914" s="3"/>
      <c r="E914" s="3"/>
      <c r="F914" s="34"/>
      <c r="G914" s="34"/>
      <c r="H914" s="34"/>
      <c r="I914" s="7"/>
      <c r="J914" s="7"/>
      <c r="K914" s="7"/>
      <c r="L914" s="7"/>
      <c r="M914" s="7"/>
      <c r="N914" s="7"/>
      <c r="O914" s="7"/>
      <c r="P914" s="7"/>
      <c r="Q914" s="7"/>
      <c r="R914" s="7"/>
      <c r="S914" s="7"/>
      <c r="T914" s="7"/>
      <c r="U914" s="7"/>
      <c r="V914" s="7"/>
      <c r="W914" s="7"/>
      <c r="X914" s="7"/>
      <c r="Y914" s="7"/>
      <c r="Z914" s="7"/>
      <c r="AA914" s="7"/>
      <c r="AB914" s="7"/>
    </row>
    <row r="915" spans="1:28" ht="15.75" customHeight="1">
      <c r="A915" s="3"/>
      <c r="B915" s="7"/>
      <c r="C915" s="3"/>
      <c r="D915" s="3"/>
      <c r="E915" s="3"/>
      <c r="F915" s="34"/>
      <c r="G915" s="34"/>
      <c r="H915" s="34"/>
      <c r="I915" s="7"/>
      <c r="J915" s="7"/>
      <c r="K915" s="7"/>
      <c r="L915" s="7"/>
      <c r="M915" s="7"/>
      <c r="N915" s="7"/>
      <c r="O915" s="7"/>
      <c r="P915" s="7"/>
      <c r="Q915" s="7"/>
      <c r="R915" s="7"/>
      <c r="S915" s="7"/>
      <c r="T915" s="7"/>
      <c r="U915" s="7"/>
      <c r="V915" s="7"/>
      <c r="W915" s="7"/>
      <c r="X915" s="7"/>
      <c r="Y915" s="7"/>
      <c r="Z915" s="7"/>
      <c r="AA915" s="7"/>
      <c r="AB915" s="7"/>
    </row>
    <row r="916" spans="1:28" ht="15.75" customHeight="1">
      <c r="A916" s="3"/>
      <c r="B916" s="7"/>
      <c r="C916" s="3"/>
      <c r="D916" s="3"/>
      <c r="E916" s="3"/>
      <c r="F916" s="34"/>
      <c r="G916" s="34"/>
      <c r="H916" s="34"/>
      <c r="I916" s="7"/>
      <c r="J916" s="7"/>
      <c r="K916" s="7"/>
      <c r="L916" s="7"/>
      <c r="M916" s="7"/>
      <c r="N916" s="7"/>
      <c r="O916" s="7"/>
      <c r="P916" s="7"/>
      <c r="Q916" s="7"/>
      <c r="R916" s="7"/>
      <c r="S916" s="7"/>
      <c r="T916" s="7"/>
      <c r="U916" s="7"/>
      <c r="V916" s="7"/>
      <c r="W916" s="7"/>
      <c r="X916" s="7"/>
      <c r="Y916" s="7"/>
      <c r="Z916" s="7"/>
      <c r="AA916" s="7"/>
      <c r="AB916" s="7"/>
    </row>
    <row r="917" spans="1:28" ht="15.75" customHeight="1">
      <c r="A917" s="3"/>
      <c r="B917" s="7"/>
      <c r="C917" s="3"/>
      <c r="D917" s="3"/>
      <c r="E917" s="3"/>
      <c r="F917" s="34"/>
      <c r="G917" s="34"/>
      <c r="H917" s="34"/>
      <c r="I917" s="7"/>
      <c r="J917" s="7"/>
      <c r="K917" s="7"/>
      <c r="L917" s="7"/>
      <c r="M917" s="7"/>
      <c r="N917" s="7"/>
      <c r="O917" s="7"/>
      <c r="P917" s="7"/>
      <c r="Q917" s="7"/>
      <c r="R917" s="7"/>
      <c r="S917" s="7"/>
      <c r="T917" s="7"/>
      <c r="U917" s="7"/>
      <c r="V917" s="7"/>
      <c r="W917" s="7"/>
      <c r="X917" s="7"/>
      <c r="Y917" s="7"/>
      <c r="Z917" s="7"/>
      <c r="AA917" s="7"/>
      <c r="AB917" s="7"/>
    </row>
    <row r="918" spans="1:28" ht="15.75" customHeight="1">
      <c r="A918" s="3"/>
      <c r="B918" s="7"/>
      <c r="C918" s="3"/>
      <c r="D918" s="3"/>
      <c r="E918" s="3"/>
      <c r="F918" s="34"/>
      <c r="G918" s="34"/>
      <c r="H918" s="34"/>
      <c r="I918" s="7"/>
      <c r="J918" s="7"/>
      <c r="K918" s="7"/>
      <c r="L918" s="7"/>
      <c r="M918" s="7"/>
      <c r="N918" s="7"/>
      <c r="O918" s="7"/>
      <c r="P918" s="7"/>
      <c r="Q918" s="7"/>
      <c r="R918" s="7"/>
      <c r="S918" s="7"/>
      <c r="T918" s="7"/>
      <c r="U918" s="7"/>
      <c r="V918" s="7"/>
      <c r="W918" s="7"/>
      <c r="X918" s="7"/>
      <c r="Y918" s="7"/>
      <c r="Z918" s="7"/>
      <c r="AA918" s="7"/>
      <c r="AB918" s="7"/>
    </row>
    <row r="919" spans="1:28" ht="15.75" customHeight="1">
      <c r="A919" s="3"/>
      <c r="B919" s="7"/>
      <c r="C919" s="3"/>
      <c r="D919" s="3"/>
      <c r="E919" s="3"/>
      <c r="F919" s="34"/>
      <c r="G919" s="34"/>
      <c r="H919" s="34"/>
      <c r="I919" s="7"/>
      <c r="J919" s="7"/>
      <c r="K919" s="7"/>
      <c r="L919" s="7"/>
      <c r="M919" s="7"/>
      <c r="N919" s="7"/>
      <c r="O919" s="7"/>
      <c r="P919" s="7"/>
      <c r="Q919" s="7"/>
      <c r="R919" s="7"/>
      <c r="S919" s="7"/>
      <c r="T919" s="7"/>
      <c r="U919" s="7"/>
      <c r="V919" s="7"/>
      <c r="W919" s="7"/>
      <c r="X919" s="7"/>
      <c r="Y919" s="7"/>
      <c r="Z919" s="7"/>
      <c r="AA919" s="7"/>
      <c r="AB919" s="7"/>
    </row>
    <row r="920" spans="1:28" ht="15.75" customHeight="1">
      <c r="A920" s="3"/>
      <c r="B920" s="7"/>
      <c r="C920" s="3"/>
      <c r="D920" s="3"/>
      <c r="E920" s="3"/>
      <c r="F920" s="34"/>
      <c r="G920" s="34"/>
      <c r="H920" s="34"/>
      <c r="I920" s="7"/>
      <c r="J920" s="7"/>
      <c r="K920" s="7"/>
      <c r="L920" s="7"/>
      <c r="M920" s="7"/>
      <c r="N920" s="7"/>
      <c r="O920" s="7"/>
      <c r="P920" s="7"/>
      <c r="Q920" s="7"/>
      <c r="R920" s="7"/>
      <c r="S920" s="7"/>
      <c r="T920" s="7"/>
      <c r="U920" s="7"/>
      <c r="V920" s="7"/>
      <c r="W920" s="7"/>
      <c r="X920" s="7"/>
      <c r="Y920" s="7"/>
      <c r="Z920" s="7"/>
      <c r="AA920" s="7"/>
      <c r="AB920" s="7"/>
    </row>
    <row r="921" spans="1:28" ht="15.75" customHeight="1">
      <c r="A921" s="3"/>
      <c r="B921" s="7"/>
      <c r="C921" s="3"/>
      <c r="D921" s="3"/>
      <c r="E921" s="3"/>
      <c r="F921" s="34"/>
      <c r="G921" s="34"/>
      <c r="H921" s="34"/>
      <c r="I921" s="7"/>
      <c r="J921" s="7"/>
      <c r="K921" s="7"/>
      <c r="L921" s="7"/>
      <c r="M921" s="7"/>
      <c r="N921" s="7"/>
      <c r="O921" s="7"/>
      <c r="P921" s="7"/>
      <c r="Q921" s="7"/>
      <c r="R921" s="7"/>
      <c r="S921" s="7"/>
      <c r="T921" s="7"/>
      <c r="U921" s="7"/>
      <c r="V921" s="7"/>
      <c r="W921" s="7"/>
      <c r="X921" s="7"/>
      <c r="Y921" s="7"/>
      <c r="Z921" s="7"/>
      <c r="AA921" s="7"/>
      <c r="AB921" s="7"/>
    </row>
    <row r="922" spans="1:28" ht="15.75" customHeight="1">
      <c r="A922" s="3"/>
      <c r="B922" s="7"/>
      <c r="C922" s="3"/>
      <c r="D922" s="3"/>
      <c r="E922" s="3"/>
      <c r="F922" s="34"/>
      <c r="G922" s="34"/>
      <c r="H922" s="34"/>
      <c r="I922" s="7"/>
      <c r="J922" s="7"/>
      <c r="K922" s="7"/>
      <c r="L922" s="7"/>
      <c r="M922" s="7"/>
      <c r="N922" s="7"/>
      <c r="O922" s="7"/>
      <c r="P922" s="7"/>
      <c r="Q922" s="7"/>
      <c r="R922" s="7"/>
      <c r="S922" s="7"/>
      <c r="T922" s="7"/>
      <c r="U922" s="7"/>
      <c r="V922" s="7"/>
      <c r="W922" s="7"/>
      <c r="X922" s="7"/>
      <c r="Y922" s="7"/>
      <c r="Z922" s="7"/>
      <c r="AA922" s="7"/>
      <c r="AB922" s="7"/>
    </row>
    <row r="923" spans="1:28" ht="15.75" customHeight="1">
      <c r="A923" s="3"/>
      <c r="B923" s="7"/>
      <c r="C923" s="3"/>
      <c r="D923" s="3"/>
      <c r="E923" s="3"/>
      <c r="F923" s="34"/>
      <c r="G923" s="34"/>
      <c r="H923" s="34"/>
      <c r="I923" s="7"/>
      <c r="J923" s="7"/>
      <c r="K923" s="7"/>
      <c r="L923" s="7"/>
      <c r="M923" s="7"/>
      <c r="N923" s="7"/>
      <c r="O923" s="7"/>
      <c r="P923" s="7"/>
      <c r="Q923" s="7"/>
      <c r="R923" s="7"/>
      <c r="S923" s="7"/>
      <c r="T923" s="7"/>
      <c r="U923" s="7"/>
      <c r="V923" s="7"/>
      <c r="W923" s="7"/>
      <c r="X923" s="7"/>
      <c r="Y923" s="7"/>
      <c r="Z923" s="7"/>
      <c r="AA923" s="7"/>
      <c r="AB923" s="7"/>
    </row>
    <row r="924" spans="1:28" ht="15.75" customHeight="1">
      <c r="A924" s="3"/>
      <c r="B924" s="7"/>
      <c r="C924" s="3"/>
      <c r="D924" s="3"/>
      <c r="E924" s="3"/>
      <c r="F924" s="34"/>
      <c r="G924" s="34"/>
      <c r="H924" s="34"/>
      <c r="I924" s="7"/>
      <c r="J924" s="7"/>
      <c r="K924" s="7"/>
      <c r="L924" s="7"/>
      <c r="M924" s="7"/>
      <c r="N924" s="7"/>
      <c r="O924" s="7"/>
      <c r="P924" s="7"/>
      <c r="Q924" s="7"/>
      <c r="R924" s="7"/>
      <c r="S924" s="7"/>
      <c r="T924" s="7"/>
      <c r="U924" s="7"/>
      <c r="V924" s="7"/>
      <c r="W924" s="7"/>
      <c r="X924" s="7"/>
      <c r="Y924" s="7"/>
      <c r="Z924" s="7"/>
      <c r="AA924" s="7"/>
      <c r="AB924" s="7"/>
    </row>
    <row r="925" spans="1:28" ht="15.75" customHeight="1">
      <c r="A925" s="3"/>
      <c r="B925" s="7"/>
      <c r="C925" s="3"/>
      <c r="D925" s="3"/>
      <c r="E925" s="3"/>
      <c r="F925" s="34"/>
      <c r="G925" s="34"/>
      <c r="H925" s="34"/>
      <c r="I925" s="7"/>
      <c r="J925" s="7"/>
      <c r="K925" s="7"/>
      <c r="L925" s="7"/>
      <c r="M925" s="7"/>
      <c r="N925" s="7"/>
      <c r="O925" s="7"/>
      <c r="P925" s="7"/>
      <c r="Q925" s="7"/>
      <c r="R925" s="7"/>
      <c r="S925" s="7"/>
      <c r="T925" s="7"/>
      <c r="U925" s="7"/>
      <c r="V925" s="7"/>
      <c r="W925" s="7"/>
      <c r="X925" s="7"/>
      <c r="Y925" s="7"/>
      <c r="Z925" s="7"/>
      <c r="AA925" s="7"/>
      <c r="AB925" s="7"/>
    </row>
    <row r="926" spans="1:28" ht="15.75" customHeight="1">
      <c r="A926" s="3"/>
      <c r="B926" s="7"/>
      <c r="C926" s="3"/>
      <c r="D926" s="3"/>
      <c r="E926" s="3"/>
      <c r="F926" s="34"/>
      <c r="G926" s="34"/>
      <c r="H926" s="34"/>
      <c r="I926" s="7"/>
      <c r="J926" s="7"/>
      <c r="K926" s="7"/>
      <c r="L926" s="7"/>
      <c r="M926" s="7"/>
      <c r="N926" s="7"/>
      <c r="O926" s="7"/>
      <c r="P926" s="7"/>
      <c r="Q926" s="7"/>
      <c r="R926" s="7"/>
      <c r="S926" s="7"/>
      <c r="T926" s="7"/>
      <c r="U926" s="7"/>
      <c r="V926" s="7"/>
      <c r="W926" s="7"/>
      <c r="X926" s="7"/>
      <c r="Y926" s="7"/>
      <c r="Z926" s="7"/>
      <c r="AA926" s="7"/>
      <c r="AB926" s="7"/>
    </row>
    <row r="927" spans="1:28" ht="15.75" customHeight="1">
      <c r="A927" s="3"/>
      <c r="B927" s="7"/>
      <c r="C927" s="3"/>
      <c r="D927" s="3"/>
      <c r="E927" s="3"/>
      <c r="F927" s="34"/>
      <c r="G927" s="34"/>
      <c r="H927" s="34"/>
      <c r="I927" s="7"/>
      <c r="J927" s="7"/>
      <c r="K927" s="7"/>
      <c r="L927" s="7"/>
      <c r="M927" s="7"/>
      <c r="N927" s="7"/>
      <c r="O927" s="7"/>
      <c r="P927" s="7"/>
      <c r="Q927" s="7"/>
      <c r="R927" s="7"/>
      <c r="S927" s="7"/>
      <c r="T927" s="7"/>
      <c r="U927" s="7"/>
      <c r="V927" s="7"/>
      <c r="W927" s="7"/>
      <c r="X927" s="7"/>
      <c r="Y927" s="7"/>
      <c r="Z927" s="7"/>
      <c r="AA927" s="7"/>
      <c r="AB927" s="7"/>
    </row>
    <row r="928" spans="1:28" ht="15.75" customHeight="1">
      <c r="A928" s="3"/>
      <c r="B928" s="7"/>
      <c r="C928" s="3"/>
      <c r="D928" s="3"/>
      <c r="E928" s="3"/>
      <c r="F928" s="34"/>
      <c r="G928" s="34"/>
      <c r="H928" s="34"/>
      <c r="I928" s="7"/>
      <c r="J928" s="7"/>
      <c r="K928" s="7"/>
      <c r="L928" s="7"/>
      <c r="M928" s="7"/>
      <c r="N928" s="7"/>
      <c r="O928" s="7"/>
      <c r="P928" s="7"/>
      <c r="Q928" s="7"/>
      <c r="R928" s="7"/>
      <c r="S928" s="7"/>
      <c r="T928" s="7"/>
      <c r="U928" s="7"/>
      <c r="V928" s="7"/>
      <c r="W928" s="7"/>
      <c r="X928" s="7"/>
      <c r="Y928" s="7"/>
      <c r="Z928" s="7"/>
      <c r="AA928" s="7"/>
      <c r="AB928" s="7"/>
    </row>
    <row r="929" spans="1:28" ht="15.75" customHeight="1">
      <c r="A929" s="3"/>
      <c r="B929" s="7"/>
      <c r="C929" s="3"/>
      <c r="D929" s="3"/>
      <c r="E929" s="3"/>
      <c r="F929" s="34"/>
      <c r="G929" s="34"/>
      <c r="H929" s="34"/>
      <c r="I929" s="7"/>
      <c r="J929" s="7"/>
      <c r="K929" s="7"/>
      <c r="L929" s="7"/>
      <c r="M929" s="7"/>
      <c r="N929" s="7"/>
      <c r="O929" s="7"/>
      <c r="P929" s="7"/>
      <c r="Q929" s="7"/>
      <c r="R929" s="7"/>
      <c r="S929" s="7"/>
      <c r="T929" s="7"/>
      <c r="U929" s="7"/>
      <c r="V929" s="7"/>
      <c r="W929" s="7"/>
      <c r="X929" s="7"/>
      <c r="Y929" s="7"/>
      <c r="Z929" s="7"/>
      <c r="AA929" s="7"/>
      <c r="AB929" s="7"/>
    </row>
    <row r="930" spans="1:28" ht="15.75" customHeight="1">
      <c r="A930" s="3"/>
      <c r="B930" s="7"/>
      <c r="C930" s="3"/>
      <c r="D930" s="3"/>
      <c r="E930" s="3"/>
      <c r="F930" s="34"/>
      <c r="G930" s="34"/>
      <c r="H930" s="34"/>
      <c r="I930" s="7"/>
      <c r="J930" s="7"/>
      <c r="K930" s="7"/>
      <c r="L930" s="7"/>
      <c r="M930" s="7"/>
      <c r="N930" s="7"/>
      <c r="O930" s="7"/>
      <c r="P930" s="7"/>
      <c r="Q930" s="7"/>
      <c r="R930" s="7"/>
      <c r="S930" s="7"/>
      <c r="T930" s="7"/>
      <c r="U930" s="7"/>
      <c r="V930" s="7"/>
      <c r="W930" s="7"/>
      <c r="X930" s="7"/>
      <c r="Y930" s="7"/>
      <c r="Z930" s="7"/>
      <c r="AA930" s="7"/>
      <c r="AB930" s="7"/>
    </row>
    <row r="931" spans="1:28" ht="15.75" customHeight="1">
      <c r="A931" s="3"/>
      <c r="B931" s="7"/>
      <c r="C931" s="3"/>
      <c r="D931" s="3"/>
      <c r="E931" s="3"/>
      <c r="F931" s="34"/>
      <c r="G931" s="34"/>
      <c r="H931" s="34"/>
      <c r="I931" s="7"/>
      <c r="J931" s="7"/>
      <c r="K931" s="7"/>
      <c r="L931" s="7"/>
      <c r="M931" s="7"/>
      <c r="N931" s="7"/>
      <c r="O931" s="7"/>
      <c r="P931" s="7"/>
      <c r="Q931" s="7"/>
      <c r="R931" s="7"/>
      <c r="S931" s="7"/>
      <c r="T931" s="7"/>
      <c r="U931" s="7"/>
      <c r="V931" s="7"/>
      <c r="W931" s="7"/>
      <c r="X931" s="7"/>
      <c r="Y931" s="7"/>
      <c r="Z931" s="7"/>
      <c r="AA931" s="7"/>
      <c r="AB931" s="7"/>
    </row>
    <row r="932" spans="1:28" ht="15.75" customHeight="1">
      <c r="A932" s="3"/>
      <c r="B932" s="7"/>
      <c r="C932" s="3"/>
      <c r="D932" s="3"/>
      <c r="E932" s="3"/>
      <c r="F932" s="34"/>
      <c r="G932" s="34"/>
      <c r="H932" s="34"/>
      <c r="I932" s="7"/>
      <c r="J932" s="7"/>
      <c r="K932" s="7"/>
      <c r="L932" s="7"/>
      <c r="M932" s="7"/>
      <c r="N932" s="7"/>
      <c r="O932" s="7"/>
      <c r="P932" s="7"/>
      <c r="Q932" s="7"/>
      <c r="R932" s="7"/>
      <c r="S932" s="7"/>
      <c r="T932" s="7"/>
      <c r="U932" s="7"/>
      <c r="V932" s="7"/>
      <c r="W932" s="7"/>
      <c r="X932" s="7"/>
      <c r="Y932" s="7"/>
      <c r="Z932" s="7"/>
      <c r="AA932" s="7"/>
      <c r="AB932" s="7"/>
    </row>
    <row r="933" spans="1:28" ht="15.75" customHeight="1">
      <c r="A933" s="3"/>
      <c r="B933" s="7"/>
      <c r="C933" s="3"/>
      <c r="D933" s="3"/>
      <c r="E933" s="3"/>
      <c r="F933" s="34"/>
      <c r="G933" s="34"/>
      <c r="H933" s="34"/>
      <c r="I933" s="7"/>
      <c r="J933" s="7"/>
      <c r="K933" s="7"/>
      <c r="L933" s="7"/>
      <c r="M933" s="7"/>
      <c r="N933" s="7"/>
      <c r="O933" s="7"/>
      <c r="P933" s="7"/>
      <c r="Q933" s="7"/>
      <c r="R933" s="7"/>
      <c r="S933" s="7"/>
      <c r="T933" s="7"/>
      <c r="U933" s="7"/>
      <c r="V933" s="7"/>
      <c r="W933" s="7"/>
      <c r="X933" s="7"/>
      <c r="Y933" s="7"/>
      <c r="Z933" s="7"/>
      <c r="AA933" s="7"/>
      <c r="AB933" s="7"/>
    </row>
    <row r="934" spans="1:28" ht="15.75" customHeight="1">
      <c r="A934" s="3"/>
      <c r="B934" s="7"/>
      <c r="C934" s="3"/>
      <c r="D934" s="3"/>
      <c r="E934" s="3"/>
      <c r="F934" s="34"/>
      <c r="G934" s="34"/>
      <c r="H934" s="34"/>
      <c r="I934" s="7"/>
      <c r="J934" s="7"/>
      <c r="K934" s="7"/>
      <c r="L934" s="7"/>
      <c r="M934" s="7"/>
      <c r="N934" s="7"/>
      <c r="O934" s="7"/>
      <c r="P934" s="7"/>
      <c r="Q934" s="7"/>
      <c r="R934" s="7"/>
      <c r="S934" s="7"/>
      <c r="T934" s="7"/>
      <c r="U934" s="7"/>
      <c r="V934" s="7"/>
      <c r="W934" s="7"/>
      <c r="X934" s="7"/>
      <c r="Y934" s="7"/>
      <c r="Z934" s="7"/>
      <c r="AA934" s="7"/>
      <c r="AB934" s="7"/>
    </row>
    <row r="935" spans="1:28" ht="15.75" customHeight="1">
      <c r="A935" s="3"/>
      <c r="B935" s="7"/>
      <c r="C935" s="3"/>
      <c r="D935" s="3"/>
      <c r="E935" s="3"/>
      <c r="F935" s="34"/>
      <c r="G935" s="34"/>
      <c r="H935" s="34"/>
      <c r="I935" s="7"/>
      <c r="J935" s="7"/>
      <c r="K935" s="7"/>
      <c r="L935" s="7"/>
      <c r="M935" s="7"/>
      <c r="N935" s="7"/>
      <c r="O935" s="7"/>
      <c r="P935" s="7"/>
      <c r="Q935" s="7"/>
      <c r="R935" s="7"/>
      <c r="S935" s="7"/>
      <c r="T935" s="7"/>
      <c r="U935" s="7"/>
      <c r="V935" s="7"/>
      <c r="W935" s="7"/>
      <c r="X935" s="7"/>
      <c r="Y935" s="7"/>
      <c r="Z935" s="7"/>
      <c r="AA935" s="7"/>
      <c r="AB935" s="7"/>
    </row>
    <row r="936" spans="1:28" ht="15.75" customHeight="1">
      <c r="A936" s="3"/>
      <c r="B936" s="7"/>
      <c r="C936" s="3"/>
      <c r="D936" s="3"/>
      <c r="E936" s="3"/>
      <c r="F936" s="34"/>
      <c r="G936" s="34"/>
      <c r="H936" s="34"/>
      <c r="I936" s="7"/>
      <c r="J936" s="7"/>
      <c r="K936" s="7"/>
      <c r="L936" s="7"/>
      <c r="M936" s="7"/>
      <c r="N936" s="7"/>
      <c r="O936" s="7"/>
      <c r="P936" s="7"/>
      <c r="Q936" s="7"/>
      <c r="R936" s="7"/>
      <c r="S936" s="7"/>
      <c r="T936" s="7"/>
      <c r="U936" s="7"/>
      <c r="V936" s="7"/>
      <c r="W936" s="7"/>
      <c r="X936" s="7"/>
      <c r="Y936" s="7"/>
      <c r="Z936" s="7"/>
      <c r="AA936" s="7"/>
      <c r="AB936" s="7"/>
    </row>
    <row r="937" spans="1:28" ht="15.75" customHeight="1">
      <c r="A937" s="3"/>
      <c r="B937" s="7"/>
      <c r="C937" s="3"/>
      <c r="D937" s="3"/>
      <c r="E937" s="3"/>
      <c r="F937" s="34"/>
      <c r="G937" s="34"/>
      <c r="H937" s="34"/>
      <c r="I937" s="7"/>
      <c r="J937" s="7"/>
      <c r="K937" s="7"/>
      <c r="L937" s="7"/>
      <c r="M937" s="7"/>
      <c r="N937" s="7"/>
      <c r="O937" s="7"/>
      <c r="P937" s="7"/>
      <c r="Q937" s="7"/>
      <c r="R937" s="7"/>
      <c r="S937" s="7"/>
      <c r="T937" s="7"/>
      <c r="U937" s="7"/>
      <c r="V937" s="7"/>
      <c r="W937" s="7"/>
      <c r="X937" s="7"/>
      <c r="Y937" s="7"/>
      <c r="Z937" s="7"/>
      <c r="AA937" s="7"/>
      <c r="AB937" s="7"/>
    </row>
    <row r="938" spans="1:28" ht="15.75" customHeight="1">
      <c r="A938" s="3"/>
      <c r="B938" s="7"/>
      <c r="C938" s="3"/>
      <c r="D938" s="3"/>
      <c r="E938" s="3"/>
      <c r="F938" s="34"/>
      <c r="G938" s="34"/>
      <c r="H938" s="34"/>
      <c r="I938" s="7"/>
      <c r="J938" s="7"/>
      <c r="K938" s="7"/>
      <c r="L938" s="7"/>
      <c r="M938" s="7"/>
      <c r="N938" s="7"/>
      <c r="O938" s="7"/>
      <c r="P938" s="7"/>
      <c r="Q938" s="7"/>
      <c r="R938" s="7"/>
      <c r="S938" s="7"/>
      <c r="T938" s="7"/>
      <c r="U938" s="7"/>
      <c r="V938" s="7"/>
      <c r="W938" s="7"/>
      <c r="X938" s="7"/>
      <c r="Y938" s="7"/>
      <c r="Z938" s="7"/>
      <c r="AA938" s="7"/>
      <c r="AB938" s="7"/>
    </row>
    <row r="939" spans="1:28" ht="15.75" customHeight="1">
      <c r="A939" s="3"/>
      <c r="B939" s="7"/>
      <c r="C939" s="3"/>
      <c r="D939" s="3"/>
      <c r="E939" s="3"/>
      <c r="F939" s="34"/>
      <c r="G939" s="34"/>
      <c r="H939" s="34"/>
      <c r="I939" s="7"/>
      <c r="J939" s="7"/>
      <c r="K939" s="7"/>
      <c r="L939" s="7"/>
      <c r="M939" s="7"/>
      <c r="N939" s="7"/>
      <c r="O939" s="7"/>
      <c r="P939" s="7"/>
      <c r="Q939" s="7"/>
      <c r="R939" s="7"/>
      <c r="S939" s="7"/>
      <c r="T939" s="7"/>
      <c r="U939" s="7"/>
      <c r="V939" s="7"/>
      <c r="W939" s="7"/>
      <c r="X939" s="7"/>
      <c r="Y939" s="7"/>
      <c r="Z939" s="7"/>
      <c r="AA939" s="7"/>
      <c r="AB939" s="7"/>
    </row>
    <row r="940" spans="1:28" ht="15.75" customHeight="1">
      <c r="A940" s="3"/>
      <c r="B940" s="7"/>
      <c r="C940" s="3"/>
      <c r="D940" s="3"/>
      <c r="E940" s="3"/>
      <c r="F940" s="34"/>
      <c r="G940" s="34"/>
      <c r="H940" s="34"/>
      <c r="I940" s="7"/>
      <c r="J940" s="7"/>
      <c r="K940" s="7"/>
      <c r="L940" s="7"/>
      <c r="M940" s="7"/>
      <c r="N940" s="7"/>
      <c r="O940" s="7"/>
      <c r="P940" s="7"/>
      <c r="Q940" s="7"/>
      <c r="R940" s="7"/>
      <c r="S940" s="7"/>
      <c r="T940" s="7"/>
      <c r="U940" s="7"/>
      <c r="V940" s="7"/>
      <c r="W940" s="7"/>
      <c r="X940" s="7"/>
      <c r="Y940" s="7"/>
      <c r="Z940" s="7"/>
      <c r="AA940" s="7"/>
      <c r="AB940" s="7"/>
    </row>
    <row r="941" spans="1:28" ht="15.75" customHeight="1">
      <c r="A941" s="3"/>
      <c r="B941" s="7"/>
      <c r="C941" s="3"/>
      <c r="D941" s="3"/>
      <c r="E941" s="3"/>
      <c r="F941" s="34"/>
      <c r="G941" s="34"/>
      <c r="H941" s="34"/>
      <c r="I941" s="7"/>
      <c r="J941" s="7"/>
      <c r="K941" s="7"/>
      <c r="L941" s="7"/>
      <c r="M941" s="7"/>
      <c r="N941" s="7"/>
      <c r="O941" s="7"/>
      <c r="P941" s="7"/>
      <c r="Q941" s="7"/>
      <c r="R941" s="7"/>
      <c r="S941" s="7"/>
      <c r="T941" s="7"/>
      <c r="U941" s="7"/>
      <c r="V941" s="7"/>
      <c r="W941" s="7"/>
      <c r="X941" s="7"/>
      <c r="Y941" s="7"/>
      <c r="Z941" s="7"/>
      <c r="AA941" s="7"/>
      <c r="AB941" s="7"/>
    </row>
    <row r="942" spans="1:28" ht="15.75" customHeight="1">
      <c r="A942" s="3"/>
      <c r="B942" s="7"/>
      <c r="C942" s="3"/>
      <c r="D942" s="3"/>
      <c r="E942" s="3"/>
      <c r="F942" s="34"/>
      <c r="G942" s="34"/>
      <c r="H942" s="34"/>
      <c r="I942" s="7"/>
      <c r="J942" s="7"/>
      <c r="K942" s="7"/>
      <c r="L942" s="7"/>
      <c r="M942" s="7"/>
      <c r="N942" s="7"/>
      <c r="O942" s="7"/>
      <c r="P942" s="7"/>
      <c r="Q942" s="7"/>
      <c r="R942" s="7"/>
      <c r="S942" s="7"/>
      <c r="T942" s="7"/>
      <c r="U942" s="7"/>
      <c r="V942" s="7"/>
      <c r="W942" s="7"/>
      <c r="X942" s="7"/>
      <c r="Y942" s="7"/>
      <c r="Z942" s="7"/>
      <c r="AA942" s="7"/>
      <c r="AB942" s="7"/>
    </row>
    <row r="943" spans="1:28" ht="15.75" customHeight="1">
      <c r="A943" s="3"/>
      <c r="B943" s="7"/>
      <c r="C943" s="3"/>
      <c r="D943" s="3"/>
      <c r="E943" s="3"/>
      <c r="F943" s="34"/>
      <c r="G943" s="34"/>
      <c r="H943" s="34"/>
      <c r="I943" s="7"/>
      <c r="J943" s="7"/>
      <c r="K943" s="7"/>
      <c r="L943" s="7"/>
      <c r="M943" s="7"/>
      <c r="N943" s="7"/>
      <c r="O943" s="7"/>
      <c r="P943" s="7"/>
      <c r="Q943" s="7"/>
      <c r="R943" s="7"/>
      <c r="S943" s="7"/>
      <c r="T943" s="7"/>
      <c r="U943" s="7"/>
      <c r="V943" s="7"/>
      <c r="W943" s="7"/>
      <c r="X943" s="7"/>
      <c r="Y943" s="7"/>
      <c r="Z943" s="7"/>
      <c r="AA943" s="7"/>
      <c r="AB943" s="7"/>
    </row>
    <row r="944" spans="1:28" ht="15.75" customHeight="1">
      <c r="A944" s="3"/>
      <c r="B944" s="7"/>
      <c r="C944" s="3"/>
      <c r="D944" s="3"/>
      <c r="E944" s="3"/>
      <c r="F944" s="34"/>
      <c r="G944" s="34"/>
      <c r="H944" s="34"/>
      <c r="I944" s="7"/>
      <c r="J944" s="7"/>
      <c r="K944" s="7"/>
      <c r="L944" s="7"/>
      <c r="M944" s="7"/>
      <c r="N944" s="7"/>
      <c r="O944" s="7"/>
      <c r="P944" s="7"/>
      <c r="Q944" s="7"/>
      <c r="R944" s="7"/>
      <c r="S944" s="7"/>
      <c r="T944" s="7"/>
      <c r="U944" s="7"/>
      <c r="V944" s="7"/>
      <c r="W944" s="7"/>
      <c r="X944" s="7"/>
      <c r="Y944" s="7"/>
      <c r="Z944" s="7"/>
      <c r="AA944" s="7"/>
      <c r="AB944" s="7"/>
    </row>
    <row r="945" spans="1:28" ht="15.75" customHeight="1">
      <c r="A945" s="3"/>
      <c r="B945" s="7"/>
      <c r="C945" s="3"/>
      <c r="D945" s="3"/>
      <c r="E945" s="3"/>
      <c r="F945" s="34"/>
      <c r="G945" s="34"/>
      <c r="H945" s="34"/>
      <c r="I945" s="7"/>
      <c r="J945" s="7"/>
      <c r="K945" s="7"/>
      <c r="L945" s="7"/>
      <c r="M945" s="7"/>
      <c r="N945" s="7"/>
      <c r="O945" s="7"/>
      <c r="P945" s="7"/>
      <c r="Q945" s="7"/>
      <c r="R945" s="7"/>
      <c r="S945" s="7"/>
      <c r="T945" s="7"/>
      <c r="U945" s="7"/>
      <c r="V945" s="7"/>
      <c r="W945" s="7"/>
      <c r="X945" s="7"/>
      <c r="Y945" s="7"/>
      <c r="Z945" s="7"/>
      <c r="AA945" s="7"/>
      <c r="AB945" s="7"/>
    </row>
    <row r="946" spans="1:28" ht="15.75" customHeight="1">
      <c r="A946" s="3"/>
      <c r="B946" s="7"/>
      <c r="C946" s="3"/>
      <c r="D946" s="3"/>
      <c r="E946" s="3"/>
      <c r="F946" s="34"/>
      <c r="G946" s="34"/>
      <c r="H946" s="34"/>
      <c r="I946" s="7"/>
      <c r="J946" s="7"/>
      <c r="K946" s="7"/>
      <c r="L946" s="7"/>
      <c r="M946" s="7"/>
      <c r="N946" s="7"/>
      <c r="O946" s="7"/>
      <c r="P946" s="7"/>
      <c r="Q946" s="7"/>
      <c r="R946" s="7"/>
      <c r="S946" s="7"/>
      <c r="T946" s="7"/>
      <c r="U946" s="7"/>
      <c r="V946" s="7"/>
      <c r="W946" s="7"/>
      <c r="X946" s="7"/>
      <c r="Y946" s="7"/>
      <c r="Z946" s="7"/>
      <c r="AA946" s="7"/>
      <c r="AB946" s="7"/>
    </row>
    <row r="947" spans="1:28" ht="15.75" customHeight="1">
      <c r="A947" s="3"/>
      <c r="B947" s="7"/>
      <c r="C947" s="3"/>
      <c r="D947" s="3"/>
      <c r="E947" s="3"/>
      <c r="F947" s="34"/>
      <c r="G947" s="34"/>
      <c r="H947" s="34"/>
      <c r="I947" s="7"/>
      <c r="J947" s="7"/>
      <c r="K947" s="7"/>
      <c r="L947" s="7"/>
      <c r="M947" s="7"/>
      <c r="N947" s="7"/>
      <c r="O947" s="7"/>
      <c r="P947" s="7"/>
      <c r="Q947" s="7"/>
      <c r="R947" s="7"/>
      <c r="S947" s="7"/>
      <c r="T947" s="7"/>
      <c r="U947" s="7"/>
      <c r="V947" s="7"/>
      <c r="W947" s="7"/>
      <c r="X947" s="7"/>
      <c r="Y947" s="7"/>
      <c r="Z947" s="7"/>
      <c r="AA947" s="7"/>
      <c r="AB947" s="7"/>
    </row>
    <row r="948" spans="1:28" ht="15.75" customHeight="1">
      <c r="A948" s="3"/>
      <c r="B948" s="7"/>
      <c r="C948" s="3"/>
      <c r="D948" s="3"/>
      <c r="E948" s="3"/>
      <c r="F948" s="34"/>
      <c r="G948" s="34"/>
      <c r="H948" s="34"/>
      <c r="I948" s="7"/>
      <c r="J948" s="7"/>
      <c r="K948" s="7"/>
      <c r="L948" s="7"/>
      <c r="M948" s="7"/>
      <c r="N948" s="7"/>
      <c r="O948" s="7"/>
      <c r="P948" s="7"/>
      <c r="Q948" s="7"/>
      <c r="R948" s="7"/>
      <c r="S948" s="7"/>
      <c r="T948" s="7"/>
      <c r="U948" s="7"/>
      <c r="V948" s="7"/>
      <c r="W948" s="7"/>
      <c r="X948" s="7"/>
      <c r="Y948" s="7"/>
      <c r="Z948" s="7"/>
      <c r="AA948" s="7"/>
      <c r="AB948" s="7"/>
    </row>
    <row r="949" spans="1:28" ht="15.75" customHeight="1">
      <c r="A949" s="3"/>
      <c r="B949" s="7"/>
      <c r="C949" s="3"/>
      <c r="D949" s="3"/>
      <c r="E949" s="3"/>
      <c r="F949" s="34"/>
      <c r="G949" s="34"/>
      <c r="H949" s="34"/>
      <c r="I949" s="7"/>
      <c r="J949" s="7"/>
      <c r="K949" s="7"/>
      <c r="L949" s="7"/>
      <c r="M949" s="7"/>
      <c r="N949" s="7"/>
      <c r="O949" s="7"/>
      <c r="P949" s="7"/>
      <c r="Q949" s="7"/>
      <c r="R949" s="7"/>
      <c r="S949" s="7"/>
      <c r="T949" s="7"/>
      <c r="U949" s="7"/>
      <c r="V949" s="7"/>
      <c r="W949" s="7"/>
      <c r="X949" s="7"/>
      <c r="Y949" s="7"/>
      <c r="Z949" s="7"/>
      <c r="AA949" s="7"/>
      <c r="AB949" s="7"/>
    </row>
    <row r="950" spans="1:28" ht="15.75" customHeight="1">
      <c r="A950" s="3"/>
      <c r="B950" s="7"/>
      <c r="C950" s="3"/>
      <c r="D950" s="3"/>
      <c r="E950" s="3"/>
      <c r="F950" s="34"/>
      <c r="G950" s="34"/>
      <c r="H950" s="34"/>
      <c r="I950" s="7"/>
      <c r="J950" s="7"/>
      <c r="K950" s="7"/>
      <c r="L950" s="7"/>
      <c r="M950" s="7"/>
      <c r="N950" s="7"/>
      <c r="O950" s="7"/>
      <c r="P950" s="7"/>
      <c r="Q950" s="7"/>
      <c r="R950" s="7"/>
      <c r="S950" s="7"/>
      <c r="T950" s="7"/>
      <c r="U950" s="7"/>
      <c r="V950" s="7"/>
      <c r="W950" s="7"/>
      <c r="X950" s="7"/>
      <c r="Y950" s="7"/>
      <c r="Z950" s="7"/>
      <c r="AA950" s="7"/>
      <c r="AB950" s="7"/>
    </row>
    <row r="951" spans="1:28" ht="15.75" customHeight="1">
      <c r="A951" s="3"/>
      <c r="B951" s="7"/>
      <c r="C951" s="3"/>
      <c r="D951" s="3"/>
      <c r="E951" s="3"/>
      <c r="F951" s="34"/>
      <c r="G951" s="34"/>
      <c r="H951" s="34"/>
      <c r="I951" s="7"/>
      <c r="J951" s="7"/>
      <c r="K951" s="7"/>
      <c r="L951" s="7"/>
      <c r="M951" s="7"/>
      <c r="N951" s="7"/>
      <c r="O951" s="7"/>
      <c r="P951" s="7"/>
      <c r="Q951" s="7"/>
      <c r="R951" s="7"/>
      <c r="S951" s="7"/>
      <c r="T951" s="7"/>
      <c r="U951" s="7"/>
      <c r="V951" s="7"/>
      <c r="W951" s="7"/>
      <c r="X951" s="7"/>
      <c r="Y951" s="7"/>
      <c r="Z951" s="7"/>
      <c r="AA951" s="7"/>
      <c r="AB951" s="7"/>
    </row>
    <row r="952" spans="1:28" ht="15.75" customHeight="1">
      <c r="A952" s="3"/>
      <c r="B952" s="7"/>
      <c r="C952" s="3"/>
      <c r="D952" s="3"/>
      <c r="E952" s="3"/>
      <c r="F952" s="34"/>
      <c r="G952" s="34"/>
      <c r="H952" s="34"/>
      <c r="I952" s="7"/>
      <c r="J952" s="7"/>
      <c r="K952" s="7"/>
      <c r="L952" s="7"/>
      <c r="M952" s="7"/>
      <c r="N952" s="7"/>
      <c r="O952" s="7"/>
      <c r="P952" s="7"/>
      <c r="Q952" s="7"/>
      <c r="R952" s="7"/>
      <c r="S952" s="7"/>
      <c r="T952" s="7"/>
      <c r="U952" s="7"/>
      <c r="V952" s="7"/>
      <c r="W952" s="7"/>
      <c r="X952" s="7"/>
      <c r="Y952" s="7"/>
      <c r="Z952" s="7"/>
      <c r="AA952" s="7"/>
      <c r="AB952" s="7"/>
    </row>
    <row r="953" spans="1:28" ht="15.75" customHeight="1">
      <c r="A953" s="3"/>
      <c r="B953" s="7"/>
      <c r="C953" s="3"/>
      <c r="D953" s="3"/>
      <c r="E953" s="3"/>
      <c r="F953" s="34"/>
      <c r="G953" s="34"/>
      <c r="H953" s="34"/>
      <c r="I953" s="7"/>
      <c r="J953" s="7"/>
      <c r="K953" s="7"/>
      <c r="L953" s="7"/>
      <c r="M953" s="7"/>
      <c r="N953" s="7"/>
      <c r="O953" s="7"/>
      <c r="P953" s="7"/>
      <c r="Q953" s="7"/>
      <c r="R953" s="7"/>
      <c r="S953" s="7"/>
      <c r="T953" s="7"/>
      <c r="U953" s="7"/>
      <c r="V953" s="7"/>
      <c r="W953" s="7"/>
      <c r="X953" s="7"/>
      <c r="Y953" s="7"/>
      <c r="Z953" s="7"/>
      <c r="AA953" s="7"/>
      <c r="AB953" s="7"/>
    </row>
    <row r="954" spans="1:28" ht="15.75" customHeight="1">
      <c r="A954" s="3"/>
      <c r="B954" s="7"/>
      <c r="C954" s="3"/>
      <c r="D954" s="3"/>
      <c r="E954" s="3"/>
      <c r="F954" s="34"/>
      <c r="G954" s="34"/>
      <c r="H954" s="34"/>
      <c r="I954" s="7"/>
      <c r="J954" s="7"/>
      <c r="K954" s="7"/>
      <c r="L954" s="7"/>
      <c r="M954" s="7"/>
      <c r="N954" s="7"/>
      <c r="O954" s="7"/>
      <c r="P954" s="7"/>
      <c r="Q954" s="7"/>
      <c r="R954" s="7"/>
      <c r="S954" s="7"/>
      <c r="T954" s="7"/>
      <c r="U954" s="7"/>
      <c r="V954" s="7"/>
      <c r="W954" s="7"/>
      <c r="X954" s="7"/>
      <c r="Y954" s="7"/>
      <c r="Z954" s="7"/>
      <c r="AA954" s="7"/>
      <c r="AB954" s="7"/>
    </row>
    <row r="955" spans="1:28" ht="15.75" customHeight="1">
      <c r="A955" s="3"/>
      <c r="B955" s="7"/>
      <c r="C955" s="3"/>
      <c r="D955" s="3"/>
      <c r="E955" s="3"/>
      <c r="F955" s="34"/>
      <c r="G955" s="34"/>
      <c r="H955" s="34"/>
      <c r="I955" s="7"/>
      <c r="J955" s="7"/>
      <c r="K955" s="7"/>
      <c r="L955" s="7"/>
      <c r="M955" s="7"/>
      <c r="N955" s="7"/>
      <c r="O955" s="7"/>
      <c r="P955" s="7"/>
      <c r="Q955" s="7"/>
      <c r="R955" s="7"/>
      <c r="S955" s="7"/>
      <c r="T955" s="7"/>
      <c r="U955" s="7"/>
      <c r="V955" s="7"/>
      <c r="W955" s="7"/>
      <c r="X955" s="7"/>
      <c r="Y955" s="7"/>
      <c r="Z955" s="7"/>
      <c r="AA955" s="7"/>
      <c r="AB955" s="7"/>
    </row>
    <row r="956" spans="1:28" ht="15.75" customHeight="1">
      <c r="A956" s="3"/>
      <c r="B956" s="7"/>
      <c r="C956" s="3"/>
      <c r="D956" s="3"/>
      <c r="E956" s="3"/>
      <c r="F956" s="34"/>
      <c r="G956" s="34"/>
      <c r="H956" s="34"/>
      <c r="I956" s="7"/>
      <c r="J956" s="7"/>
      <c r="K956" s="7"/>
      <c r="L956" s="7"/>
      <c r="M956" s="7"/>
      <c r="N956" s="7"/>
      <c r="O956" s="7"/>
      <c r="P956" s="7"/>
      <c r="Q956" s="7"/>
      <c r="R956" s="7"/>
      <c r="S956" s="7"/>
      <c r="T956" s="7"/>
      <c r="U956" s="7"/>
      <c r="V956" s="7"/>
      <c r="W956" s="7"/>
      <c r="X956" s="7"/>
      <c r="Y956" s="7"/>
      <c r="Z956" s="7"/>
      <c r="AA956" s="7"/>
      <c r="AB956" s="7"/>
    </row>
    <row r="957" spans="1:28" ht="15.75" customHeight="1">
      <c r="A957" s="3"/>
      <c r="B957" s="7"/>
      <c r="C957" s="3"/>
      <c r="D957" s="3"/>
      <c r="E957" s="3"/>
      <c r="F957" s="34"/>
      <c r="G957" s="34"/>
      <c r="H957" s="34"/>
      <c r="I957" s="7"/>
      <c r="J957" s="7"/>
      <c r="K957" s="7"/>
      <c r="L957" s="7"/>
      <c r="M957" s="7"/>
      <c r="N957" s="7"/>
      <c r="O957" s="7"/>
      <c r="P957" s="7"/>
      <c r="Q957" s="7"/>
      <c r="R957" s="7"/>
      <c r="S957" s="7"/>
      <c r="T957" s="7"/>
      <c r="U957" s="7"/>
      <c r="V957" s="7"/>
      <c r="W957" s="7"/>
      <c r="X957" s="7"/>
      <c r="Y957" s="7"/>
      <c r="Z957" s="7"/>
      <c r="AA957" s="7"/>
      <c r="AB957" s="7"/>
    </row>
    <row r="958" spans="1:28" ht="15.75" customHeight="1">
      <c r="A958" s="3"/>
      <c r="B958" s="7"/>
      <c r="C958" s="3"/>
      <c r="D958" s="3"/>
      <c r="E958" s="3"/>
      <c r="F958" s="34"/>
      <c r="G958" s="34"/>
      <c r="H958" s="34"/>
      <c r="I958" s="7"/>
      <c r="J958" s="7"/>
      <c r="K958" s="7"/>
      <c r="L958" s="7"/>
      <c r="M958" s="7"/>
      <c r="N958" s="7"/>
      <c r="O958" s="7"/>
      <c r="P958" s="7"/>
      <c r="Q958" s="7"/>
      <c r="R958" s="7"/>
      <c r="S958" s="7"/>
      <c r="T958" s="7"/>
      <c r="U958" s="7"/>
      <c r="V958" s="7"/>
      <c r="W958" s="7"/>
      <c r="X958" s="7"/>
      <c r="Y958" s="7"/>
      <c r="Z958" s="7"/>
      <c r="AA958" s="7"/>
      <c r="AB958" s="7"/>
    </row>
    <row r="959" spans="1:28" ht="15.75" customHeight="1">
      <c r="A959" s="3"/>
      <c r="B959" s="7"/>
      <c r="C959" s="3"/>
      <c r="D959" s="3"/>
      <c r="E959" s="3"/>
      <c r="F959" s="34"/>
      <c r="G959" s="34"/>
      <c r="H959" s="34"/>
      <c r="I959" s="7"/>
      <c r="J959" s="7"/>
      <c r="K959" s="7"/>
      <c r="L959" s="7"/>
      <c r="M959" s="7"/>
      <c r="N959" s="7"/>
      <c r="O959" s="7"/>
      <c r="P959" s="7"/>
      <c r="Q959" s="7"/>
      <c r="R959" s="7"/>
      <c r="S959" s="7"/>
      <c r="T959" s="7"/>
      <c r="U959" s="7"/>
      <c r="V959" s="7"/>
      <c r="W959" s="7"/>
      <c r="X959" s="7"/>
      <c r="Y959" s="7"/>
      <c r="Z959" s="7"/>
      <c r="AA959" s="7"/>
      <c r="AB959" s="7"/>
    </row>
    <row r="960" spans="1:28" ht="15.75" customHeight="1">
      <c r="A960" s="3"/>
      <c r="B960" s="7"/>
      <c r="C960" s="3"/>
      <c r="D960" s="3"/>
      <c r="E960" s="3"/>
      <c r="F960" s="34"/>
      <c r="G960" s="34"/>
      <c r="H960" s="34"/>
      <c r="I960" s="7"/>
      <c r="J960" s="7"/>
      <c r="K960" s="7"/>
      <c r="L960" s="7"/>
      <c r="M960" s="7"/>
      <c r="N960" s="7"/>
      <c r="O960" s="7"/>
      <c r="P960" s="7"/>
      <c r="Q960" s="7"/>
      <c r="R960" s="7"/>
      <c r="S960" s="7"/>
      <c r="T960" s="7"/>
      <c r="U960" s="7"/>
      <c r="V960" s="7"/>
      <c r="W960" s="7"/>
      <c r="X960" s="7"/>
      <c r="Y960" s="7"/>
      <c r="Z960" s="7"/>
      <c r="AA960" s="7"/>
      <c r="AB960" s="7"/>
    </row>
    <row r="961" spans="1:28" ht="15.75" customHeight="1">
      <c r="A961" s="3"/>
      <c r="B961" s="7"/>
      <c r="C961" s="3"/>
      <c r="D961" s="3"/>
      <c r="E961" s="3"/>
      <c r="F961" s="34"/>
      <c r="G961" s="34"/>
      <c r="H961" s="34"/>
      <c r="I961" s="7"/>
      <c r="J961" s="7"/>
      <c r="K961" s="7"/>
      <c r="L961" s="7"/>
      <c r="M961" s="7"/>
      <c r="N961" s="7"/>
      <c r="O961" s="7"/>
      <c r="P961" s="7"/>
      <c r="Q961" s="7"/>
      <c r="R961" s="7"/>
      <c r="S961" s="7"/>
      <c r="T961" s="7"/>
      <c r="U961" s="7"/>
      <c r="V961" s="7"/>
      <c r="W961" s="7"/>
      <c r="X961" s="7"/>
      <c r="Y961" s="7"/>
      <c r="Z961" s="7"/>
      <c r="AA961" s="7"/>
      <c r="AB961" s="7"/>
    </row>
    <row r="962" spans="1:28" ht="15.75" customHeight="1">
      <c r="A962" s="3"/>
      <c r="B962" s="7"/>
      <c r="C962" s="3"/>
      <c r="D962" s="3"/>
      <c r="E962" s="3"/>
      <c r="F962" s="34"/>
      <c r="G962" s="34"/>
      <c r="H962" s="34"/>
      <c r="I962" s="7"/>
      <c r="J962" s="7"/>
      <c r="K962" s="7"/>
      <c r="L962" s="7"/>
      <c r="M962" s="7"/>
      <c r="N962" s="7"/>
      <c r="O962" s="7"/>
      <c r="P962" s="7"/>
      <c r="Q962" s="7"/>
      <c r="R962" s="7"/>
      <c r="S962" s="7"/>
      <c r="T962" s="7"/>
      <c r="U962" s="7"/>
      <c r="V962" s="7"/>
      <c r="W962" s="7"/>
      <c r="X962" s="7"/>
      <c r="Y962" s="7"/>
      <c r="Z962" s="7"/>
      <c r="AA962" s="7"/>
      <c r="AB962" s="7"/>
    </row>
    <row r="963" spans="1:28" ht="15.75" customHeight="1">
      <c r="A963" s="3"/>
      <c r="B963" s="7"/>
      <c r="C963" s="3"/>
      <c r="D963" s="3"/>
      <c r="E963" s="3"/>
      <c r="F963" s="34"/>
      <c r="G963" s="34"/>
      <c r="H963" s="34"/>
      <c r="I963" s="7"/>
      <c r="J963" s="7"/>
      <c r="K963" s="7"/>
      <c r="L963" s="7"/>
      <c r="M963" s="7"/>
      <c r="N963" s="7"/>
      <c r="O963" s="7"/>
      <c r="P963" s="7"/>
      <c r="Q963" s="7"/>
      <c r="R963" s="7"/>
      <c r="S963" s="7"/>
      <c r="T963" s="7"/>
      <c r="U963" s="7"/>
      <c r="V963" s="7"/>
      <c r="W963" s="7"/>
      <c r="X963" s="7"/>
      <c r="Y963" s="7"/>
      <c r="Z963" s="7"/>
      <c r="AA963" s="7"/>
      <c r="AB963" s="7"/>
    </row>
    <row r="964" spans="1:28" ht="15.75" customHeight="1">
      <c r="A964" s="3"/>
      <c r="B964" s="7"/>
      <c r="C964" s="3"/>
      <c r="D964" s="3"/>
      <c r="E964" s="3"/>
      <c r="F964" s="34"/>
      <c r="G964" s="34"/>
      <c r="H964" s="34"/>
      <c r="I964" s="7"/>
      <c r="J964" s="7"/>
      <c r="K964" s="7"/>
      <c r="L964" s="7"/>
      <c r="M964" s="7"/>
      <c r="N964" s="7"/>
      <c r="O964" s="7"/>
      <c r="P964" s="7"/>
      <c r="Q964" s="7"/>
      <c r="R964" s="7"/>
      <c r="S964" s="7"/>
      <c r="T964" s="7"/>
      <c r="U964" s="7"/>
      <c r="V964" s="7"/>
      <c r="W964" s="7"/>
      <c r="X964" s="7"/>
      <c r="Y964" s="7"/>
      <c r="Z964" s="7"/>
      <c r="AA964" s="7"/>
      <c r="AB964" s="7"/>
    </row>
    <row r="965" spans="1:28" ht="15.75">
      <c r="A965" s="3"/>
      <c r="B965" s="7"/>
      <c r="C965" s="3"/>
      <c r="D965" s="3"/>
      <c r="E965" s="3"/>
      <c r="F965" s="34"/>
      <c r="G965" s="34"/>
      <c r="H965" s="34"/>
      <c r="I965" s="7"/>
      <c r="J965" s="7"/>
      <c r="K965" s="7"/>
      <c r="L965" s="7"/>
      <c r="M965" s="7"/>
      <c r="N965" s="7"/>
      <c r="O965" s="7"/>
      <c r="P965" s="7"/>
      <c r="Q965" s="7"/>
      <c r="R965" s="7"/>
      <c r="S965" s="7"/>
      <c r="T965" s="7"/>
      <c r="U965" s="7"/>
      <c r="V965" s="7"/>
      <c r="W965" s="7"/>
      <c r="X965" s="7"/>
      <c r="Y965" s="7"/>
      <c r="Z965" s="7"/>
      <c r="AA965" s="7"/>
      <c r="AB965" s="7"/>
    </row>
    <row r="966" spans="1:28" ht="15.75" customHeight="1">
      <c r="A966" s="3"/>
      <c r="B966" s="7"/>
      <c r="C966" s="3"/>
      <c r="D966" s="3"/>
      <c r="E966" s="3"/>
      <c r="F966" s="34"/>
      <c r="G966" s="34"/>
      <c r="H966" s="34"/>
      <c r="I966" s="7"/>
      <c r="J966" s="7"/>
      <c r="K966" s="7"/>
      <c r="L966" s="7"/>
      <c r="M966" s="7"/>
      <c r="N966" s="7"/>
      <c r="O966" s="7"/>
      <c r="P966" s="7"/>
      <c r="Q966" s="7"/>
      <c r="R966" s="7"/>
      <c r="S966" s="7"/>
      <c r="T966" s="7"/>
      <c r="U966" s="7"/>
      <c r="V966" s="7"/>
      <c r="W966" s="7"/>
      <c r="X966" s="7"/>
      <c r="Y966" s="7"/>
      <c r="Z966" s="7"/>
      <c r="AA966" s="7"/>
      <c r="AB966" s="7"/>
    </row>
  </sheetData>
  <mergeCells count="1">
    <mergeCell ref="C1:F1"/>
  </mergeCells>
  <pageMargins left="0.75" right="0.75" top="1" bottom="1" header="0" footer="0"/>
  <pageSetup orientation="landscape"/>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30420-1D81-4BC5-BAC1-6E5676461EF2}">
  <dimension ref="A1:DR668"/>
  <sheetViews>
    <sheetView topLeftCell="A61" zoomScale="70" zoomScaleNormal="70" workbookViewId="0">
      <selection activeCell="K100" sqref="K100"/>
    </sheetView>
  </sheetViews>
  <sheetFormatPr defaultColWidth="11.5546875" defaultRowHeight="15"/>
  <cols>
    <col min="1" max="1" width="20" customWidth="1"/>
    <col min="2" max="2" width="20" hidden="1" customWidth="1"/>
    <col min="3" max="3" width="15.88671875" customWidth="1"/>
    <col min="8" max="8" width="16.109375" customWidth="1"/>
    <col min="9" max="9" width="14.33203125" hidden="1" customWidth="1"/>
    <col min="10" max="10" width="14.33203125" customWidth="1"/>
    <col min="11" max="11" width="11.5546875" style="2066"/>
  </cols>
  <sheetData>
    <row r="1" spans="1:122" ht="141.94999999999999" customHeight="1" thickBot="1">
      <c r="A1" s="944"/>
      <c r="B1" s="944"/>
      <c r="C1" s="945"/>
      <c r="D1" s="2200" t="s">
        <v>5674</v>
      </c>
      <c r="E1" s="2201"/>
      <c r="F1" s="2201"/>
      <c r="G1" s="2201"/>
      <c r="H1" s="2201"/>
      <c r="I1" s="2201"/>
      <c r="J1" s="2065"/>
    </row>
    <row r="2" spans="1:122" ht="47.25" thickBot="1">
      <c r="A2" s="2003" t="s">
        <v>5506</v>
      </c>
      <c r="B2" s="2003" t="s">
        <v>5506</v>
      </c>
      <c r="C2" s="2004" t="s">
        <v>5517</v>
      </c>
      <c r="D2" s="2005" t="s">
        <v>5516</v>
      </c>
      <c r="E2" s="2005" t="s">
        <v>5502</v>
      </c>
      <c r="F2" s="2005" t="s">
        <v>5512</v>
      </c>
      <c r="G2" s="2005" t="s">
        <v>5507</v>
      </c>
      <c r="H2" s="2005" t="s">
        <v>8684</v>
      </c>
      <c r="I2" s="2006" t="s">
        <v>5515</v>
      </c>
      <c r="J2" s="2006" t="s">
        <v>5515</v>
      </c>
      <c r="K2" s="2067"/>
    </row>
    <row r="3" spans="1:122" s="1625" customFormat="1" ht="16.5" thickBot="1">
      <c r="A3" s="2007"/>
      <c r="B3" s="2007"/>
      <c r="C3" s="2008" t="s">
        <v>5505</v>
      </c>
      <c r="D3" s="2009" t="s">
        <v>5504</v>
      </c>
      <c r="E3" s="2009" t="s">
        <v>5503</v>
      </c>
      <c r="F3" s="2009" t="s">
        <v>5501</v>
      </c>
      <c r="G3" s="2009"/>
      <c r="H3" s="2010">
        <v>-0.2</v>
      </c>
      <c r="I3" s="2011" t="s">
        <v>5514</v>
      </c>
      <c r="J3" s="2011" t="s">
        <v>5514</v>
      </c>
      <c r="K3" s="2067"/>
    </row>
    <row r="4" spans="1:122" s="1625" customFormat="1" ht="39" customHeight="1" thickBot="1">
      <c r="A4" s="2057" t="s">
        <v>9536</v>
      </c>
      <c r="B4" s="2052"/>
      <c r="C4" s="2053"/>
      <c r="D4" s="2054"/>
      <c r="E4" s="2054"/>
      <c r="F4" s="2054"/>
      <c r="G4" s="2054"/>
      <c r="H4" s="2055"/>
      <c r="I4" s="2056"/>
      <c r="J4" s="2056"/>
      <c r="K4" s="2067"/>
    </row>
    <row r="5" spans="1:122" s="1991" customFormat="1" ht="18" customHeight="1">
      <c r="A5" s="1980" t="str">
        <f>_xlfn.CONCAT("PODEM-",B5)</f>
        <v>PODEM-504-1000709</v>
      </c>
      <c r="B5" s="1980" t="s">
        <v>9488</v>
      </c>
      <c r="C5" s="2170" t="s">
        <v>9486</v>
      </c>
      <c r="D5" s="2172">
        <v>125</v>
      </c>
      <c r="E5" s="2196" t="s">
        <v>9487</v>
      </c>
      <c r="F5" s="1981">
        <v>0</v>
      </c>
      <c r="G5" s="2177" t="s">
        <v>5508</v>
      </c>
      <c r="H5" s="1982">
        <f>J5*0.8</f>
        <v>1129.00128</v>
      </c>
      <c r="I5" s="1983">
        <v>1350.48</v>
      </c>
      <c r="J5" s="1983">
        <v>1411.2515999999998</v>
      </c>
      <c r="K5" s="2067"/>
      <c r="L5" s="1625"/>
      <c r="M5" s="1625"/>
      <c r="N5" s="1625"/>
      <c r="O5" s="1625"/>
      <c r="P5" s="1625"/>
      <c r="Q5" s="1625"/>
      <c r="R5" s="1625"/>
      <c r="S5" s="1625"/>
      <c r="T5" s="1625"/>
      <c r="U5" s="1625"/>
      <c r="V5" s="1625"/>
      <c r="W5" s="1625"/>
      <c r="X5" s="1625"/>
      <c r="Y5" s="1625"/>
      <c r="Z5" s="1625"/>
      <c r="AA5" s="1625"/>
      <c r="AB5" s="1625"/>
      <c r="AC5" s="1625"/>
      <c r="AD5" s="1625"/>
      <c r="AE5" s="1625"/>
      <c r="AF5" s="1625"/>
      <c r="AG5" s="1625"/>
      <c r="AH5" s="1625"/>
      <c r="AI5" s="1625"/>
      <c r="AJ5" s="1625"/>
      <c r="AK5" s="1625"/>
      <c r="AL5" s="1625"/>
      <c r="AM5" s="1625"/>
      <c r="AN5" s="1625"/>
      <c r="AO5" s="1625"/>
      <c r="AP5" s="1625"/>
      <c r="AQ5" s="1625"/>
      <c r="AR5" s="1625"/>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c r="BP5" s="1625"/>
      <c r="BQ5" s="1625"/>
      <c r="BR5" s="1625"/>
      <c r="BS5" s="1625"/>
      <c r="BT5" s="1625"/>
      <c r="BU5" s="1625"/>
      <c r="BV5" s="1625"/>
      <c r="BW5" s="1625"/>
      <c r="BX5" s="1625"/>
      <c r="BY5" s="1625"/>
      <c r="BZ5" s="1625"/>
      <c r="CA5" s="1625"/>
      <c r="CB5" s="1625"/>
      <c r="CC5" s="1625"/>
      <c r="CD5" s="1625"/>
      <c r="CE5" s="1625"/>
      <c r="CF5" s="1625"/>
      <c r="CG5" s="1625"/>
      <c r="CH5" s="1625"/>
      <c r="CI5" s="1625"/>
      <c r="CJ5" s="1625"/>
      <c r="CK5" s="1625"/>
      <c r="CL5" s="1625"/>
      <c r="CM5" s="1625"/>
      <c r="CN5" s="1625"/>
      <c r="CO5" s="1625"/>
      <c r="CP5" s="1625"/>
      <c r="CQ5" s="1625"/>
      <c r="CR5" s="1625"/>
      <c r="CS5" s="1625"/>
      <c r="CT5" s="1625"/>
      <c r="CU5" s="1625"/>
      <c r="CV5" s="1625"/>
      <c r="CW5" s="1625"/>
      <c r="CX5" s="1625"/>
      <c r="CY5" s="1625"/>
      <c r="CZ5" s="1625"/>
      <c r="DA5" s="1625"/>
      <c r="DB5" s="1625"/>
      <c r="DC5" s="1625"/>
      <c r="DD5" s="1625"/>
      <c r="DE5" s="1625"/>
      <c r="DF5" s="1625"/>
      <c r="DG5" s="1625"/>
      <c r="DH5" s="1625"/>
      <c r="DI5" s="1625"/>
      <c r="DJ5" s="1625"/>
      <c r="DK5" s="1625"/>
      <c r="DL5" s="1625"/>
      <c r="DM5" s="1625"/>
      <c r="DN5" s="1625"/>
      <c r="DO5" s="1625"/>
      <c r="DP5" s="1625"/>
      <c r="DQ5" s="1625"/>
      <c r="DR5" s="1625"/>
    </row>
    <row r="6" spans="1:122" s="1625" customFormat="1" ht="18" customHeight="1">
      <c r="A6" s="940" t="str">
        <f t="shared" ref="A6:A20" si="0">_xlfn.CONCAT("PODEM-",B6)</f>
        <v>PODEM-504-1000710</v>
      </c>
      <c r="B6" s="940" t="s">
        <v>9489</v>
      </c>
      <c r="C6" s="2171"/>
      <c r="D6" s="2173"/>
      <c r="E6" s="2176"/>
      <c r="F6" s="938">
        <v>3</v>
      </c>
      <c r="G6" s="2178"/>
      <c r="H6" s="939">
        <f t="shared" ref="H6:H69" si="1">J6*0.8</f>
        <v>1142.6447999999998</v>
      </c>
      <c r="I6" s="1984">
        <v>1366.8</v>
      </c>
      <c r="J6" s="1984">
        <v>1428.3059999999998</v>
      </c>
      <c r="K6" s="2067"/>
    </row>
    <row r="7" spans="1:122" s="1625" customFormat="1" ht="18" customHeight="1">
      <c r="A7" s="940" t="str">
        <f t="shared" si="0"/>
        <v>PODEM-504-1000711</v>
      </c>
      <c r="B7" s="940" t="s">
        <v>9490</v>
      </c>
      <c r="C7" s="2171"/>
      <c r="D7" s="2173"/>
      <c r="E7" s="2176"/>
      <c r="F7" s="938">
        <v>6</v>
      </c>
      <c r="G7" s="2178"/>
      <c r="H7" s="939">
        <f t="shared" si="1"/>
        <v>1170.7845599999998</v>
      </c>
      <c r="I7" s="1984">
        <v>1400.46</v>
      </c>
      <c r="J7" s="1984">
        <v>1463.4806999999998</v>
      </c>
      <c r="K7" s="2067"/>
    </row>
    <row r="8" spans="1:122" s="1625" customFormat="1" ht="18" customHeight="1">
      <c r="A8" s="940" t="str">
        <f t="shared" si="0"/>
        <v>PODEM-504-1000712</v>
      </c>
      <c r="B8" s="940" t="s">
        <v>9491</v>
      </c>
      <c r="C8" s="2171"/>
      <c r="D8" s="2173"/>
      <c r="E8" s="2176"/>
      <c r="F8" s="938">
        <v>9</v>
      </c>
      <c r="G8" s="2178"/>
      <c r="H8" s="939">
        <f t="shared" si="1"/>
        <v>1201.4824800000001</v>
      </c>
      <c r="I8" s="1984">
        <v>1437.18</v>
      </c>
      <c r="J8" s="1984">
        <v>1501.8531</v>
      </c>
      <c r="K8" s="2067"/>
    </row>
    <row r="9" spans="1:122" s="1625" customFormat="1" ht="18" customHeight="1">
      <c r="A9" s="940" t="str">
        <f t="shared" si="0"/>
        <v>PODEM-504-1000713</v>
      </c>
      <c r="B9" s="940" t="s">
        <v>9492</v>
      </c>
      <c r="C9" s="2171" t="s">
        <v>9486</v>
      </c>
      <c r="D9" s="2173"/>
      <c r="E9" s="2176" t="s">
        <v>9487</v>
      </c>
      <c r="F9" s="938">
        <v>0</v>
      </c>
      <c r="G9" s="2178" t="s">
        <v>5511</v>
      </c>
      <c r="H9" s="939">
        <f t="shared" si="1"/>
        <v>1144.35024</v>
      </c>
      <c r="I9" s="1984">
        <v>1368.84</v>
      </c>
      <c r="J9" s="1984">
        <v>1430.4377999999999</v>
      </c>
      <c r="K9" s="2067"/>
    </row>
    <row r="10" spans="1:122" s="1625" customFormat="1" ht="18" customHeight="1">
      <c r="A10" s="940" t="str">
        <f t="shared" si="0"/>
        <v>PODEM-504-1000714</v>
      </c>
      <c r="B10" s="940" t="s">
        <v>9493</v>
      </c>
      <c r="C10" s="2171"/>
      <c r="D10" s="2173"/>
      <c r="E10" s="2176"/>
      <c r="F10" s="938">
        <v>3</v>
      </c>
      <c r="G10" s="2178"/>
      <c r="H10" s="939">
        <f t="shared" si="1"/>
        <v>1157.9937600000001</v>
      </c>
      <c r="I10" s="1984">
        <v>1385.16</v>
      </c>
      <c r="J10" s="1984">
        <v>1447.4921999999999</v>
      </c>
      <c r="K10" s="2067"/>
    </row>
    <row r="11" spans="1:122" s="1625" customFormat="1" ht="18" customHeight="1">
      <c r="A11" s="940" t="str">
        <f t="shared" si="0"/>
        <v>PODEM-504-1000715</v>
      </c>
      <c r="B11" s="940" t="s">
        <v>9494</v>
      </c>
      <c r="C11" s="2171"/>
      <c r="D11" s="2173"/>
      <c r="E11" s="2176"/>
      <c r="F11" s="938">
        <v>6</v>
      </c>
      <c r="G11" s="2178"/>
      <c r="H11" s="939">
        <f t="shared" si="1"/>
        <v>1186.1335200000001</v>
      </c>
      <c r="I11" s="1984">
        <v>1418.82</v>
      </c>
      <c r="J11" s="1984">
        <v>1482.6668999999999</v>
      </c>
      <c r="K11" s="2067"/>
    </row>
    <row r="12" spans="1:122" s="1625" customFormat="1" ht="18" customHeight="1">
      <c r="A12" s="940" t="str">
        <f t="shared" si="0"/>
        <v>PODEM-504-1000716</v>
      </c>
      <c r="B12" s="940" t="s">
        <v>9495</v>
      </c>
      <c r="C12" s="2171"/>
      <c r="D12" s="2173"/>
      <c r="E12" s="2176"/>
      <c r="F12" s="938">
        <v>9</v>
      </c>
      <c r="G12" s="2178"/>
      <c r="H12" s="939">
        <f t="shared" si="1"/>
        <v>1216.8314399999999</v>
      </c>
      <c r="I12" s="1984">
        <v>1455.54</v>
      </c>
      <c r="J12" s="1984">
        <v>1521.0392999999999</v>
      </c>
      <c r="K12" s="2067"/>
    </row>
    <row r="13" spans="1:122" s="1625" customFormat="1" ht="18" customHeight="1">
      <c r="A13" s="940" t="str">
        <f t="shared" si="0"/>
        <v>PODEM-504-1000717</v>
      </c>
      <c r="B13" s="940" t="s">
        <v>9496</v>
      </c>
      <c r="C13" s="2171" t="s">
        <v>9486</v>
      </c>
      <c r="D13" s="2173"/>
      <c r="E13" s="2176" t="s">
        <v>9487</v>
      </c>
      <c r="F13" s="938">
        <v>0</v>
      </c>
      <c r="G13" s="2178" t="s">
        <v>5510</v>
      </c>
      <c r="H13" s="939">
        <f t="shared" si="1"/>
        <v>1279.93272</v>
      </c>
      <c r="I13" s="1984">
        <v>1531.02</v>
      </c>
      <c r="J13" s="1984">
        <v>1599.9159</v>
      </c>
      <c r="K13" s="2067"/>
    </row>
    <row r="14" spans="1:122" s="1625" customFormat="1" ht="18" customHeight="1">
      <c r="A14" s="940" t="str">
        <f t="shared" si="0"/>
        <v>PODEM-504-1000718</v>
      </c>
      <c r="B14" s="940" t="s">
        <v>9497</v>
      </c>
      <c r="C14" s="2171"/>
      <c r="D14" s="2173"/>
      <c r="E14" s="2176"/>
      <c r="F14" s="938">
        <v>3</v>
      </c>
      <c r="G14" s="2178"/>
      <c r="H14" s="939">
        <f t="shared" si="1"/>
        <v>1293.5762399999999</v>
      </c>
      <c r="I14" s="1984">
        <v>1547.34</v>
      </c>
      <c r="J14" s="1984">
        <v>1616.9702999999997</v>
      </c>
      <c r="K14" s="2067"/>
    </row>
    <row r="15" spans="1:122" s="1625" customFormat="1" ht="18" customHeight="1">
      <c r="A15" s="940" t="str">
        <f t="shared" si="0"/>
        <v>PODEM-504-1000719</v>
      </c>
      <c r="B15" s="940" t="s">
        <v>9498</v>
      </c>
      <c r="C15" s="2171"/>
      <c r="D15" s="2173"/>
      <c r="E15" s="2176"/>
      <c r="F15" s="938">
        <v>6</v>
      </c>
      <c r="G15" s="2178"/>
      <c r="H15" s="939">
        <f t="shared" si="1"/>
        <v>1322.56872</v>
      </c>
      <c r="I15" s="1984">
        <v>1582.02</v>
      </c>
      <c r="J15" s="1984">
        <v>1653.2108999999998</v>
      </c>
      <c r="K15" s="2067"/>
    </row>
    <row r="16" spans="1:122" s="1625" customFormat="1" ht="18" customHeight="1">
      <c r="A16" s="940" t="str">
        <f t="shared" si="0"/>
        <v>PODEM-504-1000720</v>
      </c>
      <c r="B16" s="940" t="s">
        <v>9499</v>
      </c>
      <c r="C16" s="2171"/>
      <c r="D16" s="2173"/>
      <c r="E16" s="2176"/>
      <c r="F16" s="938">
        <v>9</v>
      </c>
      <c r="G16" s="2178"/>
      <c r="H16" s="939">
        <f t="shared" si="1"/>
        <v>1352.41392</v>
      </c>
      <c r="I16" s="1984">
        <v>1617.72</v>
      </c>
      <c r="J16" s="1984">
        <v>1690.5174</v>
      </c>
      <c r="K16" s="2067"/>
    </row>
    <row r="17" spans="1:122" s="1625" customFormat="1" ht="18" customHeight="1">
      <c r="A17" s="940" t="str">
        <f t="shared" si="0"/>
        <v>PODEM-504-1000721</v>
      </c>
      <c r="B17" s="940" t="s">
        <v>9500</v>
      </c>
      <c r="C17" s="2171" t="s">
        <v>9486</v>
      </c>
      <c r="D17" s="2173"/>
      <c r="E17" s="2176" t="s">
        <v>9487</v>
      </c>
      <c r="F17" s="938">
        <v>0</v>
      </c>
      <c r="G17" s="2178" t="s">
        <v>5509</v>
      </c>
      <c r="H17" s="939">
        <f t="shared" si="1"/>
        <v>1643.1914399999998</v>
      </c>
      <c r="I17" s="1984">
        <v>1965.54</v>
      </c>
      <c r="J17" s="1984">
        <v>2053.9892999999997</v>
      </c>
      <c r="K17" s="2067"/>
    </row>
    <row r="18" spans="1:122" s="1625" customFormat="1" ht="18" customHeight="1">
      <c r="A18" s="940" t="str">
        <f t="shared" si="0"/>
        <v>PODEM-504-1000722</v>
      </c>
      <c r="B18" s="940" t="s">
        <v>9501</v>
      </c>
      <c r="C18" s="2171"/>
      <c r="D18" s="2173"/>
      <c r="E18" s="2176"/>
      <c r="F18" s="938">
        <v>3</v>
      </c>
      <c r="G18" s="2178"/>
      <c r="H18" s="939">
        <f t="shared" si="1"/>
        <v>1656.8349600000001</v>
      </c>
      <c r="I18" s="1984">
        <v>1981.8600000000001</v>
      </c>
      <c r="J18" s="1984">
        <v>2071.0437000000002</v>
      </c>
      <c r="K18" s="2067"/>
    </row>
    <row r="19" spans="1:122" s="1625" customFormat="1" ht="18" customHeight="1">
      <c r="A19" s="940" t="str">
        <f t="shared" si="0"/>
        <v>PODEM-504-1000723</v>
      </c>
      <c r="B19" s="940" t="s">
        <v>9502</v>
      </c>
      <c r="C19" s="2171"/>
      <c r="D19" s="2173"/>
      <c r="E19" s="2176"/>
      <c r="F19" s="938">
        <v>6</v>
      </c>
      <c r="G19" s="2178"/>
      <c r="H19" s="939">
        <f t="shared" si="1"/>
        <v>1684.9747199999999</v>
      </c>
      <c r="I19" s="1984">
        <v>2015.52</v>
      </c>
      <c r="J19" s="1984">
        <v>2106.2183999999997</v>
      </c>
      <c r="K19" s="2067"/>
    </row>
    <row r="20" spans="1:122" s="1992" customFormat="1" ht="18.75" customHeight="1" thickBot="1">
      <c r="A20" s="941" t="str">
        <f t="shared" si="0"/>
        <v>PODEM-504-1000724</v>
      </c>
      <c r="B20" s="941" t="s">
        <v>9503</v>
      </c>
      <c r="C20" s="2182"/>
      <c r="D20" s="2174"/>
      <c r="E20" s="2183"/>
      <c r="F20" s="942">
        <v>9</v>
      </c>
      <c r="G20" s="2184"/>
      <c r="H20" s="943">
        <f t="shared" si="1"/>
        <v>1715.67264</v>
      </c>
      <c r="I20" s="1993">
        <v>2052.2400000000002</v>
      </c>
      <c r="J20" s="1993">
        <v>2144.5907999999999</v>
      </c>
      <c r="K20" s="2067"/>
      <c r="L20" s="1625"/>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c r="AN20" s="1625"/>
      <c r="AO20" s="1625"/>
      <c r="AP20" s="1625"/>
      <c r="AQ20" s="1625"/>
      <c r="AR20" s="1625"/>
      <c r="AS20" s="1625"/>
      <c r="AT20" s="1625"/>
      <c r="AU20" s="1625"/>
      <c r="AV20" s="1625"/>
      <c r="AW20" s="1625"/>
      <c r="AX20" s="1625"/>
      <c r="AY20" s="1625"/>
      <c r="AZ20" s="1625"/>
      <c r="BA20" s="1625"/>
      <c r="BB20" s="1625"/>
      <c r="BC20" s="1625"/>
      <c r="BD20" s="1625"/>
      <c r="BE20" s="1625"/>
      <c r="BF20" s="1625"/>
      <c r="BG20" s="1625"/>
      <c r="BH20" s="1625"/>
      <c r="BI20" s="1625"/>
      <c r="BJ20" s="1625"/>
      <c r="BK20" s="1625"/>
      <c r="BL20" s="1625"/>
      <c r="BM20" s="1625"/>
      <c r="BN20" s="1625"/>
      <c r="BO20" s="1625"/>
      <c r="BP20" s="1625"/>
      <c r="BQ20" s="1625"/>
      <c r="BR20" s="1625"/>
      <c r="BS20" s="1625"/>
      <c r="BT20" s="1625"/>
      <c r="BU20" s="1625"/>
      <c r="BV20" s="1625"/>
      <c r="BW20" s="1625"/>
      <c r="BX20" s="1625"/>
      <c r="BY20" s="1625"/>
      <c r="BZ20" s="1625"/>
      <c r="CA20" s="1625"/>
      <c r="CB20" s="1625"/>
      <c r="CC20" s="1625"/>
      <c r="CD20" s="1625"/>
      <c r="CE20" s="1625"/>
      <c r="CF20" s="1625"/>
      <c r="CG20" s="1625"/>
      <c r="CH20" s="1625"/>
      <c r="CI20" s="1625"/>
      <c r="CJ20" s="1625"/>
      <c r="CK20" s="1625"/>
      <c r="CL20" s="1625"/>
      <c r="CM20" s="1625"/>
      <c r="CN20" s="1625"/>
      <c r="CO20" s="1625"/>
      <c r="CP20" s="1625"/>
      <c r="CQ20" s="1625"/>
      <c r="CR20" s="1625"/>
      <c r="CS20" s="1625"/>
      <c r="CT20" s="1625"/>
      <c r="CU20" s="1625"/>
      <c r="CV20" s="1625"/>
      <c r="CW20" s="1625"/>
      <c r="CX20" s="1625"/>
      <c r="CY20" s="1625"/>
      <c r="CZ20" s="1625"/>
      <c r="DA20" s="1625"/>
      <c r="DB20" s="1625"/>
      <c r="DC20" s="1625"/>
      <c r="DD20" s="1625"/>
      <c r="DE20" s="1625"/>
      <c r="DF20" s="1625"/>
      <c r="DG20" s="1625"/>
      <c r="DH20" s="1625"/>
      <c r="DI20" s="1625"/>
      <c r="DJ20" s="1625"/>
      <c r="DK20" s="1625"/>
      <c r="DL20" s="1625"/>
      <c r="DM20" s="1625"/>
      <c r="DN20" s="1625"/>
      <c r="DO20" s="1625"/>
      <c r="DP20" s="1625"/>
      <c r="DQ20" s="1625"/>
      <c r="DR20" s="1625"/>
    </row>
    <row r="21" spans="1:122" s="1991" customFormat="1" ht="18" customHeight="1">
      <c r="A21" s="1980" t="str">
        <f>_xlfn.CONCAT("PODEM-",B21)</f>
        <v>PODEM-504-1000725</v>
      </c>
      <c r="B21" s="1980" t="s">
        <v>9504</v>
      </c>
      <c r="C21" s="2170" t="s">
        <v>9486</v>
      </c>
      <c r="D21" s="2172">
        <v>250</v>
      </c>
      <c r="E21" s="2196" t="s">
        <v>9487</v>
      </c>
      <c r="F21" s="1981">
        <v>0</v>
      </c>
      <c r="G21" s="2177" t="s">
        <v>5508</v>
      </c>
      <c r="H21" s="1982">
        <f t="shared" si="1"/>
        <v>1129.00128</v>
      </c>
      <c r="I21" s="1983">
        <v>1350.48</v>
      </c>
      <c r="J21" s="1983">
        <v>1411.2515999999998</v>
      </c>
      <c r="K21" s="2067"/>
      <c r="L21" s="1625"/>
      <c r="M21" s="1625"/>
      <c r="N21" s="1625"/>
      <c r="O21" s="1625"/>
      <c r="P21" s="1625"/>
      <c r="Q21" s="1625"/>
      <c r="R21" s="1625"/>
      <c r="S21" s="1625"/>
      <c r="T21" s="1625"/>
      <c r="U21" s="1625"/>
      <c r="V21" s="1625"/>
      <c r="W21" s="1625"/>
      <c r="X21" s="1625"/>
      <c r="Y21" s="1625"/>
      <c r="Z21" s="1625"/>
      <c r="AA21" s="1625"/>
      <c r="AB21" s="1625"/>
      <c r="AC21" s="1625"/>
      <c r="AD21" s="1625"/>
      <c r="AE21" s="1625"/>
      <c r="AF21" s="1625"/>
      <c r="AG21" s="1625"/>
      <c r="AH21" s="1625"/>
      <c r="AI21" s="1625"/>
      <c r="AJ21" s="1625"/>
      <c r="AK21" s="1625"/>
      <c r="AL21" s="1625"/>
      <c r="AM21" s="1625"/>
      <c r="AN21" s="1625"/>
      <c r="AO21" s="1625"/>
      <c r="AP21" s="1625"/>
      <c r="AQ21" s="1625"/>
      <c r="AR21" s="1625"/>
      <c r="AS21" s="1625"/>
      <c r="AT21" s="1625"/>
      <c r="AU21" s="1625"/>
      <c r="AV21" s="1625"/>
      <c r="AW21" s="1625"/>
      <c r="AX21" s="1625"/>
      <c r="AY21" s="1625"/>
      <c r="AZ21" s="1625"/>
      <c r="BA21" s="1625"/>
      <c r="BB21" s="1625"/>
      <c r="BC21" s="1625"/>
      <c r="BD21" s="1625"/>
      <c r="BE21" s="1625"/>
      <c r="BF21" s="1625"/>
      <c r="BG21" s="1625"/>
      <c r="BH21" s="1625"/>
      <c r="BI21" s="1625"/>
      <c r="BJ21" s="1625"/>
      <c r="BK21" s="1625"/>
      <c r="BL21" s="1625"/>
      <c r="BM21" s="1625"/>
      <c r="BN21" s="1625"/>
      <c r="BO21" s="1625"/>
      <c r="BP21" s="1625"/>
      <c r="BQ21" s="1625"/>
      <c r="BR21" s="1625"/>
      <c r="BS21" s="1625"/>
      <c r="BT21" s="1625"/>
      <c r="BU21" s="1625"/>
      <c r="BV21" s="1625"/>
      <c r="BW21" s="1625"/>
      <c r="BX21" s="1625"/>
      <c r="BY21" s="1625"/>
      <c r="BZ21" s="1625"/>
      <c r="CA21" s="1625"/>
      <c r="CB21" s="1625"/>
      <c r="CC21" s="1625"/>
      <c r="CD21" s="1625"/>
      <c r="CE21" s="1625"/>
      <c r="CF21" s="1625"/>
      <c r="CG21" s="1625"/>
      <c r="CH21" s="1625"/>
      <c r="CI21" s="1625"/>
      <c r="CJ21" s="1625"/>
      <c r="CK21" s="1625"/>
      <c r="CL21" s="1625"/>
      <c r="CM21" s="1625"/>
      <c r="CN21" s="1625"/>
      <c r="CO21" s="1625"/>
      <c r="CP21" s="1625"/>
      <c r="CQ21" s="1625"/>
      <c r="CR21" s="1625"/>
      <c r="CS21" s="1625"/>
      <c r="CT21" s="1625"/>
      <c r="CU21" s="1625"/>
      <c r="CV21" s="1625"/>
      <c r="CW21" s="1625"/>
      <c r="CX21" s="1625"/>
      <c r="CY21" s="1625"/>
      <c r="CZ21" s="1625"/>
      <c r="DA21" s="1625"/>
      <c r="DB21" s="1625"/>
      <c r="DC21" s="1625"/>
      <c r="DD21" s="1625"/>
      <c r="DE21" s="1625"/>
      <c r="DF21" s="1625"/>
      <c r="DG21" s="1625"/>
      <c r="DH21" s="1625"/>
      <c r="DI21" s="1625"/>
      <c r="DJ21" s="1625"/>
      <c r="DK21" s="1625"/>
      <c r="DL21" s="1625"/>
      <c r="DM21" s="1625"/>
      <c r="DN21" s="1625"/>
      <c r="DO21" s="1625"/>
      <c r="DP21" s="1625"/>
      <c r="DQ21" s="1625"/>
      <c r="DR21" s="1625"/>
    </row>
    <row r="22" spans="1:122" s="1625" customFormat="1" ht="18" customHeight="1">
      <c r="A22" s="940" t="str">
        <f t="shared" ref="A22:A36" si="2">_xlfn.CONCAT("PODEM-",B22)</f>
        <v>PODEM-504-1000726</v>
      </c>
      <c r="B22" s="940" t="s">
        <v>9505</v>
      </c>
      <c r="C22" s="2171"/>
      <c r="D22" s="2173"/>
      <c r="E22" s="2176"/>
      <c r="F22" s="938">
        <v>3</v>
      </c>
      <c r="G22" s="2178"/>
      <c r="H22" s="939">
        <f t="shared" si="1"/>
        <v>1142.6447999999998</v>
      </c>
      <c r="I22" s="1984">
        <v>1366.8</v>
      </c>
      <c r="J22" s="1984">
        <v>1428.3059999999998</v>
      </c>
      <c r="K22" s="2067"/>
    </row>
    <row r="23" spans="1:122" s="1625" customFormat="1" ht="18" customHeight="1">
      <c r="A23" s="940" t="str">
        <f t="shared" si="2"/>
        <v>PODEM-504-1000727</v>
      </c>
      <c r="B23" s="940" t="s">
        <v>9506</v>
      </c>
      <c r="C23" s="2171"/>
      <c r="D23" s="2173"/>
      <c r="E23" s="2176"/>
      <c r="F23" s="938">
        <v>6</v>
      </c>
      <c r="G23" s="2178"/>
      <c r="H23" s="939">
        <f t="shared" si="1"/>
        <v>1170.7845599999998</v>
      </c>
      <c r="I23" s="1984">
        <v>1400.46</v>
      </c>
      <c r="J23" s="1984">
        <v>1463.4806999999998</v>
      </c>
      <c r="K23" s="2067"/>
    </row>
    <row r="24" spans="1:122" s="1625" customFormat="1" ht="18" customHeight="1">
      <c r="A24" s="940" t="str">
        <f t="shared" si="2"/>
        <v>PODEM-504-1000728</v>
      </c>
      <c r="B24" s="940" t="s">
        <v>9507</v>
      </c>
      <c r="C24" s="2171"/>
      <c r="D24" s="2173"/>
      <c r="E24" s="2176"/>
      <c r="F24" s="938">
        <v>9</v>
      </c>
      <c r="G24" s="2178"/>
      <c r="H24" s="939">
        <f t="shared" si="1"/>
        <v>1201.4824800000001</v>
      </c>
      <c r="I24" s="1984">
        <v>1437.18</v>
      </c>
      <c r="J24" s="1984">
        <v>1501.8531</v>
      </c>
      <c r="K24" s="2067"/>
    </row>
    <row r="25" spans="1:122" s="1625" customFormat="1" ht="18" customHeight="1">
      <c r="A25" s="940" t="str">
        <f t="shared" si="2"/>
        <v>PODEM-504-1000729</v>
      </c>
      <c r="B25" s="940" t="s">
        <v>9508</v>
      </c>
      <c r="C25" s="2171" t="s">
        <v>9486</v>
      </c>
      <c r="D25" s="2173"/>
      <c r="E25" s="2176" t="s">
        <v>9487</v>
      </c>
      <c r="F25" s="938">
        <v>0</v>
      </c>
      <c r="G25" s="2178" t="s">
        <v>5511</v>
      </c>
      <c r="H25" s="939">
        <f t="shared" si="1"/>
        <v>1144.35024</v>
      </c>
      <c r="I25" s="1984">
        <v>1368.84</v>
      </c>
      <c r="J25" s="1984">
        <v>1430.4377999999999</v>
      </c>
      <c r="K25" s="2067"/>
    </row>
    <row r="26" spans="1:122" s="1625" customFormat="1" ht="18" customHeight="1">
      <c r="A26" s="940" t="str">
        <f t="shared" si="2"/>
        <v>PODEM-504-1000730</v>
      </c>
      <c r="B26" s="940" t="s">
        <v>9509</v>
      </c>
      <c r="C26" s="2171"/>
      <c r="D26" s="2173"/>
      <c r="E26" s="2176"/>
      <c r="F26" s="938">
        <v>3</v>
      </c>
      <c r="G26" s="2178"/>
      <c r="H26" s="939">
        <f t="shared" si="1"/>
        <v>1157.9937600000001</v>
      </c>
      <c r="I26" s="1984">
        <v>1385.16</v>
      </c>
      <c r="J26" s="1984">
        <v>1447.4921999999999</v>
      </c>
      <c r="K26" s="2067"/>
    </row>
    <row r="27" spans="1:122" s="1625" customFormat="1" ht="18" customHeight="1">
      <c r="A27" s="940" t="str">
        <f t="shared" si="2"/>
        <v>PODEM-504-1000731</v>
      </c>
      <c r="B27" s="940" t="s">
        <v>9510</v>
      </c>
      <c r="C27" s="2171"/>
      <c r="D27" s="2173"/>
      <c r="E27" s="2176"/>
      <c r="F27" s="938">
        <v>6</v>
      </c>
      <c r="G27" s="2178"/>
      <c r="H27" s="939">
        <f t="shared" si="1"/>
        <v>1186.1335200000001</v>
      </c>
      <c r="I27" s="1984">
        <v>1418.82</v>
      </c>
      <c r="J27" s="1984">
        <v>1482.6668999999999</v>
      </c>
      <c r="K27" s="2067"/>
    </row>
    <row r="28" spans="1:122" s="1625" customFormat="1" ht="18" customHeight="1">
      <c r="A28" s="940" t="str">
        <f t="shared" si="2"/>
        <v>PODEM-504-1000732</v>
      </c>
      <c r="B28" s="940" t="s">
        <v>9511</v>
      </c>
      <c r="C28" s="2171"/>
      <c r="D28" s="2173"/>
      <c r="E28" s="2176"/>
      <c r="F28" s="938">
        <v>9</v>
      </c>
      <c r="G28" s="2178"/>
      <c r="H28" s="939">
        <f t="shared" si="1"/>
        <v>1216.8314399999999</v>
      </c>
      <c r="I28" s="1984">
        <v>1455.54</v>
      </c>
      <c r="J28" s="1984">
        <v>1521.0392999999999</v>
      </c>
      <c r="K28" s="2067"/>
    </row>
    <row r="29" spans="1:122" s="1625" customFormat="1" ht="18" customHeight="1">
      <c r="A29" s="940" t="str">
        <f t="shared" si="2"/>
        <v>PODEM-504-1000733</v>
      </c>
      <c r="B29" s="940" t="s">
        <v>9512</v>
      </c>
      <c r="C29" s="2171" t="s">
        <v>9486</v>
      </c>
      <c r="D29" s="2173"/>
      <c r="E29" s="2176" t="s">
        <v>9487</v>
      </c>
      <c r="F29" s="938">
        <v>0</v>
      </c>
      <c r="G29" s="2178" t="s">
        <v>5510</v>
      </c>
      <c r="H29" s="939">
        <f t="shared" si="1"/>
        <v>1279.93272</v>
      </c>
      <c r="I29" s="1984">
        <v>1531.02</v>
      </c>
      <c r="J29" s="1984">
        <v>1599.9159</v>
      </c>
      <c r="K29" s="2067"/>
    </row>
    <row r="30" spans="1:122" s="1625" customFormat="1" ht="18" customHeight="1">
      <c r="A30" s="940" t="str">
        <f t="shared" si="2"/>
        <v>PODEM-504-1000734</v>
      </c>
      <c r="B30" s="940" t="s">
        <v>9513</v>
      </c>
      <c r="C30" s="2171"/>
      <c r="D30" s="2173"/>
      <c r="E30" s="2176"/>
      <c r="F30" s="938">
        <v>3</v>
      </c>
      <c r="G30" s="2178"/>
      <c r="H30" s="939">
        <f t="shared" si="1"/>
        <v>1293.5762399999999</v>
      </c>
      <c r="I30" s="1984">
        <v>1547.34</v>
      </c>
      <c r="J30" s="1984">
        <v>1616.9702999999997</v>
      </c>
      <c r="K30" s="2067"/>
    </row>
    <row r="31" spans="1:122" s="1625" customFormat="1" ht="18" customHeight="1">
      <c r="A31" s="940" t="str">
        <f t="shared" si="2"/>
        <v>PODEM-504-1000735</v>
      </c>
      <c r="B31" s="940" t="s">
        <v>9514</v>
      </c>
      <c r="C31" s="2171"/>
      <c r="D31" s="2173"/>
      <c r="E31" s="2176"/>
      <c r="F31" s="938">
        <v>6</v>
      </c>
      <c r="G31" s="2178"/>
      <c r="H31" s="939">
        <f t="shared" si="1"/>
        <v>1322.56872</v>
      </c>
      <c r="I31" s="1984">
        <v>1582.02</v>
      </c>
      <c r="J31" s="1984">
        <v>1653.2108999999998</v>
      </c>
      <c r="K31" s="2067"/>
    </row>
    <row r="32" spans="1:122" s="1625" customFormat="1" ht="18" customHeight="1">
      <c r="A32" s="940" t="str">
        <f t="shared" si="2"/>
        <v>PODEM-504-1000736</v>
      </c>
      <c r="B32" s="940" t="s">
        <v>9515</v>
      </c>
      <c r="C32" s="2171"/>
      <c r="D32" s="2173"/>
      <c r="E32" s="2176"/>
      <c r="F32" s="938">
        <v>9</v>
      </c>
      <c r="G32" s="2178"/>
      <c r="H32" s="939">
        <f t="shared" si="1"/>
        <v>1352.41392</v>
      </c>
      <c r="I32" s="1984">
        <v>1617.72</v>
      </c>
      <c r="J32" s="1984">
        <v>1690.5174</v>
      </c>
      <c r="K32" s="2067"/>
    </row>
    <row r="33" spans="1:73" s="1625" customFormat="1" ht="18" customHeight="1">
      <c r="A33" s="940" t="str">
        <f t="shared" si="2"/>
        <v>PODEM-504-1000737</v>
      </c>
      <c r="B33" s="940" t="s">
        <v>9516</v>
      </c>
      <c r="C33" s="2171" t="s">
        <v>9486</v>
      </c>
      <c r="D33" s="2173"/>
      <c r="E33" s="2176" t="s">
        <v>9487</v>
      </c>
      <c r="F33" s="938">
        <v>0</v>
      </c>
      <c r="G33" s="2178" t="s">
        <v>5509</v>
      </c>
      <c r="H33" s="939">
        <f t="shared" si="1"/>
        <v>1643.1914399999998</v>
      </c>
      <c r="I33" s="1984">
        <v>1965.54</v>
      </c>
      <c r="J33" s="1984">
        <v>2053.9892999999997</v>
      </c>
      <c r="K33" s="2067"/>
    </row>
    <row r="34" spans="1:73" s="1625" customFormat="1" ht="18" customHeight="1">
      <c r="A34" s="940" t="str">
        <f t="shared" si="2"/>
        <v>PODEM-504-1000738</v>
      </c>
      <c r="B34" s="940" t="s">
        <v>9517</v>
      </c>
      <c r="C34" s="2171"/>
      <c r="D34" s="2173"/>
      <c r="E34" s="2176"/>
      <c r="F34" s="938">
        <v>3</v>
      </c>
      <c r="G34" s="2178"/>
      <c r="H34" s="939">
        <f t="shared" si="1"/>
        <v>1656.8349600000001</v>
      </c>
      <c r="I34" s="1984">
        <v>1981.8600000000001</v>
      </c>
      <c r="J34" s="1984">
        <v>2071.0437000000002</v>
      </c>
      <c r="K34" s="2067"/>
    </row>
    <row r="35" spans="1:73" s="1625" customFormat="1" ht="18" customHeight="1">
      <c r="A35" s="940" t="str">
        <f t="shared" si="2"/>
        <v>PODEM-504-1000739</v>
      </c>
      <c r="B35" s="940" t="s">
        <v>9518</v>
      </c>
      <c r="C35" s="2171"/>
      <c r="D35" s="2173"/>
      <c r="E35" s="2176"/>
      <c r="F35" s="938">
        <v>6</v>
      </c>
      <c r="G35" s="2178"/>
      <c r="H35" s="939">
        <f t="shared" si="1"/>
        <v>1684.9747199999999</v>
      </c>
      <c r="I35" s="1984">
        <v>2015.52</v>
      </c>
      <c r="J35" s="1984">
        <v>2106.2183999999997</v>
      </c>
      <c r="K35" s="2067"/>
    </row>
    <row r="36" spans="1:73" s="1992" customFormat="1" ht="18.75" customHeight="1" thickBot="1">
      <c r="A36" s="941" t="str">
        <f t="shared" si="2"/>
        <v>PODEM-504-1000740</v>
      </c>
      <c r="B36" s="941" t="s">
        <v>9519</v>
      </c>
      <c r="C36" s="2182"/>
      <c r="D36" s="2174"/>
      <c r="E36" s="2183"/>
      <c r="F36" s="942">
        <v>9</v>
      </c>
      <c r="G36" s="2184"/>
      <c r="H36" s="943">
        <f t="shared" si="1"/>
        <v>1715.67264</v>
      </c>
      <c r="I36" s="1993">
        <v>2052.2400000000002</v>
      </c>
      <c r="J36" s="1993">
        <v>2144.5907999999999</v>
      </c>
      <c r="K36" s="2067"/>
      <c r="L36" s="1625"/>
      <c r="M36" s="1625"/>
      <c r="N36" s="1625"/>
      <c r="O36" s="1625"/>
      <c r="P36" s="1625"/>
      <c r="Q36" s="1625"/>
      <c r="R36" s="1625"/>
      <c r="S36" s="1625"/>
      <c r="T36" s="1625"/>
      <c r="U36" s="1625"/>
      <c r="V36" s="1625"/>
      <c r="W36" s="1625"/>
      <c r="X36" s="1625"/>
      <c r="Y36" s="1625"/>
      <c r="Z36" s="1625"/>
      <c r="AA36" s="1625"/>
      <c r="AB36" s="1625"/>
      <c r="AC36" s="1625"/>
      <c r="AD36" s="1625"/>
      <c r="AE36" s="1625"/>
      <c r="AF36" s="1625"/>
      <c r="AG36" s="1625"/>
      <c r="AH36" s="1625"/>
      <c r="AI36" s="1625"/>
      <c r="AJ36" s="1625"/>
      <c r="AK36" s="1625"/>
      <c r="AL36" s="1625"/>
      <c r="AM36" s="1625"/>
      <c r="AN36" s="1625"/>
      <c r="AO36" s="1625"/>
      <c r="AP36" s="1625"/>
      <c r="AQ36" s="1625"/>
      <c r="AR36" s="1625"/>
      <c r="AS36" s="1625"/>
      <c r="AT36" s="1625"/>
      <c r="AU36" s="1625"/>
      <c r="AV36" s="1625"/>
      <c r="AW36" s="1625"/>
      <c r="AX36" s="1625"/>
      <c r="AY36" s="1625"/>
      <c r="AZ36" s="1625"/>
      <c r="BA36" s="1625"/>
      <c r="BB36" s="1625"/>
      <c r="BC36" s="1625"/>
      <c r="BD36" s="1625"/>
      <c r="BE36" s="1625"/>
      <c r="BF36" s="1625"/>
      <c r="BG36" s="1625"/>
      <c r="BH36" s="1625"/>
      <c r="BI36" s="1625"/>
      <c r="BJ36" s="1625"/>
      <c r="BK36" s="1625"/>
      <c r="BL36" s="1625"/>
      <c r="BM36" s="1625"/>
      <c r="BN36" s="1625"/>
      <c r="BO36" s="1625"/>
      <c r="BP36" s="1625"/>
      <c r="BQ36" s="1625"/>
      <c r="BR36" s="1625"/>
      <c r="BS36" s="1625"/>
      <c r="BT36" s="1625"/>
      <c r="BU36" s="1625"/>
    </row>
    <row r="37" spans="1:73" s="1991" customFormat="1" ht="18" customHeight="1">
      <c r="A37" s="1980" t="str">
        <f>_xlfn.CONCAT("PODEM-",B37)</f>
        <v>PODEM-504-1000661</v>
      </c>
      <c r="B37" s="1980" t="s">
        <v>9520</v>
      </c>
      <c r="C37" s="2170" t="s">
        <v>9486</v>
      </c>
      <c r="D37" s="2172">
        <v>500</v>
      </c>
      <c r="E37" s="2196" t="s">
        <v>9487</v>
      </c>
      <c r="F37" s="1981">
        <v>0</v>
      </c>
      <c r="G37" s="2177" t="s">
        <v>5508</v>
      </c>
      <c r="H37" s="1982">
        <f t="shared" si="1"/>
        <v>1162.2573600000001</v>
      </c>
      <c r="I37" s="1983">
        <v>1390.26</v>
      </c>
      <c r="J37" s="1983">
        <v>1452.8217</v>
      </c>
      <c r="K37" s="2067"/>
      <c r="L37" s="1625"/>
      <c r="M37" s="1625"/>
      <c r="N37" s="1625"/>
      <c r="O37" s="1625"/>
      <c r="P37" s="1625"/>
      <c r="Q37" s="1625"/>
      <c r="R37" s="1625"/>
      <c r="S37" s="1625"/>
      <c r="T37" s="1625"/>
      <c r="U37" s="1625"/>
      <c r="V37" s="1625"/>
      <c r="W37" s="1625"/>
      <c r="X37" s="1625"/>
      <c r="Y37" s="1625"/>
      <c r="Z37" s="1625"/>
      <c r="AA37" s="1625"/>
      <c r="AB37" s="1625"/>
      <c r="AC37" s="1625"/>
      <c r="AD37" s="1625"/>
      <c r="AE37" s="1625"/>
      <c r="AF37" s="1625"/>
      <c r="AG37" s="1625"/>
      <c r="AH37" s="1625"/>
      <c r="AI37" s="1625"/>
      <c r="AJ37" s="1625"/>
      <c r="AK37" s="1625"/>
      <c r="AL37" s="1625"/>
      <c r="AM37" s="1625"/>
      <c r="AN37" s="1625"/>
      <c r="AO37" s="1625"/>
      <c r="AP37" s="1625"/>
      <c r="AQ37" s="1625"/>
      <c r="AR37" s="1625"/>
      <c r="AS37" s="1625"/>
      <c r="AT37" s="1625"/>
      <c r="AU37" s="1625"/>
      <c r="AV37" s="1625"/>
      <c r="AW37" s="1625"/>
      <c r="AX37" s="1625"/>
      <c r="AY37" s="1625"/>
      <c r="AZ37" s="1625"/>
      <c r="BA37" s="1625"/>
      <c r="BB37" s="1625"/>
      <c r="BC37" s="1625"/>
      <c r="BD37" s="1625"/>
      <c r="BE37" s="1625"/>
      <c r="BF37" s="1625"/>
      <c r="BG37" s="1625"/>
      <c r="BH37" s="1625"/>
      <c r="BI37" s="1625"/>
      <c r="BJ37" s="1625"/>
      <c r="BK37" s="1625"/>
      <c r="BL37" s="1625"/>
      <c r="BM37" s="1625"/>
      <c r="BN37" s="1625"/>
      <c r="BO37" s="1625"/>
      <c r="BP37" s="1625"/>
      <c r="BQ37" s="1625"/>
      <c r="BR37" s="1625"/>
      <c r="BS37" s="1625"/>
      <c r="BT37" s="1625"/>
      <c r="BU37" s="1625"/>
    </row>
    <row r="38" spans="1:73" s="1625" customFormat="1" ht="18" customHeight="1">
      <c r="A38" s="940" t="str">
        <f t="shared" ref="A38:A52" si="3">_xlfn.CONCAT("PODEM-",B38)</f>
        <v>PODEM-504-1000662</v>
      </c>
      <c r="B38" s="940" t="s">
        <v>9521</v>
      </c>
      <c r="C38" s="2171"/>
      <c r="D38" s="2173"/>
      <c r="E38" s="2176"/>
      <c r="F38" s="938">
        <v>3</v>
      </c>
      <c r="G38" s="2178"/>
      <c r="H38" s="939">
        <f t="shared" si="1"/>
        <v>1175.9008799999999</v>
      </c>
      <c r="I38" s="1984">
        <v>1406.58</v>
      </c>
      <c r="J38" s="1984">
        <v>1469.8760999999997</v>
      </c>
      <c r="K38" s="2067"/>
    </row>
    <row r="39" spans="1:73" s="1625" customFormat="1" ht="18" customHeight="1">
      <c r="A39" s="940" t="str">
        <f t="shared" si="3"/>
        <v>PODEM-504-1000663</v>
      </c>
      <c r="B39" s="940" t="s">
        <v>9522</v>
      </c>
      <c r="C39" s="2171"/>
      <c r="D39" s="2173"/>
      <c r="E39" s="2176"/>
      <c r="F39" s="938">
        <v>6</v>
      </c>
      <c r="G39" s="2178"/>
      <c r="H39" s="939">
        <f t="shared" si="1"/>
        <v>1205.7460799999999</v>
      </c>
      <c r="I39" s="1984">
        <v>1442.28</v>
      </c>
      <c r="J39" s="1984">
        <v>1507.1825999999999</v>
      </c>
      <c r="K39" s="2067"/>
    </row>
    <row r="40" spans="1:73" s="1625" customFormat="1" ht="18" customHeight="1">
      <c r="A40" s="940" t="str">
        <f t="shared" si="3"/>
        <v>PODEM-504-1000664</v>
      </c>
      <c r="B40" s="940" t="s">
        <v>9523</v>
      </c>
      <c r="C40" s="2171"/>
      <c r="D40" s="2173"/>
      <c r="E40" s="2176"/>
      <c r="F40" s="938">
        <v>9</v>
      </c>
      <c r="G40" s="2178"/>
      <c r="H40" s="939">
        <f t="shared" si="1"/>
        <v>1236.444</v>
      </c>
      <c r="I40" s="1984">
        <v>1479</v>
      </c>
      <c r="J40" s="1984">
        <v>1545.5549999999998</v>
      </c>
      <c r="K40" s="2067"/>
    </row>
    <row r="41" spans="1:73" s="1625" customFormat="1" ht="18" customHeight="1">
      <c r="A41" s="940" t="str">
        <f t="shared" si="3"/>
        <v>PODEM-504-1000665</v>
      </c>
      <c r="B41" s="940" t="s">
        <v>9524</v>
      </c>
      <c r="C41" s="2171" t="s">
        <v>9486</v>
      </c>
      <c r="D41" s="2173"/>
      <c r="E41" s="2176" t="s">
        <v>9487</v>
      </c>
      <c r="F41" s="938">
        <v>0</v>
      </c>
      <c r="G41" s="2178" t="s">
        <v>5511</v>
      </c>
      <c r="H41" s="939">
        <f t="shared" si="1"/>
        <v>1177.6063200000001</v>
      </c>
      <c r="I41" s="1984">
        <v>1408.6200000000001</v>
      </c>
      <c r="J41" s="1984">
        <v>1472.0079000000001</v>
      </c>
      <c r="K41" s="2067"/>
    </row>
    <row r="42" spans="1:73" s="1625" customFormat="1" ht="18" customHeight="1">
      <c r="A42" s="940" t="str">
        <f t="shared" si="3"/>
        <v>PODEM-504-1000666</v>
      </c>
      <c r="B42" s="940" t="s">
        <v>9525</v>
      </c>
      <c r="C42" s="2171"/>
      <c r="D42" s="2173"/>
      <c r="E42" s="2176"/>
      <c r="F42" s="938">
        <v>3</v>
      </c>
      <c r="G42" s="2178"/>
      <c r="H42" s="939">
        <f t="shared" si="1"/>
        <v>1192.10256</v>
      </c>
      <c r="I42" s="1984">
        <v>1425.96</v>
      </c>
      <c r="J42" s="1984">
        <v>1490.1281999999999</v>
      </c>
      <c r="K42" s="2067"/>
    </row>
    <row r="43" spans="1:73" s="1625" customFormat="1" ht="18" customHeight="1">
      <c r="A43" s="940" t="str">
        <f t="shared" si="3"/>
        <v>PODEM-504-1000667</v>
      </c>
      <c r="B43" s="940" t="s">
        <v>9526</v>
      </c>
      <c r="C43" s="2171"/>
      <c r="D43" s="2173"/>
      <c r="E43" s="2176"/>
      <c r="F43" s="938">
        <v>6</v>
      </c>
      <c r="G43" s="2178"/>
      <c r="H43" s="939">
        <f t="shared" si="1"/>
        <v>1221.0950399999999</v>
      </c>
      <c r="I43" s="1984">
        <v>1460.64</v>
      </c>
      <c r="J43" s="1984">
        <v>1526.3688</v>
      </c>
      <c r="K43" s="2067"/>
    </row>
    <row r="44" spans="1:73" s="1625" customFormat="1" ht="18" customHeight="1">
      <c r="A44" s="940" t="str">
        <f t="shared" si="3"/>
        <v>PODEM-504-1000668</v>
      </c>
      <c r="B44" s="940" t="s">
        <v>9527</v>
      </c>
      <c r="C44" s="2171"/>
      <c r="D44" s="2173"/>
      <c r="E44" s="2176"/>
      <c r="F44" s="938">
        <v>9</v>
      </c>
      <c r="G44" s="2178"/>
      <c r="H44" s="939">
        <f t="shared" si="1"/>
        <v>1252.6456800000001</v>
      </c>
      <c r="I44" s="1984">
        <v>1498.38</v>
      </c>
      <c r="J44" s="1984">
        <v>1565.8071</v>
      </c>
      <c r="K44" s="2067"/>
    </row>
    <row r="45" spans="1:73" s="1625" customFormat="1" ht="18" customHeight="1">
      <c r="A45" s="940" t="str">
        <f t="shared" si="3"/>
        <v>PODEM-504-1000669</v>
      </c>
      <c r="B45" s="940" t="s">
        <v>9528</v>
      </c>
      <c r="C45" s="2171" t="s">
        <v>9486</v>
      </c>
      <c r="D45" s="2173"/>
      <c r="E45" s="2176" t="s">
        <v>9487</v>
      </c>
      <c r="F45" s="938">
        <v>0</v>
      </c>
      <c r="G45" s="2178" t="s">
        <v>5510</v>
      </c>
      <c r="H45" s="939">
        <f t="shared" si="1"/>
        <v>1318.30512</v>
      </c>
      <c r="I45" s="1984">
        <v>1576.92</v>
      </c>
      <c r="J45" s="1984">
        <v>1647.8814</v>
      </c>
      <c r="K45" s="2067"/>
    </row>
    <row r="46" spans="1:73" s="1625" customFormat="1" ht="18" customHeight="1">
      <c r="A46" s="940" t="str">
        <f t="shared" si="3"/>
        <v>PODEM-504-1000670</v>
      </c>
      <c r="B46" s="940" t="s">
        <v>9529</v>
      </c>
      <c r="C46" s="2171"/>
      <c r="D46" s="2173"/>
      <c r="E46" s="2176"/>
      <c r="F46" s="938">
        <v>3</v>
      </c>
      <c r="G46" s="2178"/>
      <c r="H46" s="939">
        <f t="shared" si="1"/>
        <v>1331.9486400000001</v>
      </c>
      <c r="I46" s="1984">
        <v>1593.24</v>
      </c>
      <c r="J46" s="1984">
        <v>1664.9358</v>
      </c>
      <c r="K46" s="2067"/>
    </row>
    <row r="47" spans="1:73" s="1625" customFormat="1" ht="18" customHeight="1">
      <c r="A47" s="940" t="str">
        <f t="shared" si="3"/>
        <v>PODEM-504-1000671</v>
      </c>
      <c r="B47" s="940" t="s">
        <v>9530</v>
      </c>
      <c r="C47" s="2171"/>
      <c r="D47" s="2173"/>
      <c r="E47" s="2176"/>
      <c r="F47" s="938">
        <v>6</v>
      </c>
      <c r="G47" s="2178"/>
      <c r="H47" s="939">
        <f t="shared" si="1"/>
        <v>1360.9411200000002</v>
      </c>
      <c r="I47" s="1984">
        <v>1627.92</v>
      </c>
      <c r="J47" s="1984">
        <v>1701.1764000000001</v>
      </c>
      <c r="K47" s="2067"/>
    </row>
    <row r="48" spans="1:73" s="1625" customFormat="1" ht="18" customHeight="1">
      <c r="A48" s="940" t="str">
        <f t="shared" si="3"/>
        <v>PODEM-504-1000672</v>
      </c>
      <c r="B48" s="940" t="s">
        <v>9531</v>
      </c>
      <c r="C48" s="2171"/>
      <c r="D48" s="2173"/>
      <c r="E48" s="2176"/>
      <c r="F48" s="938">
        <v>9</v>
      </c>
      <c r="G48" s="2178"/>
      <c r="H48" s="939">
        <f t="shared" si="1"/>
        <v>1392.4917599999999</v>
      </c>
      <c r="I48" s="1984">
        <v>1665.66</v>
      </c>
      <c r="J48" s="1984">
        <v>1740.6146999999999</v>
      </c>
      <c r="K48" s="2067"/>
    </row>
    <row r="49" spans="1:41" s="1625" customFormat="1" ht="18" customHeight="1">
      <c r="A49" s="940" t="str">
        <f t="shared" si="3"/>
        <v>PODEM-504-1000673</v>
      </c>
      <c r="B49" s="940" t="s">
        <v>9532</v>
      </c>
      <c r="C49" s="2171" t="s">
        <v>9486</v>
      </c>
      <c r="D49" s="2173"/>
      <c r="E49" s="2176" t="s">
        <v>9487</v>
      </c>
      <c r="F49" s="938">
        <v>0</v>
      </c>
      <c r="G49" s="2178" t="s">
        <v>5509</v>
      </c>
      <c r="H49" s="939">
        <f t="shared" si="1"/>
        <v>1691.79648</v>
      </c>
      <c r="I49" s="1984">
        <v>2023.68</v>
      </c>
      <c r="J49" s="1984">
        <v>2114.7455999999997</v>
      </c>
      <c r="K49" s="2067"/>
    </row>
    <row r="50" spans="1:41" s="1625" customFormat="1" ht="18" customHeight="1">
      <c r="A50" s="940" t="str">
        <f t="shared" si="3"/>
        <v>PODEM-504-1000674</v>
      </c>
      <c r="B50" s="940" t="s">
        <v>9533</v>
      </c>
      <c r="C50" s="2171"/>
      <c r="D50" s="2173"/>
      <c r="E50" s="2176"/>
      <c r="F50" s="938">
        <v>3</v>
      </c>
      <c r="G50" s="2178"/>
      <c r="H50" s="939">
        <f t="shared" si="1"/>
        <v>1705.4399999999998</v>
      </c>
      <c r="I50" s="1984">
        <v>2040</v>
      </c>
      <c r="J50" s="1984">
        <v>2131.7999999999997</v>
      </c>
      <c r="K50" s="2067"/>
    </row>
    <row r="51" spans="1:41" s="1625" customFormat="1" ht="18" customHeight="1">
      <c r="A51" s="940" t="str">
        <f t="shared" si="3"/>
        <v>PODEM-504-1000675</v>
      </c>
      <c r="B51" s="940" t="s">
        <v>9534</v>
      </c>
      <c r="C51" s="2171"/>
      <c r="D51" s="2173"/>
      <c r="E51" s="2176"/>
      <c r="F51" s="938">
        <v>6</v>
      </c>
      <c r="G51" s="2178"/>
      <c r="H51" s="939">
        <f t="shared" si="1"/>
        <v>1734.4324799999999</v>
      </c>
      <c r="I51" s="1984">
        <v>2074.6799999999998</v>
      </c>
      <c r="J51" s="1984">
        <v>2168.0405999999998</v>
      </c>
      <c r="K51" s="2067"/>
    </row>
    <row r="52" spans="1:41" s="1992" customFormat="1" ht="18.75" customHeight="1" thickBot="1">
      <c r="A52" s="941" t="str">
        <f t="shared" si="3"/>
        <v>PODEM-504-1000676</v>
      </c>
      <c r="B52" s="941" t="s">
        <v>9535</v>
      </c>
      <c r="C52" s="2182"/>
      <c r="D52" s="2174"/>
      <c r="E52" s="2183"/>
      <c r="F52" s="942">
        <v>9</v>
      </c>
      <c r="G52" s="2184"/>
      <c r="H52" s="943">
        <f t="shared" si="1"/>
        <v>1765.9831200000001</v>
      </c>
      <c r="I52" s="1993">
        <v>2112.42</v>
      </c>
      <c r="J52" s="1993">
        <v>2207.4789000000001</v>
      </c>
      <c r="K52" s="2067"/>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25"/>
      <c r="AI52" s="1625"/>
      <c r="AJ52" s="1625"/>
      <c r="AK52" s="1625"/>
      <c r="AL52" s="1625"/>
      <c r="AM52" s="1625"/>
      <c r="AN52" s="1625"/>
      <c r="AO52" s="1625"/>
    </row>
    <row r="53" spans="1:41" s="1625" customFormat="1" ht="18">
      <c r="A53" s="1987" t="str">
        <f>_xlfn.CONCAT("PODEM-",B53)</f>
        <v>PODEM-504-1000677</v>
      </c>
      <c r="B53" s="1987" t="s">
        <v>9470</v>
      </c>
      <c r="C53" s="2170" t="s">
        <v>9486</v>
      </c>
      <c r="D53" s="2185">
        <v>1000</v>
      </c>
      <c r="E53" s="2196" t="s">
        <v>5483</v>
      </c>
      <c r="F53" s="1988">
        <v>0</v>
      </c>
      <c r="G53" s="2177" t="s">
        <v>5508</v>
      </c>
      <c r="H53" s="1989">
        <f t="shared" si="1"/>
        <v>1247.52936</v>
      </c>
      <c r="I53" s="1990">
        <v>1492.26</v>
      </c>
      <c r="J53" s="1990">
        <v>1559.4116999999999</v>
      </c>
      <c r="K53" s="2067"/>
    </row>
    <row r="54" spans="1:41" ht="18">
      <c r="A54" s="940" t="str">
        <f t="shared" ref="A54:A175" si="4">_xlfn.CONCAT("PODEM-",B54)</f>
        <v>PODEM-504-1000678</v>
      </c>
      <c r="B54" s="940" t="s">
        <v>9471</v>
      </c>
      <c r="C54" s="2171"/>
      <c r="D54" s="2186"/>
      <c r="E54" s="2176"/>
      <c r="F54" s="938">
        <v>3</v>
      </c>
      <c r="G54" s="2178"/>
      <c r="H54" s="939">
        <f t="shared" si="1"/>
        <v>1282.4908800000001</v>
      </c>
      <c r="I54" s="1984">
        <v>1534.08</v>
      </c>
      <c r="J54" s="1984">
        <v>1603.1135999999999</v>
      </c>
    </row>
    <row r="55" spans="1:41" ht="18">
      <c r="A55" s="940" t="str">
        <f t="shared" si="4"/>
        <v>PODEM-504-1000679</v>
      </c>
      <c r="B55" s="940" t="s">
        <v>9472</v>
      </c>
      <c r="C55" s="2171"/>
      <c r="D55" s="2186"/>
      <c r="E55" s="2176"/>
      <c r="F55" s="938">
        <v>6</v>
      </c>
      <c r="G55" s="2178"/>
      <c r="H55" s="939">
        <f t="shared" si="1"/>
        <v>1343.0339999999999</v>
      </c>
      <c r="I55" s="1984">
        <v>1606.5</v>
      </c>
      <c r="J55" s="1984">
        <v>1678.7924999999998</v>
      </c>
    </row>
    <row r="56" spans="1:41" ht="18">
      <c r="A56" s="940" t="str">
        <f t="shared" si="4"/>
        <v>PODEM-504-1000680</v>
      </c>
      <c r="B56" s="940" t="s">
        <v>9473</v>
      </c>
      <c r="C56" s="2171"/>
      <c r="D56" s="2186"/>
      <c r="E56" s="2176"/>
      <c r="F56" s="938">
        <v>9</v>
      </c>
      <c r="G56" s="2178"/>
      <c r="H56" s="939">
        <f t="shared" si="1"/>
        <v>1396.7553600000001</v>
      </c>
      <c r="I56" s="1985">
        <v>1670.76</v>
      </c>
      <c r="J56" s="1985">
        <v>1745.9441999999999</v>
      </c>
      <c r="K56" s="2066">
        <f>J56*5*1.19</f>
        <v>10388.367989999999</v>
      </c>
    </row>
    <row r="57" spans="1:41" ht="18">
      <c r="A57" s="940" t="str">
        <f t="shared" si="4"/>
        <v>PODEM-504-1000681</v>
      </c>
      <c r="B57" s="940" t="s">
        <v>9474</v>
      </c>
      <c r="C57" s="2171" t="s">
        <v>9486</v>
      </c>
      <c r="D57" s="2186"/>
      <c r="E57" s="2176" t="s">
        <v>5483</v>
      </c>
      <c r="F57" s="938">
        <v>0</v>
      </c>
      <c r="G57" s="2178" t="s">
        <v>5511</v>
      </c>
      <c r="H57" s="939">
        <f t="shared" si="1"/>
        <v>1262.87832</v>
      </c>
      <c r="I57" s="1984">
        <v>1510.6200000000001</v>
      </c>
      <c r="J57" s="1984">
        <v>1578.5979</v>
      </c>
    </row>
    <row r="58" spans="1:41" ht="18">
      <c r="A58" s="940" t="str">
        <f t="shared" si="4"/>
        <v>PODEM-504-1000682</v>
      </c>
      <c r="B58" s="940" t="s">
        <v>9475</v>
      </c>
      <c r="C58" s="2171"/>
      <c r="D58" s="2186"/>
      <c r="E58" s="2176"/>
      <c r="F58" s="938">
        <v>3</v>
      </c>
      <c r="G58" s="2178"/>
      <c r="H58" s="939">
        <f t="shared" si="1"/>
        <v>1297.8398400000001</v>
      </c>
      <c r="I58" s="1984">
        <v>1552.44</v>
      </c>
      <c r="J58" s="1984">
        <v>1622.2998</v>
      </c>
    </row>
    <row r="59" spans="1:41" ht="18">
      <c r="A59" s="940" t="str">
        <f t="shared" si="4"/>
        <v>PODEM-504-1000683</v>
      </c>
      <c r="B59" s="940" t="s">
        <v>9476</v>
      </c>
      <c r="C59" s="2171"/>
      <c r="D59" s="2186"/>
      <c r="E59" s="2176"/>
      <c r="F59" s="938">
        <v>6</v>
      </c>
      <c r="G59" s="2178"/>
      <c r="H59" s="939">
        <f t="shared" si="1"/>
        <v>1358.3829600000001</v>
      </c>
      <c r="I59" s="1984">
        <v>1624.8600000000001</v>
      </c>
      <c r="J59" s="1984">
        <v>1697.9787000000001</v>
      </c>
    </row>
    <row r="60" spans="1:41" ht="18">
      <c r="A60" s="940" t="str">
        <f t="shared" si="4"/>
        <v>PODEM-504-1000684</v>
      </c>
      <c r="B60" s="940" t="s">
        <v>9477</v>
      </c>
      <c r="C60" s="2171"/>
      <c r="D60" s="2186"/>
      <c r="E60" s="2176"/>
      <c r="F60" s="938">
        <v>9</v>
      </c>
      <c r="G60" s="2178"/>
      <c r="H60" s="939">
        <f t="shared" si="1"/>
        <v>1411.2516000000001</v>
      </c>
      <c r="I60" s="1985">
        <v>1688.1000000000001</v>
      </c>
      <c r="J60" s="1985">
        <v>1764.0645</v>
      </c>
      <c r="K60" s="2066">
        <f>J60*5*1.19</f>
        <v>10496.183775</v>
      </c>
    </row>
    <row r="61" spans="1:41" ht="18">
      <c r="A61" s="940" t="str">
        <f t="shared" si="4"/>
        <v>PODEM-504-1000685</v>
      </c>
      <c r="B61" s="940" t="s">
        <v>9478</v>
      </c>
      <c r="C61" s="2171" t="s">
        <v>9486</v>
      </c>
      <c r="D61" s="2186"/>
      <c r="E61" s="2176" t="s">
        <v>5483</v>
      </c>
      <c r="F61" s="938">
        <v>0</v>
      </c>
      <c r="G61" s="2178" t="s">
        <v>5510</v>
      </c>
      <c r="H61" s="939">
        <f t="shared" si="1"/>
        <v>1412.9570400000002</v>
      </c>
      <c r="I61" s="1984">
        <v>1690.14</v>
      </c>
      <c r="J61" s="1984">
        <v>1766.1963000000001</v>
      </c>
    </row>
    <row r="62" spans="1:41" ht="18">
      <c r="A62" s="940" t="str">
        <f t="shared" si="4"/>
        <v>PODEM-504-1000686</v>
      </c>
      <c r="B62" s="940" t="s">
        <v>9479</v>
      </c>
      <c r="C62" s="2171"/>
      <c r="D62" s="2186"/>
      <c r="E62" s="2176"/>
      <c r="F62" s="938">
        <v>3</v>
      </c>
      <c r="G62" s="2178"/>
      <c r="H62" s="939">
        <f t="shared" si="1"/>
        <v>1447.9185600000001</v>
      </c>
      <c r="I62" s="1984">
        <v>1731.96</v>
      </c>
      <c r="J62" s="1984">
        <v>1809.8981999999999</v>
      </c>
    </row>
    <row r="63" spans="1:41" ht="18">
      <c r="A63" s="940" t="str">
        <f t="shared" si="4"/>
        <v>PODEM-504-1000687</v>
      </c>
      <c r="B63" s="940" t="s">
        <v>9480</v>
      </c>
      <c r="C63" s="2171"/>
      <c r="D63" s="2186"/>
      <c r="E63" s="2176"/>
      <c r="F63" s="938">
        <v>6</v>
      </c>
      <c r="G63" s="2178"/>
      <c r="H63" s="939">
        <f t="shared" si="1"/>
        <v>1508.4616800000001</v>
      </c>
      <c r="I63" s="1984">
        <v>1804.38</v>
      </c>
      <c r="J63" s="1984">
        <v>1885.5771</v>
      </c>
    </row>
    <row r="64" spans="1:41" ht="18">
      <c r="A64" s="940" t="str">
        <f t="shared" si="4"/>
        <v>PODEM-504-1000688</v>
      </c>
      <c r="B64" s="940" t="s">
        <v>9481</v>
      </c>
      <c r="C64" s="2171"/>
      <c r="D64" s="2186"/>
      <c r="E64" s="2176"/>
      <c r="F64" s="938">
        <v>9</v>
      </c>
      <c r="G64" s="2178"/>
      <c r="H64" s="939">
        <f t="shared" si="1"/>
        <v>1562.1830399999999</v>
      </c>
      <c r="I64" s="1985">
        <v>1868.64</v>
      </c>
      <c r="J64" s="1985">
        <v>1952.7287999999999</v>
      </c>
      <c r="K64" s="2066">
        <f>J64*5*1.19</f>
        <v>11618.736359999999</v>
      </c>
    </row>
    <row r="65" spans="1:11" ht="18">
      <c r="A65" s="940" t="str">
        <f t="shared" si="4"/>
        <v>PODEM-504-1000689</v>
      </c>
      <c r="B65" s="940" t="s">
        <v>9482</v>
      </c>
      <c r="C65" s="2171" t="s">
        <v>9486</v>
      </c>
      <c r="D65" s="2186"/>
      <c r="E65" s="2176" t="s">
        <v>5483</v>
      </c>
      <c r="F65" s="938">
        <v>0</v>
      </c>
      <c r="G65" s="2178" t="s">
        <v>5509</v>
      </c>
      <c r="H65" s="939">
        <f t="shared" si="1"/>
        <v>1810.32456</v>
      </c>
      <c r="I65" s="1984">
        <v>2165.46</v>
      </c>
      <c r="J65" s="1984">
        <v>2262.9056999999998</v>
      </c>
    </row>
    <row r="66" spans="1:11" ht="18">
      <c r="A66" s="940" t="str">
        <f t="shared" si="4"/>
        <v>PODEM-504-1000690</v>
      </c>
      <c r="B66" s="940" t="s">
        <v>9483</v>
      </c>
      <c r="C66" s="2171"/>
      <c r="D66" s="2186"/>
      <c r="E66" s="2176"/>
      <c r="F66" s="938">
        <v>3</v>
      </c>
      <c r="G66" s="2178"/>
      <c r="H66" s="939">
        <f t="shared" si="1"/>
        <v>1845.2860800000003</v>
      </c>
      <c r="I66" s="1984">
        <v>2207.2800000000002</v>
      </c>
      <c r="J66" s="1984">
        <v>2306.6076000000003</v>
      </c>
    </row>
    <row r="67" spans="1:11" ht="18">
      <c r="A67" s="940" t="str">
        <f t="shared" si="4"/>
        <v>PODEM-504-1000691</v>
      </c>
      <c r="B67" s="940" t="s">
        <v>9484</v>
      </c>
      <c r="C67" s="2171"/>
      <c r="D67" s="2186"/>
      <c r="E67" s="2176"/>
      <c r="F67" s="938">
        <v>6</v>
      </c>
      <c r="G67" s="2178"/>
      <c r="H67" s="939">
        <f t="shared" si="1"/>
        <v>1905.8291999999999</v>
      </c>
      <c r="I67" s="1984">
        <v>2279.6999999999998</v>
      </c>
      <c r="J67" s="1984">
        <v>2382.2864999999997</v>
      </c>
    </row>
    <row r="68" spans="1:11" ht="18.75" thickBot="1">
      <c r="A68" s="941" t="str">
        <f t="shared" si="4"/>
        <v>PODEM-504-1000692</v>
      </c>
      <c r="B68" s="941" t="s">
        <v>9485</v>
      </c>
      <c r="C68" s="2182"/>
      <c r="D68" s="2187"/>
      <c r="E68" s="2183"/>
      <c r="F68" s="942">
        <v>9</v>
      </c>
      <c r="G68" s="2184"/>
      <c r="H68" s="943">
        <f t="shared" si="1"/>
        <v>1958.69784</v>
      </c>
      <c r="I68" s="1986">
        <v>2342.94</v>
      </c>
      <c r="J68" s="1986">
        <v>2448.3723</v>
      </c>
      <c r="K68" s="2066">
        <f>J68*5*1.19</f>
        <v>14567.815184999998</v>
      </c>
    </row>
    <row r="69" spans="1:11" s="1625" customFormat="1" ht="18">
      <c r="A69" s="1987" t="str">
        <f>_xlfn.CONCAT("PODEM-",B69)</f>
        <v>PODEM-504-1000821</v>
      </c>
      <c r="B69" s="1987" t="s">
        <v>9698</v>
      </c>
      <c r="C69" s="2170" t="s">
        <v>5484</v>
      </c>
      <c r="D69" s="2185">
        <v>1000</v>
      </c>
      <c r="E69" s="2196" t="s">
        <v>9697</v>
      </c>
      <c r="F69" s="1988">
        <v>0</v>
      </c>
      <c r="G69" s="2177" t="s">
        <v>5508</v>
      </c>
      <c r="H69" s="1989">
        <f t="shared" si="1"/>
        <v>1506.7562399999999</v>
      </c>
      <c r="I69" s="1990">
        <v>1802.34</v>
      </c>
      <c r="J69" s="1990">
        <v>1883.4452999999999</v>
      </c>
      <c r="K69" s="2067"/>
    </row>
    <row r="70" spans="1:11" ht="18">
      <c r="A70" s="940" t="str">
        <f t="shared" ref="A70:A84" si="5">_xlfn.CONCAT("PODEM-",B70)</f>
        <v>PODEM-504-1000822</v>
      </c>
      <c r="B70" s="940" t="s">
        <v>9699</v>
      </c>
      <c r="C70" s="2171"/>
      <c r="D70" s="2186"/>
      <c r="E70" s="2176"/>
      <c r="F70" s="938">
        <v>3</v>
      </c>
      <c r="G70" s="2178"/>
      <c r="H70" s="939">
        <f t="shared" ref="H70:H133" si="6">J70*0.8</f>
        <v>1534.896</v>
      </c>
      <c r="I70" s="1984">
        <v>1836</v>
      </c>
      <c r="J70" s="1984">
        <v>1918.62</v>
      </c>
    </row>
    <row r="71" spans="1:11" ht="18">
      <c r="A71" s="940" t="str">
        <f t="shared" si="5"/>
        <v>PODEM-504-1000823</v>
      </c>
      <c r="B71" s="940" t="s">
        <v>9700</v>
      </c>
      <c r="C71" s="2171"/>
      <c r="D71" s="2186"/>
      <c r="E71" s="2176"/>
      <c r="F71" s="938">
        <v>6</v>
      </c>
      <c r="G71" s="2178"/>
      <c r="H71" s="939">
        <f t="shared" si="6"/>
        <v>1578.38472</v>
      </c>
      <c r="I71" s="1984">
        <v>1888.02</v>
      </c>
      <c r="J71" s="1984">
        <v>1972.9808999999998</v>
      </c>
    </row>
    <row r="72" spans="1:11" ht="18">
      <c r="A72" s="940" t="str">
        <f t="shared" si="5"/>
        <v>PODEM-504-1000824</v>
      </c>
      <c r="B72" s="940" t="s">
        <v>9701</v>
      </c>
      <c r="C72" s="2171"/>
      <c r="D72" s="2186"/>
      <c r="E72" s="2176"/>
      <c r="F72" s="938">
        <v>9</v>
      </c>
      <c r="G72" s="2178"/>
      <c r="H72" s="939">
        <f t="shared" si="6"/>
        <v>1622.7261599999999</v>
      </c>
      <c r="I72" s="1984">
        <v>1941.06</v>
      </c>
      <c r="J72" s="1984">
        <v>2028.4076999999997</v>
      </c>
    </row>
    <row r="73" spans="1:11" ht="18">
      <c r="A73" s="940" t="str">
        <f t="shared" si="5"/>
        <v>PODEM-504-1000825</v>
      </c>
      <c r="B73" s="940" t="s">
        <v>9702</v>
      </c>
      <c r="C73" s="2171" t="s">
        <v>5484</v>
      </c>
      <c r="D73" s="2186"/>
      <c r="E73" s="2176" t="s">
        <v>9697</v>
      </c>
      <c r="F73" s="938">
        <v>0</v>
      </c>
      <c r="G73" s="2178" t="s">
        <v>5511</v>
      </c>
      <c r="H73" s="939">
        <f t="shared" si="6"/>
        <v>1536.6014399999999</v>
      </c>
      <c r="I73" s="1984">
        <v>1838.04</v>
      </c>
      <c r="J73" s="1984">
        <v>1920.7517999999998</v>
      </c>
    </row>
    <row r="74" spans="1:11" ht="18">
      <c r="A74" s="940" t="str">
        <f t="shared" si="5"/>
        <v>PODEM-504-1000826</v>
      </c>
      <c r="B74" s="940" t="s">
        <v>9703</v>
      </c>
      <c r="C74" s="2171"/>
      <c r="D74" s="2186"/>
      <c r="E74" s="2176"/>
      <c r="F74" s="938">
        <v>3</v>
      </c>
      <c r="G74" s="2178"/>
      <c r="H74" s="939">
        <f t="shared" si="6"/>
        <v>1563.8884800000001</v>
      </c>
      <c r="I74" s="1984">
        <v>1870.68</v>
      </c>
      <c r="J74" s="1984">
        <v>1954.8606</v>
      </c>
    </row>
    <row r="75" spans="1:11" ht="18">
      <c r="A75" s="940" t="str">
        <f t="shared" si="5"/>
        <v>PODEM-504-1000827</v>
      </c>
      <c r="B75" s="940" t="s">
        <v>9704</v>
      </c>
      <c r="C75" s="2171"/>
      <c r="D75" s="2186"/>
      <c r="E75" s="2176"/>
      <c r="F75" s="938">
        <v>6</v>
      </c>
      <c r="G75" s="2178"/>
      <c r="H75" s="939">
        <f t="shared" si="6"/>
        <v>1608.22992</v>
      </c>
      <c r="I75" s="1984">
        <v>1923.72</v>
      </c>
      <c r="J75" s="1984">
        <v>2010.2873999999999</v>
      </c>
    </row>
    <row r="76" spans="1:11" ht="18">
      <c r="A76" s="940" t="str">
        <f t="shared" si="5"/>
        <v>PODEM-504-1000828</v>
      </c>
      <c r="B76" s="940" t="s">
        <v>9705</v>
      </c>
      <c r="C76" s="2171"/>
      <c r="D76" s="2186"/>
      <c r="E76" s="2176"/>
      <c r="F76" s="938">
        <v>9</v>
      </c>
      <c r="G76" s="2178"/>
      <c r="H76" s="939">
        <f t="shared" si="6"/>
        <v>1652.5713599999999</v>
      </c>
      <c r="I76" s="1984">
        <v>1976.76</v>
      </c>
      <c r="J76" s="1984">
        <v>2065.7141999999999</v>
      </c>
    </row>
    <row r="77" spans="1:11" ht="18">
      <c r="A77" s="940" t="str">
        <f t="shared" si="5"/>
        <v>PODEM-504-1000829</v>
      </c>
      <c r="B77" s="940" t="s">
        <v>9706</v>
      </c>
      <c r="C77" s="2171" t="s">
        <v>5484</v>
      </c>
      <c r="D77" s="2186"/>
      <c r="E77" s="2176" t="s">
        <v>9697</v>
      </c>
      <c r="F77" s="938">
        <v>0</v>
      </c>
      <c r="G77" s="2178" t="s">
        <v>5510</v>
      </c>
      <c r="H77" s="939">
        <f t="shared" si="6"/>
        <v>1672.1839199999999</v>
      </c>
      <c r="I77" s="1984">
        <v>2000.22</v>
      </c>
      <c r="J77" s="1984">
        <v>2090.2298999999998</v>
      </c>
    </row>
    <row r="78" spans="1:11" ht="18">
      <c r="A78" s="940" t="str">
        <f t="shared" si="5"/>
        <v>PODEM-504-1000830</v>
      </c>
      <c r="B78" s="940" t="s">
        <v>9707</v>
      </c>
      <c r="C78" s="2171"/>
      <c r="D78" s="2186"/>
      <c r="E78" s="2176"/>
      <c r="F78" s="938">
        <v>3</v>
      </c>
      <c r="G78" s="2178"/>
      <c r="H78" s="939">
        <f t="shared" si="6"/>
        <v>1700.32368</v>
      </c>
      <c r="I78" s="1984">
        <v>2033.88</v>
      </c>
      <c r="J78" s="1984">
        <v>2125.4045999999998</v>
      </c>
    </row>
    <row r="79" spans="1:11" ht="18">
      <c r="A79" s="940" t="str">
        <f t="shared" si="5"/>
        <v>PODEM-504-1000831</v>
      </c>
      <c r="B79" s="940" t="s">
        <v>9708</v>
      </c>
      <c r="C79" s="2171"/>
      <c r="D79" s="2186"/>
      <c r="E79" s="2176"/>
      <c r="F79" s="938">
        <v>6</v>
      </c>
      <c r="G79" s="2178"/>
      <c r="H79" s="939">
        <f t="shared" si="6"/>
        <v>1743.8124</v>
      </c>
      <c r="I79" s="1984">
        <v>2085.9</v>
      </c>
      <c r="J79" s="1984">
        <v>2179.7655</v>
      </c>
    </row>
    <row r="80" spans="1:11" ht="18">
      <c r="A80" s="940" t="str">
        <f t="shared" si="5"/>
        <v>PODEM-504-1000832</v>
      </c>
      <c r="B80" s="940" t="s">
        <v>9709</v>
      </c>
      <c r="C80" s="2171"/>
      <c r="D80" s="2186"/>
      <c r="E80" s="2176"/>
      <c r="F80" s="938">
        <v>9</v>
      </c>
      <c r="G80" s="2178"/>
      <c r="H80" s="939">
        <f t="shared" si="6"/>
        <v>1788.1538399999999</v>
      </c>
      <c r="I80" s="1984">
        <v>2138.94</v>
      </c>
      <c r="J80" s="1984">
        <v>2235.1922999999997</v>
      </c>
    </row>
    <row r="81" spans="1:11" ht="18">
      <c r="A81" s="940" t="str">
        <f t="shared" si="5"/>
        <v>PODEM-504-1000833</v>
      </c>
      <c r="B81" s="940" t="s">
        <v>9710</v>
      </c>
      <c r="C81" s="2180" t="s">
        <v>5484</v>
      </c>
      <c r="D81" s="2186"/>
      <c r="E81" s="2175" t="s">
        <v>9697</v>
      </c>
      <c r="F81" s="938">
        <v>0</v>
      </c>
      <c r="G81" s="2178" t="s">
        <v>5509</v>
      </c>
      <c r="H81" s="939">
        <f t="shared" si="6"/>
        <v>2069.5514400000002</v>
      </c>
      <c r="I81" s="1984">
        <v>2475.54</v>
      </c>
      <c r="J81" s="1984">
        <v>2586.9393</v>
      </c>
    </row>
    <row r="82" spans="1:11" ht="18">
      <c r="A82" s="940" t="str">
        <f t="shared" si="5"/>
        <v>PODEM-504-1000834</v>
      </c>
      <c r="B82" s="940" t="s">
        <v>9711</v>
      </c>
      <c r="C82" s="2171"/>
      <c r="D82" s="2186"/>
      <c r="E82" s="2176"/>
      <c r="F82" s="938">
        <v>3</v>
      </c>
      <c r="G82" s="2178"/>
      <c r="H82" s="939">
        <f t="shared" si="6"/>
        <v>2096.8384799999999</v>
      </c>
      <c r="I82" s="1984">
        <v>2508.1799999999998</v>
      </c>
      <c r="J82" s="1984">
        <v>2621.0480999999995</v>
      </c>
    </row>
    <row r="83" spans="1:11" ht="18">
      <c r="A83" s="940" t="str">
        <f t="shared" si="5"/>
        <v>PODEM-504-1000835</v>
      </c>
      <c r="B83" s="940" t="s">
        <v>9712</v>
      </c>
      <c r="C83" s="2171"/>
      <c r="D83" s="2186"/>
      <c r="E83" s="2176"/>
      <c r="F83" s="938">
        <v>6</v>
      </c>
      <c r="G83" s="2178"/>
      <c r="H83" s="939">
        <f t="shared" si="6"/>
        <v>2141.17992</v>
      </c>
      <c r="I83" s="1984">
        <v>2561.2200000000003</v>
      </c>
      <c r="J83" s="1984">
        <v>2676.4749000000002</v>
      </c>
    </row>
    <row r="84" spans="1:11" ht="18.75" thickBot="1">
      <c r="A84" s="941" t="str">
        <f t="shared" si="5"/>
        <v>PODEM-504-1000836</v>
      </c>
      <c r="B84" s="941" t="s">
        <v>9713</v>
      </c>
      <c r="C84" s="2171"/>
      <c r="D84" s="2187"/>
      <c r="E84" s="2176"/>
      <c r="F84" s="942">
        <v>9</v>
      </c>
      <c r="G84" s="2184"/>
      <c r="H84" s="943">
        <f t="shared" si="6"/>
        <v>2185.5213600000002</v>
      </c>
      <c r="I84" s="1993">
        <v>2614.2600000000002</v>
      </c>
      <c r="J84" s="1993">
        <v>2731.9016999999999</v>
      </c>
    </row>
    <row r="85" spans="1:11" ht="18">
      <c r="A85" s="1980" t="str">
        <f t="shared" si="4"/>
        <v>PODEM-504-1000693</v>
      </c>
      <c r="B85" s="1980" t="s">
        <v>5485</v>
      </c>
      <c r="C85" s="2170" t="s">
        <v>5484</v>
      </c>
      <c r="D85" s="2185">
        <v>2000</v>
      </c>
      <c r="E85" s="2196" t="s">
        <v>5483</v>
      </c>
      <c r="F85" s="1981">
        <v>0</v>
      </c>
      <c r="G85" s="2177" t="s">
        <v>5508</v>
      </c>
      <c r="H85" s="1982">
        <f t="shared" si="6"/>
        <v>1525.5160799999999</v>
      </c>
      <c r="I85" s="1983">
        <v>1824.78</v>
      </c>
      <c r="J85" s="1983">
        <v>1906.8950999999997</v>
      </c>
    </row>
    <row r="86" spans="1:11" ht="18">
      <c r="A86" s="940" t="str">
        <f t="shared" si="4"/>
        <v>PODEM-504-1000694</v>
      </c>
      <c r="B86" s="940" t="s">
        <v>5486</v>
      </c>
      <c r="C86" s="2171"/>
      <c r="D86" s="2186"/>
      <c r="E86" s="2176"/>
      <c r="F86" s="938">
        <v>3</v>
      </c>
      <c r="G86" s="2178"/>
      <c r="H86" s="939">
        <f t="shared" si="6"/>
        <v>1586.0591999999999</v>
      </c>
      <c r="I86" s="1984">
        <v>1897.2</v>
      </c>
      <c r="J86" s="1984">
        <v>1982.5739999999998</v>
      </c>
    </row>
    <row r="87" spans="1:11" ht="18" customHeight="1">
      <c r="A87" s="940" t="str">
        <f t="shared" si="4"/>
        <v>PODEM-504-1000695</v>
      </c>
      <c r="B87" s="940" t="s">
        <v>5487</v>
      </c>
      <c r="C87" s="2171"/>
      <c r="D87" s="2186"/>
      <c r="E87" s="2176"/>
      <c r="F87" s="938">
        <v>6</v>
      </c>
      <c r="G87" s="2179"/>
      <c r="H87" s="939">
        <f t="shared" si="6"/>
        <v>1672.1839199999999</v>
      </c>
      <c r="I87" s="1985">
        <v>2000.22</v>
      </c>
      <c r="J87" s="1985">
        <v>2090.2298999999998</v>
      </c>
      <c r="K87" s="2066">
        <f>J87*5*1.19</f>
        <v>12436.867904999999</v>
      </c>
    </row>
    <row r="88" spans="1:11" ht="18">
      <c r="A88" s="940" t="str">
        <f t="shared" si="4"/>
        <v>PODEM-504-1000696</v>
      </c>
      <c r="B88" s="940" t="s">
        <v>5488</v>
      </c>
      <c r="C88" s="2171"/>
      <c r="D88" s="2186"/>
      <c r="E88" s="2176"/>
      <c r="F88" s="938">
        <v>9</v>
      </c>
      <c r="G88" s="2181"/>
      <c r="H88" s="939">
        <f t="shared" si="6"/>
        <v>1751.4868799999997</v>
      </c>
      <c r="I88" s="1985">
        <v>2095.08</v>
      </c>
      <c r="J88" s="1985">
        <v>2189.3585999999996</v>
      </c>
      <c r="K88" s="2066">
        <f>J88*5*1.19</f>
        <v>13026.683669999997</v>
      </c>
    </row>
    <row r="89" spans="1:11" ht="18">
      <c r="A89" s="940" t="str">
        <f t="shared" si="4"/>
        <v>PODEM-504-1000697</v>
      </c>
      <c r="B89" s="940" t="s">
        <v>5489</v>
      </c>
      <c r="C89" s="2171" t="s">
        <v>5484</v>
      </c>
      <c r="D89" s="2186"/>
      <c r="E89" s="2176" t="s">
        <v>5483</v>
      </c>
      <c r="F89" s="938">
        <v>0</v>
      </c>
      <c r="G89" s="2178" t="s">
        <v>5511</v>
      </c>
      <c r="H89" s="939">
        <f t="shared" si="6"/>
        <v>1554.50856</v>
      </c>
      <c r="I89" s="1984">
        <v>1859.46</v>
      </c>
      <c r="J89" s="1984">
        <v>1943.1356999999998</v>
      </c>
    </row>
    <row r="90" spans="1:11" ht="18">
      <c r="A90" s="940" t="str">
        <f t="shared" si="4"/>
        <v>PODEM-504-1000698</v>
      </c>
      <c r="B90" s="940" t="s">
        <v>5490</v>
      </c>
      <c r="C90" s="2171"/>
      <c r="D90" s="2186"/>
      <c r="E90" s="2176"/>
      <c r="F90" s="938">
        <v>3</v>
      </c>
      <c r="G90" s="2178"/>
      <c r="H90" s="939">
        <f t="shared" si="6"/>
        <v>1615.05168</v>
      </c>
      <c r="I90" s="1984">
        <v>1931.88</v>
      </c>
      <c r="J90" s="1984">
        <v>2018.8145999999999</v>
      </c>
    </row>
    <row r="91" spans="1:11" ht="18" customHeight="1">
      <c r="A91" s="940" t="str">
        <f t="shared" si="4"/>
        <v>PODEM-504-1000699</v>
      </c>
      <c r="B91" s="940" t="s">
        <v>5491</v>
      </c>
      <c r="C91" s="2171"/>
      <c r="D91" s="2186"/>
      <c r="E91" s="2176"/>
      <c r="F91" s="938">
        <v>6</v>
      </c>
      <c r="G91" s="2179"/>
      <c r="H91" s="939">
        <f t="shared" si="6"/>
        <v>1702.0291200000001</v>
      </c>
      <c r="I91" s="1985">
        <v>2035.92</v>
      </c>
      <c r="J91" s="1985">
        <v>2127.5364</v>
      </c>
      <c r="K91" s="2066">
        <f>J91*5*1.19</f>
        <v>12658.84158</v>
      </c>
    </row>
    <row r="92" spans="1:11" ht="18">
      <c r="A92" s="940" t="str">
        <f t="shared" si="4"/>
        <v>PODEM-504-1000700</v>
      </c>
      <c r="B92" s="940" t="s">
        <v>5492</v>
      </c>
      <c r="C92" s="2171"/>
      <c r="D92" s="2186"/>
      <c r="E92" s="2176"/>
      <c r="F92" s="938">
        <v>9</v>
      </c>
      <c r="G92" s="2181"/>
      <c r="H92" s="939">
        <f t="shared" si="6"/>
        <v>1780.4793600000003</v>
      </c>
      <c r="I92" s="1985">
        <v>2129.7600000000002</v>
      </c>
      <c r="J92" s="1985">
        <v>2225.5992000000001</v>
      </c>
      <c r="K92" s="2066">
        <f>J92*5*1.19</f>
        <v>13242.31524</v>
      </c>
    </row>
    <row r="93" spans="1:11" ht="18">
      <c r="A93" s="940" t="str">
        <f t="shared" si="4"/>
        <v>PODEM-504-1000701</v>
      </c>
      <c r="B93" s="940" t="s">
        <v>5493</v>
      </c>
      <c r="C93" s="2171" t="s">
        <v>5484</v>
      </c>
      <c r="D93" s="2186"/>
      <c r="E93" s="2176" t="s">
        <v>5483</v>
      </c>
      <c r="F93" s="938">
        <v>0</v>
      </c>
      <c r="G93" s="2178" t="s">
        <v>5510</v>
      </c>
      <c r="H93" s="939">
        <f t="shared" si="6"/>
        <v>1745.5178400000002</v>
      </c>
      <c r="I93" s="1984">
        <v>2087.94</v>
      </c>
      <c r="J93" s="1984">
        <v>2181.8973000000001</v>
      </c>
    </row>
    <row r="94" spans="1:11" ht="18">
      <c r="A94" s="940" t="str">
        <f t="shared" si="4"/>
        <v>PODEM-504-1000702</v>
      </c>
      <c r="B94" s="940" t="s">
        <v>5494</v>
      </c>
      <c r="C94" s="2171"/>
      <c r="D94" s="2186"/>
      <c r="E94" s="2176"/>
      <c r="F94" s="938">
        <v>3</v>
      </c>
      <c r="G94" s="2178"/>
      <c r="H94" s="939">
        <f t="shared" si="6"/>
        <v>1806.9136800000001</v>
      </c>
      <c r="I94" s="1984">
        <v>2161.38</v>
      </c>
      <c r="J94" s="1984">
        <v>2258.6421</v>
      </c>
    </row>
    <row r="95" spans="1:11" ht="18" customHeight="1">
      <c r="A95" s="940" t="str">
        <f t="shared" si="4"/>
        <v>PODEM-504-1000703</v>
      </c>
      <c r="B95" s="940" t="s">
        <v>5495</v>
      </c>
      <c r="C95" s="2171"/>
      <c r="D95" s="2186"/>
      <c r="E95" s="2176"/>
      <c r="F95" s="938">
        <v>6</v>
      </c>
      <c r="G95" s="2179"/>
      <c r="H95" s="939">
        <f t="shared" si="6"/>
        <v>1893.0383999999999</v>
      </c>
      <c r="I95" s="1985">
        <v>2264.4</v>
      </c>
      <c r="J95" s="1985">
        <v>2366.2979999999998</v>
      </c>
      <c r="K95" s="2066">
        <f>J95*5*1.19</f>
        <v>14079.473099999997</v>
      </c>
    </row>
    <row r="96" spans="1:11" ht="18">
      <c r="A96" s="940" t="str">
        <f t="shared" si="4"/>
        <v>PODEM-504-1000704</v>
      </c>
      <c r="B96" s="940" t="s">
        <v>5496</v>
      </c>
      <c r="C96" s="2171"/>
      <c r="D96" s="2186"/>
      <c r="E96" s="2176"/>
      <c r="F96" s="938">
        <v>9</v>
      </c>
      <c r="G96" s="2181"/>
      <c r="H96" s="939">
        <f t="shared" si="6"/>
        <v>1972.3413600000001</v>
      </c>
      <c r="I96" s="1985">
        <v>2359.2600000000002</v>
      </c>
      <c r="J96" s="1985">
        <v>2465.4267</v>
      </c>
      <c r="K96" s="2066">
        <f>J96*5*1.19</f>
        <v>14669.288864999999</v>
      </c>
    </row>
    <row r="97" spans="1:11" ht="18">
      <c r="A97" s="940" t="str">
        <f t="shared" si="4"/>
        <v>PODEM-504-1000705</v>
      </c>
      <c r="B97" s="940" t="s">
        <v>5497</v>
      </c>
      <c r="C97" s="2171" t="s">
        <v>5484</v>
      </c>
      <c r="D97" s="2186"/>
      <c r="E97" s="2176" t="s">
        <v>5483</v>
      </c>
      <c r="F97" s="938">
        <v>0</v>
      </c>
      <c r="G97" s="2178" t="s">
        <v>5509</v>
      </c>
      <c r="H97" s="939">
        <f t="shared" si="6"/>
        <v>2023.5045599999999</v>
      </c>
      <c r="I97" s="1984">
        <v>2420.46</v>
      </c>
      <c r="J97" s="1984">
        <v>2529.3806999999997</v>
      </c>
    </row>
    <row r="98" spans="1:11" ht="18">
      <c r="A98" s="940" t="str">
        <f t="shared" si="4"/>
        <v>PODEM-504-1000706</v>
      </c>
      <c r="B98" s="940" t="s">
        <v>5498</v>
      </c>
      <c r="C98" s="2171"/>
      <c r="D98" s="2186"/>
      <c r="E98" s="2176"/>
      <c r="F98" s="938">
        <v>3</v>
      </c>
      <c r="G98" s="2178"/>
      <c r="H98" s="939">
        <f t="shared" si="6"/>
        <v>2080.6367999999998</v>
      </c>
      <c r="I98" s="1984">
        <v>2488.8000000000002</v>
      </c>
      <c r="J98" s="1984">
        <v>2600.7959999999998</v>
      </c>
    </row>
    <row r="99" spans="1:11" ht="18" customHeight="1">
      <c r="A99" s="940" t="str">
        <f t="shared" si="4"/>
        <v>PODEM-504-1000707</v>
      </c>
      <c r="B99" s="940" t="s">
        <v>5499</v>
      </c>
      <c r="C99" s="2171"/>
      <c r="D99" s="2186"/>
      <c r="E99" s="2176"/>
      <c r="F99" s="938">
        <v>6</v>
      </c>
      <c r="G99" s="2179"/>
      <c r="H99" s="939">
        <f t="shared" si="6"/>
        <v>2161.6451999999999</v>
      </c>
      <c r="I99" s="1985">
        <v>2585.6999999999998</v>
      </c>
      <c r="J99" s="1985">
        <v>2702.0564999999997</v>
      </c>
      <c r="K99" s="2066">
        <f>J99*5*1.19</f>
        <v>16077.236174999996</v>
      </c>
    </row>
    <row r="100" spans="1:11" ht="18.75" thickBot="1">
      <c r="A100" s="941" t="str">
        <f t="shared" si="4"/>
        <v>PODEM-504-1000708</v>
      </c>
      <c r="B100" s="941" t="s">
        <v>5500</v>
      </c>
      <c r="C100" s="2182"/>
      <c r="D100" s="2187"/>
      <c r="E100" s="2183"/>
      <c r="F100" s="942">
        <v>9</v>
      </c>
      <c r="G100" s="2199"/>
      <c r="H100" s="943">
        <f t="shared" si="6"/>
        <v>2236.6845600000001</v>
      </c>
      <c r="I100" s="1986">
        <v>2675.46</v>
      </c>
      <c r="J100" s="1986">
        <v>2795.8557000000001</v>
      </c>
      <c r="K100" s="2066">
        <f>J100*5*1.19</f>
        <v>16635.341414999999</v>
      </c>
    </row>
    <row r="101" spans="1:11" ht="42.95" customHeight="1" thickBot="1">
      <c r="A101" s="2058" t="s">
        <v>9537</v>
      </c>
      <c r="B101" s="2051"/>
      <c r="C101" s="2051"/>
      <c r="D101" s="2051"/>
      <c r="E101" s="2051"/>
      <c r="F101" s="2051"/>
      <c r="G101" s="2051"/>
      <c r="H101" s="2051">
        <f t="shared" si="6"/>
        <v>0</v>
      </c>
      <c r="I101" s="2051"/>
      <c r="J101" s="2051"/>
    </row>
    <row r="102" spans="1:11" ht="18">
      <c r="A102" s="1980" t="str">
        <f t="shared" si="4"/>
        <v>PODEM-503-1702105</v>
      </c>
      <c r="B102" s="1980" t="s">
        <v>9540</v>
      </c>
      <c r="C102" s="2170" t="s">
        <v>9538</v>
      </c>
      <c r="D102" s="2185">
        <v>1000</v>
      </c>
      <c r="E102" s="2196" t="s">
        <v>9539</v>
      </c>
      <c r="F102" s="1981">
        <v>10</v>
      </c>
      <c r="G102" s="2177" t="s">
        <v>11362</v>
      </c>
      <c r="H102" s="1982">
        <f t="shared" si="6"/>
        <v>1865.028</v>
      </c>
      <c r="I102" s="1983">
        <v>2189</v>
      </c>
      <c r="J102" s="1983">
        <v>2331.2849999999999</v>
      </c>
    </row>
    <row r="103" spans="1:11" ht="18">
      <c r="A103" s="940" t="str">
        <f t="shared" si="4"/>
        <v>PODEM-503-1702106</v>
      </c>
      <c r="B103" s="940" t="s">
        <v>9541</v>
      </c>
      <c r="C103" s="2171"/>
      <c r="D103" s="2186"/>
      <c r="E103" s="2176"/>
      <c r="F103" s="938">
        <v>14</v>
      </c>
      <c r="G103" s="2178"/>
      <c r="H103" s="939">
        <f t="shared" si="6"/>
        <v>1917</v>
      </c>
      <c r="I103" s="1984">
        <v>2250</v>
      </c>
      <c r="J103" s="1984">
        <v>2396.25</v>
      </c>
    </row>
    <row r="104" spans="1:11" ht="18">
      <c r="A104" s="940" t="str">
        <f t="shared" si="4"/>
        <v>PODEM-503-1702107</v>
      </c>
      <c r="B104" s="940" t="s">
        <v>9542</v>
      </c>
      <c r="C104" s="2171"/>
      <c r="D104" s="2186"/>
      <c r="E104" s="2176"/>
      <c r="F104" s="938">
        <v>20</v>
      </c>
      <c r="G104" s="2179"/>
      <c r="H104" s="939">
        <f t="shared" si="6"/>
        <v>2395.8240000000001</v>
      </c>
      <c r="I104" s="1984">
        <v>2812</v>
      </c>
      <c r="J104" s="1984">
        <v>2994.7799999999997</v>
      </c>
    </row>
    <row r="105" spans="1:11" ht="18">
      <c r="A105" s="940" t="str">
        <f t="shared" si="4"/>
        <v>PODEM-503-1702108</v>
      </c>
      <c r="B105" s="940" t="s">
        <v>9543</v>
      </c>
      <c r="C105" s="2191"/>
      <c r="D105" s="2186"/>
      <c r="E105" s="2176"/>
      <c r="F105" s="938">
        <v>26</v>
      </c>
      <c r="G105" s="2181"/>
      <c r="H105" s="939">
        <f t="shared" si="6"/>
        <v>2583.2640000000001</v>
      </c>
      <c r="I105" s="1984">
        <v>3032</v>
      </c>
      <c r="J105" s="1984">
        <v>3229.08</v>
      </c>
    </row>
    <row r="106" spans="1:11" ht="18">
      <c r="A106" s="940" t="str">
        <f t="shared" si="4"/>
        <v>PODEM-503-1702140</v>
      </c>
      <c r="B106" s="940" t="s">
        <v>9544</v>
      </c>
      <c r="C106" s="2171" t="s">
        <v>9538</v>
      </c>
      <c r="D106" s="2186"/>
      <c r="E106" s="2176" t="s">
        <v>9539</v>
      </c>
      <c r="F106" s="1988">
        <v>10</v>
      </c>
      <c r="G106" s="2178" t="s">
        <v>11363</v>
      </c>
      <c r="H106" s="939">
        <f t="shared" si="6"/>
        <v>2429.904</v>
      </c>
      <c r="I106" s="1984">
        <v>2852</v>
      </c>
      <c r="J106" s="1984">
        <v>3037.3799999999997</v>
      </c>
    </row>
    <row r="107" spans="1:11" ht="18">
      <c r="A107" s="940" t="str">
        <f t="shared" si="4"/>
        <v>PODEM-503-1702141</v>
      </c>
      <c r="B107" s="940" t="s">
        <v>9545</v>
      </c>
      <c r="C107" s="2171"/>
      <c r="D107" s="2186"/>
      <c r="E107" s="2176"/>
      <c r="F107" s="938">
        <v>14</v>
      </c>
      <c r="G107" s="2178"/>
      <c r="H107" s="939">
        <f t="shared" si="6"/>
        <v>2575.596</v>
      </c>
      <c r="I107" s="1984">
        <v>3023</v>
      </c>
      <c r="J107" s="1984">
        <v>3219.4949999999999</v>
      </c>
    </row>
    <row r="108" spans="1:11" ht="18">
      <c r="A108" s="940" t="str">
        <f t="shared" si="4"/>
        <v>PODEM-503-1702142</v>
      </c>
      <c r="B108" s="940" t="s">
        <v>9546</v>
      </c>
      <c r="C108" s="2171"/>
      <c r="D108" s="2186"/>
      <c r="E108" s="2176"/>
      <c r="F108" s="938">
        <v>20</v>
      </c>
      <c r="G108" s="2179"/>
      <c r="H108" s="939">
        <f t="shared" si="6"/>
        <v>3148.14</v>
      </c>
      <c r="I108" s="1984">
        <v>3695</v>
      </c>
      <c r="J108" s="1984">
        <v>3935.1749999999997</v>
      </c>
    </row>
    <row r="109" spans="1:11" ht="18">
      <c r="A109" s="940" t="str">
        <f t="shared" si="4"/>
        <v>PODEM-503-1702143</v>
      </c>
      <c r="B109" s="940" t="s">
        <v>9547</v>
      </c>
      <c r="C109" s="2171"/>
      <c r="D109" s="2186"/>
      <c r="E109" s="2176"/>
      <c r="F109" s="938">
        <v>26</v>
      </c>
      <c r="G109" s="2181"/>
      <c r="H109" s="939">
        <f t="shared" si="6"/>
        <v>3337.2839999999997</v>
      </c>
      <c r="I109" s="1984">
        <v>3917</v>
      </c>
      <c r="J109" s="1984">
        <v>4171.6049999999996</v>
      </c>
    </row>
    <row r="110" spans="1:11" ht="18">
      <c r="A110" s="940" t="str">
        <f t="shared" si="4"/>
        <v>PODEM-503-1702175</v>
      </c>
      <c r="B110" s="940" t="s">
        <v>9548</v>
      </c>
      <c r="C110" s="2180" t="s">
        <v>9538</v>
      </c>
      <c r="D110" s="2186"/>
      <c r="E110" s="2176" t="s">
        <v>9539</v>
      </c>
      <c r="F110" s="1988">
        <v>10</v>
      </c>
      <c r="G110" s="2178" t="s">
        <v>11364</v>
      </c>
      <c r="H110" s="939">
        <f t="shared" si="6"/>
        <v>3251.232</v>
      </c>
      <c r="I110" s="1984">
        <v>3816</v>
      </c>
      <c r="J110" s="1984">
        <v>4064.04</v>
      </c>
    </row>
    <row r="111" spans="1:11" ht="18">
      <c r="A111" s="940" t="str">
        <f t="shared" si="4"/>
        <v>PODEM-503-1702176</v>
      </c>
      <c r="B111" s="940" t="s">
        <v>9549</v>
      </c>
      <c r="C111" s="2171"/>
      <c r="D111" s="2186"/>
      <c r="E111" s="2176"/>
      <c r="F111" s="938">
        <v>14</v>
      </c>
      <c r="G111" s="2178"/>
      <c r="H111" s="939">
        <f t="shared" si="6"/>
        <v>3337.2839999999997</v>
      </c>
      <c r="I111" s="1984">
        <v>3917</v>
      </c>
      <c r="J111" s="1984">
        <v>4171.6049999999996</v>
      </c>
    </row>
    <row r="112" spans="1:11" ht="18">
      <c r="A112" s="940" t="str">
        <f t="shared" si="4"/>
        <v>PODEM-503-1702177</v>
      </c>
      <c r="B112" s="940" t="s">
        <v>9550</v>
      </c>
      <c r="C112" s="2171"/>
      <c r="D112" s="2186"/>
      <c r="E112" s="2176"/>
      <c r="F112" s="938">
        <v>20</v>
      </c>
      <c r="G112" s="2179"/>
      <c r="H112" s="939">
        <f t="shared" si="6"/>
        <v>4072.56</v>
      </c>
      <c r="I112" s="1984">
        <v>4780</v>
      </c>
      <c r="J112" s="1984">
        <v>5090.7</v>
      </c>
    </row>
    <row r="113" spans="1:10" ht="18.75" thickBot="1">
      <c r="A113" s="941" t="str">
        <f t="shared" si="4"/>
        <v>PODEM-503-1702178</v>
      </c>
      <c r="B113" s="941" t="s">
        <v>9551</v>
      </c>
      <c r="C113" s="2182"/>
      <c r="D113" s="2187"/>
      <c r="E113" s="2183"/>
      <c r="F113" s="942">
        <v>26</v>
      </c>
      <c r="G113" s="2199"/>
      <c r="H113" s="943">
        <f t="shared" si="6"/>
        <v>4183.32</v>
      </c>
      <c r="I113" s="1993">
        <v>4910</v>
      </c>
      <c r="J113" s="1993">
        <v>5229.1499999999996</v>
      </c>
    </row>
    <row r="114" spans="1:10" ht="18">
      <c r="A114" s="1980" t="str">
        <f t="shared" ref="A114:A125" si="7">_xlfn.CONCAT("PODEM-",B114)</f>
        <v>PODEM-503-1704001</v>
      </c>
      <c r="B114" s="1980" t="s">
        <v>9714</v>
      </c>
      <c r="C114" s="2170" t="s">
        <v>9538</v>
      </c>
      <c r="D114" s="2185">
        <v>1000</v>
      </c>
      <c r="E114" s="2196" t="s">
        <v>9603</v>
      </c>
      <c r="F114" s="1981">
        <v>10</v>
      </c>
      <c r="G114" s="2177" t="s">
        <v>11362</v>
      </c>
      <c r="H114" s="1982">
        <f t="shared" si="6"/>
        <v>1963.86</v>
      </c>
      <c r="I114" s="1983">
        <v>2305</v>
      </c>
      <c r="J114" s="1983">
        <v>2454.8249999999998</v>
      </c>
    </row>
    <row r="115" spans="1:10" ht="18">
      <c r="A115" s="940" t="str">
        <f t="shared" si="7"/>
        <v>PODEM-503-1704002</v>
      </c>
      <c r="B115" s="940" t="s">
        <v>9715</v>
      </c>
      <c r="C115" s="2171"/>
      <c r="D115" s="2186"/>
      <c r="E115" s="2176"/>
      <c r="F115" s="938">
        <v>14</v>
      </c>
      <c r="G115" s="2178"/>
      <c r="H115" s="939">
        <f t="shared" si="6"/>
        <v>2017.5360000000001</v>
      </c>
      <c r="I115" s="1984">
        <v>2368</v>
      </c>
      <c r="J115" s="1984">
        <v>2521.92</v>
      </c>
    </row>
    <row r="116" spans="1:10" ht="18">
      <c r="A116" s="940" t="str">
        <f t="shared" si="7"/>
        <v>PODEM-503-1704003</v>
      </c>
      <c r="B116" s="940" t="s">
        <v>9716</v>
      </c>
      <c r="C116" s="2171"/>
      <c r="D116" s="2186"/>
      <c r="E116" s="2176"/>
      <c r="F116" s="938">
        <v>20</v>
      </c>
      <c r="G116" s="2179"/>
      <c r="H116" s="939">
        <f t="shared" si="6"/>
        <v>2521.92</v>
      </c>
      <c r="I116" s="1984">
        <v>2960</v>
      </c>
      <c r="J116" s="1984">
        <v>3152.3999999999996</v>
      </c>
    </row>
    <row r="117" spans="1:10" ht="18">
      <c r="A117" s="940" t="str">
        <f t="shared" si="7"/>
        <v>PODEM-503-1704004</v>
      </c>
      <c r="B117" s="940" t="s">
        <v>9717</v>
      </c>
      <c r="C117" s="2191"/>
      <c r="D117" s="2186"/>
      <c r="E117" s="2176"/>
      <c r="F117" s="938">
        <v>26</v>
      </c>
      <c r="G117" s="2181"/>
      <c r="H117" s="939">
        <f t="shared" si="6"/>
        <v>2719.5840000000003</v>
      </c>
      <c r="I117" s="1984">
        <v>3192</v>
      </c>
      <c r="J117" s="1984">
        <v>3399.48</v>
      </c>
    </row>
    <row r="118" spans="1:10" ht="18">
      <c r="A118" s="940" t="str">
        <f t="shared" si="7"/>
        <v>PODEM-503-1704005</v>
      </c>
      <c r="B118" s="940" t="s">
        <v>9718</v>
      </c>
      <c r="C118" s="2171" t="s">
        <v>9538</v>
      </c>
      <c r="D118" s="2186"/>
      <c r="E118" s="2176" t="s">
        <v>9603</v>
      </c>
      <c r="F118" s="1988">
        <v>10</v>
      </c>
      <c r="G118" s="2178" t="s">
        <v>11363</v>
      </c>
      <c r="H118" s="939">
        <f t="shared" si="6"/>
        <v>2557.7039999999997</v>
      </c>
      <c r="I118" s="1984">
        <v>3002</v>
      </c>
      <c r="J118" s="1984">
        <v>3197.1299999999997</v>
      </c>
    </row>
    <row r="119" spans="1:10" ht="18">
      <c r="A119" s="940" t="str">
        <f t="shared" si="7"/>
        <v>PODEM-503-1704006</v>
      </c>
      <c r="B119" s="940" t="s">
        <v>9719</v>
      </c>
      <c r="C119" s="2171"/>
      <c r="D119" s="2186"/>
      <c r="E119" s="2176"/>
      <c r="F119" s="938">
        <v>14</v>
      </c>
      <c r="G119" s="2178"/>
      <c r="H119" s="939">
        <f t="shared" si="6"/>
        <v>2711.0640000000003</v>
      </c>
      <c r="I119" s="1984">
        <v>3182</v>
      </c>
      <c r="J119" s="1984">
        <v>3388.83</v>
      </c>
    </row>
    <row r="120" spans="1:10" ht="18">
      <c r="A120" s="940" t="str">
        <f t="shared" si="7"/>
        <v>PODEM-503-1704007</v>
      </c>
      <c r="B120" s="940" t="s">
        <v>9720</v>
      </c>
      <c r="C120" s="2171"/>
      <c r="D120" s="2186"/>
      <c r="E120" s="2176"/>
      <c r="F120" s="938">
        <v>20</v>
      </c>
      <c r="G120" s="2179"/>
      <c r="H120" s="939">
        <f t="shared" si="6"/>
        <v>3314.2799999999997</v>
      </c>
      <c r="I120" s="1984">
        <v>3890</v>
      </c>
      <c r="J120" s="1984">
        <v>4142.8499999999995</v>
      </c>
    </row>
    <row r="121" spans="1:10" ht="18">
      <c r="A121" s="940" t="str">
        <f t="shared" si="7"/>
        <v>PODEM-503-1704008</v>
      </c>
      <c r="B121" s="940" t="s">
        <v>9721</v>
      </c>
      <c r="C121" s="2171"/>
      <c r="D121" s="2186"/>
      <c r="E121" s="2176"/>
      <c r="F121" s="938">
        <v>26</v>
      </c>
      <c r="G121" s="2181"/>
      <c r="H121" s="939">
        <f t="shared" si="6"/>
        <v>3512.7960000000003</v>
      </c>
      <c r="I121" s="1984">
        <v>4123</v>
      </c>
      <c r="J121" s="1984">
        <v>4390.9949999999999</v>
      </c>
    </row>
    <row r="122" spans="1:10" ht="18">
      <c r="A122" s="940" t="str">
        <f t="shared" si="7"/>
        <v>PODEM-503-1704009</v>
      </c>
      <c r="B122" s="940" t="s">
        <v>9722</v>
      </c>
      <c r="C122" s="2180" t="s">
        <v>9538</v>
      </c>
      <c r="D122" s="2186"/>
      <c r="E122" s="2176" t="s">
        <v>9603</v>
      </c>
      <c r="F122" s="1988">
        <v>10</v>
      </c>
      <c r="G122" s="2178" t="s">
        <v>11364</v>
      </c>
      <c r="H122" s="939">
        <f t="shared" si="6"/>
        <v>3422.4839999999999</v>
      </c>
      <c r="I122" s="1984">
        <v>4017</v>
      </c>
      <c r="J122" s="1984">
        <v>4278.1049999999996</v>
      </c>
    </row>
    <row r="123" spans="1:10" ht="18">
      <c r="A123" s="940" t="str">
        <f t="shared" si="7"/>
        <v>PODEM-503-1704010</v>
      </c>
      <c r="B123" s="940" t="s">
        <v>9723</v>
      </c>
      <c r="C123" s="2171"/>
      <c r="D123" s="2186"/>
      <c r="E123" s="2176"/>
      <c r="F123" s="938">
        <v>14</v>
      </c>
      <c r="G123" s="2178"/>
      <c r="H123" s="939">
        <f t="shared" si="6"/>
        <v>3512.7960000000003</v>
      </c>
      <c r="I123" s="1984">
        <v>4123</v>
      </c>
      <c r="J123" s="1984">
        <v>4390.9949999999999</v>
      </c>
    </row>
    <row r="124" spans="1:10" ht="18">
      <c r="A124" s="940" t="str">
        <f t="shared" si="7"/>
        <v>PODEM-503-1704011</v>
      </c>
      <c r="B124" s="940" t="s">
        <v>9724</v>
      </c>
      <c r="C124" s="2171"/>
      <c r="D124" s="2186"/>
      <c r="E124" s="2176"/>
      <c r="F124" s="938">
        <v>20</v>
      </c>
      <c r="G124" s="2179"/>
      <c r="H124" s="939">
        <f t="shared" si="6"/>
        <v>4287.2640000000001</v>
      </c>
      <c r="I124" s="1984">
        <v>5032</v>
      </c>
      <c r="J124" s="1984">
        <v>5359.08</v>
      </c>
    </row>
    <row r="125" spans="1:10" ht="18.75" thickBot="1">
      <c r="A125" s="941" t="str">
        <f t="shared" si="7"/>
        <v>PODEM-503-1704012</v>
      </c>
      <c r="B125" s="941" t="s">
        <v>9725</v>
      </c>
      <c r="C125" s="2182"/>
      <c r="D125" s="2187"/>
      <c r="E125" s="2183"/>
      <c r="F125" s="942">
        <v>26</v>
      </c>
      <c r="G125" s="2199"/>
      <c r="H125" s="943">
        <f t="shared" si="6"/>
        <v>4403.9880000000003</v>
      </c>
      <c r="I125" s="1993">
        <v>5169</v>
      </c>
      <c r="J125" s="1993">
        <v>5504.9849999999997</v>
      </c>
    </row>
    <row r="126" spans="1:10" ht="18">
      <c r="A126" s="1980" t="str">
        <f t="shared" si="4"/>
        <v>PODEM-503-1702109</v>
      </c>
      <c r="B126" s="1980" t="s">
        <v>9552</v>
      </c>
      <c r="C126" s="2170" t="s">
        <v>9538</v>
      </c>
      <c r="D126" s="2185">
        <v>1600</v>
      </c>
      <c r="E126" s="2196" t="s">
        <v>9539</v>
      </c>
      <c r="F126" s="1981">
        <v>10</v>
      </c>
      <c r="G126" s="2177" t="s">
        <v>11362</v>
      </c>
      <c r="H126" s="1982">
        <f t="shared" si="6"/>
        <v>2207.5320000000002</v>
      </c>
      <c r="I126" s="1983">
        <v>2591</v>
      </c>
      <c r="J126" s="1983">
        <v>2759.415</v>
      </c>
    </row>
    <row r="127" spans="1:10" ht="18">
      <c r="A127" s="940" t="str">
        <f t="shared" si="4"/>
        <v>PODEM-503-1702110</v>
      </c>
      <c r="B127" s="940" t="s">
        <v>9553</v>
      </c>
      <c r="C127" s="2171"/>
      <c r="D127" s="2186"/>
      <c r="E127" s="2176"/>
      <c r="F127" s="938">
        <v>14</v>
      </c>
      <c r="G127" s="2178"/>
      <c r="H127" s="939">
        <f t="shared" si="6"/>
        <v>2321.7000000000003</v>
      </c>
      <c r="I127" s="1984">
        <v>2725</v>
      </c>
      <c r="J127" s="1984">
        <v>2902.125</v>
      </c>
    </row>
    <row r="128" spans="1:10" ht="18">
      <c r="A128" s="940" t="str">
        <f t="shared" si="4"/>
        <v>PODEM-503-1702111</v>
      </c>
      <c r="B128" s="940" t="s">
        <v>9554</v>
      </c>
      <c r="C128" s="2171"/>
      <c r="D128" s="2186"/>
      <c r="E128" s="2176"/>
      <c r="F128" s="938">
        <v>20</v>
      </c>
      <c r="G128" s="2179"/>
      <c r="H128" s="939">
        <f t="shared" si="6"/>
        <v>2401.788</v>
      </c>
      <c r="I128" s="1984">
        <v>2819</v>
      </c>
      <c r="J128" s="1984">
        <v>3002.2349999999997</v>
      </c>
    </row>
    <row r="129" spans="1:10" ht="18">
      <c r="A129" s="940" t="str">
        <f t="shared" si="4"/>
        <v>PODEM-503-1702112</v>
      </c>
      <c r="B129" s="940" t="s">
        <v>9555</v>
      </c>
      <c r="C129" s="2191"/>
      <c r="D129" s="2186"/>
      <c r="E129" s="2176"/>
      <c r="F129" s="938">
        <v>26</v>
      </c>
      <c r="G129" s="2181"/>
      <c r="H129" s="939">
        <f t="shared" si="6"/>
        <v>2505.732</v>
      </c>
      <c r="I129" s="1984">
        <v>2941</v>
      </c>
      <c r="J129" s="1984">
        <v>3132.165</v>
      </c>
    </row>
    <row r="130" spans="1:10" ht="18">
      <c r="A130" s="940" t="str">
        <f t="shared" si="4"/>
        <v>PODEM-503-1702144</v>
      </c>
      <c r="B130" s="940" t="s">
        <v>9556</v>
      </c>
      <c r="C130" s="2171" t="s">
        <v>9538</v>
      </c>
      <c r="D130" s="2186"/>
      <c r="E130" s="2176" t="s">
        <v>9539</v>
      </c>
      <c r="F130" s="1988">
        <v>10</v>
      </c>
      <c r="G130" s="2178" t="s">
        <v>11363</v>
      </c>
      <c r="H130" s="939">
        <f t="shared" si="6"/>
        <v>3088.5</v>
      </c>
      <c r="I130" s="1984">
        <v>3625</v>
      </c>
      <c r="J130" s="1984">
        <v>3860.625</v>
      </c>
    </row>
    <row r="131" spans="1:10" ht="18">
      <c r="A131" s="940" t="str">
        <f t="shared" si="4"/>
        <v>PODEM-503-1702145</v>
      </c>
      <c r="B131" s="940" t="s">
        <v>9557</v>
      </c>
      <c r="C131" s="2171"/>
      <c r="D131" s="2186"/>
      <c r="E131" s="2176"/>
      <c r="F131" s="938">
        <v>14</v>
      </c>
      <c r="G131" s="2178"/>
      <c r="H131" s="939">
        <f t="shared" si="6"/>
        <v>3143.0280000000002</v>
      </c>
      <c r="I131" s="1984">
        <v>3689</v>
      </c>
      <c r="J131" s="1984">
        <v>3928.7849999999999</v>
      </c>
    </row>
    <row r="132" spans="1:10" ht="18">
      <c r="A132" s="940" t="str">
        <f t="shared" si="4"/>
        <v>PODEM-503-1702146</v>
      </c>
      <c r="B132" s="940" t="s">
        <v>9558</v>
      </c>
      <c r="C132" s="2171"/>
      <c r="D132" s="2186"/>
      <c r="E132" s="2176"/>
      <c r="F132" s="938">
        <v>20</v>
      </c>
      <c r="G132" s="2179"/>
      <c r="H132" s="939">
        <f t="shared" si="6"/>
        <v>3222.2640000000001</v>
      </c>
      <c r="I132" s="1984">
        <v>3782</v>
      </c>
      <c r="J132" s="1984">
        <v>4027.83</v>
      </c>
    </row>
    <row r="133" spans="1:10" ht="18">
      <c r="A133" s="940" t="str">
        <f t="shared" si="4"/>
        <v>PODEM-503-1702147</v>
      </c>
      <c r="B133" s="940" t="s">
        <v>9559</v>
      </c>
      <c r="C133" s="2171"/>
      <c r="D133" s="2186"/>
      <c r="E133" s="2176"/>
      <c r="F133" s="938">
        <v>26</v>
      </c>
      <c r="G133" s="2181"/>
      <c r="H133" s="939">
        <f t="shared" si="6"/>
        <v>3327.06</v>
      </c>
      <c r="I133" s="1984">
        <v>3905</v>
      </c>
      <c r="J133" s="1984">
        <v>4158.8249999999998</v>
      </c>
    </row>
    <row r="134" spans="1:10" ht="18">
      <c r="A134" s="940" t="str">
        <f t="shared" si="4"/>
        <v>PODEM-503-1702179</v>
      </c>
      <c r="B134" s="940" t="s">
        <v>9560</v>
      </c>
      <c r="C134" s="2180" t="s">
        <v>9538</v>
      </c>
      <c r="D134" s="2186"/>
      <c r="E134" s="2176" t="s">
        <v>9539</v>
      </c>
      <c r="F134" s="1988">
        <v>10</v>
      </c>
      <c r="G134" s="2178" t="s">
        <v>11364</v>
      </c>
      <c r="H134" s="939">
        <f t="shared" ref="H134:H197" si="8">J134*0.8</f>
        <v>3829.7400000000002</v>
      </c>
      <c r="I134" s="1984">
        <v>4495</v>
      </c>
      <c r="J134" s="1984">
        <v>4787.1750000000002</v>
      </c>
    </row>
    <row r="135" spans="1:10" ht="18">
      <c r="A135" s="940" t="str">
        <f t="shared" si="4"/>
        <v>PODEM-503-1702180</v>
      </c>
      <c r="B135" s="940" t="s">
        <v>9561</v>
      </c>
      <c r="C135" s="2171"/>
      <c r="D135" s="2186"/>
      <c r="E135" s="2176"/>
      <c r="F135" s="938">
        <v>14</v>
      </c>
      <c r="G135" s="2178"/>
      <c r="H135" s="939">
        <f t="shared" si="8"/>
        <v>3896.1959999999999</v>
      </c>
      <c r="I135" s="1984">
        <v>4573</v>
      </c>
      <c r="J135" s="1984">
        <v>4870.2449999999999</v>
      </c>
    </row>
    <row r="136" spans="1:10" ht="18">
      <c r="A136" s="940" t="str">
        <f t="shared" si="4"/>
        <v>PODEM-503-1702181</v>
      </c>
      <c r="B136" s="940" t="s">
        <v>9562</v>
      </c>
      <c r="C136" s="2171"/>
      <c r="D136" s="2186"/>
      <c r="E136" s="2176"/>
      <c r="F136" s="938">
        <v>20</v>
      </c>
      <c r="G136" s="2179"/>
      <c r="H136" s="939">
        <f t="shared" si="8"/>
        <v>3985.6559999999999</v>
      </c>
      <c r="I136" s="1984">
        <v>4678</v>
      </c>
      <c r="J136" s="1984">
        <v>4982.07</v>
      </c>
    </row>
    <row r="137" spans="1:10" ht="18.75" thickBot="1">
      <c r="A137" s="941" t="str">
        <f t="shared" si="4"/>
        <v>PODEM-503-1702182</v>
      </c>
      <c r="B137" s="941" t="s">
        <v>9563</v>
      </c>
      <c r="C137" s="2182"/>
      <c r="D137" s="2187"/>
      <c r="E137" s="2183"/>
      <c r="F137" s="942">
        <v>26</v>
      </c>
      <c r="G137" s="2199"/>
      <c r="H137" s="943">
        <f t="shared" si="8"/>
        <v>4099.8239999999996</v>
      </c>
      <c r="I137" s="1993">
        <v>4812</v>
      </c>
      <c r="J137" s="1993">
        <v>5124.78</v>
      </c>
    </row>
    <row r="138" spans="1:10" ht="18">
      <c r="A138" s="1980" t="str">
        <f t="shared" ref="A138:A149" si="9">_xlfn.CONCAT("PODEM-",B138)</f>
        <v>PODEM-503-1704013</v>
      </c>
      <c r="B138" s="1980" t="s">
        <v>9726</v>
      </c>
      <c r="C138" s="2170" t="s">
        <v>9564</v>
      </c>
      <c r="D138" s="2185">
        <v>1600</v>
      </c>
      <c r="E138" s="2196" t="s">
        <v>9603</v>
      </c>
      <c r="F138" s="1981">
        <v>10</v>
      </c>
      <c r="G138" s="2177" t="s">
        <v>11362</v>
      </c>
      <c r="H138" s="1982">
        <f t="shared" si="8"/>
        <v>2335.3319999999999</v>
      </c>
      <c r="I138" s="1983">
        <v>2741</v>
      </c>
      <c r="J138" s="1983">
        <v>2919.165</v>
      </c>
    </row>
    <row r="139" spans="1:10" ht="18">
      <c r="A139" s="940" t="str">
        <f t="shared" si="9"/>
        <v>PODEM-503-1704014</v>
      </c>
      <c r="B139" s="940" t="s">
        <v>9727</v>
      </c>
      <c r="C139" s="2171"/>
      <c r="D139" s="2186"/>
      <c r="E139" s="2176"/>
      <c r="F139" s="938">
        <v>14</v>
      </c>
      <c r="G139" s="2178"/>
      <c r="H139" s="939">
        <f t="shared" si="8"/>
        <v>2444.3879999999999</v>
      </c>
      <c r="I139" s="1984">
        <v>2869</v>
      </c>
      <c r="J139" s="1984">
        <v>3055.4849999999997</v>
      </c>
    </row>
    <row r="140" spans="1:10" ht="18">
      <c r="A140" s="940" t="str">
        <f t="shared" si="9"/>
        <v>PODEM-503-1704015</v>
      </c>
      <c r="B140" s="940" t="s">
        <v>9728</v>
      </c>
      <c r="C140" s="2171"/>
      <c r="D140" s="2186"/>
      <c r="E140" s="2176"/>
      <c r="F140" s="938">
        <v>20</v>
      </c>
      <c r="G140" s="2179"/>
      <c r="H140" s="939">
        <f t="shared" si="8"/>
        <v>2529.5879999999997</v>
      </c>
      <c r="I140" s="1984">
        <v>2969</v>
      </c>
      <c r="J140" s="1984">
        <v>3161.9849999999997</v>
      </c>
    </row>
    <row r="141" spans="1:10" ht="18">
      <c r="A141" s="940" t="str">
        <f t="shared" si="9"/>
        <v>PODEM-503-1704016</v>
      </c>
      <c r="B141" s="940" t="s">
        <v>9729</v>
      </c>
      <c r="C141" s="2191"/>
      <c r="D141" s="2186"/>
      <c r="E141" s="2176"/>
      <c r="F141" s="938">
        <v>26</v>
      </c>
      <c r="G141" s="2181"/>
      <c r="H141" s="939">
        <f t="shared" si="8"/>
        <v>2636.94</v>
      </c>
      <c r="I141" s="1984">
        <v>3095</v>
      </c>
      <c r="J141" s="1984">
        <v>3296.1749999999997</v>
      </c>
    </row>
    <row r="142" spans="1:10" ht="18">
      <c r="A142" s="940" t="str">
        <f t="shared" si="9"/>
        <v>PODEM-503-1704017</v>
      </c>
      <c r="B142" s="940" t="s">
        <v>9730</v>
      </c>
      <c r="C142" s="2171" t="s">
        <v>9564</v>
      </c>
      <c r="D142" s="2186"/>
      <c r="E142" s="2175" t="s">
        <v>9603</v>
      </c>
      <c r="F142" s="1988">
        <v>10</v>
      </c>
      <c r="G142" s="2178" t="s">
        <v>11363</v>
      </c>
      <c r="H142" s="939">
        <f t="shared" si="8"/>
        <v>3251.232</v>
      </c>
      <c r="I142" s="1984">
        <v>3816</v>
      </c>
      <c r="J142" s="1984">
        <v>4064.04</v>
      </c>
    </row>
    <row r="143" spans="1:10" ht="18">
      <c r="A143" s="940" t="str">
        <f t="shared" si="9"/>
        <v>PODEM-503-1704018</v>
      </c>
      <c r="B143" s="940" t="s">
        <v>9731</v>
      </c>
      <c r="C143" s="2171"/>
      <c r="D143" s="2186"/>
      <c r="E143" s="2176"/>
      <c r="F143" s="938">
        <v>14</v>
      </c>
      <c r="G143" s="2178"/>
      <c r="H143" s="939">
        <f t="shared" si="8"/>
        <v>3308.3159999999998</v>
      </c>
      <c r="I143" s="1984">
        <v>3883</v>
      </c>
      <c r="J143" s="1984">
        <v>4135.3949999999995</v>
      </c>
    </row>
    <row r="144" spans="1:10" ht="18">
      <c r="A144" s="940" t="str">
        <f t="shared" si="9"/>
        <v>PODEM-503-1704019</v>
      </c>
      <c r="B144" s="940" t="s">
        <v>9732</v>
      </c>
      <c r="C144" s="2171"/>
      <c r="D144" s="2186"/>
      <c r="E144" s="2176"/>
      <c r="F144" s="938">
        <v>20</v>
      </c>
      <c r="G144" s="2179"/>
      <c r="H144" s="939">
        <f t="shared" si="8"/>
        <v>3390.96</v>
      </c>
      <c r="I144" s="1984">
        <v>3980</v>
      </c>
      <c r="J144" s="1984">
        <v>4238.7</v>
      </c>
    </row>
    <row r="145" spans="1:10" ht="18">
      <c r="A145" s="940" t="str">
        <f t="shared" si="9"/>
        <v>PODEM-503-1704020</v>
      </c>
      <c r="B145" s="940" t="s">
        <v>9733</v>
      </c>
      <c r="C145" s="2171"/>
      <c r="D145" s="2186"/>
      <c r="E145" s="2176"/>
      <c r="F145" s="938">
        <v>26</v>
      </c>
      <c r="G145" s="2181"/>
      <c r="H145" s="939">
        <f t="shared" si="8"/>
        <v>3501.72</v>
      </c>
      <c r="I145" s="1984">
        <v>4110</v>
      </c>
      <c r="J145" s="1984">
        <v>4377.1499999999996</v>
      </c>
    </row>
    <row r="146" spans="1:10" ht="18">
      <c r="A146" s="940" t="str">
        <f t="shared" si="9"/>
        <v>PODEM-503-1704021</v>
      </c>
      <c r="B146" s="940" t="s">
        <v>9734</v>
      </c>
      <c r="C146" s="2180" t="s">
        <v>9564</v>
      </c>
      <c r="D146" s="2186"/>
      <c r="E146" s="2176" t="s">
        <v>9603</v>
      </c>
      <c r="F146" s="1988">
        <v>10</v>
      </c>
      <c r="G146" s="2178" t="s">
        <v>11364</v>
      </c>
      <c r="H146" s="939">
        <f t="shared" si="8"/>
        <v>4031.6640000000002</v>
      </c>
      <c r="I146" s="1984">
        <v>4732</v>
      </c>
      <c r="J146" s="1984">
        <v>5039.58</v>
      </c>
    </row>
    <row r="147" spans="1:10" ht="18">
      <c r="A147" s="940" t="str">
        <f t="shared" si="9"/>
        <v>PODEM-503-1704022</v>
      </c>
      <c r="B147" s="940" t="s">
        <v>9735</v>
      </c>
      <c r="C147" s="2171"/>
      <c r="D147" s="2186"/>
      <c r="E147" s="2176"/>
      <c r="F147" s="938">
        <v>14</v>
      </c>
      <c r="G147" s="2178"/>
      <c r="H147" s="939">
        <f t="shared" si="8"/>
        <v>4100.6759999999995</v>
      </c>
      <c r="I147" s="1984">
        <v>4813</v>
      </c>
      <c r="J147" s="1984">
        <v>5125.8449999999993</v>
      </c>
    </row>
    <row r="148" spans="1:10" ht="18">
      <c r="A148" s="940" t="str">
        <f t="shared" si="9"/>
        <v>PODEM-503-1704023</v>
      </c>
      <c r="B148" s="940" t="s">
        <v>9736</v>
      </c>
      <c r="C148" s="2171"/>
      <c r="D148" s="2186"/>
      <c r="E148" s="2176"/>
      <c r="F148" s="938">
        <v>20</v>
      </c>
      <c r="G148" s="2179"/>
      <c r="H148" s="939">
        <f t="shared" si="8"/>
        <v>4195.2479999999996</v>
      </c>
      <c r="I148" s="1984">
        <v>4924</v>
      </c>
      <c r="J148" s="1984">
        <v>5244.0599999999995</v>
      </c>
    </row>
    <row r="149" spans="1:10" ht="18.75" thickBot="1">
      <c r="A149" s="941" t="str">
        <f t="shared" si="9"/>
        <v>PODEM-503-1704024</v>
      </c>
      <c r="B149" s="941" t="s">
        <v>9737</v>
      </c>
      <c r="C149" s="2182"/>
      <c r="D149" s="2187"/>
      <c r="E149" s="2183"/>
      <c r="F149" s="942">
        <v>26</v>
      </c>
      <c r="G149" s="2199"/>
      <c r="H149" s="943">
        <f t="shared" si="8"/>
        <v>4315.38</v>
      </c>
      <c r="I149" s="1993">
        <v>5065</v>
      </c>
      <c r="J149" s="1993">
        <v>5394.2249999999995</v>
      </c>
    </row>
    <row r="150" spans="1:10" ht="18">
      <c r="A150" s="1980" t="str">
        <f t="shared" ref="A150:A158" si="10">_xlfn.CONCAT("PODEM-",B150)</f>
        <v>PODEM-503-1702125</v>
      </c>
      <c r="B150" s="1980" t="s">
        <v>9738</v>
      </c>
      <c r="C150" s="2170" t="s">
        <v>9538</v>
      </c>
      <c r="D150" s="2185">
        <v>2000</v>
      </c>
      <c r="E150" s="2196" t="s">
        <v>9564</v>
      </c>
      <c r="F150" s="1981">
        <v>7</v>
      </c>
      <c r="G150" s="2177" t="s">
        <v>11362</v>
      </c>
      <c r="H150" s="1982">
        <f t="shared" si="8"/>
        <v>2068.6559999999999</v>
      </c>
      <c r="I150" s="1983">
        <v>2428</v>
      </c>
      <c r="J150" s="1983">
        <v>2585.8199999999997</v>
      </c>
    </row>
    <row r="151" spans="1:10" ht="18">
      <c r="A151" s="940" t="str">
        <f t="shared" si="10"/>
        <v>PODEM-503-1702126</v>
      </c>
      <c r="B151" s="940" t="s">
        <v>9739</v>
      </c>
      <c r="C151" s="2171"/>
      <c r="D151" s="2186"/>
      <c r="E151" s="2176"/>
      <c r="F151" s="938">
        <v>10</v>
      </c>
      <c r="G151" s="2178"/>
      <c r="H151" s="939">
        <f t="shared" si="8"/>
        <v>2173.4520000000002</v>
      </c>
      <c r="I151" s="1984">
        <v>2551</v>
      </c>
      <c r="J151" s="1984">
        <v>2716.8150000000001</v>
      </c>
    </row>
    <row r="152" spans="1:10" ht="18">
      <c r="A152" s="940" t="str">
        <f t="shared" si="10"/>
        <v>PODEM-503-1702127</v>
      </c>
      <c r="B152" s="940" t="s">
        <v>9740</v>
      </c>
      <c r="C152" s="2171"/>
      <c r="D152" s="2186"/>
      <c r="E152" s="2176"/>
      <c r="F152" s="938">
        <v>13</v>
      </c>
      <c r="G152" s="2179"/>
      <c r="H152" s="939">
        <f t="shared" si="8"/>
        <v>2464.8360000000002</v>
      </c>
      <c r="I152" s="1984">
        <v>2893</v>
      </c>
      <c r="J152" s="1984">
        <v>3081.0450000000001</v>
      </c>
    </row>
    <row r="153" spans="1:10" ht="18">
      <c r="A153" s="940" t="str">
        <f t="shared" si="10"/>
        <v>PODEM-503-1702160</v>
      </c>
      <c r="B153" s="940" t="s">
        <v>9741</v>
      </c>
      <c r="C153" s="2191" t="s">
        <v>9538</v>
      </c>
      <c r="D153" s="2186"/>
      <c r="E153" s="2176" t="s">
        <v>9564</v>
      </c>
      <c r="F153" s="1988">
        <v>7</v>
      </c>
      <c r="G153" s="2178" t="s">
        <v>11363</v>
      </c>
      <c r="H153" s="939">
        <f t="shared" si="8"/>
        <v>2822.6759999999999</v>
      </c>
      <c r="I153" s="1984">
        <v>3313</v>
      </c>
      <c r="J153" s="1984">
        <v>3528.3449999999998</v>
      </c>
    </row>
    <row r="154" spans="1:10" ht="18">
      <c r="A154" s="940" t="str">
        <f t="shared" si="10"/>
        <v>PODEM-503-1702161</v>
      </c>
      <c r="B154" s="940" t="s">
        <v>9742</v>
      </c>
      <c r="C154" s="2198"/>
      <c r="D154" s="2186"/>
      <c r="E154" s="2176"/>
      <c r="F154" s="938">
        <v>10</v>
      </c>
      <c r="G154" s="2178"/>
      <c r="H154" s="939">
        <f t="shared" si="8"/>
        <v>2892.54</v>
      </c>
      <c r="I154" s="1984">
        <v>3395</v>
      </c>
      <c r="J154" s="1984">
        <v>3615.6749999999997</v>
      </c>
    </row>
    <row r="155" spans="1:10" ht="18">
      <c r="A155" s="940" t="str">
        <f t="shared" si="10"/>
        <v>PODEM-503-1702162</v>
      </c>
      <c r="B155" s="940" t="s">
        <v>9743</v>
      </c>
      <c r="C155" s="2180"/>
      <c r="D155" s="2186"/>
      <c r="E155" s="2176"/>
      <c r="F155" s="938">
        <v>13</v>
      </c>
      <c r="G155" s="2179"/>
      <c r="H155" s="939">
        <f t="shared" si="8"/>
        <v>3079.98</v>
      </c>
      <c r="I155" s="1984">
        <v>3615</v>
      </c>
      <c r="J155" s="1984">
        <v>3849.9749999999999</v>
      </c>
    </row>
    <row r="156" spans="1:10" ht="18">
      <c r="A156" s="940" t="str">
        <f t="shared" si="10"/>
        <v>PODEM-503-1702195</v>
      </c>
      <c r="B156" s="940" t="s">
        <v>9744</v>
      </c>
      <c r="C156" s="2191" t="s">
        <v>9538</v>
      </c>
      <c r="D156" s="2186"/>
      <c r="E156" s="2176" t="s">
        <v>9564</v>
      </c>
      <c r="F156" s="1988">
        <v>7</v>
      </c>
      <c r="G156" s="2178" t="s">
        <v>11364</v>
      </c>
      <c r="H156" s="939">
        <f t="shared" si="8"/>
        <v>3524.7240000000002</v>
      </c>
      <c r="I156" s="1984">
        <v>4137</v>
      </c>
      <c r="J156" s="1984">
        <v>4405.9049999999997</v>
      </c>
    </row>
    <row r="157" spans="1:10" ht="18">
      <c r="A157" s="940" t="str">
        <f t="shared" si="10"/>
        <v>PODEM-503-1702196</v>
      </c>
      <c r="B157" s="940" t="s">
        <v>9745</v>
      </c>
      <c r="C157" s="2198"/>
      <c r="D157" s="2186"/>
      <c r="E157" s="2176"/>
      <c r="F157" s="938">
        <v>10</v>
      </c>
      <c r="G157" s="2178"/>
      <c r="H157" s="939">
        <f t="shared" si="8"/>
        <v>3593.7360000000003</v>
      </c>
      <c r="I157" s="1984">
        <v>4218</v>
      </c>
      <c r="J157" s="1984">
        <v>4492.17</v>
      </c>
    </row>
    <row r="158" spans="1:10" ht="18.75" thickBot="1">
      <c r="A158" s="940" t="str">
        <f t="shared" si="10"/>
        <v>PODEM-503-1702197</v>
      </c>
      <c r="B158" s="940" t="s">
        <v>9746</v>
      </c>
      <c r="C158" s="2202"/>
      <c r="D158" s="2186"/>
      <c r="E158" s="2176"/>
      <c r="F158" s="938">
        <v>13</v>
      </c>
      <c r="G158" s="2179"/>
      <c r="H158" s="939">
        <f t="shared" si="8"/>
        <v>3764.1360000000004</v>
      </c>
      <c r="I158" s="1984">
        <v>4418</v>
      </c>
      <c r="J158" s="1984">
        <v>4705.17</v>
      </c>
    </row>
    <row r="159" spans="1:10" ht="18">
      <c r="A159" s="1980" t="str">
        <f t="shared" ref="A159:A167" si="11">_xlfn.CONCAT("PODEM-",B159)</f>
        <v>PODEM-503-1704025</v>
      </c>
      <c r="B159" s="1980" t="s">
        <v>9747</v>
      </c>
      <c r="C159" s="2170" t="s">
        <v>9538</v>
      </c>
      <c r="D159" s="2185">
        <v>2000</v>
      </c>
      <c r="E159" s="2196" t="s">
        <v>9756</v>
      </c>
      <c r="F159" s="1981">
        <v>7</v>
      </c>
      <c r="G159" s="2177" t="s">
        <v>11362</v>
      </c>
      <c r="H159" s="1982">
        <f t="shared" si="8"/>
        <v>2370.2640000000001</v>
      </c>
      <c r="I159" s="1983">
        <v>2782</v>
      </c>
      <c r="J159" s="1983">
        <v>2962.83</v>
      </c>
    </row>
    <row r="160" spans="1:10" ht="18">
      <c r="A160" s="940" t="str">
        <f t="shared" si="11"/>
        <v>PODEM-503-1704026</v>
      </c>
      <c r="B160" s="940" t="s">
        <v>9748</v>
      </c>
      <c r="C160" s="2171"/>
      <c r="D160" s="2186"/>
      <c r="E160" s="2176"/>
      <c r="F160" s="938">
        <v>10</v>
      </c>
      <c r="G160" s="2178"/>
      <c r="H160" s="939">
        <f t="shared" si="8"/>
        <v>2430.7559999999999</v>
      </c>
      <c r="I160" s="1984">
        <v>2853</v>
      </c>
      <c r="J160" s="1984">
        <v>3038.4449999999997</v>
      </c>
    </row>
    <row r="161" spans="1:10" ht="18">
      <c r="A161" s="940" t="str">
        <f t="shared" si="11"/>
        <v>PODEM-503-1704027</v>
      </c>
      <c r="B161" s="940" t="s">
        <v>9749</v>
      </c>
      <c r="C161" s="2171"/>
      <c r="D161" s="2186"/>
      <c r="E161" s="2176"/>
      <c r="F161" s="938">
        <v>13</v>
      </c>
      <c r="G161" s="2179"/>
      <c r="H161" s="939">
        <f t="shared" si="8"/>
        <v>2517.66</v>
      </c>
      <c r="I161" s="1984">
        <v>2955</v>
      </c>
      <c r="J161" s="1984">
        <v>3147.0749999999998</v>
      </c>
    </row>
    <row r="162" spans="1:10" ht="18">
      <c r="A162" s="940" t="str">
        <f t="shared" si="11"/>
        <v>PODEM-503-1704028</v>
      </c>
      <c r="B162" s="940" t="s">
        <v>9750</v>
      </c>
      <c r="C162" s="2191" t="s">
        <v>9538</v>
      </c>
      <c r="D162" s="2186"/>
      <c r="E162" s="2176" t="s">
        <v>9756</v>
      </c>
      <c r="F162" s="1988">
        <v>7</v>
      </c>
      <c r="G162" s="2178" t="s">
        <v>11363</v>
      </c>
      <c r="H162" s="939">
        <f t="shared" si="8"/>
        <v>3275.0879999999997</v>
      </c>
      <c r="I162" s="1984">
        <v>3844</v>
      </c>
      <c r="J162" s="1984">
        <v>4093.8599999999997</v>
      </c>
    </row>
    <row r="163" spans="1:10" ht="18">
      <c r="A163" s="940" t="str">
        <f t="shared" si="11"/>
        <v>PODEM-503-1704029</v>
      </c>
      <c r="B163" s="940" t="s">
        <v>9751</v>
      </c>
      <c r="C163" s="2198"/>
      <c r="D163" s="2186"/>
      <c r="E163" s="2176"/>
      <c r="F163" s="938">
        <v>10</v>
      </c>
      <c r="G163" s="2178"/>
      <c r="H163" s="939">
        <f t="shared" si="8"/>
        <v>3339.84</v>
      </c>
      <c r="I163" s="1984">
        <v>3920</v>
      </c>
      <c r="J163" s="1984">
        <v>4174.8</v>
      </c>
    </row>
    <row r="164" spans="1:10" ht="18">
      <c r="A164" s="940" t="str">
        <f t="shared" si="11"/>
        <v>PODEM-503-1704030</v>
      </c>
      <c r="B164" s="940" t="s">
        <v>9752</v>
      </c>
      <c r="C164" s="2180"/>
      <c r="D164" s="2186"/>
      <c r="E164" s="2176"/>
      <c r="F164" s="938">
        <v>13</v>
      </c>
      <c r="G164" s="2179"/>
      <c r="H164" s="939">
        <f t="shared" si="8"/>
        <v>3603.1080000000002</v>
      </c>
      <c r="I164" s="1984">
        <v>4229</v>
      </c>
      <c r="J164" s="1984">
        <v>4503.8850000000002</v>
      </c>
    </row>
    <row r="165" spans="1:10" ht="18">
      <c r="A165" s="940" t="str">
        <f t="shared" si="11"/>
        <v>PODEM-503-1704031</v>
      </c>
      <c r="B165" s="940" t="s">
        <v>9753</v>
      </c>
      <c r="C165" s="2191" t="s">
        <v>9538</v>
      </c>
      <c r="D165" s="2186"/>
      <c r="E165" s="2176" t="s">
        <v>9756</v>
      </c>
      <c r="F165" s="1988">
        <v>7</v>
      </c>
      <c r="G165" s="2178" t="s">
        <v>11364</v>
      </c>
      <c r="H165" s="939">
        <f t="shared" si="8"/>
        <v>3869.7839999999997</v>
      </c>
      <c r="I165" s="1984">
        <v>4542</v>
      </c>
      <c r="J165" s="1984">
        <v>4837.2299999999996</v>
      </c>
    </row>
    <row r="166" spans="1:10" ht="18">
      <c r="A166" s="940" t="str">
        <f t="shared" si="11"/>
        <v>PODEM-503-1704032</v>
      </c>
      <c r="B166" s="940" t="s">
        <v>9754</v>
      </c>
      <c r="C166" s="2198"/>
      <c r="D166" s="2186"/>
      <c r="E166" s="2176"/>
      <c r="F166" s="938">
        <v>10</v>
      </c>
      <c r="G166" s="2178"/>
      <c r="H166" s="939">
        <f t="shared" si="8"/>
        <v>3947.3159999999998</v>
      </c>
      <c r="I166" s="1984">
        <v>4633</v>
      </c>
      <c r="J166" s="1984">
        <v>4934.1449999999995</v>
      </c>
    </row>
    <row r="167" spans="1:10" ht="18.75" thickBot="1">
      <c r="A167" s="940" t="str">
        <f t="shared" si="11"/>
        <v>PODEM-503-1704033</v>
      </c>
      <c r="B167" s="940" t="s">
        <v>9755</v>
      </c>
      <c r="C167" s="2202"/>
      <c r="D167" s="2186"/>
      <c r="E167" s="2176"/>
      <c r="F167" s="938">
        <v>13</v>
      </c>
      <c r="G167" s="2179"/>
      <c r="H167" s="939">
        <f t="shared" si="8"/>
        <v>4045.2960000000003</v>
      </c>
      <c r="I167" s="1984">
        <v>4748</v>
      </c>
      <c r="J167" s="1984">
        <v>5056.62</v>
      </c>
    </row>
    <row r="168" spans="1:10" ht="18">
      <c r="A168" s="1980" t="str">
        <f t="shared" si="4"/>
        <v>PODEM-503-1704034</v>
      </c>
      <c r="B168" s="1980" t="s">
        <v>9565</v>
      </c>
      <c r="C168" s="2197" t="s">
        <v>9564</v>
      </c>
      <c r="D168" s="2185">
        <v>2000</v>
      </c>
      <c r="E168" s="2196" t="s">
        <v>9539</v>
      </c>
      <c r="F168" s="1981">
        <v>10</v>
      </c>
      <c r="G168" s="2177" t="s">
        <v>11362</v>
      </c>
      <c r="H168" s="1982">
        <f t="shared" si="8"/>
        <v>2683.8</v>
      </c>
      <c r="I168" s="1983">
        <v>3150</v>
      </c>
      <c r="J168" s="1983">
        <v>3354.75</v>
      </c>
    </row>
    <row r="169" spans="1:10" ht="18">
      <c r="A169" s="940" t="str">
        <f t="shared" si="4"/>
        <v>PODEM-503-1704035</v>
      </c>
      <c r="B169" s="940" t="s">
        <v>9566</v>
      </c>
      <c r="C169" s="2198"/>
      <c r="D169" s="2186"/>
      <c r="E169" s="2176"/>
      <c r="F169" s="938">
        <v>14</v>
      </c>
      <c r="G169" s="2178"/>
      <c r="H169" s="939">
        <f t="shared" si="8"/>
        <v>2774.1120000000001</v>
      </c>
      <c r="I169" s="1984">
        <v>3256</v>
      </c>
      <c r="J169" s="1984">
        <v>3467.64</v>
      </c>
    </row>
    <row r="170" spans="1:10" ht="18">
      <c r="A170" s="940" t="str">
        <f t="shared" si="4"/>
        <v>PODEM-503-1704036</v>
      </c>
      <c r="B170" s="940" t="s">
        <v>9567</v>
      </c>
      <c r="C170" s="2198"/>
      <c r="D170" s="2186"/>
      <c r="E170" s="2176"/>
      <c r="F170" s="938">
        <v>20</v>
      </c>
      <c r="G170" s="2179"/>
      <c r="H170" s="939">
        <f t="shared" si="8"/>
        <v>2884.02</v>
      </c>
      <c r="I170" s="1984">
        <v>3385</v>
      </c>
      <c r="J170" s="1984">
        <v>3605.0249999999996</v>
      </c>
    </row>
    <row r="171" spans="1:10" ht="18">
      <c r="A171" s="940" t="str">
        <f t="shared" si="4"/>
        <v>PODEM-503-1704037</v>
      </c>
      <c r="B171" s="940" t="s">
        <v>9568</v>
      </c>
      <c r="C171" s="2180"/>
      <c r="D171" s="2186"/>
      <c r="E171" s="2192"/>
      <c r="F171" s="938">
        <v>26</v>
      </c>
      <c r="G171" s="2181"/>
      <c r="H171" s="939">
        <f t="shared" si="8"/>
        <v>3029.712</v>
      </c>
      <c r="I171" s="1984">
        <v>3556</v>
      </c>
      <c r="J171" s="1984">
        <v>3787.14</v>
      </c>
    </row>
    <row r="172" spans="1:10" ht="18">
      <c r="A172" s="940" t="str">
        <f t="shared" si="4"/>
        <v>PODEM-503-1704038</v>
      </c>
      <c r="B172" s="940" t="s">
        <v>9569</v>
      </c>
      <c r="C172" s="2171" t="s">
        <v>9564</v>
      </c>
      <c r="D172" s="2186"/>
      <c r="E172" s="2192" t="s">
        <v>9539</v>
      </c>
      <c r="F172" s="1988">
        <v>10</v>
      </c>
      <c r="G172" s="2178" t="s">
        <v>11363</v>
      </c>
      <c r="H172" s="939">
        <f t="shared" si="8"/>
        <v>3592.0320000000002</v>
      </c>
      <c r="I172" s="1984">
        <v>4216</v>
      </c>
      <c r="J172" s="1984">
        <v>4490.04</v>
      </c>
    </row>
    <row r="173" spans="1:10" ht="18">
      <c r="A173" s="940" t="str">
        <f t="shared" si="4"/>
        <v>PODEM-503-1704039</v>
      </c>
      <c r="B173" s="940" t="s">
        <v>9570</v>
      </c>
      <c r="C173" s="2171"/>
      <c r="D173" s="2186"/>
      <c r="E173" s="2194"/>
      <c r="F173" s="938">
        <v>14</v>
      </c>
      <c r="G173" s="2178"/>
      <c r="H173" s="939">
        <f t="shared" si="8"/>
        <v>3682.3439999999996</v>
      </c>
      <c r="I173" s="1984">
        <v>4322</v>
      </c>
      <c r="J173" s="1984">
        <v>4602.9299999999994</v>
      </c>
    </row>
    <row r="174" spans="1:10" ht="18">
      <c r="A174" s="940" t="str">
        <f t="shared" si="4"/>
        <v>PODEM-503-1704040</v>
      </c>
      <c r="B174" s="940" t="s">
        <v>9571</v>
      </c>
      <c r="C174" s="2171"/>
      <c r="D174" s="2186"/>
      <c r="E174" s="2194"/>
      <c r="F174" s="938">
        <v>20</v>
      </c>
      <c r="G174" s="2179"/>
      <c r="H174" s="939">
        <f t="shared" si="8"/>
        <v>3793.9560000000001</v>
      </c>
      <c r="I174" s="1984">
        <v>4453</v>
      </c>
      <c r="J174" s="1984">
        <v>4742.4449999999997</v>
      </c>
    </row>
    <row r="175" spans="1:10" ht="18">
      <c r="A175" s="940" t="str">
        <f t="shared" si="4"/>
        <v>PODEM-503-1704041</v>
      </c>
      <c r="B175" s="940" t="s">
        <v>9572</v>
      </c>
      <c r="C175" s="2171"/>
      <c r="D175" s="2186"/>
      <c r="E175" s="2175"/>
      <c r="F175" s="938">
        <v>26</v>
      </c>
      <c r="G175" s="2181"/>
      <c r="H175" s="939">
        <f t="shared" si="8"/>
        <v>3939.6479999999997</v>
      </c>
      <c r="I175" s="1984">
        <v>4624</v>
      </c>
      <c r="J175" s="1984">
        <v>4924.5599999999995</v>
      </c>
    </row>
    <row r="176" spans="1:10" ht="18">
      <c r="A176" s="940" t="str">
        <f t="shared" ref="A176:A482" si="12">_xlfn.CONCAT("PODEM-",B176)</f>
        <v>PODEM-503-1704042</v>
      </c>
      <c r="B176" s="940" t="s">
        <v>9573</v>
      </c>
      <c r="C176" s="2180" t="s">
        <v>9564</v>
      </c>
      <c r="D176" s="2186"/>
      <c r="E176" s="2175" t="s">
        <v>9539</v>
      </c>
      <c r="F176" s="1988">
        <v>10</v>
      </c>
      <c r="G176" s="2178" t="s">
        <v>11364</v>
      </c>
      <c r="H176" s="939">
        <f t="shared" si="8"/>
        <v>4277.8919999999998</v>
      </c>
      <c r="I176" s="1984">
        <v>5021</v>
      </c>
      <c r="J176" s="1984">
        <v>5347.3649999999998</v>
      </c>
    </row>
    <row r="177" spans="1:10" ht="18">
      <c r="A177" s="940" t="str">
        <f t="shared" si="12"/>
        <v>PODEM-503-1704043</v>
      </c>
      <c r="B177" s="940" t="s">
        <v>9574</v>
      </c>
      <c r="C177" s="2171"/>
      <c r="D177" s="2186"/>
      <c r="E177" s="2176"/>
      <c r="F177" s="938">
        <v>14</v>
      </c>
      <c r="G177" s="2178"/>
      <c r="H177" s="939">
        <f t="shared" si="8"/>
        <v>4386.0960000000005</v>
      </c>
      <c r="I177" s="1984">
        <v>5148</v>
      </c>
      <c r="J177" s="1984">
        <v>5482.62</v>
      </c>
    </row>
    <row r="178" spans="1:10" ht="18">
      <c r="A178" s="940" t="str">
        <f t="shared" si="12"/>
        <v>PODEM-503-1704044</v>
      </c>
      <c r="B178" s="940" t="s">
        <v>9575</v>
      </c>
      <c r="C178" s="2171"/>
      <c r="D178" s="2186"/>
      <c r="E178" s="2176"/>
      <c r="F178" s="938">
        <v>20</v>
      </c>
      <c r="G178" s="2179"/>
      <c r="H178" s="939">
        <f t="shared" si="8"/>
        <v>4530.9360000000006</v>
      </c>
      <c r="I178" s="1984">
        <v>5318</v>
      </c>
      <c r="J178" s="1984">
        <v>5663.67</v>
      </c>
    </row>
    <row r="179" spans="1:10" ht="18.75" thickBot="1">
      <c r="A179" s="941" t="str">
        <f t="shared" si="12"/>
        <v>PODEM-503-1704045</v>
      </c>
      <c r="B179" s="941" t="s">
        <v>9576</v>
      </c>
      <c r="C179" s="2182"/>
      <c r="D179" s="2187"/>
      <c r="E179" s="2183"/>
      <c r="F179" s="942">
        <v>26</v>
      </c>
      <c r="G179" s="2199"/>
      <c r="H179" s="943">
        <f t="shared" si="8"/>
        <v>4647.66</v>
      </c>
      <c r="I179" s="1993">
        <v>5455</v>
      </c>
      <c r="J179" s="1993">
        <v>5809.5749999999998</v>
      </c>
    </row>
    <row r="180" spans="1:10" ht="18">
      <c r="A180" s="1980" t="str">
        <f t="shared" si="12"/>
        <v>PODEM-503-1704046</v>
      </c>
      <c r="B180" s="1980" t="s">
        <v>9757</v>
      </c>
      <c r="C180" s="2197" t="s">
        <v>9756</v>
      </c>
      <c r="D180" s="2185">
        <v>2000</v>
      </c>
      <c r="E180" s="2196" t="s">
        <v>9603</v>
      </c>
      <c r="F180" s="1981">
        <v>10</v>
      </c>
      <c r="G180" s="2177" t="s">
        <v>11362</v>
      </c>
      <c r="H180" s="1982">
        <f t="shared" si="8"/>
        <v>2975.1840000000002</v>
      </c>
      <c r="I180" s="1983">
        <v>3492</v>
      </c>
      <c r="J180" s="1983">
        <v>3718.98</v>
      </c>
    </row>
    <row r="181" spans="1:10" ht="18">
      <c r="A181" s="940" t="str">
        <f t="shared" si="12"/>
        <v>PODEM-503-1704047</v>
      </c>
      <c r="B181" s="940" t="s">
        <v>9758</v>
      </c>
      <c r="C181" s="2198"/>
      <c r="D181" s="2186"/>
      <c r="E181" s="2176"/>
      <c r="F181" s="938">
        <v>14</v>
      </c>
      <c r="G181" s="2178"/>
      <c r="H181" s="939">
        <f t="shared" si="8"/>
        <v>3069.7559999999999</v>
      </c>
      <c r="I181" s="1984">
        <v>3603</v>
      </c>
      <c r="J181" s="1984">
        <v>3837.1949999999997</v>
      </c>
    </row>
    <row r="182" spans="1:10" ht="18">
      <c r="A182" s="940" t="str">
        <f t="shared" si="12"/>
        <v>PODEM-503-1704048</v>
      </c>
      <c r="B182" s="940" t="s">
        <v>9759</v>
      </c>
      <c r="C182" s="2198"/>
      <c r="D182" s="2186"/>
      <c r="E182" s="2176"/>
      <c r="F182" s="938">
        <v>20</v>
      </c>
      <c r="G182" s="2179"/>
      <c r="H182" s="939">
        <f t="shared" si="8"/>
        <v>3183.924</v>
      </c>
      <c r="I182" s="1984">
        <v>3737</v>
      </c>
      <c r="J182" s="1984">
        <v>3979.9049999999997</v>
      </c>
    </row>
    <row r="183" spans="1:10" ht="18">
      <c r="A183" s="940" t="str">
        <f t="shared" si="12"/>
        <v>PODEM-503-1704049</v>
      </c>
      <c r="B183" s="940" t="s">
        <v>9760</v>
      </c>
      <c r="C183" s="2180"/>
      <c r="D183" s="2186"/>
      <c r="E183" s="2192"/>
      <c r="F183" s="938">
        <v>26</v>
      </c>
      <c r="G183" s="2181"/>
      <c r="H183" s="939">
        <f t="shared" si="8"/>
        <v>3337.2839999999997</v>
      </c>
      <c r="I183" s="1984">
        <v>3917</v>
      </c>
      <c r="J183" s="1984">
        <v>4171.6049999999996</v>
      </c>
    </row>
    <row r="184" spans="1:10" ht="18">
      <c r="A184" s="940" t="str">
        <f t="shared" si="12"/>
        <v>PODEM-503-1704050</v>
      </c>
      <c r="B184" s="940" t="s">
        <v>9761</v>
      </c>
      <c r="C184" s="2171" t="s">
        <v>9756</v>
      </c>
      <c r="D184" s="2186"/>
      <c r="E184" s="2192" t="s">
        <v>9603</v>
      </c>
      <c r="F184" s="1988">
        <v>10</v>
      </c>
      <c r="G184" s="2178" t="s">
        <v>11363</v>
      </c>
      <c r="H184" s="939">
        <f t="shared" si="8"/>
        <v>3921.7559999999999</v>
      </c>
      <c r="I184" s="1984">
        <v>4603</v>
      </c>
      <c r="J184" s="1984">
        <v>4902.1949999999997</v>
      </c>
    </row>
    <row r="185" spans="1:10" ht="18">
      <c r="A185" s="940" t="str">
        <f t="shared" si="12"/>
        <v>PODEM-503-1704051</v>
      </c>
      <c r="B185" s="940" t="s">
        <v>9762</v>
      </c>
      <c r="C185" s="2171"/>
      <c r="D185" s="2186"/>
      <c r="E185" s="2194"/>
      <c r="F185" s="938">
        <v>14</v>
      </c>
      <c r="G185" s="2178"/>
      <c r="H185" s="939">
        <f t="shared" si="8"/>
        <v>4013.7720000000004</v>
      </c>
      <c r="I185" s="1984">
        <v>4711</v>
      </c>
      <c r="J185" s="1984">
        <v>5017.2150000000001</v>
      </c>
    </row>
    <row r="186" spans="1:10" ht="18">
      <c r="A186" s="940" t="str">
        <f t="shared" si="12"/>
        <v>PODEM-503-1704052</v>
      </c>
      <c r="B186" s="940" t="s">
        <v>9763</v>
      </c>
      <c r="C186" s="2171"/>
      <c r="D186" s="2186"/>
      <c r="E186" s="2194"/>
      <c r="F186" s="938">
        <v>20</v>
      </c>
      <c r="G186" s="2179"/>
      <c r="H186" s="939">
        <f t="shared" si="8"/>
        <v>4131.348</v>
      </c>
      <c r="I186" s="1984">
        <v>4849</v>
      </c>
      <c r="J186" s="1984">
        <v>5164.1849999999995</v>
      </c>
    </row>
    <row r="187" spans="1:10" ht="18">
      <c r="A187" s="940" t="str">
        <f t="shared" si="12"/>
        <v>PODEM-503-1704053</v>
      </c>
      <c r="B187" s="940" t="s">
        <v>9764</v>
      </c>
      <c r="C187" s="2171"/>
      <c r="D187" s="2186"/>
      <c r="E187" s="2175"/>
      <c r="F187" s="938">
        <v>26</v>
      </c>
      <c r="G187" s="2181"/>
      <c r="H187" s="939">
        <f t="shared" si="8"/>
        <v>4283.0039999999999</v>
      </c>
      <c r="I187" s="1984">
        <v>5027</v>
      </c>
      <c r="J187" s="1984">
        <v>5353.7550000000001</v>
      </c>
    </row>
    <row r="188" spans="1:10" ht="18">
      <c r="A188" s="940" t="str">
        <f t="shared" ref="A188:A208" si="13">_xlfn.CONCAT("PODEM-",B188)</f>
        <v>PODEM-503-1704054</v>
      </c>
      <c r="B188" s="940" t="s">
        <v>9765</v>
      </c>
      <c r="C188" s="2180" t="s">
        <v>9756</v>
      </c>
      <c r="D188" s="2186"/>
      <c r="E188" s="2175" t="s">
        <v>9603</v>
      </c>
      <c r="F188" s="1988">
        <v>10</v>
      </c>
      <c r="G188" s="2178" t="s">
        <v>11364</v>
      </c>
      <c r="H188" s="939">
        <f t="shared" si="8"/>
        <v>4635.732</v>
      </c>
      <c r="I188" s="1984">
        <v>5441</v>
      </c>
      <c r="J188" s="1984">
        <v>5794.665</v>
      </c>
    </row>
    <row r="189" spans="1:10" ht="18">
      <c r="A189" s="940" t="str">
        <f t="shared" si="13"/>
        <v>PODEM-503-1704055</v>
      </c>
      <c r="B189" s="940" t="s">
        <v>9766</v>
      </c>
      <c r="C189" s="2171"/>
      <c r="D189" s="2186"/>
      <c r="E189" s="2176"/>
      <c r="F189" s="938">
        <v>14</v>
      </c>
      <c r="G189" s="2178"/>
      <c r="H189" s="939">
        <f t="shared" si="8"/>
        <v>4748.1959999999999</v>
      </c>
      <c r="I189" s="1984">
        <v>5573</v>
      </c>
      <c r="J189" s="1984">
        <v>5935.2449999999999</v>
      </c>
    </row>
    <row r="190" spans="1:10" ht="18">
      <c r="A190" s="940" t="str">
        <f t="shared" si="13"/>
        <v>PODEM-503-1704056</v>
      </c>
      <c r="B190" s="940" t="s">
        <v>9767</v>
      </c>
      <c r="C190" s="2171"/>
      <c r="D190" s="2186"/>
      <c r="E190" s="2176"/>
      <c r="F190" s="938">
        <v>20</v>
      </c>
      <c r="G190" s="2179"/>
      <c r="H190" s="939">
        <f t="shared" si="8"/>
        <v>4899</v>
      </c>
      <c r="I190" s="1984">
        <v>5750</v>
      </c>
      <c r="J190" s="1984">
        <v>6123.75</v>
      </c>
    </row>
    <row r="191" spans="1:10" ht="18.75" thickBot="1">
      <c r="A191" s="941" t="str">
        <f t="shared" si="13"/>
        <v>PODEM-503-1704057</v>
      </c>
      <c r="B191" s="941" t="s">
        <v>9768</v>
      </c>
      <c r="C191" s="2182"/>
      <c r="D191" s="2187"/>
      <c r="E191" s="2183"/>
      <c r="F191" s="942">
        <v>26</v>
      </c>
      <c r="G191" s="2199"/>
      <c r="H191" s="943">
        <f t="shared" si="8"/>
        <v>5019.1320000000005</v>
      </c>
      <c r="I191" s="1993">
        <v>5891</v>
      </c>
      <c r="J191" s="1993">
        <v>6273.915</v>
      </c>
    </row>
    <row r="192" spans="1:10" ht="18">
      <c r="A192" s="1980" t="str">
        <f t="shared" si="13"/>
        <v>PODEM-503-1704058</v>
      </c>
      <c r="B192" s="1980" t="s">
        <v>9769</v>
      </c>
      <c r="C192" s="2197" t="s">
        <v>9602</v>
      </c>
      <c r="D192" s="2185">
        <v>2000</v>
      </c>
      <c r="E192" s="2196" t="s">
        <v>9603</v>
      </c>
      <c r="F192" s="1981">
        <v>32</v>
      </c>
      <c r="G192" s="2177" t="s">
        <v>11362</v>
      </c>
      <c r="H192" s="1982">
        <f t="shared" si="8"/>
        <v>4429.5479999999998</v>
      </c>
      <c r="I192" s="1983">
        <v>5199</v>
      </c>
      <c r="J192" s="1983">
        <v>5536.9349999999995</v>
      </c>
    </row>
    <row r="193" spans="1:10" ht="18">
      <c r="A193" s="940" t="str">
        <f t="shared" si="13"/>
        <v>PODEM-503-1704059</v>
      </c>
      <c r="B193" s="940" t="s">
        <v>9770</v>
      </c>
      <c r="C193" s="2198"/>
      <c r="D193" s="2186"/>
      <c r="E193" s="2176"/>
      <c r="F193" s="938">
        <v>40</v>
      </c>
      <c r="G193" s="2178"/>
      <c r="H193" s="939">
        <f t="shared" si="8"/>
        <v>4742.232</v>
      </c>
      <c r="I193" s="1984">
        <v>5566</v>
      </c>
      <c r="J193" s="1984">
        <v>5927.79</v>
      </c>
    </row>
    <row r="194" spans="1:10" ht="18">
      <c r="A194" s="940" t="str">
        <f t="shared" si="13"/>
        <v>PODEM-503-1704060</v>
      </c>
      <c r="B194" s="940" t="s">
        <v>9771</v>
      </c>
      <c r="C194" s="2198"/>
      <c r="D194" s="2186"/>
      <c r="E194" s="2176"/>
      <c r="F194" s="938">
        <v>48</v>
      </c>
      <c r="G194" s="2179"/>
      <c r="H194" s="939">
        <f t="shared" si="8"/>
        <v>5064.2880000000005</v>
      </c>
      <c r="I194" s="1984">
        <v>5944</v>
      </c>
      <c r="J194" s="1984">
        <v>6330.36</v>
      </c>
    </row>
    <row r="195" spans="1:10" ht="18">
      <c r="A195" s="940" t="str">
        <f t="shared" si="13"/>
        <v>PODEM-503-1704061</v>
      </c>
      <c r="B195" s="940" t="s">
        <v>9772</v>
      </c>
      <c r="C195" s="2180"/>
      <c r="D195" s="2186"/>
      <c r="E195" s="2192"/>
      <c r="F195" s="938">
        <v>56</v>
      </c>
      <c r="G195" s="2181"/>
      <c r="H195" s="939">
        <f t="shared" si="8"/>
        <v>5188.68</v>
      </c>
      <c r="I195" s="1984">
        <v>6090</v>
      </c>
      <c r="J195" s="1984">
        <v>6485.8499999999995</v>
      </c>
    </row>
    <row r="196" spans="1:10" ht="18">
      <c r="A196" s="940" t="str">
        <f t="shared" si="13"/>
        <v>PODEM-503-1704062</v>
      </c>
      <c r="B196" s="940" t="s">
        <v>9773</v>
      </c>
      <c r="C196" s="2171" t="s">
        <v>9602</v>
      </c>
      <c r="D196" s="2186"/>
      <c r="E196" s="2192" t="s">
        <v>9603</v>
      </c>
      <c r="F196" s="1988">
        <v>32</v>
      </c>
      <c r="G196" s="2178" t="s">
        <v>11363</v>
      </c>
      <c r="H196" s="939">
        <f t="shared" si="8"/>
        <v>5499.66</v>
      </c>
      <c r="I196" s="1984">
        <v>6455</v>
      </c>
      <c r="J196" s="1984">
        <v>6874.5749999999998</v>
      </c>
    </row>
    <row r="197" spans="1:10" ht="18">
      <c r="A197" s="940" t="str">
        <f t="shared" si="13"/>
        <v>PODEM-503-1704063</v>
      </c>
      <c r="B197" s="940" t="s">
        <v>9774</v>
      </c>
      <c r="C197" s="2171"/>
      <c r="D197" s="2186"/>
      <c r="E197" s="2194"/>
      <c r="F197" s="938">
        <v>40</v>
      </c>
      <c r="G197" s="2178"/>
      <c r="H197" s="939">
        <f t="shared" si="8"/>
        <v>6161.6640000000007</v>
      </c>
      <c r="I197" s="1984">
        <v>7232</v>
      </c>
      <c r="J197" s="1984">
        <v>7702.08</v>
      </c>
    </row>
    <row r="198" spans="1:10" ht="18">
      <c r="A198" s="940" t="str">
        <f t="shared" si="13"/>
        <v>PODEM-503-1704064</v>
      </c>
      <c r="B198" s="940" t="s">
        <v>9775</v>
      </c>
      <c r="C198" s="2171"/>
      <c r="D198" s="2186"/>
      <c r="E198" s="2194"/>
      <c r="F198" s="938">
        <v>48</v>
      </c>
      <c r="G198" s="2179"/>
      <c r="H198" s="939">
        <f t="shared" ref="H198:H261" si="14">J198*0.8</f>
        <v>6464.9759999999997</v>
      </c>
      <c r="I198" s="1984">
        <v>7588</v>
      </c>
      <c r="J198" s="1984">
        <v>8081.2199999999993</v>
      </c>
    </row>
    <row r="199" spans="1:10" ht="18.75" thickBot="1">
      <c r="A199" s="940" t="str">
        <f t="shared" si="13"/>
        <v>PODEM-503-1704065</v>
      </c>
      <c r="B199" s="940" t="s">
        <v>9776</v>
      </c>
      <c r="C199" s="2171"/>
      <c r="D199" s="2186"/>
      <c r="E199" s="2175"/>
      <c r="F199" s="938">
        <v>56</v>
      </c>
      <c r="G199" s="2181"/>
      <c r="H199" s="939">
        <f t="shared" si="14"/>
        <v>6783.6239999999998</v>
      </c>
      <c r="I199" s="1984">
        <v>7962</v>
      </c>
      <c r="J199" s="1984">
        <v>8479.5299999999988</v>
      </c>
    </row>
    <row r="200" spans="1:10" ht="18">
      <c r="A200" s="1980" t="str">
        <f t="shared" si="13"/>
        <v>PODEM-503-1704066</v>
      </c>
      <c r="B200" s="1980" t="s">
        <v>9777</v>
      </c>
      <c r="C200" s="2197" t="s">
        <v>9538</v>
      </c>
      <c r="D200" s="2185">
        <v>2500</v>
      </c>
      <c r="E200" s="2196" t="s">
        <v>9564</v>
      </c>
      <c r="F200" s="1981">
        <v>7</v>
      </c>
      <c r="G200" s="2177" t="s">
        <v>11362</v>
      </c>
      <c r="H200" s="1982">
        <f t="shared" si="14"/>
        <v>2433.3119999999999</v>
      </c>
      <c r="I200" s="1983">
        <v>2856</v>
      </c>
      <c r="J200" s="1983">
        <v>3041.64</v>
      </c>
    </row>
    <row r="201" spans="1:10" ht="18">
      <c r="A201" s="940" t="str">
        <f t="shared" si="13"/>
        <v>PODEM-503-1704067</v>
      </c>
      <c r="B201" s="940" t="s">
        <v>9778</v>
      </c>
      <c r="C201" s="2198"/>
      <c r="D201" s="2186"/>
      <c r="E201" s="2176"/>
      <c r="F201" s="938">
        <v>10</v>
      </c>
      <c r="G201" s="2178"/>
      <c r="H201" s="939">
        <f t="shared" si="14"/>
        <v>2500.62</v>
      </c>
      <c r="I201" s="1984">
        <v>2935</v>
      </c>
      <c r="J201" s="1984">
        <v>3125.7749999999996</v>
      </c>
    </row>
    <row r="202" spans="1:10" ht="18">
      <c r="A202" s="940" t="str">
        <f t="shared" si="13"/>
        <v>PODEM-503-1704068</v>
      </c>
      <c r="B202" s="940" t="s">
        <v>9779</v>
      </c>
      <c r="C202" s="2198"/>
      <c r="D202" s="2186"/>
      <c r="E202" s="2176"/>
      <c r="F202" s="938">
        <v>13</v>
      </c>
      <c r="G202" s="2179"/>
      <c r="H202" s="939">
        <f t="shared" si="14"/>
        <v>2594.34</v>
      </c>
      <c r="I202" s="1984">
        <v>3045</v>
      </c>
      <c r="J202" s="1984">
        <v>3242.9249999999997</v>
      </c>
    </row>
    <row r="203" spans="1:10" ht="18">
      <c r="A203" s="940" t="str">
        <f t="shared" si="13"/>
        <v>PODEM-503-1704069</v>
      </c>
      <c r="B203" s="940" t="s">
        <v>9780</v>
      </c>
      <c r="C203" s="2171" t="s">
        <v>9538</v>
      </c>
      <c r="D203" s="2186"/>
      <c r="E203" s="2176" t="s">
        <v>9564</v>
      </c>
      <c r="F203" s="1988">
        <v>7</v>
      </c>
      <c r="G203" s="2178" t="s">
        <v>11363</v>
      </c>
      <c r="H203" s="939">
        <f t="shared" si="14"/>
        <v>3381.5879999999997</v>
      </c>
      <c r="I203" s="1984">
        <v>3969</v>
      </c>
      <c r="J203" s="1984">
        <v>4226.9849999999997</v>
      </c>
    </row>
    <row r="204" spans="1:10" ht="18">
      <c r="A204" s="940" t="str">
        <f t="shared" si="13"/>
        <v>PODEM-503-1704070</v>
      </c>
      <c r="B204" s="940" t="s">
        <v>9781</v>
      </c>
      <c r="C204" s="2171"/>
      <c r="D204" s="2186"/>
      <c r="E204" s="2176"/>
      <c r="F204" s="938">
        <v>10</v>
      </c>
      <c r="G204" s="2178"/>
      <c r="H204" s="939">
        <f t="shared" si="14"/>
        <v>3447.192</v>
      </c>
      <c r="I204" s="1984">
        <v>4046</v>
      </c>
      <c r="J204" s="1984">
        <v>4308.99</v>
      </c>
    </row>
    <row r="205" spans="1:10" ht="18">
      <c r="A205" s="940" t="str">
        <f t="shared" si="13"/>
        <v>PODEM-503-1704071</v>
      </c>
      <c r="B205" s="940" t="s">
        <v>9782</v>
      </c>
      <c r="C205" s="2171"/>
      <c r="D205" s="2186"/>
      <c r="E205" s="2176"/>
      <c r="F205" s="938">
        <v>13</v>
      </c>
      <c r="G205" s="2179"/>
      <c r="H205" s="939">
        <f t="shared" si="14"/>
        <v>3935.3879999999999</v>
      </c>
      <c r="I205" s="1984">
        <v>4619</v>
      </c>
      <c r="J205" s="1984">
        <v>4919.2349999999997</v>
      </c>
    </row>
    <row r="206" spans="1:10" ht="18">
      <c r="A206" s="940" t="str">
        <f t="shared" si="13"/>
        <v>PODEM-503-1704072</v>
      </c>
      <c r="B206" s="940" t="s">
        <v>9783</v>
      </c>
      <c r="C206" s="2180" t="s">
        <v>9538</v>
      </c>
      <c r="D206" s="2186"/>
      <c r="E206" s="2176" t="s">
        <v>9564</v>
      </c>
      <c r="F206" s="1988">
        <v>7</v>
      </c>
      <c r="G206" s="2178" t="s">
        <v>11364</v>
      </c>
      <c r="H206" s="939">
        <f t="shared" si="14"/>
        <v>3977.1360000000004</v>
      </c>
      <c r="I206" s="1984">
        <v>4668</v>
      </c>
      <c r="J206" s="1984">
        <v>4971.42</v>
      </c>
    </row>
    <row r="207" spans="1:10" ht="18">
      <c r="A207" s="940" t="str">
        <f t="shared" si="13"/>
        <v>PODEM-503-1704073</v>
      </c>
      <c r="B207" s="940" t="s">
        <v>9784</v>
      </c>
      <c r="C207" s="2171"/>
      <c r="D207" s="2186"/>
      <c r="E207" s="2176"/>
      <c r="F207" s="938">
        <v>10</v>
      </c>
      <c r="G207" s="2178"/>
      <c r="H207" s="939">
        <f t="shared" si="14"/>
        <v>4056.3720000000003</v>
      </c>
      <c r="I207" s="1984">
        <v>4761</v>
      </c>
      <c r="J207" s="1984">
        <v>5070.4650000000001</v>
      </c>
    </row>
    <row r="208" spans="1:10" ht="18.75" thickBot="1">
      <c r="A208" s="940" t="str">
        <f t="shared" si="13"/>
        <v>PODEM-503-1704074</v>
      </c>
      <c r="B208" s="940" t="s">
        <v>9785</v>
      </c>
      <c r="C208" s="2171"/>
      <c r="D208" s="2186"/>
      <c r="E208" s="2176"/>
      <c r="F208" s="938">
        <v>13</v>
      </c>
      <c r="G208" s="2179"/>
      <c r="H208" s="939">
        <f t="shared" si="14"/>
        <v>4159.4639999999999</v>
      </c>
      <c r="I208" s="1984">
        <v>4882</v>
      </c>
      <c r="J208" s="1984">
        <v>5199.33</v>
      </c>
    </row>
    <row r="209" spans="1:10" ht="18">
      <c r="A209" s="1980" t="str">
        <f t="shared" ref="A209:A217" si="15">_xlfn.CONCAT("PODEM-",B209)</f>
        <v>PODEM-503-1704075</v>
      </c>
      <c r="B209" s="1980" t="s">
        <v>9786</v>
      </c>
      <c r="C209" s="2197" t="s">
        <v>9538</v>
      </c>
      <c r="D209" s="2185">
        <v>2500</v>
      </c>
      <c r="E209" s="2196" t="s">
        <v>9756</v>
      </c>
      <c r="F209" s="1981">
        <v>7</v>
      </c>
      <c r="G209" s="2177" t="s">
        <v>11362</v>
      </c>
      <c r="H209" s="1982">
        <f t="shared" si="14"/>
        <v>2728.1039999999998</v>
      </c>
      <c r="I209" s="1983">
        <v>3202</v>
      </c>
      <c r="J209" s="1983">
        <v>3410.1299999999997</v>
      </c>
    </row>
    <row r="210" spans="1:10" ht="18">
      <c r="A210" s="940" t="str">
        <f t="shared" si="15"/>
        <v>PODEM-503-1704076</v>
      </c>
      <c r="B210" s="940" t="s">
        <v>9787</v>
      </c>
      <c r="C210" s="2198"/>
      <c r="D210" s="2186"/>
      <c r="E210" s="2176"/>
      <c r="F210" s="938">
        <v>10</v>
      </c>
      <c r="G210" s="2178"/>
      <c r="H210" s="939">
        <f t="shared" si="14"/>
        <v>2792.8559999999998</v>
      </c>
      <c r="I210" s="1984">
        <v>3278</v>
      </c>
      <c r="J210" s="1984">
        <v>3491.0699999999997</v>
      </c>
    </row>
    <row r="211" spans="1:10" ht="18">
      <c r="A211" s="940" t="str">
        <f t="shared" si="15"/>
        <v>PODEM-503-1704077</v>
      </c>
      <c r="B211" s="940" t="s">
        <v>9788</v>
      </c>
      <c r="C211" s="2198"/>
      <c r="D211" s="2186"/>
      <c r="E211" s="2176"/>
      <c r="F211" s="938">
        <v>13</v>
      </c>
      <c r="G211" s="2179"/>
      <c r="H211" s="939">
        <f t="shared" si="14"/>
        <v>2888.28</v>
      </c>
      <c r="I211" s="1984">
        <v>3390</v>
      </c>
      <c r="J211" s="1984">
        <v>3610.35</v>
      </c>
    </row>
    <row r="212" spans="1:10" ht="18">
      <c r="A212" s="940" t="str">
        <f t="shared" si="15"/>
        <v>PODEM-503-1704078</v>
      </c>
      <c r="B212" s="940" t="s">
        <v>9789</v>
      </c>
      <c r="C212" s="2171" t="s">
        <v>9538</v>
      </c>
      <c r="D212" s="2186"/>
      <c r="E212" s="2176" t="s">
        <v>9756</v>
      </c>
      <c r="F212" s="1988">
        <v>7</v>
      </c>
      <c r="G212" s="2178" t="s">
        <v>11363</v>
      </c>
      <c r="H212" s="939">
        <f t="shared" si="14"/>
        <v>3676.3799999999997</v>
      </c>
      <c r="I212" s="1984">
        <v>4315</v>
      </c>
      <c r="J212" s="1984">
        <v>4595.4749999999995</v>
      </c>
    </row>
    <row r="213" spans="1:10" ht="18">
      <c r="A213" s="940" t="str">
        <f t="shared" si="15"/>
        <v>PODEM-503-1704079</v>
      </c>
      <c r="B213" s="940" t="s">
        <v>9790</v>
      </c>
      <c r="C213" s="2171"/>
      <c r="D213" s="2186"/>
      <c r="E213" s="2176"/>
      <c r="F213" s="938">
        <v>10</v>
      </c>
      <c r="G213" s="2178"/>
      <c r="H213" s="939">
        <f t="shared" si="14"/>
        <v>3741.9839999999999</v>
      </c>
      <c r="I213" s="1984">
        <v>4392</v>
      </c>
      <c r="J213" s="1984">
        <v>4677.4799999999996</v>
      </c>
    </row>
    <row r="214" spans="1:10" ht="18">
      <c r="A214" s="940" t="str">
        <f t="shared" si="15"/>
        <v>PODEM-503-1704080</v>
      </c>
      <c r="B214" s="940" t="s">
        <v>9791</v>
      </c>
      <c r="C214" s="2171"/>
      <c r="D214" s="2186"/>
      <c r="E214" s="2176"/>
      <c r="F214" s="938">
        <v>13</v>
      </c>
      <c r="G214" s="2179"/>
      <c r="H214" s="939">
        <f t="shared" si="14"/>
        <v>3981.3960000000002</v>
      </c>
      <c r="I214" s="1984">
        <v>4673</v>
      </c>
      <c r="J214" s="1984">
        <v>4976.7449999999999</v>
      </c>
    </row>
    <row r="215" spans="1:10" ht="18">
      <c r="A215" s="940" t="str">
        <f t="shared" si="15"/>
        <v>PODEM-503-1704081</v>
      </c>
      <c r="B215" s="940" t="s">
        <v>9792</v>
      </c>
      <c r="C215" s="2180" t="s">
        <v>9538</v>
      </c>
      <c r="D215" s="2186"/>
      <c r="E215" s="2176" t="s">
        <v>9756</v>
      </c>
      <c r="F215" s="1988">
        <v>7</v>
      </c>
      <c r="G215" s="2178" t="s">
        <v>11364</v>
      </c>
      <c r="H215" s="939">
        <f t="shared" si="14"/>
        <v>4271.076</v>
      </c>
      <c r="I215" s="1984">
        <v>5013</v>
      </c>
      <c r="J215" s="1984">
        <v>5338.8449999999993</v>
      </c>
    </row>
    <row r="216" spans="1:10" ht="18">
      <c r="A216" s="940" t="str">
        <f t="shared" si="15"/>
        <v>PODEM-503-1704082</v>
      </c>
      <c r="B216" s="940" t="s">
        <v>9793</v>
      </c>
      <c r="C216" s="2171"/>
      <c r="D216" s="2186"/>
      <c r="E216" s="2176"/>
      <c r="F216" s="938">
        <v>10</v>
      </c>
      <c r="G216" s="2178"/>
      <c r="H216" s="939">
        <f t="shared" si="14"/>
        <v>4351.1639999999998</v>
      </c>
      <c r="I216" s="1984">
        <v>5107</v>
      </c>
      <c r="J216" s="1984">
        <v>5438.9549999999999</v>
      </c>
    </row>
    <row r="217" spans="1:10" ht="18.75" thickBot="1">
      <c r="A217" s="940" t="str">
        <f t="shared" si="15"/>
        <v>PODEM-503-1704083</v>
      </c>
      <c r="B217" s="940" t="s">
        <v>9794</v>
      </c>
      <c r="C217" s="2171"/>
      <c r="D217" s="2186"/>
      <c r="E217" s="2176"/>
      <c r="F217" s="938">
        <v>13</v>
      </c>
      <c r="G217" s="2179"/>
      <c r="H217" s="939">
        <f t="shared" si="14"/>
        <v>4454.2560000000003</v>
      </c>
      <c r="I217" s="1984">
        <v>5228</v>
      </c>
      <c r="J217" s="1984">
        <v>5567.82</v>
      </c>
    </row>
    <row r="218" spans="1:10" ht="18">
      <c r="A218" s="1980" t="str">
        <f t="shared" si="12"/>
        <v>PODEM-503-1702113</v>
      </c>
      <c r="B218" s="1980" t="s">
        <v>9577</v>
      </c>
      <c r="C218" s="2197" t="s">
        <v>9564</v>
      </c>
      <c r="D218" s="2185">
        <v>2500</v>
      </c>
      <c r="E218" s="2196" t="s">
        <v>9539</v>
      </c>
      <c r="F218" s="1981">
        <v>10</v>
      </c>
      <c r="G218" s="2177" t="s">
        <v>11362</v>
      </c>
      <c r="H218" s="1982">
        <f t="shared" si="14"/>
        <v>2791.152</v>
      </c>
      <c r="I218" s="1983">
        <v>3276</v>
      </c>
      <c r="J218" s="1983">
        <v>3488.9399999999996</v>
      </c>
    </row>
    <row r="219" spans="1:10" ht="18">
      <c r="A219" s="940" t="str">
        <f t="shared" si="12"/>
        <v>PODEM-503-1702114</v>
      </c>
      <c r="B219" s="940" t="s">
        <v>9578</v>
      </c>
      <c r="C219" s="2198"/>
      <c r="D219" s="2186"/>
      <c r="E219" s="2176"/>
      <c r="F219" s="938">
        <v>14</v>
      </c>
      <c r="G219" s="2178"/>
      <c r="H219" s="939">
        <f t="shared" si="14"/>
        <v>2884.8719999999998</v>
      </c>
      <c r="I219" s="1984">
        <v>3386</v>
      </c>
      <c r="J219" s="1984">
        <v>3606.0899999999997</v>
      </c>
    </row>
    <row r="220" spans="1:10" ht="18">
      <c r="A220" s="940" t="str">
        <f t="shared" si="12"/>
        <v>PODEM-503-1702115</v>
      </c>
      <c r="B220" s="940" t="s">
        <v>9579</v>
      </c>
      <c r="C220" s="2198"/>
      <c r="D220" s="2186"/>
      <c r="E220" s="2176"/>
      <c r="F220" s="938">
        <v>20</v>
      </c>
      <c r="G220" s="2179"/>
      <c r="H220" s="939">
        <f t="shared" si="14"/>
        <v>2999.8919999999998</v>
      </c>
      <c r="I220" s="1984">
        <v>3521</v>
      </c>
      <c r="J220" s="1984">
        <v>3749.8649999999998</v>
      </c>
    </row>
    <row r="221" spans="1:10" ht="18">
      <c r="A221" s="940" t="str">
        <f t="shared" si="12"/>
        <v>PODEM-503-1702116</v>
      </c>
      <c r="B221" s="940" t="s">
        <v>9580</v>
      </c>
      <c r="C221" s="2180"/>
      <c r="D221" s="2186"/>
      <c r="E221" s="2176"/>
      <c r="F221" s="938">
        <v>26</v>
      </c>
      <c r="G221" s="2181"/>
      <c r="H221" s="939">
        <f t="shared" si="14"/>
        <v>3150.6959999999999</v>
      </c>
      <c r="I221" s="1984">
        <v>3698</v>
      </c>
      <c r="J221" s="1984">
        <v>3938.37</v>
      </c>
    </row>
    <row r="222" spans="1:10" ht="18">
      <c r="A222" s="940" t="str">
        <f t="shared" si="12"/>
        <v>PODEM-503-1702148</v>
      </c>
      <c r="B222" s="940" t="s">
        <v>9581</v>
      </c>
      <c r="C222" s="2171" t="s">
        <v>9564</v>
      </c>
      <c r="D222" s="2186"/>
      <c r="E222" s="2176" t="s">
        <v>9539</v>
      </c>
      <c r="F222" s="1988">
        <v>10</v>
      </c>
      <c r="G222" s="2178" t="s">
        <v>11363</v>
      </c>
      <c r="H222" s="939">
        <f t="shared" si="14"/>
        <v>3736.02</v>
      </c>
      <c r="I222" s="1984">
        <v>4385</v>
      </c>
      <c r="J222" s="1984">
        <v>4670.0249999999996</v>
      </c>
    </row>
    <row r="223" spans="1:10" ht="18">
      <c r="A223" s="940" t="str">
        <f t="shared" si="12"/>
        <v>PODEM-503-1702149</v>
      </c>
      <c r="B223" s="940" t="s">
        <v>9582</v>
      </c>
      <c r="C223" s="2171"/>
      <c r="D223" s="2186"/>
      <c r="E223" s="2176"/>
      <c r="F223" s="938">
        <v>14</v>
      </c>
      <c r="G223" s="2178"/>
      <c r="H223" s="939">
        <f t="shared" si="14"/>
        <v>3829.7400000000002</v>
      </c>
      <c r="I223" s="1984">
        <v>4495</v>
      </c>
      <c r="J223" s="1984">
        <v>4787.1750000000002</v>
      </c>
    </row>
    <row r="224" spans="1:10" ht="18">
      <c r="A224" s="940" t="str">
        <f t="shared" si="12"/>
        <v>PODEM-503-1702150</v>
      </c>
      <c r="B224" s="940" t="s">
        <v>9583</v>
      </c>
      <c r="C224" s="2171"/>
      <c r="D224" s="2186"/>
      <c r="E224" s="2176"/>
      <c r="F224" s="938">
        <v>20</v>
      </c>
      <c r="G224" s="2179"/>
      <c r="H224" s="939">
        <f t="shared" si="14"/>
        <v>3945.6119999999996</v>
      </c>
      <c r="I224" s="1984">
        <v>4631</v>
      </c>
      <c r="J224" s="1984">
        <v>4932.0149999999994</v>
      </c>
    </row>
    <row r="225" spans="1:10" ht="18">
      <c r="A225" s="940" t="str">
        <f t="shared" si="12"/>
        <v>PODEM-503-1702151</v>
      </c>
      <c r="B225" s="940" t="s">
        <v>9584</v>
      </c>
      <c r="C225" s="2171"/>
      <c r="D225" s="2186"/>
      <c r="E225" s="2176"/>
      <c r="F225" s="938">
        <v>26</v>
      </c>
      <c r="G225" s="2181"/>
      <c r="H225" s="939">
        <f t="shared" si="14"/>
        <v>4096.4160000000002</v>
      </c>
      <c r="I225" s="1984">
        <v>4808</v>
      </c>
      <c r="J225" s="1984">
        <v>5120.5199999999995</v>
      </c>
    </row>
    <row r="226" spans="1:10" ht="18">
      <c r="A226" s="940" t="str">
        <f t="shared" si="12"/>
        <v>PODEM-503-1702183</v>
      </c>
      <c r="B226" s="940" t="s">
        <v>9585</v>
      </c>
      <c r="C226" s="2180" t="s">
        <v>9564</v>
      </c>
      <c r="D226" s="2186"/>
      <c r="E226" s="2176" t="s">
        <v>9539</v>
      </c>
      <c r="F226" s="1988">
        <v>10</v>
      </c>
      <c r="G226" s="2178" t="s">
        <v>11364</v>
      </c>
      <c r="H226" s="939">
        <f t="shared" si="14"/>
        <v>4449.1439999999993</v>
      </c>
      <c r="I226" s="1984">
        <v>5222</v>
      </c>
      <c r="J226" s="1984">
        <v>5561.4299999999994</v>
      </c>
    </row>
    <row r="227" spans="1:10" ht="18">
      <c r="A227" s="940" t="str">
        <f t="shared" si="12"/>
        <v>PODEM-503-1702184</v>
      </c>
      <c r="B227" s="940" t="s">
        <v>9586</v>
      </c>
      <c r="C227" s="2171"/>
      <c r="D227" s="2186"/>
      <c r="E227" s="2176"/>
      <c r="F227" s="938">
        <v>14</v>
      </c>
      <c r="G227" s="2178"/>
      <c r="H227" s="939">
        <f t="shared" si="14"/>
        <v>4562.46</v>
      </c>
      <c r="I227" s="1984">
        <v>5355</v>
      </c>
      <c r="J227" s="1984">
        <v>5703.0749999999998</v>
      </c>
    </row>
    <row r="228" spans="1:10" ht="18">
      <c r="A228" s="940" t="str">
        <f t="shared" si="12"/>
        <v>PODEM-503-1702185</v>
      </c>
      <c r="B228" s="940" t="s">
        <v>9587</v>
      </c>
      <c r="C228" s="2171"/>
      <c r="D228" s="2186"/>
      <c r="E228" s="2176"/>
      <c r="F228" s="938">
        <v>20</v>
      </c>
      <c r="G228" s="2179"/>
      <c r="H228" s="939">
        <f t="shared" si="14"/>
        <v>4712.4119999999994</v>
      </c>
      <c r="I228" s="1984">
        <v>5531</v>
      </c>
      <c r="J228" s="1984">
        <v>5890.5149999999994</v>
      </c>
    </row>
    <row r="229" spans="1:10" ht="18.75" thickBot="1">
      <c r="A229" s="941" t="str">
        <f t="shared" si="12"/>
        <v>PODEM-503-1702186</v>
      </c>
      <c r="B229" s="941" t="s">
        <v>9588</v>
      </c>
      <c r="C229" s="2182"/>
      <c r="D229" s="2187"/>
      <c r="E229" s="2183"/>
      <c r="F229" s="942">
        <v>26</v>
      </c>
      <c r="G229" s="2199"/>
      <c r="H229" s="943">
        <f t="shared" si="14"/>
        <v>4833.3959999999997</v>
      </c>
      <c r="I229" s="1993">
        <v>5673</v>
      </c>
      <c r="J229" s="1993">
        <v>6041.7449999999999</v>
      </c>
    </row>
    <row r="230" spans="1:10" ht="18">
      <c r="A230" s="1980" t="str">
        <f t="shared" ref="A230:A241" si="16">_xlfn.CONCAT("PODEM-",B230)</f>
        <v>PODEM-503-1704084</v>
      </c>
      <c r="B230" s="1980" t="s">
        <v>9795</v>
      </c>
      <c r="C230" s="2197" t="s">
        <v>9564</v>
      </c>
      <c r="D230" s="2185">
        <v>2500</v>
      </c>
      <c r="E230" s="2196" t="s">
        <v>9603</v>
      </c>
      <c r="F230" s="1981">
        <v>10</v>
      </c>
      <c r="G230" s="2177" t="s">
        <v>11362</v>
      </c>
      <c r="H230" s="1982">
        <f t="shared" si="14"/>
        <v>2975.1840000000002</v>
      </c>
      <c r="I230" s="1983">
        <v>3492</v>
      </c>
      <c r="J230" s="1983">
        <v>3718.98</v>
      </c>
    </row>
    <row r="231" spans="1:10" ht="18">
      <c r="A231" s="940" t="str">
        <f t="shared" si="16"/>
        <v>PODEM-503-1704085</v>
      </c>
      <c r="B231" s="940" t="s">
        <v>9796</v>
      </c>
      <c r="C231" s="2198"/>
      <c r="D231" s="2186"/>
      <c r="E231" s="2176"/>
      <c r="F231" s="938">
        <v>14</v>
      </c>
      <c r="G231" s="2178"/>
      <c r="H231" s="939">
        <f t="shared" si="14"/>
        <v>3069.7559999999999</v>
      </c>
      <c r="I231" s="1984">
        <v>3603</v>
      </c>
      <c r="J231" s="1984">
        <v>3837.1949999999997</v>
      </c>
    </row>
    <row r="232" spans="1:10" ht="18">
      <c r="A232" s="940" t="str">
        <f t="shared" si="16"/>
        <v>PODEM-503-1704086</v>
      </c>
      <c r="B232" s="940" t="s">
        <v>9797</v>
      </c>
      <c r="C232" s="2198"/>
      <c r="D232" s="2186"/>
      <c r="E232" s="2176"/>
      <c r="F232" s="938">
        <v>20</v>
      </c>
      <c r="G232" s="2179"/>
      <c r="H232" s="939">
        <f t="shared" si="14"/>
        <v>3183.924</v>
      </c>
      <c r="I232" s="1984">
        <v>3737</v>
      </c>
      <c r="J232" s="1984">
        <v>3979.9049999999997</v>
      </c>
    </row>
    <row r="233" spans="1:10" ht="18">
      <c r="A233" s="940" t="str">
        <f t="shared" si="16"/>
        <v>PODEM-503-1704087</v>
      </c>
      <c r="B233" s="940" t="s">
        <v>9798</v>
      </c>
      <c r="C233" s="2180"/>
      <c r="D233" s="2186"/>
      <c r="E233" s="2176"/>
      <c r="F233" s="938">
        <v>26</v>
      </c>
      <c r="G233" s="2181"/>
      <c r="H233" s="939">
        <f t="shared" si="14"/>
        <v>3337.2839999999997</v>
      </c>
      <c r="I233" s="1984">
        <v>3917</v>
      </c>
      <c r="J233" s="1984">
        <v>4171.6049999999996</v>
      </c>
    </row>
    <row r="234" spans="1:10" ht="18">
      <c r="A234" s="940" t="str">
        <f t="shared" si="16"/>
        <v>PODEM-503-1704088</v>
      </c>
      <c r="B234" s="940" t="s">
        <v>9799</v>
      </c>
      <c r="C234" s="2171" t="s">
        <v>9564</v>
      </c>
      <c r="D234" s="2186"/>
      <c r="E234" s="2176" t="s">
        <v>9603</v>
      </c>
      <c r="F234" s="1988">
        <v>10</v>
      </c>
      <c r="G234" s="2178" t="s">
        <v>11363</v>
      </c>
      <c r="H234" s="939">
        <f t="shared" si="14"/>
        <v>3921.7559999999999</v>
      </c>
      <c r="I234" s="1984">
        <v>4603</v>
      </c>
      <c r="J234" s="1984">
        <v>4902.1949999999997</v>
      </c>
    </row>
    <row r="235" spans="1:10" ht="18">
      <c r="A235" s="940" t="str">
        <f t="shared" si="16"/>
        <v>PODEM-503-1704089</v>
      </c>
      <c r="B235" s="940" t="s">
        <v>9800</v>
      </c>
      <c r="C235" s="2171"/>
      <c r="D235" s="2186"/>
      <c r="E235" s="2176"/>
      <c r="F235" s="938">
        <v>14</v>
      </c>
      <c r="G235" s="2178"/>
      <c r="H235" s="939">
        <f t="shared" si="14"/>
        <v>4013.7720000000004</v>
      </c>
      <c r="I235" s="1984">
        <v>4711</v>
      </c>
      <c r="J235" s="1984">
        <v>5017.2150000000001</v>
      </c>
    </row>
    <row r="236" spans="1:10" ht="18">
      <c r="A236" s="940" t="str">
        <f t="shared" si="16"/>
        <v>PODEM-503-1704090</v>
      </c>
      <c r="B236" s="940" t="s">
        <v>9801</v>
      </c>
      <c r="C236" s="2171"/>
      <c r="D236" s="2186"/>
      <c r="E236" s="2176"/>
      <c r="F236" s="938">
        <v>20</v>
      </c>
      <c r="G236" s="2179"/>
      <c r="H236" s="939">
        <f t="shared" si="14"/>
        <v>4131.348</v>
      </c>
      <c r="I236" s="1984">
        <v>4849</v>
      </c>
      <c r="J236" s="1984">
        <v>5164.1849999999995</v>
      </c>
    </row>
    <row r="237" spans="1:10" ht="18">
      <c r="A237" s="940" t="str">
        <f t="shared" si="16"/>
        <v>PODEM-503-1704091</v>
      </c>
      <c r="B237" s="940" t="s">
        <v>9802</v>
      </c>
      <c r="C237" s="2171"/>
      <c r="D237" s="2186"/>
      <c r="E237" s="2176"/>
      <c r="F237" s="938">
        <v>26</v>
      </c>
      <c r="G237" s="2181"/>
      <c r="H237" s="939">
        <f t="shared" si="14"/>
        <v>4283.0039999999999</v>
      </c>
      <c r="I237" s="1984">
        <v>5027</v>
      </c>
      <c r="J237" s="1984">
        <v>5353.7550000000001</v>
      </c>
    </row>
    <row r="238" spans="1:10" ht="18">
      <c r="A238" s="940" t="str">
        <f t="shared" si="16"/>
        <v>PODEM-503-1704092</v>
      </c>
      <c r="B238" s="940" t="s">
        <v>9803</v>
      </c>
      <c r="C238" s="2180" t="s">
        <v>9564</v>
      </c>
      <c r="D238" s="2186"/>
      <c r="E238" s="2176" t="s">
        <v>9603</v>
      </c>
      <c r="F238" s="1988">
        <v>10</v>
      </c>
      <c r="G238" s="2178" t="s">
        <v>11364</v>
      </c>
      <c r="H238" s="939">
        <f t="shared" si="14"/>
        <v>4635.732</v>
      </c>
      <c r="I238" s="1984">
        <v>5441</v>
      </c>
      <c r="J238" s="1984">
        <v>5794.665</v>
      </c>
    </row>
    <row r="239" spans="1:10" ht="18">
      <c r="A239" s="940" t="str">
        <f t="shared" si="16"/>
        <v>PODEM-503-1704093</v>
      </c>
      <c r="B239" s="940" t="s">
        <v>9804</v>
      </c>
      <c r="C239" s="2171"/>
      <c r="D239" s="2186"/>
      <c r="E239" s="2176"/>
      <c r="F239" s="938">
        <v>14</v>
      </c>
      <c r="G239" s="2178"/>
      <c r="H239" s="939">
        <f t="shared" si="14"/>
        <v>4748.1959999999999</v>
      </c>
      <c r="I239" s="1984">
        <v>5573</v>
      </c>
      <c r="J239" s="1984">
        <v>5935.2449999999999</v>
      </c>
    </row>
    <row r="240" spans="1:10" ht="18">
      <c r="A240" s="940" t="str">
        <f t="shared" si="16"/>
        <v>PODEM-503-1704094</v>
      </c>
      <c r="B240" s="940" t="s">
        <v>9805</v>
      </c>
      <c r="C240" s="2171"/>
      <c r="D240" s="2186"/>
      <c r="E240" s="2176"/>
      <c r="F240" s="938">
        <v>20</v>
      </c>
      <c r="G240" s="2179"/>
      <c r="H240" s="939">
        <f t="shared" si="14"/>
        <v>4899</v>
      </c>
      <c r="I240" s="1984">
        <v>5750</v>
      </c>
      <c r="J240" s="1984">
        <v>6123.75</v>
      </c>
    </row>
    <row r="241" spans="1:10" ht="18.75" thickBot="1">
      <c r="A241" s="941" t="str">
        <f t="shared" si="16"/>
        <v>PODEM-503-1704095</v>
      </c>
      <c r="B241" s="941" t="s">
        <v>9806</v>
      </c>
      <c r="C241" s="2182"/>
      <c r="D241" s="2187"/>
      <c r="E241" s="2183"/>
      <c r="F241" s="942">
        <v>26</v>
      </c>
      <c r="G241" s="2199"/>
      <c r="H241" s="943">
        <f t="shared" si="14"/>
        <v>5019.1320000000005</v>
      </c>
      <c r="I241" s="1993">
        <v>5891</v>
      </c>
      <c r="J241" s="1993">
        <v>6273.915</v>
      </c>
    </row>
    <row r="242" spans="1:10" ht="18">
      <c r="A242" s="1980" t="str">
        <f t="shared" ref="A242:A249" si="17">_xlfn.CONCAT("PODEM-",B242)</f>
        <v>PODEM-503-1703441</v>
      </c>
      <c r="B242" s="1980" t="s">
        <v>9807</v>
      </c>
      <c r="C242" s="2197" t="s">
        <v>9602</v>
      </c>
      <c r="D242" s="2185">
        <v>2500</v>
      </c>
      <c r="E242" s="2196" t="s">
        <v>9603</v>
      </c>
      <c r="F242" s="1981">
        <v>32</v>
      </c>
      <c r="G242" s="2177" t="s">
        <v>11362</v>
      </c>
      <c r="H242" s="1982">
        <f t="shared" si="14"/>
        <v>4519.8599999999997</v>
      </c>
      <c r="I242" s="1983">
        <v>5305</v>
      </c>
      <c r="J242" s="1983">
        <v>5649.8249999999998</v>
      </c>
    </row>
    <row r="243" spans="1:10" ht="18">
      <c r="A243" s="940" t="str">
        <f t="shared" si="17"/>
        <v>PODEM-503-1703442</v>
      </c>
      <c r="B243" s="940" t="s">
        <v>9808</v>
      </c>
      <c r="C243" s="2198"/>
      <c r="D243" s="2186"/>
      <c r="E243" s="2176"/>
      <c r="F243" s="938">
        <v>40</v>
      </c>
      <c r="G243" s="2178"/>
      <c r="H243" s="939">
        <f t="shared" si="14"/>
        <v>4832.5439999999999</v>
      </c>
      <c r="I243" s="1984">
        <v>5672</v>
      </c>
      <c r="J243" s="1984">
        <v>6040.6799999999994</v>
      </c>
    </row>
    <row r="244" spans="1:10" ht="18">
      <c r="A244" s="940" t="str">
        <f t="shared" si="17"/>
        <v>PODEM-503-1703443</v>
      </c>
      <c r="B244" s="940" t="s">
        <v>9809</v>
      </c>
      <c r="C244" s="2198"/>
      <c r="D244" s="2186"/>
      <c r="E244" s="2176"/>
      <c r="F244" s="938">
        <v>48</v>
      </c>
      <c r="G244" s="2179"/>
      <c r="H244" s="939">
        <f t="shared" si="14"/>
        <v>5153.7479999999996</v>
      </c>
      <c r="I244" s="1984">
        <v>6049</v>
      </c>
      <c r="J244" s="1984">
        <v>6442.1849999999995</v>
      </c>
    </row>
    <row r="245" spans="1:10" ht="18">
      <c r="A245" s="940" t="str">
        <f t="shared" si="17"/>
        <v>PODEM-503-1703444</v>
      </c>
      <c r="B245" s="940" t="s">
        <v>9810</v>
      </c>
      <c r="C245" s="2180"/>
      <c r="D245" s="2186"/>
      <c r="E245" s="2176"/>
      <c r="F245" s="938">
        <v>56</v>
      </c>
      <c r="G245" s="2181"/>
      <c r="H245" s="939">
        <f t="shared" si="14"/>
        <v>5278.1399999999994</v>
      </c>
      <c r="I245" s="1984">
        <v>6195</v>
      </c>
      <c r="J245" s="1984">
        <v>6597.6749999999993</v>
      </c>
    </row>
    <row r="246" spans="1:10" ht="18">
      <c r="A246" s="940" t="str">
        <f t="shared" si="17"/>
        <v>PODEM-503-1703445</v>
      </c>
      <c r="B246" s="940" t="s">
        <v>9811</v>
      </c>
      <c r="C246" s="2171" t="s">
        <v>9602</v>
      </c>
      <c r="D246" s="2186"/>
      <c r="E246" s="2176" t="s">
        <v>9603</v>
      </c>
      <c r="F246" s="1988">
        <v>32</v>
      </c>
      <c r="G246" s="2178" t="s">
        <v>11363</v>
      </c>
      <c r="H246" s="939">
        <f t="shared" si="14"/>
        <v>6301.3919999999998</v>
      </c>
      <c r="I246" s="1984">
        <v>7396</v>
      </c>
      <c r="J246" s="1984">
        <v>7876.74</v>
      </c>
    </row>
    <row r="247" spans="1:10" ht="18">
      <c r="A247" s="940" t="str">
        <f t="shared" si="17"/>
        <v>PODEM-503-1703446</v>
      </c>
      <c r="B247" s="940" t="s">
        <v>9812</v>
      </c>
      <c r="C247" s="2171"/>
      <c r="D247" s="2186"/>
      <c r="E247" s="2176"/>
      <c r="F247" s="938">
        <v>40</v>
      </c>
      <c r="G247" s="2178"/>
      <c r="H247" s="939">
        <f t="shared" si="14"/>
        <v>6879.0479999999998</v>
      </c>
      <c r="I247" s="1984">
        <v>8074</v>
      </c>
      <c r="J247" s="1984">
        <v>8598.81</v>
      </c>
    </row>
    <row r="248" spans="1:10" ht="18">
      <c r="A248" s="940" t="str">
        <f t="shared" si="17"/>
        <v>PODEM-503-1703447</v>
      </c>
      <c r="B248" s="940" t="s">
        <v>9813</v>
      </c>
      <c r="C248" s="2171"/>
      <c r="D248" s="2186"/>
      <c r="E248" s="2176"/>
      <c r="F248" s="938">
        <v>48</v>
      </c>
      <c r="G248" s="2179"/>
      <c r="H248" s="939">
        <f t="shared" si="14"/>
        <v>7422.6239999999998</v>
      </c>
      <c r="I248" s="1984">
        <v>8712</v>
      </c>
      <c r="J248" s="1984">
        <v>9278.2799999999988</v>
      </c>
    </row>
    <row r="249" spans="1:10" ht="18.75" thickBot="1">
      <c r="A249" s="940" t="str">
        <f t="shared" si="17"/>
        <v>PODEM-503-1703448</v>
      </c>
      <c r="B249" s="940" t="s">
        <v>9814</v>
      </c>
      <c r="C249" s="2171"/>
      <c r="D249" s="2186"/>
      <c r="E249" s="2176"/>
      <c r="F249" s="938">
        <v>56</v>
      </c>
      <c r="G249" s="2181"/>
      <c r="H249" s="939">
        <f t="shared" si="14"/>
        <v>7799.2080000000005</v>
      </c>
      <c r="I249" s="1984">
        <v>9154</v>
      </c>
      <c r="J249" s="1984">
        <v>9749.01</v>
      </c>
    </row>
    <row r="250" spans="1:10" ht="18">
      <c r="A250" s="1980" t="str">
        <f t="shared" si="12"/>
        <v>PODEM-503-1702128</v>
      </c>
      <c r="B250" s="1980" t="s">
        <v>9590</v>
      </c>
      <c r="C250" s="2170" t="s">
        <v>9538</v>
      </c>
      <c r="D250" s="2185">
        <v>3200</v>
      </c>
      <c r="E250" s="2196" t="s">
        <v>9564</v>
      </c>
      <c r="F250" s="1981">
        <v>7</v>
      </c>
      <c r="G250" s="2177" t="s">
        <v>11362</v>
      </c>
      <c r="H250" s="1982">
        <f t="shared" si="14"/>
        <v>2433.3119999999999</v>
      </c>
      <c r="I250" s="1983">
        <v>2856</v>
      </c>
      <c r="J250" s="1983">
        <v>3041.64</v>
      </c>
    </row>
    <row r="251" spans="1:10" ht="18">
      <c r="A251" s="940" t="str">
        <f t="shared" si="12"/>
        <v>PODEM-503-1702129</v>
      </c>
      <c r="B251" s="940" t="s">
        <v>9591</v>
      </c>
      <c r="C251" s="2171"/>
      <c r="D251" s="2186"/>
      <c r="E251" s="2176"/>
      <c r="F251" s="938">
        <v>10</v>
      </c>
      <c r="G251" s="2178"/>
      <c r="H251" s="939">
        <f t="shared" si="14"/>
        <v>2500.62</v>
      </c>
      <c r="I251" s="1984">
        <v>2935</v>
      </c>
      <c r="J251" s="1984">
        <v>3125.7749999999996</v>
      </c>
    </row>
    <row r="252" spans="1:10" ht="18">
      <c r="A252" s="940" t="str">
        <f t="shared" si="12"/>
        <v>PODEM-503-1702130</v>
      </c>
      <c r="B252" s="940" t="s">
        <v>9592</v>
      </c>
      <c r="C252" s="2171"/>
      <c r="D252" s="2186"/>
      <c r="E252" s="2176"/>
      <c r="F252" s="938">
        <v>13</v>
      </c>
      <c r="G252" s="2179"/>
      <c r="H252" s="939">
        <f t="shared" si="14"/>
        <v>2594.34</v>
      </c>
      <c r="I252" s="1984">
        <v>3045</v>
      </c>
      <c r="J252" s="1984">
        <v>3242.9249999999997</v>
      </c>
    </row>
    <row r="253" spans="1:10" ht="18">
      <c r="A253" s="940" t="str">
        <f t="shared" si="12"/>
        <v>PODEM-503-1702163</v>
      </c>
      <c r="B253" s="940" t="s">
        <v>9593</v>
      </c>
      <c r="C253" s="2171" t="s">
        <v>9538</v>
      </c>
      <c r="D253" s="2186"/>
      <c r="E253" s="2176" t="s">
        <v>9564</v>
      </c>
      <c r="F253" s="1988">
        <v>7</v>
      </c>
      <c r="G253" s="2178" t="s">
        <v>11363</v>
      </c>
      <c r="H253" s="939">
        <f t="shared" si="14"/>
        <v>3381.5879999999997</v>
      </c>
      <c r="I253" s="1984">
        <v>3969</v>
      </c>
      <c r="J253" s="1984">
        <v>4226.9849999999997</v>
      </c>
    </row>
    <row r="254" spans="1:10" ht="18">
      <c r="A254" s="940" t="str">
        <f t="shared" si="12"/>
        <v>PODEM-503-1702164</v>
      </c>
      <c r="B254" s="940" t="s">
        <v>9594</v>
      </c>
      <c r="C254" s="2171"/>
      <c r="D254" s="2186"/>
      <c r="E254" s="2176"/>
      <c r="F254" s="938">
        <v>10</v>
      </c>
      <c r="G254" s="2178"/>
      <c r="H254" s="939">
        <f t="shared" si="14"/>
        <v>3447.192</v>
      </c>
      <c r="I254" s="1984">
        <v>4046</v>
      </c>
      <c r="J254" s="1984">
        <v>4308.99</v>
      </c>
    </row>
    <row r="255" spans="1:10" ht="18">
      <c r="A255" s="940" t="str">
        <f t="shared" si="12"/>
        <v>PODEM-503-1702165</v>
      </c>
      <c r="B255" s="940" t="s">
        <v>9595</v>
      </c>
      <c r="C255" s="2171"/>
      <c r="D255" s="2186"/>
      <c r="E255" s="2176"/>
      <c r="F255" s="938">
        <v>13</v>
      </c>
      <c r="G255" s="2179"/>
      <c r="H255" s="939">
        <f t="shared" si="14"/>
        <v>3935.3879999999999</v>
      </c>
      <c r="I255" s="1985">
        <v>4619</v>
      </c>
      <c r="J255" s="1985">
        <v>4919.2349999999997</v>
      </c>
    </row>
    <row r="256" spans="1:10" ht="18">
      <c r="A256" s="940" t="str">
        <f t="shared" si="12"/>
        <v>PODEM-503-1702198</v>
      </c>
      <c r="B256" s="940" t="s">
        <v>9596</v>
      </c>
      <c r="C256" s="2180" t="s">
        <v>9538</v>
      </c>
      <c r="D256" s="2186"/>
      <c r="E256" s="2176" t="s">
        <v>9564</v>
      </c>
      <c r="F256" s="1988">
        <v>7</v>
      </c>
      <c r="G256" s="2178" t="s">
        <v>11364</v>
      </c>
      <c r="H256" s="939">
        <f t="shared" si="14"/>
        <v>3977.1360000000004</v>
      </c>
      <c r="I256" s="1984">
        <v>4668</v>
      </c>
      <c r="J256" s="1984">
        <v>4971.42</v>
      </c>
    </row>
    <row r="257" spans="1:10" ht="18">
      <c r="A257" s="940" t="str">
        <f t="shared" si="12"/>
        <v>PODEM-503-1702199</v>
      </c>
      <c r="B257" s="940" t="s">
        <v>9597</v>
      </c>
      <c r="C257" s="2171"/>
      <c r="D257" s="2186"/>
      <c r="E257" s="2176"/>
      <c r="F257" s="938">
        <v>10</v>
      </c>
      <c r="G257" s="2178"/>
      <c r="H257" s="939">
        <f t="shared" si="14"/>
        <v>4056.3720000000003</v>
      </c>
      <c r="I257" s="1984">
        <v>4761</v>
      </c>
      <c r="J257" s="1984">
        <v>5070.4650000000001</v>
      </c>
    </row>
    <row r="258" spans="1:10" ht="18">
      <c r="A258" s="940" t="str">
        <f t="shared" si="12"/>
        <v>PODEM-503-1702200</v>
      </c>
      <c r="B258" s="940" t="s">
        <v>9598</v>
      </c>
      <c r="C258" s="2171"/>
      <c r="D258" s="2186"/>
      <c r="E258" s="2176"/>
      <c r="F258" s="938">
        <v>13</v>
      </c>
      <c r="G258" s="2179"/>
      <c r="H258" s="939">
        <f t="shared" si="14"/>
        <v>4159.4639999999999</v>
      </c>
      <c r="I258" s="1984">
        <v>4882</v>
      </c>
      <c r="J258" s="1984">
        <v>5199.33</v>
      </c>
    </row>
    <row r="259" spans="1:10" ht="18">
      <c r="A259" s="940" t="str">
        <f t="shared" si="12"/>
        <v>PODEM-505-1207698</v>
      </c>
      <c r="B259" s="940" t="s">
        <v>9599</v>
      </c>
      <c r="C259" s="2180" t="s">
        <v>9538</v>
      </c>
      <c r="D259" s="2186"/>
      <c r="E259" s="2176" t="s">
        <v>9564</v>
      </c>
      <c r="F259" s="1988">
        <v>7</v>
      </c>
      <c r="G259" s="2178" t="s">
        <v>9589</v>
      </c>
      <c r="H259" s="939">
        <f t="shared" si="14"/>
        <v>4147.5360000000001</v>
      </c>
      <c r="I259" s="1984">
        <v>4868</v>
      </c>
      <c r="J259" s="1984">
        <v>5184.42</v>
      </c>
    </row>
    <row r="260" spans="1:10" ht="18">
      <c r="A260" s="940" t="str">
        <f t="shared" si="12"/>
        <v>PODEM-505-1207699</v>
      </c>
      <c r="B260" s="940" t="s">
        <v>9600</v>
      </c>
      <c r="C260" s="2171"/>
      <c r="D260" s="2186"/>
      <c r="E260" s="2176"/>
      <c r="F260" s="938">
        <v>10</v>
      </c>
      <c r="G260" s="2178"/>
      <c r="H260" s="939">
        <f t="shared" si="14"/>
        <v>4213.1400000000003</v>
      </c>
      <c r="I260" s="1984">
        <v>4945</v>
      </c>
      <c r="J260" s="1984">
        <v>5266.4250000000002</v>
      </c>
    </row>
    <row r="261" spans="1:10" ht="18.75" thickBot="1">
      <c r="A261" s="940" t="str">
        <f t="shared" si="12"/>
        <v>PODEM-505-1207700</v>
      </c>
      <c r="B261" s="941" t="s">
        <v>9601</v>
      </c>
      <c r="C261" s="2182"/>
      <c r="D261" s="2187"/>
      <c r="E261" s="2183"/>
      <c r="F261" s="942">
        <v>13</v>
      </c>
      <c r="G261" s="2184"/>
      <c r="H261" s="943">
        <f t="shared" si="14"/>
        <v>4332.42</v>
      </c>
      <c r="I261" s="1993">
        <v>5085</v>
      </c>
      <c r="J261" s="1993">
        <v>5415.5249999999996</v>
      </c>
    </row>
    <row r="262" spans="1:10" ht="18">
      <c r="A262" s="1980" t="str">
        <f t="shared" ref="A262:A289" si="18">_xlfn.CONCAT("PODEM-",B262)</f>
        <v>PODEM-503-1704108</v>
      </c>
      <c r="B262" s="1980" t="s">
        <v>9815</v>
      </c>
      <c r="C262" s="2170" t="s">
        <v>9564</v>
      </c>
      <c r="D262" s="2185">
        <v>3200</v>
      </c>
      <c r="E262" s="2196" t="s">
        <v>9756</v>
      </c>
      <c r="F262" s="1981">
        <v>7</v>
      </c>
      <c r="G262" s="2177" t="s">
        <v>11362</v>
      </c>
      <c r="H262" s="1982">
        <f t="shared" ref="H262:H325" si="19">J262*0.8</f>
        <v>2728.1039999999998</v>
      </c>
      <c r="I262" s="1983">
        <v>3202</v>
      </c>
      <c r="J262" s="1983">
        <v>3410.1299999999997</v>
      </c>
    </row>
    <row r="263" spans="1:10" ht="18">
      <c r="A263" s="940" t="str">
        <f t="shared" si="18"/>
        <v>PODEM-503-1704109</v>
      </c>
      <c r="B263" s="940" t="s">
        <v>9816</v>
      </c>
      <c r="C263" s="2171"/>
      <c r="D263" s="2186"/>
      <c r="E263" s="2176"/>
      <c r="F263" s="938">
        <v>10</v>
      </c>
      <c r="G263" s="2178"/>
      <c r="H263" s="939">
        <f t="shared" si="19"/>
        <v>2792.8559999999998</v>
      </c>
      <c r="I263" s="1984">
        <v>3278</v>
      </c>
      <c r="J263" s="1984">
        <v>3491.0699999999997</v>
      </c>
    </row>
    <row r="264" spans="1:10" ht="18">
      <c r="A264" s="940" t="str">
        <f t="shared" si="18"/>
        <v>PODEM-503-1704110</v>
      </c>
      <c r="B264" s="940" t="s">
        <v>9817</v>
      </c>
      <c r="C264" s="2171"/>
      <c r="D264" s="2186"/>
      <c r="E264" s="2176"/>
      <c r="F264" s="938">
        <v>13</v>
      </c>
      <c r="G264" s="2179"/>
      <c r="H264" s="939">
        <f t="shared" si="19"/>
        <v>2888.28</v>
      </c>
      <c r="I264" s="1984">
        <v>3390</v>
      </c>
      <c r="J264" s="1984">
        <v>3610.35</v>
      </c>
    </row>
    <row r="265" spans="1:10" ht="18">
      <c r="A265" s="940" t="str">
        <f t="shared" si="18"/>
        <v>PODEM-503-1704111</v>
      </c>
      <c r="B265" s="940" t="s">
        <v>9818</v>
      </c>
      <c r="C265" s="2171" t="s">
        <v>9564</v>
      </c>
      <c r="D265" s="2186"/>
      <c r="E265" s="2176" t="s">
        <v>9756</v>
      </c>
      <c r="F265" s="1988">
        <v>7</v>
      </c>
      <c r="G265" s="2178" t="s">
        <v>11363</v>
      </c>
      <c r="H265" s="939">
        <f t="shared" si="19"/>
        <v>3676.3799999999997</v>
      </c>
      <c r="I265" s="1984">
        <v>4315</v>
      </c>
      <c r="J265" s="1984">
        <v>4595.4749999999995</v>
      </c>
    </row>
    <row r="266" spans="1:10" ht="18">
      <c r="A266" s="940" t="str">
        <f t="shared" si="18"/>
        <v>PODEM-503-1704112</v>
      </c>
      <c r="B266" s="940" t="s">
        <v>9819</v>
      </c>
      <c r="C266" s="2171"/>
      <c r="D266" s="2186"/>
      <c r="E266" s="2176"/>
      <c r="F266" s="938">
        <v>10</v>
      </c>
      <c r="G266" s="2178"/>
      <c r="H266" s="939">
        <f t="shared" si="19"/>
        <v>3741.9839999999999</v>
      </c>
      <c r="I266" s="1984">
        <v>4392</v>
      </c>
      <c r="J266" s="1984">
        <v>4677.4799999999996</v>
      </c>
    </row>
    <row r="267" spans="1:10" ht="18">
      <c r="A267" s="940" t="str">
        <f t="shared" si="18"/>
        <v>PODEM-503-1704113</v>
      </c>
      <c r="B267" s="940" t="s">
        <v>9820</v>
      </c>
      <c r="C267" s="2171"/>
      <c r="D267" s="2186"/>
      <c r="E267" s="2176"/>
      <c r="F267" s="938">
        <v>13</v>
      </c>
      <c r="G267" s="2179"/>
      <c r="H267" s="939">
        <f t="shared" si="19"/>
        <v>3828.0360000000001</v>
      </c>
      <c r="I267" s="1984">
        <v>4493</v>
      </c>
      <c r="J267" s="1984">
        <v>4785.0450000000001</v>
      </c>
    </row>
    <row r="268" spans="1:10" ht="18">
      <c r="A268" s="940" t="str">
        <f t="shared" si="18"/>
        <v>PODEM-503-1704114</v>
      </c>
      <c r="B268" s="940" t="s">
        <v>9821</v>
      </c>
      <c r="C268" s="2171" t="s">
        <v>9564</v>
      </c>
      <c r="D268" s="2186"/>
      <c r="E268" s="2176" t="s">
        <v>9756</v>
      </c>
      <c r="F268" s="1988">
        <v>7</v>
      </c>
      <c r="G268" s="2178" t="s">
        <v>11364</v>
      </c>
      <c r="H268" s="939">
        <f t="shared" si="19"/>
        <v>4271.076</v>
      </c>
      <c r="I268" s="1984">
        <v>5013</v>
      </c>
      <c r="J268" s="1984">
        <v>5338.8449999999993</v>
      </c>
    </row>
    <row r="269" spans="1:10" ht="18">
      <c r="A269" s="940" t="str">
        <f t="shared" si="18"/>
        <v>PODEM-503-1704115</v>
      </c>
      <c r="B269" s="940" t="s">
        <v>9822</v>
      </c>
      <c r="C269" s="2171"/>
      <c r="D269" s="2186"/>
      <c r="E269" s="2176"/>
      <c r="F269" s="938">
        <v>10</v>
      </c>
      <c r="G269" s="2178"/>
      <c r="H269" s="939">
        <f t="shared" si="19"/>
        <v>4351.1639999999998</v>
      </c>
      <c r="I269" s="1984">
        <v>5107</v>
      </c>
      <c r="J269" s="1984">
        <v>5438.9549999999999</v>
      </c>
    </row>
    <row r="270" spans="1:10" ht="18">
      <c r="A270" s="940" t="str">
        <f t="shared" si="18"/>
        <v>PODEM-503-1704116</v>
      </c>
      <c r="B270" s="940" t="s">
        <v>9823</v>
      </c>
      <c r="C270" s="2171"/>
      <c r="D270" s="2186"/>
      <c r="E270" s="2176"/>
      <c r="F270" s="938">
        <v>13</v>
      </c>
      <c r="G270" s="2179"/>
      <c r="H270" s="939">
        <f t="shared" si="19"/>
        <v>4454.2560000000003</v>
      </c>
      <c r="I270" s="1984">
        <v>5228</v>
      </c>
      <c r="J270" s="1984">
        <v>5567.82</v>
      </c>
    </row>
    <row r="271" spans="1:10" ht="18">
      <c r="A271" s="940" t="str">
        <f t="shared" si="18"/>
        <v>PODEM-505-1209188</v>
      </c>
      <c r="B271" s="940" t="s">
        <v>9824</v>
      </c>
      <c r="C271" s="2180" t="s">
        <v>9564</v>
      </c>
      <c r="D271" s="2186"/>
      <c r="E271" s="2176" t="s">
        <v>9756</v>
      </c>
      <c r="F271" s="1988">
        <v>7</v>
      </c>
      <c r="G271" s="2178" t="s">
        <v>9589</v>
      </c>
      <c r="H271" s="939">
        <f t="shared" si="19"/>
        <v>4440.6239999999998</v>
      </c>
      <c r="I271" s="1984">
        <v>5212</v>
      </c>
      <c r="J271" s="1984">
        <v>5550.78</v>
      </c>
    </row>
    <row r="272" spans="1:10" ht="18">
      <c r="A272" s="940" t="str">
        <f t="shared" si="18"/>
        <v>PODEM-505-1209189</v>
      </c>
      <c r="B272" s="940" t="s">
        <v>9825</v>
      </c>
      <c r="C272" s="2171"/>
      <c r="D272" s="2186"/>
      <c r="E272" s="2176"/>
      <c r="F272" s="938">
        <v>10</v>
      </c>
      <c r="G272" s="2178"/>
      <c r="H272" s="939">
        <f t="shared" si="19"/>
        <v>4507.9319999999998</v>
      </c>
      <c r="I272" s="1984">
        <v>5291</v>
      </c>
      <c r="J272" s="1984">
        <v>5634.915</v>
      </c>
    </row>
    <row r="273" spans="1:10" ht="18.75" thickBot="1">
      <c r="A273" s="940" t="str">
        <f t="shared" si="18"/>
        <v>PODEM-505-1209190</v>
      </c>
      <c r="B273" s="941" t="s">
        <v>9826</v>
      </c>
      <c r="C273" s="2171"/>
      <c r="D273" s="2187"/>
      <c r="E273" s="2183"/>
      <c r="F273" s="942">
        <v>13</v>
      </c>
      <c r="G273" s="2184"/>
      <c r="H273" s="943">
        <f t="shared" si="19"/>
        <v>4624.6559999999999</v>
      </c>
      <c r="I273" s="1993">
        <v>5428</v>
      </c>
      <c r="J273" s="1993">
        <v>5780.82</v>
      </c>
    </row>
    <row r="274" spans="1:10" ht="18">
      <c r="A274" s="1980" t="str">
        <f t="shared" si="18"/>
        <v>PODEM-503-1702117</v>
      </c>
      <c r="B274" s="1980" t="s">
        <v>9828</v>
      </c>
      <c r="C274" s="2170" t="s">
        <v>9827</v>
      </c>
      <c r="D274" s="2185">
        <v>3200</v>
      </c>
      <c r="E274" s="2193" t="s">
        <v>9539</v>
      </c>
      <c r="F274" s="1981">
        <v>10</v>
      </c>
      <c r="G274" s="2177" t="s">
        <v>11362</v>
      </c>
      <c r="H274" s="1982">
        <f t="shared" si="19"/>
        <v>2838.864</v>
      </c>
      <c r="I274" s="1983">
        <v>3332</v>
      </c>
      <c r="J274" s="1983">
        <v>3548.58</v>
      </c>
    </row>
    <row r="275" spans="1:10" ht="18">
      <c r="A275" s="940" t="str">
        <f t="shared" si="18"/>
        <v>PODEM-503-1702118</v>
      </c>
      <c r="B275" s="940" t="s">
        <v>9829</v>
      </c>
      <c r="C275" s="2171"/>
      <c r="D275" s="2186"/>
      <c r="E275" s="2194"/>
      <c r="F275" s="938">
        <v>14</v>
      </c>
      <c r="G275" s="2178"/>
      <c r="H275" s="939">
        <f t="shared" si="19"/>
        <v>2933.4359999999997</v>
      </c>
      <c r="I275" s="1984">
        <v>3443</v>
      </c>
      <c r="J275" s="1984">
        <v>3666.7949999999996</v>
      </c>
    </row>
    <row r="276" spans="1:10" ht="18">
      <c r="A276" s="940" t="str">
        <f t="shared" si="18"/>
        <v>PODEM-503-1702119</v>
      </c>
      <c r="B276" s="940" t="s">
        <v>9830</v>
      </c>
      <c r="C276" s="2171"/>
      <c r="D276" s="2186"/>
      <c r="E276" s="2194"/>
      <c r="F276" s="938">
        <v>20</v>
      </c>
      <c r="G276" s="2179"/>
      <c r="H276" s="939">
        <f t="shared" si="19"/>
        <v>3047.6039999999998</v>
      </c>
      <c r="I276" s="1984">
        <v>3577</v>
      </c>
      <c r="J276" s="1984">
        <v>3809.5049999999997</v>
      </c>
    </row>
    <row r="277" spans="1:10" ht="18">
      <c r="A277" s="940" t="str">
        <f t="shared" si="18"/>
        <v>PODEM-503-1702120</v>
      </c>
      <c r="B277" s="940" t="s">
        <v>9831</v>
      </c>
      <c r="C277" s="2171"/>
      <c r="D277" s="2186"/>
      <c r="E277" s="2175"/>
      <c r="F277" s="938">
        <v>26</v>
      </c>
      <c r="G277" s="2179"/>
      <c r="H277" s="939">
        <f t="shared" si="19"/>
        <v>3199.26</v>
      </c>
      <c r="I277" s="1984">
        <v>3755</v>
      </c>
      <c r="J277" s="1984">
        <v>3999.0749999999998</v>
      </c>
    </row>
    <row r="278" spans="1:10" ht="18">
      <c r="A278" s="940" t="str">
        <f t="shared" si="18"/>
        <v>PODEM-503-1702152</v>
      </c>
      <c r="B278" s="940" t="s">
        <v>9832</v>
      </c>
      <c r="C278" s="2180" t="s">
        <v>9827</v>
      </c>
      <c r="D278" s="2186"/>
      <c r="E278" s="2192" t="s">
        <v>9539</v>
      </c>
      <c r="F278" s="1988">
        <v>10</v>
      </c>
      <c r="G278" s="2178" t="s">
        <v>11363</v>
      </c>
      <c r="H278" s="939">
        <f t="shared" si="19"/>
        <v>3786.288</v>
      </c>
      <c r="I278" s="1984">
        <v>4444</v>
      </c>
      <c r="J278" s="1984">
        <v>4732.8599999999997</v>
      </c>
    </row>
    <row r="279" spans="1:10" ht="18">
      <c r="A279" s="940" t="str">
        <f t="shared" si="18"/>
        <v>PODEM-503-1702153</v>
      </c>
      <c r="B279" s="940" t="s">
        <v>9833</v>
      </c>
      <c r="C279" s="2180"/>
      <c r="D279" s="2186"/>
      <c r="E279" s="2194"/>
      <c r="F279" s="938">
        <v>14</v>
      </c>
      <c r="G279" s="2178"/>
      <c r="H279" s="939">
        <f t="shared" si="19"/>
        <v>3878.3040000000001</v>
      </c>
      <c r="I279" s="1984">
        <v>4552</v>
      </c>
      <c r="J279" s="1984">
        <v>4847.88</v>
      </c>
    </row>
    <row r="280" spans="1:10" ht="18">
      <c r="A280" s="940" t="str">
        <f t="shared" si="18"/>
        <v>PODEM-503-1702154</v>
      </c>
      <c r="B280" s="940" t="s">
        <v>9834</v>
      </c>
      <c r="C280" s="2171"/>
      <c r="D280" s="2186"/>
      <c r="E280" s="2194"/>
      <c r="F280" s="938">
        <v>20</v>
      </c>
      <c r="G280" s="2178"/>
      <c r="H280" s="939">
        <f t="shared" si="19"/>
        <v>3995.8799999999997</v>
      </c>
      <c r="I280" s="1984">
        <v>4690</v>
      </c>
      <c r="J280" s="1984">
        <v>4994.8499999999995</v>
      </c>
    </row>
    <row r="281" spans="1:10" ht="18">
      <c r="A281" s="940" t="str">
        <f t="shared" si="18"/>
        <v>PODEM-503-1703126</v>
      </c>
      <c r="B281" s="940" t="s">
        <v>9835</v>
      </c>
      <c r="C281" s="2171"/>
      <c r="D281" s="2186"/>
      <c r="E281" s="2175"/>
      <c r="F281" s="938">
        <v>26</v>
      </c>
      <c r="G281" s="2179"/>
      <c r="H281" s="939">
        <f t="shared" si="19"/>
        <v>4272.78</v>
      </c>
      <c r="I281" s="1984">
        <v>5015</v>
      </c>
      <c r="J281" s="1984">
        <v>5340.9749999999995</v>
      </c>
    </row>
    <row r="282" spans="1:10" ht="18">
      <c r="A282" s="940" t="str">
        <f t="shared" si="18"/>
        <v>PODEM-503-1702187</v>
      </c>
      <c r="B282" s="940" t="s">
        <v>9836</v>
      </c>
      <c r="C282" s="2180" t="s">
        <v>9827</v>
      </c>
      <c r="D282" s="2186"/>
      <c r="E282" s="2192" t="s">
        <v>9539</v>
      </c>
      <c r="F282" s="1988">
        <v>10</v>
      </c>
      <c r="G282" s="2178" t="s">
        <v>11364</v>
      </c>
      <c r="H282" s="939">
        <f t="shared" si="19"/>
        <v>4449.1439999999993</v>
      </c>
      <c r="I282" s="1984">
        <v>5222</v>
      </c>
      <c r="J282" s="1984">
        <v>5561.4299999999994</v>
      </c>
    </row>
    <row r="283" spans="1:10" ht="18">
      <c r="A283" s="940" t="str">
        <f t="shared" si="18"/>
        <v>PODEM-503-1702188</v>
      </c>
      <c r="B283" s="940" t="s">
        <v>9837</v>
      </c>
      <c r="C283" s="2180"/>
      <c r="D283" s="2186"/>
      <c r="E283" s="2194"/>
      <c r="F283" s="938">
        <v>14</v>
      </c>
      <c r="G283" s="2178"/>
      <c r="H283" s="939">
        <f t="shared" si="19"/>
        <v>4562.46</v>
      </c>
      <c r="I283" s="1984">
        <v>5355</v>
      </c>
      <c r="J283" s="1984">
        <v>5703.0749999999998</v>
      </c>
    </row>
    <row r="284" spans="1:10" ht="18">
      <c r="A284" s="940" t="str">
        <f t="shared" si="18"/>
        <v>PODEM-503-1702189</v>
      </c>
      <c r="B284" s="940" t="s">
        <v>9838</v>
      </c>
      <c r="C284" s="2171"/>
      <c r="D284" s="2186"/>
      <c r="E284" s="2194"/>
      <c r="F284" s="938">
        <v>20</v>
      </c>
      <c r="G284" s="2178"/>
      <c r="H284" s="939">
        <f t="shared" si="19"/>
        <v>4712.4119999999994</v>
      </c>
      <c r="I284" s="1984">
        <v>5531</v>
      </c>
      <c r="J284" s="1984">
        <v>5890.5149999999994</v>
      </c>
    </row>
    <row r="285" spans="1:10" ht="18">
      <c r="A285" s="940" t="str">
        <f t="shared" si="18"/>
        <v>PODEM-503-1702190</v>
      </c>
      <c r="B285" s="940" t="s">
        <v>9839</v>
      </c>
      <c r="C285" s="2171"/>
      <c r="D285" s="2186"/>
      <c r="E285" s="2175"/>
      <c r="F285" s="938">
        <v>26</v>
      </c>
      <c r="G285" s="2179"/>
      <c r="H285" s="939">
        <f t="shared" si="19"/>
        <v>4833.3959999999997</v>
      </c>
      <c r="I285" s="1984">
        <v>5673</v>
      </c>
      <c r="J285" s="1984">
        <v>6041.7449999999999</v>
      </c>
    </row>
    <row r="286" spans="1:10" ht="18">
      <c r="A286" s="940" t="str">
        <f t="shared" si="18"/>
        <v>PODEM-505-1207688</v>
      </c>
      <c r="B286" s="940" t="s">
        <v>9840</v>
      </c>
      <c r="C286" s="2180" t="s">
        <v>9827</v>
      </c>
      <c r="D286" s="2186"/>
      <c r="E286" s="2192" t="s">
        <v>9539</v>
      </c>
      <c r="F286" s="1988">
        <v>10</v>
      </c>
      <c r="G286" s="2178" t="s">
        <v>9589</v>
      </c>
      <c r="H286" s="939">
        <f t="shared" si="19"/>
        <v>4480.6680000000006</v>
      </c>
      <c r="I286" s="1984">
        <v>5259</v>
      </c>
      <c r="J286" s="1984">
        <v>5600.835</v>
      </c>
    </row>
    <row r="287" spans="1:10" ht="18">
      <c r="A287" s="940" t="str">
        <f t="shared" si="18"/>
        <v>PODEM-505-1207689</v>
      </c>
      <c r="B287" s="940" t="s">
        <v>9841</v>
      </c>
      <c r="C287" s="2180"/>
      <c r="D287" s="2186"/>
      <c r="E287" s="2194"/>
      <c r="F287" s="938">
        <v>14</v>
      </c>
      <c r="G287" s="2178"/>
      <c r="H287" s="939">
        <f t="shared" si="19"/>
        <v>4575.24</v>
      </c>
      <c r="I287" s="1984">
        <v>5370</v>
      </c>
      <c r="J287" s="1984">
        <v>5719.0499999999993</v>
      </c>
    </row>
    <row r="288" spans="1:10" ht="18">
      <c r="A288" s="940" t="str">
        <f t="shared" si="18"/>
        <v>PODEM-505-1207690</v>
      </c>
      <c r="B288" s="940" t="s">
        <v>9842</v>
      </c>
      <c r="C288" s="2171"/>
      <c r="D288" s="2186"/>
      <c r="E288" s="2194"/>
      <c r="F288" s="938">
        <v>20</v>
      </c>
      <c r="G288" s="2178"/>
      <c r="H288" s="939">
        <f t="shared" si="19"/>
        <v>4712.4119999999994</v>
      </c>
      <c r="I288" s="1984">
        <v>5531</v>
      </c>
      <c r="J288" s="1984">
        <v>5890.5149999999994</v>
      </c>
    </row>
    <row r="289" spans="1:10" ht="18.75" thickBot="1">
      <c r="A289" s="1994" t="str">
        <f t="shared" si="18"/>
        <v>PODEM-505-1207691</v>
      </c>
      <c r="B289" s="941" t="s">
        <v>9843</v>
      </c>
      <c r="C289" s="2182"/>
      <c r="D289" s="2187"/>
      <c r="E289" s="2195"/>
      <c r="F289" s="942">
        <v>26</v>
      </c>
      <c r="G289" s="2184"/>
      <c r="H289" s="943">
        <f t="shared" si="19"/>
        <v>4980.7920000000004</v>
      </c>
      <c r="I289" s="1993">
        <v>5846</v>
      </c>
      <c r="J289" s="1993">
        <v>6225.99</v>
      </c>
    </row>
    <row r="290" spans="1:10" ht="18">
      <c r="A290" s="1980" t="str">
        <f t="shared" ref="A290:A305" si="20">_xlfn.CONCAT("PODEM-",B290)</f>
        <v>PODEM-503-1704096</v>
      </c>
      <c r="B290" s="1980" t="s">
        <v>9845</v>
      </c>
      <c r="C290" s="2170" t="s">
        <v>9844</v>
      </c>
      <c r="D290" s="2185">
        <v>3200</v>
      </c>
      <c r="E290" s="2193" t="s">
        <v>9603</v>
      </c>
      <c r="F290" s="1981">
        <v>10</v>
      </c>
      <c r="G290" s="2177" t="s">
        <v>11362</v>
      </c>
      <c r="H290" s="1982">
        <f t="shared" si="19"/>
        <v>3307.4639999999999</v>
      </c>
      <c r="I290" s="1983">
        <v>3882</v>
      </c>
      <c r="J290" s="1983">
        <v>4134.33</v>
      </c>
    </row>
    <row r="291" spans="1:10" ht="18">
      <c r="A291" s="940" t="str">
        <f t="shared" si="20"/>
        <v>PODEM-503-1704097</v>
      </c>
      <c r="B291" s="940" t="s">
        <v>9846</v>
      </c>
      <c r="C291" s="2171"/>
      <c r="D291" s="2186"/>
      <c r="E291" s="2194"/>
      <c r="F291" s="938">
        <v>14</v>
      </c>
      <c r="G291" s="2178"/>
      <c r="H291" s="939">
        <f t="shared" si="19"/>
        <v>3401.1839999999997</v>
      </c>
      <c r="I291" s="1984">
        <v>3992</v>
      </c>
      <c r="J291" s="1984">
        <v>4251.4799999999996</v>
      </c>
    </row>
    <row r="292" spans="1:10" ht="18">
      <c r="A292" s="940" t="str">
        <f t="shared" si="20"/>
        <v>PODEM-503-1704098</v>
      </c>
      <c r="B292" s="940" t="s">
        <v>9847</v>
      </c>
      <c r="C292" s="2171"/>
      <c r="D292" s="2186"/>
      <c r="E292" s="2194"/>
      <c r="F292" s="938">
        <v>20</v>
      </c>
      <c r="G292" s="2179"/>
      <c r="H292" s="939">
        <f t="shared" si="19"/>
        <v>3516.2040000000002</v>
      </c>
      <c r="I292" s="1984">
        <v>4127</v>
      </c>
      <c r="J292" s="1984">
        <v>4395.2550000000001</v>
      </c>
    </row>
    <row r="293" spans="1:10" ht="18">
      <c r="A293" s="940" t="str">
        <f t="shared" si="20"/>
        <v>PODEM-503-1704099</v>
      </c>
      <c r="B293" s="940" t="s">
        <v>9848</v>
      </c>
      <c r="C293" s="2171"/>
      <c r="D293" s="2186"/>
      <c r="E293" s="2175"/>
      <c r="F293" s="938">
        <v>26</v>
      </c>
      <c r="G293" s="2179"/>
      <c r="H293" s="939">
        <f t="shared" si="19"/>
        <v>3668.7119999999995</v>
      </c>
      <c r="I293" s="1984">
        <v>4306</v>
      </c>
      <c r="J293" s="1984">
        <v>4585.8899999999994</v>
      </c>
    </row>
    <row r="294" spans="1:10" ht="18">
      <c r="A294" s="940" t="str">
        <f t="shared" si="20"/>
        <v>PODEM-503-1704100</v>
      </c>
      <c r="B294" s="940" t="s">
        <v>9849</v>
      </c>
      <c r="C294" s="2180" t="s">
        <v>9844</v>
      </c>
      <c r="D294" s="2186"/>
      <c r="E294" s="2192" t="s">
        <v>9603</v>
      </c>
      <c r="F294" s="1988">
        <v>10</v>
      </c>
      <c r="G294" s="2178" t="s">
        <v>11363</v>
      </c>
      <c r="H294" s="939">
        <f t="shared" si="19"/>
        <v>4257.4439999999995</v>
      </c>
      <c r="I294" s="1984">
        <v>4997</v>
      </c>
      <c r="J294" s="1984">
        <v>5321.8049999999994</v>
      </c>
    </row>
    <row r="295" spans="1:10" ht="18">
      <c r="A295" s="940" t="str">
        <f t="shared" si="20"/>
        <v>PODEM-503-1704101</v>
      </c>
      <c r="B295" s="940" t="s">
        <v>9850</v>
      </c>
      <c r="C295" s="2180"/>
      <c r="D295" s="2186"/>
      <c r="E295" s="2194"/>
      <c r="F295" s="938">
        <v>14</v>
      </c>
      <c r="G295" s="2178"/>
      <c r="H295" s="939">
        <f t="shared" si="19"/>
        <v>4349.46</v>
      </c>
      <c r="I295" s="1984">
        <v>5105</v>
      </c>
      <c r="J295" s="1984">
        <v>5436.8249999999998</v>
      </c>
    </row>
    <row r="296" spans="1:10" ht="18">
      <c r="A296" s="940" t="str">
        <f t="shared" si="20"/>
        <v>PODEM-503-1704102</v>
      </c>
      <c r="B296" s="940" t="s">
        <v>9851</v>
      </c>
      <c r="C296" s="2171"/>
      <c r="D296" s="2186"/>
      <c r="E296" s="2194"/>
      <c r="F296" s="938">
        <v>20</v>
      </c>
      <c r="G296" s="2178"/>
      <c r="H296" s="939">
        <f t="shared" si="19"/>
        <v>4466.1840000000002</v>
      </c>
      <c r="I296" s="1984">
        <v>5242</v>
      </c>
      <c r="J296" s="1984">
        <v>5582.73</v>
      </c>
    </row>
    <row r="297" spans="1:10" ht="18">
      <c r="A297" s="940" t="str">
        <f t="shared" si="20"/>
        <v>PODEM-503-1704103</v>
      </c>
      <c r="B297" s="940" t="s">
        <v>9852</v>
      </c>
      <c r="C297" s="2171"/>
      <c r="D297" s="2186"/>
      <c r="E297" s="2175"/>
      <c r="F297" s="938">
        <v>26</v>
      </c>
      <c r="G297" s="2179"/>
      <c r="H297" s="939">
        <f t="shared" si="19"/>
        <v>4617.8399999999992</v>
      </c>
      <c r="I297" s="1984">
        <v>5420</v>
      </c>
      <c r="J297" s="1984">
        <v>5772.2999999999993</v>
      </c>
    </row>
    <row r="298" spans="1:10" ht="18">
      <c r="A298" s="940" t="str">
        <f t="shared" si="20"/>
        <v>PODEM-503-1704104</v>
      </c>
      <c r="B298" s="940" t="s">
        <v>9853</v>
      </c>
      <c r="C298" s="2180" t="s">
        <v>9844</v>
      </c>
      <c r="D298" s="2186"/>
      <c r="E298" s="2192" t="s">
        <v>9603</v>
      </c>
      <c r="F298" s="1988">
        <v>10</v>
      </c>
      <c r="G298" s="2178" t="s">
        <v>11364</v>
      </c>
      <c r="H298" s="939">
        <f t="shared" si="19"/>
        <v>4919.4480000000003</v>
      </c>
      <c r="I298" s="1984">
        <v>5774</v>
      </c>
      <c r="J298" s="1984">
        <v>6149.3099999999995</v>
      </c>
    </row>
    <row r="299" spans="1:10" ht="18">
      <c r="A299" s="940" t="str">
        <f t="shared" si="20"/>
        <v>PODEM-503-1704105</v>
      </c>
      <c r="B299" s="940" t="s">
        <v>9854</v>
      </c>
      <c r="C299" s="2180"/>
      <c r="D299" s="2186"/>
      <c r="E299" s="2194"/>
      <c r="F299" s="938">
        <v>14</v>
      </c>
      <c r="G299" s="2178"/>
      <c r="H299" s="939">
        <f t="shared" si="19"/>
        <v>5032.7640000000001</v>
      </c>
      <c r="I299" s="1984">
        <v>5907</v>
      </c>
      <c r="J299" s="1984">
        <v>6290.9549999999999</v>
      </c>
    </row>
    <row r="300" spans="1:10" ht="18">
      <c r="A300" s="940" t="str">
        <f t="shared" si="20"/>
        <v>PODEM-503-1704106</v>
      </c>
      <c r="B300" s="940" t="s">
        <v>9855</v>
      </c>
      <c r="C300" s="2171"/>
      <c r="D300" s="2186"/>
      <c r="E300" s="2194"/>
      <c r="F300" s="938">
        <v>20</v>
      </c>
      <c r="G300" s="2178"/>
      <c r="H300" s="939">
        <f t="shared" si="19"/>
        <v>5182.7160000000003</v>
      </c>
      <c r="I300" s="1984">
        <v>6083</v>
      </c>
      <c r="J300" s="1984">
        <v>6478.3949999999995</v>
      </c>
    </row>
    <row r="301" spans="1:10" ht="18">
      <c r="A301" s="940" t="str">
        <f t="shared" si="20"/>
        <v>PODEM-503-1704107</v>
      </c>
      <c r="B301" s="940" t="s">
        <v>9856</v>
      </c>
      <c r="C301" s="2171"/>
      <c r="D301" s="2186"/>
      <c r="E301" s="2175"/>
      <c r="F301" s="938">
        <v>26</v>
      </c>
      <c r="G301" s="2179"/>
      <c r="H301" s="939">
        <f t="shared" si="19"/>
        <v>5302.848</v>
      </c>
      <c r="I301" s="1984">
        <v>6224</v>
      </c>
      <c r="J301" s="1984">
        <v>6628.5599999999995</v>
      </c>
    </row>
    <row r="302" spans="1:10" ht="18">
      <c r="A302" s="940" t="str">
        <f t="shared" si="20"/>
        <v>PODEM-505-1209184</v>
      </c>
      <c r="B302" s="940" t="s">
        <v>9857</v>
      </c>
      <c r="C302" s="2180" t="s">
        <v>9844</v>
      </c>
      <c r="D302" s="2186"/>
      <c r="E302" s="2192" t="s">
        <v>9603</v>
      </c>
      <c r="F302" s="1988">
        <v>10</v>
      </c>
      <c r="G302" s="2178" t="s">
        <v>9589</v>
      </c>
      <c r="H302" s="939">
        <f t="shared" si="19"/>
        <v>4950.12</v>
      </c>
      <c r="I302" s="1984">
        <v>5810</v>
      </c>
      <c r="J302" s="1984">
        <v>6187.65</v>
      </c>
    </row>
    <row r="303" spans="1:10" ht="18">
      <c r="A303" s="940" t="str">
        <f t="shared" si="20"/>
        <v>PODEM-505-1209185</v>
      </c>
      <c r="B303" s="940" t="s">
        <v>9858</v>
      </c>
      <c r="C303" s="2180"/>
      <c r="D303" s="2186"/>
      <c r="E303" s="2194"/>
      <c r="F303" s="938">
        <v>14</v>
      </c>
      <c r="G303" s="2178"/>
      <c r="H303" s="939">
        <f t="shared" si="19"/>
        <v>5043.84</v>
      </c>
      <c r="I303" s="1984">
        <v>5920</v>
      </c>
      <c r="J303" s="1984">
        <v>6304.7999999999993</v>
      </c>
    </row>
    <row r="304" spans="1:10" ht="18">
      <c r="A304" s="940" t="str">
        <f t="shared" si="20"/>
        <v>PODEM-505-1209186</v>
      </c>
      <c r="B304" s="940" t="s">
        <v>9859</v>
      </c>
      <c r="C304" s="2171"/>
      <c r="D304" s="2186"/>
      <c r="E304" s="2194"/>
      <c r="F304" s="938">
        <v>20</v>
      </c>
      <c r="G304" s="2178"/>
      <c r="H304" s="939">
        <f t="shared" si="19"/>
        <v>5182.7160000000003</v>
      </c>
      <c r="I304" s="1984">
        <v>6083</v>
      </c>
      <c r="J304" s="1984">
        <v>6478.3949999999995</v>
      </c>
    </row>
    <row r="305" spans="1:10" ht="18.75" thickBot="1">
      <c r="A305" s="1994" t="str">
        <f t="shared" si="20"/>
        <v>PODEM-505-1209187</v>
      </c>
      <c r="B305" s="941" t="s">
        <v>9860</v>
      </c>
      <c r="C305" s="2182"/>
      <c r="D305" s="2187"/>
      <c r="E305" s="2195"/>
      <c r="F305" s="942">
        <v>26</v>
      </c>
      <c r="G305" s="2184"/>
      <c r="H305" s="943">
        <f t="shared" si="19"/>
        <v>5451.0960000000005</v>
      </c>
      <c r="I305" s="1993">
        <v>6398</v>
      </c>
      <c r="J305" s="1993">
        <v>6813.87</v>
      </c>
    </row>
    <row r="306" spans="1:10" ht="18">
      <c r="A306" s="1980" t="str">
        <f t="shared" si="12"/>
        <v>PODEM-503-1703027</v>
      </c>
      <c r="B306" s="1980" t="s">
        <v>9604</v>
      </c>
      <c r="C306" s="2170" t="s">
        <v>9602</v>
      </c>
      <c r="D306" s="2185">
        <v>3200</v>
      </c>
      <c r="E306" s="2175" t="s">
        <v>9603</v>
      </c>
      <c r="F306" s="1981">
        <v>32</v>
      </c>
      <c r="G306" s="2177" t="s">
        <v>11362</v>
      </c>
      <c r="H306" s="1982">
        <f t="shared" si="19"/>
        <v>4624.6559999999999</v>
      </c>
      <c r="I306" s="1983">
        <v>5428</v>
      </c>
      <c r="J306" s="1983">
        <v>5780.82</v>
      </c>
    </row>
    <row r="307" spans="1:10" ht="18">
      <c r="A307" s="940" t="str">
        <f t="shared" si="12"/>
        <v>PODEM-503-1703028</v>
      </c>
      <c r="B307" s="940" t="s">
        <v>9605</v>
      </c>
      <c r="C307" s="2171"/>
      <c r="D307" s="2186"/>
      <c r="E307" s="2176"/>
      <c r="F307" s="938">
        <v>40</v>
      </c>
      <c r="G307" s="2178"/>
      <c r="H307" s="939">
        <f t="shared" si="19"/>
        <v>4937.34</v>
      </c>
      <c r="I307" s="1984">
        <v>5795</v>
      </c>
      <c r="J307" s="1984">
        <v>6171.6749999999993</v>
      </c>
    </row>
    <row r="308" spans="1:10" ht="18">
      <c r="A308" s="940" t="str">
        <f t="shared" si="12"/>
        <v>PODEM-503-1703029</v>
      </c>
      <c r="B308" s="940" t="s">
        <v>9606</v>
      </c>
      <c r="C308" s="2171"/>
      <c r="D308" s="2186"/>
      <c r="E308" s="2176"/>
      <c r="F308" s="938">
        <v>48</v>
      </c>
      <c r="G308" s="2179"/>
      <c r="H308" s="939">
        <f t="shared" si="19"/>
        <v>5258.5439999999999</v>
      </c>
      <c r="I308" s="1984">
        <v>6172</v>
      </c>
      <c r="J308" s="1984">
        <v>6573.1799999999994</v>
      </c>
    </row>
    <row r="309" spans="1:10" ht="18">
      <c r="A309" s="940" t="str">
        <f t="shared" si="12"/>
        <v>PODEM-503-1703030</v>
      </c>
      <c r="B309" s="940" t="s">
        <v>9607</v>
      </c>
      <c r="C309" s="2171"/>
      <c r="D309" s="2186"/>
      <c r="E309" s="2176"/>
      <c r="F309" s="938">
        <v>56</v>
      </c>
      <c r="G309" s="2179"/>
      <c r="H309" s="939">
        <f t="shared" si="19"/>
        <v>5382.9360000000006</v>
      </c>
      <c r="I309" s="1984">
        <v>6318</v>
      </c>
      <c r="J309" s="1984">
        <v>6728.67</v>
      </c>
    </row>
    <row r="310" spans="1:10" ht="18">
      <c r="A310" s="940" t="str">
        <f t="shared" si="12"/>
        <v>PODEM-503-1703108</v>
      </c>
      <c r="B310" s="940" t="s">
        <v>9608</v>
      </c>
      <c r="C310" s="2171" t="s">
        <v>9602</v>
      </c>
      <c r="D310" s="2186"/>
      <c r="E310" s="2175" t="s">
        <v>9603</v>
      </c>
      <c r="F310" s="1988">
        <v>32</v>
      </c>
      <c r="G310" s="2178" t="s">
        <v>11363</v>
      </c>
      <c r="H310" s="939">
        <f t="shared" si="19"/>
        <v>6407.8919999999998</v>
      </c>
      <c r="I310" s="1984">
        <v>7521</v>
      </c>
      <c r="J310" s="1984">
        <v>8009.8649999999998</v>
      </c>
    </row>
    <row r="311" spans="1:10" ht="18">
      <c r="A311" s="940" t="str">
        <f t="shared" si="12"/>
        <v>PODEM-503-1703109</v>
      </c>
      <c r="B311" s="940" t="s">
        <v>9609</v>
      </c>
      <c r="C311" s="2171"/>
      <c r="D311" s="2186"/>
      <c r="E311" s="2176"/>
      <c r="F311" s="938">
        <v>40</v>
      </c>
      <c r="G311" s="2178"/>
      <c r="H311" s="939">
        <f t="shared" si="19"/>
        <v>6984.6959999999999</v>
      </c>
      <c r="I311" s="1984">
        <v>8198</v>
      </c>
      <c r="J311" s="1984">
        <v>8730.869999999999</v>
      </c>
    </row>
    <row r="312" spans="1:10" ht="18">
      <c r="A312" s="940" t="str">
        <f t="shared" si="12"/>
        <v>PODEM-503-1703110</v>
      </c>
      <c r="B312" s="940" t="s">
        <v>9610</v>
      </c>
      <c r="C312" s="2171"/>
      <c r="D312" s="2186"/>
      <c r="E312" s="2176"/>
      <c r="F312" s="938">
        <v>48</v>
      </c>
      <c r="G312" s="2178"/>
      <c r="H312" s="939">
        <f t="shared" si="19"/>
        <v>7528.2720000000008</v>
      </c>
      <c r="I312" s="1985">
        <v>8836</v>
      </c>
      <c r="J312" s="1985">
        <v>9410.34</v>
      </c>
    </row>
    <row r="313" spans="1:10" ht="18.75" thickBot="1">
      <c r="A313" s="940" t="str">
        <f t="shared" si="12"/>
        <v>PODEM-503-1703111</v>
      </c>
      <c r="B313" s="941" t="s">
        <v>9611</v>
      </c>
      <c r="C313" s="2182"/>
      <c r="D313" s="2187"/>
      <c r="E313" s="2183"/>
      <c r="F313" s="942">
        <v>56</v>
      </c>
      <c r="G313" s="2184"/>
      <c r="H313" s="943">
        <f t="shared" si="19"/>
        <v>7904.8559999999998</v>
      </c>
      <c r="I313" s="1993">
        <v>9278</v>
      </c>
      <c r="J313" s="1993">
        <v>9881.07</v>
      </c>
    </row>
    <row r="314" spans="1:10" ht="18">
      <c r="A314" s="1980" t="str">
        <f t="shared" si="12"/>
        <v>PODEM-503-1704117</v>
      </c>
      <c r="B314" s="1980" t="s">
        <v>9861</v>
      </c>
      <c r="C314" s="2170" t="s">
        <v>9564</v>
      </c>
      <c r="D314" s="2185">
        <v>4000</v>
      </c>
      <c r="E314" s="2196" t="s">
        <v>9564</v>
      </c>
      <c r="F314" s="1981">
        <v>7</v>
      </c>
      <c r="G314" s="2177" t="s">
        <v>11362</v>
      </c>
      <c r="H314" s="1982">
        <f t="shared" si="19"/>
        <v>3491.4960000000001</v>
      </c>
      <c r="I314" s="1983">
        <v>4098</v>
      </c>
      <c r="J314" s="1983">
        <v>4364.37</v>
      </c>
    </row>
    <row r="315" spans="1:10" ht="18">
      <c r="A315" s="940" t="str">
        <f t="shared" si="12"/>
        <v>PODEM-503-1704118</v>
      </c>
      <c r="B315" s="940" t="s">
        <v>9862</v>
      </c>
      <c r="C315" s="2171"/>
      <c r="D315" s="2186"/>
      <c r="E315" s="2176"/>
      <c r="F315" s="938">
        <v>10</v>
      </c>
      <c r="G315" s="2178"/>
      <c r="H315" s="939">
        <f t="shared" si="19"/>
        <v>3600.5519999999997</v>
      </c>
      <c r="I315" s="1984">
        <v>4226</v>
      </c>
      <c r="J315" s="1984">
        <v>4500.6899999999996</v>
      </c>
    </row>
    <row r="316" spans="1:10" ht="18">
      <c r="A316" s="940" t="str">
        <f t="shared" si="12"/>
        <v>PODEM-503-1704119</v>
      </c>
      <c r="B316" s="940" t="s">
        <v>9863</v>
      </c>
      <c r="C316" s="2171"/>
      <c r="D316" s="2186"/>
      <c r="E316" s="2176"/>
      <c r="F316" s="938">
        <v>13</v>
      </c>
      <c r="G316" s="2179"/>
      <c r="H316" s="939">
        <f t="shared" si="19"/>
        <v>3755.616</v>
      </c>
      <c r="I316" s="1984">
        <v>4408</v>
      </c>
      <c r="J316" s="1984">
        <v>4694.5199999999995</v>
      </c>
    </row>
    <row r="317" spans="1:10" ht="18">
      <c r="A317" s="940" t="str">
        <f t="shared" si="12"/>
        <v>PODEM-503-1704120</v>
      </c>
      <c r="B317" s="940" t="s">
        <v>9864</v>
      </c>
      <c r="C317" s="2171" t="s">
        <v>9564</v>
      </c>
      <c r="D317" s="2186"/>
      <c r="E317" s="2176" t="s">
        <v>9564</v>
      </c>
      <c r="F317" s="1988">
        <v>7</v>
      </c>
      <c r="G317" s="2178" t="s">
        <v>11363</v>
      </c>
      <c r="H317" s="939">
        <f t="shared" si="19"/>
        <v>3993.3240000000001</v>
      </c>
      <c r="I317" s="1984">
        <v>4687</v>
      </c>
      <c r="J317" s="1984">
        <v>4991.6549999999997</v>
      </c>
    </row>
    <row r="318" spans="1:10" ht="18">
      <c r="A318" s="940" t="str">
        <f t="shared" si="12"/>
        <v>PODEM-503-1704121</v>
      </c>
      <c r="B318" s="940" t="s">
        <v>9865</v>
      </c>
      <c r="C318" s="2171"/>
      <c r="D318" s="2186"/>
      <c r="E318" s="2176"/>
      <c r="F318" s="938">
        <v>10</v>
      </c>
      <c r="G318" s="2178"/>
      <c r="H318" s="939">
        <f t="shared" si="19"/>
        <v>4089.6000000000004</v>
      </c>
      <c r="I318" s="1984">
        <v>4800</v>
      </c>
      <c r="J318" s="1984">
        <v>5112</v>
      </c>
    </row>
    <row r="319" spans="1:10" ht="18">
      <c r="A319" s="940" t="str">
        <f t="shared" si="12"/>
        <v>PODEM-503-1704122</v>
      </c>
      <c r="B319" s="940" t="s">
        <v>9866</v>
      </c>
      <c r="C319" s="2171"/>
      <c r="D319" s="2186"/>
      <c r="E319" s="2176"/>
      <c r="F319" s="938">
        <v>13</v>
      </c>
      <c r="G319" s="2179"/>
      <c r="H319" s="939">
        <f t="shared" si="19"/>
        <v>4225.92</v>
      </c>
      <c r="I319" s="1984">
        <v>4960</v>
      </c>
      <c r="J319" s="1984">
        <v>5282.4</v>
      </c>
    </row>
    <row r="320" spans="1:10" ht="18">
      <c r="A320" s="940" t="str">
        <f t="shared" si="12"/>
        <v>PODEM-503-1704123</v>
      </c>
      <c r="B320" s="940" t="s">
        <v>9867</v>
      </c>
      <c r="C320" s="2171" t="s">
        <v>9564</v>
      </c>
      <c r="D320" s="2186"/>
      <c r="E320" s="2176" t="s">
        <v>9564</v>
      </c>
      <c r="F320" s="1988">
        <v>7</v>
      </c>
      <c r="G320" s="2178" t="s">
        <v>11364</v>
      </c>
      <c r="H320" s="939">
        <f t="shared" si="19"/>
        <v>4904.1120000000001</v>
      </c>
      <c r="I320" s="1984">
        <v>5756</v>
      </c>
      <c r="J320" s="1984">
        <v>6130.1399999999994</v>
      </c>
    </row>
    <row r="321" spans="1:10" ht="18">
      <c r="A321" s="940" t="str">
        <f t="shared" si="12"/>
        <v>PODEM-503-1704124</v>
      </c>
      <c r="B321" s="940" t="s">
        <v>9868</v>
      </c>
      <c r="C321" s="2171"/>
      <c r="D321" s="2186"/>
      <c r="E321" s="2176"/>
      <c r="F321" s="938">
        <v>10</v>
      </c>
      <c r="G321" s="2178"/>
      <c r="H321" s="939">
        <f t="shared" si="19"/>
        <v>5031.0600000000004</v>
      </c>
      <c r="I321" s="1984">
        <v>5905</v>
      </c>
      <c r="J321" s="1984">
        <v>6288.8249999999998</v>
      </c>
    </row>
    <row r="322" spans="1:10" ht="18">
      <c r="A322" s="940" t="str">
        <f t="shared" si="12"/>
        <v>PODEM-503-1704125</v>
      </c>
      <c r="B322" s="940" t="s">
        <v>9869</v>
      </c>
      <c r="C322" s="2171"/>
      <c r="D322" s="2186"/>
      <c r="E322" s="2176"/>
      <c r="F322" s="938">
        <v>13</v>
      </c>
      <c r="G322" s="2179"/>
      <c r="H322" s="939">
        <f t="shared" si="19"/>
        <v>5182.7160000000003</v>
      </c>
      <c r="I322" s="1984">
        <v>6083</v>
      </c>
      <c r="J322" s="1984">
        <v>6478.3949999999995</v>
      </c>
    </row>
    <row r="323" spans="1:10" ht="18">
      <c r="A323" s="940" t="str">
        <f t="shared" si="12"/>
        <v>PODEM-505-1209191</v>
      </c>
      <c r="B323" s="940" t="s">
        <v>9870</v>
      </c>
      <c r="C323" s="2180" t="s">
        <v>9564</v>
      </c>
      <c r="D323" s="2186"/>
      <c r="E323" s="2176" t="s">
        <v>9564</v>
      </c>
      <c r="F323" s="1988">
        <v>7</v>
      </c>
      <c r="G323" s="2178" t="s">
        <v>9589</v>
      </c>
      <c r="H323" s="939">
        <f t="shared" si="19"/>
        <v>5204.8680000000004</v>
      </c>
      <c r="I323" s="1984">
        <v>6109</v>
      </c>
      <c r="J323" s="1984">
        <v>6506.085</v>
      </c>
    </row>
    <row r="324" spans="1:10" ht="18">
      <c r="A324" s="940" t="str">
        <f t="shared" si="12"/>
        <v>PODEM-505-1209192</v>
      </c>
      <c r="B324" s="940" t="s">
        <v>9871</v>
      </c>
      <c r="C324" s="2171"/>
      <c r="D324" s="2186"/>
      <c r="E324" s="2176"/>
      <c r="F324" s="938">
        <v>10</v>
      </c>
      <c r="G324" s="2178"/>
      <c r="H324" s="939">
        <f t="shared" si="19"/>
        <v>5314.7759999999998</v>
      </c>
      <c r="I324" s="1984">
        <v>6238</v>
      </c>
      <c r="J324" s="1984">
        <v>6643.4699999999993</v>
      </c>
    </row>
    <row r="325" spans="1:10" ht="18.75" thickBot="1">
      <c r="A325" s="940" t="str">
        <f t="shared" si="12"/>
        <v>PODEM-505-1209193</v>
      </c>
      <c r="B325" s="941" t="s">
        <v>9872</v>
      </c>
      <c r="C325" s="2171"/>
      <c r="D325" s="2187"/>
      <c r="E325" s="2183"/>
      <c r="F325" s="942">
        <v>13</v>
      </c>
      <c r="G325" s="2184"/>
      <c r="H325" s="943">
        <f t="shared" si="19"/>
        <v>5491.9920000000002</v>
      </c>
      <c r="I325" s="1993">
        <v>6446</v>
      </c>
      <c r="J325" s="1993">
        <v>6864.99</v>
      </c>
    </row>
    <row r="326" spans="1:10" ht="18">
      <c r="A326" s="1980" t="str">
        <f t="shared" ref="A326:A353" si="21">_xlfn.CONCAT("PODEM-",B326)</f>
        <v>PODEM-503-1704126</v>
      </c>
      <c r="B326" s="1980" t="s">
        <v>9873</v>
      </c>
      <c r="C326" s="2170" t="s">
        <v>9756</v>
      </c>
      <c r="D326" s="2185">
        <v>4000</v>
      </c>
      <c r="E326" s="2196" t="s">
        <v>9756</v>
      </c>
      <c r="F326" s="1981">
        <v>7</v>
      </c>
      <c r="G326" s="2177" t="s">
        <v>11362</v>
      </c>
      <c r="H326" s="1982">
        <f t="shared" ref="H326:H389" si="22">J326*0.8</f>
        <v>3765.84</v>
      </c>
      <c r="I326" s="1983">
        <v>4420</v>
      </c>
      <c r="J326" s="1983">
        <v>4707.3</v>
      </c>
    </row>
    <row r="327" spans="1:10" ht="18">
      <c r="A327" s="940" t="str">
        <f t="shared" si="21"/>
        <v>PODEM-503-1704127</v>
      </c>
      <c r="B327" s="940" t="s">
        <v>9874</v>
      </c>
      <c r="C327" s="2171"/>
      <c r="D327" s="2186"/>
      <c r="E327" s="2176"/>
      <c r="F327" s="938">
        <v>10</v>
      </c>
      <c r="G327" s="2178"/>
      <c r="H327" s="939">
        <f t="shared" si="22"/>
        <v>3875.7479999999996</v>
      </c>
      <c r="I327" s="1984">
        <v>4549</v>
      </c>
      <c r="J327" s="1984">
        <v>4844.6849999999995</v>
      </c>
    </row>
    <row r="328" spans="1:10" ht="18">
      <c r="A328" s="940" t="str">
        <f t="shared" si="21"/>
        <v>PODEM-503-1704128</v>
      </c>
      <c r="B328" s="940" t="s">
        <v>9875</v>
      </c>
      <c r="C328" s="2171"/>
      <c r="D328" s="2186"/>
      <c r="E328" s="2176"/>
      <c r="F328" s="938">
        <v>13</v>
      </c>
      <c r="G328" s="2179"/>
      <c r="H328" s="939">
        <f t="shared" si="22"/>
        <v>4029.96</v>
      </c>
      <c r="I328" s="1984">
        <v>4730</v>
      </c>
      <c r="J328" s="1984">
        <v>5037.45</v>
      </c>
    </row>
    <row r="329" spans="1:10" ht="18">
      <c r="A329" s="940" t="str">
        <f t="shared" si="21"/>
        <v>PODEM-503-1704129</v>
      </c>
      <c r="B329" s="940" t="s">
        <v>9876</v>
      </c>
      <c r="C329" s="2171" t="s">
        <v>9756</v>
      </c>
      <c r="D329" s="2186"/>
      <c r="E329" s="2176" t="s">
        <v>9756</v>
      </c>
      <c r="F329" s="1988">
        <v>7</v>
      </c>
      <c r="G329" s="2178" t="s">
        <v>11363</v>
      </c>
      <c r="H329" s="939">
        <f t="shared" si="22"/>
        <v>4267.6680000000006</v>
      </c>
      <c r="I329" s="1984">
        <v>5009</v>
      </c>
      <c r="J329" s="1984">
        <v>5334.585</v>
      </c>
    </row>
    <row r="330" spans="1:10" ht="18">
      <c r="A330" s="940" t="str">
        <f t="shared" si="21"/>
        <v>PODEM-503-1704130</v>
      </c>
      <c r="B330" s="940" t="s">
        <v>9877</v>
      </c>
      <c r="C330" s="2171"/>
      <c r="D330" s="2186"/>
      <c r="E330" s="2176"/>
      <c r="F330" s="938">
        <v>10</v>
      </c>
      <c r="G330" s="2178"/>
      <c r="H330" s="939">
        <f t="shared" si="22"/>
        <v>4363.0919999999996</v>
      </c>
      <c r="I330" s="1984">
        <v>5121</v>
      </c>
      <c r="J330" s="1984">
        <v>5453.8649999999998</v>
      </c>
    </row>
    <row r="331" spans="1:10" ht="18">
      <c r="A331" s="940" t="str">
        <f t="shared" si="21"/>
        <v>PODEM-503-1704131</v>
      </c>
      <c r="B331" s="940" t="s">
        <v>9878</v>
      </c>
      <c r="C331" s="2171"/>
      <c r="D331" s="2186"/>
      <c r="E331" s="2176"/>
      <c r="F331" s="938">
        <v>13</v>
      </c>
      <c r="G331" s="2179"/>
      <c r="H331" s="939">
        <f t="shared" si="22"/>
        <v>4534.3440000000001</v>
      </c>
      <c r="I331" s="1984">
        <v>5322</v>
      </c>
      <c r="J331" s="1984">
        <v>5667.9299999999994</v>
      </c>
    </row>
    <row r="332" spans="1:10" ht="18">
      <c r="A332" s="940" t="str">
        <f t="shared" si="21"/>
        <v>PODEM-503-1704132</v>
      </c>
      <c r="B332" s="940" t="s">
        <v>9879</v>
      </c>
      <c r="C332" s="2171" t="s">
        <v>9756</v>
      </c>
      <c r="D332" s="2186"/>
      <c r="E332" s="2176" t="s">
        <v>9756</v>
      </c>
      <c r="F332" s="1988">
        <v>7</v>
      </c>
      <c r="G332" s="2178" t="s">
        <v>11364</v>
      </c>
      <c r="H332" s="939">
        <f t="shared" si="22"/>
        <v>5177.6040000000003</v>
      </c>
      <c r="I332" s="1984">
        <v>6077</v>
      </c>
      <c r="J332" s="1984">
        <v>6472.0050000000001</v>
      </c>
    </row>
    <row r="333" spans="1:10" ht="18">
      <c r="A333" s="940" t="str">
        <f t="shared" si="21"/>
        <v>PODEM-503-1704133</v>
      </c>
      <c r="B333" s="940" t="s">
        <v>9880</v>
      </c>
      <c r="C333" s="2171"/>
      <c r="D333" s="2186"/>
      <c r="E333" s="2176"/>
      <c r="F333" s="938">
        <v>10</v>
      </c>
      <c r="G333" s="2178"/>
      <c r="H333" s="939">
        <f t="shared" si="22"/>
        <v>5304.5519999999997</v>
      </c>
      <c r="I333" s="1984">
        <v>6226</v>
      </c>
      <c r="J333" s="1984">
        <v>6630.69</v>
      </c>
    </row>
    <row r="334" spans="1:10" ht="18">
      <c r="A334" s="940" t="str">
        <f t="shared" si="21"/>
        <v>PODEM-503-1704134</v>
      </c>
      <c r="B334" s="940" t="s">
        <v>9881</v>
      </c>
      <c r="C334" s="2171"/>
      <c r="D334" s="2186"/>
      <c r="E334" s="2176"/>
      <c r="F334" s="938">
        <v>13</v>
      </c>
      <c r="G334" s="2179"/>
      <c r="H334" s="939">
        <f t="shared" si="22"/>
        <v>5457.06</v>
      </c>
      <c r="I334" s="1984">
        <v>6405</v>
      </c>
      <c r="J334" s="1984">
        <v>6821.3249999999998</v>
      </c>
    </row>
    <row r="335" spans="1:10" ht="18">
      <c r="A335" s="940" t="str">
        <f t="shared" si="21"/>
        <v>PODEM-505-1209194</v>
      </c>
      <c r="B335" s="940" t="s">
        <v>9882</v>
      </c>
      <c r="C335" s="2180" t="s">
        <v>9756</v>
      </c>
      <c r="D335" s="2186"/>
      <c r="E335" s="2176" t="s">
        <v>9756</v>
      </c>
      <c r="F335" s="1988">
        <v>7</v>
      </c>
      <c r="G335" s="2178" t="s">
        <v>9589</v>
      </c>
      <c r="H335" s="939">
        <f t="shared" si="22"/>
        <v>5478.3600000000006</v>
      </c>
      <c r="I335" s="1984">
        <v>6430</v>
      </c>
      <c r="J335" s="1984">
        <v>6847.95</v>
      </c>
    </row>
    <row r="336" spans="1:10" ht="18">
      <c r="A336" s="940" t="str">
        <f t="shared" si="21"/>
        <v>PODEM-505-1209195</v>
      </c>
      <c r="B336" s="940" t="s">
        <v>9883</v>
      </c>
      <c r="C336" s="2171"/>
      <c r="D336" s="2186"/>
      <c r="E336" s="2176"/>
      <c r="F336" s="938">
        <v>10</v>
      </c>
      <c r="G336" s="2178"/>
      <c r="H336" s="939">
        <f t="shared" si="22"/>
        <v>5589.12</v>
      </c>
      <c r="I336" s="1984">
        <v>6560</v>
      </c>
      <c r="J336" s="1984">
        <v>6986.4</v>
      </c>
    </row>
    <row r="337" spans="1:10" ht="18.75" thickBot="1">
      <c r="A337" s="940" t="str">
        <f t="shared" si="21"/>
        <v>PODEM-505-1209196</v>
      </c>
      <c r="B337" s="941" t="s">
        <v>9884</v>
      </c>
      <c r="C337" s="2171"/>
      <c r="D337" s="2187"/>
      <c r="E337" s="2183"/>
      <c r="F337" s="942">
        <v>13</v>
      </c>
      <c r="G337" s="2184"/>
      <c r="H337" s="943">
        <f t="shared" si="22"/>
        <v>5766.3360000000002</v>
      </c>
      <c r="I337" s="1993">
        <v>6768</v>
      </c>
      <c r="J337" s="1993">
        <v>7207.92</v>
      </c>
    </row>
    <row r="338" spans="1:10" ht="18">
      <c r="A338" s="1980" t="str">
        <f t="shared" si="21"/>
        <v>PODEM-503-1704135</v>
      </c>
      <c r="B338" s="1980" t="s">
        <v>9885</v>
      </c>
      <c r="C338" s="2170" t="s">
        <v>9539</v>
      </c>
      <c r="D338" s="2185">
        <v>4000</v>
      </c>
      <c r="E338" s="2193" t="s">
        <v>9539</v>
      </c>
      <c r="F338" s="1981">
        <v>10</v>
      </c>
      <c r="G338" s="2177" t="s">
        <v>11362</v>
      </c>
      <c r="H338" s="1982">
        <f t="shared" si="22"/>
        <v>4175.652</v>
      </c>
      <c r="I338" s="1983">
        <v>4901</v>
      </c>
      <c r="J338" s="1983">
        <v>5219.5649999999996</v>
      </c>
    </row>
    <row r="339" spans="1:10" ht="18">
      <c r="A339" s="940" t="str">
        <f t="shared" si="21"/>
        <v>PODEM-503-1704136</v>
      </c>
      <c r="B339" s="940" t="s">
        <v>9886</v>
      </c>
      <c r="C339" s="2171"/>
      <c r="D339" s="2186"/>
      <c r="E339" s="2194"/>
      <c r="F339" s="938">
        <v>14</v>
      </c>
      <c r="G339" s="2178"/>
      <c r="H339" s="939">
        <f t="shared" si="22"/>
        <v>4263.4079999999994</v>
      </c>
      <c r="I339" s="1984">
        <v>5004</v>
      </c>
      <c r="J339" s="1984">
        <v>5329.2599999999993</v>
      </c>
    </row>
    <row r="340" spans="1:10" ht="18">
      <c r="A340" s="940" t="str">
        <f t="shared" si="21"/>
        <v>PODEM-503-1704137</v>
      </c>
      <c r="B340" s="940" t="s">
        <v>9887</v>
      </c>
      <c r="C340" s="2171"/>
      <c r="D340" s="2186"/>
      <c r="E340" s="2194"/>
      <c r="F340" s="938">
        <v>20</v>
      </c>
      <c r="G340" s="2179"/>
      <c r="H340" s="939">
        <f t="shared" si="22"/>
        <v>4395.4679999999998</v>
      </c>
      <c r="I340" s="1984">
        <v>5159</v>
      </c>
      <c r="J340" s="1984">
        <v>5494.335</v>
      </c>
    </row>
    <row r="341" spans="1:10" ht="18">
      <c r="A341" s="940" t="str">
        <f t="shared" si="21"/>
        <v>PODEM-503-1704138</v>
      </c>
      <c r="B341" s="940" t="s">
        <v>9888</v>
      </c>
      <c r="C341" s="2171"/>
      <c r="D341" s="2186"/>
      <c r="E341" s="2175"/>
      <c r="F341" s="938">
        <v>26</v>
      </c>
      <c r="G341" s="2179"/>
      <c r="H341" s="939">
        <f t="shared" si="22"/>
        <v>4571.8320000000003</v>
      </c>
      <c r="I341" s="1984">
        <v>5366</v>
      </c>
      <c r="J341" s="1984">
        <v>5714.79</v>
      </c>
    </row>
    <row r="342" spans="1:10" ht="18">
      <c r="A342" s="940" t="str">
        <f t="shared" si="21"/>
        <v>PODEM-503-1704139</v>
      </c>
      <c r="B342" s="940" t="s">
        <v>9889</v>
      </c>
      <c r="C342" s="2180" t="s">
        <v>9539</v>
      </c>
      <c r="D342" s="2186"/>
      <c r="E342" s="2192" t="s">
        <v>9539</v>
      </c>
      <c r="F342" s="1988">
        <v>10</v>
      </c>
      <c r="G342" s="2178" t="s">
        <v>11363</v>
      </c>
      <c r="H342" s="939">
        <f t="shared" si="22"/>
        <v>5267.0640000000003</v>
      </c>
      <c r="I342" s="1984">
        <v>6182</v>
      </c>
      <c r="J342" s="1984">
        <v>6583.83</v>
      </c>
    </row>
    <row r="343" spans="1:10" ht="18">
      <c r="A343" s="940" t="str">
        <f t="shared" si="21"/>
        <v>PODEM-503-1704140</v>
      </c>
      <c r="B343" s="940" t="s">
        <v>9890</v>
      </c>
      <c r="C343" s="2180"/>
      <c r="D343" s="2186"/>
      <c r="E343" s="2194"/>
      <c r="F343" s="938">
        <v>14</v>
      </c>
      <c r="G343" s="2178"/>
      <c r="H343" s="939">
        <f t="shared" si="22"/>
        <v>5359.08</v>
      </c>
      <c r="I343" s="1984">
        <v>6290</v>
      </c>
      <c r="J343" s="1984">
        <v>6698.8499999999995</v>
      </c>
    </row>
    <row r="344" spans="1:10" ht="18">
      <c r="A344" s="940" t="str">
        <f t="shared" si="21"/>
        <v>PODEM-503-1704141</v>
      </c>
      <c r="B344" s="940" t="s">
        <v>9891</v>
      </c>
      <c r="C344" s="2171"/>
      <c r="D344" s="2186"/>
      <c r="E344" s="2194"/>
      <c r="F344" s="938">
        <v>20</v>
      </c>
      <c r="G344" s="2178"/>
      <c r="H344" s="939">
        <f t="shared" si="22"/>
        <v>5495.4000000000005</v>
      </c>
      <c r="I344" s="1984">
        <v>6450</v>
      </c>
      <c r="J344" s="1984">
        <v>6869.25</v>
      </c>
    </row>
    <row r="345" spans="1:10" ht="18">
      <c r="A345" s="940" t="str">
        <f t="shared" si="21"/>
        <v>PODEM-503-1704142</v>
      </c>
      <c r="B345" s="940" t="s">
        <v>9892</v>
      </c>
      <c r="C345" s="2171"/>
      <c r="D345" s="2186"/>
      <c r="E345" s="2175"/>
      <c r="F345" s="938">
        <v>26</v>
      </c>
      <c r="G345" s="2179"/>
      <c r="H345" s="939">
        <f t="shared" si="22"/>
        <v>5677.7280000000001</v>
      </c>
      <c r="I345" s="1984">
        <v>6664</v>
      </c>
      <c r="J345" s="1984">
        <v>7097.16</v>
      </c>
    </row>
    <row r="346" spans="1:10" ht="18">
      <c r="A346" s="940" t="str">
        <f t="shared" si="21"/>
        <v>PODEM-503-1704143</v>
      </c>
      <c r="B346" s="940" t="s">
        <v>9893</v>
      </c>
      <c r="C346" s="2180" t="s">
        <v>9539</v>
      </c>
      <c r="D346" s="2186"/>
      <c r="E346" s="2192" t="s">
        <v>9539</v>
      </c>
      <c r="F346" s="1988">
        <v>10</v>
      </c>
      <c r="G346" s="2178" t="s">
        <v>11364</v>
      </c>
      <c r="H346" s="939">
        <f t="shared" si="22"/>
        <v>6197.4480000000003</v>
      </c>
      <c r="I346" s="1984">
        <v>7274</v>
      </c>
      <c r="J346" s="1984">
        <v>7746.8099999999995</v>
      </c>
    </row>
    <row r="347" spans="1:10" ht="18">
      <c r="A347" s="940" t="str">
        <f t="shared" si="21"/>
        <v>PODEM-503-1704144</v>
      </c>
      <c r="B347" s="940" t="s">
        <v>9894</v>
      </c>
      <c r="C347" s="2180"/>
      <c r="D347" s="2186"/>
      <c r="E347" s="2194"/>
      <c r="F347" s="938">
        <v>14</v>
      </c>
      <c r="G347" s="2178"/>
      <c r="H347" s="939">
        <f t="shared" si="22"/>
        <v>6272.424</v>
      </c>
      <c r="I347" s="1984">
        <v>7362</v>
      </c>
      <c r="J347" s="1984">
        <v>7840.53</v>
      </c>
    </row>
    <row r="348" spans="1:10" ht="18">
      <c r="A348" s="940" t="str">
        <f t="shared" si="21"/>
        <v>PODEM-503-1704145</v>
      </c>
      <c r="B348" s="940" t="s">
        <v>9895</v>
      </c>
      <c r="C348" s="2171"/>
      <c r="D348" s="2186"/>
      <c r="E348" s="2194"/>
      <c r="F348" s="938">
        <v>20</v>
      </c>
      <c r="G348" s="2178"/>
      <c r="H348" s="939">
        <f t="shared" si="22"/>
        <v>6455.6039999999994</v>
      </c>
      <c r="I348" s="1984">
        <v>7577</v>
      </c>
      <c r="J348" s="1984">
        <v>8069.5049999999992</v>
      </c>
    </row>
    <row r="349" spans="1:10" ht="18">
      <c r="A349" s="940" t="str">
        <f t="shared" si="21"/>
        <v>PODEM-503-1704146</v>
      </c>
      <c r="B349" s="940" t="s">
        <v>9896</v>
      </c>
      <c r="C349" s="2171"/>
      <c r="D349" s="2186"/>
      <c r="E349" s="2175"/>
      <c r="F349" s="938">
        <v>26</v>
      </c>
      <c r="G349" s="2179"/>
      <c r="H349" s="939">
        <f t="shared" si="22"/>
        <v>6672.0119999999997</v>
      </c>
      <c r="I349" s="1984">
        <v>7831</v>
      </c>
      <c r="J349" s="1984">
        <v>8340.0149999999994</v>
      </c>
    </row>
    <row r="350" spans="1:10" ht="18">
      <c r="A350" s="940" t="str">
        <f t="shared" si="21"/>
        <v>PODEM-505-1209197</v>
      </c>
      <c r="B350" s="940" t="s">
        <v>9897</v>
      </c>
      <c r="C350" s="2180" t="s">
        <v>9539</v>
      </c>
      <c r="D350" s="2186"/>
      <c r="E350" s="2192" t="s">
        <v>9539</v>
      </c>
      <c r="F350" s="1988">
        <v>10</v>
      </c>
      <c r="G350" s="2178" t="s">
        <v>9589</v>
      </c>
      <c r="H350" s="939">
        <f t="shared" si="22"/>
        <v>5888.1719999999996</v>
      </c>
      <c r="I350" s="1984">
        <v>6911</v>
      </c>
      <c r="J350" s="1984">
        <v>7360.2149999999992</v>
      </c>
    </row>
    <row r="351" spans="1:10" ht="18">
      <c r="A351" s="940" t="str">
        <f t="shared" si="21"/>
        <v>PODEM-505-1209198</v>
      </c>
      <c r="B351" s="940" t="s">
        <v>9898</v>
      </c>
      <c r="C351" s="2180"/>
      <c r="D351" s="2186"/>
      <c r="E351" s="2194"/>
      <c r="F351" s="938">
        <v>14</v>
      </c>
      <c r="G351" s="2178"/>
      <c r="H351" s="939">
        <f t="shared" si="22"/>
        <v>5978.4840000000004</v>
      </c>
      <c r="I351" s="1984">
        <v>7017</v>
      </c>
      <c r="J351" s="1984">
        <v>7473.1049999999996</v>
      </c>
    </row>
    <row r="352" spans="1:10" ht="18">
      <c r="A352" s="940" t="str">
        <f t="shared" si="21"/>
        <v>PODEM-505-1209199</v>
      </c>
      <c r="B352" s="940" t="s">
        <v>9899</v>
      </c>
      <c r="C352" s="2171"/>
      <c r="D352" s="2186"/>
      <c r="E352" s="2194"/>
      <c r="F352" s="938">
        <v>20</v>
      </c>
      <c r="G352" s="2178"/>
      <c r="H352" s="939">
        <f t="shared" si="22"/>
        <v>6134.4000000000005</v>
      </c>
      <c r="I352" s="1984">
        <v>7200</v>
      </c>
      <c r="J352" s="1984">
        <v>7668</v>
      </c>
    </row>
    <row r="353" spans="1:10" ht="18.75" thickBot="1">
      <c r="A353" s="1994" t="str">
        <f t="shared" si="21"/>
        <v>PODEM-505-1209200</v>
      </c>
      <c r="B353" s="941" t="s">
        <v>9900</v>
      </c>
      <c r="C353" s="2182"/>
      <c r="D353" s="2187"/>
      <c r="E353" s="2195"/>
      <c r="F353" s="942">
        <v>26</v>
      </c>
      <c r="G353" s="2184"/>
      <c r="H353" s="943">
        <f t="shared" si="22"/>
        <v>6425.7839999999997</v>
      </c>
      <c r="I353" s="1993">
        <v>7542</v>
      </c>
      <c r="J353" s="1993">
        <v>8032.23</v>
      </c>
    </row>
    <row r="354" spans="1:10" ht="18">
      <c r="A354" s="1980" t="str">
        <f t="shared" ref="A354:A369" si="23">_xlfn.CONCAT("PODEM-",B354)</f>
        <v>PODEM-503-1704147</v>
      </c>
      <c r="B354" s="1980" t="s">
        <v>9902</v>
      </c>
      <c r="C354" s="2170" t="s">
        <v>9901</v>
      </c>
      <c r="D354" s="2185">
        <v>4000</v>
      </c>
      <c r="E354" s="2193" t="s">
        <v>9603</v>
      </c>
      <c r="F354" s="1981">
        <v>10</v>
      </c>
      <c r="G354" s="2177" t="s">
        <v>11362</v>
      </c>
      <c r="H354" s="1982">
        <f t="shared" si="22"/>
        <v>4761.8280000000004</v>
      </c>
      <c r="I354" s="1983">
        <v>5589</v>
      </c>
      <c r="J354" s="1983">
        <v>5952.2849999999999</v>
      </c>
    </row>
    <row r="355" spans="1:10" ht="18">
      <c r="A355" s="940" t="str">
        <f t="shared" si="23"/>
        <v>PODEM-503-1704148</v>
      </c>
      <c r="B355" s="940" t="s">
        <v>9903</v>
      </c>
      <c r="C355" s="2171"/>
      <c r="D355" s="2186"/>
      <c r="E355" s="2194"/>
      <c r="F355" s="938">
        <v>14</v>
      </c>
      <c r="G355" s="2178"/>
      <c r="H355" s="939">
        <f t="shared" si="22"/>
        <v>4851.2879999999996</v>
      </c>
      <c r="I355" s="1984">
        <v>5694</v>
      </c>
      <c r="J355" s="1984">
        <v>6064.11</v>
      </c>
    </row>
    <row r="356" spans="1:10" ht="18">
      <c r="A356" s="940" t="str">
        <f t="shared" si="23"/>
        <v>PODEM-503-1704149</v>
      </c>
      <c r="B356" s="940" t="s">
        <v>9904</v>
      </c>
      <c r="C356" s="2171"/>
      <c r="D356" s="2186"/>
      <c r="E356" s="2194"/>
      <c r="F356" s="938">
        <v>20</v>
      </c>
      <c r="G356" s="2179"/>
      <c r="H356" s="939">
        <f t="shared" si="22"/>
        <v>4985.0519999999997</v>
      </c>
      <c r="I356" s="1984">
        <v>5851</v>
      </c>
      <c r="J356" s="1984">
        <v>6231.3149999999996</v>
      </c>
    </row>
    <row r="357" spans="1:10" ht="18">
      <c r="A357" s="940" t="str">
        <f t="shared" si="23"/>
        <v>PODEM-503-1704150</v>
      </c>
      <c r="B357" s="940" t="s">
        <v>9905</v>
      </c>
      <c r="C357" s="2171"/>
      <c r="D357" s="2186"/>
      <c r="E357" s="2175"/>
      <c r="F357" s="938">
        <v>26</v>
      </c>
      <c r="G357" s="2179"/>
      <c r="H357" s="939">
        <f t="shared" si="22"/>
        <v>5158.8600000000006</v>
      </c>
      <c r="I357" s="1984">
        <v>6055</v>
      </c>
      <c r="J357" s="1984">
        <v>6448.5749999999998</v>
      </c>
    </row>
    <row r="358" spans="1:10" ht="18">
      <c r="A358" s="940" t="str">
        <f t="shared" si="23"/>
        <v>PODEM-503-1704151</v>
      </c>
      <c r="B358" s="940" t="s">
        <v>9906</v>
      </c>
      <c r="C358" s="2180" t="s">
        <v>9901</v>
      </c>
      <c r="D358" s="2186"/>
      <c r="E358" s="2192" t="s">
        <v>9603</v>
      </c>
      <c r="F358" s="1988">
        <v>10</v>
      </c>
      <c r="G358" s="2178" t="s">
        <v>11363</v>
      </c>
      <c r="H358" s="939">
        <f t="shared" si="22"/>
        <v>5853.24</v>
      </c>
      <c r="I358" s="1984">
        <v>6870</v>
      </c>
      <c r="J358" s="1984">
        <v>7316.5499999999993</v>
      </c>
    </row>
    <row r="359" spans="1:10" ht="18">
      <c r="A359" s="940" t="str">
        <f t="shared" si="23"/>
        <v>PODEM-503-1704152</v>
      </c>
      <c r="B359" s="940" t="s">
        <v>9907</v>
      </c>
      <c r="C359" s="2180"/>
      <c r="D359" s="2186"/>
      <c r="E359" s="2194"/>
      <c r="F359" s="938">
        <v>14</v>
      </c>
      <c r="G359" s="2178"/>
      <c r="H359" s="939">
        <f t="shared" si="22"/>
        <v>5946.1080000000002</v>
      </c>
      <c r="I359" s="1984">
        <v>6979</v>
      </c>
      <c r="J359" s="1984">
        <v>7432.6349999999993</v>
      </c>
    </row>
    <row r="360" spans="1:10" ht="18">
      <c r="A360" s="940" t="str">
        <f t="shared" si="23"/>
        <v>PODEM-503-1704153</v>
      </c>
      <c r="B360" s="940" t="s">
        <v>9908</v>
      </c>
      <c r="C360" s="2171"/>
      <c r="D360" s="2186"/>
      <c r="E360" s="2194"/>
      <c r="F360" s="938">
        <v>20</v>
      </c>
      <c r="G360" s="2178"/>
      <c r="H360" s="939">
        <f t="shared" si="22"/>
        <v>6082.4279999999999</v>
      </c>
      <c r="I360" s="1984">
        <v>7139</v>
      </c>
      <c r="J360" s="1984">
        <v>7603.0349999999999</v>
      </c>
    </row>
    <row r="361" spans="1:10" ht="18">
      <c r="A361" s="940" t="str">
        <f t="shared" si="23"/>
        <v>PODEM-503-1704154</v>
      </c>
      <c r="B361" s="940" t="s">
        <v>9909</v>
      </c>
      <c r="C361" s="2171"/>
      <c r="D361" s="2186"/>
      <c r="E361" s="2175"/>
      <c r="F361" s="938">
        <v>26</v>
      </c>
      <c r="G361" s="2179"/>
      <c r="H361" s="939">
        <f t="shared" si="22"/>
        <v>6263.9039999999995</v>
      </c>
      <c r="I361" s="1984">
        <v>7352</v>
      </c>
      <c r="J361" s="1984">
        <v>7829.8799999999992</v>
      </c>
    </row>
    <row r="362" spans="1:10" ht="18">
      <c r="A362" s="940" t="str">
        <f t="shared" si="23"/>
        <v>PODEM-503-1704155</v>
      </c>
      <c r="B362" s="940" t="s">
        <v>9910</v>
      </c>
      <c r="C362" s="2180" t="s">
        <v>9901</v>
      </c>
      <c r="D362" s="2186"/>
      <c r="E362" s="2192" t="s">
        <v>9603</v>
      </c>
      <c r="F362" s="1988">
        <v>10</v>
      </c>
      <c r="G362" s="2178" t="s">
        <v>11364</v>
      </c>
      <c r="H362" s="939">
        <f t="shared" si="22"/>
        <v>6672.0119999999997</v>
      </c>
      <c r="I362" s="1984">
        <v>7831</v>
      </c>
      <c r="J362" s="1984">
        <v>8340.0149999999994</v>
      </c>
    </row>
    <row r="363" spans="1:10" ht="18">
      <c r="A363" s="940" t="str">
        <f t="shared" si="23"/>
        <v>PODEM-503-1704156</v>
      </c>
      <c r="B363" s="940" t="s">
        <v>9911</v>
      </c>
      <c r="C363" s="2180"/>
      <c r="D363" s="2186"/>
      <c r="E363" s="2194"/>
      <c r="F363" s="938">
        <v>14</v>
      </c>
      <c r="G363" s="2178"/>
      <c r="H363" s="939">
        <f t="shared" si="22"/>
        <v>6784.4759999999997</v>
      </c>
      <c r="I363" s="1984">
        <v>7963</v>
      </c>
      <c r="J363" s="1984">
        <v>8480.5949999999993</v>
      </c>
    </row>
    <row r="364" spans="1:10" ht="18">
      <c r="A364" s="940" t="str">
        <f t="shared" si="23"/>
        <v>PODEM-503-1704157</v>
      </c>
      <c r="B364" s="940" t="s">
        <v>9912</v>
      </c>
      <c r="C364" s="2171"/>
      <c r="D364" s="2186"/>
      <c r="E364" s="2194"/>
      <c r="F364" s="938">
        <v>20</v>
      </c>
      <c r="G364" s="2178"/>
      <c r="H364" s="939">
        <f t="shared" si="22"/>
        <v>6860.3040000000001</v>
      </c>
      <c r="I364" s="1984">
        <v>8052</v>
      </c>
      <c r="J364" s="1984">
        <v>8575.3799999999992</v>
      </c>
    </row>
    <row r="365" spans="1:10" ht="18">
      <c r="A365" s="940" t="str">
        <f t="shared" si="23"/>
        <v>PODEM-503-1704158</v>
      </c>
      <c r="B365" s="940" t="s">
        <v>9913</v>
      </c>
      <c r="C365" s="2171"/>
      <c r="D365" s="2186"/>
      <c r="E365" s="2175"/>
      <c r="F365" s="938">
        <v>26</v>
      </c>
      <c r="G365" s="2179"/>
      <c r="H365" s="939">
        <f t="shared" si="22"/>
        <v>7044.3360000000002</v>
      </c>
      <c r="I365" s="1984">
        <v>8268</v>
      </c>
      <c r="J365" s="1984">
        <v>8805.42</v>
      </c>
    </row>
    <row r="366" spans="1:10" ht="18">
      <c r="A366" s="940" t="str">
        <f t="shared" si="23"/>
        <v>PODEM-505-1209201</v>
      </c>
      <c r="B366" s="940" t="s">
        <v>9914</v>
      </c>
      <c r="C366" s="2180" t="s">
        <v>9901</v>
      </c>
      <c r="D366" s="2186"/>
      <c r="E366" s="2192" t="s">
        <v>9603</v>
      </c>
      <c r="F366" s="1988">
        <v>10</v>
      </c>
      <c r="G366" s="2178" t="s">
        <v>9589</v>
      </c>
      <c r="H366" s="939">
        <f t="shared" si="22"/>
        <v>6474.348</v>
      </c>
      <c r="I366" s="1984">
        <v>7599</v>
      </c>
      <c r="J366" s="1984">
        <v>8092.9349999999995</v>
      </c>
    </row>
    <row r="367" spans="1:10" ht="18">
      <c r="A367" s="940" t="str">
        <f t="shared" si="23"/>
        <v>PODEM-505-1209202</v>
      </c>
      <c r="B367" s="940" t="s">
        <v>9915</v>
      </c>
      <c r="C367" s="2180"/>
      <c r="D367" s="2186"/>
      <c r="E367" s="2194"/>
      <c r="F367" s="938">
        <v>14</v>
      </c>
      <c r="G367" s="2178"/>
      <c r="H367" s="939">
        <f t="shared" si="22"/>
        <v>6565.5119999999997</v>
      </c>
      <c r="I367" s="1984">
        <v>7706</v>
      </c>
      <c r="J367" s="1984">
        <v>8206.89</v>
      </c>
    </row>
    <row r="368" spans="1:10" ht="18">
      <c r="A368" s="940" t="str">
        <f t="shared" si="23"/>
        <v>PODEM-505-1209203</v>
      </c>
      <c r="B368" s="940" t="s">
        <v>9916</v>
      </c>
      <c r="C368" s="2171"/>
      <c r="D368" s="2186"/>
      <c r="E368" s="2194"/>
      <c r="F368" s="938">
        <v>20</v>
      </c>
      <c r="G368" s="2178"/>
      <c r="H368" s="939">
        <f t="shared" si="22"/>
        <v>6720.576</v>
      </c>
      <c r="I368" s="1984">
        <v>7888</v>
      </c>
      <c r="J368" s="1984">
        <v>8400.7199999999993</v>
      </c>
    </row>
    <row r="369" spans="1:10" ht="18.75" thickBot="1">
      <c r="A369" s="1994" t="str">
        <f t="shared" si="23"/>
        <v>PODEM-505-1209204</v>
      </c>
      <c r="B369" s="941" t="s">
        <v>9917</v>
      </c>
      <c r="C369" s="2182"/>
      <c r="D369" s="2187"/>
      <c r="E369" s="2195"/>
      <c r="F369" s="942">
        <v>26</v>
      </c>
      <c r="G369" s="2184"/>
      <c r="H369" s="943">
        <f t="shared" si="22"/>
        <v>7012.8119999999999</v>
      </c>
      <c r="I369" s="1993">
        <v>8231</v>
      </c>
      <c r="J369" s="1993">
        <v>8766.0149999999994</v>
      </c>
    </row>
    <row r="370" spans="1:10" ht="18">
      <c r="A370" s="1980" t="str">
        <f t="shared" si="12"/>
        <v>PODEM-503-1702131</v>
      </c>
      <c r="B370" s="1980" t="s">
        <v>9612</v>
      </c>
      <c r="C370" s="2170" t="s">
        <v>9564</v>
      </c>
      <c r="D370" s="2185">
        <v>5000</v>
      </c>
      <c r="E370" s="2196" t="s">
        <v>9564</v>
      </c>
      <c r="F370" s="1981">
        <v>7</v>
      </c>
      <c r="G370" s="2177" t="s">
        <v>11362</v>
      </c>
      <c r="H370" s="1982">
        <f t="shared" si="22"/>
        <v>3491.4960000000001</v>
      </c>
      <c r="I370" s="1983">
        <v>4098</v>
      </c>
      <c r="J370" s="1983">
        <v>4364.37</v>
      </c>
    </row>
    <row r="371" spans="1:10" ht="18">
      <c r="A371" s="940" t="str">
        <f t="shared" si="12"/>
        <v>PODEM-503-1702132</v>
      </c>
      <c r="B371" s="940" t="s">
        <v>9613</v>
      </c>
      <c r="C371" s="2171"/>
      <c r="D371" s="2186"/>
      <c r="E371" s="2176"/>
      <c r="F371" s="938">
        <v>10</v>
      </c>
      <c r="G371" s="2178"/>
      <c r="H371" s="939">
        <f t="shared" si="22"/>
        <v>3600.5519999999997</v>
      </c>
      <c r="I371" s="1984">
        <v>4226</v>
      </c>
      <c r="J371" s="1984">
        <v>4500.6899999999996</v>
      </c>
    </row>
    <row r="372" spans="1:10" ht="18">
      <c r="A372" s="940" t="str">
        <f t="shared" si="12"/>
        <v>PODEM-503-1702133</v>
      </c>
      <c r="B372" s="940" t="s">
        <v>9614</v>
      </c>
      <c r="C372" s="2171"/>
      <c r="D372" s="2186"/>
      <c r="E372" s="2176"/>
      <c r="F372" s="938">
        <v>13</v>
      </c>
      <c r="G372" s="2179"/>
      <c r="H372" s="939">
        <f t="shared" si="22"/>
        <v>3755.616</v>
      </c>
      <c r="I372" s="1984">
        <v>4408</v>
      </c>
      <c r="J372" s="1984">
        <v>4694.5199999999995</v>
      </c>
    </row>
    <row r="373" spans="1:10" ht="18">
      <c r="A373" s="940" t="str">
        <f t="shared" si="12"/>
        <v>PODEM-503-1702166</v>
      </c>
      <c r="B373" s="940" t="s">
        <v>9615</v>
      </c>
      <c r="C373" s="2180" t="s">
        <v>9564</v>
      </c>
      <c r="D373" s="2186"/>
      <c r="E373" s="2176" t="s">
        <v>9564</v>
      </c>
      <c r="F373" s="1988">
        <v>7</v>
      </c>
      <c r="G373" s="2178" t="s">
        <v>11363</v>
      </c>
      <c r="H373" s="939">
        <f t="shared" si="22"/>
        <v>3915.7919999999999</v>
      </c>
      <c r="I373" s="1984">
        <v>4596</v>
      </c>
      <c r="J373" s="1984">
        <v>4894.74</v>
      </c>
    </row>
    <row r="374" spans="1:10" ht="18">
      <c r="A374" s="940" t="str">
        <f t="shared" si="12"/>
        <v>PODEM-503-1702167</v>
      </c>
      <c r="B374" s="940" t="s">
        <v>9616</v>
      </c>
      <c r="C374" s="2171"/>
      <c r="D374" s="2186"/>
      <c r="E374" s="2176"/>
      <c r="F374" s="938">
        <v>10</v>
      </c>
      <c r="G374" s="2178"/>
      <c r="H374" s="939">
        <f t="shared" si="22"/>
        <v>4009.5119999999997</v>
      </c>
      <c r="I374" s="1984">
        <v>4706</v>
      </c>
      <c r="J374" s="1984">
        <v>5011.8899999999994</v>
      </c>
    </row>
    <row r="375" spans="1:10" ht="18">
      <c r="A375" s="940" t="str">
        <f t="shared" si="12"/>
        <v>PODEM-503-1702168</v>
      </c>
      <c r="B375" s="940" t="s">
        <v>9617</v>
      </c>
      <c r="C375" s="2171"/>
      <c r="D375" s="2186"/>
      <c r="E375" s="2176"/>
      <c r="F375" s="938">
        <v>13</v>
      </c>
      <c r="G375" s="2179"/>
      <c r="H375" s="939">
        <f t="shared" si="22"/>
        <v>4363.0919999999996</v>
      </c>
      <c r="I375" s="1985">
        <v>5121</v>
      </c>
      <c r="J375" s="1985">
        <v>5453.8649999999998</v>
      </c>
    </row>
    <row r="376" spans="1:10" ht="18">
      <c r="A376" s="940" t="str">
        <f t="shared" si="12"/>
        <v>PODEM-503-1702201</v>
      </c>
      <c r="B376" s="940" t="s">
        <v>9618</v>
      </c>
      <c r="C376" s="2180" t="s">
        <v>9564</v>
      </c>
      <c r="D376" s="2186"/>
      <c r="E376" s="2176" t="s">
        <v>9564</v>
      </c>
      <c r="F376" s="1988">
        <v>7</v>
      </c>
      <c r="G376" s="2178" t="s">
        <v>11364</v>
      </c>
      <c r="H376" s="939">
        <f t="shared" si="22"/>
        <v>4715.82</v>
      </c>
      <c r="I376" s="1984">
        <v>5535</v>
      </c>
      <c r="J376" s="1984">
        <v>5894.7749999999996</v>
      </c>
    </row>
    <row r="377" spans="1:10" ht="18">
      <c r="A377" s="940" t="str">
        <f t="shared" si="12"/>
        <v>PODEM-503-1702202</v>
      </c>
      <c r="B377" s="940" t="s">
        <v>9619</v>
      </c>
      <c r="C377" s="2171"/>
      <c r="D377" s="2186"/>
      <c r="E377" s="2176"/>
      <c r="F377" s="938">
        <v>10</v>
      </c>
      <c r="G377" s="2178"/>
      <c r="H377" s="939">
        <f t="shared" si="22"/>
        <v>4836.8040000000001</v>
      </c>
      <c r="I377" s="1984">
        <v>5677</v>
      </c>
      <c r="J377" s="1984">
        <v>6046.0050000000001</v>
      </c>
    </row>
    <row r="378" spans="1:10" ht="18">
      <c r="A378" s="940" t="str">
        <f t="shared" si="12"/>
        <v>PODEM-503-1702203</v>
      </c>
      <c r="B378" s="940" t="s">
        <v>9620</v>
      </c>
      <c r="C378" s="2171"/>
      <c r="D378" s="2186"/>
      <c r="E378" s="2176"/>
      <c r="F378" s="938">
        <v>13</v>
      </c>
      <c r="G378" s="2179"/>
      <c r="H378" s="939">
        <f t="shared" si="22"/>
        <v>4984.2000000000007</v>
      </c>
      <c r="I378" s="1984">
        <v>5850</v>
      </c>
      <c r="J378" s="1984">
        <v>6230.25</v>
      </c>
    </row>
    <row r="379" spans="1:10" ht="18">
      <c r="A379" s="940" t="str">
        <f t="shared" si="12"/>
        <v>PODEM-505-1207701</v>
      </c>
      <c r="B379" s="940" t="s">
        <v>9621</v>
      </c>
      <c r="C379" s="2180" t="s">
        <v>9564</v>
      </c>
      <c r="D379" s="2186"/>
      <c r="E379" s="2176" t="s">
        <v>9564</v>
      </c>
      <c r="F379" s="1988">
        <v>7</v>
      </c>
      <c r="G379" s="2178" t="s">
        <v>9589</v>
      </c>
      <c r="H379" s="939">
        <f t="shared" si="22"/>
        <v>5005.5</v>
      </c>
      <c r="I379" s="1984">
        <v>5875</v>
      </c>
      <c r="J379" s="1984">
        <v>6256.875</v>
      </c>
    </row>
    <row r="380" spans="1:10" ht="18">
      <c r="A380" s="940" t="str">
        <f t="shared" si="12"/>
        <v>PODEM-505-1207702</v>
      </c>
      <c r="B380" s="940" t="s">
        <v>9622</v>
      </c>
      <c r="C380" s="2171"/>
      <c r="D380" s="2186"/>
      <c r="E380" s="2176"/>
      <c r="F380" s="938">
        <v>10</v>
      </c>
      <c r="G380" s="2178"/>
      <c r="H380" s="939">
        <f t="shared" si="22"/>
        <v>5111.1480000000001</v>
      </c>
      <c r="I380" s="1984">
        <v>5999</v>
      </c>
      <c r="J380" s="1984">
        <v>6388.9349999999995</v>
      </c>
    </row>
    <row r="381" spans="1:10" ht="18.75" thickBot="1">
      <c r="A381" s="1994" t="str">
        <f t="shared" si="12"/>
        <v>PODEM-505-1207703</v>
      </c>
      <c r="B381" s="941" t="s">
        <v>9623</v>
      </c>
      <c r="C381" s="2182"/>
      <c r="D381" s="2187"/>
      <c r="E381" s="2183"/>
      <c r="F381" s="942">
        <v>13</v>
      </c>
      <c r="G381" s="2184"/>
      <c r="H381" s="943">
        <f t="shared" si="22"/>
        <v>5281.5479999999998</v>
      </c>
      <c r="I381" s="1993">
        <v>6199</v>
      </c>
      <c r="J381" s="1993">
        <v>6601.9349999999995</v>
      </c>
    </row>
    <row r="382" spans="1:10" ht="18">
      <c r="A382" s="1980" t="str">
        <f t="shared" ref="A382:A393" si="24">_xlfn.CONCAT("PODEM-",B382)</f>
        <v>PODEM-503-1704159</v>
      </c>
      <c r="B382" s="1980" t="s">
        <v>9918</v>
      </c>
      <c r="C382" s="2170" t="s">
        <v>9756</v>
      </c>
      <c r="D382" s="2185">
        <v>5000</v>
      </c>
      <c r="E382" s="2196" t="s">
        <v>9756</v>
      </c>
      <c r="F382" s="1981">
        <v>7</v>
      </c>
      <c r="G382" s="2177" t="s">
        <v>11362</v>
      </c>
      <c r="H382" s="1982">
        <f t="shared" si="22"/>
        <v>3621</v>
      </c>
      <c r="I382" s="1983">
        <v>4250</v>
      </c>
      <c r="J382" s="1983">
        <v>4526.25</v>
      </c>
    </row>
    <row r="383" spans="1:10" ht="18">
      <c r="A383" s="940" t="str">
        <f t="shared" si="24"/>
        <v>PODEM-503-1704160</v>
      </c>
      <c r="B383" s="940" t="s">
        <v>9919</v>
      </c>
      <c r="C383" s="2171"/>
      <c r="D383" s="2186"/>
      <c r="E383" s="2176"/>
      <c r="F383" s="938">
        <v>10</v>
      </c>
      <c r="G383" s="2178"/>
      <c r="H383" s="939">
        <f t="shared" si="22"/>
        <v>3726.6479999999997</v>
      </c>
      <c r="I383" s="1984">
        <v>4374</v>
      </c>
      <c r="J383" s="1984">
        <v>4658.3099999999995</v>
      </c>
    </row>
    <row r="384" spans="1:10" ht="18">
      <c r="A384" s="940" t="str">
        <f t="shared" si="24"/>
        <v>PODEM-503-1704161</v>
      </c>
      <c r="B384" s="940" t="s">
        <v>9920</v>
      </c>
      <c r="C384" s="2171"/>
      <c r="D384" s="2186"/>
      <c r="E384" s="2176"/>
      <c r="F384" s="938">
        <v>13</v>
      </c>
      <c r="G384" s="2179"/>
      <c r="H384" s="939">
        <f t="shared" si="22"/>
        <v>3874.8960000000002</v>
      </c>
      <c r="I384" s="1984">
        <v>4548</v>
      </c>
      <c r="J384" s="1984">
        <v>4843.62</v>
      </c>
    </row>
    <row r="385" spans="1:10" ht="18">
      <c r="A385" s="940" t="str">
        <f t="shared" si="24"/>
        <v>PODEM-503-1704162</v>
      </c>
      <c r="B385" s="940" t="s">
        <v>9921</v>
      </c>
      <c r="C385" s="2180" t="s">
        <v>9756</v>
      </c>
      <c r="D385" s="2186"/>
      <c r="E385" s="2176" t="s">
        <v>9756</v>
      </c>
      <c r="F385" s="1988">
        <v>7</v>
      </c>
      <c r="G385" s="2178" t="s">
        <v>11363</v>
      </c>
      <c r="H385" s="939">
        <f t="shared" si="22"/>
        <v>4103.232</v>
      </c>
      <c r="I385" s="1984">
        <v>4816</v>
      </c>
      <c r="J385" s="1984">
        <v>5129.04</v>
      </c>
    </row>
    <row r="386" spans="1:10" ht="18">
      <c r="A386" s="940" t="str">
        <f t="shared" si="24"/>
        <v>PODEM-503-1704163</v>
      </c>
      <c r="B386" s="940" t="s">
        <v>9922</v>
      </c>
      <c r="C386" s="2171"/>
      <c r="D386" s="2186"/>
      <c r="E386" s="2176"/>
      <c r="F386" s="938">
        <v>10</v>
      </c>
      <c r="G386" s="2178"/>
      <c r="H386" s="939">
        <f t="shared" si="22"/>
        <v>4196.1000000000004</v>
      </c>
      <c r="I386" s="1984">
        <v>4925</v>
      </c>
      <c r="J386" s="1984">
        <v>5245.125</v>
      </c>
    </row>
    <row r="387" spans="1:10" ht="18">
      <c r="A387" s="940" t="str">
        <f t="shared" si="24"/>
        <v>PODEM-503-1704164</v>
      </c>
      <c r="B387" s="940" t="s">
        <v>9923</v>
      </c>
      <c r="C387" s="2171"/>
      <c r="D387" s="2186"/>
      <c r="E387" s="2176"/>
      <c r="F387" s="938">
        <v>13</v>
      </c>
      <c r="G387" s="2179"/>
      <c r="H387" s="939">
        <f t="shared" si="22"/>
        <v>4400.58</v>
      </c>
      <c r="I387" s="1984">
        <v>5165</v>
      </c>
      <c r="J387" s="1984">
        <v>5500.7249999999995</v>
      </c>
    </row>
    <row r="388" spans="1:10" ht="18">
      <c r="A388" s="940" t="str">
        <f t="shared" si="24"/>
        <v>PODEM-503-1704165</v>
      </c>
      <c r="B388" s="940" t="s">
        <v>9924</v>
      </c>
      <c r="C388" s="2180" t="s">
        <v>9756</v>
      </c>
      <c r="D388" s="2186"/>
      <c r="E388" s="2176" t="s">
        <v>9756</v>
      </c>
      <c r="F388" s="1988">
        <v>7</v>
      </c>
      <c r="G388" s="2178" t="s">
        <v>11364</v>
      </c>
      <c r="H388" s="939">
        <f t="shared" si="22"/>
        <v>4979.0879999999997</v>
      </c>
      <c r="I388" s="1984">
        <v>5844</v>
      </c>
      <c r="J388" s="1984">
        <v>6223.86</v>
      </c>
    </row>
    <row r="389" spans="1:10" ht="18">
      <c r="A389" s="940" t="str">
        <f t="shared" si="24"/>
        <v>PODEM-503-1704166</v>
      </c>
      <c r="B389" s="940" t="s">
        <v>9925</v>
      </c>
      <c r="C389" s="2171"/>
      <c r="D389" s="2186"/>
      <c r="E389" s="2176"/>
      <c r="F389" s="938">
        <v>10</v>
      </c>
      <c r="G389" s="2178"/>
      <c r="H389" s="939">
        <f t="shared" si="22"/>
        <v>5100.0720000000001</v>
      </c>
      <c r="I389" s="1984">
        <v>5986</v>
      </c>
      <c r="J389" s="1984">
        <v>6375.0899999999992</v>
      </c>
    </row>
    <row r="390" spans="1:10" ht="18">
      <c r="A390" s="940" t="str">
        <f t="shared" si="24"/>
        <v>PODEM-503-1704167</v>
      </c>
      <c r="B390" s="940" t="s">
        <v>9926</v>
      </c>
      <c r="C390" s="2171"/>
      <c r="D390" s="2186"/>
      <c r="E390" s="2176"/>
      <c r="F390" s="938">
        <v>13</v>
      </c>
      <c r="G390" s="2179"/>
      <c r="H390" s="939">
        <f t="shared" ref="H390:H453" si="25">J390*0.8</f>
        <v>5247.4680000000008</v>
      </c>
      <c r="I390" s="1984">
        <v>6159</v>
      </c>
      <c r="J390" s="1984">
        <v>6559.335</v>
      </c>
    </row>
    <row r="391" spans="1:10" ht="18">
      <c r="A391" s="940" t="str">
        <f t="shared" si="24"/>
        <v>PODEM-505-1209205</v>
      </c>
      <c r="B391" s="940" t="s">
        <v>9927</v>
      </c>
      <c r="C391" s="2180" t="s">
        <v>9756</v>
      </c>
      <c r="D391" s="2186"/>
      <c r="E391" s="2176" t="s">
        <v>9756</v>
      </c>
      <c r="F391" s="1988">
        <v>7</v>
      </c>
      <c r="G391" s="2178" t="s">
        <v>9589</v>
      </c>
      <c r="H391" s="939">
        <f t="shared" si="25"/>
        <v>5267.9160000000002</v>
      </c>
      <c r="I391" s="1984">
        <v>6183</v>
      </c>
      <c r="J391" s="1984">
        <v>6584.8949999999995</v>
      </c>
    </row>
    <row r="392" spans="1:10" ht="18">
      <c r="A392" s="940" t="str">
        <f t="shared" si="24"/>
        <v>PODEM-505-1209206</v>
      </c>
      <c r="B392" s="940" t="s">
        <v>9928</v>
      </c>
      <c r="C392" s="2171"/>
      <c r="D392" s="2186"/>
      <c r="E392" s="2176"/>
      <c r="F392" s="938">
        <v>10</v>
      </c>
      <c r="G392" s="2178"/>
      <c r="H392" s="939">
        <f t="shared" si="25"/>
        <v>5373.5640000000003</v>
      </c>
      <c r="I392" s="1984">
        <v>6307</v>
      </c>
      <c r="J392" s="1984">
        <v>6716.9549999999999</v>
      </c>
    </row>
    <row r="393" spans="1:10" ht="18.75" thickBot="1">
      <c r="A393" s="1994" t="str">
        <f t="shared" si="24"/>
        <v>PODEM-505-1209207</v>
      </c>
      <c r="B393" s="941" t="s">
        <v>9929</v>
      </c>
      <c r="C393" s="2182"/>
      <c r="D393" s="2187"/>
      <c r="E393" s="2183"/>
      <c r="F393" s="942">
        <v>13</v>
      </c>
      <c r="G393" s="2184"/>
      <c r="H393" s="943">
        <f t="shared" si="25"/>
        <v>5544.8159999999998</v>
      </c>
      <c r="I393" s="1993">
        <v>6508</v>
      </c>
      <c r="J393" s="1993">
        <v>6931.0199999999995</v>
      </c>
    </row>
    <row r="394" spans="1:10" ht="18">
      <c r="A394" s="1980" t="str">
        <f t="shared" ref="A394:A405" si="26">_xlfn.CONCAT("PODEM-",B394)</f>
        <v>PODEM-503-1704168</v>
      </c>
      <c r="B394" s="1980" t="s">
        <v>9930</v>
      </c>
      <c r="C394" s="2170" t="s">
        <v>9827</v>
      </c>
      <c r="D394" s="2185">
        <v>5000</v>
      </c>
      <c r="E394" s="2196" t="s">
        <v>9564</v>
      </c>
      <c r="F394" s="1981">
        <v>7</v>
      </c>
      <c r="G394" s="2177" t="s">
        <v>11362</v>
      </c>
      <c r="H394" s="1982">
        <f t="shared" si="25"/>
        <v>3662.7479999999996</v>
      </c>
      <c r="I394" s="1983">
        <v>4299</v>
      </c>
      <c r="J394" s="1983">
        <v>4578.4349999999995</v>
      </c>
    </row>
    <row r="395" spans="1:10" ht="18">
      <c r="A395" s="940" t="str">
        <f t="shared" si="26"/>
        <v>PODEM-503-1704169</v>
      </c>
      <c r="B395" s="940" t="s">
        <v>9931</v>
      </c>
      <c r="C395" s="2171"/>
      <c r="D395" s="2186"/>
      <c r="E395" s="2176"/>
      <c r="F395" s="938">
        <v>10</v>
      </c>
      <c r="G395" s="2178"/>
      <c r="H395" s="939">
        <f t="shared" si="25"/>
        <v>3776.0640000000003</v>
      </c>
      <c r="I395" s="1984">
        <v>4432</v>
      </c>
      <c r="J395" s="1984">
        <v>4720.08</v>
      </c>
    </row>
    <row r="396" spans="1:10" ht="18">
      <c r="A396" s="940" t="str">
        <f t="shared" si="26"/>
        <v>PODEM-503-1704170</v>
      </c>
      <c r="B396" s="940" t="s">
        <v>9932</v>
      </c>
      <c r="C396" s="2171"/>
      <c r="D396" s="2186"/>
      <c r="E396" s="2176"/>
      <c r="F396" s="938">
        <v>13</v>
      </c>
      <c r="G396" s="2179"/>
      <c r="H396" s="939">
        <f t="shared" si="25"/>
        <v>3935.3879999999999</v>
      </c>
      <c r="I396" s="1984">
        <v>4619</v>
      </c>
      <c r="J396" s="1984">
        <v>4919.2349999999997</v>
      </c>
    </row>
    <row r="397" spans="1:10" ht="18">
      <c r="A397" s="940" t="str">
        <f t="shared" si="26"/>
        <v>PODEM-503-1704171</v>
      </c>
      <c r="B397" s="940" t="s">
        <v>9933</v>
      </c>
      <c r="C397" s="2180" t="s">
        <v>9827</v>
      </c>
      <c r="D397" s="2186"/>
      <c r="E397" s="2176" t="s">
        <v>9564</v>
      </c>
      <c r="F397" s="1988">
        <v>7</v>
      </c>
      <c r="G397" s="2178" t="s">
        <v>11363</v>
      </c>
      <c r="H397" s="939">
        <f t="shared" si="25"/>
        <v>4436.3640000000005</v>
      </c>
      <c r="I397" s="1984">
        <v>5207</v>
      </c>
      <c r="J397" s="1984">
        <v>5545.4549999999999</v>
      </c>
    </row>
    <row r="398" spans="1:10" ht="18">
      <c r="A398" s="940" t="str">
        <f t="shared" si="26"/>
        <v>PODEM-503-1704172</v>
      </c>
      <c r="B398" s="940" t="s">
        <v>9934</v>
      </c>
      <c r="C398" s="2171"/>
      <c r="D398" s="2186"/>
      <c r="E398" s="2176"/>
      <c r="F398" s="938">
        <v>10</v>
      </c>
      <c r="G398" s="2178"/>
      <c r="H398" s="939">
        <f t="shared" si="25"/>
        <v>4534.3440000000001</v>
      </c>
      <c r="I398" s="1984">
        <v>5322</v>
      </c>
      <c r="J398" s="1984">
        <v>5667.9299999999994</v>
      </c>
    </row>
    <row r="399" spans="1:10" ht="18">
      <c r="A399" s="940" t="str">
        <f t="shared" si="26"/>
        <v>PODEM-503-1704173</v>
      </c>
      <c r="B399" s="940" t="s">
        <v>9935</v>
      </c>
      <c r="C399" s="2171"/>
      <c r="D399" s="2186"/>
      <c r="E399" s="2176"/>
      <c r="F399" s="938">
        <v>13</v>
      </c>
      <c r="G399" s="2179"/>
      <c r="H399" s="939">
        <f t="shared" si="25"/>
        <v>5008.0560000000005</v>
      </c>
      <c r="I399" s="1984">
        <v>5878</v>
      </c>
      <c r="J399" s="1984">
        <v>6260.07</v>
      </c>
    </row>
    <row r="400" spans="1:10" ht="18">
      <c r="A400" s="940" t="str">
        <f t="shared" si="26"/>
        <v>PODEM-503-1704174</v>
      </c>
      <c r="B400" s="940" t="s">
        <v>9936</v>
      </c>
      <c r="C400" s="2180" t="s">
        <v>9827</v>
      </c>
      <c r="D400" s="2186"/>
      <c r="E400" s="2176" t="s">
        <v>9564</v>
      </c>
      <c r="F400" s="1988">
        <v>7</v>
      </c>
      <c r="G400" s="2178" t="s">
        <v>11364</v>
      </c>
      <c r="H400" s="939">
        <f t="shared" si="25"/>
        <v>5100.0720000000001</v>
      </c>
      <c r="I400" s="1984">
        <v>5986</v>
      </c>
      <c r="J400" s="1984">
        <v>6375.0899999999992</v>
      </c>
    </row>
    <row r="401" spans="1:10" ht="18">
      <c r="A401" s="940" t="str">
        <f t="shared" si="26"/>
        <v>PODEM-503-1704175</v>
      </c>
      <c r="B401" s="940" t="s">
        <v>9937</v>
      </c>
      <c r="C401" s="2171"/>
      <c r="D401" s="2186"/>
      <c r="E401" s="2176"/>
      <c r="F401" s="938">
        <v>10</v>
      </c>
      <c r="G401" s="2178"/>
      <c r="H401" s="939">
        <f t="shared" si="25"/>
        <v>5229.576</v>
      </c>
      <c r="I401" s="1984">
        <v>6138</v>
      </c>
      <c r="J401" s="1984">
        <v>6536.9699999999993</v>
      </c>
    </row>
    <row r="402" spans="1:10" ht="18">
      <c r="A402" s="940" t="str">
        <f t="shared" si="26"/>
        <v>PODEM-503-1704176</v>
      </c>
      <c r="B402" s="940" t="s">
        <v>9938</v>
      </c>
      <c r="C402" s="2171"/>
      <c r="D402" s="2186"/>
      <c r="E402" s="2176"/>
      <c r="F402" s="938">
        <v>13</v>
      </c>
      <c r="G402" s="2179"/>
      <c r="H402" s="939">
        <f t="shared" si="25"/>
        <v>5384.6399999999994</v>
      </c>
      <c r="I402" s="1984">
        <v>6320</v>
      </c>
      <c r="J402" s="1984">
        <v>6730.7999999999993</v>
      </c>
    </row>
    <row r="403" spans="1:10" ht="18">
      <c r="A403" s="940" t="str">
        <f t="shared" si="26"/>
        <v>PODEM-505-1209208</v>
      </c>
      <c r="B403" s="940" t="s">
        <v>9939</v>
      </c>
      <c r="C403" s="2180" t="s">
        <v>9827</v>
      </c>
      <c r="D403" s="2186"/>
      <c r="E403" s="2176" t="s">
        <v>9564</v>
      </c>
      <c r="F403" s="1988">
        <v>7</v>
      </c>
      <c r="G403" s="2178" t="s">
        <v>9589</v>
      </c>
      <c r="H403" s="939">
        <f t="shared" si="25"/>
        <v>5419.5720000000001</v>
      </c>
      <c r="I403" s="1984">
        <v>6361</v>
      </c>
      <c r="J403" s="1984">
        <v>6774.4649999999992</v>
      </c>
    </row>
    <row r="404" spans="1:10" ht="18">
      <c r="A404" s="940" t="str">
        <f t="shared" si="26"/>
        <v>PODEM-505-1209209</v>
      </c>
      <c r="B404" s="940" t="s">
        <v>9940</v>
      </c>
      <c r="C404" s="2171"/>
      <c r="D404" s="2186"/>
      <c r="E404" s="2176"/>
      <c r="F404" s="938">
        <v>10</v>
      </c>
      <c r="G404" s="2178"/>
      <c r="H404" s="939">
        <f t="shared" si="25"/>
        <v>5530.3320000000003</v>
      </c>
      <c r="I404" s="1984">
        <v>6491</v>
      </c>
      <c r="J404" s="1984">
        <v>6912.915</v>
      </c>
    </row>
    <row r="405" spans="1:10" ht="18.75" thickBot="1">
      <c r="A405" s="1994" t="str">
        <f t="shared" si="26"/>
        <v>PODEM-505-1209210</v>
      </c>
      <c r="B405" s="941" t="s">
        <v>9941</v>
      </c>
      <c r="C405" s="2182"/>
      <c r="D405" s="2187"/>
      <c r="E405" s="2183"/>
      <c r="F405" s="942">
        <v>13</v>
      </c>
      <c r="G405" s="2184"/>
      <c r="H405" s="943">
        <f t="shared" si="25"/>
        <v>5714.3640000000005</v>
      </c>
      <c r="I405" s="1993">
        <v>6707</v>
      </c>
      <c r="J405" s="1993">
        <v>7142.9549999999999</v>
      </c>
    </row>
    <row r="406" spans="1:10" ht="18">
      <c r="A406" s="1980" t="str">
        <f t="shared" ref="A406:A417" si="27">_xlfn.CONCAT("PODEM-",B406)</f>
        <v>PODEM-503-1704177</v>
      </c>
      <c r="B406" s="1980" t="s">
        <v>9944</v>
      </c>
      <c r="C406" s="2170" t="s">
        <v>9844</v>
      </c>
      <c r="D406" s="2185">
        <v>5000</v>
      </c>
      <c r="E406" s="2196" t="s">
        <v>9756</v>
      </c>
      <c r="F406" s="1981">
        <v>7</v>
      </c>
      <c r="G406" s="2177" t="s">
        <v>11362</v>
      </c>
      <c r="H406" s="1982">
        <f t="shared" si="25"/>
        <v>4199.5079999999998</v>
      </c>
      <c r="I406" s="1983">
        <v>4929</v>
      </c>
      <c r="J406" s="1983">
        <v>5249.3849999999993</v>
      </c>
    </row>
    <row r="407" spans="1:10" ht="18">
      <c r="A407" s="940" t="str">
        <f t="shared" si="27"/>
        <v>PODEM-503-1704178</v>
      </c>
      <c r="B407" s="940" t="s">
        <v>9945</v>
      </c>
      <c r="C407" s="2171"/>
      <c r="D407" s="2186"/>
      <c r="E407" s="2176"/>
      <c r="F407" s="938">
        <v>10</v>
      </c>
      <c r="G407" s="2178"/>
      <c r="H407" s="939">
        <f t="shared" si="25"/>
        <v>4309.4160000000002</v>
      </c>
      <c r="I407" s="1984">
        <v>5058</v>
      </c>
      <c r="J407" s="1984">
        <v>5386.7699999999995</v>
      </c>
    </row>
    <row r="408" spans="1:10" ht="18">
      <c r="A408" s="940" t="str">
        <f t="shared" si="27"/>
        <v>PODEM-503-1704179</v>
      </c>
      <c r="B408" s="940" t="s">
        <v>9946</v>
      </c>
      <c r="C408" s="2171"/>
      <c r="D408" s="2186"/>
      <c r="E408" s="2176"/>
      <c r="F408" s="938">
        <v>13</v>
      </c>
      <c r="G408" s="2179"/>
      <c r="H408" s="939">
        <f t="shared" si="25"/>
        <v>4463.6279999999997</v>
      </c>
      <c r="I408" s="1984">
        <v>5239</v>
      </c>
      <c r="J408" s="1984">
        <v>5579.5349999999999</v>
      </c>
    </row>
    <row r="409" spans="1:10" ht="18">
      <c r="A409" s="940" t="str">
        <f t="shared" si="27"/>
        <v>PODEM-503-1704180</v>
      </c>
      <c r="B409" s="940" t="s">
        <v>9947</v>
      </c>
      <c r="C409" s="2180" t="s">
        <v>9844</v>
      </c>
      <c r="D409" s="2186"/>
      <c r="E409" s="2176" t="s">
        <v>9756</v>
      </c>
      <c r="F409" s="1988">
        <v>7</v>
      </c>
      <c r="G409" s="2178" t="s">
        <v>11363</v>
      </c>
      <c r="H409" s="939">
        <f t="shared" si="25"/>
        <v>4957.7880000000005</v>
      </c>
      <c r="I409" s="1984">
        <v>5819</v>
      </c>
      <c r="J409" s="1984">
        <v>6197.2349999999997</v>
      </c>
    </row>
    <row r="410" spans="1:10" ht="18">
      <c r="A410" s="940" t="str">
        <f t="shared" si="27"/>
        <v>PODEM-503-1704181</v>
      </c>
      <c r="B410" s="940" t="s">
        <v>9948</v>
      </c>
      <c r="C410" s="2171"/>
      <c r="D410" s="2186"/>
      <c r="E410" s="2176"/>
      <c r="F410" s="938">
        <v>10</v>
      </c>
      <c r="G410" s="2178"/>
      <c r="H410" s="939">
        <f t="shared" si="25"/>
        <v>5051.5079999999998</v>
      </c>
      <c r="I410" s="1984">
        <v>5929</v>
      </c>
      <c r="J410" s="1984">
        <v>6314.3849999999993</v>
      </c>
    </row>
    <row r="411" spans="1:10" ht="18">
      <c r="A411" s="940" t="str">
        <f t="shared" si="27"/>
        <v>PODEM-503-1704182</v>
      </c>
      <c r="B411" s="940" t="s">
        <v>9949</v>
      </c>
      <c r="C411" s="2171"/>
      <c r="D411" s="2186"/>
      <c r="E411" s="2176"/>
      <c r="F411" s="938">
        <v>13</v>
      </c>
      <c r="G411" s="2179"/>
      <c r="H411" s="939">
        <f t="shared" si="25"/>
        <v>5299.44</v>
      </c>
      <c r="I411" s="1984">
        <v>6220</v>
      </c>
      <c r="J411" s="1984">
        <v>6624.2999999999993</v>
      </c>
    </row>
    <row r="412" spans="1:10" ht="18">
      <c r="A412" s="940" t="str">
        <f t="shared" si="27"/>
        <v>PODEM-503-1704183</v>
      </c>
      <c r="B412" s="940" t="s">
        <v>9950</v>
      </c>
      <c r="C412" s="2180" t="s">
        <v>9844</v>
      </c>
      <c r="D412" s="2186"/>
      <c r="E412" s="2176" t="s">
        <v>9756</v>
      </c>
      <c r="F412" s="1988">
        <v>7</v>
      </c>
      <c r="G412" s="2178" t="s">
        <v>11364</v>
      </c>
      <c r="H412" s="939">
        <f t="shared" si="25"/>
        <v>5608.7160000000003</v>
      </c>
      <c r="I412" s="1984">
        <v>6583</v>
      </c>
      <c r="J412" s="1984">
        <v>7010.8949999999995</v>
      </c>
    </row>
    <row r="413" spans="1:10" ht="18">
      <c r="A413" s="940" t="str">
        <f t="shared" si="27"/>
        <v>PODEM-503-1704184</v>
      </c>
      <c r="B413" s="940" t="s">
        <v>9951</v>
      </c>
      <c r="C413" s="2171"/>
      <c r="D413" s="2186"/>
      <c r="E413" s="2176"/>
      <c r="F413" s="938">
        <v>10</v>
      </c>
      <c r="G413" s="2178"/>
      <c r="H413" s="939">
        <f t="shared" si="25"/>
        <v>5735.6640000000007</v>
      </c>
      <c r="I413" s="1984">
        <v>6732</v>
      </c>
      <c r="J413" s="1984">
        <v>7169.58</v>
      </c>
    </row>
    <row r="414" spans="1:10" ht="18">
      <c r="A414" s="940" t="str">
        <f t="shared" si="27"/>
        <v>PODEM-503-1704185</v>
      </c>
      <c r="B414" s="940" t="s">
        <v>9952</v>
      </c>
      <c r="C414" s="2171"/>
      <c r="D414" s="2186"/>
      <c r="E414" s="2176"/>
      <c r="F414" s="938">
        <v>13</v>
      </c>
      <c r="G414" s="2179"/>
      <c r="H414" s="939">
        <f t="shared" si="25"/>
        <v>5888.1719999999996</v>
      </c>
      <c r="I414" s="1984">
        <v>6911</v>
      </c>
      <c r="J414" s="1984">
        <v>7360.2149999999992</v>
      </c>
    </row>
    <row r="415" spans="1:10" ht="18">
      <c r="A415" s="940" t="str">
        <f t="shared" si="27"/>
        <v>PODEM-505-1209211</v>
      </c>
      <c r="B415" s="940" t="s">
        <v>9953</v>
      </c>
      <c r="C415" s="2180" t="s">
        <v>9844</v>
      </c>
      <c r="D415" s="2186"/>
      <c r="E415" s="2176" t="s">
        <v>9756</v>
      </c>
      <c r="F415" s="1988">
        <v>7</v>
      </c>
      <c r="G415" s="2178" t="s">
        <v>9589</v>
      </c>
      <c r="H415" s="939">
        <f t="shared" si="25"/>
        <v>5921.4000000000005</v>
      </c>
      <c r="I415" s="1984">
        <v>6950</v>
      </c>
      <c r="J415" s="1984">
        <v>7401.75</v>
      </c>
    </row>
    <row r="416" spans="1:10" ht="18">
      <c r="A416" s="940" t="str">
        <f t="shared" si="27"/>
        <v>PODEM-505-1209510</v>
      </c>
      <c r="B416" s="940" t="s">
        <v>9954</v>
      </c>
      <c r="C416" s="2171"/>
      <c r="D416" s="2186"/>
      <c r="E416" s="2176"/>
      <c r="F416" s="938">
        <v>10</v>
      </c>
      <c r="G416" s="2178"/>
      <c r="H416" s="939">
        <f t="shared" si="25"/>
        <v>5039.58</v>
      </c>
      <c r="I416" s="1984">
        <v>5915</v>
      </c>
      <c r="J416" s="1984">
        <v>6299.4749999999995</v>
      </c>
    </row>
    <row r="417" spans="1:10" ht="18.75" thickBot="1">
      <c r="A417" s="1994" t="str">
        <f t="shared" si="27"/>
        <v>PODEM-505-1209213</v>
      </c>
      <c r="B417" s="941" t="s">
        <v>9955</v>
      </c>
      <c r="C417" s="2182"/>
      <c r="D417" s="2187"/>
      <c r="E417" s="2183"/>
      <c r="F417" s="942">
        <v>13</v>
      </c>
      <c r="G417" s="2184"/>
      <c r="H417" s="943">
        <f t="shared" si="25"/>
        <v>6208.5240000000003</v>
      </c>
      <c r="I417" s="1993">
        <v>7287</v>
      </c>
      <c r="J417" s="1993">
        <v>7760.6549999999997</v>
      </c>
    </row>
    <row r="418" spans="1:10" ht="18">
      <c r="A418" s="1980" t="str">
        <f t="shared" ref="A418:A433" si="28">_xlfn.CONCAT("PODEM-",B418)</f>
        <v>PODEM-503-1702121</v>
      </c>
      <c r="B418" s="1980" t="s">
        <v>9624</v>
      </c>
      <c r="C418" s="2170" t="s">
        <v>9539</v>
      </c>
      <c r="D418" s="2185">
        <v>5000</v>
      </c>
      <c r="E418" s="2193" t="s">
        <v>9539</v>
      </c>
      <c r="F418" s="1981">
        <v>10</v>
      </c>
      <c r="G418" s="2177" t="s">
        <v>11362</v>
      </c>
      <c r="H418" s="1982">
        <f t="shared" si="25"/>
        <v>4175.652</v>
      </c>
      <c r="I418" s="1983">
        <v>4901</v>
      </c>
      <c r="J418" s="1983">
        <v>5219.5649999999996</v>
      </c>
    </row>
    <row r="419" spans="1:10" ht="18">
      <c r="A419" s="940" t="str">
        <f t="shared" si="28"/>
        <v>PODEM-503-1702122</v>
      </c>
      <c r="B419" s="940" t="s">
        <v>9625</v>
      </c>
      <c r="C419" s="2171"/>
      <c r="D419" s="2186"/>
      <c r="E419" s="2194"/>
      <c r="F419" s="938">
        <v>14</v>
      </c>
      <c r="G419" s="2178"/>
      <c r="H419" s="939">
        <f t="shared" si="25"/>
        <v>4263.4079999999994</v>
      </c>
      <c r="I419" s="1984">
        <v>5004</v>
      </c>
      <c r="J419" s="1984">
        <v>5329.2599999999993</v>
      </c>
    </row>
    <row r="420" spans="1:10" ht="18">
      <c r="A420" s="940" t="str">
        <f t="shared" si="28"/>
        <v>PODEM-503-1702123</v>
      </c>
      <c r="B420" s="940" t="s">
        <v>9626</v>
      </c>
      <c r="C420" s="2171"/>
      <c r="D420" s="2186"/>
      <c r="E420" s="2194"/>
      <c r="F420" s="938">
        <v>20</v>
      </c>
      <c r="G420" s="2179"/>
      <c r="H420" s="939">
        <f t="shared" si="25"/>
        <v>4395.4679999999998</v>
      </c>
      <c r="I420" s="1984">
        <v>5159</v>
      </c>
      <c r="J420" s="1984">
        <v>5494.335</v>
      </c>
    </row>
    <row r="421" spans="1:10" ht="18">
      <c r="A421" s="940" t="str">
        <f t="shared" si="28"/>
        <v>PODEM-503-1702124</v>
      </c>
      <c r="B421" s="940" t="s">
        <v>9627</v>
      </c>
      <c r="C421" s="2171"/>
      <c r="D421" s="2186"/>
      <c r="E421" s="2175"/>
      <c r="F421" s="938">
        <v>26</v>
      </c>
      <c r="G421" s="2179"/>
      <c r="H421" s="939">
        <f t="shared" si="25"/>
        <v>4571.8320000000003</v>
      </c>
      <c r="I421" s="1984">
        <v>5366</v>
      </c>
      <c r="J421" s="1984">
        <v>5714.79</v>
      </c>
    </row>
    <row r="422" spans="1:10" ht="18">
      <c r="A422" s="940" t="str">
        <f t="shared" si="28"/>
        <v>PODEM-503-1702156</v>
      </c>
      <c r="B422" s="940" t="s">
        <v>9628</v>
      </c>
      <c r="C422" s="2180" t="s">
        <v>9539</v>
      </c>
      <c r="D422" s="2186"/>
      <c r="E422" s="2192" t="s">
        <v>9539</v>
      </c>
      <c r="F422" s="1988">
        <v>10</v>
      </c>
      <c r="G422" s="2178" t="s">
        <v>11363</v>
      </c>
      <c r="H422" s="939">
        <f t="shared" si="25"/>
        <v>5267.0640000000003</v>
      </c>
      <c r="I422" s="1984">
        <v>6182</v>
      </c>
      <c r="J422" s="1984">
        <v>6583.83</v>
      </c>
    </row>
    <row r="423" spans="1:10" ht="18">
      <c r="A423" s="940" t="str">
        <f t="shared" si="28"/>
        <v>PODEM-503-1702157</v>
      </c>
      <c r="B423" s="940" t="s">
        <v>9629</v>
      </c>
      <c r="C423" s="2180"/>
      <c r="D423" s="2186"/>
      <c r="E423" s="2194"/>
      <c r="F423" s="938">
        <v>14</v>
      </c>
      <c r="G423" s="2178"/>
      <c r="H423" s="939">
        <f t="shared" si="25"/>
        <v>5359.08</v>
      </c>
      <c r="I423" s="1984">
        <v>6290</v>
      </c>
      <c r="J423" s="1984">
        <v>6698.8499999999995</v>
      </c>
    </row>
    <row r="424" spans="1:10" ht="18">
      <c r="A424" s="940" t="str">
        <f t="shared" si="28"/>
        <v>PODEM-503-1702158</v>
      </c>
      <c r="B424" s="940" t="s">
        <v>9630</v>
      </c>
      <c r="C424" s="2171"/>
      <c r="D424" s="2186"/>
      <c r="E424" s="2194"/>
      <c r="F424" s="938">
        <v>20</v>
      </c>
      <c r="G424" s="2178"/>
      <c r="H424" s="939">
        <f t="shared" si="25"/>
        <v>5495.4000000000005</v>
      </c>
      <c r="I424" s="1984">
        <v>6450</v>
      </c>
      <c r="J424" s="1984">
        <v>6869.25</v>
      </c>
    </row>
    <row r="425" spans="1:10" ht="18">
      <c r="A425" s="940" t="str">
        <f t="shared" si="28"/>
        <v>PODEM-503-1702159</v>
      </c>
      <c r="B425" s="940" t="s">
        <v>9631</v>
      </c>
      <c r="C425" s="2171"/>
      <c r="D425" s="2186"/>
      <c r="E425" s="2175"/>
      <c r="F425" s="938">
        <v>26</v>
      </c>
      <c r="G425" s="2179"/>
      <c r="H425" s="939">
        <f t="shared" si="25"/>
        <v>5677.7280000000001</v>
      </c>
      <c r="I425" s="1985">
        <v>6664</v>
      </c>
      <c r="J425" s="1985">
        <v>7097.16</v>
      </c>
    </row>
    <row r="426" spans="1:10" ht="18">
      <c r="A426" s="940" t="str">
        <f t="shared" si="28"/>
        <v>PODEM-503-1702191</v>
      </c>
      <c r="B426" s="940" t="s">
        <v>9632</v>
      </c>
      <c r="C426" s="2180" t="s">
        <v>9539</v>
      </c>
      <c r="D426" s="2186"/>
      <c r="E426" s="2192" t="s">
        <v>9539</v>
      </c>
      <c r="F426" s="1988">
        <v>10</v>
      </c>
      <c r="G426" s="2178" t="s">
        <v>11364</v>
      </c>
      <c r="H426" s="939">
        <f t="shared" si="25"/>
        <v>6197.4480000000003</v>
      </c>
      <c r="I426" s="1984">
        <v>7274</v>
      </c>
      <c r="J426" s="1984">
        <v>7746.8099999999995</v>
      </c>
    </row>
    <row r="427" spans="1:10" ht="18">
      <c r="A427" s="940" t="str">
        <f t="shared" si="28"/>
        <v>PODEM-503-1702192</v>
      </c>
      <c r="B427" s="940" t="s">
        <v>9633</v>
      </c>
      <c r="C427" s="2180"/>
      <c r="D427" s="2186"/>
      <c r="E427" s="2194"/>
      <c r="F427" s="938">
        <v>14</v>
      </c>
      <c r="G427" s="2178"/>
      <c r="H427" s="939">
        <f t="shared" si="25"/>
        <v>6272.424</v>
      </c>
      <c r="I427" s="1984">
        <v>7362</v>
      </c>
      <c r="J427" s="1984">
        <v>7840.53</v>
      </c>
    </row>
    <row r="428" spans="1:10" ht="18">
      <c r="A428" s="940" t="str">
        <f t="shared" si="28"/>
        <v>PODEM-503-1702193</v>
      </c>
      <c r="B428" s="940" t="s">
        <v>9634</v>
      </c>
      <c r="C428" s="2171"/>
      <c r="D428" s="2186"/>
      <c r="E428" s="2194"/>
      <c r="F428" s="938">
        <v>20</v>
      </c>
      <c r="G428" s="2178"/>
      <c r="H428" s="939">
        <f t="shared" si="25"/>
        <v>6455.6039999999994</v>
      </c>
      <c r="I428" s="1984">
        <v>7577</v>
      </c>
      <c r="J428" s="1984">
        <v>8069.5049999999992</v>
      </c>
    </row>
    <row r="429" spans="1:10" ht="18">
      <c r="A429" s="940" t="str">
        <f t="shared" si="28"/>
        <v>PODEM-503-1702194</v>
      </c>
      <c r="B429" s="940" t="s">
        <v>9635</v>
      </c>
      <c r="C429" s="2171"/>
      <c r="D429" s="2186"/>
      <c r="E429" s="2175"/>
      <c r="F429" s="938">
        <v>26</v>
      </c>
      <c r="G429" s="2179"/>
      <c r="H429" s="939">
        <f t="shared" si="25"/>
        <v>6672.0119999999997</v>
      </c>
      <c r="I429" s="1984">
        <v>7831</v>
      </c>
      <c r="J429" s="1984">
        <v>8340.0149999999994</v>
      </c>
    </row>
    <row r="430" spans="1:10" ht="18">
      <c r="A430" s="940" t="str">
        <f t="shared" si="28"/>
        <v>PODEM-505-1207704</v>
      </c>
      <c r="B430" s="940" t="s">
        <v>9636</v>
      </c>
      <c r="C430" s="2180" t="s">
        <v>9539</v>
      </c>
      <c r="D430" s="2186"/>
      <c r="E430" s="2192" t="s">
        <v>9539</v>
      </c>
      <c r="F430" s="1988">
        <v>10</v>
      </c>
      <c r="G430" s="2178" t="s">
        <v>9589</v>
      </c>
      <c r="H430" s="939">
        <f t="shared" si="25"/>
        <v>5888.1719999999996</v>
      </c>
      <c r="I430" s="1984">
        <v>6911</v>
      </c>
      <c r="J430" s="1984">
        <v>7360.2149999999992</v>
      </c>
    </row>
    <row r="431" spans="1:10" ht="18">
      <c r="A431" s="940" t="str">
        <f t="shared" si="28"/>
        <v>PODEM-505-1207705</v>
      </c>
      <c r="B431" s="940" t="s">
        <v>9637</v>
      </c>
      <c r="C431" s="2180"/>
      <c r="D431" s="2186"/>
      <c r="E431" s="2194"/>
      <c r="F431" s="938">
        <v>14</v>
      </c>
      <c r="G431" s="2178"/>
      <c r="H431" s="939">
        <f t="shared" si="25"/>
        <v>5978.4840000000004</v>
      </c>
      <c r="I431" s="1984">
        <v>7017</v>
      </c>
      <c r="J431" s="1984">
        <v>7473.1049999999996</v>
      </c>
    </row>
    <row r="432" spans="1:10" ht="18">
      <c r="A432" s="940" t="str">
        <f t="shared" si="28"/>
        <v>PODEM-505-1207706</v>
      </c>
      <c r="B432" s="940" t="s">
        <v>9638</v>
      </c>
      <c r="C432" s="2171"/>
      <c r="D432" s="2186"/>
      <c r="E432" s="2194"/>
      <c r="F432" s="938">
        <v>20</v>
      </c>
      <c r="G432" s="2178"/>
      <c r="H432" s="939">
        <f t="shared" si="25"/>
        <v>6134.4000000000005</v>
      </c>
      <c r="I432" s="1984">
        <v>7200</v>
      </c>
      <c r="J432" s="1984">
        <v>7668</v>
      </c>
    </row>
    <row r="433" spans="1:10" ht="18.75" thickBot="1">
      <c r="A433" s="1994" t="str">
        <f t="shared" si="28"/>
        <v>PODEM-505-1207707</v>
      </c>
      <c r="B433" s="941" t="s">
        <v>9639</v>
      </c>
      <c r="C433" s="2182"/>
      <c r="D433" s="2187"/>
      <c r="E433" s="2195"/>
      <c r="F433" s="942">
        <v>26</v>
      </c>
      <c r="G433" s="2184"/>
      <c r="H433" s="943">
        <f t="shared" si="25"/>
        <v>6425.7839999999997</v>
      </c>
      <c r="I433" s="1993">
        <v>7542</v>
      </c>
      <c r="J433" s="1993">
        <v>8032.23</v>
      </c>
    </row>
    <row r="434" spans="1:10" ht="18">
      <c r="A434" s="1980" t="str">
        <f t="shared" ref="A434:A457" si="29">_xlfn.CONCAT("PODEM-",B434)</f>
        <v>PODEM-503-1704186</v>
      </c>
      <c r="B434" s="1980" t="s">
        <v>9956</v>
      </c>
      <c r="C434" s="2170" t="s">
        <v>9901</v>
      </c>
      <c r="D434" s="2185">
        <v>5000</v>
      </c>
      <c r="E434" s="2193" t="s">
        <v>9603</v>
      </c>
      <c r="F434" s="1981">
        <v>10</v>
      </c>
      <c r="G434" s="2177" t="s">
        <v>11362</v>
      </c>
      <c r="H434" s="1982">
        <f t="shared" si="25"/>
        <v>4761.8280000000004</v>
      </c>
      <c r="I434" s="1983">
        <v>5589</v>
      </c>
      <c r="J434" s="1983">
        <v>5952.2849999999999</v>
      </c>
    </row>
    <row r="435" spans="1:10" ht="18">
      <c r="A435" s="940" t="str">
        <f t="shared" si="29"/>
        <v>PODEM-503-1704187</v>
      </c>
      <c r="B435" s="940" t="s">
        <v>9957</v>
      </c>
      <c r="C435" s="2171"/>
      <c r="D435" s="2186"/>
      <c r="E435" s="2194"/>
      <c r="F435" s="938">
        <v>14</v>
      </c>
      <c r="G435" s="2178"/>
      <c r="H435" s="939">
        <f t="shared" si="25"/>
        <v>4851.2879999999996</v>
      </c>
      <c r="I435" s="1984">
        <v>5694</v>
      </c>
      <c r="J435" s="1984">
        <v>6064.11</v>
      </c>
    </row>
    <row r="436" spans="1:10" ht="18">
      <c r="A436" s="940" t="str">
        <f t="shared" si="29"/>
        <v>PODEM-503-1704188</v>
      </c>
      <c r="B436" s="940" t="s">
        <v>9958</v>
      </c>
      <c r="C436" s="2171"/>
      <c r="D436" s="2186"/>
      <c r="E436" s="2194"/>
      <c r="F436" s="938">
        <v>20</v>
      </c>
      <c r="G436" s="2179"/>
      <c r="H436" s="939">
        <f t="shared" si="25"/>
        <v>4985.0519999999997</v>
      </c>
      <c r="I436" s="1984">
        <v>5851</v>
      </c>
      <c r="J436" s="1984">
        <v>6231.3149999999996</v>
      </c>
    </row>
    <row r="437" spans="1:10" ht="18">
      <c r="A437" s="940" t="str">
        <f t="shared" si="29"/>
        <v>PODEM-503-1704189</v>
      </c>
      <c r="B437" s="940" t="s">
        <v>9959</v>
      </c>
      <c r="C437" s="2171"/>
      <c r="D437" s="2186"/>
      <c r="E437" s="2175"/>
      <c r="F437" s="938">
        <v>26</v>
      </c>
      <c r="G437" s="2179"/>
      <c r="H437" s="939">
        <f t="shared" si="25"/>
        <v>5158.8600000000006</v>
      </c>
      <c r="I437" s="1984">
        <v>6055</v>
      </c>
      <c r="J437" s="1984">
        <v>6448.5749999999998</v>
      </c>
    </row>
    <row r="438" spans="1:10" ht="18">
      <c r="A438" s="940" t="str">
        <f t="shared" si="29"/>
        <v>PODEM-503-1704190</v>
      </c>
      <c r="B438" s="940" t="s">
        <v>9960</v>
      </c>
      <c r="C438" s="2180" t="s">
        <v>9901</v>
      </c>
      <c r="D438" s="2186"/>
      <c r="E438" s="2192" t="s">
        <v>9603</v>
      </c>
      <c r="F438" s="1988">
        <v>10</v>
      </c>
      <c r="G438" s="2178" t="s">
        <v>11363</v>
      </c>
      <c r="H438" s="939">
        <f t="shared" si="25"/>
        <v>5853.24</v>
      </c>
      <c r="I438" s="1984">
        <v>6870</v>
      </c>
      <c r="J438" s="1984">
        <v>7316.5499999999993</v>
      </c>
    </row>
    <row r="439" spans="1:10" ht="18">
      <c r="A439" s="940" t="str">
        <f t="shared" si="29"/>
        <v>PODEM-503-1704191</v>
      </c>
      <c r="B439" s="940" t="s">
        <v>9961</v>
      </c>
      <c r="C439" s="2180"/>
      <c r="D439" s="2186"/>
      <c r="E439" s="2194"/>
      <c r="F439" s="938">
        <v>14</v>
      </c>
      <c r="G439" s="2178"/>
      <c r="H439" s="939">
        <f t="shared" si="25"/>
        <v>5946.1080000000002</v>
      </c>
      <c r="I439" s="1984">
        <v>6979</v>
      </c>
      <c r="J439" s="1984">
        <v>7432.6349999999993</v>
      </c>
    </row>
    <row r="440" spans="1:10" ht="18">
      <c r="A440" s="940" t="str">
        <f t="shared" si="29"/>
        <v>PODEM-503-1704192</v>
      </c>
      <c r="B440" s="940" t="s">
        <v>9962</v>
      </c>
      <c r="C440" s="2171"/>
      <c r="D440" s="2186"/>
      <c r="E440" s="2194"/>
      <c r="F440" s="938">
        <v>20</v>
      </c>
      <c r="G440" s="2178"/>
      <c r="H440" s="939">
        <f t="shared" si="25"/>
        <v>6082.4279999999999</v>
      </c>
      <c r="I440" s="1984">
        <v>7139</v>
      </c>
      <c r="J440" s="1984">
        <v>7603.0349999999999</v>
      </c>
    </row>
    <row r="441" spans="1:10" ht="18">
      <c r="A441" s="940" t="str">
        <f t="shared" si="29"/>
        <v>PODEM-503-1704193</v>
      </c>
      <c r="B441" s="940" t="s">
        <v>9963</v>
      </c>
      <c r="C441" s="2171"/>
      <c r="D441" s="2186"/>
      <c r="E441" s="2175"/>
      <c r="F441" s="938">
        <v>26</v>
      </c>
      <c r="G441" s="2179"/>
      <c r="H441" s="939">
        <f t="shared" si="25"/>
        <v>6263.9039999999995</v>
      </c>
      <c r="I441" s="1984">
        <v>7352</v>
      </c>
      <c r="J441" s="1984">
        <v>7829.8799999999992</v>
      </c>
    </row>
    <row r="442" spans="1:10" ht="18">
      <c r="A442" s="940" t="str">
        <f t="shared" si="29"/>
        <v>PODEM-503-1704194</v>
      </c>
      <c r="B442" s="940" t="s">
        <v>9964</v>
      </c>
      <c r="C442" s="2180" t="s">
        <v>9901</v>
      </c>
      <c r="D442" s="2186"/>
      <c r="E442" s="2192" t="s">
        <v>9603</v>
      </c>
      <c r="F442" s="1988">
        <v>10</v>
      </c>
      <c r="G442" s="2178" t="s">
        <v>11364</v>
      </c>
      <c r="H442" s="939">
        <f t="shared" si="25"/>
        <v>6672.0119999999997</v>
      </c>
      <c r="I442" s="1984">
        <v>7831</v>
      </c>
      <c r="J442" s="1984">
        <v>8340.0149999999994</v>
      </c>
    </row>
    <row r="443" spans="1:10" ht="18">
      <c r="A443" s="940" t="str">
        <f t="shared" si="29"/>
        <v>PODEM-503-1704195</v>
      </c>
      <c r="B443" s="940" t="s">
        <v>9965</v>
      </c>
      <c r="C443" s="2180"/>
      <c r="D443" s="2186"/>
      <c r="E443" s="2194"/>
      <c r="F443" s="938">
        <v>14</v>
      </c>
      <c r="G443" s="2178"/>
      <c r="H443" s="939">
        <f t="shared" si="25"/>
        <v>6784.4759999999997</v>
      </c>
      <c r="I443" s="1984">
        <v>7963</v>
      </c>
      <c r="J443" s="1984">
        <v>8480.5949999999993</v>
      </c>
    </row>
    <row r="444" spans="1:10" ht="18">
      <c r="A444" s="940" t="str">
        <f t="shared" si="29"/>
        <v>PODEM-503-1704196</v>
      </c>
      <c r="B444" s="940" t="s">
        <v>9966</v>
      </c>
      <c r="C444" s="2171"/>
      <c r="D444" s="2186"/>
      <c r="E444" s="2194"/>
      <c r="F444" s="938">
        <v>20</v>
      </c>
      <c r="G444" s="2178"/>
      <c r="H444" s="939">
        <f t="shared" si="25"/>
        <v>6860.3040000000001</v>
      </c>
      <c r="I444" s="1984">
        <v>8052</v>
      </c>
      <c r="J444" s="1984">
        <v>8575.3799999999992</v>
      </c>
    </row>
    <row r="445" spans="1:10" ht="18">
      <c r="A445" s="940" t="str">
        <f t="shared" si="29"/>
        <v>PODEM-503-1704197</v>
      </c>
      <c r="B445" s="940" t="s">
        <v>9967</v>
      </c>
      <c r="C445" s="2171"/>
      <c r="D445" s="2186"/>
      <c r="E445" s="2175"/>
      <c r="F445" s="938">
        <v>26</v>
      </c>
      <c r="G445" s="2179"/>
      <c r="H445" s="939">
        <f t="shared" si="25"/>
        <v>7044.3360000000002</v>
      </c>
      <c r="I445" s="1984">
        <v>8268</v>
      </c>
      <c r="J445" s="1984">
        <v>8805.42</v>
      </c>
    </row>
    <row r="446" spans="1:10" ht="18">
      <c r="A446" s="940" t="str">
        <f t="shared" si="29"/>
        <v>PODEM-505-1209214</v>
      </c>
      <c r="B446" s="940" t="s">
        <v>9968</v>
      </c>
      <c r="C446" s="2180" t="s">
        <v>9901</v>
      </c>
      <c r="D446" s="2186"/>
      <c r="E446" s="2192" t="s">
        <v>9603</v>
      </c>
      <c r="F446" s="1988">
        <v>10</v>
      </c>
      <c r="G446" s="2178" t="s">
        <v>9589</v>
      </c>
      <c r="H446" s="939">
        <f t="shared" si="25"/>
        <v>6474.348</v>
      </c>
      <c r="I446" s="1984">
        <v>7599</v>
      </c>
      <c r="J446" s="1984">
        <v>8092.9349999999995</v>
      </c>
    </row>
    <row r="447" spans="1:10" ht="18">
      <c r="A447" s="940" t="str">
        <f t="shared" si="29"/>
        <v>PODEM-505-1209215</v>
      </c>
      <c r="B447" s="940" t="s">
        <v>9969</v>
      </c>
      <c r="C447" s="2180"/>
      <c r="D447" s="2186"/>
      <c r="E447" s="2194"/>
      <c r="F447" s="938">
        <v>14</v>
      </c>
      <c r="G447" s="2178"/>
      <c r="H447" s="939">
        <f t="shared" si="25"/>
        <v>6565.5119999999997</v>
      </c>
      <c r="I447" s="1984">
        <v>7706</v>
      </c>
      <c r="J447" s="1984">
        <v>8206.89</v>
      </c>
    </row>
    <row r="448" spans="1:10" ht="18">
      <c r="A448" s="940" t="str">
        <f t="shared" si="29"/>
        <v>PODEM-505-1209216</v>
      </c>
      <c r="B448" s="940" t="s">
        <v>9970</v>
      </c>
      <c r="C448" s="2171"/>
      <c r="D448" s="2186"/>
      <c r="E448" s="2194"/>
      <c r="F448" s="938">
        <v>20</v>
      </c>
      <c r="G448" s="2178"/>
      <c r="H448" s="939">
        <f t="shared" si="25"/>
        <v>6720.576</v>
      </c>
      <c r="I448" s="1984">
        <v>7888</v>
      </c>
      <c r="J448" s="1984">
        <v>8400.7199999999993</v>
      </c>
    </row>
    <row r="449" spans="1:10" ht="18.75" thickBot="1">
      <c r="A449" s="1994" t="str">
        <f t="shared" si="29"/>
        <v>PODEM-505-1209217</v>
      </c>
      <c r="B449" s="941" t="s">
        <v>9971</v>
      </c>
      <c r="C449" s="2182"/>
      <c r="D449" s="2187"/>
      <c r="E449" s="2195"/>
      <c r="F449" s="942">
        <v>26</v>
      </c>
      <c r="G449" s="2184"/>
      <c r="H449" s="943">
        <f t="shared" si="25"/>
        <v>7012.8119999999999</v>
      </c>
      <c r="I449" s="1993">
        <v>8231</v>
      </c>
      <c r="J449" s="1993">
        <v>8766.0149999999994</v>
      </c>
    </row>
    <row r="450" spans="1:10" ht="18">
      <c r="A450" s="1980" t="str">
        <f t="shared" si="29"/>
        <v>PODEM-503-1703035</v>
      </c>
      <c r="B450" s="1980" t="s">
        <v>9972</v>
      </c>
      <c r="C450" s="2170" t="s">
        <v>9603</v>
      </c>
      <c r="D450" s="2185">
        <v>5000</v>
      </c>
      <c r="E450" s="2193" t="s">
        <v>9603</v>
      </c>
      <c r="F450" s="1981">
        <v>10</v>
      </c>
      <c r="G450" s="2177" t="s">
        <v>11362</v>
      </c>
      <c r="H450" s="1982">
        <f t="shared" si="25"/>
        <v>5672.616</v>
      </c>
      <c r="I450" s="1983">
        <v>6658</v>
      </c>
      <c r="J450" s="1983">
        <v>7090.7699999999995</v>
      </c>
    </row>
    <row r="451" spans="1:10" ht="18">
      <c r="A451" s="940" t="str">
        <f t="shared" si="29"/>
        <v>PODEM-503-1703036</v>
      </c>
      <c r="B451" s="940" t="s">
        <v>9973</v>
      </c>
      <c r="C451" s="2171"/>
      <c r="D451" s="2186"/>
      <c r="E451" s="2194"/>
      <c r="F451" s="938">
        <v>14</v>
      </c>
      <c r="G451" s="2178"/>
      <c r="H451" s="939">
        <f t="shared" si="25"/>
        <v>5791.0439999999999</v>
      </c>
      <c r="I451" s="1984">
        <v>6797</v>
      </c>
      <c r="J451" s="1984">
        <v>7238.8049999999994</v>
      </c>
    </row>
    <row r="452" spans="1:10" ht="18">
      <c r="A452" s="940" t="str">
        <f t="shared" si="29"/>
        <v>PODEM-503-1703037</v>
      </c>
      <c r="B452" s="940" t="s">
        <v>9974</v>
      </c>
      <c r="C452" s="2171"/>
      <c r="D452" s="2186"/>
      <c r="E452" s="2194"/>
      <c r="F452" s="938">
        <v>20</v>
      </c>
      <c r="G452" s="2179"/>
      <c r="H452" s="939">
        <f t="shared" si="25"/>
        <v>6260.4960000000001</v>
      </c>
      <c r="I452" s="1984">
        <v>7348</v>
      </c>
      <c r="J452" s="1984">
        <v>7825.62</v>
      </c>
    </row>
    <row r="453" spans="1:10" ht="18">
      <c r="A453" s="940" t="str">
        <f t="shared" si="29"/>
        <v>PODEM-503-1703038</v>
      </c>
      <c r="B453" s="940" t="s">
        <v>9975</v>
      </c>
      <c r="C453" s="2171"/>
      <c r="D453" s="2186"/>
      <c r="E453" s="2175"/>
      <c r="F453" s="938">
        <v>26</v>
      </c>
      <c r="G453" s="2179"/>
      <c r="H453" s="939">
        <f t="shared" si="25"/>
        <v>6796.4039999999995</v>
      </c>
      <c r="I453" s="1984">
        <v>7977</v>
      </c>
      <c r="J453" s="1984">
        <v>8495.5049999999992</v>
      </c>
    </row>
    <row r="454" spans="1:10" ht="18">
      <c r="A454" s="940" t="str">
        <f t="shared" si="29"/>
        <v>PODEM-503-1703099</v>
      </c>
      <c r="B454" s="940" t="s">
        <v>9976</v>
      </c>
      <c r="C454" s="2180" t="s">
        <v>9603</v>
      </c>
      <c r="D454" s="2186"/>
      <c r="E454" s="2192" t="s">
        <v>9603</v>
      </c>
      <c r="F454" s="1988">
        <v>10</v>
      </c>
      <c r="G454" s="2178" t="s">
        <v>11363</v>
      </c>
      <c r="H454" s="939">
        <f t="shared" ref="H454:H517" si="30">J454*0.8</f>
        <v>7822.2119999999995</v>
      </c>
      <c r="I454" s="1984">
        <v>9181</v>
      </c>
      <c r="J454" s="1984">
        <v>9777.7649999999994</v>
      </c>
    </row>
    <row r="455" spans="1:10" ht="18">
      <c r="A455" s="940" t="str">
        <f t="shared" si="29"/>
        <v>PODEM-503-1703100</v>
      </c>
      <c r="B455" s="940" t="s">
        <v>9977</v>
      </c>
      <c r="C455" s="2180"/>
      <c r="D455" s="2186"/>
      <c r="E455" s="2194"/>
      <c r="F455" s="938">
        <v>14</v>
      </c>
      <c r="G455" s="2178"/>
      <c r="H455" s="939">
        <f t="shared" si="30"/>
        <v>8082.9239999999991</v>
      </c>
      <c r="I455" s="1984">
        <v>9487</v>
      </c>
      <c r="J455" s="1984">
        <v>10103.654999999999</v>
      </c>
    </row>
    <row r="456" spans="1:10" ht="18">
      <c r="A456" s="940" t="str">
        <f t="shared" si="29"/>
        <v>PODEM-503-1703101</v>
      </c>
      <c r="B456" s="940" t="s">
        <v>9978</v>
      </c>
      <c r="C456" s="2171"/>
      <c r="D456" s="2186"/>
      <c r="E456" s="2194"/>
      <c r="F456" s="938">
        <v>20</v>
      </c>
      <c r="G456" s="2178"/>
      <c r="H456" s="939">
        <f t="shared" si="30"/>
        <v>8446.728000000001</v>
      </c>
      <c r="I456" s="1984">
        <v>9914</v>
      </c>
      <c r="J456" s="1984">
        <v>10558.41</v>
      </c>
    </row>
    <row r="457" spans="1:10" ht="18.75" thickBot="1">
      <c r="A457" s="940" t="str">
        <f t="shared" si="29"/>
        <v>PODEM-503-1703102</v>
      </c>
      <c r="B457" s="940" t="s">
        <v>9979</v>
      </c>
      <c r="C457" s="2171"/>
      <c r="D457" s="2186"/>
      <c r="E457" s="2175"/>
      <c r="F457" s="938">
        <v>26</v>
      </c>
      <c r="G457" s="2179"/>
      <c r="H457" s="939">
        <f t="shared" si="30"/>
        <v>8813.94</v>
      </c>
      <c r="I457" s="1984">
        <v>10345</v>
      </c>
      <c r="J457" s="1984">
        <v>11017.424999999999</v>
      </c>
    </row>
    <row r="458" spans="1:10" ht="18">
      <c r="A458" s="1980" t="str">
        <f t="shared" ref="A458:A469" si="31">_xlfn.CONCAT("PODEM-",B458)</f>
        <v>PODEM-503-1702134</v>
      </c>
      <c r="B458" s="1980" t="s">
        <v>9980</v>
      </c>
      <c r="C458" s="2170" t="s">
        <v>9827</v>
      </c>
      <c r="D458" s="2185">
        <v>6300</v>
      </c>
      <c r="E458" s="2196" t="s">
        <v>9564</v>
      </c>
      <c r="F458" s="1981">
        <v>7</v>
      </c>
      <c r="G458" s="2177" t="s">
        <v>11362</v>
      </c>
      <c r="H458" s="1982">
        <f t="shared" si="30"/>
        <v>3662.7479999999996</v>
      </c>
      <c r="I458" s="1983">
        <v>4299</v>
      </c>
      <c r="J458" s="1983">
        <v>4578.4349999999995</v>
      </c>
    </row>
    <row r="459" spans="1:10" ht="18">
      <c r="A459" s="940" t="str">
        <f t="shared" si="31"/>
        <v>PODEM-503-1702135</v>
      </c>
      <c r="B459" s="940" t="s">
        <v>9981</v>
      </c>
      <c r="C459" s="2171"/>
      <c r="D459" s="2186"/>
      <c r="E459" s="2176"/>
      <c r="F459" s="938">
        <v>10</v>
      </c>
      <c r="G459" s="2178"/>
      <c r="H459" s="939">
        <f t="shared" si="30"/>
        <v>3776.0640000000003</v>
      </c>
      <c r="I459" s="1984">
        <v>4432</v>
      </c>
      <c r="J459" s="1984">
        <v>4720.08</v>
      </c>
    </row>
    <row r="460" spans="1:10" ht="18">
      <c r="A460" s="940" t="str">
        <f t="shared" si="31"/>
        <v>PODEM-503-1702136</v>
      </c>
      <c r="B460" s="940" t="s">
        <v>9982</v>
      </c>
      <c r="C460" s="2171"/>
      <c r="D460" s="2186"/>
      <c r="E460" s="2176"/>
      <c r="F460" s="938">
        <v>13</v>
      </c>
      <c r="G460" s="2179"/>
      <c r="H460" s="939">
        <f t="shared" si="30"/>
        <v>3935.3879999999999</v>
      </c>
      <c r="I460" s="1984">
        <v>4619</v>
      </c>
      <c r="J460" s="1984">
        <v>4919.2349999999997</v>
      </c>
    </row>
    <row r="461" spans="1:10" ht="18">
      <c r="A461" s="940" t="str">
        <f t="shared" si="31"/>
        <v>PODEM-503-1702169</v>
      </c>
      <c r="B461" s="940" t="s">
        <v>9983</v>
      </c>
      <c r="C461" s="2180" t="s">
        <v>9827</v>
      </c>
      <c r="D461" s="2186"/>
      <c r="E461" s="2176" t="s">
        <v>9564</v>
      </c>
      <c r="F461" s="1988">
        <v>7</v>
      </c>
      <c r="G461" s="2178" t="s">
        <v>11363</v>
      </c>
      <c r="H461" s="939">
        <f t="shared" si="30"/>
        <v>4436.3640000000005</v>
      </c>
      <c r="I461" s="1984">
        <v>5207</v>
      </c>
      <c r="J461" s="1984">
        <v>5545.4549999999999</v>
      </c>
    </row>
    <row r="462" spans="1:10" ht="18">
      <c r="A462" s="940" t="str">
        <f t="shared" si="31"/>
        <v>PODEM-503-1702170</v>
      </c>
      <c r="B462" s="940" t="s">
        <v>9984</v>
      </c>
      <c r="C462" s="2171"/>
      <c r="D462" s="2186"/>
      <c r="E462" s="2176"/>
      <c r="F462" s="938">
        <v>10</v>
      </c>
      <c r="G462" s="2178"/>
      <c r="H462" s="939">
        <f t="shared" si="30"/>
        <v>4534.3440000000001</v>
      </c>
      <c r="I462" s="1984">
        <v>5322</v>
      </c>
      <c r="J462" s="1984">
        <v>5667.9299999999994</v>
      </c>
    </row>
    <row r="463" spans="1:10" ht="18">
      <c r="A463" s="940" t="str">
        <f t="shared" si="31"/>
        <v>PODEM-503-1702171</v>
      </c>
      <c r="B463" s="940" t="s">
        <v>9985</v>
      </c>
      <c r="C463" s="2171"/>
      <c r="D463" s="2186"/>
      <c r="E463" s="2176"/>
      <c r="F463" s="938">
        <v>13</v>
      </c>
      <c r="G463" s="2179"/>
      <c r="H463" s="939">
        <f t="shared" si="30"/>
        <v>5008.0560000000005</v>
      </c>
      <c r="I463" s="1984">
        <v>5878</v>
      </c>
      <c r="J463" s="1984">
        <v>6260.07</v>
      </c>
    </row>
    <row r="464" spans="1:10" ht="18">
      <c r="A464" s="940" t="str">
        <f t="shared" si="31"/>
        <v>PODEM-503-1702204</v>
      </c>
      <c r="B464" s="940" t="s">
        <v>9986</v>
      </c>
      <c r="C464" s="2180" t="s">
        <v>9827</v>
      </c>
      <c r="D464" s="2186"/>
      <c r="E464" s="2176" t="s">
        <v>9564</v>
      </c>
      <c r="F464" s="1988">
        <v>7</v>
      </c>
      <c r="G464" s="2178" t="s">
        <v>11364</v>
      </c>
      <c r="H464" s="939">
        <f t="shared" si="30"/>
        <v>5100.0720000000001</v>
      </c>
      <c r="I464" s="1984">
        <v>5986</v>
      </c>
      <c r="J464" s="1984">
        <v>6375.0899999999992</v>
      </c>
    </row>
    <row r="465" spans="1:10" ht="18">
      <c r="A465" s="940" t="str">
        <f t="shared" si="31"/>
        <v>PODEM-503-1702205</v>
      </c>
      <c r="B465" s="940" t="s">
        <v>9987</v>
      </c>
      <c r="C465" s="2171"/>
      <c r="D465" s="2186"/>
      <c r="E465" s="2176"/>
      <c r="F465" s="938">
        <v>10</v>
      </c>
      <c r="G465" s="2178"/>
      <c r="H465" s="939">
        <f t="shared" si="30"/>
        <v>5229.576</v>
      </c>
      <c r="I465" s="1984">
        <v>6138</v>
      </c>
      <c r="J465" s="1984">
        <v>6536.9699999999993</v>
      </c>
    </row>
    <row r="466" spans="1:10" ht="18">
      <c r="A466" s="940" t="str">
        <f t="shared" si="31"/>
        <v>PODEM-503-1702206</v>
      </c>
      <c r="B466" s="940" t="s">
        <v>9988</v>
      </c>
      <c r="C466" s="2171"/>
      <c r="D466" s="2186"/>
      <c r="E466" s="2176"/>
      <c r="F466" s="938">
        <v>13</v>
      </c>
      <c r="G466" s="2179"/>
      <c r="H466" s="939">
        <f t="shared" si="30"/>
        <v>5384.6399999999994</v>
      </c>
      <c r="I466" s="1984">
        <v>6320</v>
      </c>
      <c r="J466" s="1984">
        <v>6730.7999999999993</v>
      </c>
    </row>
    <row r="467" spans="1:10" ht="18">
      <c r="A467" s="940" t="str">
        <f t="shared" si="31"/>
        <v>PODEM-505-1207708</v>
      </c>
      <c r="B467" s="940" t="s">
        <v>9989</v>
      </c>
      <c r="C467" s="2180" t="s">
        <v>9827</v>
      </c>
      <c r="D467" s="2186"/>
      <c r="E467" s="2176" t="s">
        <v>9564</v>
      </c>
      <c r="F467" s="1988">
        <v>7</v>
      </c>
      <c r="G467" s="2178" t="s">
        <v>9589</v>
      </c>
      <c r="H467" s="939">
        <f t="shared" si="30"/>
        <v>5419.5720000000001</v>
      </c>
      <c r="I467" s="1984">
        <v>6361</v>
      </c>
      <c r="J467" s="1984">
        <v>6774.4649999999992</v>
      </c>
    </row>
    <row r="468" spans="1:10" ht="18">
      <c r="A468" s="940" t="str">
        <f t="shared" si="31"/>
        <v>PODEM-505-1207216</v>
      </c>
      <c r="B468" s="940" t="s">
        <v>9990</v>
      </c>
      <c r="C468" s="2171"/>
      <c r="D468" s="2186"/>
      <c r="E468" s="2176"/>
      <c r="F468" s="938">
        <v>10</v>
      </c>
      <c r="G468" s="2178"/>
      <c r="H468" s="939">
        <f t="shared" si="30"/>
        <v>6590.22</v>
      </c>
      <c r="I468" s="1984">
        <v>7735</v>
      </c>
      <c r="J468" s="1984">
        <v>8237.7749999999996</v>
      </c>
    </row>
    <row r="469" spans="1:10" ht="18.75" thickBot="1">
      <c r="A469" s="1994" t="str">
        <f t="shared" si="31"/>
        <v>PODEM-505-1703284</v>
      </c>
      <c r="B469" s="941" t="s">
        <v>9991</v>
      </c>
      <c r="C469" s="2182"/>
      <c r="D469" s="2187"/>
      <c r="E469" s="2183"/>
      <c r="F469" s="942">
        <v>13</v>
      </c>
      <c r="G469" s="2184"/>
      <c r="H469" s="943">
        <f t="shared" si="30"/>
        <v>6214.4880000000003</v>
      </c>
      <c r="I469" s="1993">
        <v>7294</v>
      </c>
      <c r="J469" s="1993">
        <v>7768.11</v>
      </c>
    </row>
    <row r="470" spans="1:10" ht="18">
      <c r="A470" s="1980" t="str">
        <f t="shared" ref="A470:A481" si="32">_xlfn.CONCAT("PODEM-",B470)</f>
        <v>PODEM-503-1704198</v>
      </c>
      <c r="B470" s="1980" t="s">
        <v>9992</v>
      </c>
      <c r="C470" s="2170" t="s">
        <v>9844</v>
      </c>
      <c r="D470" s="2185">
        <v>6300</v>
      </c>
      <c r="E470" s="2196" t="s">
        <v>9756</v>
      </c>
      <c r="F470" s="1981">
        <v>7</v>
      </c>
      <c r="G470" s="2177" t="s">
        <v>11362</v>
      </c>
      <c r="H470" s="1982">
        <f t="shared" si="30"/>
        <v>4199.5079999999998</v>
      </c>
      <c r="I470" s="1983">
        <v>4929</v>
      </c>
      <c r="J470" s="1983">
        <v>5249.3849999999993</v>
      </c>
    </row>
    <row r="471" spans="1:10" ht="18">
      <c r="A471" s="940" t="str">
        <f t="shared" si="32"/>
        <v>PODEM-503-1704199</v>
      </c>
      <c r="B471" s="940" t="s">
        <v>9993</v>
      </c>
      <c r="C471" s="2171"/>
      <c r="D471" s="2186"/>
      <c r="E471" s="2176"/>
      <c r="F471" s="938">
        <v>10</v>
      </c>
      <c r="G471" s="2178"/>
      <c r="H471" s="939">
        <f t="shared" si="30"/>
        <v>4309.4160000000002</v>
      </c>
      <c r="I471" s="1984">
        <v>5058</v>
      </c>
      <c r="J471" s="1984">
        <v>5386.7699999999995</v>
      </c>
    </row>
    <row r="472" spans="1:10" ht="18">
      <c r="A472" s="940" t="str">
        <f t="shared" si="32"/>
        <v>PODEM-503-1704200</v>
      </c>
      <c r="B472" s="940" t="s">
        <v>9994</v>
      </c>
      <c r="C472" s="2171"/>
      <c r="D472" s="2186"/>
      <c r="E472" s="2176"/>
      <c r="F472" s="938">
        <v>13</v>
      </c>
      <c r="G472" s="2179"/>
      <c r="H472" s="939">
        <f t="shared" si="30"/>
        <v>4463.6279999999997</v>
      </c>
      <c r="I472" s="1984">
        <v>5239</v>
      </c>
      <c r="J472" s="1984">
        <v>5579.5349999999999</v>
      </c>
    </row>
    <row r="473" spans="1:10" ht="18">
      <c r="A473" s="940" t="str">
        <f t="shared" si="32"/>
        <v>PODEM-503-1704201</v>
      </c>
      <c r="B473" s="940" t="s">
        <v>9995</v>
      </c>
      <c r="C473" s="2180" t="s">
        <v>9844</v>
      </c>
      <c r="D473" s="2186"/>
      <c r="E473" s="2176" t="s">
        <v>9756</v>
      </c>
      <c r="F473" s="1988">
        <v>7</v>
      </c>
      <c r="G473" s="2178" t="s">
        <v>11363</v>
      </c>
      <c r="H473" s="939">
        <f t="shared" si="30"/>
        <v>4957.7880000000005</v>
      </c>
      <c r="I473" s="1984">
        <v>5819</v>
      </c>
      <c r="J473" s="1984">
        <v>6197.2349999999997</v>
      </c>
    </row>
    <row r="474" spans="1:10" ht="18">
      <c r="A474" s="940" t="str">
        <f t="shared" si="32"/>
        <v>PODEM-503-1704202</v>
      </c>
      <c r="B474" s="940" t="s">
        <v>9996</v>
      </c>
      <c r="C474" s="2171"/>
      <c r="D474" s="2186"/>
      <c r="E474" s="2176"/>
      <c r="F474" s="938">
        <v>10</v>
      </c>
      <c r="G474" s="2178"/>
      <c r="H474" s="939">
        <f t="shared" si="30"/>
        <v>5051.5079999999998</v>
      </c>
      <c r="I474" s="1984">
        <v>5929</v>
      </c>
      <c r="J474" s="1984">
        <v>6314.3849999999993</v>
      </c>
    </row>
    <row r="475" spans="1:10" ht="18">
      <c r="A475" s="940" t="str">
        <f t="shared" si="32"/>
        <v>PODEM-503-1704203</v>
      </c>
      <c r="B475" s="940" t="s">
        <v>9997</v>
      </c>
      <c r="C475" s="2171"/>
      <c r="D475" s="2186"/>
      <c r="E475" s="2176"/>
      <c r="F475" s="938">
        <v>13</v>
      </c>
      <c r="G475" s="2179"/>
      <c r="H475" s="939">
        <f t="shared" si="30"/>
        <v>5299.44</v>
      </c>
      <c r="I475" s="1984">
        <v>6220</v>
      </c>
      <c r="J475" s="1984">
        <v>6624.2999999999993</v>
      </c>
    </row>
    <row r="476" spans="1:10" ht="18">
      <c r="A476" s="940" t="str">
        <f t="shared" si="32"/>
        <v>PODEM-503-1704204</v>
      </c>
      <c r="B476" s="940" t="s">
        <v>9998</v>
      </c>
      <c r="C476" s="2180" t="s">
        <v>9844</v>
      </c>
      <c r="D476" s="2186"/>
      <c r="E476" s="2176" t="s">
        <v>9756</v>
      </c>
      <c r="F476" s="1988">
        <v>7</v>
      </c>
      <c r="G476" s="2178" t="s">
        <v>11364</v>
      </c>
      <c r="H476" s="939">
        <f t="shared" si="30"/>
        <v>5608.7160000000003</v>
      </c>
      <c r="I476" s="1984">
        <v>6583</v>
      </c>
      <c r="J476" s="1984">
        <v>7010.8949999999995</v>
      </c>
    </row>
    <row r="477" spans="1:10" ht="18">
      <c r="A477" s="940" t="str">
        <f t="shared" si="32"/>
        <v>PODEM-503-1704205</v>
      </c>
      <c r="B477" s="940" t="s">
        <v>9999</v>
      </c>
      <c r="C477" s="2171"/>
      <c r="D477" s="2186"/>
      <c r="E477" s="2176"/>
      <c r="F477" s="938">
        <v>10</v>
      </c>
      <c r="G477" s="2178"/>
      <c r="H477" s="939">
        <f t="shared" si="30"/>
        <v>5735.6640000000007</v>
      </c>
      <c r="I477" s="1984">
        <v>6732</v>
      </c>
      <c r="J477" s="1984">
        <v>7169.58</v>
      </c>
    </row>
    <row r="478" spans="1:10" ht="18">
      <c r="A478" s="940" t="str">
        <f t="shared" si="32"/>
        <v>PODEM-503-1704206</v>
      </c>
      <c r="B478" s="940" t="s">
        <v>10000</v>
      </c>
      <c r="C478" s="2171"/>
      <c r="D478" s="2186"/>
      <c r="E478" s="2176"/>
      <c r="F478" s="938">
        <v>13</v>
      </c>
      <c r="G478" s="2179"/>
      <c r="H478" s="939">
        <f t="shared" si="30"/>
        <v>5888.1719999999996</v>
      </c>
      <c r="I478" s="1984">
        <v>6911</v>
      </c>
      <c r="J478" s="1984">
        <v>7360.2149999999992</v>
      </c>
    </row>
    <row r="479" spans="1:10" ht="18">
      <c r="A479" s="940" t="str">
        <f t="shared" si="32"/>
        <v>PODEM-505-1209218</v>
      </c>
      <c r="B479" s="940" t="s">
        <v>10001</v>
      </c>
      <c r="C479" s="2180" t="s">
        <v>9844</v>
      </c>
      <c r="D479" s="2186"/>
      <c r="E479" s="2176" t="s">
        <v>9756</v>
      </c>
      <c r="F479" s="1988">
        <v>7</v>
      </c>
      <c r="G479" s="2178" t="s">
        <v>9589</v>
      </c>
      <c r="H479" s="939">
        <f t="shared" si="30"/>
        <v>5921.4000000000005</v>
      </c>
      <c r="I479" s="1984">
        <v>6950</v>
      </c>
      <c r="J479" s="1984">
        <v>7401.75</v>
      </c>
    </row>
    <row r="480" spans="1:10" ht="18">
      <c r="A480" s="940" t="str">
        <f t="shared" si="32"/>
        <v>PODEM-505-1209219</v>
      </c>
      <c r="B480" s="940" t="s">
        <v>10002</v>
      </c>
      <c r="C480" s="2171"/>
      <c r="D480" s="2186"/>
      <c r="E480" s="2176"/>
      <c r="F480" s="938">
        <v>10</v>
      </c>
      <c r="G480" s="2178"/>
      <c r="H480" s="939">
        <f t="shared" si="30"/>
        <v>6029.6039999999994</v>
      </c>
      <c r="I480" s="1984">
        <v>7077</v>
      </c>
      <c r="J480" s="1984">
        <v>7537.0049999999992</v>
      </c>
    </row>
    <row r="481" spans="1:10" ht="18.75" thickBot="1">
      <c r="A481" s="1994" t="str">
        <f t="shared" si="32"/>
        <v>PODEM-505-1209220</v>
      </c>
      <c r="B481" s="941" t="s">
        <v>10003</v>
      </c>
      <c r="C481" s="2182"/>
      <c r="D481" s="2187"/>
      <c r="E481" s="2183"/>
      <c r="F481" s="942">
        <v>13</v>
      </c>
      <c r="G481" s="2184"/>
      <c r="H481" s="943">
        <f t="shared" si="30"/>
        <v>6208.5240000000003</v>
      </c>
      <c r="I481" s="1993">
        <v>7287</v>
      </c>
      <c r="J481" s="1993">
        <v>7760.6549999999997</v>
      </c>
    </row>
    <row r="482" spans="1:10" ht="18">
      <c r="A482" s="1980" t="str">
        <f t="shared" si="12"/>
        <v>PODEM-503-1704207</v>
      </c>
      <c r="B482" s="1980" t="s">
        <v>9640</v>
      </c>
      <c r="C482" s="2170" t="s">
        <v>9539</v>
      </c>
      <c r="D482" s="2185">
        <v>8000</v>
      </c>
      <c r="E482" s="2196" t="s">
        <v>9564</v>
      </c>
      <c r="F482" s="1981">
        <v>7</v>
      </c>
      <c r="G482" s="2177" t="s">
        <v>11362</v>
      </c>
      <c r="H482" s="1982">
        <f t="shared" si="30"/>
        <v>4806.1320000000005</v>
      </c>
      <c r="I482" s="1983">
        <v>5641</v>
      </c>
      <c r="J482" s="1983">
        <v>6007.665</v>
      </c>
    </row>
    <row r="483" spans="1:10" ht="18">
      <c r="A483" s="940" t="str">
        <f t="shared" ref="A483:A668" si="33">_xlfn.CONCAT("PODEM-",B483)</f>
        <v>PODEM-503-1704208</v>
      </c>
      <c r="B483" s="940" t="s">
        <v>9641</v>
      </c>
      <c r="C483" s="2171"/>
      <c r="D483" s="2186"/>
      <c r="E483" s="2176"/>
      <c r="F483" s="938">
        <v>10</v>
      </c>
      <c r="G483" s="2178"/>
      <c r="H483" s="939">
        <f t="shared" si="30"/>
        <v>4940.7479999999996</v>
      </c>
      <c r="I483" s="1984">
        <v>5799</v>
      </c>
      <c r="J483" s="1984">
        <v>6175.9349999999995</v>
      </c>
    </row>
    <row r="484" spans="1:10" ht="18">
      <c r="A484" s="940" t="str">
        <f t="shared" si="33"/>
        <v>PODEM-503-1704209</v>
      </c>
      <c r="B484" s="940" t="s">
        <v>9642</v>
      </c>
      <c r="C484" s="2171"/>
      <c r="D484" s="2186"/>
      <c r="E484" s="2176"/>
      <c r="F484" s="938">
        <v>13</v>
      </c>
      <c r="G484" s="2179"/>
      <c r="H484" s="939">
        <f t="shared" si="30"/>
        <v>5104.3320000000003</v>
      </c>
      <c r="I484" s="1984">
        <v>5991</v>
      </c>
      <c r="J484" s="1984">
        <v>6380.415</v>
      </c>
    </row>
    <row r="485" spans="1:10" ht="18">
      <c r="A485" s="940" t="str">
        <f t="shared" si="33"/>
        <v>PODEM-503-1704210</v>
      </c>
      <c r="B485" s="940" t="s">
        <v>9643</v>
      </c>
      <c r="C485" s="2180" t="s">
        <v>9539</v>
      </c>
      <c r="D485" s="2186"/>
      <c r="E485" s="2176" t="s">
        <v>9564</v>
      </c>
      <c r="F485" s="1988">
        <v>7</v>
      </c>
      <c r="G485" s="2178" t="s">
        <v>11363</v>
      </c>
      <c r="H485" s="939">
        <f t="shared" si="30"/>
        <v>6522.9120000000003</v>
      </c>
      <c r="I485" s="1984">
        <v>7656</v>
      </c>
      <c r="J485" s="1984">
        <v>8153.6399999999994</v>
      </c>
    </row>
    <row r="486" spans="1:10" ht="18">
      <c r="A486" s="940" t="str">
        <f t="shared" si="33"/>
        <v>PODEM-503-1704211</v>
      </c>
      <c r="B486" s="940" t="s">
        <v>9644</v>
      </c>
      <c r="C486" s="2171"/>
      <c r="D486" s="2186"/>
      <c r="E486" s="2176"/>
      <c r="F486" s="938">
        <v>10</v>
      </c>
      <c r="G486" s="2178"/>
      <c r="H486" s="939">
        <f t="shared" si="30"/>
        <v>6652.4160000000011</v>
      </c>
      <c r="I486" s="1984">
        <v>7808</v>
      </c>
      <c r="J486" s="1984">
        <v>8315.52</v>
      </c>
    </row>
    <row r="487" spans="1:10" ht="18">
      <c r="A487" s="940" t="str">
        <f t="shared" si="33"/>
        <v>PODEM-503-1704212</v>
      </c>
      <c r="B487" s="940" t="s">
        <v>9645</v>
      </c>
      <c r="C487" s="2171"/>
      <c r="D487" s="2186"/>
      <c r="E487" s="2176"/>
      <c r="F487" s="938">
        <v>13</v>
      </c>
      <c r="G487" s="2179"/>
      <c r="H487" s="939">
        <f t="shared" si="30"/>
        <v>6844.1160000000009</v>
      </c>
      <c r="I487" s="1985">
        <v>8033</v>
      </c>
      <c r="J487" s="1985">
        <v>8555.1450000000004</v>
      </c>
    </row>
    <row r="488" spans="1:10" ht="18">
      <c r="A488" s="940" t="str">
        <f t="shared" si="33"/>
        <v>PODEM-503-1704213</v>
      </c>
      <c r="B488" s="940" t="s">
        <v>9646</v>
      </c>
      <c r="C488" s="2180" t="s">
        <v>9539</v>
      </c>
      <c r="D488" s="2186"/>
      <c r="E488" s="2176" t="s">
        <v>9564</v>
      </c>
      <c r="F488" s="1988">
        <v>7</v>
      </c>
      <c r="G488" s="2178" t="s">
        <v>11364</v>
      </c>
      <c r="H488" s="939">
        <f t="shared" si="30"/>
        <v>7040.9279999999999</v>
      </c>
      <c r="I488" s="1984">
        <v>8264</v>
      </c>
      <c r="J488" s="1984">
        <v>8801.16</v>
      </c>
    </row>
    <row r="489" spans="1:10" ht="18">
      <c r="A489" s="940" t="str">
        <f t="shared" si="33"/>
        <v>PODEM-503-1704214</v>
      </c>
      <c r="B489" s="940" t="s">
        <v>9647</v>
      </c>
      <c r="C489" s="2171"/>
      <c r="D489" s="2186"/>
      <c r="E489" s="2176"/>
      <c r="F489" s="938">
        <v>10</v>
      </c>
      <c r="G489" s="2178"/>
      <c r="H489" s="939">
        <f t="shared" si="30"/>
        <v>7216.44</v>
      </c>
      <c r="I489" s="1984">
        <v>8470</v>
      </c>
      <c r="J489" s="1984">
        <v>9020.5499999999993</v>
      </c>
    </row>
    <row r="490" spans="1:10" ht="18">
      <c r="A490" s="940" t="str">
        <f t="shared" si="33"/>
        <v>PODEM-503-1704215</v>
      </c>
      <c r="B490" s="940" t="s">
        <v>9648</v>
      </c>
      <c r="C490" s="2171"/>
      <c r="D490" s="2186"/>
      <c r="E490" s="2176"/>
      <c r="F490" s="938">
        <v>13</v>
      </c>
      <c r="G490" s="2179"/>
      <c r="H490" s="939">
        <f t="shared" si="30"/>
        <v>7455.851999999999</v>
      </c>
      <c r="I490" s="1984">
        <v>8751</v>
      </c>
      <c r="J490" s="1984">
        <v>9319.8149999999987</v>
      </c>
    </row>
    <row r="491" spans="1:10" ht="18">
      <c r="A491" s="940" t="str">
        <f t="shared" si="33"/>
        <v>PODEM-505-1209221</v>
      </c>
      <c r="B491" s="940" t="s">
        <v>9649</v>
      </c>
      <c r="C491" s="2180" t="s">
        <v>9539</v>
      </c>
      <c r="D491" s="2186"/>
      <c r="E491" s="2176" t="s">
        <v>9564</v>
      </c>
      <c r="F491" s="1988">
        <v>7</v>
      </c>
      <c r="G491" s="2178" t="s">
        <v>9589</v>
      </c>
      <c r="H491" s="939">
        <f t="shared" si="30"/>
        <v>6821.9639999999999</v>
      </c>
      <c r="I491" s="1984">
        <v>8007</v>
      </c>
      <c r="J491" s="1984">
        <v>8527.4549999999999</v>
      </c>
    </row>
    <row r="492" spans="1:10" ht="18">
      <c r="A492" s="940" t="str">
        <f t="shared" si="33"/>
        <v>PODEM-505-1209222</v>
      </c>
      <c r="B492" s="940" t="s">
        <v>9650</v>
      </c>
      <c r="C492" s="2171"/>
      <c r="D492" s="2186"/>
      <c r="E492" s="2176"/>
      <c r="F492" s="938">
        <v>10</v>
      </c>
      <c r="G492" s="2178"/>
      <c r="H492" s="939">
        <f t="shared" si="30"/>
        <v>6983.844000000001</v>
      </c>
      <c r="I492" s="1984">
        <v>8197</v>
      </c>
      <c r="J492" s="1984">
        <v>8729.8050000000003</v>
      </c>
    </row>
    <row r="493" spans="1:10" ht="18.75" thickBot="1">
      <c r="A493" s="1994" t="str">
        <f t="shared" si="33"/>
        <v>PODEM-505-1209223</v>
      </c>
      <c r="B493" s="941" t="s">
        <v>9651</v>
      </c>
      <c r="C493" s="2182"/>
      <c r="D493" s="2187"/>
      <c r="E493" s="2183"/>
      <c r="F493" s="942">
        <v>13</v>
      </c>
      <c r="G493" s="2184"/>
      <c r="H493" s="943">
        <f t="shared" si="30"/>
        <v>7170.4319999999998</v>
      </c>
      <c r="I493" s="1993">
        <v>8416</v>
      </c>
      <c r="J493" s="1993">
        <v>8963.0399999999991</v>
      </c>
    </row>
    <row r="494" spans="1:10" ht="18">
      <c r="A494" s="1980" t="str">
        <f t="shared" si="33"/>
        <v>PODEM-503-1704216</v>
      </c>
      <c r="B494" s="1980" t="s">
        <v>10004</v>
      </c>
      <c r="C494" s="2170" t="s">
        <v>9901</v>
      </c>
      <c r="D494" s="2185">
        <v>8000</v>
      </c>
      <c r="E494" s="2196" t="s">
        <v>9756</v>
      </c>
      <c r="F494" s="1981">
        <v>7</v>
      </c>
      <c r="G494" s="2177" t="s">
        <v>11362</v>
      </c>
      <c r="H494" s="1982">
        <f t="shared" si="30"/>
        <v>5057.4719999999998</v>
      </c>
      <c r="I494" s="1983">
        <v>5936</v>
      </c>
      <c r="J494" s="1983">
        <v>6321.8399999999992</v>
      </c>
    </row>
    <row r="495" spans="1:10" ht="18">
      <c r="A495" s="940" t="str">
        <f t="shared" ref="A495:A531" si="34">_xlfn.CONCAT("PODEM-",B495)</f>
        <v>PODEM-503-1704217</v>
      </c>
      <c r="B495" s="940" t="s">
        <v>10005</v>
      </c>
      <c r="C495" s="2171"/>
      <c r="D495" s="2186"/>
      <c r="E495" s="2176"/>
      <c r="F495" s="938">
        <v>10</v>
      </c>
      <c r="G495" s="2178"/>
      <c r="H495" s="939">
        <f t="shared" si="30"/>
        <v>5201.46</v>
      </c>
      <c r="I495" s="1984">
        <v>6105</v>
      </c>
      <c r="J495" s="1984">
        <v>6501.8249999999998</v>
      </c>
    </row>
    <row r="496" spans="1:10" ht="18">
      <c r="A496" s="940" t="str">
        <f t="shared" si="34"/>
        <v>PODEM-503-1704218</v>
      </c>
      <c r="B496" s="940" t="s">
        <v>10006</v>
      </c>
      <c r="C496" s="2171"/>
      <c r="D496" s="2186"/>
      <c r="E496" s="2176"/>
      <c r="F496" s="938">
        <v>13</v>
      </c>
      <c r="G496" s="2179"/>
      <c r="H496" s="939">
        <f t="shared" si="30"/>
        <v>5373.5640000000003</v>
      </c>
      <c r="I496" s="1984">
        <v>6307</v>
      </c>
      <c r="J496" s="1984">
        <v>6716.9549999999999</v>
      </c>
    </row>
    <row r="497" spans="1:10" ht="18">
      <c r="A497" s="940" t="str">
        <f t="shared" si="34"/>
        <v>PODEM-503-1704219</v>
      </c>
      <c r="B497" s="940" t="s">
        <v>10007</v>
      </c>
      <c r="C497" s="2180" t="s">
        <v>9901</v>
      </c>
      <c r="D497" s="2186"/>
      <c r="E497" s="2176" t="s">
        <v>9756</v>
      </c>
      <c r="F497" s="1988">
        <v>7</v>
      </c>
      <c r="G497" s="2178" t="s">
        <v>11363</v>
      </c>
      <c r="H497" s="939">
        <f t="shared" si="30"/>
        <v>6866.268</v>
      </c>
      <c r="I497" s="1984">
        <v>8059</v>
      </c>
      <c r="J497" s="1984">
        <v>8582.8349999999991</v>
      </c>
    </row>
    <row r="498" spans="1:10" ht="18">
      <c r="A498" s="940" t="str">
        <f t="shared" si="34"/>
        <v>PODEM-503-1704220</v>
      </c>
      <c r="B498" s="940" t="s">
        <v>10008</v>
      </c>
      <c r="C498" s="2171"/>
      <c r="D498" s="2186"/>
      <c r="E498" s="2176"/>
      <c r="F498" s="938">
        <v>10</v>
      </c>
      <c r="G498" s="2178"/>
      <c r="H498" s="939">
        <f t="shared" si="30"/>
        <v>7001.7360000000008</v>
      </c>
      <c r="I498" s="1984">
        <v>8218</v>
      </c>
      <c r="J498" s="1984">
        <v>8752.17</v>
      </c>
    </row>
    <row r="499" spans="1:10" ht="18">
      <c r="A499" s="940" t="str">
        <f t="shared" si="34"/>
        <v>PODEM-503-1704221</v>
      </c>
      <c r="B499" s="940" t="s">
        <v>10009</v>
      </c>
      <c r="C499" s="2171"/>
      <c r="D499" s="2186"/>
      <c r="E499" s="2176"/>
      <c r="F499" s="938">
        <v>13</v>
      </c>
      <c r="G499" s="2179"/>
      <c r="H499" s="939">
        <f t="shared" si="30"/>
        <v>7204.5119999999997</v>
      </c>
      <c r="I499" s="1984">
        <v>8456</v>
      </c>
      <c r="J499" s="1984">
        <v>9005.64</v>
      </c>
    </row>
    <row r="500" spans="1:10" ht="18">
      <c r="A500" s="940" t="str">
        <f t="shared" si="34"/>
        <v>PODEM-503-1704222</v>
      </c>
      <c r="B500" s="940" t="s">
        <v>10010</v>
      </c>
      <c r="C500" s="2180" t="s">
        <v>9901</v>
      </c>
      <c r="D500" s="2186"/>
      <c r="E500" s="2176" t="s">
        <v>9756</v>
      </c>
      <c r="F500" s="1988">
        <v>7</v>
      </c>
      <c r="G500" s="2178" t="s">
        <v>11364</v>
      </c>
      <c r="H500" s="939">
        <f t="shared" si="30"/>
        <v>7410.6959999999999</v>
      </c>
      <c r="I500" s="1984">
        <v>8698</v>
      </c>
      <c r="J500" s="1984">
        <v>9263.369999999999</v>
      </c>
    </row>
    <row r="501" spans="1:10" ht="18">
      <c r="A501" s="940" t="str">
        <f t="shared" si="34"/>
        <v>PODEM-503-1704223</v>
      </c>
      <c r="B501" s="940" t="s">
        <v>10011</v>
      </c>
      <c r="C501" s="2171"/>
      <c r="D501" s="2186"/>
      <c r="E501" s="2176"/>
      <c r="F501" s="938">
        <v>10</v>
      </c>
      <c r="G501" s="2178"/>
      <c r="H501" s="939">
        <f t="shared" si="30"/>
        <v>7597.2839999999997</v>
      </c>
      <c r="I501" s="1984">
        <v>8917</v>
      </c>
      <c r="J501" s="1984">
        <v>9496.6049999999996</v>
      </c>
    </row>
    <row r="502" spans="1:10" ht="18">
      <c r="A502" s="940" t="str">
        <f t="shared" si="34"/>
        <v>PODEM-503-1704224</v>
      </c>
      <c r="B502" s="940" t="s">
        <v>10012</v>
      </c>
      <c r="C502" s="2171"/>
      <c r="D502" s="2186"/>
      <c r="E502" s="2176"/>
      <c r="F502" s="938">
        <v>13</v>
      </c>
      <c r="G502" s="2179"/>
      <c r="H502" s="939">
        <f t="shared" si="30"/>
        <v>7848.6239999999998</v>
      </c>
      <c r="I502" s="1984">
        <v>9212</v>
      </c>
      <c r="J502" s="1984">
        <v>9810.7799999999988</v>
      </c>
    </row>
    <row r="503" spans="1:10" ht="18">
      <c r="A503" s="940" t="str">
        <f t="shared" si="34"/>
        <v>PODEM-505-1209224</v>
      </c>
      <c r="B503" s="940" t="s">
        <v>10013</v>
      </c>
      <c r="C503" s="2180" t="s">
        <v>9901</v>
      </c>
      <c r="D503" s="2186"/>
      <c r="E503" s="2176" t="s">
        <v>9756</v>
      </c>
      <c r="F503" s="1988">
        <v>7</v>
      </c>
      <c r="G503" s="2178" t="s">
        <v>9589</v>
      </c>
      <c r="H503" s="939">
        <f t="shared" si="30"/>
        <v>7181.5080000000007</v>
      </c>
      <c r="I503" s="1984">
        <v>8429</v>
      </c>
      <c r="J503" s="1984">
        <v>8976.8850000000002</v>
      </c>
    </row>
    <row r="504" spans="1:10" ht="18">
      <c r="A504" s="940" t="str">
        <f t="shared" si="34"/>
        <v>PODEM-505-1209225</v>
      </c>
      <c r="B504" s="940" t="s">
        <v>10014</v>
      </c>
      <c r="C504" s="2171"/>
      <c r="D504" s="2186"/>
      <c r="E504" s="2176"/>
      <c r="F504" s="938">
        <v>10</v>
      </c>
      <c r="G504" s="2178"/>
      <c r="H504" s="939">
        <f t="shared" si="30"/>
        <v>7351.0560000000005</v>
      </c>
      <c r="I504" s="1984">
        <v>8628</v>
      </c>
      <c r="J504" s="1984">
        <v>9188.82</v>
      </c>
    </row>
    <row r="505" spans="1:10" ht="18.75" thickBot="1">
      <c r="A505" s="1994" t="str">
        <f t="shared" si="34"/>
        <v>PODEM-505-1209226</v>
      </c>
      <c r="B505" s="941" t="s">
        <v>10015</v>
      </c>
      <c r="C505" s="2182"/>
      <c r="D505" s="2187"/>
      <c r="E505" s="2183"/>
      <c r="F505" s="942">
        <v>13</v>
      </c>
      <c r="G505" s="2184"/>
      <c r="H505" s="943">
        <f t="shared" si="30"/>
        <v>7547.8679999999995</v>
      </c>
      <c r="I505" s="1993">
        <v>8859</v>
      </c>
      <c r="J505" s="1993">
        <v>9434.8349999999991</v>
      </c>
    </row>
    <row r="506" spans="1:10" ht="18">
      <c r="A506" s="1980" t="str">
        <f t="shared" si="34"/>
        <v>PODEM-503-1751327</v>
      </c>
      <c r="B506" s="1980" t="s">
        <v>10016</v>
      </c>
      <c r="C506" s="2170" t="s">
        <v>9901</v>
      </c>
      <c r="D506" s="2185">
        <v>8000</v>
      </c>
      <c r="E506" s="2193" t="s">
        <v>9539</v>
      </c>
      <c r="F506" s="1981">
        <v>12</v>
      </c>
      <c r="G506" s="2177" t="s">
        <v>11362</v>
      </c>
      <c r="H506" s="1982">
        <f t="shared" si="30"/>
        <v>6400.2240000000002</v>
      </c>
      <c r="I506" s="1983">
        <v>7512</v>
      </c>
      <c r="J506" s="1983">
        <v>8000.28</v>
      </c>
    </row>
    <row r="507" spans="1:10" ht="18">
      <c r="A507" s="940" t="str">
        <f t="shared" si="34"/>
        <v>PODEM-503-1751328</v>
      </c>
      <c r="B507" s="940" t="s">
        <v>10017</v>
      </c>
      <c r="C507" s="2171"/>
      <c r="D507" s="2186"/>
      <c r="E507" s="2194"/>
      <c r="F507" s="938">
        <v>17</v>
      </c>
      <c r="G507" s="2178"/>
      <c r="H507" s="939">
        <f t="shared" si="30"/>
        <v>6579.9959999999992</v>
      </c>
      <c r="I507" s="1984">
        <v>7723</v>
      </c>
      <c r="J507" s="1984">
        <v>8224.994999999999</v>
      </c>
    </row>
    <row r="508" spans="1:10" ht="18">
      <c r="A508" s="940" t="str">
        <f t="shared" si="34"/>
        <v>PODEM-503-1751329</v>
      </c>
      <c r="B508" s="940" t="s">
        <v>10018</v>
      </c>
      <c r="C508" s="2171"/>
      <c r="D508" s="2186"/>
      <c r="E508" s="2194"/>
      <c r="F508" s="938">
        <v>24</v>
      </c>
      <c r="G508" s="2179"/>
      <c r="H508" s="939">
        <f t="shared" si="30"/>
        <v>6840.7080000000005</v>
      </c>
      <c r="I508" s="1984">
        <v>8029</v>
      </c>
      <c r="J508" s="1984">
        <v>8550.8850000000002</v>
      </c>
    </row>
    <row r="509" spans="1:10" ht="18">
      <c r="A509" s="940" t="str">
        <f t="shared" si="34"/>
        <v>PODEM-503-1751330</v>
      </c>
      <c r="B509" s="940" t="s">
        <v>10019</v>
      </c>
      <c r="C509" s="2171"/>
      <c r="D509" s="2186"/>
      <c r="E509" s="2175"/>
      <c r="F509" s="938">
        <v>31</v>
      </c>
      <c r="G509" s="2179"/>
      <c r="H509" s="939">
        <f t="shared" si="30"/>
        <v>7309.3080000000009</v>
      </c>
      <c r="I509" s="1984">
        <v>8579</v>
      </c>
      <c r="J509" s="1984">
        <v>9136.6350000000002</v>
      </c>
    </row>
    <row r="510" spans="1:10" ht="18">
      <c r="A510" s="940" t="str">
        <f t="shared" si="34"/>
        <v>PODEM-503-1751331</v>
      </c>
      <c r="B510" s="940" t="s">
        <v>10020</v>
      </c>
      <c r="C510" s="2180" t="s">
        <v>9901</v>
      </c>
      <c r="D510" s="2186"/>
      <c r="E510" s="2192" t="s">
        <v>9539</v>
      </c>
      <c r="F510" s="1988">
        <v>12</v>
      </c>
      <c r="G510" s="2178" t="s">
        <v>11363</v>
      </c>
      <c r="H510" s="939">
        <f t="shared" si="30"/>
        <v>8640.1319999999996</v>
      </c>
      <c r="I510" s="1984">
        <v>10141</v>
      </c>
      <c r="J510" s="1984">
        <v>10800.164999999999</v>
      </c>
    </row>
    <row r="511" spans="1:10" ht="18">
      <c r="A511" s="940" t="str">
        <f t="shared" si="34"/>
        <v>PODEM-503-1751332</v>
      </c>
      <c r="B511" s="940" t="s">
        <v>10021</v>
      </c>
      <c r="C511" s="2180"/>
      <c r="D511" s="2186"/>
      <c r="E511" s="2194"/>
      <c r="F511" s="938">
        <v>17</v>
      </c>
      <c r="G511" s="2178"/>
      <c r="H511" s="939">
        <f t="shared" si="30"/>
        <v>8831.8320000000003</v>
      </c>
      <c r="I511" s="1984">
        <v>10366</v>
      </c>
      <c r="J511" s="1984">
        <v>11039.789999999999</v>
      </c>
    </row>
    <row r="512" spans="1:10" ht="18">
      <c r="A512" s="940" t="str">
        <f t="shared" si="34"/>
        <v>PODEM-503-1751333</v>
      </c>
      <c r="B512" s="940" t="s">
        <v>10022</v>
      </c>
      <c r="C512" s="2180"/>
      <c r="D512" s="2186"/>
      <c r="E512" s="2194"/>
      <c r="F512" s="938">
        <v>24</v>
      </c>
      <c r="G512" s="2178"/>
      <c r="H512" s="939">
        <f t="shared" si="30"/>
        <v>9109.5840000000007</v>
      </c>
      <c r="I512" s="1984">
        <v>10692</v>
      </c>
      <c r="J512" s="1984">
        <v>11386.98</v>
      </c>
    </row>
    <row r="513" spans="1:10" ht="18">
      <c r="A513" s="940" t="str">
        <f t="shared" si="34"/>
        <v>PODEM-503-1751334</v>
      </c>
      <c r="B513" s="940" t="s">
        <v>10023</v>
      </c>
      <c r="C513" s="2171"/>
      <c r="D513" s="2186"/>
      <c r="E513" s="2194"/>
      <c r="F513" s="938">
        <v>31</v>
      </c>
      <c r="G513" s="2178"/>
      <c r="H513" s="939">
        <f t="shared" si="30"/>
        <v>9619.08</v>
      </c>
      <c r="I513" s="1984">
        <v>11290</v>
      </c>
      <c r="J513" s="1984">
        <v>12023.849999999999</v>
      </c>
    </row>
    <row r="514" spans="1:10" ht="18">
      <c r="A514" s="940" t="str">
        <f t="shared" ref="A514:A516" si="35">_xlfn.CONCAT("PODEM-",B514)</f>
        <v>PODEM-503-1751335</v>
      </c>
      <c r="B514" s="940" t="s">
        <v>10024</v>
      </c>
      <c r="C514" s="2180" t="s">
        <v>9901</v>
      </c>
      <c r="D514" s="2186"/>
      <c r="E514" s="2192" t="s">
        <v>9539</v>
      </c>
      <c r="F514" s="1988">
        <v>12</v>
      </c>
      <c r="G514" s="2178" t="s">
        <v>11364</v>
      </c>
      <c r="H514" s="939">
        <f t="shared" si="30"/>
        <v>9165.8159999999989</v>
      </c>
      <c r="I514" s="1984">
        <v>10758</v>
      </c>
      <c r="J514" s="1984">
        <v>11457.269999999999</v>
      </c>
    </row>
    <row r="515" spans="1:10" ht="18">
      <c r="A515" s="940" t="str">
        <f t="shared" si="35"/>
        <v>PODEM-503-1751336</v>
      </c>
      <c r="B515" s="940" t="s">
        <v>10025</v>
      </c>
      <c r="C515" s="2180"/>
      <c r="D515" s="2186"/>
      <c r="E515" s="2194"/>
      <c r="F515" s="938">
        <v>17</v>
      </c>
      <c r="G515" s="2178"/>
      <c r="H515" s="939">
        <f t="shared" si="30"/>
        <v>9383.0759999999991</v>
      </c>
      <c r="I515" s="1984">
        <v>11013</v>
      </c>
      <c r="J515" s="1984">
        <v>11728.844999999999</v>
      </c>
    </row>
    <row r="516" spans="1:10" ht="18">
      <c r="A516" s="940" t="str">
        <f t="shared" si="35"/>
        <v>PODEM-503-1751337</v>
      </c>
      <c r="B516" s="940" t="s">
        <v>10026</v>
      </c>
      <c r="C516" s="2180"/>
      <c r="D516" s="2186"/>
      <c r="E516" s="2194"/>
      <c r="F516" s="938">
        <v>24</v>
      </c>
      <c r="G516" s="2178"/>
      <c r="H516" s="939">
        <f t="shared" si="30"/>
        <v>9701.7240000000002</v>
      </c>
      <c r="I516" s="1984">
        <v>11387</v>
      </c>
      <c r="J516" s="1984">
        <v>12127.154999999999</v>
      </c>
    </row>
    <row r="517" spans="1:10" ht="18">
      <c r="A517" s="940" t="str">
        <f t="shared" si="34"/>
        <v>PODEM-505-1213113</v>
      </c>
      <c r="B517" s="940" t="s">
        <v>10027</v>
      </c>
      <c r="C517" s="2180" t="s">
        <v>9901</v>
      </c>
      <c r="D517" s="2186"/>
      <c r="E517" s="2192" t="s">
        <v>9539</v>
      </c>
      <c r="F517" s="1988">
        <v>12</v>
      </c>
      <c r="G517" s="2178" t="s">
        <v>9589</v>
      </c>
      <c r="H517" s="939">
        <f t="shared" si="30"/>
        <v>8454.3959999999988</v>
      </c>
      <c r="I517" s="1984">
        <v>9923</v>
      </c>
      <c r="J517" s="1984">
        <v>10567.994999999999</v>
      </c>
    </row>
    <row r="518" spans="1:10" ht="18">
      <c r="A518" s="940" t="str">
        <f t="shared" si="34"/>
        <v>PODEM-505-1213114</v>
      </c>
      <c r="B518" s="940" t="s">
        <v>10028</v>
      </c>
      <c r="C518" s="2180"/>
      <c r="D518" s="2186"/>
      <c r="E518" s="2194"/>
      <c r="F518" s="938">
        <v>17</v>
      </c>
      <c r="G518" s="2178"/>
      <c r="H518" s="939">
        <f t="shared" ref="H518:H581" si="36">J518*0.8</f>
        <v>8634.1679999999997</v>
      </c>
      <c r="I518" s="1984">
        <v>10134</v>
      </c>
      <c r="J518" s="1984">
        <v>10792.71</v>
      </c>
    </row>
    <row r="519" spans="1:10" ht="18.75" thickBot="1">
      <c r="A519" s="940" t="str">
        <f t="shared" si="34"/>
        <v>PODEM-505-1213115</v>
      </c>
      <c r="B519" s="940" t="s">
        <v>10029</v>
      </c>
      <c r="C519" s="2171"/>
      <c r="D519" s="2186"/>
      <c r="E519" s="2194"/>
      <c r="F519" s="938">
        <v>24</v>
      </c>
      <c r="G519" s="2178"/>
      <c r="H519" s="939">
        <f t="shared" si="36"/>
        <v>8893.1759999999995</v>
      </c>
      <c r="I519" s="1984">
        <v>10438</v>
      </c>
      <c r="J519" s="1984">
        <v>11116.47</v>
      </c>
    </row>
    <row r="520" spans="1:10" ht="18">
      <c r="A520" s="1980" t="str">
        <f t="shared" si="34"/>
        <v>PODEM-503-1702137</v>
      </c>
      <c r="B520" s="1980" t="s">
        <v>10030</v>
      </c>
      <c r="C520" s="2170" t="s">
        <v>9539</v>
      </c>
      <c r="D520" s="2185">
        <v>10000</v>
      </c>
      <c r="E520" s="2196" t="s">
        <v>9564</v>
      </c>
      <c r="F520" s="1981">
        <v>7</v>
      </c>
      <c r="G520" s="2177" t="s">
        <v>11362</v>
      </c>
      <c r="H520" s="1982">
        <f t="shared" si="36"/>
        <v>4806.1320000000005</v>
      </c>
      <c r="I520" s="1983">
        <v>5641</v>
      </c>
      <c r="J520" s="1983">
        <v>6007.665</v>
      </c>
    </row>
    <row r="521" spans="1:10" ht="18">
      <c r="A521" s="940" t="str">
        <f t="shared" si="34"/>
        <v>PODEM-503-1702138</v>
      </c>
      <c r="B521" s="940" t="s">
        <v>10031</v>
      </c>
      <c r="C521" s="2171"/>
      <c r="D521" s="2186"/>
      <c r="E521" s="2176"/>
      <c r="F521" s="938">
        <v>10</v>
      </c>
      <c r="G521" s="2178"/>
      <c r="H521" s="939">
        <f t="shared" si="36"/>
        <v>4940.7479999999996</v>
      </c>
      <c r="I521" s="1984">
        <v>5799</v>
      </c>
      <c r="J521" s="1984">
        <v>6175.9349999999995</v>
      </c>
    </row>
    <row r="522" spans="1:10" ht="18">
      <c r="A522" s="940" t="str">
        <f t="shared" si="34"/>
        <v>PODEM-503-1702139</v>
      </c>
      <c r="B522" s="940" t="s">
        <v>10032</v>
      </c>
      <c r="C522" s="2171"/>
      <c r="D522" s="2186"/>
      <c r="E522" s="2176"/>
      <c r="F522" s="938">
        <v>13</v>
      </c>
      <c r="G522" s="2179"/>
      <c r="H522" s="939">
        <f t="shared" si="36"/>
        <v>5104.3320000000003</v>
      </c>
      <c r="I522" s="1984">
        <v>5991</v>
      </c>
      <c r="J522" s="1984">
        <v>6380.415</v>
      </c>
    </row>
    <row r="523" spans="1:10" ht="18">
      <c r="A523" s="940" t="str">
        <f t="shared" si="34"/>
        <v>PODEM-503-1702172</v>
      </c>
      <c r="B523" s="940" t="s">
        <v>10033</v>
      </c>
      <c r="C523" s="2180" t="s">
        <v>9539</v>
      </c>
      <c r="D523" s="2186"/>
      <c r="E523" s="2176" t="s">
        <v>9564</v>
      </c>
      <c r="F523" s="1988">
        <v>7</v>
      </c>
      <c r="G523" s="2178" t="s">
        <v>11363</v>
      </c>
      <c r="H523" s="939">
        <f t="shared" si="36"/>
        <v>6522.9120000000003</v>
      </c>
      <c r="I523" s="1984">
        <v>7656</v>
      </c>
      <c r="J523" s="1984">
        <v>8153.6399999999994</v>
      </c>
    </row>
    <row r="524" spans="1:10" ht="18">
      <c r="A524" s="940" t="str">
        <f t="shared" si="34"/>
        <v>PODEM-503-1703270</v>
      </c>
      <c r="B524" s="940" t="s">
        <v>10034</v>
      </c>
      <c r="C524" s="2171"/>
      <c r="D524" s="2186"/>
      <c r="E524" s="2176"/>
      <c r="F524" s="938">
        <v>10</v>
      </c>
      <c r="G524" s="2178"/>
      <c r="H524" s="939">
        <f t="shared" si="36"/>
        <v>6706.9440000000004</v>
      </c>
      <c r="I524" s="1984">
        <v>7872</v>
      </c>
      <c r="J524" s="1984">
        <v>8383.68</v>
      </c>
    </row>
    <row r="525" spans="1:10" ht="18">
      <c r="A525" s="940" t="str">
        <f t="shared" si="34"/>
        <v>PODEM-503-1702174</v>
      </c>
      <c r="B525" s="940" t="s">
        <v>10035</v>
      </c>
      <c r="C525" s="2171"/>
      <c r="D525" s="2186"/>
      <c r="E525" s="2176"/>
      <c r="F525" s="938">
        <v>13</v>
      </c>
      <c r="G525" s="2179"/>
      <c r="H525" s="939">
        <f t="shared" si="36"/>
        <v>6844.1160000000009</v>
      </c>
      <c r="I525" s="1984">
        <v>8033</v>
      </c>
      <c r="J525" s="1984">
        <v>8555.1450000000004</v>
      </c>
    </row>
    <row r="526" spans="1:10" ht="18">
      <c r="A526" s="940" t="str">
        <f t="shared" si="34"/>
        <v>PODEM-503-1702207</v>
      </c>
      <c r="B526" s="940" t="s">
        <v>10036</v>
      </c>
      <c r="C526" s="2180" t="s">
        <v>9539</v>
      </c>
      <c r="D526" s="2186"/>
      <c r="E526" s="2176" t="s">
        <v>9564</v>
      </c>
      <c r="F526" s="1988">
        <v>7</v>
      </c>
      <c r="G526" s="2178" t="s">
        <v>11364</v>
      </c>
      <c r="H526" s="939">
        <f t="shared" si="36"/>
        <v>7040.9279999999999</v>
      </c>
      <c r="I526" s="1984">
        <v>8264</v>
      </c>
      <c r="J526" s="1984">
        <v>8801.16</v>
      </c>
    </row>
    <row r="527" spans="1:10" ht="18">
      <c r="A527" s="940" t="str">
        <f t="shared" si="34"/>
        <v>PODEM-503-1702208</v>
      </c>
      <c r="B527" s="940" t="s">
        <v>10037</v>
      </c>
      <c r="C527" s="2171"/>
      <c r="D527" s="2186"/>
      <c r="E527" s="2176"/>
      <c r="F527" s="938">
        <v>10</v>
      </c>
      <c r="G527" s="2178"/>
      <c r="H527" s="939">
        <f t="shared" si="36"/>
        <v>7216.44</v>
      </c>
      <c r="I527" s="1984">
        <v>8470</v>
      </c>
      <c r="J527" s="1984">
        <v>9020.5499999999993</v>
      </c>
    </row>
    <row r="528" spans="1:10" ht="18">
      <c r="A528" s="940" t="str">
        <f t="shared" si="34"/>
        <v>PODEM-503-1702209</v>
      </c>
      <c r="B528" s="940" t="s">
        <v>10038</v>
      </c>
      <c r="C528" s="2171"/>
      <c r="D528" s="2186"/>
      <c r="E528" s="2176"/>
      <c r="F528" s="938">
        <v>13</v>
      </c>
      <c r="G528" s="2179"/>
      <c r="H528" s="939">
        <f t="shared" si="36"/>
        <v>7455.851999999999</v>
      </c>
      <c r="I528" s="1984">
        <v>8751</v>
      </c>
      <c r="J528" s="1984">
        <v>9319.8149999999987</v>
      </c>
    </row>
    <row r="529" spans="1:10" ht="18">
      <c r="A529" s="940" t="str">
        <f t="shared" si="34"/>
        <v>PODEM-505-1207714</v>
      </c>
      <c r="B529" s="940" t="s">
        <v>10039</v>
      </c>
      <c r="C529" s="2180" t="s">
        <v>9539</v>
      </c>
      <c r="D529" s="2186"/>
      <c r="E529" s="2176" t="s">
        <v>9564</v>
      </c>
      <c r="F529" s="1988">
        <v>7</v>
      </c>
      <c r="G529" s="2178" t="s">
        <v>9589</v>
      </c>
      <c r="H529" s="939">
        <f t="shared" si="36"/>
        <v>6821.9639999999999</v>
      </c>
      <c r="I529" s="1984">
        <v>8007</v>
      </c>
      <c r="J529" s="1984">
        <v>8527.4549999999999</v>
      </c>
    </row>
    <row r="530" spans="1:10" ht="18">
      <c r="A530" s="940" t="str">
        <f t="shared" si="34"/>
        <v>PODEM-505-1207715</v>
      </c>
      <c r="B530" s="940" t="s">
        <v>10040</v>
      </c>
      <c r="C530" s="2171"/>
      <c r="D530" s="2186"/>
      <c r="E530" s="2176"/>
      <c r="F530" s="938">
        <v>10</v>
      </c>
      <c r="G530" s="2178"/>
      <c r="H530" s="939">
        <f t="shared" si="36"/>
        <v>6983.844000000001</v>
      </c>
      <c r="I530" s="1984">
        <v>8197</v>
      </c>
      <c r="J530" s="1984">
        <v>8729.8050000000003</v>
      </c>
    </row>
    <row r="531" spans="1:10" ht="18.75" thickBot="1">
      <c r="A531" s="1994" t="str">
        <f t="shared" si="34"/>
        <v>PODEM-505-1207716</v>
      </c>
      <c r="B531" s="941" t="s">
        <v>10041</v>
      </c>
      <c r="C531" s="2182"/>
      <c r="D531" s="2187"/>
      <c r="E531" s="2183"/>
      <c r="F531" s="942">
        <v>13</v>
      </c>
      <c r="G531" s="2184"/>
      <c r="H531" s="943">
        <f t="shared" si="36"/>
        <v>7170.4319999999998</v>
      </c>
      <c r="I531" s="1993">
        <v>8416</v>
      </c>
      <c r="J531" s="1993">
        <v>8963.0399999999991</v>
      </c>
    </row>
    <row r="532" spans="1:10" ht="18">
      <c r="A532" s="1980" t="str">
        <f t="shared" ref="A532:A543" si="37">_xlfn.CONCAT("PODEM-",B532)</f>
        <v>PODEM-503-1704225</v>
      </c>
      <c r="B532" s="1980" t="s">
        <v>10042</v>
      </c>
      <c r="C532" s="2170" t="s">
        <v>9901</v>
      </c>
      <c r="D532" s="2185">
        <v>10000</v>
      </c>
      <c r="E532" s="2196" t="s">
        <v>9756</v>
      </c>
      <c r="F532" s="1981">
        <v>7</v>
      </c>
      <c r="G532" s="2177" t="s">
        <v>11362</v>
      </c>
      <c r="H532" s="1982">
        <f t="shared" si="36"/>
        <v>5057.4719999999998</v>
      </c>
      <c r="I532" s="1983">
        <v>5936</v>
      </c>
      <c r="J532" s="1983">
        <v>6321.8399999999992</v>
      </c>
    </row>
    <row r="533" spans="1:10" ht="18">
      <c r="A533" s="940" t="str">
        <f t="shared" si="37"/>
        <v>PODEM-503-1704226</v>
      </c>
      <c r="B533" s="940" t="s">
        <v>10043</v>
      </c>
      <c r="C533" s="2171"/>
      <c r="D533" s="2186"/>
      <c r="E533" s="2176"/>
      <c r="F533" s="938">
        <v>10</v>
      </c>
      <c r="G533" s="2178"/>
      <c r="H533" s="939">
        <f t="shared" si="36"/>
        <v>5201.46</v>
      </c>
      <c r="I533" s="1984">
        <v>6105</v>
      </c>
      <c r="J533" s="1984">
        <v>6501.8249999999998</v>
      </c>
    </row>
    <row r="534" spans="1:10" ht="18">
      <c r="A534" s="940" t="str">
        <f t="shared" si="37"/>
        <v>PODEM-503-1704227</v>
      </c>
      <c r="B534" s="940" t="s">
        <v>10044</v>
      </c>
      <c r="C534" s="2171"/>
      <c r="D534" s="2186"/>
      <c r="E534" s="2176"/>
      <c r="F534" s="938">
        <v>13</v>
      </c>
      <c r="G534" s="2179"/>
      <c r="H534" s="939">
        <f t="shared" si="36"/>
        <v>5373.5640000000003</v>
      </c>
      <c r="I534" s="1984">
        <v>6307</v>
      </c>
      <c r="J534" s="1984">
        <v>6716.9549999999999</v>
      </c>
    </row>
    <row r="535" spans="1:10" ht="18">
      <c r="A535" s="940" t="str">
        <f t="shared" si="37"/>
        <v>PODEM-503-1704228</v>
      </c>
      <c r="B535" s="940" t="s">
        <v>10045</v>
      </c>
      <c r="C535" s="2180" t="s">
        <v>9901</v>
      </c>
      <c r="D535" s="2186"/>
      <c r="E535" s="2176" t="s">
        <v>9756</v>
      </c>
      <c r="F535" s="1988">
        <v>7</v>
      </c>
      <c r="G535" s="2178" t="s">
        <v>11363</v>
      </c>
      <c r="H535" s="939">
        <f t="shared" si="36"/>
        <v>6866.268</v>
      </c>
      <c r="I535" s="1984">
        <v>8059</v>
      </c>
      <c r="J535" s="1984">
        <v>8582.8349999999991</v>
      </c>
    </row>
    <row r="536" spans="1:10" ht="18">
      <c r="A536" s="940" t="str">
        <f t="shared" si="37"/>
        <v>PODEM-503-1704229</v>
      </c>
      <c r="B536" s="940" t="s">
        <v>10046</v>
      </c>
      <c r="C536" s="2171"/>
      <c r="D536" s="2186"/>
      <c r="E536" s="2176"/>
      <c r="F536" s="938">
        <v>10</v>
      </c>
      <c r="G536" s="2178"/>
      <c r="H536" s="939">
        <f t="shared" si="36"/>
        <v>7001.7360000000008</v>
      </c>
      <c r="I536" s="1984">
        <v>8218</v>
      </c>
      <c r="J536" s="1984">
        <v>8752.17</v>
      </c>
    </row>
    <row r="537" spans="1:10" ht="18">
      <c r="A537" s="940" t="str">
        <f t="shared" si="37"/>
        <v>PODEM-503-1704230</v>
      </c>
      <c r="B537" s="940" t="s">
        <v>10047</v>
      </c>
      <c r="C537" s="2171"/>
      <c r="D537" s="2186"/>
      <c r="E537" s="2176"/>
      <c r="F537" s="938">
        <v>13</v>
      </c>
      <c r="G537" s="2179"/>
      <c r="H537" s="939">
        <f t="shared" si="36"/>
        <v>7204.5119999999997</v>
      </c>
      <c r="I537" s="1984">
        <v>8456</v>
      </c>
      <c r="J537" s="1984">
        <v>9005.64</v>
      </c>
    </row>
    <row r="538" spans="1:10" ht="18">
      <c r="A538" s="940" t="str">
        <f t="shared" si="37"/>
        <v>PODEM-503-1704231</v>
      </c>
      <c r="B538" s="940" t="s">
        <v>10048</v>
      </c>
      <c r="C538" s="2180" t="s">
        <v>9901</v>
      </c>
      <c r="D538" s="2186"/>
      <c r="E538" s="2176" t="s">
        <v>9756</v>
      </c>
      <c r="F538" s="1988">
        <v>7</v>
      </c>
      <c r="G538" s="2178" t="s">
        <v>11364</v>
      </c>
      <c r="H538" s="939">
        <f t="shared" si="36"/>
        <v>7410.6959999999999</v>
      </c>
      <c r="I538" s="1984">
        <v>8698</v>
      </c>
      <c r="J538" s="1984">
        <v>9263.369999999999</v>
      </c>
    </row>
    <row r="539" spans="1:10" ht="18">
      <c r="A539" s="940" t="str">
        <f t="shared" si="37"/>
        <v>PODEM-503-1704232</v>
      </c>
      <c r="B539" s="940" t="s">
        <v>10049</v>
      </c>
      <c r="C539" s="2171"/>
      <c r="D539" s="2186"/>
      <c r="E539" s="2176"/>
      <c r="F539" s="938">
        <v>10</v>
      </c>
      <c r="G539" s="2178"/>
      <c r="H539" s="939">
        <f t="shared" si="36"/>
        <v>7597.2839999999997</v>
      </c>
      <c r="I539" s="1984">
        <v>8917</v>
      </c>
      <c r="J539" s="1984">
        <v>9496.6049999999996</v>
      </c>
    </row>
    <row r="540" spans="1:10" ht="18">
      <c r="A540" s="940" t="str">
        <f t="shared" si="37"/>
        <v>PODEM-503-1704233</v>
      </c>
      <c r="B540" s="940" t="s">
        <v>10050</v>
      </c>
      <c r="C540" s="2171"/>
      <c r="D540" s="2186"/>
      <c r="E540" s="2176"/>
      <c r="F540" s="938">
        <v>13</v>
      </c>
      <c r="G540" s="2179"/>
      <c r="H540" s="939">
        <f t="shared" si="36"/>
        <v>7848.6239999999998</v>
      </c>
      <c r="I540" s="1984">
        <v>9212</v>
      </c>
      <c r="J540" s="1984">
        <v>9810.7799999999988</v>
      </c>
    </row>
    <row r="541" spans="1:10" ht="18">
      <c r="A541" s="940" t="str">
        <f t="shared" si="37"/>
        <v>PODEM-505-1209227</v>
      </c>
      <c r="B541" s="940" t="s">
        <v>10051</v>
      </c>
      <c r="C541" s="2180" t="s">
        <v>9901</v>
      </c>
      <c r="D541" s="2186"/>
      <c r="E541" s="2176" t="s">
        <v>9756</v>
      </c>
      <c r="F541" s="1988">
        <v>7</v>
      </c>
      <c r="G541" s="2178" t="s">
        <v>9589</v>
      </c>
      <c r="H541" s="939">
        <f t="shared" si="36"/>
        <v>7181.5080000000007</v>
      </c>
      <c r="I541" s="1984">
        <v>8429</v>
      </c>
      <c r="J541" s="1984">
        <v>8976.8850000000002</v>
      </c>
    </row>
    <row r="542" spans="1:10" ht="18">
      <c r="A542" s="940" t="str">
        <f t="shared" si="37"/>
        <v>PODEM-505-1209228</v>
      </c>
      <c r="B542" s="940" t="s">
        <v>10052</v>
      </c>
      <c r="C542" s="2171"/>
      <c r="D542" s="2186"/>
      <c r="E542" s="2176"/>
      <c r="F542" s="938">
        <v>10</v>
      </c>
      <c r="G542" s="2178"/>
      <c r="H542" s="939">
        <f t="shared" si="36"/>
        <v>7351.0560000000005</v>
      </c>
      <c r="I542" s="1984">
        <v>8628</v>
      </c>
      <c r="J542" s="1984">
        <v>9188.82</v>
      </c>
    </row>
    <row r="543" spans="1:10" ht="18.75" thickBot="1">
      <c r="A543" s="1994" t="str">
        <f t="shared" si="37"/>
        <v>PODEM-505-1209229</v>
      </c>
      <c r="B543" s="941" t="s">
        <v>10053</v>
      </c>
      <c r="C543" s="2182"/>
      <c r="D543" s="2187"/>
      <c r="E543" s="2183"/>
      <c r="F543" s="942">
        <v>13</v>
      </c>
      <c r="G543" s="2184"/>
      <c r="H543" s="943">
        <f t="shared" si="36"/>
        <v>7547.8679999999995</v>
      </c>
      <c r="I543" s="1993">
        <v>8859</v>
      </c>
      <c r="J543" s="1993">
        <v>9434.8349999999991</v>
      </c>
    </row>
    <row r="544" spans="1:10" ht="18">
      <c r="A544" s="1980" t="str">
        <f t="shared" si="33"/>
        <v>PODEM-503-1751338</v>
      </c>
      <c r="B544" s="1980" t="s">
        <v>9653</v>
      </c>
      <c r="C544" s="2170" t="s">
        <v>9652</v>
      </c>
      <c r="D544" s="2185">
        <v>10000</v>
      </c>
      <c r="E544" s="2193" t="s">
        <v>9539</v>
      </c>
      <c r="F544" s="1981">
        <v>12</v>
      </c>
      <c r="G544" s="2177" t="s">
        <v>11362</v>
      </c>
      <c r="H544" s="1982">
        <f t="shared" si="36"/>
        <v>8026.692</v>
      </c>
      <c r="I544" s="1983">
        <v>9421</v>
      </c>
      <c r="J544" s="1983">
        <v>10033.365</v>
      </c>
    </row>
    <row r="545" spans="1:10" ht="18">
      <c r="A545" s="940" t="str">
        <f t="shared" si="33"/>
        <v>PODEM-503-1751339</v>
      </c>
      <c r="B545" s="940" t="s">
        <v>9654</v>
      </c>
      <c r="C545" s="2171"/>
      <c r="D545" s="2186"/>
      <c r="E545" s="2194"/>
      <c r="F545" s="938">
        <v>17</v>
      </c>
      <c r="G545" s="2178"/>
      <c r="H545" s="939">
        <f t="shared" si="36"/>
        <v>8191.1280000000006</v>
      </c>
      <c r="I545" s="1984">
        <v>9614</v>
      </c>
      <c r="J545" s="1984">
        <v>10238.91</v>
      </c>
    </row>
    <row r="546" spans="1:10" ht="18">
      <c r="A546" s="940" t="str">
        <f t="shared" si="33"/>
        <v>PODEM-503-1751340</v>
      </c>
      <c r="B546" s="940" t="s">
        <v>9655</v>
      </c>
      <c r="C546" s="2171"/>
      <c r="D546" s="2186"/>
      <c r="E546" s="2194"/>
      <c r="F546" s="938">
        <v>24</v>
      </c>
      <c r="G546" s="2179"/>
      <c r="H546" s="939">
        <f t="shared" si="36"/>
        <v>8445.0239999999994</v>
      </c>
      <c r="I546" s="1984">
        <v>9912</v>
      </c>
      <c r="J546" s="1984">
        <v>10556.279999999999</v>
      </c>
    </row>
    <row r="547" spans="1:10" ht="18">
      <c r="A547" s="940" t="str">
        <f t="shared" si="33"/>
        <v>PODEM-503-1751341</v>
      </c>
      <c r="B547" s="940" t="s">
        <v>9656</v>
      </c>
      <c r="C547" s="2171"/>
      <c r="D547" s="2186"/>
      <c r="E547" s="2175"/>
      <c r="F547" s="938">
        <v>31</v>
      </c>
      <c r="G547" s="2179"/>
      <c r="H547" s="939">
        <f t="shared" si="36"/>
        <v>8873.58</v>
      </c>
      <c r="I547" s="1984">
        <v>10415</v>
      </c>
      <c r="J547" s="1984">
        <v>11091.974999999999</v>
      </c>
    </row>
    <row r="548" spans="1:10" ht="18">
      <c r="A548" s="940" t="str">
        <f t="shared" si="33"/>
        <v>PODEM-503-1751342</v>
      </c>
      <c r="B548" s="940" t="s">
        <v>9657</v>
      </c>
      <c r="C548" s="2180" t="s">
        <v>9652</v>
      </c>
      <c r="D548" s="2186"/>
      <c r="E548" s="2192" t="s">
        <v>9539</v>
      </c>
      <c r="F548" s="1988">
        <v>12</v>
      </c>
      <c r="G548" s="2178" t="s">
        <v>11363</v>
      </c>
      <c r="H548" s="939">
        <f t="shared" si="36"/>
        <v>9729.84</v>
      </c>
      <c r="I548" s="1984">
        <v>11420</v>
      </c>
      <c r="J548" s="1984">
        <v>12162.3</v>
      </c>
    </row>
    <row r="549" spans="1:10" ht="18">
      <c r="A549" s="940" t="str">
        <f t="shared" si="33"/>
        <v>PODEM-503-1751343</v>
      </c>
      <c r="B549" s="940" t="s">
        <v>9658</v>
      </c>
      <c r="C549" s="2180"/>
      <c r="D549" s="2186"/>
      <c r="E549" s="2194"/>
      <c r="F549" s="938">
        <v>17</v>
      </c>
      <c r="G549" s="2178"/>
      <c r="H549" s="939">
        <f t="shared" si="36"/>
        <v>9921.5400000000009</v>
      </c>
      <c r="I549" s="1984">
        <v>11645</v>
      </c>
      <c r="J549" s="1984">
        <v>12401.924999999999</v>
      </c>
    </row>
    <row r="550" spans="1:10" ht="18">
      <c r="A550" s="940" t="str">
        <f t="shared" si="33"/>
        <v>PODEM-503-1751344</v>
      </c>
      <c r="B550" s="940" t="s">
        <v>9659</v>
      </c>
      <c r="C550" s="2180"/>
      <c r="D550" s="2186"/>
      <c r="E550" s="2194"/>
      <c r="F550" s="938">
        <v>24</v>
      </c>
      <c r="G550" s="2178"/>
      <c r="H550" s="939">
        <f t="shared" si="36"/>
        <v>10177.14</v>
      </c>
      <c r="I550" s="1984">
        <v>11945</v>
      </c>
      <c r="J550" s="1984">
        <v>12721.424999999999</v>
      </c>
    </row>
    <row r="551" spans="1:10" ht="18">
      <c r="A551" s="940" t="str">
        <f t="shared" si="33"/>
        <v>PODEM-503-1751345</v>
      </c>
      <c r="B551" s="940" t="s">
        <v>9660</v>
      </c>
      <c r="C551" s="2171"/>
      <c r="D551" s="2186"/>
      <c r="E551" s="2194"/>
      <c r="F551" s="938">
        <v>31</v>
      </c>
      <c r="G551" s="2178"/>
      <c r="H551" s="939">
        <f t="shared" si="36"/>
        <v>10609.956</v>
      </c>
      <c r="I551" s="1984">
        <v>12453</v>
      </c>
      <c r="J551" s="1984">
        <v>13262.445</v>
      </c>
    </row>
    <row r="552" spans="1:10" ht="18">
      <c r="A552" s="940" t="str">
        <f t="shared" si="33"/>
        <v>PODEM-503-1751599</v>
      </c>
      <c r="B552" s="940" t="s">
        <v>9661</v>
      </c>
      <c r="C552" s="2171"/>
      <c r="D552" s="2186"/>
      <c r="E552" s="2175"/>
      <c r="F552" s="938">
        <v>39</v>
      </c>
      <c r="G552" s="2179"/>
      <c r="H552" s="939">
        <f t="shared" si="36"/>
        <v>11841.096</v>
      </c>
      <c r="I552" s="1985">
        <v>13898</v>
      </c>
      <c r="J552" s="1985">
        <v>14801.369999999999</v>
      </c>
    </row>
    <row r="553" spans="1:10" ht="18">
      <c r="A553" s="940" t="str">
        <f t="shared" si="33"/>
        <v>PODEM-505-1213125</v>
      </c>
      <c r="B553" s="940" t="s">
        <v>9662</v>
      </c>
      <c r="C553" s="2180" t="s">
        <v>9652</v>
      </c>
      <c r="D553" s="2186"/>
      <c r="E553" s="2192" t="s">
        <v>9539</v>
      </c>
      <c r="F553" s="1988">
        <v>12</v>
      </c>
      <c r="G553" s="2178" t="s">
        <v>9589</v>
      </c>
      <c r="H553" s="939">
        <f t="shared" si="36"/>
        <v>10222.296</v>
      </c>
      <c r="I553" s="1984">
        <v>11998</v>
      </c>
      <c r="J553" s="1984">
        <v>12777.869999999999</v>
      </c>
    </row>
    <row r="554" spans="1:10" ht="18">
      <c r="A554" s="940" t="str">
        <f t="shared" si="33"/>
        <v>PODEM-505-1213119</v>
      </c>
      <c r="B554" s="940" t="s">
        <v>9663</v>
      </c>
      <c r="C554" s="2180"/>
      <c r="D554" s="2186"/>
      <c r="E554" s="2194"/>
      <c r="F554" s="938">
        <v>17</v>
      </c>
      <c r="G554" s="2178"/>
      <c r="H554" s="939">
        <f t="shared" si="36"/>
        <v>10440.408000000001</v>
      </c>
      <c r="I554" s="1984">
        <v>12254</v>
      </c>
      <c r="J554" s="1984">
        <v>13050.51</v>
      </c>
    </row>
    <row r="555" spans="1:10" ht="18">
      <c r="A555" s="940" t="str">
        <f t="shared" si="33"/>
        <v>PODEM-505-1213120</v>
      </c>
      <c r="B555" s="940" t="s">
        <v>9664</v>
      </c>
      <c r="C555" s="2171"/>
      <c r="D555" s="2186"/>
      <c r="E555" s="2194"/>
      <c r="F555" s="938">
        <v>24</v>
      </c>
      <c r="G555" s="2178"/>
      <c r="H555" s="939">
        <f t="shared" si="36"/>
        <v>10701.972000000002</v>
      </c>
      <c r="I555" s="1984">
        <v>12561</v>
      </c>
      <c r="J555" s="1984">
        <v>13377.465</v>
      </c>
    </row>
    <row r="556" spans="1:10" ht="18.75" thickBot="1">
      <c r="A556" s="1994" t="str">
        <f t="shared" si="33"/>
        <v>PODEM-505-1213121</v>
      </c>
      <c r="B556" s="941" t="s">
        <v>9665</v>
      </c>
      <c r="C556" s="2182"/>
      <c r="D556" s="2187"/>
      <c r="E556" s="2195"/>
      <c r="F556" s="942">
        <v>31</v>
      </c>
      <c r="G556" s="2184"/>
      <c r="H556" s="943">
        <f t="shared" si="36"/>
        <v>11139.900000000001</v>
      </c>
      <c r="I556" s="1993">
        <v>13075</v>
      </c>
      <c r="J556" s="1993">
        <v>13924.875</v>
      </c>
    </row>
    <row r="557" spans="1:10" ht="18">
      <c r="A557" s="1980" t="str">
        <f t="shared" ref="A557:A571" si="38">_xlfn.CONCAT("PODEM-",B557)</f>
        <v>PODEM-503-1751346</v>
      </c>
      <c r="B557" s="1980" t="s">
        <v>10054</v>
      </c>
      <c r="C557" s="2170" t="s">
        <v>9901</v>
      </c>
      <c r="D557" s="2185">
        <v>12500</v>
      </c>
      <c r="E557" s="2193" t="s">
        <v>5483</v>
      </c>
      <c r="F557" s="1981">
        <v>6</v>
      </c>
      <c r="G557" s="2177" t="s">
        <v>11362</v>
      </c>
      <c r="H557" s="1982">
        <f t="shared" si="36"/>
        <v>6912.2759999999998</v>
      </c>
      <c r="I557" s="1983">
        <v>8113</v>
      </c>
      <c r="J557" s="1983">
        <v>8640.3449999999993</v>
      </c>
    </row>
    <row r="558" spans="1:10" ht="18">
      <c r="A558" s="940" t="str">
        <f t="shared" si="38"/>
        <v>PODEM-503-1751347</v>
      </c>
      <c r="B558" s="940" t="s">
        <v>10055</v>
      </c>
      <c r="C558" s="2171"/>
      <c r="D558" s="2186"/>
      <c r="E558" s="2194"/>
      <c r="F558" s="938">
        <v>8.5</v>
      </c>
      <c r="G558" s="2178"/>
      <c r="H558" s="939">
        <f t="shared" si="36"/>
        <v>7058.82</v>
      </c>
      <c r="I558" s="1984">
        <v>8285</v>
      </c>
      <c r="J558" s="1984">
        <v>8823.5249999999996</v>
      </c>
    </row>
    <row r="559" spans="1:10" ht="18">
      <c r="A559" s="940" t="str">
        <f t="shared" si="38"/>
        <v>PODEM-503-1751348</v>
      </c>
      <c r="B559" s="940" t="s">
        <v>10056</v>
      </c>
      <c r="C559" s="2171"/>
      <c r="D559" s="2186"/>
      <c r="E559" s="2194"/>
      <c r="F559" s="938">
        <v>12</v>
      </c>
      <c r="G559" s="2179"/>
      <c r="H559" s="939">
        <f t="shared" si="36"/>
        <v>7287.1559999999999</v>
      </c>
      <c r="I559" s="1984">
        <v>8553</v>
      </c>
      <c r="J559" s="1984">
        <v>9108.9449999999997</v>
      </c>
    </row>
    <row r="560" spans="1:10" ht="18">
      <c r="A560" s="940" t="str">
        <f t="shared" si="38"/>
        <v>PODEM-503-1751349</v>
      </c>
      <c r="B560" s="940" t="s">
        <v>10057</v>
      </c>
      <c r="C560" s="2171"/>
      <c r="D560" s="2186"/>
      <c r="E560" s="2175"/>
      <c r="F560" s="938">
        <v>15.5</v>
      </c>
      <c r="G560" s="2179"/>
      <c r="H560" s="939">
        <f t="shared" si="36"/>
        <v>7498.4519999999993</v>
      </c>
      <c r="I560" s="1984">
        <v>8801</v>
      </c>
      <c r="J560" s="1984">
        <v>9373.0649999999987</v>
      </c>
    </row>
    <row r="561" spans="1:10" ht="18">
      <c r="A561" s="940" t="str">
        <f t="shared" si="38"/>
        <v>PODEM-503-1751350</v>
      </c>
      <c r="B561" s="940" t="s">
        <v>10058</v>
      </c>
      <c r="C561" s="2180" t="s">
        <v>9901</v>
      </c>
      <c r="D561" s="2186"/>
      <c r="E561" s="2192" t="s">
        <v>5483</v>
      </c>
      <c r="F561" s="1988">
        <v>6</v>
      </c>
      <c r="G561" s="2178" t="s">
        <v>11363</v>
      </c>
      <c r="H561" s="939">
        <f t="shared" si="36"/>
        <v>10477.896000000001</v>
      </c>
      <c r="I561" s="1984">
        <v>12298</v>
      </c>
      <c r="J561" s="1984">
        <v>13097.369999999999</v>
      </c>
    </row>
    <row r="562" spans="1:10" ht="18">
      <c r="A562" s="940" t="str">
        <f t="shared" si="38"/>
        <v>PODEM-503-1751351</v>
      </c>
      <c r="B562" s="940" t="s">
        <v>10059</v>
      </c>
      <c r="C562" s="2180"/>
      <c r="D562" s="2186"/>
      <c r="E562" s="2194"/>
      <c r="F562" s="938">
        <v>8.5</v>
      </c>
      <c r="G562" s="2178"/>
      <c r="H562" s="939">
        <f t="shared" si="36"/>
        <v>10464.264000000001</v>
      </c>
      <c r="I562" s="1984">
        <v>12282</v>
      </c>
      <c r="J562" s="1984">
        <v>13080.33</v>
      </c>
    </row>
    <row r="563" spans="1:10" ht="18">
      <c r="A563" s="940" t="str">
        <f t="shared" si="38"/>
        <v>PODEM-503-1751352</v>
      </c>
      <c r="B563" s="940" t="s">
        <v>10060</v>
      </c>
      <c r="C563" s="2180"/>
      <c r="D563" s="2186"/>
      <c r="E563" s="2194"/>
      <c r="F563" s="938">
        <v>12</v>
      </c>
      <c r="G563" s="2178"/>
      <c r="H563" s="939">
        <f t="shared" si="36"/>
        <v>10876.632</v>
      </c>
      <c r="I563" s="1984">
        <v>12766</v>
      </c>
      <c r="J563" s="1984">
        <v>13595.789999999999</v>
      </c>
    </row>
    <row r="564" spans="1:10" ht="18">
      <c r="A564" s="940" t="str">
        <f t="shared" si="38"/>
        <v>PODEM-503-1751353</v>
      </c>
      <c r="B564" s="940" t="s">
        <v>10061</v>
      </c>
      <c r="C564" s="2171"/>
      <c r="D564" s="2186"/>
      <c r="E564" s="2194"/>
      <c r="F564" s="938">
        <v>15.5</v>
      </c>
      <c r="G564" s="2178"/>
      <c r="H564" s="939">
        <f t="shared" si="36"/>
        <v>11287.296</v>
      </c>
      <c r="I564" s="1984">
        <v>13248</v>
      </c>
      <c r="J564" s="1984">
        <v>14109.119999999999</v>
      </c>
    </row>
    <row r="565" spans="1:10" ht="18">
      <c r="A565" s="940" t="str">
        <f t="shared" ref="A565:A567" si="39">_xlfn.CONCAT("PODEM-",B565)</f>
        <v>PODEM-503-1751354</v>
      </c>
      <c r="B565" s="940" t="s">
        <v>10062</v>
      </c>
      <c r="C565" s="2180" t="s">
        <v>9901</v>
      </c>
      <c r="D565" s="2186"/>
      <c r="E565" s="2192" t="s">
        <v>5483</v>
      </c>
      <c r="F565" s="1988">
        <v>8.5</v>
      </c>
      <c r="G565" s="2178" t="s">
        <v>11364</v>
      </c>
      <c r="H565" s="939">
        <f t="shared" si="36"/>
        <v>11621.279999999999</v>
      </c>
      <c r="I565" s="1984">
        <v>13640</v>
      </c>
      <c r="J565" s="1984">
        <v>14526.599999999999</v>
      </c>
    </row>
    <row r="566" spans="1:10" ht="18">
      <c r="A566" s="940" t="str">
        <f t="shared" si="39"/>
        <v>PODEM-503-1751355</v>
      </c>
      <c r="B566" s="940" t="s">
        <v>10063</v>
      </c>
      <c r="C566" s="2180"/>
      <c r="D566" s="2186"/>
      <c r="E566" s="2194"/>
      <c r="F566" s="938">
        <v>12</v>
      </c>
      <c r="G566" s="2178"/>
      <c r="H566" s="939">
        <f t="shared" si="36"/>
        <v>11818.944</v>
      </c>
      <c r="I566" s="1984">
        <v>13872</v>
      </c>
      <c r="J566" s="1984">
        <v>14773.679999999998</v>
      </c>
    </row>
    <row r="567" spans="1:10" ht="18">
      <c r="A567" s="940" t="str">
        <f t="shared" si="39"/>
        <v>PODEM-503-1751356</v>
      </c>
      <c r="B567" s="940" t="s">
        <v>10064</v>
      </c>
      <c r="C567" s="2180"/>
      <c r="D567" s="2186"/>
      <c r="E567" s="2194"/>
      <c r="F567" s="938">
        <v>15.5</v>
      </c>
      <c r="G567" s="2178"/>
      <c r="H567" s="939">
        <f t="shared" si="36"/>
        <v>12086.472000000002</v>
      </c>
      <c r="I567" s="1984">
        <v>14186</v>
      </c>
      <c r="J567" s="1984">
        <v>15108.09</v>
      </c>
    </row>
    <row r="568" spans="1:10" ht="18">
      <c r="A568" s="940" t="str">
        <f t="shared" si="38"/>
        <v>PODEM-505-1212691</v>
      </c>
      <c r="B568" s="940" t="s">
        <v>10065</v>
      </c>
      <c r="C568" s="2180" t="s">
        <v>9901</v>
      </c>
      <c r="D568" s="2186"/>
      <c r="E568" s="2192" t="s">
        <v>5483</v>
      </c>
      <c r="F568" s="1988">
        <v>6</v>
      </c>
      <c r="G568" s="2178" t="s">
        <v>9589</v>
      </c>
      <c r="H568" s="939">
        <f t="shared" si="36"/>
        <v>9648.0480000000007</v>
      </c>
      <c r="I568" s="1984">
        <v>11324</v>
      </c>
      <c r="J568" s="1984">
        <v>12060.06</v>
      </c>
    </row>
    <row r="569" spans="1:10" ht="18">
      <c r="A569" s="940" t="str">
        <f t="shared" si="38"/>
        <v>PODEM-505-1213127</v>
      </c>
      <c r="B569" s="940" t="s">
        <v>10066</v>
      </c>
      <c r="C569" s="2180"/>
      <c r="D569" s="2186"/>
      <c r="E569" s="2194"/>
      <c r="F569" s="938">
        <v>8.5</v>
      </c>
      <c r="G569" s="2178"/>
      <c r="H569" s="939">
        <f t="shared" si="36"/>
        <v>9819.3000000000011</v>
      </c>
      <c r="I569" s="1984">
        <v>11525</v>
      </c>
      <c r="J569" s="1984">
        <v>12274.125</v>
      </c>
    </row>
    <row r="570" spans="1:10" ht="18">
      <c r="A570" s="940" t="str">
        <f t="shared" si="38"/>
        <v>PODEM-505-1212673</v>
      </c>
      <c r="B570" s="940" t="s">
        <v>10067</v>
      </c>
      <c r="C570" s="2171"/>
      <c r="D570" s="2186"/>
      <c r="E570" s="2194"/>
      <c r="F570" s="938">
        <v>12</v>
      </c>
      <c r="G570" s="2178"/>
      <c r="H570" s="939">
        <f t="shared" si="36"/>
        <v>10045.08</v>
      </c>
      <c r="I570" s="1984">
        <v>11790</v>
      </c>
      <c r="J570" s="1984">
        <v>12556.349999999999</v>
      </c>
    </row>
    <row r="571" spans="1:10" ht="18.75" thickBot="1">
      <c r="A571" s="1994" t="str">
        <f t="shared" si="38"/>
        <v>PODEM-505-1213128</v>
      </c>
      <c r="B571" s="941" t="s">
        <v>10068</v>
      </c>
      <c r="C571" s="2182"/>
      <c r="D571" s="2187"/>
      <c r="E571" s="2195"/>
      <c r="F571" s="942">
        <v>15.5</v>
      </c>
      <c r="G571" s="2184"/>
      <c r="H571" s="943">
        <f t="shared" si="36"/>
        <v>10315.164000000001</v>
      </c>
      <c r="I571" s="1993">
        <v>12107</v>
      </c>
      <c r="J571" s="1993">
        <v>12893.955</v>
      </c>
    </row>
    <row r="572" spans="1:10" ht="18">
      <c r="A572" s="1980" t="str">
        <f t="shared" ref="A572:A606" si="40">_xlfn.CONCAT("PODEM-",B572)</f>
        <v>PODEM-503-1751357</v>
      </c>
      <c r="B572" s="1980" t="s">
        <v>10069</v>
      </c>
      <c r="C572" s="2170" t="s">
        <v>9901</v>
      </c>
      <c r="D572" s="2185">
        <v>16000</v>
      </c>
      <c r="E572" s="2193" t="s">
        <v>5483</v>
      </c>
      <c r="F572" s="1981">
        <v>6</v>
      </c>
      <c r="G572" s="2177" t="s">
        <v>11362</v>
      </c>
      <c r="H572" s="1982">
        <f t="shared" si="36"/>
        <v>6912.2759999999998</v>
      </c>
      <c r="I572" s="1983">
        <v>8113</v>
      </c>
      <c r="J572" s="1983">
        <v>8640.3449999999993</v>
      </c>
    </row>
    <row r="573" spans="1:10" ht="18">
      <c r="A573" s="940" t="str">
        <f t="shared" si="40"/>
        <v>PODEM-503-1751358</v>
      </c>
      <c r="B573" s="940" t="s">
        <v>10070</v>
      </c>
      <c r="C573" s="2171"/>
      <c r="D573" s="2186"/>
      <c r="E573" s="2194"/>
      <c r="F573" s="938">
        <v>8.5</v>
      </c>
      <c r="G573" s="2178"/>
      <c r="H573" s="939">
        <f t="shared" si="36"/>
        <v>7058.82</v>
      </c>
      <c r="I573" s="1984">
        <v>8285</v>
      </c>
      <c r="J573" s="1984">
        <v>8823.5249999999996</v>
      </c>
    </row>
    <row r="574" spans="1:10" ht="18">
      <c r="A574" s="940" t="str">
        <f t="shared" si="40"/>
        <v>PODEM-503-1751359</v>
      </c>
      <c r="B574" s="940" t="s">
        <v>10071</v>
      </c>
      <c r="C574" s="2171"/>
      <c r="D574" s="2186"/>
      <c r="E574" s="2194"/>
      <c r="F574" s="938">
        <v>12</v>
      </c>
      <c r="G574" s="2179"/>
      <c r="H574" s="939">
        <f t="shared" si="36"/>
        <v>7287.1559999999999</v>
      </c>
      <c r="I574" s="1984">
        <v>8553</v>
      </c>
      <c r="J574" s="1984">
        <v>9108.9449999999997</v>
      </c>
    </row>
    <row r="575" spans="1:10" ht="18">
      <c r="A575" s="940" t="str">
        <f t="shared" si="40"/>
        <v>PODEM-503-1751360</v>
      </c>
      <c r="B575" s="940" t="s">
        <v>10072</v>
      </c>
      <c r="C575" s="2171"/>
      <c r="D575" s="2186"/>
      <c r="E575" s="2175"/>
      <c r="F575" s="938">
        <v>15.5</v>
      </c>
      <c r="G575" s="2179"/>
      <c r="H575" s="939">
        <f t="shared" si="36"/>
        <v>7498.4519999999993</v>
      </c>
      <c r="I575" s="1984">
        <v>8801</v>
      </c>
      <c r="J575" s="1984">
        <v>9373.0649999999987</v>
      </c>
    </row>
    <row r="576" spans="1:10" ht="18">
      <c r="A576" s="940" t="str">
        <f t="shared" si="40"/>
        <v>PODEM-503-1751361</v>
      </c>
      <c r="B576" s="940" t="s">
        <v>10073</v>
      </c>
      <c r="C576" s="2180" t="s">
        <v>9901</v>
      </c>
      <c r="D576" s="2186"/>
      <c r="E576" s="2192" t="s">
        <v>5483</v>
      </c>
      <c r="F576" s="1988">
        <v>6</v>
      </c>
      <c r="G576" s="2178" t="s">
        <v>11363</v>
      </c>
      <c r="H576" s="939">
        <f t="shared" si="36"/>
        <v>10477.896000000001</v>
      </c>
      <c r="I576" s="1984">
        <v>12298</v>
      </c>
      <c r="J576" s="1984">
        <v>13097.369999999999</v>
      </c>
    </row>
    <row r="577" spans="1:10" ht="18">
      <c r="A577" s="940" t="str">
        <f t="shared" si="40"/>
        <v>PODEM-503-1751362</v>
      </c>
      <c r="B577" s="940" t="s">
        <v>10074</v>
      </c>
      <c r="C577" s="2180"/>
      <c r="D577" s="2186"/>
      <c r="E577" s="2194"/>
      <c r="F577" s="938">
        <v>8.5</v>
      </c>
      <c r="G577" s="2178"/>
      <c r="H577" s="939">
        <f t="shared" si="36"/>
        <v>10464.264000000001</v>
      </c>
      <c r="I577" s="1984">
        <v>12282</v>
      </c>
      <c r="J577" s="1984">
        <v>13080.33</v>
      </c>
    </row>
    <row r="578" spans="1:10" ht="18">
      <c r="A578" s="940" t="str">
        <f t="shared" si="40"/>
        <v>PODEM-503-1751363</v>
      </c>
      <c r="B578" s="940" t="s">
        <v>10075</v>
      </c>
      <c r="C578" s="2180"/>
      <c r="D578" s="2186"/>
      <c r="E578" s="2194"/>
      <c r="F578" s="938">
        <v>12</v>
      </c>
      <c r="G578" s="2178"/>
      <c r="H578" s="939">
        <f t="shared" si="36"/>
        <v>10876.632</v>
      </c>
      <c r="I578" s="1984">
        <v>12766</v>
      </c>
      <c r="J578" s="1984">
        <v>13595.789999999999</v>
      </c>
    </row>
    <row r="579" spans="1:10" ht="18">
      <c r="A579" s="940" t="str">
        <f t="shared" si="40"/>
        <v>PODEM-503-1751364</v>
      </c>
      <c r="B579" s="940" t="s">
        <v>10076</v>
      </c>
      <c r="C579" s="2171"/>
      <c r="D579" s="2186"/>
      <c r="E579" s="2194"/>
      <c r="F579" s="938">
        <v>15.5</v>
      </c>
      <c r="G579" s="2178"/>
      <c r="H579" s="939">
        <f t="shared" si="36"/>
        <v>11287.296</v>
      </c>
      <c r="I579" s="1984">
        <v>13248</v>
      </c>
      <c r="J579" s="1984">
        <v>14109.119999999999</v>
      </c>
    </row>
    <row r="580" spans="1:10" ht="18">
      <c r="A580" s="940" t="str">
        <f t="shared" si="40"/>
        <v>PODEM-503-1751365</v>
      </c>
      <c r="B580" s="940" t="s">
        <v>10077</v>
      </c>
      <c r="C580" s="2180" t="s">
        <v>9901</v>
      </c>
      <c r="D580" s="2186"/>
      <c r="E580" s="2192" t="s">
        <v>5483</v>
      </c>
      <c r="F580" s="1988">
        <v>8.5</v>
      </c>
      <c r="G580" s="2178" t="s">
        <v>11364</v>
      </c>
      <c r="H580" s="939">
        <f t="shared" si="36"/>
        <v>11621.279999999999</v>
      </c>
      <c r="I580" s="1984">
        <v>13640</v>
      </c>
      <c r="J580" s="1984">
        <v>14526.599999999999</v>
      </c>
    </row>
    <row r="581" spans="1:10" ht="18">
      <c r="A581" s="940" t="str">
        <f t="shared" si="40"/>
        <v>PODEM-503-1751366</v>
      </c>
      <c r="B581" s="940" t="s">
        <v>10078</v>
      </c>
      <c r="C581" s="2180"/>
      <c r="D581" s="2186"/>
      <c r="E581" s="2194"/>
      <c r="F581" s="938">
        <v>12</v>
      </c>
      <c r="G581" s="2178"/>
      <c r="H581" s="939">
        <f t="shared" si="36"/>
        <v>11818.944</v>
      </c>
      <c r="I581" s="1984">
        <v>13872</v>
      </c>
      <c r="J581" s="1984">
        <v>14773.679999999998</v>
      </c>
    </row>
    <row r="582" spans="1:10" ht="18">
      <c r="A582" s="940" t="str">
        <f t="shared" si="40"/>
        <v>PODEM-503-1751367</v>
      </c>
      <c r="B582" s="940" t="s">
        <v>10079</v>
      </c>
      <c r="C582" s="2180"/>
      <c r="D582" s="2186"/>
      <c r="E582" s="2194"/>
      <c r="F582" s="938">
        <v>15.5</v>
      </c>
      <c r="G582" s="2178"/>
      <c r="H582" s="939">
        <f t="shared" ref="H582:H645" si="41">J582*0.8</f>
        <v>12086.472000000002</v>
      </c>
      <c r="I582" s="1984">
        <v>14186</v>
      </c>
      <c r="J582" s="1984">
        <v>15108.09</v>
      </c>
    </row>
    <row r="583" spans="1:10" ht="18">
      <c r="A583" s="940" t="str">
        <f t="shared" si="40"/>
        <v>PODEM-505-1212693</v>
      </c>
      <c r="B583" s="940" t="s">
        <v>10080</v>
      </c>
      <c r="C583" s="2180" t="s">
        <v>9901</v>
      </c>
      <c r="D583" s="2186"/>
      <c r="E583" s="2192" t="s">
        <v>5483</v>
      </c>
      <c r="F583" s="1988">
        <v>6</v>
      </c>
      <c r="G583" s="2178" t="s">
        <v>9589</v>
      </c>
      <c r="H583" s="939">
        <f t="shared" si="41"/>
        <v>9648.0480000000007</v>
      </c>
      <c r="I583" s="1984">
        <v>11324</v>
      </c>
      <c r="J583" s="1984">
        <v>12060.06</v>
      </c>
    </row>
    <row r="584" spans="1:10" ht="18">
      <c r="A584" s="940" t="str">
        <f t="shared" si="40"/>
        <v>PODEM-505-1212694</v>
      </c>
      <c r="B584" s="940" t="s">
        <v>10081</v>
      </c>
      <c r="C584" s="2180"/>
      <c r="D584" s="2186"/>
      <c r="E584" s="2194"/>
      <c r="F584" s="938">
        <v>8.5</v>
      </c>
      <c r="G584" s="2178"/>
      <c r="H584" s="939">
        <f t="shared" si="41"/>
        <v>9819.3000000000011</v>
      </c>
      <c r="I584" s="1984">
        <v>11525</v>
      </c>
      <c r="J584" s="1984">
        <v>12274.125</v>
      </c>
    </row>
    <row r="585" spans="1:10" ht="18">
      <c r="A585" s="940" t="str">
        <f t="shared" si="40"/>
        <v>PODEM-505-1212692</v>
      </c>
      <c r="B585" s="940" t="s">
        <v>10082</v>
      </c>
      <c r="C585" s="2171"/>
      <c r="D585" s="2186"/>
      <c r="E585" s="2194"/>
      <c r="F585" s="938">
        <v>12</v>
      </c>
      <c r="G585" s="2178"/>
      <c r="H585" s="939">
        <f t="shared" si="41"/>
        <v>10045.08</v>
      </c>
      <c r="I585" s="1984">
        <v>11790</v>
      </c>
      <c r="J585" s="1984">
        <v>12556.349999999999</v>
      </c>
    </row>
    <row r="586" spans="1:10" ht="18.75" thickBot="1">
      <c r="A586" s="1994" t="str">
        <f t="shared" si="40"/>
        <v>PODEM-505-1213132</v>
      </c>
      <c r="B586" s="941" t="s">
        <v>10083</v>
      </c>
      <c r="C586" s="2182"/>
      <c r="D586" s="2187"/>
      <c r="E586" s="2195"/>
      <c r="F586" s="942">
        <v>15.5</v>
      </c>
      <c r="G586" s="2184"/>
      <c r="H586" s="943">
        <f t="shared" si="41"/>
        <v>10315.164000000001</v>
      </c>
      <c r="I586" s="1993">
        <v>12107</v>
      </c>
      <c r="J586" s="1993">
        <v>12893.955</v>
      </c>
    </row>
    <row r="587" spans="1:10" ht="18">
      <c r="A587" s="1980" t="str">
        <f t="shared" si="40"/>
        <v>PODEM-503-1751368</v>
      </c>
      <c r="B587" s="1980" t="s">
        <v>10084</v>
      </c>
      <c r="C587" s="2170" t="s">
        <v>9652</v>
      </c>
      <c r="D587" s="2185">
        <v>20000</v>
      </c>
      <c r="E587" s="2175" t="s">
        <v>5483</v>
      </c>
      <c r="F587" s="1981">
        <v>6</v>
      </c>
      <c r="G587" s="2177" t="s">
        <v>11362</v>
      </c>
      <c r="H587" s="1982">
        <f t="shared" si="41"/>
        <v>9978.6239999999998</v>
      </c>
      <c r="I587" s="1983">
        <v>11712</v>
      </c>
      <c r="J587" s="1983">
        <v>12473.279999999999</v>
      </c>
    </row>
    <row r="588" spans="1:10" ht="18">
      <c r="A588" s="940" t="str">
        <f t="shared" si="40"/>
        <v>PODEM-503-1751369</v>
      </c>
      <c r="B588" s="940" t="s">
        <v>10085</v>
      </c>
      <c r="C588" s="2171"/>
      <c r="D588" s="2186"/>
      <c r="E588" s="2176"/>
      <c r="F588" s="938">
        <v>8.5</v>
      </c>
      <c r="G588" s="2178"/>
      <c r="H588" s="939">
        <f t="shared" si="41"/>
        <v>10467.672</v>
      </c>
      <c r="I588" s="1984">
        <v>12286</v>
      </c>
      <c r="J588" s="1984">
        <v>13084.59</v>
      </c>
    </row>
    <row r="589" spans="1:10" ht="18">
      <c r="A589" s="940" t="str">
        <f t="shared" ref="A589" si="42">_xlfn.CONCAT("PODEM-",B589)</f>
        <v>PODEM-503-1751370</v>
      </c>
      <c r="B589" s="940" t="s">
        <v>10086</v>
      </c>
      <c r="C589" s="2171"/>
      <c r="D589" s="2186"/>
      <c r="E589" s="2176"/>
      <c r="F589" s="938">
        <v>12</v>
      </c>
      <c r="G589" s="2179"/>
      <c r="H589" s="939">
        <f t="shared" si="41"/>
        <v>11097.300000000001</v>
      </c>
      <c r="I589" s="1984">
        <v>13025</v>
      </c>
      <c r="J589" s="1984">
        <v>13871.625</v>
      </c>
    </row>
    <row r="590" spans="1:10" ht="18">
      <c r="A590" s="940" t="str">
        <f t="shared" si="40"/>
        <v>PODEM-503-1751371</v>
      </c>
      <c r="B590" s="940" t="s">
        <v>10087</v>
      </c>
      <c r="C590" s="2171"/>
      <c r="D590" s="2186"/>
      <c r="E590" s="2176"/>
      <c r="F590" s="938">
        <v>15.5</v>
      </c>
      <c r="G590" s="2179"/>
      <c r="H590" s="939">
        <f t="shared" si="41"/>
        <v>11743.968000000001</v>
      </c>
      <c r="I590" s="1984">
        <v>13784</v>
      </c>
      <c r="J590" s="1984">
        <v>14679.96</v>
      </c>
    </row>
    <row r="591" spans="1:10" ht="18" customHeight="1">
      <c r="A591" s="940" t="str">
        <f t="shared" si="40"/>
        <v>PODEM-505-1213137</v>
      </c>
      <c r="B591" s="940" t="s">
        <v>10088</v>
      </c>
      <c r="C591" s="2171" t="s">
        <v>9652</v>
      </c>
      <c r="D591" s="2186"/>
      <c r="E591" s="2175" t="s">
        <v>5483</v>
      </c>
      <c r="F591" s="1988">
        <v>6</v>
      </c>
      <c r="G591" s="2178" t="s">
        <v>9589</v>
      </c>
      <c r="H591" s="939">
        <f t="shared" si="41"/>
        <v>13883.34</v>
      </c>
      <c r="I591" s="1984">
        <v>16295</v>
      </c>
      <c r="J591" s="1984">
        <v>17354.174999999999</v>
      </c>
    </row>
    <row r="592" spans="1:10" ht="18">
      <c r="A592" s="940" t="str">
        <f t="shared" ref="A592" si="43">_xlfn.CONCAT("PODEM-",B592)</f>
        <v>PODEM-505-1212699</v>
      </c>
      <c r="B592" s="940" t="s">
        <v>10089</v>
      </c>
      <c r="C592" s="2171"/>
      <c r="D592" s="2186"/>
      <c r="E592" s="2175"/>
      <c r="F592" s="938">
        <v>8.5</v>
      </c>
      <c r="G592" s="2178"/>
      <c r="H592" s="939">
        <f t="shared" si="41"/>
        <v>14372.388000000001</v>
      </c>
      <c r="I592" s="1984">
        <v>16869</v>
      </c>
      <c r="J592" s="1984">
        <v>17965.485000000001</v>
      </c>
    </row>
    <row r="593" spans="1:10" ht="18">
      <c r="A593" s="940" t="str">
        <f t="shared" si="40"/>
        <v>PODEM-505-1213138</v>
      </c>
      <c r="B593" s="940" t="s">
        <v>10090</v>
      </c>
      <c r="C593" s="2171"/>
      <c r="D593" s="2186"/>
      <c r="E593" s="2176"/>
      <c r="F593" s="938">
        <v>12</v>
      </c>
      <c r="G593" s="2178"/>
      <c r="H593" s="939">
        <f t="shared" si="41"/>
        <v>15001.163999999999</v>
      </c>
      <c r="I593" s="1984">
        <v>17607</v>
      </c>
      <c r="J593" s="1984">
        <v>18751.454999999998</v>
      </c>
    </row>
    <row r="594" spans="1:10" ht="18.75" thickBot="1">
      <c r="A594" s="940" t="str">
        <f t="shared" si="40"/>
        <v>PODEM-505-1212701</v>
      </c>
      <c r="B594" s="941" t="s">
        <v>10091</v>
      </c>
      <c r="C594" s="2182"/>
      <c r="D594" s="2187"/>
      <c r="E594" s="2183"/>
      <c r="F594" s="942">
        <v>15.5</v>
      </c>
      <c r="G594" s="2184"/>
      <c r="H594" s="943">
        <f t="shared" si="41"/>
        <v>15648.684000000001</v>
      </c>
      <c r="I594" s="1993">
        <v>18367</v>
      </c>
      <c r="J594" s="1993">
        <v>19560.855</v>
      </c>
    </row>
    <row r="595" spans="1:10" ht="18" customHeight="1">
      <c r="A595" s="1980" t="str">
        <f t="shared" si="40"/>
        <v>PODEM-503-1751605</v>
      </c>
      <c r="B595" s="1980" t="s">
        <v>10095</v>
      </c>
      <c r="C595" s="2170" t="s">
        <v>9676</v>
      </c>
      <c r="D595" s="2185">
        <v>20000</v>
      </c>
      <c r="E595" s="2175" t="s">
        <v>10094</v>
      </c>
      <c r="F595" s="1981">
        <v>22</v>
      </c>
      <c r="G595" s="2188" t="s">
        <v>11362</v>
      </c>
      <c r="H595" s="1982">
        <f t="shared" si="41"/>
        <v>19314.84</v>
      </c>
      <c r="I595" s="1983">
        <v>22670</v>
      </c>
      <c r="J595" s="1983">
        <v>24143.55</v>
      </c>
    </row>
    <row r="596" spans="1:10" ht="18">
      <c r="A596" s="940" t="str">
        <f t="shared" si="40"/>
        <v>PODEM-503-1751606</v>
      </c>
      <c r="B596" s="940" t="s">
        <v>10096</v>
      </c>
      <c r="C596" s="2171"/>
      <c r="D596" s="2186"/>
      <c r="E596" s="2176"/>
      <c r="F596" s="938">
        <v>29</v>
      </c>
      <c r="G596" s="2189"/>
      <c r="H596" s="939">
        <f t="shared" si="41"/>
        <v>19798.775999999998</v>
      </c>
      <c r="I596" s="1984">
        <v>23238</v>
      </c>
      <c r="J596" s="1984">
        <v>24748.469999999998</v>
      </c>
    </row>
    <row r="597" spans="1:10" ht="18">
      <c r="A597" s="940" t="str">
        <f t="shared" si="40"/>
        <v>PODEM-503-1751607</v>
      </c>
      <c r="B597" s="940" t="s">
        <v>10097</v>
      </c>
      <c r="C597" s="2171"/>
      <c r="D597" s="2186"/>
      <c r="E597" s="2176"/>
      <c r="F597" s="938">
        <v>36</v>
      </c>
      <c r="G597" s="2189"/>
      <c r="H597" s="939">
        <f t="shared" si="41"/>
        <v>20517.012000000002</v>
      </c>
      <c r="I597" s="1984">
        <v>24081</v>
      </c>
      <c r="J597" s="1984">
        <v>25646.264999999999</v>
      </c>
    </row>
    <row r="598" spans="1:10" ht="18">
      <c r="A598" s="940" t="str">
        <f t="shared" si="40"/>
        <v>PODEM-503-1751608</v>
      </c>
      <c r="B598" s="940" t="s">
        <v>10098</v>
      </c>
      <c r="C598" s="2171"/>
      <c r="D598" s="2186"/>
      <c r="E598" s="2176"/>
      <c r="F598" s="938">
        <v>52</v>
      </c>
      <c r="G598" s="2189"/>
      <c r="H598" s="939">
        <f t="shared" si="41"/>
        <v>21943.26</v>
      </c>
      <c r="I598" s="1984">
        <v>25755</v>
      </c>
      <c r="J598" s="1984">
        <v>27429.074999999997</v>
      </c>
    </row>
    <row r="599" spans="1:10" ht="18">
      <c r="A599" s="940" t="str">
        <f t="shared" ref="A599:A602" si="44">_xlfn.CONCAT("PODEM-",B599)</f>
        <v>PODEM-503-1751609</v>
      </c>
      <c r="B599" s="940" t="s">
        <v>10099</v>
      </c>
      <c r="C599" s="2171" t="s">
        <v>10092</v>
      </c>
      <c r="D599" s="2186"/>
      <c r="E599" s="2176" t="s">
        <v>10093</v>
      </c>
      <c r="F599" s="1988">
        <v>22</v>
      </c>
      <c r="G599" s="2189"/>
      <c r="H599" s="939">
        <f t="shared" si="41"/>
        <v>19203.227999999999</v>
      </c>
      <c r="I599" s="1984">
        <v>22539</v>
      </c>
      <c r="J599" s="1984">
        <v>24004.035</v>
      </c>
    </row>
    <row r="600" spans="1:10" ht="18">
      <c r="A600" s="940" t="str">
        <f t="shared" si="44"/>
        <v>PODEM-503-1751610</v>
      </c>
      <c r="B600" s="940" t="s">
        <v>10100</v>
      </c>
      <c r="C600" s="2171"/>
      <c r="D600" s="2186"/>
      <c r="E600" s="2176"/>
      <c r="F600" s="938">
        <v>29</v>
      </c>
      <c r="G600" s="2189"/>
      <c r="H600" s="939">
        <f t="shared" si="41"/>
        <v>19686.312000000002</v>
      </c>
      <c r="I600" s="1984">
        <v>23106</v>
      </c>
      <c r="J600" s="1984">
        <v>24607.89</v>
      </c>
    </row>
    <row r="601" spans="1:10" ht="18">
      <c r="A601" s="940" t="str">
        <f t="shared" si="44"/>
        <v>PODEM-503-1751611</v>
      </c>
      <c r="B601" s="940" t="s">
        <v>10101</v>
      </c>
      <c r="C601" s="2171"/>
      <c r="D601" s="2186"/>
      <c r="E601" s="2176"/>
      <c r="F601" s="938">
        <v>36</v>
      </c>
      <c r="G601" s="2189"/>
      <c r="H601" s="939">
        <f t="shared" si="41"/>
        <v>20404.547999999999</v>
      </c>
      <c r="I601" s="1984">
        <v>23949</v>
      </c>
      <c r="J601" s="1984">
        <v>25505.684999999998</v>
      </c>
    </row>
    <row r="602" spans="1:10" ht="18">
      <c r="A602" s="940" t="str">
        <f t="shared" si="44"/>
        <v>PODEM-503-1751612</v>
      </c>
      <c r="B602" s="2001" t="s">
        <v>10102</v>
      </c>
      <c r="C602" s="2191"/>
      <c r="D602" s="2186"/>
      <c r="E602" s="2192"/>
      <c r="F602" s="2000">
        <v>52</v>
      </c>
      <c r="G602" s="2189"/>
      <c r="H602" s="939">
        <f t="shared" si="41"/>
        <v>21831.648000000001</v>
      </c>
      <c r="I602" s="2002">
        <v>25624</v>
      </c>
      <c r="J602" s="2002">
        <v>27289.559999999998</v>
      </c>
    </row>
    <row r="603" spans="1:10" ht="18">
      <c r="A603" s="940" t="str">
        <f t="shared" si="40"/>
        <v>PODEM-503-1751613</v>
      </c>
      <c r="B603" s="940" t="s">
        <v>10103</v>
      </c>
      <c r="C603" s="2171" t="s">
        <v>9666</v>
      </c>
      <c r="D603" s="2186"/>
      <c r="E603" s="2176" t="s">
        <v>9667</v>
      </c>
      <c r="F603" s="938">
        <v>22</v>
      </c>
      <c r="G603" s="2189"/>
      <c r="H603" s="1989">
        <f t="shared" si="41"/>
        <v>19973.436000000002</v>
      </c>
      <c r="I603" s="1984">
        <v>23443</v>
      </c>
      <c r="J603" s="1984">
        <v>24966.794999999998</v>
      </c>
    </row>
    <row r="604" spans="1:10" ht="18">
      <c r="A604" s="940" t="str">
        <f t="shared" si="40"/>
        <v>PODEM-503-1751614</v>
      </c>
      <c r="B604" s="940" t="s">
        <v>10104</v>
      </c>
      <c r="C604" s="2171"/>
      <c r="D604" s="2186"/>
      <c r="E604" s="2176"/>
      <c r="F604" s="938">
        <v>29</v>
      </c>
      <c r="G604" s="2189"/>
      <c r="H604" s="939">
        <f t="shared" si="41"/>
        <v>20457.372000000003</v>
      </c>
      <c r="I604" s="1984">
        <v>24011</v>
      </c>
      <c r="J604" s="1984">
        <v>25571.715</v>
      </c>
    </row>
    <row r="605" spans="1:10" ht="18">
      <c r="A605" s="940" t="str">
        <f t="shared" si="40"/>
        <v>PODEM-503-1751615</v>
      </c>
      <c r="B605" s="940" t="s">
        <v>10105</v>
      </c>
      <c r="C605" s="2171"/>
      <c r="D605" s="2186"/>
      <c r="E605" s="2176"/>
      <c r="F605" s="938">
        <v>36</v>
      </c>
      <c r="G605" s="2189"/>
      <c r="H605" s="939">
        <f t="shared" si="41"/>
        <v>21175.608</v>
      </c>
      <c r="I605" s="1984">
        <v>24854</v>
      </c>
      <c r="J605" s="1984">
        <v>26469.51</v>
      </c>
    </row>
    <row r="606" spans="1:10" ht="18.75" thickBot="1">
      <c r="A606" s="940" t="str">
        <f t="shared" si="40"/>
        <v>PODEM-503-1751616</v>
      </c>
      <c r="B606" s="941" t="s">
        <v>10106</v>
      </c>
      <c r="C606" s="2182"/>
      <c r="D606" s="2187"/>
      <c r="E606" s="2183"/>
      <c r="F606" s="942">
        <v>52</v>
      </c>
      <c r="G606" s="2190"/>
      <c r="H606" s="943">
        <f t="shared" si="41"/>
        <v>22601.856</v>
      </c>
      <c r="I606" s="1993">
        <v>26528</v>
      </c>
      <c r="J606" s="1993">
        <v>28252.32</v>
      </c>
    </row>
    <row r="607" spans="1:10" ht="18">
      <c r="A607" s="1980" t="str">
        <f t="shared" ref="A607:A612" si="45">_xlfn.CONCAT("PODEM-",B607)</f>
        <v>PODEM-503-1751376</v>
      </c>
      <c r="B607" s="1980" t="s">
        <v>9668</v>
      </c>
      <c r="C607" s="2170" t="s">
        <v>9666</v>
      </c>
      <c r="D607" s="2185">
        <v>25000</v>
      </c>
      <c r="E607" s="2175" t="s">
        <v>9667</v>
      </c>
      <c r="F607" s="1981">
        <v>9.5</v>
      </c>
      <c r="G607" s="2177" t="s">
        <v>11362</v>
      </c>
      <c r="H607" s="1982">
        <f t="shared" si="41"/>
        <v>12489.468000000001</v>
      </c>
      <c r="I607" s="1983">
        <v>14659</v>
      </c>
      <c r="J607" s="1983">
        <v>15611.834999999999</v>
      </c>
    </row>
    <row r="608" spans="1:10" ht="18">
      <c r="A608" s="940" t="str">
        <f t="shared" si="45"/>
        <v>PODEM-503-1751377</v>
      </c>
      <c r="B608" s="940" t="s">
        <v>9669</v>
      </c>
      <c r="C608" s="2171"/>
      <c r="D608" s="2186"/>
      <c r="E608" s="2176"/>
      <c r="F608" s="938">
        <v>15.5</v>
      </c>
      <c r="G608" s="2178"/>
      <c r="H608" s="939">
        <f t="shared" si="41"/>
        <v>13160.844000000001</v>
      </c>
      <c r="I608" s="1984">
        <v>15447</v>
      </c>
      <c r="J608" s="1984">
        <v>16451.055</v>
      </c>
    </row>
    <row r="609" spans="1:10" ht="18">
      <c r="A609" s="940" t="str">
        <f t="shared" si="45"/>
        <v>PODEM-503-1751378</v>
      </c>
      <c r="B609" s="940" t="s">
        <v>9670</v>
      </c>
      <c r="C609" s="2171"/>
      <c r="D609" s="2186"/>
      <c r="E609" s="2176"/>
      <c r="F609" s="938">
        <v>23</v>
      </c>
      <c r="G609" s="2179"/>
      <c r="H609" s="939">
        <f t="shared" si="41"/>
        <v>13917.419999999998</v>
      </c>
      <c r="I609" s="1984">
        <v>16335</v>
      </c>
      <c r="J609" s="1984">
        <v>17396.774999999998</v>
      </c>
    </row>
    <row r="610" spans="1:10" ht="18" customHeight="1">
      <c r="A610" s="940" t="str">
        <f t="shared" si="45"/>
        <v>PODEM-505-1212702</v>
      </c>
      <c r="B610" s="940" t="s">
        <v>9671</v>
      </c>
      <c r="C610" s="2171" t="s">
        <v>9666</v>
      </c>
      <c r="D610" s="2186"/>
      <c r="E610" s="2175" t="s">
        <v>9667</v>
      </c>
      <c r="F610" s="1988">
        <v>9.5</v>
      </c>
      <c r="G610" s="2178" t="s">
        <v>9589</v>
      </c>
      <c r="H610" s="939">
        <f t="shared" si="41"/>
        <v>17494.968000000001</v>
      </c>
      <c r="I610" s="1984">
        <v>20534</v>
      </c>
      <c r="J610" s="1984">
        <v>21868.71</v>
      </c>
    </row>
    <row r="611" spans="1:10" ht="18">
      <c r="A611" s="940" t="str">
        <f t="shared" si="45"/>
        <v>PODEM-505-1213161</v>
      </c>
      <c r="B611" s="940" t="s">
        <v>9672</v>
      </c>
      <c r="C611" s="2171"/>
      <c r="D611" s="2186"/>
      <c r="E611" s="2176"/>
      <c r="F611" s="938">
        <v>15.5</v>
      </c>
      <c r="G611" s="2178"/>
      <c r="H611" s="939">
        <f t="shared" si="41"/>
        <v>18163.788</v>
      </c>
      <c r="I611" s="1984">
        <v>21319</v>
      </c>
      <c r="J611" s="1984">
        <v>22704.735000000001</v>
      </c>
    </row>
    <row r="612" spans="1:10" ht="18.75" thickBot="1">
      <c r="A612" s="940" t="str">
        <f t="shared" si="45"/>
        <v>PODEM-505-1213162</v>
      </c>
      <c r="B612" s="941" t="s">
        <v>9673</v>
      </c>
      <c r="C612" s="2182"/>
      <c r="D612" s="2187"/>
      <c r="E612" s="2183"/>
      <c r="F612" s="942">
        <v>23</v>
      </c>
      <c r="G612" s="2184"/>
      <c r="H612" s="943">
        <f t="shared" si="41"/>
        <v>19365.96</v>
      </c>
      <c r="I612" s="1986">
        <v>22730</v>
      </c>
      <c r="J612" s="1986">
        <v>24207.449999999997</v>
      </c>
    </row>
    <row r="613" spans="1:10" ht="18">
      <c r="A613" s="1980" t="str">
        <f t="shared" ref="A613:A624" si="46">_xlfn.CONCAT("PODEM-",B613)</f>
        <v>PODEM-503-1751379</v>
      </c>
      <c r="B613" s="1980" t="s">
        <v>10108</v>
      </c>
      <c r="C613" s="2170" t="s">
        <v>9676</v>
      </c>
      <c r="D613" s="2172">
        <v>25000</v>
      </c>
      <c r="E613" s="2175" t="s">
        <v>10107</v>
      </c>
      <c r="F613" s="1981">
        <v>9.5</v>
      </c>
      <c r="G613" s="2177" t="s">
        <v>11362</v>
      </c>
      <c r="H613" s="1982">
        <f t="shared" si="41"/>
        <v>13871.412</v>
      </c>
      <c r="I613" s="1983">
        <v>16281</v>
      </c>
      <c r="J613" s="1983">
        <v>17339.264999999999</v>
      </c>
    </row>
    <row r="614" spans="1:10" ht="18">
      <c r="A614" s="940" t="str">
        <f t="shared" si="46"/>
        <v>PODEM-503-1751380</v>
      </c>
      <c r="B614" s="940" t="s">
        <v>10109</v>
      </c>
      <c r="C614" s="2171"/>
      <c r="D614" s="2173"/>
      <c r="E614" s="2176"/>
      <c r="F614" s="938">
        <v>15.5</v>
      </c>
      <c r="G614" s="2178"/>
      <c r="H614" s="939">
        <f t="shared" si="41"/>
        <v>14636.508</v>
      </c>
      <c r="I614" s="1984">
        <v>17179</v>
      </c>
      <c r="J614" s="1984">
        <v>18295.634999999998</v>
      </c>
    </row>
    <row r="615" spans="1:10" ht="18">
      <c r="A615" s="940" t="str">
        <f t="shared" si="46"/>
        <v>PODEM-503-1751381</v>
      </c>
      <c r="B615" s="940" t="s">
        <v>10110</v>
      </c>
      <c r="C615" s="2171"/>
      <c r="D615" s="2173"/>
      <c r="E615" s="2176"/>
      <c r="F615" s="938">
        <v>23</v>
      </c>
      <c r="G615" s="2179"/>
      <c r="H615" s="939">
        <f t="shared" si="41"/>
        <v>15474.875999999998</v>
      </c>
      <c r="I615" s="1984">
        <v>18163</v>
      </c>
      <c r="J615" s="1984">
        <v>19343.594999999998</v>
      </c>
    </row>
    <row r="616" spans="1:10" ht="18" customHeight="1">
      <c r="A616" s="940" t="str">
        <f t="shared" si="46"/>
        <v>PODEM-505-1213163</v>
      </c>
      <c r="B616" s="940" t="s">
        <v>10111</v>
      </c>
      <c r="C616" s="2171" t="s">
        <v>9676</v>
      </c>
      <c r="D616" s="2173"/>
      <c r="E616" s="2176" t="s">
        <v>10107</v>
      </c>
      <c r="F616" s="1988">
        <v>9.5</v>
      </c>
      <c r="G616" s="2178" t="s">
        <v>9589</v>
      </c>
      <c r="H616" s="939">
        <f t="shared" si="41"/>
        <v>22331.772000000001</v>
      </c>
      <c r="I616" s="1984">
        <v>26211</v>
      </c>
      <c r="J616" s="1984">
        <v>27914.715</v>
      </c>
    </row>
    <row r="617" spans="1:10" ht="18">
      <c r="A617" s="940" t="str">
        <f t="shared" si="46"/>
        <v>PODEM-505-1213164</v>
      </c>
      <c r="B617" s="940" t="s">
        <v>10112</v>
      </c>
      <c r="C617" s="2171"/>
      <c r="D617" s="2173"/>
      <c r="E617" s="2176"/>
      <c r="F617" s="938">
        <v>15.5</v>
      </c>
      <c r="G617" s="2178"/>
      <c r="H617" s="939">
        <f t="shared" si="41"/>
        <v>23078.975999999999</v>
      </c>
      <c r="I617" s="1984">
        <v>27088</v>
      </c>
      <c r="J617" s="1984">
        <v>28848.719999999998</v>
      </c>
    </row>
    <row r="618" spans="1:10" ht="18.75" thickBot="1">
      <c r="A618" s="940" t="str">
        <f t="shared" si="46"/>
        <v>PODEM-505-1213165</v>
      </c>
      <c r="B618" s="940" t="s">
        <v>10113</v>
      </c>
      <c r="C618" s="2171"/>
      <c r="D618" s="2173"/>
      <c r="E618" s="2176"/>
      <c r="F618" s="938">
        <v>23</v>
      </c>
      <c r="G618" s="2178"/>
      <c r="H618" s="939">
        <f t="shared" si="41"/>
        <v>24570.828000000001</v>
      </c>
      <c r="I618" s="1984">
        <v>28839</v>
      </c>
      <c r="J618" s="1984">
        <v>30713.535</v>
      </c>
    </row>
    <row r="619" spans="1:10" ht="18">
      <c r="A619" s="1980" t="str">
        <f t="shared" si="46"/>
        <v>PODEM-503-1751382</v>
      </c>
      <c r="B619" s="1987" t="s">
        <v>10114</v>
      </c>
      <c r="C619" s="2180" t="s">
        <v>9666</v>
      </c>
      <c r="D619" s="2173"/>
      <c r="E619" s="2175" t="s">
        <v>9667</v>
      </c>
      <c r="F619" s="1988">
        <v>9.5</v>
      </c>
      <c r="G619" s="2181" t="s">
        <v>11362</v>
      </c>
      <c r="H619" s="1989">
        <f t="shared" si="41"/>
        <v>14299.968000000001</v>
      </c>
      <c r="I619" s="1990">
        <v>16784</v>
      </c>
      <c r="J619" s="1990">
        <v>17874.96</v>
      </c>
    </row>
    <row r="620" spans="1:10" ht="18">
      <c r="A620" s="940" t="str">
        <f t="shared" si="46"/>
        <v>PODEM-503-1751383</v>
      </c>
      <c r="B620" s="940" t="s">
        <v>10115</v>
      </c>
      <c r="C620" s="2171"/>
      <c r="D620" s="2173"/>
      <c r="E620" s="2176"/>
      <c r="F620" s="938">
        <v>15.5</v>
      </c>
      <c r="G620" s="2178"/>
      <c r="H620" s="939">
        <f t="shared" si="41"/>
        <v>15088.919999999998</v>
      </c>
      <c r="I620" s="1984">
        <v>17710</v>
      </c>
      <c r="J620" s="1984">
        <v>18861.149999999998</v>
      </c>
    </row>
    <row r="621" spans="1:10" ht="18">
      <c r="A621" s="940" t="str">
        <f t="shared" si="46"/>
        <v>PODEM-503-1751384</v>
      </c>
      <c r="B621" s="940" t="s">
        <v>10116</v>
      </c>
      <c r="C621" s="2171"/>
      <c r="D621" s="2173"/>
      <c r="E621" s="2176"/>
      <c r="F621" s="938">
        <v>23</v>
      </c>
      <c r="G621" s="2179"/>
      <c r="H621" s="939">
        <f t="shared" si="41"/>
        <v>15953.7</v>
      </c>
      <c r="I621" s="1984">
        <v>18725</v>
      </c>
      <c r="J621" s="1984">
        <v>19942.125</v>
      </c>
    </row>
    <row r="622" spans="1:10" ht="18" customHeight="1">
      <c r="A622" s="940" t="str">
        <f t="shared" si="46"/>
        <v>PODEM-505-1213166</v>
      </c>
      <c r="B622" s="940" t="s">
        <v>10117</v>
      </c>
      <c r="C622" s="2171" t="s">
        <v>9666</v>
      </c>
      <c r="D622" s="2173"/>
      <c r="E622" s="2175" t="s">
        <v>9667</v>
      </c>
      <c r="F622" s="1988">
        <v>9.5</v>
      </c>
      <c r="G622" s="2178" t="s">
        <v>9589</v>
      </c>
      <c r="H622" s="939">
        <f t="shared" si="41"/>
        <v>23022.744000000002</v>
      </c>
      <c r="I622" s="1984">
        <v>27022</v>
      </c>
      <c r="J622" s="1984">
        <v>28778.43</v>
      </c>
    </row>
    <row r="623" spans="1:10" ht="18">
      <c r="A623" s="940" t="str">
        <f t="shared" si="46"/>
        <v>PODEM-505-1213167</v>
      </c>
      <c r="B623" s="940" t="s">
        <v>10118</v>
      </c>
      <c r="C623" s="2171"/>
      <c r="D623" s="2173"/>
      <c r="E623" s="2176"/>
      <c r="F623" s="938">
        <v>15.5</v>
      </c>
      <c r="G623" s="2178"/>
      <c r="H623" s="939">
        <f t="shared" si="41"/>
        <v>23792.952000000001</v>
      </c>
      <c r="I623" s="1984">
        <v>27926</v>
      </c>
      <c r="J623" s="1984">
        <v>29741.19</v>
      </c>
    </row>
    <row r="624" spans="1:10" ht="18.75" thickBot="1">
      <c r="A624" s="940" t="str">
        <f t="shared" si="46"/>
        <v>PODEM-505-1213168</v>
      </c>
      <c r="B624" s="941" t="s">
        <v>10119</v>
      </c>
      <c r="C624" s="2182"/>
      <c r="D624" s="2174"/>
      <c r="E624" s="2183"/>
      <c r="F624" s="942">
        <v>23</v>
      </c>
      <c r="G624" s="2184"/>
      <c r="H624" s="943">
        <f t="shared" si="41"/>
        <v>25330.812000000002</v>
      </c>
      <c r="I624" s="1993">
        <v>29731</v>
      </c>
      <c r="J624" s="1993">
        <v>31663.514999999999</v>
      </c>
    </row>
    <row r="625" spans="1:10" ht="18" customHeight="1">
      <c r="A625" s="1980" t="str">
        <f t="shared" ref="A625:A636" si="47">_xlfn.CONCAT("PODEM-",B625)</f>
        <v>PODEM-503-1751558</v>
      </c>
      <c r="B625" s="1980" t="s">
        <v>10120</v>
      </c>
      <c r="C625" s="2170" t="s">
        <v>9676</v>
      </c>
      <c r="D625" s="2185">
        <v>25000</v>
      </c>
      <c r="E625" s="2175" t="s">
        <v>10094</v>
      </c>
      <c r="F625" s="1981">
        <v>22</v>
      </c>
      <c r="G625" s="2188" t="s">
        <v>11362</v>
      </c>
      <c r="H625" s="1982">
        <f t="shared" si="41"/>
        <v>18599.16</v>
      </c>
      <c r="I625" s="1983">
        <v>21830</v>
      </c>
      <c r="J625" s="1983">
        <v>23248.949999999997</v>
      </c>
    </row>
    <row r="626" spans="1:10" ht="18">
      <c r="A626" s="940" t="str">
        <f t="shared" si="47"/>
        <v>PODEM-503-1751559</v>
      </c>
      <c r="B626" s="940" t="s">
        <v>10121</v>
      </c>
      <c r="C626" s="2171"/>
      <c r="D626" s="2186"/>
      <c r="E626" s="2176"/>
      <c r="F626" s="938">
        <v>29</v>
      </c>
      <c r="G626" s="2189"/>
      <c r="H626" s="939">
        <f t="shared" si="41"/>
        <v>19065.203999999998</v>
      </c>
      <c r="I626" s="1984">
        <v>22377</v>
      </c>
      <c r="J626" s="1984">
        <v>23831.504999999997</v>
      </c>
    </row>
    <row r="627" spans="1:10" ht="18">
      <c r="A627" s="940" t="str">
        <f t="shared" si="47"/>
        <v>PODEM-503-1751560</v>
      </c>
      <c r="B627" s="940" t="s">
        <v>10122</v>
      </c>
      <c r="C627" s="2171"/>
      <c r="D627" s="2186"/>
      <c r="E627" s="2176"/>
      <c r="F627" s="938">
        <v>36</v>
      </c>
      <c r="G627" s="2189"/>
      <c r="H627" s="939">
        <f t="shared" si="41"/>
        <v>19757.028000000002</v>
      </c>
      <c r="I627" s="1984">
        <v>23189</v>
      </c>
      <c r="J627" s="1984">
        <v>24696.285</v>
      </c>
    </row>
    <row r="628" spans="1:10" ht="18">
      <c r="A628" s="940" t="str">
        <f t="shared" si="47"/>
        <v>PODEM-503-1751561</v>
      </c>
      <c r="B628" s="940" t="s">
        <v>10123</v>
      </c>
      <c r="C628" s="2171"/>
      <c r="D628" s="2186"/>
      <c r="E628" s="2176"/>
      <c r="F628" s="938">
        <v>52</v>
      </c>
      <c r="G628" s="2189"/>
      <c r="H628" s="939">
        <f t="shared" si="41"/>
        <v>21131.304</v>
      </c>
      <c r="I628" s="1984">
        <v>24802</v>
      </c>
      <c r="J628" s="1984">
        <v>26414.129999999997</v>
      </c>
    </row>
    <row r="629" spans="1:10" ht="18">
      <c r="A629" s="940" t="str">
        <f t="shared" si="47"/>
        <v>PODEM-503-1751566</v>
      </c>
      <c r="B629" s="940" t="s">
        <v>10124</v>
      </c>
      <c r="C629" s="2171" t="s">
        <v>10092</v>
      </c>
      <c r="D629" s="2186"/>
      <c r="E629" s="2176" t="s">
        <v>10093</v>
      </c>
      <c r="F629" s="1988">
        <v>22</v>
      </c>
      <c r="G629" s="2189"/>
      <c r="H629" s="939">
        <f t="shared" si="41"/>
        <v>19233.900000000001</v>
      </c>
      <c r="I629" s="1984">
        <v>22575</v>
      </c>
      <c r="J629" s="1984">
        <v>24042.375</v>
      </c>
    </row>
    <row r="630" spans="1:10" ht="18">
      <c r="A630" s="940" t="str">
        <f t="shared" si="47"/>
        <v>PODEM-503-1751567</v>
      </c>
      <c r="B630" s="940" t="s">
        <v>10125</v>
      </c>
      <c r="C630" s="2171"/>
      <c r="D630" s="2186"/>
      <c r="E630" s="2176"/>
      <c r="F630" s="938">
        <v>29</v>
      </c>
      <c r="G630" s="2189"/>
      <c r="H630" s="939">
        <f t="shared" si="41"/>
        <v>19699.092000000001</v>
      </c>
      <c r="I630" s="1984">
        <v>23121</v>
      </c>
      <c r="J630" s="1984">
        <v>24623.864999999998</v>
      </c>
    </row>
    <row r="631" spans="1:10" ht="18">
      <c r="A631" s="940" t="str">
        <f t="shared" si="47"/>
        <v>PODEM-503-1751568</v>
      </c>
      <c r="B631" s="940" t="s">
        <v>10126</v>
      </c>
      <c r="C631" s="2171"/>
      <c r="D631" s="2186"/>
      <c r="E631" s="2176"/>
      <c r="F631" s="938">
        <v>36</v>
      </c>
      <c r="G631" s="2189"/>
      <c r="H631" s="939">
        <f t="shared" si="41"/>
        <v>21175.608</v>
      </c>
      <c r="I631" s="1984">
        <v>24854</v>
      </c>
      <c r="J631" s="1984">
        <v>26469.51</v>
      </c>
    </row>
    <row r="632" spans="1:10" ht="18">
      <c r="A632" s="940" t="str">
        <f t="shared" si="47"/>
        <v>PODEM-503-1751569</v>
      </c>
      <c r="B632" s="2001" t="s">
        <v>10127</v>
      </c>
      <c r="C632" s="2191"/>
      <c r="D632" s="2186"/>
      <c r="E632" s="2192"/>
      <c r="F632" s="2000">
        <v>52</v>
      </c>
      <c r="G632" s="2189"/>
      <c r="H632" s="939">
        <f t="shared" si="41"/>
        <v>22601.856</v>
      </c>
      <c r="I632" s="2002">
        <v>26528</v>
      </c>
      <c r="J632" s="2002">
        <v>28252.32</v>
      </c>
    </row>
    <row r="633" spans="1:10" ht="18">
      <c r="A633" s="940" t="str">
        <f t="shared" si="47"/>
        <v>PODEM-503-1751562</v>
      </c>
      <c r="B633" s="940" t="s">
        <v>10128</v>
      </c>
      <c r="C633" s="2171" t="s">
        <v>9666</v>
      </c>
      <c r="D633" s="2186"/>
      <c r="E633" s="2176" t="s">
        <v>9667</v>
      </c>
      <c r="F633" s="938">
        <v>22</v>
      </c>
      <c r="G633" s="2189"/>
      <c r="H633" s="1989">
        <f t="shared" si="41"/>
        <v>19203.227999999999</v>
      </c>
      <c r="I633" s="1984">
        <v>22539</v>
      </c>
      <c r="J633" s="1984">
        <v>24004.035</v>
      </c>
    </row>
    <row r="634" spans="1:10" ht="18">
      <c r="A634" s="940" t="str">
        <f t="shared" si="47"/>
        <v>PODEM-503-1751563</v>
      </c>
      <c r="B634" s="940" t="s">
        <v>10129</v>
      </c>
      <c r="C634" s="2171"/>
      <c r="D634" s="2186"/>
      <c r="E634" s="2176"/>
      <c r="F634" s="938">
        <v>29</v>
      </c>
      <c r="G634" s="2189"/>
      <c r="H634" s="939">
        <f t="shared" si="41"/>
        <v>19686.312000000002</v>
      </c>
      <c r="I634" s="1984">
        <v>23106</v>
      </c>
      <c r="J634" s="1984">
        <v>24607.89</v>
      </c>
    </row>
    <row r="635" spans="1:10" ht="18">
      <c r="A635" s="940" t="str">
        <f t="shared" si="47"/>
        <v>PODEM-503-1751564</v>
      </c>
      <c r="B635" s="940" t="s">
        <v>10130</v>
      </c>
      <c r="C635" s="2171"/>
      <c r="D635" s="2186"/>
      <c r="E635" s="2176"/>
      <c r="F635" s="938">
        <v>36</v>
      </c>
      <c r="G635" s="2189"/>
      <c r="H635" s="939">
        <f t="shared" si="41"/>
        <v>20404.547999999999</v>
      </c>
      <c r="I635" s="1984">
        <v>23949</v>
      </c>
      <c r="J635" s="1984">
        <v>25505.684999999998</v>
      </c>
    </row>
    <row r="636" spans="1:10" ht="18.75" thickBot="1">
      <c r="A636" s="940" t="str">
        <f t="shared" si="47"/>
        <v>PODEM-503-1751565</v>
      </c>
      <c r="B636" s="941" t="s">
        <v>10131</v>
      </c>
      <c r="C636" s="2182"/>
      <c r="D636" s="2187"/>
      <c r="E636" s="2183"/>
      <c r="F636" s="942">
        <v>52</v>
      </c>
      <c r="G636" s="2190"/>
      <c r="H636" s="943">
        <f t="shared" si="41"/>
        <v>21831.648000000001</v>
      </c>
      <c r="I636" s="1993">
        <v>25624</v>
      </c>
      <c r="J636" s="1993">
        <v>27289.559999999998</v>
      </c>
    </row>
    <row r="637" spans="1:10" ht="18">
      <c r="A637" s="1980" t="str">
        <f t="shared" ref="A637:A648" si="48">_xlfn.CONCAT("PODEM-",B637)</f>
        <v>PODEM-503-1751385</v>
      </c>
      <c r="B637" s="1980" t="s">
        <v>10134</v>
      </c>
      <c r="C637" s="2170" t="s">
        <v>10132</v>
      </c>
      <c r="D637" s="2172">
        <v>32000</v>
      </c>
      <c r="E637" s="2175" t="s">
        <v>10107</v>
      </c>
      <c r="F637" s="1981">
        <v>9.5</v>
      </c>
      <c r="G637" s="2177" t="s">
        <v>11362</v>
      </c>
      <c r="H637" s="1982">
        <f t="shared" si="41"/>
        <v>13799.844000000001</v>
      </c>
      <c r="I637" s="1983">
        <v>16197</v>
      </c>
      <c r="J637" s="1983">
        <v>17249.805</v>
      </c>
    </row>
    <row r="638" spans="1:10" ht="18">
      <c r="A638" s="940" t="str">
        <f t="shared" si="48"/>
        <v>PODEM-503-1751386</v>
      </c>
      <c r="B638" s="940" t="s">
        <v>10135</v>
      </c>
      <c r="C638" s="2171"/>
      <c r="D638" s="2173"/>
      <c r="E638" s="2176"/>
      <c r="F638" s="938">
        <v>15.5</v>
      </c>
      <c r="G638" s="2178"/>
      <c r="H638" s="939">
        <f t="shared" si="41"/>
        <v>14560.68</v>
      </c>
      <c r="I638" s="1984">
        <v>17090</v>
      </c>
      <c r="J638" s="1984">
        <v>18200.849999999999</v>
      </c>
    </row>
    <row r="639" spans="1:10" ht="18">
      <c r="A639" s="940" t="str">
        <f t="shared" si="48"/>
        <v>PODEM-503-1751387</v>
      </c>
      <c r="B639" s="940" t="s">
        <v>10136</v>
      </c>
      <c r="C639" s="2171"/>
      <c r="D639" s="2173"/>
      <c r="E639" s="2176"/>
      <c r="F639" s="938">
        <v>23</v>
      </c>
      <c r="G639" s="2179"/>
      <c r="H639" s="939">
        <f t="shared" si="41"/>
        <v>15394.788</v>
      </c>
      <c r="I639" s="1984">
        <v>18069</v>
      </c>
      <c r="J639" s="1984">
        <v>19243.485000000001</v>
      </c>
    </row>
    <row r="640" spans="1:10" ht="18" customHeight="1">
      <c r="A640" s="940" t="str">
        <f t="shared" si="48"/>
        <v>PODEM-505-1213189</v>
      </c>
      <c r="B640" s="940" t="s">
        <v>10137</v>
      </c>
      <c r="C640" s="2171" t="s">
        <v>10132</v>
      </c>
      <c r="D640" s="2173"/>
      <c r="E640" s="2176" t="s">
        <v>10107</v>
      </c>
      <c r="F640" s="1988">
        <v>9.5</v>
      </c>
      <c r="G640" s="2178" t="s">
        <v>9589</v>
      </c>
      <c r="H640" s="939">
        <f t="shared" si="41"/>
        <v>22216.752</v>
      </c>
      <c r="I640" s="1984">
        <v>26076</v>
      </c>
      <c r="J640" s="1984">
        <v>27770.94</v>
      </c>
    </row>
    <row r="641" spans="1:10" ht="18">
      <c r="A641" s="940" t="str">
        <f t="shared" si="48"/>
        <v>PODEM-505-1213190</v>
      </c>
      <c r="B641" s="940" t="s">
        <v>10138</v>
      </c>
      <c r="C641" s="2171"/>
      <c r="D641" s="2173"/>
      <c r="E641" s="2176"/>
      <c r="F641" s="938">
        <v>15.5</v>
      </c>
      <c r="G641" s="2178"/>
      <c r="H641" s="939">
        <f t="shared" si="41"/>
        <v>22959.696</v>
      </c>
      <c r="I641" s="1984">
        <v>26948</v>
      </c>
      <c r="J641" s="1984">
        <v>28699.62</v>
      </c>
    </row>
    <row r="642" spans="1:10" ht="18.75" thickBot="1">
      <c r="A642" s="940" t="str">
        <f t="shared" si="48"/>
        <v>PODEM-505-1213191</v>
      </c>
      <c r="B642" s="940" t="s">
        <v>10139</v>
      </c>
      <c r="C642" s="2171"/>
      <c r="D642" s="2173"/>
      <c r="E642" s="2176"/>
      <c r="F642" s="938">
        <v>23</v>
      </c>
      <c r="G642" s="2178"/>
      <c r="H642" s="939">
        <f t="shared" si="41"/>
        <v>24444.732</v>
      </c>
      <c r="I642" s="1984">
        <v>28691</v>
      </c>
      <c r="J642" s="1984">
        <v>30555.914999999997</v>
      </c>
    </row>
    <row r="643" spans="1:10" ht="18">
      <c r="A643" s="1980" t="str">
        <f t="shared" si="48"/>
        <v>PODEM-503-1751388</v>
      </c>
      <c r="B643" s="1987" t="s">
        <v>10140</v>
      </c>
      <c r="C643" s="2180" t="s">
        <v>10133</v>
      </c>
      <c r="D643" s="2173"/>
      <c r="E643" s="2175" t="s">
        <v>9667</v>
      </c>
      <c r="F643" s="1988">
        <v>9.5</v>
      </c>
      <c r="G643" s="2181" t="s">
        <v>11362</v>
      </c>
      <c r="H643" s="1989">
        <f t="shared" si="41"/>
        <v>13960.019999999999</v>
      </c>
      <c r="I643" s="1990">
        <v>16385</v>
      </c>
      <c r="J643" s="1990">
        <v>17450.024999999998</v>
      </c>
    </row>
    <row r="644" spans="1:10" ht="18">
      <c r="A644" s="940" t="str">
        <f t="shared" si="48"/>
        <v>PODEM-503-1751389</v>
      </c>
      <c r="B644" s="940" t="s">
        <v>10141</v>
      </c>
      <c r="C644" s="2171"/>
      <c r="D644" s="2173"/>
      <c r="E644" s="2176"/>
      <c r="F644" s="938">
        <v>15.5</v>
      </c>
      <c r="G644" s="2178"/>
      <c r="H644" s="939">
        <f t="shared" si="41"/>
        <v>14729.375999999998</v>
      </c>
      <c r="I644" s="1984">
        <v>17288</v>
      </c>
      <c r="J644" s="1984">
        <v>18411.719999999998</v>
      </c>
    </row>
    <row r="645" spans="1:10" ht="18">
      <c r="A645" s="940" t="str">
        <f t="shared" si="48"/>
        <v>PODEM-503-1751390</v>
      </c>
      <c r="B645" s="940" t="s">
        <v>10142</v>
      </c>
      <c r="C645" s="2171"/>
      <c r="D645" s="2173"/>
      <c r="E645" s="2176"/>
      <c r="F645" s="938">
        <v>23</v>
      </c>
      <c r="G645" s="2179"/>
      <c r="H645" s="939">
        <f t="shared" si="41"/>
        <v>15573.707999999999</v>
      </c>
      <c r="I645" s="1984">
        <v>18279</v>
      </c>
      <c r="J645" s="1984">
        <v>19467.134999999998</v>
      </c>
    </row>
    <row r="646" spans="1:10" ht="18" customHeight="1">
      <c r="A646" s="940" t="str">
        <f t="shared" si="48"/>
        <v>PODEM-505-1213192</v>
      </c>
      <c r="B646" s="940" t="s">
        <v>10143</v>
      </c>
      <c r="C646" s="2171" t="s">
        <v>10133</v>
      </c>
      <c r="D646" s="2173"/>
      <c r="E646" s="2175" t="s">
        <v>9667</v>
      </c>
      <c r="F646" s="1988">
        <v>9.5</v>
      </c>
      <c r="G646" s="2178" t="s">
        <v>9589</v>
      </c>
      <c r="H646" s="939">
        <f t="shared" ref="H646:H668" si="49">J646*0.8</f>
        <v>23022.744000000002</v>
      </c>
      <c r="I646" s="1984">
        <v>27022</v>
      </c>
      <c r="J646" s="1984">
        <v>28778.43</v>
      </c>
    </row>
    <row r="647" spans="1:10" ht="18">
      <c r="A647" s="940" t="str">
        <f t="shared" si="48"/>
        <v>PODEM-505-1213193</v>
      </c>
      <c r="B647" s="940" t="s">
        <v>10144</v>
      </c>
      <c r="C647" s="2171"/>
      <c r="D647" s="2173"/>
      <c r="E647" s="2176"/>
      <c r="F647" s="938">
        <v>15.5</v>
      </c>
      <c r="G647" s="2178"/>
      <c r="H647" s="939">
        <f t="shared" si="49"/>
        <v>23792.952000000001</v>
      </c>
      <c r="I647" s="1984">
        <v>27926</v>
      </c>
      <c r="J647" s="1984">
        <v>29741.19</v>
      </c>
    </row>
    <row r="648" spans="1:10" ht="18.75" thickBot="1">
      <c r="A648" s="940" t="str">
        <f t="shared" si="48"/>
        <v>PODEM-505-1213194</v>
      </c>
      <c r="B648" s="941" t="s">
        <v>10145</v>
      </c>
      <c r="C648" s="2182"/>
      <c r="D648" s="2174"/>
      <c r="E648" s="2183"/>
      <c r="F648" s="942">
        <v>23</v>
      </c>
      <c r="G648" s="2184"/>
      <c r="H648" s="943">
        <f t="shared" si="49"/>
        <v>25330.812000000002</v>
      </c>
      <c r="I648" s="1993">
        <v>29731</v>
      </c>
      <c r="J648" s="1993">
        <v>31663.514999999999</v>
      </c>
    </row>
    <row r="649" spans="1:10" ht="18" customHeight="1">
      <c r="A649" s="1980" t="str">
        <f t="shared" si="33"/>
        <v>PODEM-503-1751617</v>
      </c>
      <c r="B649" s="1980" t="s">
        <v>9677</v>
      </c>
      <c r="C649" s="2170" t="s">
        <v>9676</v>
      </c>
      <c r="D649" s="2185">
        <v>40000</v>
      </c>
      <c r="E649" s="2175" t="s">
        <v>9674</v>
      </c>
      <c r="F649" s="1981">
        <v>11</v>
      </c>
      <c r="G649" s="2188" t="s">
        <v>11362</v>
      </c>
      <c r="H649" s="1982">
        <f t="shared" si="49"/>
        <v>24518.004000000001</v>
      </c>
      <c r="I649" s="1983">
        <v>28777</v>
      </c>
      <c r="J649" s="1983">
        <v>30647.504999999997</v>
      </c>
    </row>
    <row r="650" spans="1:10" ht="18">
      <c r="A650" s="940" t="str">
        <f t="shared" si="33"/>
        <v>PODEM-503-1751618</v>
      </c>
      <c r="B650" s="940" t="s">
        <v>9678</v>
      </c>
      <c r="C650" s="2171"/>
      <c r="D650" s="2186"/>
      <c r="E650" s="2176"/>
      <c r="F650" s="938">
        <v>14.5</v>
      </c>
      <c r="G650" s="2189"/>
      <c r="H650" s="939">
        <f t="shared" si="49"/>
        <v>25020.684000000001</v>
      </c>
      <c r="I650" s="1984">
        <v>29367</v>
      </c>
      <c r="J650" s="1984">
        <v>31275.855</v>
      </c>
    </row>
    <row r="651" spans="1:10" ht="18">
      <c r="A651" s="940" t="str">
        <f t="shared" si="33"/>
        <v>PODEM-503-1751619</v>
      </c>
      <c r="B651" s="940" t="s">
        <v>9679</v>
      </c>
      <c r="C651" s="2171"/>
      <c r="D651" s="2186"/>
      <c r="E651" s="2176"/>
      <c r="F651" s="938">
        <v>18</v>
      </c>
      <c r="G651" s="2189"/>
      <c r="H651" s="939">
        <f t="shared" si="49"/>
        <v>25777.26</v>
      </c>
      <c r="I651" s="1984">
        <v>30255</v>
      </c>
      <c r="J651" s="1984">
        <v>32221.574999999997</v>
      </c>
    </row>
    <row r="652" spans="1:10" ht="18">
      <c r="A652" s="940" t="str">
        <f t="shared" si="33"/>
        <v>PODEM-503-1751620</v>
      </c>
      <c r="B652" s="940" t="s">
        <v>9680</v>
      </c>
      <c r="C652" s="2171"/>
      <c r="D652" s="2186"/>
      <c r="E652" s="2176"/>
      <c r="F652" s="938">
        <v>26</v>
      </c>
      <c r="G652" s="2189"/>
      <c r="H652" s="939">
        <f t="shared" si="49"/>
        <v>27300.635999999999</v>
      </c>
      <c r="I652" s="1984">
        <v>32043</v>
      </c>
      <c r="J652" s="1984">
        <v>34125.794999999998</v>
      </c>
    </row>
    <row r="653" spans="1:10" ht="18">
      <c r="A653" s="940" t="str">
        <f t="shared" si="33"/>
        <v>PODEM-503-1751621</v>
      </c>
      <c r="B653" s="940" t="s">
        <v>9681</v>
      </c>
      <c r="C653" s="2171" t="s">
        <v>9666</v>
      </c>
      <c r="D653" s="2186"/>
      <c r="E653" s="2175" t="s">
        <v>9675</v>
      </c>
      <c r="F653" s="1988">
        <v>11</v>
      </c>
      <c r="G653" s="2189"/>
      <c r="H653" s="939">
        <f t="shared" si="49"/>
        <v>22760.328000000001</v>
      </c>
      <c r="I653" s="1984">
        <v>26714</v>
      </c>
      <c r="J653" s="1984">
        <v>28450.41</v>
      </c>
    </row>
    <row r="654" spans="1:10" ht="18">
      <c r="A654" s="940" t="str">
        <f t="shared" si="33"/>
        <v>PODEM-503-1751622</v>
      </c>
      <c r="B654" s="940" t="s">
        <v>9682</v>
      </c>
      <c r="C654" s="2171"/>
      <c r="D654" s="2186"/>
      <c r="E654" s="2176"/>
      <c r="F654" s="938">
        <v>14.5</v>
      </c>
      <c r="G654" s="2189"/>
      <c r="H654" s="939">
        <f t="shared" si="49"/>
        <v>23244.263999999999</v>
      </c>
      <c r="I654" s="1984">
        <v>27282</v>
      </c>
      <c r="J654" s="1984">
        <v>29055.329999999998</v>
      </c>
    </row>
    <row r="655" spans="1:10" ht="18">
      <c r="A655" s="940" t="str">
        <f t="shared" si="33"/>
        <v>PODEM-503-1751623</v>
      </c>
      <c r="B655" s="940" t="s">
        <v>9683</v>
      </c>
      <c r="C655" s="2171"/>
      <c r="D655" s="2186"/>
      <c r="E655" s="2176"/>
      <c r="F655" s="938">
        <v>18</v>
      </c>
      <c r="G655" s="2189"/>
      <c r="H655" s="939">
        <f t="shared" si="49"/>
        <v>23982.096000000001</v>
      </c>
      <c r="I655" s="1984">
        <v>28148</v>
      </c>
      <c r="J655" s="1984">
        <v>29977.62</v>
      </c>
    </row>
    <row r="656" spans="1:10" ht="18.75" thickBot="1">
      <c r="A656" s="940" t="str">
        <f t="shared" si="33"/>
        <v>PODEM-503-1751624</v>
      </c>
      <c r="B656" s="941" t="s">
        <v>9684</v>
      </c>
      <c r="C656" s="2182"/>
      <c r="D656" s="2187"/>
      <c r="E656" s="2183"/>
      <c r="F656" s="942">
        <v>26</v>
      </c>
      <c r="G656" s="2190"/>
      <c r="H656" s="943">
        <f t="shared" si="49"/>
        <v>25461.168000000001</v>
      </c>
      <c r="I656" s="1986">
        <v>29884</v>
      </c>
      <c r="J656" s="1986">
        <v>31826.46</v>
      </c>
    </row>
    <row r="657" spans="1:10" ht="18">
      <c r="A657" s="1980" t="str">
        <f t="shared" si="33"/>
        <v>PODEM-503-1751547</v>
      </c>
      <c r="B657" s="1980" t="s">
        <v>9685</v>
      </c>
      <c r="C657" s="2170" t="s">
        <v>9676</v>
      </c>
      <c r="D657" s="2185">
        <v>50000</v>
      </c>
      <c r="E657" s="2175" t="s">
        <v>9674</v>
      </c>
      <c r="F657" s="1981">
        <v>11</v>
      </c>
      <c r="G657" s="2177" t="s">
        <v>11362</v>
      </c>
      <c r="H657" s="1982">
        <f t="shared" si="49"/>
        <v>24518.004000000001</v>
      </c>
      <c r="I657" s="1983">
        <v>28777</v>
      </c>
      <c r="J657" s="1983">
        <v>30647.504999999997</v>
      </c>
    </row>
    <row r="658" spans="1:10" ht="18">
      <c r="A658" s="940" t="str">
        <f t="shared" si="33"/>
        <v>PODEM-503-1751548</v>
      </c>
      <c r="B658" s="940" t="s">
        <v>9686</v>
      </c>
      <c r="C658" s="2171"/>
      <c r="D658" s="2186"/>
      <c r="E658" s="2176"/>
      <c r="F658" s="938">
        <v>14.5</v>
      </c>
      <c r="G658" s="2178"/>
      <c r="H658" s="939">
        <f t="shared" si="49"/>
        <v>25020.684000000001</v>
      </c>
      <c r="I658" s="1984">
        <v>29367</v>
      </c>
      <c r="J658" s="1984">
        <v>31275.855</v>
      </c>
    </row>
    <row r="659" spans="1:10" ht="18">
      <c r="A659" s="940" t="str">
        <f t="shared" si="33"/>
        <v>PODEM-503-1751549</v>
      </c>
      <c r="B659" s="940" t="s">
        <v>9687</v>
      </c>
      <c r="C659" s="2171"/>
      <c r="D659" s="2186"/>
      <c r="E659" s="2176"/>
      <c r="F659" s="938">
        <v>18</v>
      </c>
      <c r="G659" s="2179"/>
      <c r="H659" s="939">
        <f t="shared" si="49"/>
        <v>25777.26</v>
      </c>
      <c r="I659" s="1984">
        <v>30255</v>
      </c>
      <c r="J659" s="1984">
        <v>32221.574999999997</v>
      </c>
    </row>
    <row r="660" spans="1:10" ht="18.75" thickBot="1">
      <c r="A660" s="940" t="str">
        <f t="shared" si="33"/>
        <v>PODEM-503-1751550</v>
      </c>
      <c r="B660" s="940" t="s">
        <v>9688</v>
      </c>
      <c r="C660" s="2171"/>
      <c r="D660" s="2186"/>
      <c r="E660" s="2176"/>
      <c r="F660" s="938">
        <v>26</v>
      </c>
      <c r="G660" s="2179"/>
      <c r="H660" s="939">
        <f t="shared" si="49"/>
        <v>27300.635999999999</v>
      </c>
      <c r="I660" s="1984">
        <v>32043</v>
      </c>
      <c r="J660" s="1984">
        <v>34125.794999999998</v>
      </c>
    </row>
    <row r="661" spans="1:10" ht="18">
      <c r="A661" s="940" t="str">
        <f t="shared" si="33"/>
        <v>PODEM-503-1751551</v>
      </c>
      <c r="B661" s="940" t="s">
        <v>9689</v>
      </c>
      <c r="C661" s="2180" t="s">
        <v>9666</v>
      </c>
      <c r="D661" s="2186"/>
      <c r="E661" s="2192" t="s">
        <v>9675</v>
      </c>
      <c r="F661" s="1981">
        <v>11</v>
      </c>
      <c r="G661" s="2178" t="s">
        <v>11363</v>
      </c>
      <c r="H661" s="939">
        <f t="shared" si="49"/>
        <v>23711.16</v>
      </c>
      <c r="I661" s="1984">
        <v>27830</v>
      </c>
      <c r="J661" s="1984">
        <v>29638.949999999997</v>
      </c>
    </row>
    <row r="662" spans="1:10" ht="18">
      <c r="A662" s="940" t="str">
        <f t="shared" si="33"/>
        <v>PODEM-503-1751552</v>
      </c>
      <c r="B662" s="940" t="s">
        <v>9690</v>
      </c>
      <c r="C662" s="2180"/>
      <c r="D662" s="2186"/>
      <c r="E662" s="2194"/>
      <c r="F662" s="938">
        <v>14.5</v>
      </c>
      <c r="G662" s="2178"/>
      <c r="H662" s="939">
        <f t="shared" si="49"/>
        <v>24260.7</v>
      </c>
      <c r="I662" s="1984">
        <v>28475</v>
      </c>
      <c r="J662" s="1984">
        <v>30325.875</v>
      </c>
    </row>
    <row r="663" spans="1:10" ht="18">
      <c r="A663" s="940" t="str">
        <f t="shared" si="33"/>
        <v>PODEM-503-1751553</v>
      </c>
      <c r="B663" s="940" t="s">
        <v>9691</v>
      </c>
      <c r="C663" s="2180"/>
      <c r="D663" s="2186"/>
      <c r="E663" s="2194"/>
      <c r="F663" s="938">
        <v>18</v>
      </c>
      <c r="G663" s="2178"/>
      <c r="H663" s="939">
        <f t="shared" si="49"/>
        <v>25107.588</v>
      </c>
      <c r="I663" s="1984">
        <v>29469</v>
      </c>
      <c r="J663" s="1984">
        <v>31384.484999999997</v>
      </c>
    </row>
    <row r="664" spans="1:10" ht="18.75" thickBot="1">
      <c r="A664" s="940" t="str">
        <f t="shared" si="33"/>
        <v>PODEM-503-1751554</v>
      </c>
      <c r="B664" s="940" t="s">
        <v>9692</v>
      </c>
      <c r="C664" s="2171"/>
      <c r="D664" s="2186"/>
      <c r="E664" s="2194"/>
      <c r="F664" s="938">
        <v>26</v>
      </c>
      <c r="G664" s="2178"/>
      <c r="H664" s="939">
        <f t="shared" si="49"/>
        <v>26767.284</v>
      </c>
      <c r="I664" s="1984">
        <v>31417</v>
      </c>
      <c r="J664" s="1984">
        <v>33459.104999999996</v>
      </c>
    </row>
    <row r="665" spans="1:10" ht="18">
      <c r="A665" s="940" t="str">
        <f t="shared" si="33"/>
        <v>PODEM-505-1217140</v>
      </c>
      <c r="B665" s="940" t="s">
        <v>9693</v>
      </c>
      <c r="C665" s="2171" t="s">
        <v>9666</v>
      </c>
      <c r="D665" s="2186"/>
      <c r="E665" s="2176" t="s">
        <v>9674</v>
      </c>
      <c r="F665" s="1981">
        <v>11</v>
      </c>
      <c r="G665" s="2178" t="s">
        <v>9589</v>
      </c>
      <c r="H665" s="939">
        <f t="shared" si="49"/>
        <v>35254.056000000004</v>
      </c>
      <c r="I665" s="1984">
        <v>41378</v>
      </c>
      <c r="J665" s="1984">
        <v>44067.57</v>
      </c>
    </row>
    <row r="666" spans="1:10" ht="18">
      <c r="A666" s="940" t="str">
        <f t="shared" si="33"/>
        <v>PODEM-505-1217141</v>
      </c>
      <c r="B666" s="940" t="s">
        <v>9694</v>
      </c>
      <c r="C666" s="2171"/>
      <c r="D666" s="2186"/>
      <c r="E666" s="2176"/>
      <c r="F666" s="938">
        <v>14.5</v>
      </c>
      <c r="G666" s="2178"/>
      <c r="H666" s="939">
        <f t="shared" si="49"/>
        <v>35758.439999999995</v>
      </c>
      <c r="I666" s="1984">
        <v>41970</v>
      </c>
      <c r="J666" s="1984">
        <v>44698.049999999996</v>
      </c>
    </row>
    <row r="667" spans="1:10" ht="18">
      <c r="A667" s="940" t="str">
        <f t="shared" si="33"/>
        <v>PODEM-505-1217142</v>
      </c>
      <c r="B667" s="940" t="s">
        <v>9695</v>
      </c>
      <c r="C667" s="2171"/>
      <c r="D667" s="2186"/>
      <c r="E667" s="2176"/>
      <c r="F667" s="938">
        <v>18</v>
      </c>
      <c r="G667" s="2178"/>
      <c r="H667" s="939">
        <f t="shared" si="49"/>
        <v>36536.315999999999</v>
      </c>
      <c r="I667" s="1984">
        <v>42883</v>
      </c>
      <c r="J667" s="1984">
        <v>45670.394999999997</v>
      </c>
    </row>
    <row r="668" spans="1:10" ht="18.75" thickBot="1">
      <c r="A668" s="1994" t="str">
        <f t="shared" si="33"/>
        <v>PODEM-505-1217143</v>
      </c>
      <c r="B668" s="941" t="s">
        <v>9696</v>
      </c>
      <c r="C668" s="2182"/>
      <c r="D668" s="2187"/>
      <c r="E668" s="2183"/>
      <c r="F668" s="942">
        <v>26</v>
      </c>
      <c r="G668" s="2184"/>
      <c r="H668" s="943">
        <f t="shared" si="49"/>
        <v>38074.175999999999</v>
      </c>
      <c r="I668" s="1986">
        <v>44688</v>
      </c>
      <c r="J668" s="1986">
        <v>47592.72</v>
      </c>
    </row>
  </sheetData>
  <mergeCells count="608">
    <mergeCell ref="C242:C245"/>
    <mergeCell ref="D242:D249"/>
    <mergeCell ref="E242:E245"/>
    <mergeCell ref="G242:G245"/>
    <mergeCell ref="C246:C249"/>
    <mergeCell ref="E246:E249"/>
    <mergeCell ref="G246:G249"/>
    <mergeCell ref="C230:C233"/>
    <mergeCell ref="D230:D241"/>
    <mergeCell ref="E230:E233"/>
    <mergeCell ref="G230:G233"/>
    <mergeCell ref="C234:C237"/>
    <mergeCell ref="E234:E237"/>
    <mergeCell ref="G234:G237"/>
    <mergeCell ref="C238:C241"/>
    <mergeCell ref="E238:E241"/>
    <mergeCell ref="G238:G241"/>
    <mergeCell ref="C209:C211"/>
    <mergeCell ref="D209:D217"/>
    <mergeCell ref="E209:E211"/>
    <mergeCell ref="G209:G211"/>
    <mergeCell ref="C212:C214"/>
    <mergeCell ref="E212:E214"/>
    <mergeCell ref="G212:G214"/>
    <mergeCell ref="C215:C217"/>
    <mergeCell ref="E215:E217"/>
    <mergeCell ref="G215:G217"/>
    <mergeCell ref="C200:C202"/>
    <mergeCell ref="D200:D208"/>
    <mergeCell ref="E200:E202"/>
    <mergeCell ref="G200:G202"/>
    <mergeCell ref="C203:C205"/>
    <mergeCell ref="E203:E205"/>
    <mergeCell ref="G203:G205"/>
    <mergeCell ref="C206:C208"/>
    <mergeCell ref="E206:E208"/>
    <mergeCell ref="G206:G208"/>
    <mergeCell ref="C192:C195"/>
    <mergeCell ref="D192:D199"/>
    <mergeCell ref="E192:E195"/>
    <mergeCell ref="G192:G195"/>
    <mergeCell ref="C196:C199"/>
    <mergeCell ref="E196:E199"/>
    <mergeCell ref="G196:G199"/>
    <mergeCell ref="E159:E161"/>
    <mergeCell ref="G159:G161"/>
    <mergeCell ref="C162:C164"/>
    <mergeCell ref="E162:E164"/>
    <mergeCell ref="G162:G164"/>
    <mergeCell ref="C165:C167"/>
    <mergeCell ref="E165:E167"/>
    <mergeCell ref="G165:G167"/>
    <mergeCell ref="C180:C183"/>
    <mergeCell ref="D180:D191"/>
    <mergeCell ref="E180:E183"/>
    <mergeCell ref="G180:G183"/>
    <mergeCell ref="C184:C187"/>
    <mergeCell ref="E184:E187"/>
    <mergeCell ref="G184:G187"/>
    <mergeCell ref="C188:C191"/>
    <mergeCell ref="E188:E191"/>
    <mergeCell ref="G188:G191"/>
    <mergeCell ref="D150:D158"/>
    <mergeCell ref="C150:C152"/>
    <mergeCell ref="E150:E152"/>
    <mergeCell ref="G150:G152"/>
    <mergeCell ref="C153:C155"/>
    <mergeCell ref="E153:E155"/>
    <mergeCell ref="G153:G155"/>
    <mergeCell ref="C156:C158"/>
    <mergeCell ref="E156:E158"/>
    <mergeCell ref="G156:G158"/>
    <mergeCell ref="C159:C161"/>
    <mergeCell ref="D159:D167"/>
    <mergeCell ref="C168:C171"/>
    <mergeCell ref="D168:D179"/>
    <mergeCell ref="E168:E171"/>
    <mergeCell ref="G168:G171"/>
    <mergeCell ref="C172:C175"/>
    <mergeCell ref="E172:E175"/>
    <mergeCell ref="G172:G175"/>
    <mergeCell ref="C176:C179"/>
    <mergeCell ref="E176:E179"/>
    <mergeCell ref="G176:G179"/>
    <mergeCell ref="C138:C141"/>
    <mergeCell ref="D138:D149"/>
    <mergeCell ref="E138:E141"/>
    <mergeCell ref="G138:G141"/>
    <mergeCell ref="C142:C145"/>
    <mergeCell ref="E142:E145"/>
    <mergeCell ref="G142:G145"/>
    <mergeCell ref="C146:C149"/>
    <mergeCell ref="E146:E149"/>
    <mergeCell ref="G146:G149"/>
    <mergeCell ref="E81:E84"/>
    <mergeCell ref="G81:G84"/>
    <mergeCell ref="C114:C117"/>
    <mergeCell ref="D114:D125"/>
    <mergeCell ref="E114:E117"/>
    <mergeCell ref="G114:G117"/>
    <mergeCell ref="C118:C121"/>
    <mergeCell ref="E118:E121"/>
    <mergeCell ref="G118:G121"/>
    <mergeCell ref="C122:C125"/>
    <mergeCell ref="E122:E125"/>
    <mergeCell ref="G122:G125"/>
    <mergeCell ref="C85:C88"/>
    <mergeCell ref="D85:D100"/>
    <mergeCell ref="E85:E88"/>
    <mergeCell ref="G85:G88"/>
    <mergeCell ref="C89:C92"/>
    <mergeCell ref="E89:E92"/>
    <mergeCell ref="E97:E100"/>
    <mergeCell ref="G97:G100"/>
    <mergeCell ref="C110:C113"/>
    <mergeCell ref="E110:E113"/>
    <mergeCell ref="G110:G113"/>
    <mergeCell ref="D1:I1"/>
    <mergeCell ref="C53:C56"/>
    <mergeCell ref="D53:D68"/>
    <mergeCell ref="E53:E56"/>
    <mergeCell ref="G53:G56"/>
    <mergeCell ref="C57:C60"/>
    <mergeCell ref="E57:E60"/>
    <mergeCell ref="G57:G60"/>
    <mergeCell ref="C61:C64"/>
    <mergeCell ref="E61:E64"/>
    <mergeCell ref="G45:G48"/>
    <mergeCell ref="C13:C16"/>
    <mergeCell ref="E13:E16"/>
    <mergeCell ref="G13:G16"/>
    <mergeCell ref="C17:C20"/>
    <mergeCell ref="E17:E20"/>
    <mergeCell ref="G17:G20"/>
    <mergeCell ref="C49:C52"/>
    <mergeCell ref="E49:E52"/>
    <mergeCell ref="G49:G52"/>
    <mergeCell ref="C21:C24"/>
    <mergeCell ref="D21:D36"/>
    <mergeCell ref="E21:E24"/>
    <mergeCell ref="G21:G24"/>
    <mergeCell ref="C5:C8"/>
    <mergeCell ref="D5:D20"/>
    <mergeCell ref="E5:E8"/>
    <mergeCell ref="G5:G8"/>
    <mergeCell ref="C9:C12"/>
    <mergeCell ref="E9:E12"/>
    <mergeCell ref="G9:G12"/>
    <mergeCell ref="C37:C40"/>
    <mergeCell ref="D37:D52"/>
    <mergeCell ref="E37:E40"/>
    <mergeCell ref="G37:G40"/>
    <mergeCell ref="C41:C44"/>
    <mergeCell ref="E41:E44"/>
    <mergeCell ref="G41:G44"/>
    <mergeCell ref="C45:C48"/>
    <mergeCell ref="E45:E48"/>
    <mergeCell ref="C25:C28"/>
    <mergeCell ref="E25:E28"/>
    <mergeCell ref="G25:G28"/>
    <mergeCell ref="C29:C32"/>
    <mergeCell ref="E29:E32"/>
    <mergeCell ref="G29:G32"/>
    <mergeCell ref="C33:C36"/>
    <mergeCell ref="E33:E36"/>
    <mergeCell ref="G33:G36"/>
    <mergeCell ref="C102:C105"/>
    <mergeCell ref="D102:D113"/>
    <mergeCell ref="E102:E105"/>
    <mergeCell ref="G102:G105"/>
    <mergeCell ref="C106:C109"/>
    <mergeCell ref="E106:E109"/>
    <mergeCell ref="G106:G109"/>
    <mergeCell ref="G89:G92"/>
    <mergeCell ref="C93:C96"/>
    <mergeCell ref="E93:E96"/>
    <mergeCell ref="G93:G96"/>
    <mergeCell ref="C97:C100"/>
    <mergeCell ref="G61:G64"/>
    <mergeCell ref="C65:C68"/>
    <mergeCell ref="E65:E68"/>
    <mergeCell ref="G65:G68"/>
    <mergeCell ref="C69:C72"/>
    <mergeCell ref="D69:D84"/>
    <mergeCell ref="E69:E72"/>
    <mergeCell ref="G69:G72"/>
    <mergeCell ref="C73:C76"/>
    <mergeCell ref="E73:E76"/>
    <mergeCell ref="G73:G76"/>
    <mergeCell ref="C77:C80"/>
    <mergeCell ref="E77:E80"/>
    <mergeCell ref="G77:G80"/>
    <mergeCell ref="C218:C221"/>
    <mergeCell ref="D218:D229"/>
    <mergeCell ref="E218:E221"/>
    <mergeCell ref="G218:G221"/>
    <mergeCell ref="C222:C225"/>
    <mergeCell ref="E222:E225"/>
    <mergeCell ref="G222:G225"/>
    <mergeCell ref="C226:C229"/>
    <mergeCell ref="E226:E229"/>
    <mergeCell ref="G226:G229"/>
    <mergeCell ref="C126:C129"/>
    <mergeCell ref="D126:D137"/>
    <mergeCell ref="E126:E129"/>
    <mergeCell ref="G126:G129"/>
    <mergeCell ref="C130:C133"/>
    <mergeCell ref="E130:E133"/>
    <mergeCell ref="G130:G133"/>
    <mergeCell ref="C134:C137"/>
    <mergeCell ref="E134:E137"/>
    <mergeCell ref="G134:G137"/>
    <mergeCell ref="C81:C84"/>
    <mergeCell ref="C250:C252"/>
    <mergeCell ref="D250:D261"/>
    <mergeCell ref="E250:E252"/>
    <mergeCell ref="G250:G252"/>
    <mergeCell ref="C253:C255"/>
    <mergeCell ref="E253:E255"/>
    <mergeCell ref="G253:G255"/>
    <mergeCell ref="C259:C261"/>
    <mergeCell ref="E259:E261"/>
    <mergeCell ref="G259:G261"/>
    <mergeCell ref="C256:C258"/>
    <mergeCell ref="E256:E258"/>
    <mergeCell ref="G256:G258"/>
    <mergeCell ref="C544:C547"/>
    <mergeCell ref="E544:E547"/>
    <mergeCell ref="G544:G547"/>
    <mergeCell ref="D482:D493"/>
    <mergeCell ref="D306:D313"/>
    <mergeCell ref="C376:C378"/>
    <mergeCell ref="E376:E378"/>
    <mergeCell ref="G376:G378"/>
    <mergeCell ref="C379:C381"/>
    <mergeCell ref="E379:E381"/>
    <mergeCell ref="G379:G381"/>
    <mergeCell ref="C310:C313"/>
    <mergeCell ref="E310:E313"/>
    <mergeCell ref="G310:G313"/>
    <mergeCell ref="C370:C372"/>
    <mergeCell ref="D370:D381"/>
    <mergeCell ref="E370:E372"/>
    <mergeCell ref="G370:G372"/>
    <mergeCell ref="C373:C375"/>
    <mergeCell ref="E373:E375"/>
    <mergeCell ref="G373:G375"/>
    <mergeCell ref="C418:C421"/>
    <mergeCell ref="D418:D433"/>
    <mergeCell ref="E418:E421"/>
    <mergeCell ref="G418:G421"/>
    <mergeCell ref="C422:C425"/>
    <mergeCell ref="E422:E425"/>
    <mergeCell ref="G422:G425"/>
    <mergeCell ref="C426:C429"/>
    <mergeCell ref="C306:C309"/>
    <mergeCell ref="E306:E309"/>
    <mergeCell ref="G306:G309"/>
    <mergeCell ref="C482:C484"/>
    <mergeCell ref="E482:E484"/>
    <mergeCell ref="G482:G484"/>
    <mergeCell ref="C434:C437"/>
    <mergeCell ref="D434:D449"/>
    <mergeCell ref="E434:E437"/>
    <mergeCell ref="G434:G437"/>
    <mergeCell ref="C438:C441"/>
    <mergeCell ref="E438:E441"/>
    <mergeCell ref="G438:G441"/>
    <mergeCell ref="C442:C445"/>
    <mergeCell ref="E442:E445"/>
    <mergeCell ref="G442:G445"/>
    <mergeCell ref="C314:C316"/>
    <mergeCell ref="D314:D325"/>
    <mergeCell ref="E314:E316"/>
    <mergeCell ref="C491:C493"/>
    <mergeCell ref="E491:E493"/>
    <mergeCell ref="G491:G493"/>
    <mergeCell ref="D544:D556"/>
    <mergeCell ref="C553:C556"/>
    <mergeCell ref="E553:E556"/>
    <mergeCell ref="G553:G556"/>
    <mergeCell ref="C485:C487"/>
    <mergeCell ref="E485:E487"/>
    <mergeCell ref="G485:G487"/>
    <mergeCell ref="C488:C490"/>
    <mergeCell ref="E488:E490"/>
    <mergeCell ref="G488:G490"/>
    <mergeCell ref="C548:C552"/>
    <mergeCell ref="E548:E552"/>
    <mergeCell ref="G548:G552"/>
    <mergeCell ref="C494:C496"/>
    <mergeCell ref="D494:D505"/>
    <mergeCell ref="E494:E496"/>
    <mergeCell ref="G494:G496"/>
    <mergeCell ref="C497:C499"/>
    <mergeCell ref="E497:E499"/>
    <mergeCell ref="G497:G499"/>
    <mergeCell ref="C500:C502"/>
    <mergeCell ref="C607:C609"/>
    <mergeCell ref="D607:D612"/>
    <mergeCell ref="E607:E609"/>
    <mergeCell ref="G607:G609"/>
    <mergeCell ref="C610:C612"/>
    <mergeCell ref="E610:E612"/>
    <mergeCell ref="G610:G612"/>
    <mergeCell ref="C619:C621"/>
    <mergeCell ref="E619:E621"/>
    <mergeCell ref="G619:G621"/>
    <mergeCell ref="C649:C652"/>
    <mergeCell ref="D649:D656"/>
    <mergeCell ref="E649:E652"/>
    <mergeCell ref="C653:C656"/>
    <mergeCell ref="E653:E656"/>
    <mergeCell ref="G649:G656"/>
    <mergeCell ref="C613:C615"/>
    <mergeCell ref="E613:E615"/>
    <mergeCell ref="G613:G615"/>
    <mergeCell ref="C616:C618"/>
    <mergeCell ref="E616:E618"/>
    <mergeCell ref="G616:G618"/>
    <mergeCell ref="C622:C624"/>
    <mergeCell ref="E622:E624"/>
    <mergeCell ref="G622:G624"/>
    <mergeCell ref="D613:D624"/>
    <mergeCell ref="C625:C628"/>
    <mergeCell ref="D625:D636"/>
    <mergeCell ref="E625:E628"/>
    <mergeCell ref="G625:G636"/>
    <mergeCell ref="C629:C632"/>
    <mergeCell ref="E629:E632"/>
    <mergeCell ref="C633:C636"/>
    <mergeCell ref="E633:E636"/>
    <mergeCell ref="C657:C660"/>
    <mergeCell ref="D657:D668"/>
    <mergeCell ref="E657:E660"/>
    <mergeCell ref="G657:G660"/>
    <mergeCell ref="C661:C664"/>
    <mergeCell ref="E661:E664"/>
    <mergeCell ref="G661:G664"/>
    <mergeCell ref="C665:C668"/>
    <mergeCell ref="E665:E668"/>
    <mergeCell ref="G665:G668"/>
    <mergeCell ref="C262:C264"/>
    <mergeCell ref="D262:D273"/>
    <mergeCell ref="E262:E264"/>
    <mergeCell ref="G262:G264"/>
    <mergeCell ref="C265:C267"/>
    <mergeCell ref="E265:E267"/>
    <mergeCell ref="G265:G267"/>
    <mergeCell ref="C268:C270"/>
    <mergeCell ref="E268:E270"/>
    <mergeCell ref="G268:G270"/>
    <mergeCell ref="C271:C273"/>
    <mergeCell ref="E271:E273"/>
    <mergeCell ref="G271:G273"/>
    <mergeCell ref="C274:C277"/>
    <mergeCell ref="D274:D289"/>
    <mergeCell ref="E274:E277"/>
    <mergeCell ref="G274:G277"/>
    <mergeCell ref="C278:C281"/>
    <mergeCell ref="E278:E281"/>
    <mergeCell ref="G278:G281"/>
    <mergeCell ref="C282:C285"/>
    <mergeCell ref="E282:E285"/>
    <mergeCell ref="G282:G285"/>
    <mergeCell ref="C286:C289"/>
    <mergeCell ref="E286:E289"/>
    <mergeCell ref="G286:G289"/>
    <mergeCell ref="C290:C293"/>
    <mergeCell ref="D290:D305"/>
    <mergeCell ref="E290:E293"/>
    <mergeCell ref="G290:G293"/>
    <mergeCell ref="C294:C297"/>
    <mergeCell ref="E294:E297"/>
    <mergeCell ref="G294:G297"/>
    <mergeCell ref="C298:C301"/>
    <mergeCell ref="E298:E301"/>
    <mergeCell ref="G298:G301"/>
    <mergeCell ref="C302:C305"/>
    <mergeCell ref="E302:E305"/>
    <mergeCell ref="G302:G305"/>
    <mergeCell ref="G314:G316"/>
    <mergeCell ref="C317:C319"/>
    <mergeCell ref="E317:E319"/>
    <mergeCell ref="G317:G319"/>
    <mergeCell ref="C320:C322"/>
    <mergeCell ref="E320:E322"/>
    <mergeCell ref="G320:G322"/>
    <mergeCell ref="C323:C325"/>
    <mergeCell ref="E323:E325"/>
    <mergeCell ref="G323:G325"/>
    <mergeCell ref="C326:C328"/>
    <mergeCell ref="D326:D337"/>
    <mergeCell ref="E326:E328"/>
    <mergeCell ref="G326:G328"/>
    <mergeCell ref="C329:C331"/>
    <mergeCell ref="E329:E331"/>
    <mergeCell ref="G329:G331"/>
    <mergeCell ref="C332:C334"/>
    <mergeCell ref="E332:E334"/>
    <mergeCell ref="G332:G334"/>
    <mergeCell ref="C335:C337"/>
    <mergeCell ref="E335:E337"/>
    <mergeCell ref="G335:G337"/>
    <mergeCell ref="C338:C341"/>
    <mergeCell ref="D338:D353"/>
    <mergeCell ref="E338:E341"/>
    <mergeCell ref="G338:G341"/>
    <mergeCell ref="C342:C345"/>
    <mergeCell ref="E342:E345"/>
    <mergeCell ref="G342:G345"/>
    <mergeCell ref="C346:C349"/>
    <mergeCell ref="E346:E349"/>
    <mergeCell ref="G346:G349"/>
    <mergeCell ref="C350:C353"/>
    <mergeCell ref="E350:E353"/>
    <mergeCell ref="G350:G353"/>
    <mergeCell ref="C354:C357"/>
    <mergeCell ref="D354:D369"/>
    <mergeCell ref="E354:E357"/>
    <mergeCell ref="G354:G357"/>
    <mergeCell ref="C358:C361"/>
    <mergeCell ref="E358:E361"/>
    <mergeCell ref="G358:G361"/>
    <mergeCell ref="C362:C365"/>
    <mergeCell ref="E362:E365"/>
    <mergeCell ref="G362:G365"/>
    <mergeCell ref="C366:C369"/>
    <mergeCell ref="E366:E369"/>
    <mergeCell ref="G366:G369"/>
    <mergeCell ref="C382:C384"/>
    <mergeCell ref="D382:D393"/>
    <mergeCell ref="E382:E384"/>
    <mergeCell ref="G382:G384"/>
    <mergeCell ref="C385:C387"/>
    <mergeCell ref="E385:E387"/>
    <mergeCell ref="G385:G387"/>
    <mergeCell ref="C388:C390"/>
    <mergeCell ref="E388:E390"/>
    <mergeCell ref="G388:G390"/>
    <mergeCell ref="C391:C393"/>
    <mergeCell ref="E391:E393"/>
    <mergeCell ref="G391:G393"/>
    <mergeCell ref="C394:C396"/>
    <mergeCell ref="D394:D405"/>
    <mergeCell ref="E394:E396"/>
    <mergeCell ref="G394:G396"/>
    <mergeCell ref="C397:C399"/>
    <mergeCell ref="E397:E399"/>
    <mergeCell ref="G397:G399"/>
    <mergeCell ref="C400:C402"/>
    <mergeCell ref="E400:E402"/>
    <mergeCell ref="G400:G402"/>
    <mergeCell ref="C403:C405"/>
    <mergeCell ref="E403:E405"/>
    <mergeCell ref="G403:G405"/>
    <mergeCell ref="C406:C408"/>
    <mergeCell ref="D406:D417"/>
    <mergeCell ref="E406:E408"/>
    <mergeCell ref="G406:G408"/>
    <mergeCell ref="C409:C411"/>
    <mergeCell ref="E409:E411"/>
    <mergeCell ref="G409:G411"/>
    <mergeCell ref="C412:C414"/>
    <mergeCell ref="E412:E414"/>
    <mergeCell ref="G412:G414"/>
    <mergeCell ref="C415:C417"/>
    <mergeCell ref="E415:E417"/>
    <mergeCell ref="G415:G417"/>
    <mergeCell ref="E426:E429"/>
    <mergeCell ref="G426:G429"/>
    <mergeCell ref="C430:C433"/>
    <mergeCell ref="E430:E433"/>
    <mergeCell ref="G430:G433"/>
    <mergeCell ref="C450:C453"/>
    <mergeCell ref="D450:D457"/>
    <mergeCell ref="E450:E453"/>
    <mergeCell ref="G450:G453"/>
    <mergeCell ref="C454:C457"/>
    <mergeCell ref="E454:E457"/>
    <mergeCell ref="G454:G457"/>
    <mergeCell ref="C446:C449"/>
    <mergeCell ref="E446:E449"/>
    <mergeCell ref="G446:G449"/>
    <mergeCell ref="C458:C460"/>
    <mergeCell ref="D458:D469"/>
    <mergeCell ref="E458:E460"/>
    <mergeCell ref="G458:G460"/>
    <mergeCell ref="C461:C463"/>
    <mergeCell ref="E461:E463"/>
    <mergeCell ref="G461:G463"/>
    <mergeCell ref="C464:C466"/>
    <mergeCell ref="E464:E466"/>
    <mergeCell ref="G464:G466"/>
    <mergeCell ref="C467:C469"/>
    <mergeCell ref="E467:E469"/>
    <mergeCell ref="G467:G469"/>
    <mergeCell ref="C470:C472"/>
    <mergeCell ref="D470:D481"/>
    <mergeCell ref="E470:E472"/>
    <mergeCell ref="G470:G472"/>
    <mergeCell ref="C473:C475"/>
    <mergeCell ref="E473:E475"/>
    <mergeCell ref="G473:G475"/>
    <mergeCell ref="C476:C478"/>
    <mergeCell ref="E476:E478"/>
    <mergeCell ref="G476:G478"/>
    <mergeCell ref="C479:C481"/>
    <mergeCell ref="E479:E481"/>
    <mergeCell ref="G479:G481"/>
    <mergeCell ref="E500:E502"/>
    <mergeCell ref="G500:G502"/>
    <mergeCell ref="C503:C505"/>
    <mergeCell ref="E503:E505"/>
    <mergeCell ref="G503:G505"/>
    <mergeCell ref="C506:C509"/>
    <mergeCell ref="D506:D519"/>
    <mergeCell ref="E506:E509"/>
    <mergeCell ref="G506:G509"/>
    <mergeCell ref="C510:C513"/>
    <mergeCell ref="E510:E513"/>
    <mergeCell ref="G510:G513"/>
    <mergeCell ref="C517:C519"/>
    <mergeCell ref="E517:E519"/>
    <mergeCell ref="G517:G519"/>
    <mergeCell ref="C514:C516"/>
    <mergeCell ref="E514:E516"/>
    <mergeCell ref="G514:G516"/>
    <mergeCell ref="C520:C522"/>
    <mergeCell ref="D520:D531"/>
    <mergeCell ref="E520:E522"/>
    <mergeCell ref="G520:G522"/>
    <mergeCell ref="C523:C525"/>
    <mergeCell ref="E523:E525"/>
    <mergeCell ref="G523:G525"/>
    <mergeCell ref="C526:C528"/>
    <mergeCell ref="E526:E528"/>
    <mergeCell ref="G526:G528"/>
    <mergeCell ref="C529:C531"/>
    <mergeCell ref="E529:E531"/>
    <mergeCell ref="G529:G531"/>
    <mergeCell ref="C532:C534"/>
    <mergeCell ref="D532:D543"/>
    <mergeCell ref="E532:E534"/>
    <mergeCell ref="G532:G534"/>
    <mergeCell ref="C535:C537"/>
    <mergeCell ref="E535:E537"/>
    <mergeCell ref="G535:G537"/>
    <mergeCell ref="C538:C540"/>
    <mergeCell ref="E538:E540"/>
    <mergeCell ref="G538:G540"/>
    <mergeCell ref="C541:C543"/>
    <mergeCell ref="E541:E543"/>
    <mergeCell ref="G541:G543"/>
    <mergeCell ref="C557:C560"/>
    <mergeCell ref="D557:D571"/>
    <mergeCell ref="E557:E560"/>
    <mergeCell ref="G557:G560"/>
    <mergeCell ref="C561:C564"/>
    <mergeCell ref="E561:E564"/>
    <mergeCell ref="G561:G564"/>
    <mergeCell ref="C568:C571"/>
    <mergeCell ref="E568:E571"/>
    <mergeCell ref="G568:G571"/>
    <mergeCell ref="C565:C567"/>
    <mergeCell ref="E565:E567"/>
    <mergeCell ref="G565:G567"/>
    <mergeCell ref="C572:C575"/>
    <mergeCell ref="D572:D586"/>
    <mergeCell ref="E572:E575"/>
    <mergeCell ref="G572:G575"/>
    <mergeCell ref="C576:C579"/>
    <mergeCell ref="E576:E579"/>
    <mergeCell ref="G576:G579"/>
    <mergeCell ref="C580:C582"/>
    <mergeCell ref="E580:E582"/>
    <mergeCell ref="G580:G582"/>
    <mergeCell ref="C583:C586"/>
    <mergeCell ref="E583:E586"/>
    <mergeCell ref="G583:G586"/>
    <mergeCell ref="C587:C590"/>
    <mergeCell ref="D587:D594"/>
    <mergeCell ref="E587:E590"/>
    <mergeCell ref="G587:G590"/>
    <mergeCell ref="C591:C594"/>
    <mergeCell ref="E591:E594"/>
    <mergeCell ref="G591:G594"/>
    <mergeCell ref="C595:C598"/>
    <mergeCell ref="D595:D606"/>
    <mergeCell ref="E595:E598"/>
    <mergeCell ref="G595:G606"/>
    <mergeCell ref="C603:C606"/>
    <mergeCell ref="E603:E606"/>
    <mergeCell ref="C599:C602"/>
    <mergeCell ref="E599:E602"/>
    <mergeCell ref="C637:C639"/>
    <mergeCell ref="D637:D648"/>
    <mergeCell ref="E637:E639"/>
    <mergeCell ref="G637:G639"/>
    <mergeCell ref="C640:C642"/>
    <mergeCell ref="E640:E642"/>
    <mergeCell ref="G640:G642"/>
    <mergeCell ref="C643:C645"/>
    <mergeCell ref="E643:E645"/>
    <mergeCell ref="G643:G645"/>
    <mergeCell ref="C646:C648"/>
    <mergeCell ref="E646:E648"/>
    <mergeCell ref="G646:G648"/>
  </mergeCells>
  <phoneticPr fontId="265" type="noConversion"/>
  <pageMargins left="0.75" right="0.75" top="1" bottom="1" header="0.5" footer="0.5"/>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7"/>
  <sheetViews>
    <sheetView zoomScale="70" zoomScaleNormal="70" workbookViewId="0">
      <pane ySplit="1" topLeftCell="A44" activePane="bottomLeft" state="frozen"/>
      <selection pane="bottomLeft" activeCell="D51" sqref="D51"/>
    </sheetView>
  </sheetViews>
  <sheetFormatPr defaultColWidth="11.33203125" defaultRowHeight="15" customHeight="1"/>
  <cols>
    <col min="1" max="1" width="16" customWidth="1"/>
    <col min="2" max="2" width="7.109375" customWidth="1"/>
    <col min="3" max="3" width="12.5546875" style="1299" customWidth="1"/>
    <col min="4" max="4" width="77.44140625" customWidth="1"/>
    <col min="5" max="5" width="29" style="1270" customWidth="1"/>
    <col min="6" max="7" width="16" style="527" customWidth="1"/>
    <col min="8" max="8" width="17" style="523" customWidth="1"/>
    <col min="9" max="9" width="17.88671875" customWidth="1"/>
    <col min="10" max="10" width="10.5546875" customWidth="1"/>
    <col min="11" max="11" width="8.33203125" customWidth="1"/>
    <col min="12" max="12" width="2.6640625" customWidth="1"/>
    <col min="13" max="13" width="2.33203125" customWidth="1"/>
    <col min="14" max="14" width="10.5546875" customWidth="1"/>
    <col min="15" max="26" width="11.33203125" customWidth="1"/>
  </cols>
  <sheetData>
    <row r="1" spans="1:26" s="247" customFormat="1" ht="78" customHeight="1">
      <c r="A1" s="947" t="s">
        <v>257</v>
      </c>
      <c r="B1" s="1597" t="s">
        <v>258</v>
      </c>
      <c r="C1" s="1597" t="s">
        <v>8467</v>
      </c>
      <c r="D1"/>
      <c r="E1" s="1271" t="s">
        <v>259</v>
      </c>
      <c r="F1" s="1229" t="s">
        <v>8685</v>
      </c>
      <c r="G1" s="948" t="s">
        <v>5258</v>
      </c>
      <c r="H1" s="948" t="s">
        <v>5257</v>
      </c>
      <c r="I1" s="2203" t="s">
        <v>5675</v>
      </c>
      <c r="J1" s="2204"/>
      <c r="K1" s="2204"/>
      <c r="L1" s="2204"/>
      <c r="M1" s="949"/>
      <c r="N1" s="248"/>
      <c r="O1" s="246"/>
      <c r="P1" s="246"/>
      <c r="Q1" s="246"/>
      <c r="R1" s="246"/>
      <c r="S1" s="246"/>
      <c r="T1" s="246"/>
      <c r="U1" s="246"/>
      <c r="V1" s="246"/>
      <c r="W1" s="246"/>
      <c r="X1" s="246"/>
      <c r="Y1" s="246"/>
      <c r="Z1" s="246"/>
    </row>
    <row r="2" spans="1:26" ht="15.75" customHeight="1" thickBot="1">
      <c r="A2" s="70"/>
      <c r="B2" s="6"/>
      <c r="C2" s="1272"/>
      <c r="D2" s="51"/>
      <c r="E2" s="1230"/>
      <c r="F2" s="524"/>
      <c r="G2" s="524"/>
      <c r="H2" s="520"/>
      <c r="I2" s="6"/>
      <c r="J2" s="6"/>
      <c r="K2" s="6"/>
      <c r="L2" s="6"/>
      <c r="M2" s="6"/>
      <c r="N2" s="6"/>
      <c r="O2" s="50"/>
      <c r="P2" s="50"/>
      <c r="Q2" s="50"/>
      <c r="R2" s="50"/>
      <c r="S2" s="50"/>
      <c r="T2" s="50"/>
      <c r="U2" s="50"/>
      <c r="V2" s="50"/>
      <c r="W2" s="50"/>
      <c r="X2" s="50"/>
      <c r="Y2" s="50"/>
      <c r="Z2" s="50"/>
    </row>
    <row r="3" spans="1:26" ht="57" customHeight="1">
      <c r="A3" s="2234" t="s">
        <v>5520</v>
      </c>
      <c r="B3" s="2235"/>
      <c r="C3" s="2235"/>
      <c r="D3" s="2235"/>
      <c r="E3" s="2235"/>
      <c r="F3" s="2235"/>
      <c r="G3" s="2235"/>
      <c r="H3" s="2236"/>
      <c r="I3" s="2216"/>
      <c r="J3" s="2217"/>
      <c r="K3" s="2217"/>
      <c r="L3" s="2217"/>
      <c r="M3" s="2218"/>
      <c r="N3" s="6"/>
      <c r="O3" s="50"/>
      <c r="P3" s="50"/>
      <c r="Q3" s="50"/>
      <c r="R3" s="50"/>
      <c r="S3" s="50"/>
      <c r="T3" s="50"/>
      <c r="U3" s="50"/>
      <c r="V3" s="50"/>
      <c r="W3" s="50"/>
      <c r="X3" s="50"/>
      <c r="Y3" s="50"/>
      <c r="Z3" s="50"/>
    </row>
    <row r="4" spans="1:26" ht="15.75">
      <c r="A4" s="959"/>
      <c r="B4" s="960"/>
      <c r="C4" s="1273"/>
      <c r="D4" s="961"/>
      <c r="E4" s="1231" t="s">
        <v>271</v>
      </c>
      <c r="F4" s="962"/>
      <c r="G4" s="962"/>
      <c r="H4" s="963"/>
      <c r="I4" s="2219"/>
      <c r="J4" s="2220"/>
      <c r="K4" s="2220"/>
      <c r="L4" s="2220"/>
      <c r="M4" s="2221"/>
      <c r="N4" s="6"/>
      <c r="O4" s="50"/>
      <c r="P4" s="50"/>
      <c r="Q4" s="50"/>
      <c r="R4" s="50"/>
      <c r="S4" s="50"/>
      <c r="T4" s="50"/>
      <c r="U4" s="50"/>
      <c r="V4" s="50"/>
      <c r="W4" s="50"/>
      <c r="X4" s="50"/>
      <c r="Y4" s="50"/>
      <c r="Z4" s="50"/>
    </row>
    <row r="5" spans="1:26" ht="15.75" customHeight="1">
      <c r="A5" s="959" t="s">
        <v>279</v>
      </c>
      <c r="B5" s="960" t="s">
        <v>273</v>
      </c>
      <c r="C5" s="1273" t="s">
        <v>280</v>
      </c>
      <c r="D5" s="961" t="str">
        <f t="shared" ref="D5:D7" si="0">CONCATENATE("Generator de curent ",B5," ",C5," Konner &amp; Sohnen - ",A5)</f>
        <v>Generator de curent 3 kW benzina PRO - Konner &amp; Sohnen - KS-3000</v>
      </c>
      <c r="E5" s="1232" t="s">
        <v>281</v>
      </c>
      <c r="F5" s="962">
        <f>G5*0.82</f>
        <v>1367.2202104748587</v>
      </c>
      <c r="G5" s="962">
        <f>H5/1.19</f>
        <v>1667.3417200912911</v>
      </c>
      <c r="H5" s="963">
        <v>1984.1366469086363</v>
      </c>
      <c r="I5" s="2219"/>
      <c r="J5" s="2220"/>
      <c r="K5" s="2220"/>
      <c r="L5" s="2220"/>
      <c r="M5" s="2221"/>
      <c r="N5" s="6"/>
      <c r="O5" s="50"/>
      <c r="P5" s="50"/>
      <c r="Q5" s="50"/>
      <c r="R5" s="50"/>
      <c r="S5" s="50"/>
      <c r="T5" s="50"/>
      <c r="U5" s="50"/>
      <c r="V5" s="50"/>
      <c r="W5" s="50"/>
      <c r="X5" s="50"/>
      <c r="Y5" s="50"/>
      <c r="Z5" s="50"/>
    </row>
    <row r="6" spans="1:26" ht="15.75" customHeight="1">
      <c r="A6" s="964" t="s">
        <v>282</v>
      </c>
      <c r="B6" s="960" t="s">
        <v>273</v>
      </c>
      <c r="C6" s="1273" t="s">
        <v>283</v>
      </c>
      <c r="D6" s="961" t="str">
        <f t="shared" si="0"/>
        <v>Generator de curent 3 kW HIBRID (GPL + Benzina) - Konner &amp; Sohnen - KS-3000-G</v>
      </c>
      <c r="E6" s="1232" t="s">
        <v>284</v>
      </c>
      <c r="F6" s="962">
        <f>G6*0.82</f>
        <v>1675.6825991312671</v>
      </c>
      <c r="G6" s="962">
        <f t="shared" ref="G6:G44" si="1">H6/1.19</f>
        <v>2043.5153647942284</v>
      </c>
      <c r="H6" s="963">
        <v>2431.7832841051318</v>
      </c>
      <c r="I6" s="2219"/>
      <c r="J6" s="2220"/>
      <c r="K6" s="2220"/>
      <c r="L6" s="2220"/>
      <c r="M6" s="2221"/>
      <c r="N6" s="6"/>
      <c r="O6" s="50"/>
      <c r="P6" s="50"/>
      <c r="Q6" s="50"/>
      <c r="R6" s="50"/>
      <c r="S6" s="50"/>
      <c r="T6" s="50"/>
      <c r="U6" s="50"/>
      <c r="V6" s="50"/>
      <c r="W6" s="50"/>
      <c r="X6" s="50"/>
      <c r="Y6" s="50"/>
      <c r="Z6" s="50"/>
    </row>
    <row r="7" spans="1:26" ht="15.75" customHeight="1">
      <c r="A7" s="964" t="s">
        <v>285</v>
      </c>
      <c r="B7" s="960" t="s">
        <v>273</v>
      </c>
      <c r="C7" s="1273" t="s">
        <v>280</v>
      </c>
      <c r="D7" s="961" t="str">
        <f t="shared" si="0"/>
        <v>Generator de curent 3 kW benzina PRO - Konner &amp; Sohnen - KS-3000E</v>
      </c>
      <c r="E7" s="1232" t="s">
        <v>286</v>
      </c>
      <c r="F7" s="962">
        <f>G7*0.82</f>
        <v>1607.2873910034602</v>
      </c>
      <c r="G7" s="962">
        <f t="shared" si="1"/>
        <v>1960.1065743944639</v>
      </c>
      <c r="H7" s="963">
        <v>2332.526823529412</v>
      </c>
      <c r="I7" s="2219"/>
      <c r="J7" s="2220"/>
      <c r="K7" s="2220"/>
      <c r="L7" s="2220"/>
      <c r="M7" s="2221"/>
      <c r="N7" s="6"/>
      <c r="O7" s="50"/>
      <c r="P7" s="50"/>
      <c r="Q7" s="50"/>
      <c r="R7" s="50"/>
      <c r="S7" s="50"/>
      <c r="T7" s="50"/>
      <c r="U7" s="50"/>
      <c r="V7" s="50"/>
      <c r="W7" s="50"/>
      <c r="X7" s="50"/>
      <c r="Y7" s="50"/>
      <c r="Z7" s="50"/>
    </row>
    <row r="8" spans="1:26" ht="15.75" customHeight="1">
      <c r="A8" s="959" t="s">
        <v>287</v>
      </c>
      <c r="B8" s="960" t="s">
        <v>71</v>
      </c>
      <c r="C8" s="1273" t="s">
        <v>71</v>
      </c>
      <c r="D8" s="961" t="s">
        <v>288</v>
      </c>
      <c r="E8" s="1232"/>
      <c r="F8" s="962">
        <f>G8*0.82</f>
        <v>95.092436974789905</v>
      </c>
      <c r="G8" s="962">
        <f t="shared" ref="G8" si="2">H8/1.19</f>
        <v>115.96638655462185</v>
      </c>
      <c r="H8" s="963">
        <v>138</v>
      </c>
      <c r="I8" s="2219"/>
      <c r="J8" s="2220"/>
      <c r="K8" s="2220"/>
      <c r="L8" s="2220"/>
      <c r="M8" s="2221"/>
      <c r="N8" s="6"/>
      <c r="O8" s="50"/>
      <c r="P8" s="50"/>
      <c r="Q8" s="50"/>
      <c r="R8" s="50"/>
      <c r="S8" s="50"/>
      <c r="T8" s="50"/>
      <c r="U8" s="50"/>
      <c r="V8" s="50"/>
      <c r="W8" s="50"/>
      <c r="X8" s="50"/>
      <c r="Y8" s="50"/>
      <c r="Z8" s="50"/>
    </row>
    <row r="9" spans="1:26" ht="15.75" customHeight="1">
      <c r="A9" s="959"/>
      <c r="B9" s="960"/>
      <c r="C9" s="1273"/>
      <c r="D9" s="961"/>
      <c r="E9" s="1232"/>
      <c r="F9" s="962"/>
      <c r="G9" s="962"/>
      <c r="H9" s="963"/>
      <c r="I9" s="2219"/>
      <c r="J9" s="2220"/>
      <c r="K9" s="2220"/>
      <c r="L9" s="2220"/>
      <c r="M9" s="2221"/>
      <c r="N9" s="6"/>
      <c r="O9" s="50"/>
      <c r="P9" s="50"/>
      <c r="Q9" s="50"/>
      <c r="R9" s="50"/>
      <c r="S9" s="50"/>
      <c r="T9" s="50"/>
      <c r="U9" s="50"/>
      <c r="V9" s="50"/>
      <c r="W9" s="50"/>
      <c r="X9" s="50"/>
      <c r="Y9" s="50"/>
      <c r="Z9" s="50"/>
    </row>
    <row r="10" spans="1:26" ht="15.75" customHeight="1">
      <c r="A10" s="959"/>
      <c r="B10" s="960"/>
      <c r="C10" s="1273"/>
      <c r="D10" s="961"/>
      <c r="E10" s="1233" t="s">
        <v>275</v>
      </c>
      <c r="F10" s="962"/>
      <c r="G10" s="962"/>
      <c r="H10" s="963"/>
      <c r="I10" s="2219"/>
      <c r="J10" s="2220"/>
      <c r="K10" s="2220"/>
      <c r="L10" s="2220"/>
      <c r="M10" s="2221"/>
      <c r="N10" s="6"/>
      <c r="O10" s="50"/>
      <c r="P10" s="50"/>
      <c r="Q10" s="50"/>
      <c r="R10" s="50"/>
      <c r="S10" s="50"/>
      <c r="T10" s="50"/>
      <c r="U10" s="50"/>
      <c r="V10" s="50"/>
      <c r="W10" s="50"/>
      <c r="X10" s="50"/>
      <c r="Y10" s="50"/>
      <c r="Z10" s="50"/>
    </row>
    <row r="11" spans="1:26" ht="15.75" customHeight="1">
      <c r="A11" s="959" t="s">
        <v>289</v>
      </c>
      <c r="B11" s="960" t="s">
        <v>276</v>
      </c>
      <c r="C11" s="1273" t="s">
        <v>280</v>
      </c>
      <c r="D11" s="961" t="str">
        <f t="shared" ref="D11:D17" si="3">CONCATENATE("Generator de curent ",B11," ",C11," Konner &amp; Sohnen - ",A11)</f>
        <v>Generator de curent 5.5 kW benzina PRO - Konner &amp; Sohnen - KS-7000</v>
      </c>
      <c r="E11" s="1232" t="s">
        <v>281</v>
      </c>
      <c r="F11" s="962">
        <f>G11*0.82</f>
        <v>2393.1483323919606</v>
      </c>
      <c r="G11" s="962">
        <f>H11/1.19</f>
        <v>2918.473576087757</v>
      </c>
      <c r="H11" s="963">
        <v>3472.9835555444306</v>
      </c>
      <c r="I11" s="2219"/>
      <c r="J11" s="2220"/>
      <c r="K11" s="2220"/>
      <c r="L11" s="2220"/>
      <c r="M11" s="2221"/>
      <c r="N11" s="6"/>
      <c r="O11" s="50"/>
      <c r="P11" s="50"/>
      <c r="Q11" s="50"/>
      <c r="R11" s="50"/>
      <c r="S11" s="50"/>
      <c r="T11" s="50"/>
      <c r="U11" s="50"/>
      <c r="V11" s="50"/>
      <c r="W11" s="50"/>
      <c r="X11" s="50"/>
      <c r="Y11" s="50"/>
      <c r="Z11" s="50"/>
    </row>
    <row r="12" spans="1:26" ht="15.75" customHeight="1">
      <c r="A12" s="964" t="s">
        <v>290</v>
      </c>
      <c r="B12" s="960" t="s">
        <v>276</v>
      </c>
      <c r="C12" s="1273" t="s">
        <v>280</v>
      </c>
      <c r="D12" s="961" t="str">
        <f t="shared" si="3"/>
        <v>Generator de curent 5.5 kW benzina PRO - Konner &amp; Sohnen - KS-7000E</v>
      </c>
      <c r="E12" s="1232" t="s">
        <v>286</v>
      </c>
      <c r="F12" s="962">
        <f>G12*0.82</f>
        <v>2803.5195811588019</v>
      </c>
      <c r="G12" s="962">
        <f t="shared" ref="G12:G18" si="4">H12/1.19</f>
        <v>3418.9263184863439</v>
      </c>
      <c r="H12" s="963">
        <v>4068.5223189987491</v>
      </c>
      <c r="I12" s="2219"/>
      <c r="J12" s="2220"/>
      <c r="K12" s="2220"/>
      <c r="L12" s="2220"/>
      <c r="M12" s="2221"/>
      <c r="N12" s="6"/>
      <c r="O12" s="50"/>
      <c r="P12" s="50"/>
      <c r="Q12" s="50"/>
      <c r="R12" s="50"/>
      <c r="S12" s="50"/>
      <c r="T12" s="50"/>
      <c r="U12" s="50"/>
      <c r="V12" s="50"/>
      <c r="W12" s="50"/>
      <c r="X12" s="50"/>
      <c r="Y12" s="50"/>
      <c r="Z12" s="50"/>
    </row>
    <row r="13" spans="1:26" ht="15.75" customHeight="1">
      <c r="A13" s="964" t="s">
        <v>291</v>
      </c>
      <c r="B13" s="960" t="s">
        <v>276</v>
      </c>
      <c r="C13" s="1273" t="s">
        <v>280</v>
      </c>
      <c r="D13" s="961" t="str">
        <f t="shared" si="3"/>
        <v>Generator de curent 5.5 kW benzina PRO - Konner &amp; Sohnen - KS-7000E-ATS</v>
      </c>
      <c r="E13" s="1234" t="s">
        <v>292</v>
      </c>
      <c r="F13" s="962">
        <f>G13*0.82</f>
        <v>3145.4956217978347</v>
      </c>
      <c r="G13" s="962">
        <f t="shared" si="4"/>
        <v>3835.9702704851647</v>
      </c>
      <c r="H13" s="963">
        <v>4564.8046218773461</v>
      </c>
      <c r="I13" s="2219"/>
      <c r="J13" s="2220"/>
      <c r="K13" s="2220"/>
      <c r="L13" s="2220"/>
      <c r="M13" s="2221"/>
      <c r="N13" s="6"/>
      <c r="O13" s="50"/>
      <c r="P13" s="50"/>
      <c r="Q13" s="50"/>
      <c r="R13" s="50"/>
      <c r="S13" s="50"/>
      <c r="T13" s="50"/>
      <c r="U13" s="50"/>
      <c r="V13" s="50"/>
      <c r="W13" s="50"/>
      <c r="X13" s="50"/>
      <c r="Y13" s="50"/>
      <c r="Z13" s="50"/>
    </row>
    <row r="14" spans="1:26" ht="15.75" customHeight="1">
      <c r="A14" s="964" t="s">
        <v>293</v>
      </c>
      <c r="B14" s="960" t="s">
        <v>276</v>
      </c>
      <c r="C14" s="1273" t="s">
        <v>280</v>
      </c>
      <c r="D14" s="961" t="str">
        <f t="shared" si="3"/>
        <v>Generator de curent 5.5 kW benzina PRO - Konner &amp; Sohnen - KS-7000E-3</v>
      </c>
      <c r="E14" s="1232" t="s">
        <v>294</v>
      </c>
      <c r="F14" s="962">
        <f t="shared" ref="F14:F17" si="5">G14*0.82</f>
        <v>3145.4956217978347</v>
      </c>
      <c r="G14" s="962">
        <f t="shared" si="4"/>
        <v>3835.9702704851647</v>
      </c>
      <c r="H14" s="963">
        <v>4564.8046218773461</v>
      </c>
      <c r="I14" s="2219"/>
      <c r="J14" s="2220"/>
      <c r="K14" s="2220"/>
      <c r="L14" s="2220"/>
      <c r="M14" s="2221"/>
      <c r="N14" s="6"/>
      <c r="O14" s="50"/>
      <c r="P14" s="50"/>
      <c r="Q14" s="50"/>
      <c r="R14" s="50"/>
      <c r="S14" s="50"/>
      <c r="T14" s="50"/>
      <c r="U14" s="50"/>
      <c r="V14" s="50"/>
      <c r="W14" s="50"/>
      <c r="X14" s="50"/>
      <c r="Y14" s="50"/>
      <c r="Z14" s="50"/>
    </row>
    <row r="15" spans="1:26" ht="15.75" customHeight="1">
      <c r="A15" s="964" t="s">
        <v>296</v>
      </c>
      <c r="B15" s="960" t="s">
        <v>276</v>
      </c>
      <c r="C15" s="1273" t="s">
        <v>280</v>
      </c>
      <c r="D15" s="961" t="str">
        <f t="shared" si="3"/>
        <v>Generator de curent 5.5 kW benzina PRO - Konner &amp; Sohnen - KS-7000E-3-ATS</v>
      </c>
      <c r="E15" s="1234" t="s">
        <v>298</v>
      </c>
      <c r="F15" s="962">
        <f t="shared" si="5"/>
        <v>3555.8668705646769</v>
      </c>
      <c r="G15" s="962">
        <f t="shared" si="4"/>
        <v>4336.4230128837526</v>
      </c>
      <c r="H15" s="963">
        <v>5160.3433853316656</v>
      </c>
      <c r="I15" s="2219"/>
      <c r="J15" s="2220"/>
      <c r="K15" s="2220"/>
      <c r="L15" s="2220"/>
      <c r="M15" s="2221"/>
      <c r="N15" s="6"/>
      <c r="O15" s="50"/>
      <c r="P15" s="50"/>
      <c r="Q15" s="50"/>
      <c r="R15" s="50"/>
      <c r="S15" s="50"/>
      <c r="T15" s="50"/>
      <c r="U15" s="50"/>
      <c r="V15" s="50"/>
      <c r="W15" s="50"/>
      <c r="X15" s="50"/>
      <c r="Y15" s="50"/>
      <c r="Z15" s="50"/>
    </row>
    <row r="16" spans="1:26" ht="15.75" customHeight="1">
      <c r="A16" s="964" t="s">
        <v>301</v>
      </c>
      <c r="B16" s="960" t="s">
        <v>276</v>
      </c>
      <c r="C16" s="1273" t="s">
        <v>280</v>
      </c>
      <c r="D16" s="961" t="str">
        <f t="shared" si="3"/>
        <v>Generator de curent 5.5 kW benzina PRO - Konner &amp; Sohnen - KS-7000E-1/3</v>
      </c>
      <c r="E16" s="1232" t="s">
        <v>302</v>
      </c>
      <c r="F16" s="962">
        <f t="shared" si="5"/>
        <v>3350.6812461812565</v>
      </c>
      <c r="G16" s="962">
        <f t="shared" si="4"/>
        <v>4086.1966416844593</v>
      </c>
      <c r="H16" s="963">
        <v>4862.5740036045063</v>
      </c>
      <c r="I16" s="2219"/>
      <c r="J16" s="2220"/>
      <c r="K16" s="2220"/>
      <c r="L16" s="2220"/>
      <c r="M16" s="2221"/>
      <c r="N16" s="6"/>
      <c r="O16" s="50"/>
      <c r="P16" s="50"/>
      <c r="Q16" s="50"/>
      <c r="R16" s="50"/>
      <c r="S16" s="50"/>
      <c r="T16" s="50"/>
      <c r="U16" s="50"/>
      <c r="V16" s="50"/>
      <c r="W16" s="50"/>
      <c r="X16" s="50"/>
      <c r="Y16" s="50"/>
      <c r="Z16" s="50"/>
    </row>
    <row r="17" spans="1:26" ht="15.75" customHeight="1">
      <c r="A17" s="964" t="s">
        <v>303</v>
      </c>
      <c r="B17" s="960" t="s">
        <v>276</v>
      </c>
      <c r="C17" s="1273" t="s">
        <v>283</v>
      </c>
      <c r="D17" s="961" t="str">
        <f t="shared" si="3"/>
        <v>Generator de curent 5.5 kW HIBRID (GPL + Benzina) - Konner &amp; Sohnen - KS-7000E-G</v>
      </c>
      <c r="E17" s="1234" t="s">
        <v>304</v>
      </c>
      <c r="F17" s="962">
        <f t="shared" si="5"/>
        <v>3145.4956217978347</v>
      </c>
      <c r="G17" s="962">
        <f t="shared" si="4"/>
        <v>3835.9702704851647</v>
      </c>
      <c r="H17" s="963">
        <v>4564.8046218773461</v>
      </c>
      <c r="I17" s="2219"/>
      <c r="J17" s="2220"/>
      <c r="K17" s="2220"/>
      <c r="L17" s="2220"/>
      <c r="M17" s="2221"/>
      <c r="N17" s="6"/>
      <c r="O17" s="50"/>
      <c r="P17" s="50"/>
      <c r="Q17" s="50"/>
      <c r="R17" s="50"/>
      <c r="S17" s="50"/>
      <c r="T17" s="50"/>
      <c r="U17" s="50"/>
      <c r="V17" s="50"/>
      <c r="W17" s="50"/>
      <c r="X17" s="50"/>
      <c r="Y17" s="50"/>
      <c r="Z17" s="50"/>
    </row>
    <row r="18" spans="1:26" ht="15.75" customHeight="1">
      <c r="A18" s="959" t="s">
        <v>305</v>
      </c>
      <c r="B18" s="960" t="s">
        <v>71</v>
      </c>
      <c r="C18" s="1273" t="s">
        <v>71</v>
      </c>
      <c r="D18" s="961" t="s">
        <v>963</v>
      </c>
      <c r="E18" s="1232" t="s">
        <v>966</v>
      </c>
      <c r="F18" s="962">
        <f>G18*0.82</f>
        <v>95.092436974789905</v>
      </c>
      <c r="G18" s="962">
        <f t="shared" si="4"/>
        <v>115.96638655462185</v>
      </c>
      <c r="H18" s="963">
        <v>138</v>
      </c>
      <c r="I18" s="2219"/>
      <c r="J18" s="2220"/>
      <c r="K18" s="2220"/>
      <c r="L18" s="2220"/>
      <c r="M18" s="2221"/>
      <c r="N18" s="6"/>
      <c r="O18" s="50"/>
      <c r="P18" s="50"/>
      <c r="Q18" s="50"/>
      <c r="R18" s="50"/>
      <c r="S18" s="50"/>
      <c r="T18" s="50"/>
      <c r="U18" s="50"/>
      <c r="V18" s="50"/>
      <c r="W18" s="50"/>
      <c r="X18" s="50"/>
      <c r="Y18" s="50"/>
      <c r="Z18" s="50"/>
    </row>
    <row r="19" spans="1:26" ht="15.75" customHeight="1">
      <c r="A19" s="959"/>
      <c r="B19" s="960"/>
      <c r="C19" s="1273"/>
      <c r="D19" s="961"/>
      <c r="E19" s="1232"/>
      <c r="F19" s="962"/>
      <c r="G19" s="962"/>
      <c r="H19" s="963"/>
      <c r="I19" s="2219"/>
      <c r="J19" s="2220"/>
      <c r="K19" s="2220"/>
      <c r="L19" s="2220"/>
      <c r="M19" s="2221"/>
      <c r="N19" s="6"/>
      <c r="O19" s="50"/>
      <c r="P19" s="50"/>
      <c r="Q19" s="50"/>
      <c r="R19" s="50"/>
      <c r="S19" s="50"/>
      <c r="T19" s="50"/>
      <c r="U19" s="50"/>
      <c r="V19" s="50"/>
      <c r="W19" s="50"/>
      <c r="X19" s="50"/>
      <c r="Y19" s="50"/>
      <c r="Z19" s="50"/>
    </row>
    <row r="20" spans="1:26" ht="15.75" customHeight="1">
      <c r="A20" s="959"/>
      <c r="B20" s="960"/>
      <c r="C20" s="1273"/>
      <c r="D20" s="961"/>
      <c r="E20" s="1233" t="s">
        <v>307</v>
      </c>
      <c r="F20" s="962"/>
      <c r="G20" s="962"/>
      <c r="H20" s="963"/>
      <c r="I20" s="2219"/>
      <c r="J20" s="2220"/>
      <c r="K20" s="2220"/>
      <c r="L20" s="2220"/>
      <c r="M20" s="2221"/>
      <c r="N20" s="6"/>
      <c r="O20" s="50"/>
      <c r="P20" s="50"/>
      <c r="Q20" s="50"/>
      <c r="R20" s="50"/>
      <c r="S20" s="50"/>
      <c r="T20" s="50"/>
      <c r="U20" s="50"/>
      <c r="V20" s="50"/>
      <c r="W20" s="50"/>
      <c r="X20" s="50"/>
      <c r="Y20" s="50"/>
      <c r="Z20" s="50"/>
    </row>
    <row r="21" spans="1:26" ht="15.75" customHeight="1">
      <c r="A21" s="959" t="s">
        <v>308</v>
      </c>
      <c r="B21" s="960" t="s">
        <v>309</v>
      </c>
      <c r="C21" s="1273" t="s">
        <v>280</v>
      </c>
      <c r="D21" s="961" t="str">
        <f t="shared" ref="D21:D26" si="6">CONCATENATE("Generator de curent ",B21," ",C21," Konner &amp; Sohnen - ",A21)</f>
        <v>Generator de curent 8 kW benzina PRO - Konner &amp; Sohnen - KS-10000E</v>
      </c>
      <c r="E21" s="1232" t="s">
        <v>286</v>
      </c>
      <c r="F21" s="962">
        <f>G21*0.82</f>
        <v>3419.0764543090627</v>
      </c>
      <c r="G21" s="962">
        <f t="shared" ref="G21:G22" si="7">H21/1.19</f>
        <v>4169.6054320842231</v>
      </c>
      <c r="H21" s="963">
        <v>4961.8304641802251</v>
      </c>
      <c r="I21" s="2219"/>
      <c r="J21" s="2220"/>
      <c r="K21" s="2220"/>
      <c r="L21" s="2220"/>
      <c r="M21" s="2221"/>
      <c r="N21" s="6"/>
      <c r="O21" s="50"/>
      <c r="P21" s="50"/>
      <c r="Q21" s="50"/>
      <c r="R21" s="50"/>
      <c r="S21" s="50"/>
      <c r="T21" s="50"/>
      <c r="U21" s="50"/>
      <c r="V21" s="50"/>
      <c r="W21" s="50"/>
      <c r="X21" s="50"/>
      <c r="Y21" s="50"/>
      <c r="Z21" s="50"/>
    </row>
    <row r="22" spans="1:26" ht="15.75" customHeight="1">
      <c r="A22" s="959" t="s">
        <v>311</v>
      </c>
      <c r="B22" s="960" t="s">
        <v>309</v>
      </c>
      <c r="C22" s="1273" t="s">
        <v>280</v>
      </c>
      <c r="D22" s="961" t="str">
        <f t="shared" si="6"/>
        <v>Generator de curent 8 kW benzina PRO - Konner &amp; Sohnen - KS-10000E-3</v>
      </c>
      <c r="E22" s="1232" t="s">
        <v>294</v>
      </c>
      <c r="F22" s="962">
        <f>G22*0.82</f>
        <v>3692.6572868202893</v>
      </c>
      <c r="G22" s="962">
        <f t="shared" si="7"/>
        <v>4503.2405936832802</v>
      </c>
      <c r="H22" s="963">
        <v>5358.8563064831033</v>
      </c>
      <c r="I22" s="2219"/>
      <c r="J22" s="2220"/>
      <c r="K22" s="2220"/>
      <c r="L22" s="2220"/>
      <c r="M22" s="2221"/>
      <c r="N22" s="6"/>
      <c r="O22" s="50"/>
      <c r="P22" s="50"/>
      <c r="Q22" s="50"/>
      <c r="R22" s="50"/>
      <c r="S22" s="50"/>
      <c r="T22" s="50"/>
      <c r="U22" s="50"/>
      <c r="V22" s="50"/>
      <c r="W22" s="50"/>
      <c r="X22" s="50"/>
      <c r="Y22" s="50"/>
      <c r="Z22" s="50"/>
    </row>
    <row r="23" spans="1:26" ht="15.75" customHeight="1">
      <c r="A23" s="959" t="s">
        <v>313</v>
      </c>
      <c r="B23" s="960" t="s">
        <v>309</v>
      </c>
      <c r="C23" s="1273" t="s">
        <v>280</v>
      </c>
      <c r="D23" s="961" t="str">
        <f t="shared" si="6"/>
        <v>Generator de curent 8 kW benzina PRO - Konner &amp; Sohnen - KS-10000E-1/3</v>
      </c>
      <c r="E23" s="1232" t="s">
        <v>302</v>
      </c>
      <c r="F23" s="962">
        <f t="shared" ref="F23:F27" si="8">G23*0.82</f>
        <v>3897.842911203712</v>
      </c>
      <c r="G23" s="962">
        <f t="shared" ref="G23:G26" si="9">H23/1.19</f>
        <v>4753.4669648825757</v>
      </c>
      <c r="H23" s="963">
        <v>5656.6256882102643</v>
      </c>
      <c r="I23" s="2219"/>
      <c r="J23" s="2220"/>
      <c r="K23" s="2220"/>
      <c r="L23" s="2220"/>
      <c r="M23" s="2221"/>
      <c r="N23" s="6"/>
      <c r="O23" s="50"/>
      <c r="P23" s="50"/>
      <c r="Q23" s="50"/>
      <c r="R23" s="50"/>
      <c r="S23" s="50"/>
      <c r="T23" s="50"/>
      <c r="U23" s="50"/>
      <c r="V23" s="50"/>
      <c r="W23" s="50"/>
      <c r="X23" s="50"/>
      <c r="Y23" s="50"/>
      <c r="Z23" s="50"/>
    </row>
    <row r="24" spans="1:26" ht="33.75" customHeight="1">
      <c r="A24" s="959" t="s">
        <v>316</v>
      </c>
      <c r="B24" s="960" t="s">
        <v>309</v>
      </c>
      <c r="C24" s="1273" t="s">
        <v>280</v>
      </c>
      <c r="D24" s="961" t="str">
        <f t="shared" si="6"/>
        <v>Generator de curent 8 kW benzina PRO - Konner &amp; Sohnen - KS-10000E-3-ATS</v>
      </c>
      <c r="E24" s="1234" t="s">
        <v>5650</v>
      </c>
      <c r="F24" s="962">
        <f t="shared" si="8"/>
        <v>4034.6333274593235</v>
      </c>
      <c r="G24" s="962">
        <f t="shared" si="9"/>
        <v>4920.2845456821024</v>
      </c>
      <c r="H24" s="963">
        <v>5855.138609361702</v>
      </c>
      <c r="I24" s="2219"/>
      <c r="J24" s="2220"/>
      <c r="K24" s="2220"/>
      <c r="L24" s="2220"/>
      <c r="M24" s="2221"/>
      <c r="N24" s="6"/>
      <c r="O24" s="50"/>
      <c r="P24" s="50"/>
      <c r="Q24" s="50"/>
      <c r="R24" s="50"/>
      <c r="S24" s="50"/>
      <c r="T24" s="50"/>
      <c r="U24" s="50"/>
      <c r="V24" s="50"/>
      <c r="W24" s="50"/>
      <c r="X24" s="50"/>
      <c r="Y24" s="50"/>
      <c r="Z24" s="50"/>
    </row>
    <row r="25" spans="1:26" ht="15.75" customHeight="1">
      <c r="A25" s="959" t="s">
        <v>318</v>
      </c>
      <c r="B25" s="960" t="s">
        <v>309</v>
      </c>
      <c r="C25" s="1273" t="s">
        <v>280</v>
      </c>
      <c r="D25" s="961" t="str">
        <f t="shared" si="6"/>
        <v>Generator de curent 8 kW benzina PRO - Konner &amp; Sohnen - KS-10000E-ATS</v>
      </c>
      <c r="E25" s="1234" t="s">
        <v>5651</v>
      </c>
      <c r="F25" s="962">
        <f t="shared" si="8"/>
        <v>3761.0524949480964</v>
      </c>
      <c r="G25" s="962">
        <f t="shared" si="9"/>
        <v>4586.6493840830444</v>
      </c>
      <c r="H25" s="963">
        <v>5458.1127670588221</v>
      </c>
      <c r="I25" s="2219"/>
      <c r="J25" s="2220"/>
      <c r="K25" s="2220"/>
      <c r="L25" s="2220"/>
      <c r="M25" s="2221"/>
      <c r="N25" s="6"/>
      <c r="O25" s="50"/>
      <c r="P25" s="50"/>
      <c r="Q25" s="50"/>
      <c r="R25" s="50"/>
      <c r="S25" s="50"/>
      <c r="T25" s="50"/>
      <c r="U25" s="50"/>
      <c r="V25" s="50"/>
      <c r="W25" s="50"/>
      <c r="X25" s="50"/>
      <c r="Y25" s="50"/>
      <c r="Z25" s="50"/>
    </row>
    <row r="26" spans="1:26" ht="15.75" customHeight="1">
      <c r="A26" s="959" t="s">
        <v>319</v>
      </c>
      <c r="B26" s="960" t="s">
        <v>309</v>
      </c>
      <c r="C26" s="1273" t="s">
        <v>283</v>
      </c>
      <c r="D26" s="961" t="str">
        <f t="shared" si="6"/>
        <v>Generator de curent 8 kW HIBRID (GPL + Benzina) - Konner &amp; Sohnen - KS-10000E-G</v>
      </c>
      <c r="E26" s="1234" t="s">
        <v>304</v>
      </c>
      <c r="F26" s="962">
        <f t="shared" si="8"/>
        <v>3829.4477030759044</v>
      </c>
      <c r="G26" s="962">
        <f t="shared" si="9"/>
        <v>4670.0581744828105</v>
      </c>
      <c r="H26" s="963">
        <v>5557.3692276345446</v>
      </c>
      <c r="I26" s="2219"/>
      <c r="J26" s="2220"/>
      <c r="K26" s="2220"/>
      <c r="L26" s="2220"/>
      <c r="M26" s="2221"/>
      <c r="N26" s="6"/>
      <c r="O26" s="50"/>
      <c r="P26" s="50"/>
      <c r="Q26" s="50"/>
      <c r="R26" s="50"/>
      <c r="S26" s="50"/>
      <c r="T26" s="50"/>
      <c r="U26" s="50"/>
      <c r="V26" s="50"/>
      <c r="W26" s="50"/>
      <c r="X26" s="50"/>
      <c r="Y26" s="50"/>
      <c r="Z26" s="50"/>
    </row>
    <row r="27" spans="1:26" ht="15.75" customHeight="1">
      <c r="A27" s="959" t="s">
        <v>323</v>
      </c>
      <c r="B27" s="960" t="s">
        <v>71</v>
      </c>
      <c r="C27" s="1273" t="s">
        <v>71</v>
      </c>
      <c r="D27" s="961" t="s">
        <v>964</v>
      </c>
      <c r="E27" s="1234" t="s">
        <v>965</v>
      </c>
      <c r="F27" s="962">
        <f t="shared" si="8"/>
        <v>95.092436974789905</v>
      </c>
      <c r="G27" s="962">
        <f t="shared" ref="G27" si="10">H27/1.19</f>
        <v>115.96638655462185</v>
      </c>
      <c r="H27" s="963">
        <v>138</v>
      </c>
      <c r="I27" s="2219"/>
      <c r="J27" s="2220"/>
      <c r="K27" s="2220"/>
      <c r="L27" s="2220"/>
      <c r="M27" s="2221"/>
      <c r="N27" s="6"/>
      <c r="O27" s="50"/>
      <c r="P27" s="50"/>
      <c r="Q27" s="50"/>
      <c r="R27" s="50"/>
      <c r="S27" s="50"/>
      <c r="T27" s="50"/>
      <c r="U27" s="50"/>
      <c r="V27" s="50"/>
      <c r="W27" s="50"/>
      <c r="X27" s="50"/>
      <c r="Y27" s="50"/>
      <c r="Z27" s="50"/>
    </row>
    <row r="28" spans="1:26" ht="15.75" customHeight="1" thickBot="1">
      <c r="A28" s="965"/>
      <c r="B28" s="966"/>
      <c r="C28" s="1274"/>
      <c r="D28" s="967"/>
      <c r="E28" s="1235"/>
      <c r="F28" s="968"/>
      <c r="G28" s="968"/>
      <c r="H28" s="969"/>
      <c r="I28" s="2222"/>
      <c r="J28" s="2223"/>
      <c r="K28" s="2223"/>
      <c r="L28" s="2223"/>
      <c r="M28" s="2224"/>
      <c r="N28" s="6"/>
      <c r="O28" s="50"/>
      <c r="P28" s="50"/>
      <c r="Q28" s="50"/>
      <c r="R28" s="50"/>
      <c r="S28" s="50"/>
      <c r="T28" s="50"/>
      <c r="U28" s="50"/>
      <c r="V28" s="50"/>
      <c r="W28" s="50"/>
      <c r="X28" s="50"/>
      <c r="Y28" s="50"/>
      <c r="Z28" s="50"/>
    </row>
    <row r="29" spans="1:26" ht="15.75" customHeight="1" thickBot="1">
      <c r="A29" s="70"/>
      <c r="B29" s="6"/>
      <c r="C29" s="1272"/>
      <c r="D29" s="51"/>
      <c r="E29" s="1230"/>
      <c r="F29" s="524"/>
      <c r="G29" s="524"/>
      <c r="H29" s="520"/>
      <c r="I29" s="6"/>
      <c r="J29" s="6"/>
      <c r="K29" s="6"/>
      <c r="L29" s="6"/>
      <c r="M29" s="6"/>
      <c r="N29" s="6"/>
      <c r="O29" s="50"/>
      <c r="P29" s="50"/>
      <c r="Q29" s="50"/>
      <c r="R29" s="50"/>
      <c r="S29" s="50"/>
      <c r="T29" s="50"/>
      <c r="U29" s="50"/>
      <c r="V29" s="50"/>
      <c r="W29" s="50"/>
      <c r="X29" s="50"/>
      <c r="Y29" s="50"/>
      <c r="Z29" s="50"/>
    </row>
    <row r="30" spans="1:26" ht="84.95" customHeight="1">
      <c r="A30" s="2237" t="s">
        <v>5520</v>
      </c>
      <c r="B30" s="2238"/>
      <c r="C30" s="2238"/>
      <c r="D30" s="2238"/>
      <c r="E30" s="2238"/>
      <c r="F30" s="2238"/>
      <c r="G30" s="2238"/>
      <c r="H30" s="2239"/>
      <c r="I30" s="2225"/>
      <c r="J30" s="2226"/>
      <c r="K30" s="2226"/>
      <c r="L30" s="2226"/>
      <c r="M30" s="2227"/>
      <c r="N30" s="6"/>
      <c r="O30" s="50"/>
      <c r="P30" s="50"/>
      <c r="Q30" s="50"/>
      <c r="R30" s="50"/>
      <c r="S30" s="50"/>
      <c r="T30" s="50"/>
      <c r="U30" s="50"/>
      <c r="V30" s="50"/>
      <c r="W30" s="50"/>
      <c r="X30" s="50"/>
      <c r="Y30" s="50"/>
      <c r="Z30" s="50"/>
    </row>
    <row r="31" spans="1:26" ht="42.75" customHeight="1">
      <c r="A31" s="974" t="s">
        <v>326</v>
      </c>
      <c r="B31" s="970" t="s">
        <v>327</v>
      </c>
      <c r="C31" s="1275" t="s">
        <v>280</v>
      </c>
      <c r="D31" s="971" t="str">
        <f>CONCATENATE("Generator de curent ",B31," ",C31," Konner &amp; Sohnen - ",A31)</f>
        <v>Generator de curent 9.2 kW benzina PRO - Konner &amp; Sohnen - KS-12-1E-ATSR</v>
      </c>
      <c r="E31" s="1236" t="s">
        <v>329</v>
      </c>
      <c r="F31" s="972">
        <f>G31*0.82</f>
        <v>5949.6991550379144</v>
      </c>
      <c r="G31" s="972">
        <f t="shared" si="1"/>
        <v>7255.7306768755061</v>
      </c>
      <c r="H31" s="973">
        <v>8634.3195054818516</v>
      </c>
      <c r="I31" s="2228"/>
      <c r="J31" s="2229"/>
      <c r="K31" s="2229"/>
      <c r="L31" s="2229"/>
      <c r="M31" s="2230"/>
      <c r="N31" s="6"/>
      <c r="O31" s="50"/>
      <c r="P31" s="50"/>
      <c r="Q31" s="50"/>
      <c r="R31" s="50"/>
      <c r="S31" s="50"/>
      <c r="T31" s="50"/>
      <c r="U31" s="50"/>
      <c r="V31" s="50"/>
      <c r="W31" s="50"/>
      <c r="X31" s="50"/>
      <c r="Y31" s="50"/>
      <c r="Z31" s="50"/>
    </row>
    <row r="32" spans="1:26" ht="15.75" customHeight="1">
      <c r="A32" s="974"/>
      <c r="B32" s="970"/>
      <c r="C32" s="1275"/>
      <c r="D32" s="971"/>
      <c r="E32" s="1237"/>
      <c r="F32" s="972"/>
      <c r="G32" s="972"/>
      <c r="H32" s="973"/>
      <c r="I32" s="2228"/>
      <c r="J32" s="2229"/>
      <c r="K32" s="2229"/>
      <c r="L32" s="2229"/>
      <c r="M32" s="2230"/>
      <c r="N32" s="6"/>
      <c r="O32" s="50"/>
      <c r="P32" s="50"/>
      <c r="Q32" s="50"/>
      <c r="R32" s="50"/>
      <c r="S32" s="50"/>
      <c r="T32" s="50"/>
      <c r="U32" s="50"/>
      <c r="V32" s="50"/>
      <c r="W32" s="50"/>
      <c r="X32" s="50"/>
      <c r="Y32" s="50"/>
      <c r="Z32" s="50"/>
    </row>
    <row r="33" spans="1:26" ht="15.75" customHeight="1">
      <c r="A33" s="974"/>
      <c r="B33" s="970"/>
      <c r="C33" s="1275"/>
      <c r="D33" s="971"/>
      <c r="E33" s="1238" t="s">
        <v>333</v>
      </c>
      <c r="F33" s="972"/>
      <c r="G33" s="972"/>
      <c r="H33" s="973"/>
      <c r="I33" s="2228"/>
      <c r="J33" s="2229"/>
      <c r="K33" s="2229"/>
      <c r="L33" s="2229"/>
      <c r="M33" s="2230"/>
      <c r="N33" s="6"/>
      <c r="O33" s="50"/>
      <c r="P33" s="50"/>
      <c r="Q33" s="50"/>
      <c r="R33" s="50"/>
      <c r="S33" s="50"/>
      <c r="T33" s="50"/>
      <c r="U33" s="50"/>
      <c r="V33" s="50"/>
      <c r="W33" s="50"/>
      <c r="X33" s="50"/>
      <c r="Y33" s="50"/>
      <c r="Z33" s="50"/>
    </row>
    <row r="34" spans="1:26" ht="42.75" customHeight="1">
      <c r="A34" s="974" t="s">
        <v>334</v>
      </c>
      <c r="B34" s="970" t="s">
        <v>335</v>
      </c>
      <c r="C34" s="1275" t="s">
        <v>280</v>
      </c>
      <c r="D34" s="971" t="str">
        <f>CONCATENATE("Generator de curent ",B34," ",C34," Konner &amp; Sohnen - ",A34)</f>
        <v>Generator de curent 8.2 kW benzina PRO - Konner &amp; Sohnen - KS-12-1E-1/3-ATSR</v>
      </c>
      <c r="E34" s="1236" t="s">
        <v>337</v>
      </c>
      <c r="F34" s="972">
        <f>G34*0.82</f>
        <v>6633.6512363159827</v>
      </c>
      <c r="G34" s="972">
        <f t="shared" si="1"/>
        <v>8089.8185808731505</v>
      </c>
      <c r="H34" s="973">
        <v>9626.8841112390492</v>
      </c>
      <c r="I34" s="2228"/>
      <c r="J34" s="2229"/>
      <c r="K34" s="2229"/>
      <c r="L34" s="2229"/>
      <c r="M34" s="2230"/>
      <c r="N34" s="6"/>
      <c r="O34" s="50"/>
      <c r="P34" s="50"/>
      <c r="Q34" s="50"/>
      <c r="R34" s="50"/>
      <c r="S34" s="50"/>
      <c r="T34" s="50"/>
      <c r="U34" s="50"/>
      <c r="V34" s="50"/>
      <c r="W34" s="50"/>
      <c r="X34" s="50"/>
      <c r="Y34" s="50"/>
      <c r="Z34" s="50"/>
    </row>
    <row r="35" spans="1:26" ht="15.75" customHeight="1">
      <c r="A35" s="974"/>
      <c r="B35" s="970"/>
      <c r="C35" s="1275"/>
      <c r="D35" s="971"/>
      <c r="E35" s="1237"/>
      <c r="F35" s="972"/>
      <c r="G35" s="972"/>
      <c r="H35" s="973"/>
      <c r="I35" s="2228"/>
      <c r="J35" s="2229"/>
      <c r="K35" s="2229"/>
      <c r="L35" s="2229"/>
      <c r="M35" s="2230"/>
      <c r="N35" s="6"/>
      <c r="O35" s="50"/>
      <c r="P35" s="50"/>
      <c r="Q35" s="50"/>
      <c r="R35" s="50"/>
      <c r="S35" s="50"/>
      <c r="T35" s="50"/>
      <c r="U35" s="50"/>
      <c r="V35" s="50"/>
      <c r="W35" s="50"/>
      <c r="X35" s="50"/>
      <c r="Y35" s="50"/>
      <c r="Z35" s="50"/>
    </row>
    <row r="36" spans="1:26" ht="15.75" customHeight="1">
      <c r="A36" s="974" t="s">
        <v>4304</v>
      </c>
      <c r="B36" s="970" t="s">
        <v>71</v>
      </c>
      <c r="C36" s="1275" t="s">
        <v>71</v>
      </c>
      <c r="D36" s="971" t="s">
        <v>340</v>
      </c>
      <c r="E36" s="1237" t="s">
        <v>341</v>
      </c>
      <c r="F36" s="972">
        <f>G36*0.82</f>
        <v>683.56302521008399</v>
      </c>
      <c r="G36" s="972">
        <f t="shared" si="1"/>
        <v>833.61344537815125</v>
      </c>
      <c r="H36" s="973">
        <v>992</v>
      </c>
      <c r="I36" s="2228"/>
      <c r="J36" s="2229"/>
      <c r="K36" s="2229"/>
      <c r="L36" s="2229"/>
      <c r="M36" s="2230"/>
      <c r="N36" s="6"/>
      <c r="O36" s="50"/>
      <c r="P36" s="50"/>
      <c r="Q36" s="50"/>
      <c r="R36" s="50"/>
      <c r="S36" s="50"/>
      <c r="T36" s="50"/>
      <c r="U36" s="50"/>
      <c r="V36" s="50"/>
      <c r="W36" s="50"/>
      <c r="X36" s="50"/>
      <c r="Y36" s="50"/>
      <c r="Z36" s="50"/>
    </row>
    <row r="37" spans="1:26" ht="15.75" customHeight="1">
      <c r="A37" s="974"/>
      <c r="B37" s="970"/>
      <c r="C37" s="1275"/>
      <c r="D37" s="971"/>
      <c r="E37" s="1237"/>
      <c r="F37" s="972"/>
      <c r="G37" s="972"/>
      <c r="H37" s="973"/>
      <c r="I37" s="2228"/>
      <c r="J37" s="2229"/>
      <c r="K37" s="2229"/>
      <c r="L37" s="2229"/>
      <c r="M37" s="2230"/>
      <c r="N37" s="6"/>
      <c r="O37" s="50"/>
      <c r="P37" s="50"/>
      <c r="Q37" s="50"/>
      <c r="R37" s="50"/>
      <c r="S37" s="50"/>
      <c r="T37" s="50"/>
      <c r="U37" s="50"/>
      <c r="V37" s="50"/>
      <c r="W37" s="50"/>
      <c r="X37" s="50"/>
      <c r="Y37" s="50"/>
      <c r="Z37" s="50"/>
    </row>
    <row r="38" spans="1:26" ht="15.75" customHeight="1">
      <c r="A38" s="974"/>
      <c r="B38" s="970"/>
      <c r="C38" s="1275"/>
      <c r="D38" s="971"/>
      <c r="E38" s="1238" t="s">
        <v>343</v>
      </c>
      <c r="F38" s="972"/>
      <c r="G38" s="972"/>
      <c r="H38" s="973"/>
      <c r="I38" s="2228"/>
      <c r="J38" s="2229"/>
      <c r="K38" s="2229"/>
      <c r="L38" s="2229"/>
      <c r="M38" s="2230"/>
      <c r="N38" s="6"/>
      <c r="O38" s="50"/>
      <c r="P38" s="50"/>
      <c r="Q38" s="50"/>
      <c r="R38" s="50"/>
      <c r="S38" s="50"/>
      <c r="T38" s="50"/>
      <c r="U38" s="50"/>
      <c r="V38" s="50"/>
      <c r="W38" s="50"/>
      <c r="X38" s="50"/>
      <c r="Y38" s="50"/>
      <c r="Z38" s="50"/>
    </row>
    <row r="39" spans="1:26" ht="42.75" customHeight="1">
      <c r="A39" s="974" t="s">
        <v>345</v>
      </c>
      <c r="B39" s="970" t="s">
        <v>346</v>
      </c>
      <c r="C39" s="1275" t="s">
        <v>280</v>
      </c>
      <c r="D39" s="971" t="str">
        <f>CONCATENATE("Generator de curent ",B39," ",C39," Konner &amp; Sohnen - ",A39)</f>
        <v>Generator de curent 12.5 kW benzina PRO - Konner &amp; Sohnen - KS-15-1E-ATSR</v>
      </c>
      <c r="E39" s="1236" t="s">
        <v>347</v>
      </c>
      <c r="F39" s="972">
        <f>G39*0.82</f>
        <v>9596.3362375322122</v>
      </c>
      <c r="G39" s="972">
        <f t="shared" si="1"/>
        <v>11702.849070161235</v>
      </c>
      <c r="H39" s="973">
        <v>13926.390393491869</v>
      </c>
      <c r="I39" s="2228"/>
      <c r="J39" s="2229"/>
      <c r="K39" s="2229"/>
      <c r="L39" s="2229"/>
      <c r="M39" s="2230"/>
      <c r="N39" s="6"/>
      <c r="O39" s="50"/>
      <c r="P39" s="50"/>
      <c r="Q39" s="50"/>
      <c r="R39" s="50"/>
      <c r="S39" s="50"/>
      <c r="T39" s="50"/>
      <c r="U39" s="50"/>
      <c r="V39" s="50"/>
      <c r="W39" s="50"/>
      <c r="X39" s="50"/>
      <c r="Y39" s="50"/>
      <c r="Z39" s="50"/>
    </row>
    <row r="40" spans="1:26" ht="15.75" customHeight="1">
      <c r="A40" s="974"/>
      <c r="B40" s="970"/>
      <c r="C40" s="1275"/>
      <c r="D40" s="971"/>
      <c r="E40" s="1237"/>
      <c r="F40" s="972"/>
      <c r="G40" s="972"/>
      <c r="H40" s="973"/>
      <c r="I40" s="2228"/>
      <c r="J40" s="2229"/>
      <c r="K40" s="2229"/>
      <c r="L40" s="2229"/>
      <c r="M40" s="2230"/>
      <c r="N40" s="6"/>
      <c r="O40" s="50"/>
      <c r="P40" s="50"/>
      <c r="Q40" s="50"/>
      <c r="R40" s="50"/>
      <c r="S40" s="50"/>
      <c r="T40" s="50"/>
      <c r="U40" s="50"/>
      <c r="V40" s="50"/>
      <c r="W40" s="50"/>
      <c r="X40" s="50"/>
      <c r="Y40" s="50"/>
      <c r="Z40" s="50"/>
    </row>
    <row r="41" spans="1:26" ht="15.75" customHeight="1">
      <c r="A41" s="974"/>
      <c r="B41" s="970"/>
      <c r="C41" s="1275"/>
      <c r="D41" s="971"/>
      <c r="E41" s="1238" t="s">
        <v>351</v>
      </c>
      <c r="F41" s="972"/>
      <c r="G41" s="972"/>
      <c r="H41" s="973"/>
      <c r="I41" s="2228"/>
      <c r="J41" s="2229"/>
      <c r="K41" s="2229"/>
      <c r="L41" s="2229"/>
      <c r="M41" s="2230"/>
      <c r="N41" s="6"/>
      <c r="O41" s="50"/>
      <c r="P41" s="50"/>
      <c r="Q41" s="50"/>
      <c r="R41" s="50"/>
      <c r="S41" s="50"/>
      <c r="T41" s="50"/>
      <c r="U41" s="50"/>
      <c r="V41" s="50"/>
      <c r="W41" s="50"/>
      <c r="X41" s="50"/>
      <c r="Y41" s="50"/>
      <c r="Z41" s="50"/>
    </row>
    <row r="42" spans="1:26" ht="42.75" customHeight="1">
      <c r="A42" s="974" t="s">
        <v>352</v>
      </c>
      <c r="B42" s="970" t="s">
        <v>353</v>
      </c>
      <c r="C42" s="1275" t="s">
        <v>280</v>
      </c>
      <c r="D42" s="971" t="str">
        <f>CONCATENATE("Generator de curent ",B42," ",C42," Konner &amp; Sohnen - ",A42)</f>
        <v>Generator de curent 11.5 kW benzina PRO - Konner &amp; Sohnen - KS-15-1E-1/3-ATSR</v>
      </c>
      <c r="E42" s="1236" t="s">
        <v>354</v>
      </c>
      <c r="F42" s="972">
        <f>G42*0.82</f>
        <v>10302.001083295298</v>
      </c>
      <c r="G42" s="972">
        <f t="shared" si="1"/>
        <v>12563.415955238168</v>
      </c>
      <c r="H42" s="973">
        <v>14950.464986733419</v>
      </c>
      <c r="I42" s="2228"/>
      <c r="J42" s="2229"/>
      <c r="K42" s="2229"/>
      <c r="L42" s="2229"/>
      <c r="M42" s="2230"/>
      <c r="N42" s="6"/>
      <c r="O42" s="50"/>
      <c r="P42" s="50"/>
      <c r="Q42" s="50"/>
      <c r="R42" s="50"/>
      <c r="S42" s="50"/>
      <c r="T42" s="50"/>
      <c r="U42" s="50"/>
      <c r="V42" s="50"/>
      <c r="W42" s="50"/>
      <c r="X42" s="50"/>
      <c r="Y42" s="50"/>
      <c r="Z42" s="50"/>
    </row>
    <row r="43" spans="1:26" ht="15.75" customHeight="1">
      <c r="A43" s="974"/>
      <c r="B43" s="970"/>
      <c r="C43" s="1275"/>
      <c r="D43" s="971"/>
      <c r="E43" s="1237"/>
      <c r="F43" s="972"/>
      <c r="G43" s="972"/>
      <c r="H43" s="973"/>
      <c r="I43" s="2228"/>
      <c r="J43" s="2229"/>
      <c r="K43" s="2229"/>
      <c r="L43" s="2229"/>
      <c r="M43" s="2230"/>
      <c r="N43" s="6"/>
      <c r="O43" s="50"/>
      <c r="P43" s="50"/>
      <c r="Q43" s="50"/>
      <c r="R43" s="50"/>
      <c r="S43" s="50"/>
      <c r="T43" s="50"/>
      <c r="U43" s="50"/>
      <c r="V43" s="50"/>
      <c r="W43" s="50"/>
      <c r="X43" s="50"/>
      <c r="Y43" s="50"/>
      <c r="Z43" s="50"/>
    </row>
    <row r="44" spans="1:26" ht="15.75" customHeight="1" thickBot="1">
      <c r="A44" s="975" t="s">
        <v>4305</v>
      </c>
      <c r="B44" s="976" t="s">
        <v>71</v>
      </c>
      <c r="C44" s="1276" t="s">
        <v>71</v>
      </c>
      <c r="D44" s="977" t="s">
        <v>357</v>
      </c>
      <c r="E44" s="1239" t="s">
        <v>358</v>
      </c>
      <c r="F44" s="972">
        <f>G44*0.82</f>
        <v>683.56302521008399</v>
      </c>
      <c r="G44" s="978">
        <f t="shared" si="1"/>
        <v>833.61344537815125</v>
      </c>
      <c r="H44" s="979">
        <v>992</v>
      </c>
      <c r="I44" s="2231"/>
      <c r="J44" s="2232"/>
      <c r="K44" s="2232"/>
      <c r="L44" s="2232"/>
      <c r="M44" s="2233"/>
      <c r="N44" s="6"/>
      <c r="O44" s="50"/>
      <c r="P44" s="50"/>
      <c r="Q44" s="50"/>
      <c r="R44" s="50"/>
      <c r="S44" s="50"/>
      <c r="T44" s="50"/>
      <c r="U44" s="50"/>
      <c r="V44" s="50"/>
      <c r="W44" s="50"/>
      <c r="X44" s="50"/>
      <c r="Y44" s="50"/>
      <c r="Z44" s="50"/>
    </row>
    <row r="45" spans="1:26" ht="15.75" customHeight="1" thickBot="1">
      <c r="A45" s="70"/>
      <c r="B45" s="6"/>
      <c r="C45" s="1272"/>
      <c r="D45" s="51"/>
      <c r="E45" s="1230"/>
      <c r="F45" s="524"/>
      <c r="G45" s="524"/>
      <c r="H45" s="520"/>
      <c r="I45" s="6"/>
      <c r="J45" s="6"/>
      <c r="K45" s="6"/>
      <c r="L45" s="6"/>
      <c r="M45" s="6"/>
      <c r="N45" s="6"/>
      <c r="O45" s="50"/>
      <c r="P45" s="50"/>
      <c r="Q45" s="50"/>
      <c r="R45" s="50"/>
      <c r="S45" s="50"/>
      <c r="T45" s="50"/>
      <c r="U45" s="50"/>
      <c r="V45" s="50"/>
      <c r="W45" s="50"/>
      <c r="X45" s="50"/>
      <c r="Y45" s="50"/>
      <c r="Z45" s="50"/>
    </row>
    <row r="46" spans="1:26" ht="84.95" customHeight="1">
      <c r="A46" s="2240" t="s">
        <v>5551</v>
      </c>
      <c r="B46" s="2241"/>
      <c r="C46" s="2241"/>
      <c r="D46" s="2241"/>
      <c r="E46" s="2241"/>
      <c r="F46" s="2241"/>
      <c r="G46" s="2241"/>
      <c r="H46" s="2242"/>
      <c r="I46" s="1160"/>
      <c r="J46" s="1160"/>
      <c r="K46" s="1160"/>
      <c r="L46" s="1160"/>
      <c r="M46" s="1161"/>
      <c r="N46" s="6"/>
      <c r="O46" s="50"/>
      <c r="P46" s="50"/>
      <c r="Q46" s="50"/>
      <c r="R46" s="50"/>
      <c r="S46" s="50"/>
      <c r="T46" s="50"/>
      <c r="U46" s="50"/>
      <c r="V46" s="50"/>
      <c r="W46" s="50"/>
      <c r="X46" s="50"/>
      <c r="Y46" s="50"/>
      <c r="Z46" s="50"/>
    </row>
    <row r="47" spans="1:26" ht="57" customHeight="1">
      <c r="A47" s="1171" t="s">
        <v>366</v>
      </c>
      <c r="B47" s="1172" t="s">
        <v>367</v>
      </c>
      <c r="C47" s="1277" t="s">
        <v>368</v>
      </c>
      <c r="D47" s="1173" t="str">
        <f t="shared" ref="D47:D52" si="11">CONCATENATE("Generator de curent ",B47," ",C47," Konner &amp; Sohnen - ",A47)</f>
        <v>Generator de curent 1.8 kW inverter - benzina - insonorizat - Konner &amp; Sohnen - KS-2000i-S</v>
      </c>
      <c r="E47" s="1240" t="s">
        <v>5636</v>
      </c>
      <c r="F47" s="1174">
        <f t="shared" ref="F47:F49" si="12">G47*0.82</f>
        <v>1982.7770836251198</v>
      </c>
      <c r="G47" s="1174">
        <f t="shared" ref="G47:G48" si="13">H47/1.19</f>
        <v>2418.0208336891706</v>
      </c>
      <c r="H47" s="1175">
        <v>2877.444792090113</v>
      </c>
      <c r="I47" s="1162"/>
      <c r="J47" s="1162"/>
      <c r="K47" s="1162"/>
      <c r="L47" s="1162"/>
      <c r="M47" s="1163"/>
      <c r="N47" s="6"/>
      <c r="O47" s="50"/>
      <c r="P47" s="50"/>
      <c r="Q47" s="50"/>
      <c r="R47" s="50"/>
      <c r="S47" s="50"/>
      <c r="T47" s="50"/>
      <c r="U47" s="50"/>
      <c r="V47" s="50"/>
      <c r="W47" s="50"/>
      <c r="X47" s="50"/>
      <c r="Y47" s="50"/>
      <c r="Z47" s="50"/>
    </row>
    <row r="48" spans="1:26" ht="57" customHeight="1">
      <c r="A48" s="1171" t="s">
        <v>379</v>
      </c>
      <c r="B48" s="1172" t="s">
        <v>381</v>
      </c>
      <c r="C48" s="1277" t="s">
        <v>368</v>
      </c>
      <c r="D48" s="1173" t="str">
        <f>CONCATENATE("Generator de curent ",B48," ",C48," Konner &amp; Sohnen - ",A48)</f>
        <v>Generator de curent 4 kW inverter - benzina - insonorizat - Konner &amp; Sohnen - KS-4000iE-S</v>
      </c>
      <c r="E48" s="1241" t="s">
        <v>5638</v>
      </c>
      <c r="F48" s="1174">
        <f t="shared" si="12"/>
        <v>3555.8668705646769</v>
      </c>
      <c r="G48" s="1174">
        <f t="shared" si="13"/>
        <v>4336.4230128837526</v>
      </c>
      <c r="H48" s="1175">
        <v>5160.3433853316656</v>
      </c>
      <c r="I48" s="1162"/>
      <c r="J48" s="1162"/>
      <c r="K48" s="1162"/>
      <c r="L48" s="1162"/>
      <c r="M48" s="1163"/>
      <c r="N48" s="6"/>
      <c r="O48" s="50"/>
      <c r="P48" s="50"/>
      <c r="Q48" s="50"/>
      <c r="R48" s="50"/>
      <c r="S48" s="50"/>
      <c r="T48" s="50"/>
      <c r="U48" s="50"/>
      <c r="V48" s="50"/>
      <c r="W48" s="50"/>
      <c r="X48" s="50"/>
      <c r="Y48" s="50"/>
      <c r="Z48" s="50"/>
    </row>
    <row r="49" spans="1:26" ht="57" customHeight="1">
      <c r="A49" s="1171" t="s">
        <v>5550</v>
      </c>
      <c r="B49" s="1172" t="s">
        <v>381</v>
      </c>
      <c r="C49" s="1277" t="s">
        <v>363</v>
      </c>
      <c r="D49" s="1173" t="str">
        <f t="shared" si="11"/>
        <v>Generator de curent 4 kW inverter - benzina - Konner &amp; Sohnen - KS-4000iE</v>
      </c>
      <c r="E49" s="1241" t="s">
        <v>5637</v>
      </c>
      <c r="F49" s="1174">
        <f t="shared" si="12"/>
        <v>2871.9147892866076</v>
      </c>
      <c r="G49" s="1174">
        <f t="shared" ref="G49:G55" si="14">H49/1.19</f>
        <v>3502.3351088861068</v>
      </c>
      <c r="H49" s="1175">
        <v>4167.7787795744671</v>
      </c>
      <c r="I49" s="1162"/>
      <c r="J49" s="1162"/>
      <c r="K49" s="1162"/>
      <c r="L49" s="1162"/>
      <c r="M49" s="1163"/>
      <c r="N49" s="6"/>
      <c r="O49" s="50"/>
      <c r="P49" s="50"/>
      <c r="Q49" s="50"/>
      <c r="R49" s="50"/>
      <c r="S49" s="50"/>
      <c r="T49" s="50"/>
      <c r="U49" s="50"/>
      <c r="V49" s="50"/>
      <c r="W49" s="50"/>
      <c r="X49" s="50"/>
      <c r="Y49" s="50"/>
      <c r="Z49" s="50"/>
    </row>
    <row r="50" spans="1:26" ht="57" customHeight="1">
      <c r="A50" s="1171" t="s">
        <v>9942</v>
      </c>
      <c r="B50" s="1172" t="s">
        <v>381</v>
      </c>
      <c r="C50" s="1277" t="s">
        <v>363</v>
      </c>
      <c r="D50" s="1173" t="s">
        <v>9943</v>
      </c>
      <c r="E50" s="1241" t="s">
        <v>5256</v>
      </c>
      <c r="F50" s="1174">
        <v>2871.9147892866076</v>
      </c>
      <c r="G50" s="1174">
        <v>3502.3351088861068</v>
      </c>
      <c r="H50" s="1175">
        <v>4167.7787795744671</v>
      </c>
      <c r="I50" s="1995"/>
      <c r="J50" s="1995"/>
      <c r="K50" s="1995"/>
      <c r="L50" s="1995"/>
      <c r="M50" s="1996"/>
      <c r="N50" s="6"/>
      <c r="O50" s="50"/>
      <c r="P50" s="50"/>
      <c r="Q50" s="50"/>
      <c r="R50" s="50"/>
      <c r="S50" s="50"/>
      <c r="T50" s="50"/>
      <c r="U50" s="50"/>
      <c r="V50" s="50"/>
      <c r="W50" s="50"/>
      <c r="X50" s="50"/>
      <c r="Y50" s="50"/>
      <c r="Z50" s="50"/>
    </row>
    <row r="51" spans="1:26" ht="57" customHeight="1">
      <c r="A51" s="1171" t="s">
        <v>11481</v>
      </c>
      <c r="B51" s="1172" t="s">
        <v>381</v>
      </c>
      <c r="C51" s="1277" t="s">
        <v>11482</v>
      </c>
      <c r="D51" s="1173" t="str">
        <f t="shared" si="11"/>
        <v>Generator de curent 4 kW inverter - HIBRID (GPL + Benzina) -  Konner &amp; Sohnen - KS-4100iEG</v>
      </c>
      <c r="E51" s="1241" t="s">
        <v>5256</v>
      </c>
      <c r="F51" s="1174">
        <f>G51*0.82</f>
        <v>3492.9243697478987</v>
      </c>
      <c r="G51" s="1174">
        <f t="shared" ref="G51" si="15">H51/1.19</f>
        <v>4259.6638655462184</v>
      </c>
      <c r="H51" s="1175">
        <v>5069</v>
      </c>
      <c r="I51" s="2073"/>
      <c r="J51" s="2073"/>
      <c r="K51" s="2073"/>
      <c r="L51" s="2073"/>
      <c r="M51" s="2074"/>
      <c r="N51" s="6"/>
      <c r="O51" s="50"/>
      <c r="P51" s="50"/>
      <c r="Q51" s="50"/>
      <c r="R51" s="50"/>
      <c r="S51" s="50"/>
      <c r="T51" s="50"/>
      <c r="U51" s="50"/>
      <c r="V51" s="50"/>
      <c r="W51" s="50"/>
      <c r="X51" s="50"/>
      <c r="Y51" s="50"/>
      <c r="Z51" s="50"/>
    </row>
    <row r="52" spans="1:26" ht="57" customHeight="1">
      <c r="A52" s="1171" t="s">
        <v>5255</v>
      </c>
      <c r="B52" s="1172" t="s">
        <v>309</v>
      </c>
      <c r="C52" s="1277" t="s">
        <v>363</v>
      </c>
      <c r="D52" s="1173" t="str">
        <f t="shared" si="11"/>
        <v>Generator de curent 8 kW inverter - benzina - Konner &amp; Sohnen - KS-8100iE</v>
      </c>
      <c r="E52" s="1241" t="s">
        <v>5256</v>
      </c>
      <c r="F52" s="1174">
        <f>G52*0.82</f>
        <v>4581.7949924817794</v>
      </c>
      <c r="G52" s="1174">
        <f t="shared" ref="G52" si="16">H52/1.19</f>
        <v>5587.5548688802191</v>
      </c>
      <c r="H52" s="1175">
        <v>6649.1902939674601</v>
      </c>
      <c r="I52" s="1629"/>
      <c r="J52" s="1629"/>
      <c r="K52" s="1629"/>
      <c r="L52" s="1629"/>
      <c r="M52" s="1630"/>
      <c r="N52" s="6"/>
      <c r="O52" s="50"/>
      <c r="P52" s="50"/>
      <c r="Q52" s="50"/>
      <c r="R52" s="50"/>
      <c r="S52" s="50"/>
      <c r="T52" s="50"/>
      <c r="U52" s="50"/>
      <c r="V52" s="50"/>
      <c r="W52" s="50"/>
      <c r="X52" s="50"/>
      <c r="Y52" s="50"/>
      <c r="Z52" s="50"/>
    </row>
    <row r="53" spans="1:26" ht="57" customHeight="1">
      <c r="A53" s="1171" t="s">
        <v>8916</v>
      </c>
      <c r="B53" s="1172" t="s">
        <v>309</v>
      </c>
      <c r="C53" s="1277" t="s">
        <v>363</v>
      </c>
      <c r="D53" s="1173" t="str">
        <f t="shared" ref="D53" si="17">CONCATENATE("Generator de curent ",B53," ",C53," Konner &amp; Sohnen - ",A53)</f>
        <v>Generator de curent 8 kW inverter - benzina - Konner &amp; Sohnen - KS-8100iE-ATSR</v>
      </c>
      <c r="E53" s="1241" t="s">
        <v>8917</v>
      </c>
      <c r="F53" s="1174">
        <f>G53*0.82</f>
        <v>5269.3613445378151</v>
      </c>
      <c r="G53" s="1174">
        <f t="shared" ref="G53:G54" si="18">H53/1.19</f>
        <v>6426.0504201680678</v>
      </c>
      <c r="H53" s="1175">
        <v>7647</v>
      </c>
      <c r="I53" s="1947"/>
      <c r="J53" s="1947"/>
      <c r="K53" s="1947"/>
      <c r="L53" s="1947"/>
      <c r="M53" s="1948"/>
      <c r="N53" s="6"/>
      <c r="O53" s="50"/>
      <c r="P53" s="50"/>
      <c r="Q53" s="50"/>
      <c r="R53" s="50"/>
      <c r="S53" s="50"/>
      <c r="T53" s="50"/>
      <c r="U53" s="50"/>
      <c r="V53" s="50"/>
      <c r="W53" s="50"/>
      <c r="X53" s="50"/>
      <c r="Y53" s="50"/>
      <c r="Z53" s="50"/>
    </row>
    <row r="54" spans="1:26" ht="57" customHeight="1">
      <c r="A54" s="1171" t="s">
        <v>8919</v>
      </c>
      <c r="B54" s="1172" t="s">
        <v>71</v>
      </c>
      <c r="C54" s="1277" t="s">
        <v>71</v>
      </c>
      <c r="D54" s="1173" t="s">
        <v>8920</v>
      </c>
      <c r="E54" s="1241" t="s">
        <v>8921</v>
      </c>
      <c r="F54" s="1174">
        <f>G54*0.82</f>
        <v>688.38655462184863</v>
      </c>
      <c r="G54" s="1174">
        <f t="shared" si="18"/>
        <v>839.49579831932772</v>
      </c>
      <c r="H54" s="1175">
        <v>999</v>
      </c>
      <c r="I54" s="1947"/>
      <c r="J54" s="1947"/>
      <c r="K54" s="1947"/>
      <c r="L54" s="1947"/>
      <c r="M54" s="1948"/>
      <c r="N54" s="6"/>
      <c r="O54" s="50"/>
      <c r="P54" s="50"/>
      <c r="Q54" s="50"/>
      <c r="R54" s="50"/>
      <c r="S54" s="50"/>
      <c r="T54" s="50"/>
      <c r="U54" s="50"/>
      <c r="V54" s="50"/>
      <c r="W54" s="50"/>
      <c r="X54" s="50"/>
      <c r="Y54" s="50"/>
      <c r="Z54" s="50"/>
    </row>
    <row r="55" spans="1:26" ht="57" customHeight="1">
      <c r="A55" s="1171" t="s">
        <v>8570</v>
      </c>
      <c r="B55" s="1172" t="s">
        <v>71</v>
      </c>
      <c r="C55" s="1277" t="s">
        <v>71</v>
      </c>
      <c r="D55" s="1173" t="s">
        <v>8571</v>
      </c>
      <c r="E55" s="1241" t="s">
        <v>8572</v>
      </c>
      <c r="F55" s="1174">
        <f>G55*0.82</f>
        <v>307.32773109243698</v>
      </c>
      <c r="G55" s="1174">
        <f t="shared" si="14"/>
        <v>374.78991596638656</v>
      </c>
      <c r="H55" s="1175">
        <v>446</v>
      </c>
      <c r="I55" s="1162"/>
      <c r="J55" s="1162"/>
      <c r="K55" s="1162"/>
      <c r="L55" s="1162"/>
      <c r="M55" s="1163"/>
      <c r="N55" s="6"/>
      <c r="O55" s="50"/>
      <c r="P55" s="50"/>
      <c r="Q55" s="50"/>
      <c r="R55" s="50"/>
      <c r="S55" s="50"/>
      <c r="T55" s="50"/>
      <c r="U55" s="50"/>
      <c r="V55" s="50"/>
      <c r="W55" s="50"/>
      <c r="X55" s="50"/>
      <c r="Y55" s="50"/>
      <c r="Z55" s="50"/>
    </row>
    <row r="56" spans="1:26" ht="57" customHeight="1" thickBot="1">
      <c r="A56" s="1222"/>
      <c r="B56" s="1223"/>
      <c r="C56" s="1223"/>
      <c r="D56" s="1223"/>
      <c r="E56" s="1223"/>
      <c r="F56" s="1223"/>
      <c r="G56" s="1223"/>
      <c r="H56" s="1224"/>
      <c r="I56" s="1164"/>
      <c r="J56" s="1164"/>
      <c r="K56" s="1164"/>
      <c r="L56" s="1164"/>
      <c r="M56" s="1165"/>
      <c r="N56" s="6"/>
      <c r="O56" s="50"/>
      <c r="P56" s="50"/>
      <c r="Q56" s="50"/>
      <c r="R56" s="50"/>
      <c r="S56" s="50"/>
      <c r="T56" s="50"/>
      <c r="U56" s="50"/>
      <c r="V56" s="50"/>
      <c r="W56" s="50"/>
      <c r="X56" s="50"/>
      <c r="Y56" s="50"/>
      <c r="Z56" s="50"/>
    </row>
    <row r="57" spans="1:26" ht="15.75" customHeight="1" thickBot="1">
      <c r="A57" s="70"/>
      <c r="B57" s="6"/>
      <c r="C57" s="1272"/>
      <c r="D57" s="51"/>
      <c r="E57" s="1230"/>
      <c r="F57" s="524"/>
      <c r="G57" s="524"/>
      <c r="H57" s="520"/>
      <c r="I57" s="6"/>
      <c r="J57" s="6"/>
      <c r="K57" s="6"/>
      <c r="L57" s="6"/>
      <c r="M57" s="6"/>
      <c r="N57" s="6"/>
      <c r="O57" s="50"/>
      <c r="P57" s="50"/>
      <c r="Q57" s="50"/>
      <c r="R57" s="50"/>
      <c r="S57" s="50"/>
      <c r="T57" s="50"/>
      <c r="U57" s="50"/>
      <c r="V57" s="50"/>
      <c r="W57" s="50"/>
      <c r="X57" s="50"/>
      <c r="Y57" s="50"/>
      <c r="Z57" s="50"/>
    </row>
    <row r="58" spans="1:26" s="247" customFormat="1" ht="57" customHeight="1">
      <c r="A58" s="2255" t="s">
        <v>5553</v>
      </c>
      <c r="B58" s="2256"/>
      <c r="C58" s="2256"/>
      <c r="D58" s="2256"/>
      <c r="E58" s="2256"/>
      <c r="F58" s="2256"/>
      <c r="G58" s="2256"/>
      <c r="H58" s="2257"/>
      <c r="I58" s="2207"/>
      <c r="J58" s="2208"/>
      <c r="K58" s="2208"/>
      <c r="L58" s="2208"/>
      <c r="M58" s="2209"/>
      <c r="N58" s="248"/>
      <c r="O58" s="246"/>
      <c r="P58" s="246"/>
      <c r="Q58" s="246"/>
      <c r="R58" s="246"/>
      <c r="S58" s="246"/>
      <c r="T58" s="246"/>
      <c r="U58" s="246"/>
      <c r="V58" s="246"/>
      <c r="W58" s="246"/>
      <c r="X58" s="246"/>
      <c r="Y58" s="246"/>
      <c r="Z58" s="246"/>
    </row>
    <row r="59" spans="1:26" ht="15.75">
      <c r="A59" s="1029"/>
      <c r="B59" s="951"/>
      <c r="C59" s="1278"/>
      <c r="D59" s="952"/>
      <c r="E59" s="1242" t="s">
        <v>260</v>
      </c>
      <c r="F59" s="953"/>
      <c r="G59" s="953"/>
      <c r="H59" s="954"/>
      <c r="I59" s="2210"/>
      <c r="J59" s="2211"/>
      <c r="K59" s="2211"/>
      <c r="L59" s="2211"/>
      <c r="M59" s="2212"/>
      <c r="N59" s="6"/>
      <c r="O59" s="50"/>
      <c r="P59" s="50"/>
      <c r="Q59" s="50"/>
      <c r="R59" s="50"/>
      <c r="S59" s="50"/>
      <c r="T59" s="50"/>
      <c r="U59" s="50"/>
      <c r="V59" s="50"/>
      <c r="W59" s="50"/>
      <c r="X59" s="50"/>
      <c r="Y59" s="50"/>
      <c r="Z59" s="50"/>
    </row>
    <row r="60" spans="1:26" ht="15.75">
      <c r="A60" s="950" t="s">
        <v>261</v>
      </c>
      <c r="B60" s="951" t="s">
        <v>262</v>
      </c>
      <c r="C60" s="1278" t="s">
        <v>263</v>
      </c>
      <c r="D60" s="952" t="str">
        <f t="shared" ref="D60:D61" si="19">CONCATENATE("Generator de curent ",B60," ",C60," Konner &amp; Sohnen - ",A60)</f>
        <v>Generator de curent 2.2 kW benzina BASIC LINE - Konner &amp; Sohnen - KSB-2200A</v>
      </c>
      <c r="E60" s="1243" t="s">
        <v>264</v>
      </c>
      <c r="F60" s="953">
        <f>G60*0.82</f>
        <v>634.39269634101447</v>
      </c>
      <c r="G60" s="953">
        <f>H60/1.19</f>
        <v>773.64962968416398</v>
      </c>
      <c r="H60" s="954">
        <v>920.64305932415516</v>
      </c>
      <c r="I60" s="2210"/>
      <c r="J60" s="2211"/>
      <c r="K60" s="2211"/>
      <c r="L60" s="2211"/>
      <c r="M60" s="2212"/>
      <c r="N60" s="6"/>
      <c r="O60" s="50"/>
      <c r="P60" s="50"/>
      <c r="Q60" s="50"/>
      <c r="R60" s="50"/>
      <c r="S60" s="50"/>
      <c r="T60" s="50"/>
      <c r="U60" s="50"/>
      <c r="V60" s="50"/>
      <c r="W60" s="50"/>
      <c r="X60" s="50"/>
      <c r="Y60" s="50"/>
      <c r="Z60" s="50"/>
    </row>
    <row r="61" spans="1:26" ht="15.75">
      <c r="A61" s="950" t="s">
        <v>265</v>
      </c>
      <c r="B61" s="951" t="s">
        <v>262</v>
      </c>
      <c r="C61" s="1278" t="s">
        <v>263</v>
      </c>
      <c r="D61" s="952" t="str">
        <f t="shared" si="19"/>
        <v>Generator de curent 2.2 kW benzina BASIC LINE - Konner &amp; Sohnen - KSB-2200C</v>
      </c>
      <c r="E61" s="1243" t="s">
        <v>266</v>
      </c>
      <c r="F61" s="953">
        <f t="shared" ref="F61:F65" si="20">G61*0.82</f>
        <v>704.95918091732312</v>
      </c>
      <c r="G61" s="953">
        <f>H61/1.19</f>
        <v>859.70631819185758</v>
      </c>
      <c r="H61" s="954">
        <v>1023.0505186483105</v>
      </c>
      <c r="I61" s="2210"/>
      <c r="J61" s="2211"/>
      <c r="K61" s="2211"/>
      <c r="L61" s="2211"/>
      <c r="M61" s="2212"/>
      <c r="N61" s="6"/>
      <c r="O61" s="50"/>
      <c r="P61" s="50"/>
      <c r="Q61" s="50"/>
      <c r="R61" s="50"/>
      <c r="S61" s="50"/>
      <c r="T61" s="50"/>
      <c r="U61" s="50"/>
      <c r="V61" s="50"/>
      <c r="W61" s="50"/>
      <c r="X61" s="50"/>
      <c r="Y61" s="50"/>
      <c r="Z61" s="50"/>
    </row>
    <row r="62" spans="1:26" ht="15.75">
      <c r="A62" s="950"/>
      <c r="B62" s="951"/>
      <c r="C62" s="1278"/>
      <c r="D62" s="952"/>
      <c r="E62" s="1243"/>
      <c r="F62" s="953"/>
      <c r="G62" s="953"/>
      <c r="H62" s="954"/>
      <c r="I62" s="2210"/>
      <c r="J62" s="2211"/>
      <c r="K62" s="2211"/>
      <c r="L62" s="2211"/>
      <c r="M62" s="2212"/>
      <c r="N62" s="6"/>
      <c r="O62" s="50"/>
      <c r="P62" s="50"/>
      <c r="Q62" s="50"/>
      <c r="R62" s="50"/>
      <c r="S62" s="50"/>
      <c r="T62" s="50"/>
      <c r="U62" s="50"/>
      <c r="V62" s="50"/>
      <c r="W62" s="50"/>
      <c r="X62" s="50"/>
      <c r="Y62" s="50"/>
      <c r="Z62" s="50"/>
    </row>
    <row r="63" spans="1:26" ht="15.75">
      <c r="A63" s="950"/>
      <c r="B63" s="951"/>
      <c r="C63" s="1278"/>
      <c r="D63" s="952"/>
      <c r="E63" s="1242" t="s">
        <v>267</v>
      </c>
      <c r="F63" s="953"/>
      <c r="G63" s="953"/>
      <c r="H63" s="954"/>
      <c r="I63" s="2210"/>
      <c r="J63" s="2211"/>
      <c r="K63" s="2211"/>
      <c r="L63" s="2211"/>
      <c r="M63" s="2212"/>
      <c r="N63" s="6"/>
      <c r="O63" s="50"/>
      <c r="P63" s="50"/>
      <c r="Q63" s="50"/>
      <c r="R63" s="50"/>
      <c r="S63" s="50"/>
      <c r="T63" s="50"/>
      <c r="U63" s="50"/>
      <c r="V63" s="50"/>
      <c r="W63" s="50"/>
      <c r="X63" s="50"/>
      <c r="Y63" s="50"/>
      <c r="Z63" s="50"/>
    </row>
    <row r="64" spans="1:26" ht="15.75">
      <c r="A64" s="950" t="s">
        <v>268</v>
      </c>
      <c r="B64" s="951" t="s">
        <v>269</v>
      </c>
      <c r="C64" s="1278" t="s">
        <v>263</v>
      </c>
      <c r="D64" s="952" t="str">
        <f t="shared" ref="D64:D65" si="21">CONCATENATE("Generator de curent ",B64," ",C64," Konner &amp; Sohnen - ",A64)</f>
        <v>Generator de curent 2.8 kW benzina BASIC LINE - Konner &amp; Sohnen - KSB-2800A</v>
      </c>
      <c r="E64" s="1243" t="s">
        <v>264</v>
      </c>
      <c r="F64" s="953">
        <f t="shared" si="20"/>
        <v>775.52566549363189</v>
      </c>
      <c r="G64" s="953">
        <f>H64/1.19</f>
        <v>945.76300669955117</v>
      </c>
      <c r="H64" s="954">
        <v>1125.4579779724659</v>
      </c>
      <c r="I64" s="2210"/>
      <c r="J64" s="2211"/>
      <c r="K64" s="2211"/>
      <c r="L64" s="2211"/>
      <c r="M64" s="2212"/>
      <c r="N64" s="6"/>
      <c r="O64" s="50"/>
      <c r="P64" s="50"/>
      <c r="Q64" s="50"/>
      <c r="R64" s="50"/>
      <c r="S64" s="50"/>
      <c r="T64" s="50"/>
      <c r="U64" s="50"/>
      <c r="V64" s="50"/>
      <c r="W64" s="50"/>
      <c r="X64" s="50"/>
      <c r="Y64" s="50"/>
      <c r="Z64" s="50"/>
    </row>
    <row r="65" spans="1:26" ht="15.75">
      <c r="A65" s="950" t="s">
        <v>270</v>
      </c>
      <c r="B65" s="951" t="s">
        <v>269</v>
      </c>
      <c r="C65" s="1278" t="s">
        <v>263</v>
      </c>
      <c r="D65" s="952" t="str">
        <f t="shared" si="21"/>
        <v>Generator de curent 2.8 kW benzina BASIC LINE - Konner &amp; Sohnen - KSB-2800C</v>
      </c>
      <c r="E65" s="1243" t="s">
        <v>266</v>
      </c>
      <c r="F65" s="953">
        <f t="shared" si="20"/>
        <v>846.09215006994054</v>
      </c>
      <c r="G65" s="953">
        <f>H65/1.19</f>
        <v>1031.8196952072446</v>
      </c>
      <c r="H65" s="954">
        <v>1227.8654372966212</v>
      </c>
      <c r="I65" s="2210"/>
      <c r="J65" s="2211"/>
      <c r="K65" s="2211"/>
      <c r="L65" s="2211"/>
      <c r="M65" s="2212"/>
      <c r="N65" s="6"/>
      <c r="O65" s="50"/>
      <c r="P65" s="50"/>
      <c r="Q65" s="50"/>
      <c r="R65" s="50"/>
      <c r="S65" s="50"/>
      <c r="T65" s="50"/>
      <c r="U65" s="50"/>
      <c r="V65" s="50"/>
      <c r="W65" s="50"/>
      <c r="X65" s="50"/>
      <c r="Y65" s="50"/>
      <c r="Z65" s="50"/>
    </row>
    <row r="66" spans="1:26" ht="15.75">
      <c r="A66" s="950"/>
      <c r="B66" s="951"/>
      <c r="C66" s="1278"/>
      <c r="D66" s="952"/>
      <c r="E66" s="1243"/>
      <c r="F66" s="953"/>
      <c r="G66" s="953"/>
      <c r="H66" s="954"/>
      <c r="I66" s="2210"/>
      <c r="J66" s="2211"/>
      <c r="K66" s="2211"/>
      <c r="L66" s="2211"/>
      <c r="M66" s="2212"/>
      <c r="N66" s="6"/>
      <c r="O66" s="50"/>
      <c r="P66" s="50"/>
      <c r="Q66" s="50"/>
      <c r="R66" s="50"/>
      <c r="S66" s="50"/>
      <c r="T66" s="50"/>
      <c r="U66" s="50"/>
      <c r="V66" s="50"/>
      <c r="W66" s="50"/>
      <c r="X66" s="50"/>
      <c r="Y66" s="50"/>
      <c r="Z66" s="50"/>
    </row>
    <row r="67" spans="1:26" ht="15.75">
      <c r="A67" s="950"/>
      <c r="B67" s="951"/>
      <c r="C67" s="1278"/>
      <c r="D67" s="952"/>
      <c r="E67" s="1242" t="s">
        <v>271</v>
      </c>
      <c r="F67" s="953"/>
      <c r="G67" s="953"/>
      <c r="H67" s="954"/>
      <c r="I67" s="2210"/>
      <c r="J67" s="2211"/>
      <c r="K67" s="2211"/>
      <c r="L67" s="2211"/>
      <c r="M67" s="2212"/>
      <c r="N67" s="6"/>
      <c r="O67" s="50"/>
      <c r="P67" s="50"/>
      <c r="Q67" s="50"/>
      <c r="R67" s="50"/>
      <c r="S67" s="50"/>
      <c r="T67" s="50"/>
      <c r="U67" s="50"/>
      <c r="V67" s="50"/>
      <c r="W67" s="50"/>
      <c r="X67" s="50"/>
      <c r="Y67" s="50"/>
      <c r="Z67" s="50"/>
    </row>
    <row r="68" spans="1:26" ht="15.75">
      <c r="A68" s="950" t="s">
        <v>272</v>
      </c>
      <c r="B68" s="951" t="s">
        <v>273</v>
      </c>
      <c r="C68" s="1278" t="s">
        <v>263</v>
      </c>
      <c r="D68" s="952" t="str">
        <f>CONCATENATE("Generator de curent ",B68," ",C68," Konner &amp; Sohnen - ",A68)</f>
        <v>Generator de curent 3 kW benzina BASIC LINE - Konner &amp; Sohnen - KSB-3500C</v>
      </c>
      <c r="E68" s="1244" t="s">
        <v>274</v>
      </c>
      <c r="F68" s="953">
        <f t="shared" ref="F68" si="22">G68*0.82</f>
        <v>916.65863464624897</v>
      </c>
      <c r="G68" s="953">
        <f>H68/1.19</f>
        <v>1117.8763837149379</v>
      </c>
      <c r="H68" s="954">
        <v>1330.272896620776</v>
      </c>
      <c r="I68" s="2210"/>
      <c r="J68" s="2211"/>
      <c r="K68" s="2211"/>
      <c r="L68" s="2211"/>
      <c r="M68" s="2212"/>
      <c r="N68" s="6"/>
      <c r="O68" s="50"/>
      <c r="P68" s="50"/>
      <c r="Q68" s="50"/>
      <c r="R68" s="50"/>
      <c r="S68" s="50"/>
      <c r="T68" s="50"/>
      <c r="U68" s="50"/>
      <c r="V68" s="50"/>
      <c r="W68" s="50"/>
      <c r="X68" s="50"/>
      <c r="Y68" s="50"/>
      <c r="Z68" s="50"/>
    </row>
    <row r="69" spans="1:26" ht="15.75">
      <c r="A69" s="950"/>
      <c r="B69" s="951"/>
      <c r="C69" s="1278"/>
      <c r="D69" s="952"/>
      <c r="E69" s="1243"/>
      <c r="F69" s="953"/>
      <c r="G69" s="953"/>
      <c r="H69" s="954"/>
      <c r="I69" s="2210"/>
      <c r="J69" s="2211"/>
      <c r="K69" s="2211"/>
      <c r="L69" s="2211"/>
      <c r="M69" s="2212"/>
      <c r="N69" s="6"/>
      <c r="O69" s="50"/>
      <c r="P69" s="50"/>
      <c r="Q69" s="50"/>
      <c r="R69" s="50"/>
      <c r="S69" s="50"/>
      <c r="T69" s="50"/>
      <c r="U69" s="50"/>
      <c r="V69" s="50"/>
      <c r="W69" s="50"/>
      <c r="X69" s="50"/>
      <c r="Y69" s="50"/>
      <c r="Z69" s="50"/>
    </row>
    <row r="70" spans="1:26" ht="15.75">
      <c r="A70" s="950"/>
      <c r="B70" s="951"/>
      <c r="C70" s="1278"/>
      <c r="D70" s="952"/>
      <c r="E70" s="1242" t="s">
        <v>275</v>
      </c>
      <c r="F70" s="953"/>
      <c r="G70" s="953"/>
      <c r="H70" s="954"/>
      <c r="I70" s="2210"/>
      <c r="J70" s="2211"/>
      <c r="K70" s="2211"/>
      <c r="L70" s="2211"/>
      <c r="M70" s="2212"/>
      <c r="N70" s="6"/>
      <c r="O70" s="50"/>
      <c r="P70" s="50"/>
      <c r="Q70" s="50"/>
      <c r="R70" s="50"/>
      <c r="S70" s="50"/>
      <c r="T70" s="50"/>
      <c r="U70" s="50"/>
      <c r="V70" s="50"/>
      <c r="W70" s="50"/>
      <c r="X70" s="50"/>
      <c r="Y70" s="50"/>
      <c r="Z70" s="50"/>
    </row>
    <row r="71" spans="1:26" ht="16.5" thickBot="1">
      <c r="A71" s="955" t="s">
        <v>277</v>
      </c>
      <c r="B71" s="956" t="s">
        <v>276</v>
      </c>
      <c r="C71" s="1279" t="s">
        <v>263</v>
      </c>
      <c r="D71" s="957" t="str">
        <f t="shared" ref="D71" si="23">CONCATENATE("Generator de curent ",B71," ",C71," Konner &amp; Sohnen - ",A71)</f>
        <v>Generator de curent 5.5 kW benzina BASIC LINE - Konner &amp; Sohnen - KSB-6500CE</v>
      </c>
      <c r="E71" s="1245" t="s">
        <v>278</v>
      </c>
      <c r="F71" s="958">
        <f>G71*0.82</f>
        <v>1975.1559032908792</v>
      </c>
      <c r="G71" s="958">
        <f>H71/1.19</f>
        <v>2408.7267113303405</v>
      </c>
      <c r="H71" s="954">
        <v>2866.384786483105</v>
      </c>
      <c r="I71" s="2213"/>
      <c r="J71" s="2214"/>
      <c r="K71" s="2214"/>
      <c r="L71" s="2214"/>
      <c r="M71" s="2215"/>
      <c r="N71" s="6"/>
      <c r="O71" s="50"/>
      <c r="P71" s="50"/>
      <c r="Q71" s="50"/>
      <c r="R71" s="50"/>
      <c r="S71" s="50"/>
      <c r="T71" s="50"/>
      <c r="U71" s="50"/>
      <c r="V71" s="50"/>
      <c r="W71" s="50"/>
      <c r="X71" s="50"/>
      <c r="Y71" s="50"/>
      <c r="Z71" s="50"/>
    </row>
    <row r="72" spans="1:26" s="247" customFormat="1" ht="15.75" customHeight="1" thickBot="1">
      <c r="A72" s="529"/>
      <c r="B72" s="530"/>
      <c r="C72" s="1280"/>
      <c r="D72" s="531"/>
      <c r="E72" s="1246"/>
      <c r="F72" s="532"/>
      <c r="G72" s="532"/>
      <c r="H72" s="533"/>
      <c r="I72" s="248"/>
      <c r="J72" s="248"/>
      <c r="K72" s="248"/>
      <c r="L72" s="248"/>
      <c r="M72" s="248"/>
      <c r="N72" s="248"/>
      <c r="O72" s="246"/>
      <c r="P72" s="246"/>
      <c r="Q72" s="246"/>
      <c r="R72" s="246"/>
      <c r="S72" s="246"/>
      <c r="T72" s="246"/>
      <c r="U72" s="246"/>
      <c r="V72" s="246"/>
      <c r="W72" s="246"/>
      <c r="X72" s="246"/>
      <c r="Y72" s="246"/>
      <c r="Z72" s="246"/>
    </row>
    <row r="73" spans="1:26" ht="84.95" customHeight="1">
      <c r="A73" s="2249" t="s">
        <v>5554</v>
      </c>
      <c r="B73" s="2250"/>
      <c r="C73" s="2250"/>
      <c r="D73" s="2250"/>
      <c r="E73" s="2250"/>
      <c r="F73" s="2250"/>
      <c r="G73" s="2250"/>
      <c r="H73" s="2251"/>
      <c r="I73" s="990"/>
      <c r="J73" s="990"/>
      <c r="K73" s="990"/>
      <c r="L73" s="990"/>
      <c r="M73" s="991"/>
      <c r="N73" s="6"/>
      <c r="O73" s="50"/>
      <c r="P73" s="50"/>
      <c r="Q73" s="50"/>
      <c r="R73" s="50"/>
      <c r="S73" s="50"/>
      <c r="T73" s="50"/>
      <c r="U73" s="50"/>
      <c r="V73" s="50"/>
      <c r="W73" s="50"/>
      <c r="X73" s="50"/>
      <c r="Y73" s="50"/>
      <c r="Z73" s="50"/>
    </row>
    <row r="74" spans="1:26" ht="84.95" customHeight="1">
      <c r="A74" s="985" t="s">
        <v>5682</v>
      </c>
      <c r="B74" s="980" t="s">
        <v>5683</v>
      </c>
      <c r="C74" s="1281" t="s">
        <v>5071</v>
      </c>
      <c r="D74" s="981" t="s">
        <v>5684</v>
      </c>
      <c r="E74" s="1247"/>
      <c r="F74" s="982">
        <f>G74*0.82</f>
        <v>1067.3781512605042</v>
      </c>
      <c r="G74" s="982">
        <f>H74/1.19</f>
        <v>1301.6806722689075</v>
      </c>
      <c r="H74" s="982">
        <v>1549</v>
      </c>
      <c r="I74" s="1360"/>
      <c r="J74" s="1360"/>
      <c r="K74" s="1360"/>
      <c r="L74" s="1360"/>
      <c r="M74" s="1361"/>
      <c r="N74" s="6"/>
      <c r="O74" s="50"/>
      <c r="P74" s="50"/>
      <c r="Q74" s="50"/>
      <c r="R74" s="50"/>
      <c r="S74" s="50"/>
      <c r="T74" s="50"/>
      <c r="U74" s="50"/>
      <c r="V74" s="50"/>
      <c r="W74" s="50"/>
      <c r="X74" s="50"/>
      <c r="Y74" s="50"/>
      <c r="Z74" s="50"/>
    </row>
    <row r="75" spans="1:26" ht="57" customHeight="1">
      <c r="A75" s="985" t="s">
        <v>5519</v>
      </c>
      <c r="B75" s="980" t="s">
        <v>371</v>
      </c>
      <c r="C75" s="1281" t="s">
        <v>5071</v>
      </c>
      <c r="D75" s="981" t="s">
        <v>5072</v>
      </c>
      <c r="E75" s="1247" t="s">
        <v>5074</v>
      </c>
      <c r="F75" s="982">
        <f>G75*0.82</f>
        <v>987.22511922255785</v>
      </c>
      <c r="G75" s="982">
        <f>H75/1.19</f>
        <v>1203.9330722226316</v>
      </c>
      <c r="H75" s="982">
        <v>1432.6803559449315</v>
      </c>
      <c r="I75" s="983"/>
      <c r="J75" s="983"/>
      <c r="K75" s="983"/>
      <c r="L75" s="983"/>
      <c r="M75" s="984"/>
      <c r="N75" s="6"/>
      <c r="O75" s="50"/>
      <c r="P75" s="50"/>
      <c r="Q75" s="50"/>
      <c r="R75" s="50"/>
      <c r="S75" s="50"/>
      <c r="T75" s="50"/>
      <c r="U75" s="50"/>
      <c r="V75" s="50"/>
      <c r="W75" s="50"/>
      <c r="X75" s="50"/>
      <c r="Y75" s="50"/>
      <c r="Z75" s="50"/>
    </row>
    <row r="76" spans="1:26" ht="57" customHeight="1">
      <c r="A76" s="1301" t="s">
        <v>5652</v>
      </c>
      <c r="B76" s="1302" t="s">
        <v>371</v>
      </c>
      <c r="C76" s="1281" t="s">
        <v>5654</v>
      </c>
      <c r="D76" s="981" t="s">
        <v>5667</v>
      </c>
      <c r="E76" s="1247" t="s">
        <v>5074</v>
      </c>
      <c r="F76" s="982">
        <f t="shared" ref="F76:F78" si="24">G76*0.82</f>
        <v>1551.7569958330268</v>
      </c>
      <c r="G76" s="982">
        <f t="shared" ref="G76:G78" si="25">H76/1.19</f>
        <v>1892.3865802841792</v>
      </c>
      <c r="H76" s="1303">
        <v>2251.9400305381732</v>
      </c>
      <c r="I76" s="1218"/>
      <c r="J76" s="1218"/>
      <c r="K76" s="1218"/>
      <c r="L76" s="1218"/>
      <c r="M76" s="1219"/>
      <c r="N76" s="6"/>
      <c r="O76" s="50"/>
      <c r="P76" s="50"/>
      <c r="Q76" s="50"/>
      <c r="R76" s="50"/>
      <c r="S76" s="50"/>
      <c r="T76" s="50"/>
      <c r="U76" s="50"/>
      <c r="V76" s="50"/>
      <c r="W76" s="50"/>
      <c r="X76" s="50"/>
      <c r="Y76" s="50"/>
      <c r="Z76" s="50"/>
    </row>
    <row r="77" spans="1:26" ht="57" customHeight="1" thickBot="1">
      <c r="A77" s="1301" t="s">
        <v>5653</v>
      </c>
      <c r="B77" s="1302" t="s">
        <v>5655</v>
      </c>
      <c r="C77" s="1304" t="s">
        <v>5657</v>
      </c>
      <c r="D77" s="988" t="s">
        <v>5661</v>
      </c>
      <c r="E77" s="1305" t="s">
        <v>5656</v>
      </c>
      <c r="F77" s="982">
        <f t="shared" si="24"/>
        <v>2680.8207490539644</v>
      </c>
      <c r="G77" s="982">
        <f t="shared" si="25"/>
        <v>3269.293596407274</v>
      </c>
      <c r="H77" s="1303">
        <v>3890.4593797246557</v>
      </c>
      <c r="I77" s="1218"/>
      <c r="J77" s="1218"/>
      <c r="K77" s="1218"/>
      <c r="L77" s="1218"/>
      <c r="M77" s="1219"/>
      <c r="N77" s="6"/>
      <c r="O77" s="50"/>
      <c r="P77" s="50"/>
      <c r="Q77" s="50"/>
      <c r="R77" s="50"/>
      <c r="S77" s="50"/>
      <c r="T77" s="50"/>
      <c r="U77" s="50"/>
      <c r="V77" s="50"/>
      <c r="W77" s="50"/>
      <c r="X77" s="50"/>
      <c r="Y77" s="50"/>
      <c r="Z77" s="50"/>
    </row>
    <row r="78" spans="1:26" ht="57" customHeight="1" thickBot="1">
      <c r="A78" s="986" t="s">
        <v>5518</v>
      </c>
      <c r="B78" s="987" t="s">
        <v>377</v>
      </c>
      <c r="C78" s="1282" t="s">
        <v>5071</v>
      </c>
      <c r="D78" s="988" t="s">
        <v>5073</v>
      </c>
      <c r="E78" s="1248" t="s">
        <v>5074</v>
      </c>
      <c r="F78" s="982">
        <f t="shared" si="24"/>
        <v>1410.6240266804095</v>
      </c>
      <c r="G78" s="982">
        <f t="shared" si="25"/>
        <v>1720.2732032687923</v>
      </c>
      <c r="H78" s="989">
        <v>2047.1251118898626</v>
      </c>
      <c r="I78" s="992"/>
      <c r="J78" s="992"/>
      <c r="K78" s="992"/>
      <c r="L78" s="992"/>
      <c r="M78" s="993"/>
      <c r="N78" s="6"/>
      <c r="O78" s="50"/>
      <c r="P78" s="50"/>
      <c r="Q78" s="50"/>
      <c r="R78" s="50"/>
      <c r="S78" s="50"/>
      <c r="T78" s="50"/>
      <c r="U78" s="50"/>
      <c r="V78" s="50"/>
      <c r="W78" s="50"/>
      <c r="X78" s="50"/>
      <c r="Y78" s="50"/>
      <c r="Z78" s="50"/>
    </row>
    <row r="79" spans="1:26" ht="15.75" customHeight="1">
      <c r="A79" s="70"/>
      <c r="B79" s="6"/>
      <c r="C79" s="1272"/>
      <c r="D79" s="51"/>
      <c r="E79" s="1230"/>
      <c r="F79" s="524"/>
      <c r="G79" s="524"/>
      <c r="H79" s="520"/>
      <c r="I79" s="6"/>
      <c r="J79" s="6"/>
      <c r="K79" s="6"/>
      <c r="L79" s="6"/>
      <c r="M79" s="6"/>
      <c r="N79" s="6"/>
      <c r="O79" s="50"/>
      <c r="P79" s="50"/>
      <c r="Q79" s="50"/>
      <c r="R79" s="50"/>
      <c r="S79" s="50"/>
      <c r="T79" s="50"/>
      <c r="U79" s="50"/>
      <c r="V79" s="50"/>
      <c r="W79" s="50"/>
      <c r="X79" s="50"/>
      <c r="Y79" s="50"/>
      <c r="Z79" s="50"/>
    </row>
    <row r="80" spans="1:26" ht="15.75" customHeight="1" thickBot="1">
      <c r="A80" s="70"/>
      <c r="B80" s="6"/>
      <c r="C80" s="1272"/>
      <c r="D80" s="51"/>
      <c r="E80" s="1230"/>
      <c r="F80" s="524"/>
      <c r="G80" s="524"/>
      <c r="H80" s="520"/>
      <c r="I80" s="6"/>
      <c r="J80" s="6"/>
      <c r="K80" s="6"/>
      <c r="L80" s="6"/>
      <c r="M80" s="6"/>
      <c r="N80" s="6"/>
      <c r="O80" s="50"/>
      <c r="P80" s="50"/>
      <c r="Q80" s="50"/>
      <c r="R80" s="50"/>
      <c r="S80" s="50"/>
      <c r="T80" s="50"/>
      <c r="U80" s="50"/>
      <c r="V80" s="50"/>
      <c r="W80" s="50"/>
      <c r="X80" s="50"/>
      <c r="Y80" s="50"/>
      <c r="Z80" s="50"/>
    </row>
    <row r="81" spans="1:26" ht="57" customHeight="1">
      <c r="A81" s="2252" t="s">
        <v>5552</v>
      </c>
      <c r="B81" s="2253"/>
      <c r="C81" s="2253"/>
      <c r="D81" s="2253"/>
      <c r="E81" s="2253"/>
      <c r="F81" s="2253"/>
      <c r="G81" s="2253"/>
      <c r="H81" s="2254"/>
      <c r="I81" s="1000"/>
      <c r="J81" s="1000"/>
      <c r="K81" s="1000"/>
      <c r="L81" s="1000"/>
      <c r="M81" s="1001"/>
      <c r="N81" s="6"/>
      <c r="O81" s="50"/>
      <c r="P81" s="50"/>
      <c r="Q81" s="50"/>
      <c r="R81" s="50"/>
      <c r="S81" s="50"/>
      <c r="T81" s="50"/>
      <c r="U81" s="50"/>
      <c r="V81" s="50"/>
      <c r="W81" s="50"/>
      <c r="X81" s="50"/>
      <c r="Y81" s="50"/>
      <c r="Z81" s="50"/>
    </row>
    <row r="82" spans="1:26" ht="15.75" customHeight="1">
      <c r="A82" s="1002"/>
      <c r="B82" s="994"/>
      <c r="C82" s="1283"/>
      <c r="D82" s="995"/>
      <c r="E82" s="1249" t="s">
        <v>275</v>
      </c>
      <c r="F82" s="996"/>
      <c r="G82" s="996"/>
      <c r="H82" s="997"/>
      <c r="I82" s="1003"/>
      <c r="J82" s="1003"/>
      <c r="K82" s="1003"/>
      <c r="L82" s="1003"/>
      <c r="M82" s="1004"/>
      <c r="N82" s="6"/>
      <c r="O82" s="50"/>
      <c r="P82" s="50"/>
      <c r="Q82" s="50"/>
      <c r="R82" s="50"/>
      <c r="S82" s="50"/>
      <c r="T82" s="50"/>
      <c r="U82" s="50"/>
      <c r="V82" s="50"/>
      <c r="W82" s="50"/>
      <c r="X82" s="50"/>
      <c r="Y82" s="50"/>
      <c r="Z82" s="50"/>
    </row>
    <row r="83" spans="1:26" ht="15.75" customHeight="1">
      <c r="A83" s="1002" t="s">
        <v>413</v>
      </c>
      <c r="B83" s="994" t="s">
        <v>276</v>
      </c>
      <c r="C83" s="1283" t="s">
        <v>414</v>
      </c>
      <c r="D83" s="995" t="str">
        <f t="shared" ref="D83:D84" si="26">CONCATENATE("Generator de curent ",B83," ",C83," Konner &amp; Sohnen - ",A83)</f>
        <v>Generator de curent 5.5 kW diesel - Heavy Duty - Konner &amp; Sohnen - KS-6100DE-HD</v>
      </c>
      <c r="E83" s="1250" t="s">
        <v>286</v>
      </c>
      <c r="F83" s="996">
        <f>G83*0.82</f>
        <v>3829.4477030759044</v>
      </c>
      <c r="G83" s="996">
        <f>H83/1.19</f>
        <v>4670.0581744828105</v>
      </c>
      <c r="H83" s="997">
        <v>5557.3692276345446</v>
      </c>
      <c r="I83" s="1003"/>
      <c r="J83" s="1003"/>
      <c r="K83" s="1003"/>
      <c r="L83" s="1003"/>
      <c r="M83" s="1004"/>
      <c r="N83" s="6"/>
      <c r="O83" s="50"/>
      <c r="P83" s="50"/>
      <c r="Q83" s="50"/>
      <c r="R83" s="50"/>
      <c r="S83" s="50"/>
      <c r="T83" s="50"/>
      <c r="U83" s="50"/>
      <c r="V83" s="50"/>
      <c r="W83" s="50"/>
      <c r="X83" s="50"/>
      <c r="Y83" s="50"/>
      <c r="Z83" s="50"/>
    </row>
    <row r="84" spans="1:26" ht="15.75" customHeight="1">
      <c r="A84" s="1002" t="s">
        <v>416</v>
      </c>
      <c r="B84" s="994" t="s">
        <v>276</v>
      </c>
      <c r="C84" s="1283" t="s">
        <v>417</v>
      </c>
      <c r="D84" s="995" t="str">
        <f t="shared" si="26"/>
        <v>Generator de curent 5.5 kW diesel - Heavy Duty Euro 2 - Konner &amp; Sohnen - KS-6102DE-HD</v>
      </c>
      <c r="E84" s="1250" t="s">
        <v>418</v>
      </c>
      <c r="F84" s="996">
        <f>G84*0.82</f>
        <v>3555.8668705646769</v>
      </c>
      <c r="G84" s="996">
        <f t="shared" ref="G84:G99" si="27">H84/1.19</f>
        <v>4336.4230128837526</v>
      </c>
      <c r="H84" s="997">
        <v>5160.3433853316656</v>
      </c>
      <c r="I84" s="1003"/>
      <c r="J84" s="1003"/>
      <c r="K84" s="1003"/>
      <c r="L84" s="1003"/>
      <c r="M84" s="1004"/>
      <c r="N84" s="6"/>
      <c r="O84" s="50"/>
      <c r="P84" s="50"/>
      <c r="Q84" s="50"/>
      <c r="R84" s="50"/>
      <c r="S84" s="50"/>
      <c r="T84" s="50"/>
      <c r="U84" s="50"/>
      <c r="V84" s="50"/>
      <c r="W84" s="50"/>
      <c r="X84" s="50"/>
      <c r="Y84" s="50"/>
      <c r="Z84" s="50"/>
    </row>
    <row r="85" spans="1:26" ht="15.75" customHeight="1">
      <c r="A85" s="1002"/>
      <c r="B85" s="994"/>
      <c r="C85" s="1283"/>
      <c r="D85" s="995"/>
      <c r="E85" s="1250"/>
      <c r="F85" s="996"/>
      <c r="G85" s="996"/>
      <c r="H85" s="997"/>
      <c r="I85" s="1003"/>
      <c r="J85" s="1003"/>
      <c r="K85" s="1003"/>
      <c r="L85" s="1003"/>
      <c r="M85" s="1004"/>
      <c r="N85" s="6"/>
      <c r="O85" s="50"/>
      <c r="P85" s="50"/>
      <c r="Q85" s="50"/>
      <c r="R85" s="50"/>
      <c r="S85" s="50"/>
      <c r="T85" s="50"/>
      <c r="U85" s="50"/>
      <c r="V85" s="50"/>
      <c r="W85" s="50"/>
      <c r="X85" s="50"/>
      <c r="Y85" s="50"/>
      <c r="Z85" s="50"/>
    </row>
    <row r="86" spans="1:26" ht="15.75" customHeight="1">
      <c r="A86" s="1002"/>
      <c r="B86" s="994"/>
      <c r="C86" s="1283"/>
      <c r="D86" s="995"/>
      <c r="E86" s="1251" t="s">
        <v>401</v>
      </c>
      <c r="F86" s="996"/>
      <c r="G86" s="996"/>
      <c r="H86" s="997"/>
      <c r="I86" s="1003"/>
      <c r="J86" s="1003"/>
      <c r="K86" s="1003"/>
      <c r="L86" s="1003"/>
      <c r="M86" s="1004"/>
      <c r="N86" s="6"/>
      <c r="O86" s="50"/>
      <c r="P86" s="50"/>
      <c r="Q86" s="50"/>
      <c r="R86" s="50"/>
      <c r="S86" s="50"/>
      <c r="T86" s="50"/>
      <c r="U86" s="50"/>
      <c r="V86" s="50"/>
      <c r="W86" s="50"/>
      <c r="X86" s="50"/>
      <c r="Y86" s="50"/>
      <c r="Z86" s="50"/>
    </row>
    <row r="87" spans="1:26" ht="15.75" customHeight="1">
      <c r="A87" s="1002" t="s">
        <v>419</v>
      </c>
      <c r="B87" s="994" t="s">
        <v>403</v>
      </c>
      <c r="C87" s="1283" t="s">
        <v>414</v>
      </c>
      <c r="D87" s="995" t="str">
        <f t="shared" ref="D87:D88" si="28">CONCATENATE("Generator de curent ",B87," ",C87," Konner &amp; Sohnen - ",A87)</f>
        <v>Generator de curent 6.5 kW diesel - Heavy Duty - Konner &amp; Sohnen - KS-8100DE-HD</v>
      </c>
      <c r="E87" s="1250" t="s">
        <v>286</v>
      </c>
      <c r="F87" s="996">
        <f>G87*0.82</f>
        <v>4239.8189518427444</v>
      </c>
      <c r="G87" s="996">
        <f t="shared" si="27"/>
        <v>5170.510916881396</v>
      </c>
      <c r="H87" s="997">
        <v>6152.9079910888613</v>
      </c>
      <c r="I87" s="1003"/>
      <c r="J87" s="1003"/>
      <c r="K87" s="1003"/>
      <c r="L87" s="1003"/>
      <c r="M87" s="1004"/>
      <c r="N87" s="6"/>
      <c r="O87" s="50"/>
      <c r="P87" s="50"/>
      <c r="Q87" s="50"/>
      <c r="R87" s="50"/>
      <c r="S87" s="50"/>
      <c r="T87" s="50"/>
      <c r="U87" s="50"/>
      <c r="V87" s="50"/>
      <c r="W87" s="50"/>
      <c r="X87" s="50"/>
      <c r="Y87" s="50"/>
      <c r="Z87" s="50"/>
    </row>
    <row r="88" spans="1:26" ht="15.75" customHeight="1">
      <c r="A88" s="1002" t="s">
        <v>420</v>
      </c>
      <c r="B88" s="994" t="s">
        <v>403</v>
      </c>
      <c r="C88" s="1283" t="s">
        <v>417</v>
      </c>
      <c r="D88" s="995" t="str">
        <f t="shared" si="28"/>
        <v>Generator de curent 6.5 kW diesel - Heavy Duty Euro 2 - Konner &amp; Sohnen - KS-8102DE-HD</v>
      </c>
      <c r="E88" s="1250" t="s">
        <v>421</v>
      </c>
      <c r="F88" s="996">
        <f>G88*0.82</f>
        <v>3966.2381193315186</v>
      </c>
      <c r="G88" s="996">
        <f t="shared" si="27"/>
        <v>4836.8757552823399</v>
      </c>
      <c r="H88" s="997">
        <v>5755.8821487859841</v>
      </c>
      <c r="I88" s="1003"/>
      <c r="J88" s="1003"/>
      <c r="K88" s="1003"/>
      <c r="L88" s="1003"/>
      <c r="M88" s="1004"/>
      <c r="N88" s="6"/>
      <c r="O88" s="50"/>
      <c r="P88" s="50"/>
      <c r="Q88" s="50"/>
      <c r="R88" s="50"/>
      <c r="S88" s="50"/>
      <c r="T88" s="50"/>
      <c r="U88" s="50"/>
      <c r="V88" s="50"/>
      <c r="W88" s="50"/>
      <c r="X88" s="50"/>
      <c r="Y88" s="50"/>
      <c r="Z88" s="50"/>
    </row>
    <row r="89" spans="1:26" ht="15.75" customHeight="1">
      <c r="A89" s="1002"/>
      <c r="B89" s="994"/>
      <c r="C89" s="1283"/>
      <c r="D89" s="995"/>
      <c r="E89" s="1250"/>
      <c r="F89" s="996"/>
      <c r="G89" s="996"/>
      <c r="H89" s="997"/>
      <c r="I89" s="1003"/>
      <c r="J89" s="1003"/>
      <c r="K89" s="1003"/>
      <c r="L89" s="1003"/>
      <c r="M89" s="1004"/>
      <c r="N89" s="6"/>
      <c r="O89" s="50"/>
      <c r="P89" s="50"/>
      <c r="Q89" s="50"/>
      <c r="R89" s="50"/>
      <c r="S89" s="50"/>
      <c r="T89" s="50"/>
      <c r="U89" s="50"/>
      <c r="V89" s="50"/>
      <c r="W89" s="50"/>
      <c r="X89" s="50"/>
      <c r="Y89" s="50"/>
      <c r="Z89" s="50"/>
    </row>
    <row r="90" spans="1:26" ht="15.75" customHeight="1">
      <c r="A90" s="1002"/>
      <c r="B90" s="994"/>
      <c r="C90" s="1283"/>
      <c r="D90" s="995"/>
      <c r="E90" s="1252" t="s">
        <v>422</v>
      </c>
      <c r="F90" s="996"/>
      <c r="G90" s="996"/>
      <c r="H90" s="997"/>
      <c r="I90" s="1003"/>
      <c r="J90" s="1003"/>
      <c r="K90" s="1003"/>
      <c r="L90" s="1003"/>
      <c r="M90" s="1004"/>
      <c r="N90" s="6"/>
      <c r="O90" s="50"/>
      <c r="P90" s="50"/>
      <c r="Q90" s="50"/>
      <c r="R90" s="50"/>
      <c r="S90" s="50"/>
      <c r="T90" s="50"/>
      <c r="U90" s="50"/>
      <c r="V90" s="50"/>
      <c r="W90" s="50"/>
      <c r="X90" s="50"/>
      <c r="Y90" s="50"/>
      <c r="Z90" s="50"/>
    </row>
    <row r="91" spans="1:26" ht="42.75" customHeight="1">
      <c r="A91" s="1002" t="s">
        <v>423</v>
      </c>
      <c r="B91" s="994" t="s">
        <v>403</v>
      </c>
      <c r="C91" s="1283" t="s">
        <v>414</v>
      </c>
      <c r="D91" s="995" t="str">
        <f t="shared" ref="D91:D93" si="29">CONCATENATE("Generator de curent ",B91," ",C91," Konner &amp; Sohnen - ",A91)</f>
        <v>Generator de curent 6.5 kW diesel - Heavy Duty - Konner &amp; Sohnen - KS-8100DE-1/3-HD-ATSR</v>
      </c>
      <c r="E91" s="1253" t="s">
        <v>337</v>
      </c>
      <c r="F91" s="996">
        <f>G91*0.82</f>
        <v>4581.7949924817794</v>
      </c>
      <c r="G91" s="996">
        <f t="shared" si="27"/>
        <v>5587.5548688802191</v>
      </c>
      <c r="H91" s="997">
        <v>6649.1902939674601</v>
      </c>
      <c r="I91" s="1003"/>
      <c r="J91" s="1003"/>
      <c r="K91" s="1003"/>
      <c r="L91" s="1003"/>
      <c r="M91" s="1004"/>
      <c r="N91" s="6"/>
      <c r="O91" s="50"/>
      <c r="P91" s="50"/>
      <c r="Q91" s="50"/>
      <c r="R91" s="50"/>
      <c r="S91" s="50"/>
      <c r="T91" s="50"/>
      <c r="U91" s="50"/>
      <c r="V91" s="50"/>
      <c r="W91" s="50"/>
      <c r="X91" s="50"/>
      <c r="Y91" s="50"/>
      <c r="Z91" s="50"/>
    </row>
    <row r="92" spans="1:26" ht="42.75" customHeight="1">
      <c r="A92" s="1005" t="s">
        <v>424</v>
      </c>
      <c r="B92" s="994" t="s">
        <v>403</v>
      </c>
      <c r="C92" s="1283" t="s">
        <v>417</v>
      </c>
      <c r="D92" s="995" t="str">
        <f t="shared" si="29"/>
        <v>Generator de curent 6.5 kW diesel - Heavy Duty Euro 2 - Konner &amp; Sohnen - KS-8102DE-1/3-HD-ATSR</v>
      </c>
      <c r="E92" s="1253" t="s">
        <v>425</v>
      </c>
      <c r="F92" s="996">
        <f t="shared" ref="F92:F93" si="30">G92*0.82</f>
        <v>4308.2141599705519</v>
      </c>
      <c r="G92" s="996">
        <f t="shared" si="27"/>
        <v>5253.9197072811612</v>
      </c>
      <c r="H92" s="997">
        <v>6252.164451664582</v>
      </c>
      <c r="I92" s="1003"/>
      <c r="J92" s="1003"/>
      <c r="K92" s="1003"/>
      <c r="L92" s="1003"/>
      <c r="M92" s="1004"/>
      <c r="N92" s="6"/>
      <c r="O92" s="50"/>
      <c r="P92" s="50"/>
      <c r="Q92" s="50"/>
      <c r="R92" s="50"/>
      <c r="S92" s="50"/>
      <c r="T92" s="50"/>
      <c r="U92" s="50"/>
      <c r="V92" s="50"/>
      <c r="W92" s="50"/>
      <c r="X92" s="50"/>
      <c r="Y92" s="50"/>
      <c r="Z92" s="50"/>
    </row>
    <row r="93" spans="1:26" ht="42.75" customHeight="1">
      <c r="A93" s="1005" t="s">
        <v>426</v>
      </c>
      <c r="B93" s="994" t="s">
        <v>403</v>
      </c>
      <c r="C93" s="1284" t="s">
        <v>427</v>
      </c>
      <c r="D93" s="995" t="str">
        <f t="shared" si="29"/>
        <v>Generator de curent 6.5 kW diesel - Heavy Duty - insonorizat - Konner &amp; Sohnen - KS-8200DE-1/3-HD-ATSR</v>
      </c>
      <c r="E93" s="1254" t="s">
        <v>5639</v>
      </c>
      <c r="F93" s="996">
        <f t="shared" si="30"/>
        <v>5265.7470737598469</v>
      </c>
      <c r="G93" s="996">
        <f t="shared" si="27"/>
        <v>6421.6427728778626</v>
      </c>
      <c r="H93" s="997">
        <v>7641.7548997246558</v>
      </c>
      <c r="I93" s="1003"/>
      <c r="J93" s="1003"/>
      <c r="K93" s="1003"/>
      <c r="L93" s="1003"/>
      <c r="M93" s="1004"/>
      <c r="N93" s="6"/>
      <c r="O93" s="50"/>
      <c r="P93" s="50"/>
      <c r="Q93" s="50"/>
      <c r="R93" s="50"/>
      <c r="S93" s="50"/>
      <c r="T93" s="50"/>
      <c r="U93" s="50"/>
      <c r="V93" s="50"/>
      <c r="W93" s="50"/>
      <c r="X93" s="50"/>
      <c r="Y93" s="50"/>
      <c r="Z93" s="50"/>
    </row>
    <row r="94" spans="1:26" ht="15.75" customHeight="1">
      <c r="A94" s="1002"/>
      <c r="B94" s="994"/>
      <c r="C94" s="1283"/>
      <c r="D94" s="995"/>
      <c r="E94" s="1250"/>
      <c r="F94" s="996"/>
      <c r="G94" s="996"/>
      <c r="H94" s="997"/>
      <c r="I94" s="1003"/>
      <c r="J94" s="1003"/>
      <c r="K94" s="1003"/>
      <c r="L94" s="1003"/>
      <c r="M94" s="1004"/>
      <c r="N94" s="6"/>
      <c r="O94" s="50"/>
      <c r="P94" s="50"/>
      <c r="Q94" s="50"/>
      <c r="R94" s="50"/>
      <c r="S94" s="50"/>
      <c r="T94" s="50"/>
      <c r="U94" s="50"/>
      <c r="V94" s="50"/>
      <c r="W94" s="50"/>
      <c r="X94" s="50"/>
      <c r="Y94" s="50"/>
      <c r="Z94" s="50"/>
    </row>
    <row r="95" spans="1:26" ht="15.75" customHeight="1">
      <c r="A95" s="1002"/>
      <c r="B95" s="994"/>
      <c r="C95" s="1283"/>
      <c r="D95" s="995"/>
      <c r="E95" s="1252" t="s">
        <v>428</v>
      </c>
      <c r="F95" s="996"/>
      <c r="G95" s="996"/>
      <c r="H95" s="997"/>
      <c r="I95" s="1003"/>
      <c r="J95" s="1003"/>
      <c r="K95" s="1003"/>
      <c r="L95" s="1003"/>
      <c r="M95" s="1004"/>
      <c r="N95" s="6"/>
      <c r="O95" s="50"/>
      <c r="P95" s="50"/>
      <c r="Q95" s="50"/>
      <c r="R95" s="50"/>
      <c r="S95" s="50"/>
      <c r="T95" s="50"/>
      <c r="U95" s="50"/>
      <c r="V95" s="50"/>
      <c r="W95" s="50"/>
      <c r="X95" s="50"/>
      <c r="Y95" s="50"/>
      <c r="Z95" s="50"/>
    </row>
    <row r="96" spans="1:26" ht="42.75" customHeight="1">
      <c r="A96" s="1924" t="s">
        <v>429</v>
      </c>
      <c r="B96" s="994" t="s">
        <v>5664</v>
      </c>
      <c r="C96" s="1283" t="s">
        <v>414</v>
      </c>
      <c r="D96" s="995" t="str">
        <f t="shared" ref="D96:D99" si="31">CONCATENATE("Generator de curent ",B96," ",C96," Konner &amp; Sohnen - ",A96)</f>
        <v>Generator de curent 7.5 kW diesel - Heavy Duty - Konner &amp; Sohnen - KS-9100DE-1/3-HD-ATSR</v>
      </c>
      <c r="E96" s="1255" t="s">
        <v>430</v>
      </c>
      <c r="F96" s="996">
        <f t="shared" ref="F96:F99" si="32">G96*0.82</f>
        <v>4992.1662412486194</v>
      </c>
      <c r="G96" s="996">
        <f t="shared" si="27"/>
        <v>6088.0076112788047</v>
      </c>
      <c r="H96" s="997">
        <v>7244.7290574217768</v>
      </c>
      <c r="I96" s="1003"/>
      <c r="J96" s="1003"/>
      <c r="K96" s="1003"/>
      <c r="L96" s="1003"/>
      <c r="M96" s="1004"/>
      <c r="N96" s="6"/>
      <c r="O96" s="50"/>
      <c r="P96" s="50"/>
      <c r="Q96" s="50"/>
      <c r="R96" s="50"/>
      <c r="S96" s="50"/>
      <c r="T96" s="50"/>
      <c r="U96" s="50"/>
      <c r="V96" s="50"/>
      <c r="W96" s="50"/>
      <c r="X96" s="50"/>
      <c r="Y96" s="50"/>
      <c r="Z96" s="50"/>
    </row>
    <row r="97" spans="1:26" ht="42.75" customHeight="1">
      <c r="A97" s="1925" t="s">
        <v>431</v>
      </c>
      <c r="B97" s="994" t="s">
        <v>5664</v>
      </c>
      <c r="C97" s="1283" t="s">
        <v>417</v>
      </c>
      <c r="D97" s="995" t="str">
        <f t="shared" si="31"/>
        <v>Generator de curent 7.5 kW diesel - Heavy Duty Euro 2 - Konner &amp; Sohnen - KS-9102DE-1/3-HD-ATSR</v>
      </c>
      <c r="E97" s="1255" t="s">
        <v>432</v>
      </c>
      <c r="F97" s="996">
        <f t="shared" si="32"/>
        <v>4786.9806168651994</v>
      </c>
      <c r="G97" s="996">
        <f t="shared" si="27"/>
        <v>5837.7812400795119</v>
      </c>
      <c r="H97" s="997">
        <v>6946.9596756946194</v>
      </c>
      <c r="I97" s="1003"/>
      <c r="J97" s="1003"/>
      <c r="K97" s="1003"/>
      <c r="L97" s="1003"/>
      <c r="M97" s="1004"/>
      <c r="N97" s="6"/>
      <c r="O97" s="50"/>
      <c r="P97" s="50"/>
      <c r="Q97" s="50"/>
      <c r="R97" s="50"/>
      <c r="S97" s="50"/>
      <c r="T97" s="50"/>
      <c r="U97" s="50"/>
      <c r="V97" s="50"/>
      <c r="W97" s="50"/>
      <c r="X97" s="50"/>
      <c r="Y97" s="50"/>
      <c r="Z97" s="50"/>
    </row>
    <row r="98" spans="1:26" ht="57" customHeight="1">
      <c r="A98" s="1925" t="s">
        <v>433</v>
      </c>
      <c r="B98" s="994" t="s">
        <v>5664</v>
      </c>
      <c r="C98" s="1284" t="s">
        <v>427</v>
      </c>
      <c r="D98" s="995" t="str">
        <f t="shared" si="31"/>
        <v>Generator de curent 7.5 kW diesel - Heavy Duty - insonorizat - Konner &amp; Sohnen - KS-9200DE-1/3-HD-ATSR-
Silent</v>
      </c>
      <c r="E98" s="1254" t="s">
        <v>5640</v>
      </c>
      <c r="F98" s="996">
        <f t="shared" si="32"/>
        <v>5881.3039469101086</v>
      </c>
      <c r="G98" s="996">
        <f t="shared" si="27"/>
        <v>7172.3218864757428</v>
      </c>
      <c r="H98" s="997">
        <v>8535.0630449061337</v>
      </c>
      <c r="I98" s="1003"/>
      <c r="J98" s="1003"/>
      <c r="K98" s="1003"/>
      <c r="L98" s="1003"/>
      <c r="M98" s="1004"/>
      <c r="N98" s="6"/>
      <c r="O98" s="50"/>
      <c r="P98" s="50"/>
      <c r="Q98" s="50"/>
      <c r="R98" s="50"/>
      <c r="S98" s="50"/>
      <c r="T98" s="50"/>
      <c r="U98" s="50"/>
      <c r="V98" s="50"/>
      <c r="W98" s="50"/>
      <c r="X98" s="50"/>
      <c r="Y98" s="50"/>
      <c r="Z98" s="50"/>
    </row>
    <row r="99" spans="1:26" ht="57" customHeight="1">
      <c r="A99" s="1925" t="s">
        <v>434</v>
      </c>
      <c r="B99" s="994" t="s">
        <v>5664</v>
      </c>
      <c r="C99" s="1284" t="s">
        <v>435</v>
      </c>
      <c r="D99" s="998" t="str">
        <f t="shared" si="31"/>
        <v>Generator de curent 7.5 kW diesel - Heavy Duty Euro 2 - insonorizat - Konner &amp; Sohnen - KS-9202DE-1/3-HD-ATSR-
Silent</v>
      </c>
      <c r="E99" s="1255" t="s">
        <v>5641</v>
      </c>
      <c r="F99" s="996">
        <f t="shared" si="32"/>
        <v>5607.7231143988802</v>
      </c>
      <c r="G99" s="996">
        <f t="shared" si="27"/>
        <v>6838.6867248766839</v>
      </c>
      <c r="H99" s="997">
        <v>8138.0372026032537</v>
      </c>
      <c r="I99" s="1003"/>
      <c r="J99" s="1003"/>
      <c r="K99" s="1003"/>
      <c r="L99" s="1003"/>
      <c r="M99" s="1004"/>
      <c r="N99" s="6"/>
      <c r="O99" s="50"/>
      <c r="P99" s="50"/>
      <c r="Q99" s="50"/>
      <c r="R99" s="50"/>
      <c r="S99" s="50"/>
      <c r="T99" s="50"/>
      <c r="U99" s="50"/>
      <c r="V99" s="50"/>
      <c r="W99" s="50"/>
      <c r="X99" s="50"/>
      <c r="Y99" s="50"/>
      <c r="Z99" s="50"/>
    </row>
    <row r="100" spans="1:26" ht="15.75" customHeight="1">
      <c r="A100" s="1924"/>
      <c r="B100" s="994"/>
      <c r="C100" s="1283"/>
      <c r="D100" s="995"/>
      <c r="E100" s="1250"/>
      <c r="F100" s="996"/>
      <c r="G100" s="996"/>
      <c r="H100" s="997"/>
      <c r="I100" s="1003"/>
      <c r="J100" s="1003"/>
      <c r="K100" s="1003"/>
      <c r="L100" s="1003"/>
      <c r="M100" s="1004"/>
      <c r="N100" s="6"/>
      <c r="O100" s="50"/>
      <c r="P100" s="50"/>
      <c r="Q100" s="50"/>
      <c r="R100" s="50"/>
      <c r="S100" s="50"/>
      <c r="T100" s="50"/>
      <c r="U100" s="50"/>
      <c r="V100" s="50"/>
      <c r="W100" s="50"/>
      <c r="X100" s="50"/>
      <c r="Y100" s="50"/>
      <c r="Z100" s="50"/>
    </row>
    <row r="101" spans="1:26" ht="15.75" customHeight="1">
      <c r="A101" s="1924"/>
      <c r="B101" s="994"/>
      <c r="C101" s="1283"/>
      <c r="D101" s="995"/>
      <c r="E101" s="1251" t="s">
        <v>436</v>
      </c>
      <c r="F101" s="996"/>
      <c r="G101" s="996"/>
      <c r="H101" s="997"/>
      <c r="I101" s="1003"/>
      <c r="J101" s="1003"/>
      <c r="K101" s="1003"/>
      <c r="L101" s="1003"/>
      <c r="M101" s="1004"/>
      <c r="N101" s="6"/>
      <c r="O101" s="50"/>
      <c r="P101" s="50"/>
      <c r="Q101" s="50"/>
      <c r="R101" s="50"/>
      <c r="S101" s="50"/>
      <c r="T101" s="50"/>
      <c r="U101" s="50"/>
      <c r="V101" s="50"/>
      <c r="W101" s="50"/>
      <c r="X101" s="50"/>
      <c r="Y101" s="50"/>
      <c r="Z101" s="50"/>
    </row>
    <row r="102" spans="1:26" ht="42.75" customHeight="1">
      <c r="A102" s="1924" t="s">
        <v>437</v>
      </c>
      <c r="B102" s="994" t="s">
        <v>438</v>
      </c>
      <c r="C102" s="1284" t="s">
        <v>427</v>
      </c>
      <c r="D102" s="995" t="str">
        <f>CONCATENATE("Generator de curent ",B102," ",C102," Konner &amp; Sohnen - ",A102)</f>
        <v>Generator de curent 6.8 kW diesel - Heavy Duty - insonorizat - Konner &amp; Sohnen - KS-9200HDE-ATSR-Silent</v>
      </c>
      <c r="E102" s="1254" t="s">
        <v>5642</v>
      </c>
      <c r="F102" s="996">
        <f t="shared" ref="F102" si="33">G102*0.82</f>
        <v>5470.9326981432678</v>
      </c>
      <c r="G102" s="996">
        <f>H102/1.19</f>
        <v>6671.8691440771563</v>
      </c>
      <c r="H102" s="997">
        <v>7939.524281451816</v>
      </c>
      <c r="I102" s="1003"/>
      <c r="J102" s="1003"/>
      <c r="K102" s="1003"/>
      <c r="L102" s="1003"/>
      <c r="M102" s="1004"/>
      <c r="N102" s="6"/>
      <c r="O102" s="50"/>
      <c r="P102" s="50"/>
      <c r="Q102" s="50"/>
      <c r="R102" s="50"/>
      <c r="S102" s="50"/>
      <c r="T102" s="50"/>
      <c r="U102" s="50"/>
      <c r="V102" s="50"/>
      <c r="W102" s="50"/>
      <c r="X102" s="50"/>
      <c r="Y102" s="50"/>
      <c r="Z102" s="50"/>
    </row>
    <row r="103" spans="1:26" ht="15.75" customHeight="1">
      <c r="A103" s="1924"/>
      <c r="B103" s="994"/>
      <c r="C103" s="1283"/>
      <c r="D103" s="995"/>
      <c r="E103" s="1250"/>
      <c r="F103" s="996"/>
      <c r="G103" s="996"/>
      <c r="H103" s="997"/>
      <c r="I103" s="1003"/>
      <c r="J103" s="1003"/>
      <c r="K103" s="1003"/>
      <c r="L103" s="1003"/>
      <c r="M103" s="1004"/>
      <c r="N103" s="6"/>
      <c r="O103" s="50"/>
      <c r="P103" s="50"/>
      <c r="Q103" s="50"/>
      <c r="R103" s="50"/>
      <c r="S103" s="50"/>
      <c r="T103" s="50"/>
      <c r="U103" s="50"/>
      <c r="V103" s="50"/>
      <c r="W103" s="50"/>
      <c r="X103" s="50"/>
      <c r="Y103" s="50"/>
      <c r="Z103" s="50"/>
    </row>
    <row r="104" spans="1:26" ht="15.75" customHeight="1">
      <c r="A104" s="1002"/>
      <c r="B104" s="994"/>
      <c r="C104" s="1283"/>
      <c r="D104" s="995"/>
      <c r="E104" s="1251" t="s">
        <v>307</v>
      </c>
      <c r="F104" s="996"/>
      <c r="G104" s="996"/>
      <c r="H104" s="997"/>
      <c r="I104" s="1003"/>
      <c r="J104" s="1003"/>
      <c r="K104" s="1003"/>
      <c r="L104" s="1003"/>
      <c r="M104" s="1004"/>
      <c r="N104" s="6"/>
      <c r="O104" s="50"/>
      <c r="P104" s="50"/>
      <c r="Q104" s="50"/>
      <c r="R104" s="50"/>
      <c r="S104" s="50"/>
      <c r="T104" s="50"/>
      <c r="U104" s="50"/>
      <c r="V104" s="50"/>
      <c r="W104" s="50"/>
      <c r="X104" s="50"/>
      <c r="Y104" s="50"/>
      <c r="Z104" s="50"/>
    </row>
    <row r="105" spans="1:26" ht="42.75" customHeight="1">
      <c r="A105" s="1002" t="s">
        <v>8918</v>
      </c>
      <c r="B105" s="994" t="s">
        <v>309</v>
      </c>
      <c r="C105" s="1284" t="s">
        <v>427</v>
      </c>
      <c r="D105" s="995" t="str">
        <f>CONCATENATE("Generator de curent ",B105," ",C105," Konner &amp; Sohnen - ",A105)</f>
        <v>Generator de curent 8 kW diesel - Heavy Duty - insonorizat - Konner &amp; Sohnen - KS-11-2DE-ATSR-Silent</v>
      </c>
      <c r="E105" s="1254" t="s">
        <v>5643</v>
      </c>
      <c r="F105" s="996">
        <f t="shared" ref="F105" si="34">G105*0.82</f>
        <v>8822.2978964058038</v>
      </c>
      <c r="G105" s="996">
        <f>H105/1.19</f>
        <v>10758.899873665614</v>
      </c>
      <c r="H105" s="997">
        <v>12803.09084966208</v>
      </c>
      <c r="I105" s="1003"/>
      <c r="J105" s="1003"/>
      <c r="K105" s="1003"/>
      <c r="L105" s="1003"/>
      <c r="M105" s="1004"/>
      <c r="N105" s="6"/>
      <c r="O105" s="50"/>
      <c r="P105" s="50"/>
      <c r="Q105" s="50"/>
      <c r="R105" s="50"/>
      <c r="S105" s="50"/>
      <c r="T105" s="50"/>
      <c r="U105" s="50"/>
      <c r="V105" s="50"/>
      <c r="W105" s="50"/>
      <c r="X105" s="50"/>
      <c r="Y105" s="50"/>
      <c r="Z105" s="50"/>
    </row>
    <row r="106" spans="1:26" ht="15.75" customHeight="1">
      <c r="A106" s="1002"/>
      <c r="B106" s="994"/>
      <c r="C106" s="1283"/>
      <c r="D106" s="995"/>
      <c r="E106" s="1250"/>
      <c r="F106" s="996"/>
      <c r="G106" s="996"/>
      <c r="H106" s="997"/>
      <c r="I106" s="1003"/>
      <c r="J106" s="1003"/>
      <c r="K106" s="1003"/>
      <c r="L106" s="1003"/>
      <c r="M106" s="1004"/>
      <c r="N106" s="6"/>
      <c r="O106" s="50"/>
      <c r="P106" s="50"/>
      <c r="Q106" s="50"/>
      <c r="R106" s="50"/>
      <c r="S106" s="50"/>
      <c r="T106" s="50"/>
      <c r="U106" s="50"/>
      <c r="V106" s="50"/>
      <c r="W106" s="50"/>
      <c r="X106" s="50"/>
      <c r="Y106" s="50"/>
      <c r="Z106" s="50"/>
    </row>
    <row r="107" spans="1:26" ht="15.75" customHeight="1">
      <c r="A107" s="1225" t="s">
        <v>439</v>
      </c>
      <c r="B107" s="1226"/>
      <c r="C107" s="1226"/>
      <c r="D107" s="1226"/>
      <c r="E107" s="1226"/>
      <c r="F107" s="1226"/>
      <c r="G107" s="1226"/>
      <c r="H107" s="1227"/>
      <c r="I107" s="1003"/>
      <c r="J107" s="1003"/>
      <c r="K107" s="1003"/>
      <c r="L107" s="1003"/>
      <c r="M107" s="1004"/>
      <c r="N107" s="6"/>
      <c r="O107" s="50"/>
      <c r="P107" s="50"/>
      <c r="Q107" s="50"/>
      <c r="R107" s="50"/>
      <c r="S107" s="50"/>
      <c r="T107" s="50"/>
      <c r="U107" s="50"/>
      <c r="V107" s="50"/>
      <c r="W107" s="50"/>
      <c r="X107" s="50"/>
      <c r="Y107" s="50"/>
      <c r="Z107" s="50"/>
    </row>
    <row r="108" spans="1:26" ht="15.75" customHeight="1">
      <c r="A108" s="1002" t="s">
        <v>440</v>
      </c>
      <c r="B108" s="994" t="s">
        <v>71</v>
      </c>
      <c r="C108" s="1283" t="s">
        <v>71</v>
      </c>
      <c r="D108" s="995" t="str">
        <f>CONCATENATE("Panou de automatizare pt. Generatoarele Konner &amp; Sohnen seria Heavy Duty 230V - ",A108)</f>
        <v>Panou de automatizare pt. Generatoarele Konner &amp; Sohnen seria Heavy Duty 230V - KS-ATS-1/40HD</v>
      </c>
      <c r="E108" s="1250" t="s">
        <v>441</v>
      </c>
      <c r="F108" s="996">
        <f>G108*0.82</f>
        <v>614.87292106898326</v>
      </c>
      <c r="G108" s="996">
        <f>H108/1.19</f>
        <v>749.84502569388201</v>
      </c>
      <c r="H108" s="997">
        <v>892.31558057571954</v>
      </c>
      <c r="I108" s="1003"/>
      <c r="J108" s="1003"/>
      <c r="K108" s="1003"/>
      <c r="L108" s="1003"/>
      <c r="M108" s="1004"/>
      <c r="N108" s="6"/>
      <c r="O108" s="50"/>
      <c r="P108" s="50"/>
      <c r="Q108" s="50"/>
      <c r="R108" s="50"/>
      <c r="S108" s="50"/>
      <c r="T108" s="50"/>
      <c r="U108" s="50"/>
      <c r="V108" s="50"/>
      <c r="W108" s="50"/>
      <c r="X108" s="50"/>
      <c r="Y108" s="50"/>
      <c r="Z108" s="50"/>
    </row>
    <row r="109" spans="1:26" ht="15.75" customHeight="1">
      <c r="A109" s="1002" t="s">
        <v>442</v>
      </c>
      <c r="B109" s="994" t="s">
        <v>71</v>
      </c>
      <c r="C109" s="1283" t="s">
        <v>71</v>
      </c>
      <c r="D109" s="995" t="str">
        <f>CONCATENATE("Panou de automatizare pt. Generatoarele Konner &amp; Sohnen seria Heavy Duty 380V - ",A109)</f>
        <v>Panou de automatizare pt. Generatoarele Konner &amp; Sohnen seria Heavy Duty 380V - KS-ATS-3/18HD</v>
      </c>
      <c r="E109" s="1250" t="s">
        <v>443</v>
      </c>
      <c r="F109" s="996">
        <f t="shared" ref="F109:F110" si="35">G109*0.82</f>
        <v>409.6872966855629</v>
      </c>
      <c r="G109" s="996">
        <f>H109/1.19</f>
        <v>499.61865449458895</v>
      </c>
      <c r="H109" s="997">
        <v>594.54619884856083</v>
      </c>
      <c r="I109" s="1003"/>
      <c r="J109" s="1003"/>
      <c r="K109" s="1003"/>
      <c r="L109" s="1003"/>
      <c r="M109" s="1004"/>
      <c r="N109" s="6"/>
      <c r="O109" s="50"/>
      <c r="P109" s="50"/>
      <c r="Q109" s="50"/>
      <c r="R109" s="50"/>
      <c r="S109" s="50"/>
      <c r="T109" s="50"/>
      <c r="U109" s="50"/>
      <c r="V109" s="50"/>
      <c r="W109" s="50"/>
      <c r="X109" s="50"/>
      <c r="Y109" s="50"/>
      <c r="Z109" s="50"/>
    </row>
    <row r="110" spans="1:26" ht="15.75" customHeight="1">
      <c r="A110" s="1002" t="s">
        <v>8567</v>
      </c>
      <c r="B110" s="994" t="s">
        <v>71</v>
      </c>
      <c r="C110" s="1283" t="s">
        <v>71</v>
      </c>
      <c r="D110" s="995" t="str">
        <f>CONCATENATE("Panou de automatizare pt. Generatoarele Konner &amp; Sohnen seria Heavy Duty 230/380 V - ",A110)</f>
        <v>Panou de automatizare pt. Generatoarele Konner &amp; Sohnen seria Heavy Duty 230/380 V - KS-ATS-4/63-HD-1cilindru</v>
      </c>
      <c r="E110" s="1250" t="s">
        <v>8569</v>
      </c>
      <c r="F110" s="996">
        <f t="shared" si="35"/>
        <v>683.26812919679003</v>
      </c>
      <c r="G110" s="996">
        <f>H110/1.19</f>
        <v>833.25381609364649</v>
      </c>
      <c r="H110" s="997">
        <v>991.57204115143929</v>
      </c>
      <c r="I110" s="1003"/>
      <c r="J110" s="1003"/>
      <c r="K110" s="1003"/>
      <c r="L110" s="1003"/>
      <c r="M110" s="1004"/>
      <c r="N110" s="6"/>
      <c r="O110" s="50"/>
      <c r="P110" s="50"/>
      <c r="Q110" s="50"/>
      <c r="R110" s="50"/>
      <c r="S110" s="50"/>
      <c r="T110" s="50"/>
      <c r="U110" s="50"/>
      <c r="V110" s="50"/>
      <c r="W110" s="50"/>
      <c r="X110" s="50"/>
      <c r="Y110" s="50"/>
      <c r="Z110" s="50"/>
    </row>
    <row r="111" spans="1:26" ht="15.75" customHeight="1">
      <c r="A111" s="1002" t="s">
        <v>8566</v>
      </c>
      <c r="B111" s="994" t="s">
        <v>71</v>
      </c>
      <c r="C111" s="1283" t="s">
        <v>71</v>
      </c>
      <c r="D111" s="995" t="str">
        <f>CONCATENATE("Panou de automatizare pt. Generatoarele Konner &amp; Sohnen seria Heavy Duty 230/380 V - ",A111)</f>
        <v>Panou de automatizare pt. Generatoarele Konner &amp; Sohnen seria Heavy Duty 230/380 V - KS-ATS-4/63-HD-2cilindri</v>
      </c>
      <c r="E111" s="1250" t="s">
        <v>8568</v>
      </c>
      <c r="F111" s="996">
        <f t="shared" ref="F111" si="36">G111*0.82</f>
        <v>751.66333732459702</v>
      </c>
      <c r="G111" s="996">
        <f>H111/1.19</f>
        <v>916.66260649341109</v>
      </c>
      <c r="H111" s="997">
        <v>1090.8285017271592</v>
      </c>
      <c r="I111" s="1003"/>
      <c r="J111" s="1003"/>
      <c r="K111" s="1003"/>
      <c r="L111" s="1003"/>
      <c r="M111" s="1004"/>
      <c r="N111" s="6"/>
      <c r="O111" s="50"/>
      <c r="P111" s="50"/>
      <c r="Q111" s="50"/>
      <c r="R111" s="50"/>
      <c r="S111" s="50"/>
      <c r="T111" s="50"/>
      <c r="U111" s="50"/>
      <c r="V111" s="50"/>
      <c r="W111" s="50"/>
      <c r="X111" s="50"/>
      <c r="Y111" s="50"/>
      <c r="Z111" s="50"/>
    </row>
    <row r="112" spans="1:26" ht="15.75" customHeight="1">
      <c r="A112" s="1002"/>
      <c r="B112" s="994"/>
      <c r="C112" s="1283"/>
      <c r="D112" s="995"/>
      <c r="E112" s="1250"/>
      <c r="F112" s="996"/>
      <c r="G112" s="996"/>
      <c r="H112" s="997"/>
      <c r="I112" s="1003"/>
      <c r="J112" s="1003"/>
      <c r="K112" s="1003"/>
      <c r="L112" s="1003"/>
      <c r="M112" s="1004"/>
      <c r="N112" s="6"/>
      <c r="O112" s="50"/>
      <c r="P112" s="50"/>
      <c r="Q112" s="50"/>
      <c r="R112" s="50"/>
      <c r="S112" s="50"/>
      <c r="T112" s="50"/>
      <c r="U112" s="50"/>
      <c r="V112" s="50"/>
      <c r="W112" s="50"/>
      <c r="X112" s="50"/>
      <c r="Y112" s="50"/>
      <c r="Z112" s="50"/>
    </row>
    <row r="113" spans="1:26" ht="15.75" customHeight="1">
      <c r="A113" s="1306" t="s">
        <v>5665</v>
      </c>
      <c r="B113" s="1307"/>
      <c r="C113" s="1285"/>
      <c r="D113" s="995"/>
      <c r="E113" s="1250"/>
      <c r="F113" s="996"/>
      <c r="G113" s="996"/>
      <c r="H113" s="997"/>
      <c r="I113" s="1003"/>
      <c r="J113" s="1003"/>
      <c r="K113" s="1003"/>
      <c r="L113" s="1003"/>
      <c r="M113" s="1004"/>
      <c r="N113" s="6"/>
      <c r="O113" s="50"/>
      <c r="P113" s="50"/>
      <c r="Q113" s="50"/>
      <c r="R113" s="50"/>
      <c r="S113" s="50"/>
      <c r="T113" s="50"/>
      <c r="U113" s="50"/>
      <c r="V113" s="50"/>
      <c r="W113" s="50"/>
      <c r="X113" s="50"/>
      <c r="Y113" s="50"/>
      <c r="Z113" s="50"/>
    </row>
    <row r="114" spans="1:26" ht="42.75" customHeight="1">
      <c r="A114" s="1308" t="s">
        <v>444</v>
      </c>
      <c r="B114" s="1309" t="s">
        <v>448</v>
      </c>
      <c r="C114" s="1284" t="s">
        <v>445</v>
      </c>
      <c r="D114" s="995" t="str">
        <f t="shared" ref="D114:D115" si="37">CONCATENATE("Generator de curent ",B114," ",C114," Konner &amp; Sohnen - ",A114)</f>
        <v>Generator de curent 9 KW diesel - Heavy Duty -  Konner &amp; Sohnen - KS-13-1DEW-1/3-ATSR</v>
      </c>
      <c r="E114" s="1255" t="s">
        <v>5644</v>
      </c>
      <c r="F114" s="996">
        <f>G114*0.82</f>
        <v>11431.064836516234</v>
      </c>
      <c r="G114" s="996">
        <f>H114/1.19</f>
        <v>13940.322971361262</v>
      </c>
      <c r="H114" s="997">
        <v>16588.9843359199</v>
      </c>
      <c r="I114" s="1003"/>
      <c r="J114" s="1003"/>
      <c r="K114" s="1003"/>
      <c r="L114" s="1003"/>
      <c r="M114" s="1004"/>
      <c r="N114" s="6"/>
      <c r="O114" s="50"/>
      <c r="P114" s="50"/>
      <c r="Q114" s="50"/>
      <c r="R114" s="50"/>
      <c r="S114" s="50"/>
      <c r="T114" s="50"/>
      <c r="U114" s="50"/>
      <c r="V114" s="50"/>
      <c r="W114" s="50"/>
      <c r="X114" s="50"/>
      <c r="Y114" s="50"/>
      <c r="Z114" s="50"/>
    </row>
    <row r="115" spans="1:26" ht="42.75" customHeight="1">
      <c r="A115" s="1310" t="s">
        <v>446</v>
      </c>
      <c r="B115" s="1309" t="s">
        <v>448</v>
      </c>
      <c r="C115" s="1284" t="s">
        <v>427</v>
      </c>
      <c r="D115" s="998" t="str">
        <f t="shared" si="37"/>
        <v>Generator de curent 9 KW diesel - Heavy Duty - insonorizat - Konner &amp; Sohnen - KS-13-2DEW-1/3-ATSR-Silent</v>
      </c>
      <c r="E115" s="1254" t="s">
        <v>5645</v>
      </c>
      <c r="F115" s="996">
        <f>G115*0.82</f>
        <v>12842.394528042409</v>
      </c>
      <c r="G115" s="996">
        <f t="shared" ref="G115:G125" si="38">H115/1.19</f>
        <v>15661.456741515134</v>
      </c>
      <c r="H115" s="997">
        <v>18637.133522403008</v>
      </c>
      <c r="I115" s="1003"/>
      <c r="J115" s="1003"/>
      <c r="K115" s="1003"/>
      <c r="L115" s="1003"/>
      <c r="M115" s="1004"/>
      <c r="N115" s="6"/>
      <c r="O115" s="50"/>
      <c r="P115" s="50"/>
      <c r="Q115" s="50"/>
      <c r="R115" s="50"/>
      <c r="S115" s="50"/>
      <c r="T115" s="50"/>
      <c r="U115" s="50"/>
      <c r="V115" s="50"/>
      <c r="W115" s="50"/>
      <c r="X115" s="50"/>
      <c r="Y115" s="50"/>
      <c r="Z115" s="50"/>
    </row>
    <row r="116" spans="1:26" ht="15.75" customHeight="1">
      <c r="A116" s="1308"/>
      <c r="B116" s="1309"/>
      <c r="C116" s="1283"/>
      <c r="D116" s="995"/>
      <c r="E116" s="1250"/>
      <c r="F116" s="996"/>
      <c r="G116" s="996"/>
      <c r="H116" s="997"/>
      <c r="I116" s="1003"/>
      <c r="J116" s="1003"/>
      <c r="K116" s="1003"/>
      <c r="L116" s="1003"/>
      <c r="M116" s="1004"/>
      <c r="N116" s="6"/>
      <c r="O116" s="50"/>
      <c r="P116" s="50"/>
      <c r="Q116" s="50"/>
      <c r="R116" s="50"/>
      <c r="S116" s="50"/>
      <c r="T116" s="50"/>
      <c r="U116" s="50"/>
      <c r="V116" s="50"/>
      <c r="W116" s="50"/>
      <c r="X116" s="50"/>
      <c r="Y116" s="50"/>
      <c r="Z116" s="50"/>
    </row>
    <row r="117" spans="1:26" ht="15.75" customHeight="1">
      <c r="A117" s="1306" t="s">
        <v>447</v>
      </c>
      <c r="B117" s="1307"/>
      <c r="C117" s="1285"/>
      <c r="D117" s="995"/>
      <c r="E117" s="1250"/>
      <c r="F117" s="996"/>
      <c r="G117" s="996"/>
      <c r="H117" s="997"/>
      <c r="I117" s="1003"/>
      <c r="J117" s="1003"/>
      <c r="K117" s="1003"/>
      <c r="L117" s="1003"/>
      <c r="M117" s="1004"/>
      <c r="N117" s="6"/>
      <c r="O117" s="50"/>
      <c r="P117" s="50"/>
      <c r="Q117" s="50"/>
      <c r="R117" s="50"/>
      <c r="S117" s="50"/>
      <c r="T117" s="50"/>
      <c r="U117" s="50"/>
      <c r="V117" s="50"/>
      <c r="W117" s="50"/>
      <c r="X117" s="50"/>
      <c r="Y117" s="50"/>
      <c r="Z117" s="50"/>
    </row>
    <row r="118" spans="1:26" ht="42.75" customHeight="1">
      <c r="A118" s="1308" t="s">
        <v>8869</v>
      </c>
      <c r="B118" s="1309" t="s">
        <v>448</v>
      </c>
      <c r="C118" s="1284" t="s">
        <v>427</v>
      </c>
      <c r="D118" s="995" t="str">
        <f>CONCATENATE("Generator de curent ",B118," ",C118," Konner &amp; Sohnen - ",A118)</f>
        <v>Generator de curent 9 KW diesel - Heavy Duty - insonorizat - Konner &amp; Sohnen - KS-13-2DEW-ATSR-Silent</v>
      </c>
      <c r="E118" s="1256" t="s">
        <v>5646</v>
      </c>
      <c r="F118" s="996">
        <f>G118*0.82</f>
        <v>13548.059373805492</v>
      </c>
      <c r="G118" s="996">
        <f t="shared" si="38"/>
        <v>16522.023626592065</v>
      </c>
      <c r="H118" s="997">
        <v>19661.208115644557</v>
      </c>
      <c r="I118" s="1003"/>
      <c r="J118" s="1003"/>
      <c r="K118" s="1003"/>
      <c r="L118" s="1003"/>
      <c r="M118" s="1004"/>
      <c r="N118" s="6"/>
      <c r="O118" s="50"/>
      <c r="P118" s="50"/>
      <c r="Q118" s="50"/>
      <c r="R118" s="50"/>
      <c r="S118" s="50"/>
      <c r="T118" s="50"/>
      <c r="U118" s="50"/>
      <c r="V118" s="50"/>
      <c r="W118" s="50"/>
      <c r="X118" s="50"/>
      <c r="Y118" s="50"/>
      <c r="Z118" s="50"/>
    </row>
    <row r="119" spans="1:26" ht="15.75" customHeight="1">
      <c r="A119" s="1308"/>
      <c r="B119" s="1309"/>
      <c r="C119" s="1283"/>
      <c r="D119" s="995"/>
      <c r="E119" s="1250"/>
      <c r="F119" s="996"/>
      <c r="G119" s="996"/>
      <c r="H119" s="997"/>
      <c r="I119" s="1003"/>
      <c r="J119" s="1003"/>
      <c r="K119" s="1003"/>
      <c r="L119" s="1003"/>
      <c r="M119" s="1004"/>
      <c r="N119" s="6"/>
      <c r="O119" s="50"/>
      <c r="P119" s="50"/>
      <c r="Q119" s="50"/>
      <c r="R119" s="50"/>
      <c r="S119" s="50"/>
      <c r="T119" s="50"/>
      <c r="U119" s="50"/>
      <c r="V119" s="50"/>
      <c r="W119" s="50"/>
      <c r="X119" s="50"/>
      <c r="Y119" s="50"/>
      <c r="Z119" s="50"/>
    </row>
    <row r="120" spans="1:26" ht="15.75" customHeight="1">
      <c r="A120" s="1306" t="s">
        <v>449</v>
      </c>
      <c r="B120" s="1307"/>
      <c r="C120" s="1285"/>
      <c r="D120" s="995"/>
      <c r="E120" s="1250"/>
      <c r="F120" s="996"/>
      <c r="G120" s="996"/>
      <c r="H120" s="997"/>
      <c r="I120" s="1003"/>
      <c r="J120" s="1003"/>
      <c r="K120" s="1003"/>
      <c r="L120" s="1003"/>
      <c r="M120" s="1004"/>
      <c r="N120" s="6"/>
      <c r="O120" s="50"/>
      <c r="P120" s="50"/>
      <c r="Q120" s="50"/>
      <c r="R120" s="50"/>
      <c r="S120" s="50"/>
      <c r="T120" s="50"/>
      <c r="U120" s="50"/>
      <c r="V120" s="50"/>
      <c r="W120" s="50"/>
      <c r="X120" s="50"/>
      <c r="Y120" s="50"/>
      <c r="Z120" s="50"/>
    </row>
    <row r="121" spans="1:26" ht="42.75" customHeight="1">
      <c r="A121" s="1308" t="s">
        <v>450</v>
      </c>
      <c r="B121" s="1309" t="s">
        <v>451</v>
      </c>
      <c r="C121" s="1284" t="s">
        <v>445</v>
      </c>
      <c r="D121" s="995" t="str">
        <f t="shared" ref="D121:D122" si="39">CONCATENATE("Generator de curent ",B121," ",C121," Konner &amp; Sohnen - ",A121)</f>
        <v>Generator de curent 11 KW diesel - Heavy Duty -  Konner &amp; Sohnen - KS-14-1DE-ATSR</v>
      </c>
      <c r="E121" s="1255" t="s">
        <v>452</v>
      </c>
      <c r="F121" s="996">
        <f>G121*0.82</f>
        <v>11431.064836516234</v>
      </c>
      <c r="G121" s="996">
        <f t="shared" si="38"/>
        <v>13940.322971361262</v>
      </c>
      <c r="H121" s="997">
        <v>16588.9843359199</v>
      </c>
      <c r="I121" s="1003"/>
      <c r="J121" s="1003"/>
      <c r="K121" s="1003"/>
      <c r="L121" s="1003"/>
      <c r="M121" s="1004"/>
      <c r="N121" s="6"/>
      <c r="O121" s="50"/>
      <c r="P121" s="50"/>
      <c r="Q121" s="50"/>
      <c r="R121" s="50"/>
      <c r="S121" s="50"/>
      <c r="T121" s="50"/>
      <c r="U121" s="50"/>
      <c r="V121" s="50"/>
      <c r="W121" s="50"/>
      <c r="X121" s="50"/>
      <c r="Y121" s="50"/>
      <c r="Z121" s="50"/>
    </row>
    <row r="122" spans="1:26" ht="42.75" customHeight="1">
      <c r="A122" s="1308" t="s">
        <v>453</v>
      </c>
      <c r="B122" s="1309" t="s">
        <v>451</v>
      </c>
      <c r="C122" s="1284" t="s">
        <v>427</v>
      </c>
      <c r="D122" s="995" t="str">
        <f t="shared" si="39"/>
        <v>Generator de curent 11 KW diesel - Heavy Duty - insonorizat - Konner &amp; Sohnen - KS-14-2DE-ATSR-Silent</v>
      </c>
      <c r="E122" s="1254" t="s">
        <v>5643</v>
      </c>
      <c r="F122" s="996">
        <f t="shared" ref="F122:F125" si="40">G122*0.82</f>
        <v>12842.394528042409</v>
      </c>
      <c r="G122" s="996">
        <f t="shared" si="38"/>
        <v>15661.456741515134</v>
      </c>
      <c r="H122" s="997">
        <v>18637.133522403008</v>
      </c>
      <c r="I122" s="1003"/>
      <c r="J122" s="1003"/>
      <c r="K122" s="1003"/>
      <c r="L122" s="1003"/>
      <c r="M122" s="1004"/>
      <c r="N122" s="6"/>
      <c r="O122" s="50"/>
      <c r="P122" s="50"/>
      <c r="Q122" s="50"/>
      <c r="R122" s="50"/>
      <c r="S122" s="50"/>
      <c r="T122" s="50"/>
      <c r="U122" s="50"/>
      <c r="V122" s="50"/>
      <c r="W122" s="50"/>
      <c r="X122" s="50"/>
      <c r="Y122" s="50"/>
      <c r="Z122" s="50"/>
    </row>
    <row r="123" spans="1:26" ht="15.75" customHeight="1">
      <c r="A123" s="1308"/>
      <c r="B123" s="1309"/>
      <c r="C123" s="1283"/>
      <c r="D123" s="995"/>
      <c r="E123" s="1250"/>
      <c r="F123" s="996"/>
      <c r="G123" s="996"/>
      <c r="H123" s="997"/>
      <c r="I123" s="1003"/>
      <c r="J123" s="1003"/>
      <c r="K123" s="1003"/>
      <c r="L123" s="1003"/>
      <c r="M123" s="1004"/>
      <c r="N123" s="6"/>
      <c r="O123" s="50"/>
      <c r="P123" s="50"/>
      <c r="Q123" s="50"/>
      <c r="R123" s="50"/>
      <c r="S123" s="50"/>
      <c r="T123" s="50"/>
      <c r="U123" s="50"/>
      <c r="V123" s="50"/>
      <c r="W123" s="50"/>
      <c r="X123" s="50"/>
      <c r="Y123" s="50"/>
      <c r="Z123" s="50"/>
    </row>
    <row r="124" spans="1:26" ht="15.75" customHeight="1">
      <c r="A124" s="1306" t="s">
        <v>5666</v>
      </c>
      <c r="B124" s="1307"/>
      <c r="C124" s="1285"/>
      <c r="D124" s="995"/>
      <c r="E124" s="1250"/>
      <c r="F124" s="996"/>
      <c r="G124" s="996"/>
      <c r="H124" s="997"/>
      <c r="I124" s="1003"/>
      <c r="J124" s="1003"/>
      <c r="K124" s="1003"/>
      <c r="L124" s="1003"/>
      <c r="M124" s="1004"/>
      <c r="N124" s="6"/>
      <c r="O124" s="50"/>
      <c r="P124" s="50"/>
      <c r="Q124" s="50"/>
      <c r="R124" s="50"/>
      <c r="S124" s="50"/>
      <c r="T124" s="50"/>
      <c r="U124" s="50"/>
      <c r="V124" s="50"/>
      <c r="W124" s="50"/>
      <c r="X124" s="50"/>
      <c r="Y124" s="50"/>
      <c r="Z124" s="50"/>
    </row>
    <row r="125" spans="1:26" ht="42.75" customHeight="1">
      <c r="A125" s="1308" t="s">
        <v>454</v>
      </c>
      <c r="B125" s="1309" t="s">
        <v>451</v>
      </c>
      <c r="C125" s="1284" t="s">
        <v>455</v>
      </c>
      <c r="D125" s="998" t="str">
        <f>CONCATENATE("Generator de curent ",B125," ",C125,"Konner &amp; Sohnnen - ",A125)</f>
        <v>Generator de curent 11 KW diesel - Heavy Duty - insonorizat - Konner &amp; Sohnnen - KS-14-2DE-1/3-ATSR-Silent</v>
      </c>
      <c r="E125" s="1254" t="s">
        <v>5647</v>
      </c>
      <c r="F125" s="996">
        <f t="shared" si="40"/>
        <v>13548.059373805492</v>
      </c>
      <c r="G125" s="996">
        <f t="shared" si="38"/>
        <v>16522.023626592065</v>
      </c>
      <c r="H125" s="997">
        <v>19661.208115644557</v>
      </c>
      <c r="I125" s="1003"/>
      <c r="J125" s="1003"/>
      <c r="K125" s="1003"/>
      <c r="L125" s="1003"/>
      <c r="M125" s="1004"/>
      <c r="N125" s="6"/>
      <c r="O125" s="50"/>
      <c r="P125" s="50"/>
      <c r="Q125" s="50"/>
      <c r="R125" s="50"/>
      <c r="S125" s="50"/>
      <c r="T125" s="50"/>
      <c r="U125" s="50"/>
      <c r="V125" s="50"/>
      <c r="W125" s="50"/>
      <c r="X125" s="50"/>
      <c r="Y125" s="50"/>
      <c r="Z125" s="50"/>
    </row>
    <row r="126" spans="1:26" ht="15.75" customHeight="1">
      <c r="A126" s="1002"/>
      <c r="B126" s="994"/>
      <c r="C126" s="1283"/>
      <c r="D126" s="995"/>
      <c r="E126" s="1250"/>
      <c r="F126" s="996"/>
      <c r="G126" s="996"/>
      <c r="H126" s="997"/>
      <c r="I126" s="1003"/>
      <c r="J126" s="1003"/>
      <c r="K126" s="1003"/>
      <c r="L126" s="1003"/>
      <c r="M126" s="1004"/>
      <c r="N126" s="6"/>
      <c r="O126" s="50"/>
      <c r="P126" s="50"/>
      <c r="Q126" s="50"/>
      <c r="R126" s="50"/>
      <c r="S126" s="50"/>
      <c r="T126" s="50"/>
      <c r="U126" s="50"/>
      <c r="V126" s="50"/>
      <c r="W126" s="50"/>
      <c r="X126" s="50"/>
      <c r="Y126" s="50"/>
      <c r="Z126" s="50"/>
    </row>
    <row r="127" spans="1:26" ht="15.75" customHeight="1">
      <c r="A127" s="1006" t="s">
        <v>456</v>
      </c>
      <c r="B127" s="999"/>
      <c r="C127" s="1285"/>
      <c r="D127" s="995"/>
      <c r="E127" s="1250"/>
      <c r="F127" s="996"/>
      <c r="G127" s="996"/>
      <c r="H127" s="997"/>
      <c r="I127" s="1003"/>
      <c r="J127" s="1003"/>
      <c r="K127" s="1003"/>
      <c r="L127" s="1003"/>
      <c r="M127" s="1004"/>
      <c r="N127" s="6"/>
      <c r="O127" s="50"/>
      <c r="P127" s="50"/>
      <c r="Q127" s="50"/>
      <c r="R127" s="50"/>
      <c r="S127" s="50"/>
      <c r="T127" s="50"/>
      <c r="U127" s="50"/>
      <c r="V127" s="50"/>
      <c r="W127" s="50"/>
      <c r="X127" s="50"/>
      <c r="Y127" s="50"/>
      <c r="Z127" s="50"/>
    </row>
    <row r="128" spans="1:26" ht="15.75" customHeight="1" thickBot="1">
      <c r="A128" s="1007" t="s">
        <v>457</v>
      </c>
      <c r="B128" s="1008" t="s">
        <v>71</v>
      </c>
      <c r="C128" s="1286" t="s">
        <v>71</v>
      </c>
      <c r="D128" s="1009" t="s">
        <v>458</v>
      </c>
      <c r="E128" s="1257" t="s">
        <v>459</v>
      </c>
      <c r="F128" s="1010">
        <f>G128*0.82</f>
        <v>95.092436974789905</v>
      </c>
      <c r="G128" s="1010">
        <f>H128/1.19</f>
        <v>115.96638655462185</v>
      </c>
      <c r="H128" s="1011">
        <v>138</v>
      </c>
      <c r="I128" s="1012"/>
      <c r="J128" s="1012"/>
      <c r="K128" s="1012"/>
      <c r="L128" s="1012"/>
      <c r="M128" s="1013"/>
      <c r="N128" s="6"/>
      <c r="O128" s="50"/>
      <c r="P128" s="50"/>
      <c r="Q128" s="50"/>
      <c r="R128" s="50"/>
      <c r="S128" s="50"/>
      <c r="T128" s="50"/>
      <c r="U128" s="50"/>
      <c r="V128" s="50"/>
      <c r="W128" s="50"/>
      <c r="X128" s="50"/>
      <c r="Y128" s="50"/>
      <c r="Z128" s="50"/>
    </row>
    <row r="129" spans="1:26" ht="15.75" customHeight="1" thickBot="1">
      <c r="A129" s="70"/>
      <c r="B129" s="6"/>
      <c r="C129" s="1272"/>
      <c r="D129" s="51"/>
      <c r="E129" s="1230"/>
      <c r="F129" s="524"/>
      <c r="G129" s="524"/>
      <c r="H129" s="520"/>
      <c r="I129" s="6"/>
      <c r="J129" s="6"/>
      <c r="K129" s="6"/>
      <c r="L129" s="6"/>
      <c r="M129" s="6"/>
      <c r="N129" s="6"/>
      <c r="O129" s="50"/>
      <c r="P129" s="50"/>
      <c r="Q129" s="50"/>
      <c r="R129" s="50"/>
      <c r="S129" s="50"/>
      <c r="T129" s="50"/>
      <c r="U129" s="50"/>
      <c r="V129" s="50"/>
      <c r="W129" s="50"/>
      <c r="X129" s="50"/>
      <c r="Y129" s="50"/>
      <c r="Z129" s="50"/>
    </row>
    <row r="130" spans="1:26" ht="84.95" customHeight="1">
      <c r="A130" s="2258" t="s">
        <v>5555</v>
      </c>
      <c r="B130" s="2259"/>
      <c r="C130" s="2259"/>
      <c r="D130" s="2259"/>
      <c r="E130" s="2259"/>
      <c r="F130" s="2259"/>
      <c r="G130" s="2259"/>
      <c r="H130" s="2260"/>
      <c r="I130" s="1018"/>
      <c r="J130" s="1018"/>
      <c r="K130" s="1018"/>
      <c r="L130" s="1018"/>
      <c r="M130" s="1019"/>
      <c r="N130" s="6"/>
      <c r="O130" s="50"/>
      <c r="P130" s="50"/>
      <c r="Q130" s="50"/>
      <c r="R130" s="50"/>
      <c r="S130" s="50"/>
      <c r="T130" s="50"/>
      <c r="U130" s="50"/>
      <c r="V130" s="50"/>
      <c r="W130" s="50"/>
      <c r="X130" s="50"/>
      <c r="Y130" s="50"/>
      <c r="Z130" s="50"/>
    </row>
    <row r="131" spans="1:26" ht="15.75" customHeight="1">
      <c r="A131" s="1020" t="s">
        <v>477</v>
      </c>
      <c r="B131" s="1014" t="s">
        <v>478</v>
      </c>
      <c r="C131" s="1287" t="s">
        <v>479</v>
      </c>
      <c r="D131" s="1015" t="s">
        <v>480</v>
      </c>
      <c r="E131" s="1258" t="s">
        <v>481</v>
      </c>
      <c r="F131" s="1016">
        <f>G131*0.82</f>
        <v>683.26812919679003</v>
      </c>
      <c r="G131" s="1016">
        <f>H131/1.19</f>
        <v>833.25381609364649</v>
      </c>
      <c r="H131" s="1017">
        <v>991.57204115143929</v>
      </c>
      <c r="I131" s="1021"/>
      <c r="J131" s="1021"/>
      <c r="K131" s="1021"/>
      <c r="L131" s="1021"/>
      <c r="M131" s="1022"/>
      <c r="N131" s="6"/>
      <c r="O131" s="50"/>
      <c r="P131" s="50"/>
      <c r="Q131" s="50"/>
      <c r="R131" s="50"/>
      <c r="S131" s="50"/>
      <c r="T131" s="50"/>
      <c r="U131" s="50"/>
      <c r="V131" s="50"/>
      <c r="W131" s="50"/>
      <c r="X131" s="50"/>
      <c r="Y131" s="50"/>
      <c r="Z131" s="50"/>
    </row>
    <row r="132" spans="1:26" ht="15.75" customHeight="1">
      <c r="A132" s="1020" t="s">
        <v>482</v>
      </c>
      <c r="B132" s="1014" t="s">
        <v>483</v>
      </c>
      <c r="C132" s="1287" t="s">
        <v>479</v>
      </c>
      <c r="D132" s="1015" t="s">
        <v>484</v>
      </c>
      <c r="E132" s="1258" t="s">
        <v>485</v>
      </c>
      <c r="F132" s="1016">
        <f t="shared" ref="F132:F135" si="41">G132*0.82</f>
        <v>751.66333732459702</v>
      </c>
      <c r="G132" s="1016">
        <f t="shared" ref="G132:G135" si="42">H132/1.19</f>
        <v>916.66260649341109</v>
      </c>
      <c r="H132" s="1017">
        <v>1090.8285017271592</v>
      </c>
      <c r="I132" s="1021"/>
      <c r="J132" s="1021"/>
      <c r="K132" s="1021"/>
      <c r="L132" s="1021"/>
      <c r="M132" s="1022"/>
      <c r="N132" s="6"/>
      <c r="O132" s="50"/>
      <c r="P132" s="50"/>
      <c r="Q132" s="50"/>
      <c r="R132" s="50"/>
      <c r="S132" s="50"/>
      <c r="T132" s="50"/>
      <c r="U132" s="50"/>
      <c r="V132" s="50"/>
      <c r="W132" s="50"/>
      <c r="X132" s="50"/>
      <c r="Y132" s="50"/>
      <c r="Z132" s="50"/>
    </row>
    <row r="133" spans="1:26" ht="15.75" customHeight="1">
      <c r="A133" s="1020"/>
      <c r="B133" s="1014"/>
      <c r="C133" s="1287"/>
      <c r="D133" s="1015"/>
      <c r="E133" s="1258"/>
      <c r="F133" s="1016"/>
      <c r="G133" s="1016"/>
      <c r="H133" s="1017"/>
      <c r="I133" s="1021"/>
      <c r="J133" s="1021"/>
      <c r="K133" s="1021"/>
      <c r="L133" s="1021"/>
      <c r="M133" s="1022"/>
      <c r="N133" s="6"/>
      <c r="O133" s="50"/>
      <c r="P133" s="50"/>
      <c r="Q133" s="50"/>
      <c r="R133" s="50"/>
      <c r="S133" s="50"/>
      <c r="T133" s="50"/>
      <c r="U133" s="50"/>
      <c r="V133" s="50"/>
      <c r="W133" s="50"/>
      <c r="X133" s="50"/>
      <c r="Y133" s="50"/>
      <c r="Z133" s="50"/>
    </row>
    <row r="134" spans="1:26" ht="15.75" customHeight="1">
      <c r="A134" s="1020" t="s">
        <v>486</v>
      </c>
      <c r="B134" s="1014" t="s">
        <v>483</v>
      </c>
      <c r="C134" s="1287" t="s">
        <v>479</v>
      </c>
      <c r="D134" s="1015" t="s">
        <v>487</v>
      </c>
      <c r="E134" s="1258" t="s">
        <v>488</v>
      </c>
      <c r="F134" s="1016">
        <f t="shared" si="41"/>
        <v>1367.2202104748587</v>
      </c>
      <c r="G134" s="1016">
        <f t="shared" si="42"/>
        <v>1667.3417200912911</v>
      </c>
      <c r="H134" s="1017">
        <v>1984.1366469086363</v>
      </c>
      <c r="I134" s="1021"/>
      <c r="J134" s="1021"/>
      <c r="K134" s="1021"/>
      <c r="L134" s="1021"/>
      <c r="M134" s="1022"/>
      <c r="N134" s="6"/>
      <c r="O134" s="50"/>
      <c r="P134" s="50"/>
      <c r="Q134" s="50"/>
      <c r="R134" s="50"/>
      <c r="S134" s="50"/>
      <c r="T134" s="50"/>
      <c r="U134" s="50"/>
      <c r="V134" s="50"/>
      <c r="W134" s="50"/>
      <c r="X134" s="50"/>
      <c r="Y134" s="50"/>
      <c r="Z134" s="50"/>
    </row>
    <row r="135" spans="1:26" ht="15.75" customHeight="1">
      <c r="A135" s="1631" t="s">
        <v>489</v>
      </c>
      <c r="B135" s="1632" t="s">
        <v>483</v>
      </c>
      <c r="C135" s="1633" t="s">
        <v>479</v>
      </c>
      <c r="D135" s="1634" t="s">
        <v>490</v>
      </c>
      <c r="E135" s="1635" t="s">
        <v>491</v>
      </c>
      <c r="F135" s="1016">
        <f t="shared" si="41"/>
        <v>1025.2441698358243</v>
      </c>
      <c r="G135" s="1016">
        <f t="shared" si="42"/>
        <v>1250.2977680924687</v>
      </c>
      <c r="H135" s="1017">
        <v>1487.8543440300377</v>
      </c>
      <c r="I135" s="1021"/>
      <c r="J135" s="1021"/>
      <c r="K135" s="1021"/>
      <c r="L135" s="1021"/>
      <c r="M135" s="1022"/>
      <c r="N135" s="6"/>
      <c r="O135" s="50"/>
      <c r="P135" s="50"/>
      <c r="Q135" s="50"/>
      <c r="R135" s="50"/>
      <c r="S135" s="50"/>
      <c r="T135" s="50"/>
      <c r="U135" s="50"/>
      <c r="V135" s="50"/>
      <c r="W135" s="50"/>
      <c r="X135" s="50"/>
      <c r="Y135" s="50"/>
      <c r="Z135" s="50"/>
    </row>
    <row r="136" spans="1:26" ht="15.75" customHeight="1">
      <c r="A136" s="1631"/>
      <c r="B136" s="1632"/>
      <c r="C136" s="1633"/>
      <c r="D136" s="1634"/>
      <c r="E136" s="1635"/>
      <c r="F136" s="1636"/>
      <c r="G136" s="1636"/>
      <c r="H136" s="1017"/>
      <c r="I136" s="1021"/>
      <c r="J136" s="1021"/>
      <c r="K136" s="1021"/>
      <c r="L136" s="1021"/>
      <c r="M136" s="1022"/>
      <c r="N136" s="6"/>
      <c r="O136" s="50"/>
      <c r="P136" s="50"/>
      <c r="Q136" s="50"/>
      <c r="R136" s="50"/>
      <c r="S136" s="50"/>
      <c r="T136" s="50"/>
      <c r="U136" s="50"/>
      <c r="V136" s="50"/>
      <c r="W136" s="50"/>
      <c r="X136" s="50"/>
      <c r="Y136" s="50"/>
      <c r="Z136" s="50"/>
    </row>
    <row r="137" spans="1:26" ht="15.75" customHeight="1">
      <c r="A137" s="1631" t="s">
        <v>8578</v>
      </c>
      <c r="B137" s="1632"/>
      <c r="C137" s="1633" t="s">
        <v>479</v>
      </c>
      <c r="D137" s="1634"/>
      <c r="E137" s="1635"/>
      <c r="F137" s="1016">
        <f t="shared" ref="F137" si="43">G137*0.82</f>
        <v>2393.1483323919606</v>
      </c>
      <c r="G137" s="1016">
        <f t="shared" ref="G137" si="44">H137/1.19</f>
        <v>2918.473576087757</v>
      </c>
      <c r="H137" s="1017">
        <v>3472.9835555444306</v>
      </c>
      <c r="I137" s="1021"/>
      <c r="J137" s="1021"/>
      <c r="K137" s="1021"/>
      <c r="L137" s="1021"/>
      <c r="M137" s="1022"/>
      <c r="N137" s="6"/>
      <c r="O137" s="50"/>
      <c r="P137" s="50"/>
      <c r="Q137" s="50"/>
      <c r="R137" s="50"/>
      <c r="S137" s="50"/>
      <c r="T137" s="50"/>
      <c r="U137" s="50"/>
      <c r="V137" s="50"/>
      <c r="W137" s="50"/>
      <c r="X137" s="50"/>
      <c r="Y137" s="50"/>
      <c r="Z137" s="50"/>
    </row>
    <row r="138" spans="1:26" ht="15.75" customHeight="1" thickBot="1">
      <c r="A138" s="1023" t="s">
        <v>8579</v>
      </c>
      <c r="B138" s="1024"/>
      <c r="C138" s="1288" t="s">
        <v>479</v>
      </c>
      <c r="D138" s="1025"/>
      <c r="E138" s="1259"/>
      <c r="F138" s="1026">
        <f>G138*0.82</f>
        <v>1162.0345860914381</v>
      </c>
      <c r="G138" s="1026">
        <f>H138/1.19</f>
        <v>1417.1153488919977</v>
      </c>
      <c r="H138" s="1026">
        <v>1686.367265181477</v>
      </c>
      <c r="I138" s="1027"/>
      <c r="J138" s="1027"/>
      <c r="K138" s="1027"/>
      <c r="L138" s="1027"/>
      <c r="M138" s="1028"/>
      <c r="N138" s="6"/>
      <c r="O138" s="50"/>
      <c r="P138" s="50"/>
      <c r="Q138" s="50"/>
      <c r="R138" s="50"/>
      <c r="S138" s="50"/>
      <c r="T138" s="50"/>
      <c r="U138" s="50"/>
      <c r="V138" s="50"/>
      <c r="W138" s="50"/>
      <c r="X138" s="50"/>
      <c r="Y138" s="50"/>
      <c r="Z138" s="50"/>
    </row>
    <row r="139" spans="1:26" ht="15.75" customHeight="1">
      <c r="A139" s="70"/>
      <c r="B139" s="6"/>
      <c r="C139" s="1272"/>
      <c r="D139" s="51"/>
      <c r="E139" s="1230"/>
      <c r="F139" s="524"/>
      <c r="G139" s="524"/>
      <c r="H139" s="520"/>
      <c r="I139" s="6"/>
      <c r="J139" s="6"/>
      <c r="K139" s="6"/>
      <c r="L139" s="6"/>
      <c r="M139" s="6"/>
      <c r="N139" s="6"/>
      <c r="O139" s="50"/>
      <c r="P139" s="50"/>
      <c r="Q139" s="50"/>
      <c r="R139" s="50"/>
      <c r="S139" s="50"/>
      <c r="T139" s="50"/>
      <c r="U139" s="50"/>
      <c r="V139" s="50"/>
      <c r="W139" s="50"/>
      <c r="X139" s="50"/>
      <c r="Y139" s="50"/>
      <c r="Z139" s="50"/>
    </row>
    <row r="140" spans="1:26" ht="15.75" customHeight="1" thickBot="1">
      <c r="A140" s="70"/>
      <c r="B140" s="6"/>
      <c r="C140" s="1272"/>
      <c r="D140" s="51"/>
      <c r="E140" s="1230"/>
      <c r="F140" s="524"/>
      <c r="G140" s="524"/>
      <c r="H140" s="520"/>
      <c r="I140" s="6"/>
      <c r="J140" s="6"/>
      <c r="K140" s="6"/>
      <c r="L140" s="6"/>
      <c r="M140" s="6"/>
      <c r="N140" s="6"/>
      <c r="O140" s="50"/>
      <c r="P140" s="50"/>
      <c r="Q140" s="50"/>
      <c r="R140" s="50"/>
      <c r="S140" s="50"/>
      <c r="T140" s="50"/>
      <c r="U140" s="50"/>
      <c r="V140" s="50"/>
      <c r="W140" s="50"/>
      <c r="X140" s="50"/>
      <c r="Y140" s="50"/>
      <c r="Z140" s="50"/>
    </row>
    <row r="141" spans="1:26" ht="57" customHeight="1">
      <c r="A141" s="2261" t="s">
        <v>460</v>
      </c>
      <c r="B141" s="2262"/>
      <c r="C141" s="2262"/>
      <c r="D141" s="2262"/>
      <c r="E141" s="2262"/>
      <c r="F141" s="2262"/>
      <c r="G141" s="2262"/>
      <c r="H141" s="2263"/>
      <c r="I141" s="1034"/>
      <c r="J141" s="1034"/>
      <c r="K141" s="1034"/>
      <c r="L141" s="1034"/>
      <c r="M141" s="1035"/>
      <c r="N141" s="6"/>
      <c r="O141" s="50"/>
      <c r="P141" s="50"/>
      <c r="Q141" s="50"/>
      <c r="R141" s="50"/>
      <c r="S141" s="50"/>
      <c r="T141" s="50"/>
      <c r="U141" s="50"/>
      <c r="V141" s="50"/>
      <c r="W141" s="50"/>
      <c r="X141" s="50"/>
      <c r="Y141" s="50"/>
      <c r="Z141" s="50"/>
    </row>
    <row r="142" spans="1:26" ht="15.75" customHeight="1">
      <c r="A142" s="1036" t="s">
        <v>461</v>
      </c>
      <c r="B142" s="1030" t="s">
        <v>71</v>
      </c>
      <c r="C142" s="1289" t="s">
        <v>71</v>
      </c>
      <c r="D142" s="1031" t="str">
        <f>CONCATENATE(E142," Konner &amp; Sohnen ",A142)</f>
        <v>Set Ochelari si Dopuri urechi - pt protectie Konner &amp; Sohnen KS-PRS-1</v>
      </c>
      <c r="E142" s="1260" t="s">
        <v>462</v>
      </c>
      <c r="F142" s="1032">
        <v>2.7741692770736535</v>
      </c>
      <c r="G142" s="1032">
        <f>H142/1.19</f>
        <v>4.2016806722689077</v>
      </c>
      <c r="H142" s="1033">
        <v>5</v>
      </c>
      <c r="I142" s="1037"/>
      <c r="J142" s="1037"/>
      <c r="K142" s="1037"/>
      <c r="L142" s="1037"/>
      <c r="M142" s="1038"/>
      <c r="N142" s="6"/>
      <c r="O142" s="50"/>
      <c r="P142" s="50"/>
      <c r="Q142" s="50"/>
      <c r="R142" s="50"/>
      <c r="S142" s="50"/>
      <c r="T142" s="50"/>
      <c r="U142" s="50"/>
      <c r="V142" s="50"/>
      <c r="W142" s="50"/>
      <c r="X142" s="50"/>
      <c r="Y142" s="50"/>
      <c r="Z142" s="50"/>
    </row>
    <row r="143" spans="1:26" ht="15.75" customHeight="1">
      <c r="A143" s="1036" t="s">
        <v>463</v>
      </c>
      <c r="B143" s="1030" t="s">
        <v>71</v>
      </c>
      <c r="C143" s="1289" t="s">
        <v>71</v>
      </c>
      <c r="D143" s="1031" t="str">
        <f t="shared" ref="D143:D149" si="45">CONCATENATE(E143," ",A143)</f>
        <v>Manusi Marime L KS-GLOVES-L</v>
      </c>
      <c r="E143" s="1260" t="s">
        <v>464</v>
      </c>
      <c r="F143" s="1032">
        <v>15.257931023905092</v>
      </c>
      <c r="G143" s="1032">
        <f t="shared" ref="G143:G149" si="46">H143/1.19</f>
        <v>18.487394957983195</v>
      </c>
      <c r="H143" s="1033">
        <v>22</v>
      </c>
      <c r="I143" s="1037"/>
      <c r="J143" s="1037"/>
      <c r="K143" s="1037"/>
      <c r="L143" s="1037"/>
      <c r="M143" s="1038"/>
      <c r="N143" s="6"/>
      <c r="O143" s="50"/>
      <c r="P143" s="50"/>
      <c r="Q143" s="50"/>
      <c r="R143" s="50"/>
      <c r="S143" s="50"/>
      <c r="T143" s="50"/>
      <c r="U143" s="50"/>
      <c r="V143" s="50"/>
      <c r="W143" s="50"/>
      <c r="X143" s="50"/>
      <c r="Y143" s="50"/>
      <c r="Z143" s="50"/>
    </row>
    <row r="144" spans="1:26" ht="15.75" customHeight="1">
      <c r="A144" s="1036" t="s">
        <v>465</v>
      </c>
      <c r="B144" s="1030" t="s">
        <v>71</v>
      </c>
      <c r="C144" s="1289" t="s">
        <v>71</v>
      </c>
      <c r="D144" s="1031" t="str">
        <f t="shared" si="45"/>
        <v>Canistra 5 litri KS-CAN-5</v>
      </c>
      <c r="E144" s="1260" t="s">
        <v>466</v>
      </c>
      <c r="F144" s="1032">
        <v>13.863910962175581</v>
      </c>
      <c r="G144" s="1032">
        <f t="shared" si="46"/>
        <v>16.775332264232453</v>
      </c>
      <c r="H144" s="1033">
        <f t="shared" ref="H144:H149" si="47">F144*1.21*1.19</f>
        <v>19.962645394436617</v>
      </c>
      <c r="I144" s="1037"/>
      <c r="J144" s="1037"/>
      <c r="K144" s="1037"/>
      <c r="L144" s="1037"/>
      <c r="M144" s="1038"/>
      <c r="N144" s="6"/>
      <c r="O144" s="50"/>
      <c r="P144" s="50"/>
      <c r="Q144" s="50"/>
      <c r="R144" s="50"/>
      <c r="S144" s="50"/>
      <c r="T144" s="50"/>
      <c r="U144" s="50"/>
      <c r="V144" s="50"/>
      <c r="W144" s="50"/>
      <c r="X144" s="50"/>
      <c r="Y144" s="50"/>
      <c r="Z144" s="50"/>
    </row>
    <row r="145" spans="1:26" ht="15.75" customHeight="1">
      <c r="A145" s="1036" t="s">
        <v>467</v>
      </c>
      <c r="B145" s="1030" t="s">
        <v>71</v>
      </c>
      <c r="C145" s="1289" t="s">
        <v>71</v>
      </c>
      <c r="D145" s="1031" t="str">
        <f t="shared" si="45"/>
        <v>Canistra 10 litri KS-CAN-10</v>
      </c>
      <c r="E145" s="1260" t="s">
        <v>468</v>
      </c>
      <c r="F145" s="1032">
        <v>24.273981174394475</v>
      </c>
      <c r="G145" s="1032">
        <f t="shared" si="46"/>
        <v>29.37151722101731</v>
      </c>
      <c r="H145" s="1033">
        <f t="shared" si="47"/>
        <v>34.952105493010599</v>
      </c>
      <c r="I145" s="1037"/>
      <c r="J145" s="1037"/>
      <c r="K145" s="1037"/>
      <c r="L145" s="1037"/>
      <c r="M145" s="1038"/>
      <c r="N145" s="6"/>
      <c r="O145" s="50"/>
      <c r="P145" s="50"/>
      <c r="Q145" s="50"/>
      <c r="R145" s="50"/>
      <c r="S145" s="50"/>
      <c r="T145" s="50"/>
      <c r="U145" s="50"/>
      <c r="V145" s="50"/>
      <c r="W145" s="50"/>
      <c r="X145" s="50"/>
      <c r="Y145" s="50"/>
      <c r="Z145" s="50"/>
    </row>
    <row r="146" spans="1:26" ht="15.75" customHeight="1">
      <c r="A146" s="1036" t="s">
        <v>469</v>
      </c>
      <c r="B146" s="1030" t="s">
        <v>71</v>
      </c>
      <c r="C146" s="1289" t="s">
        <v>71</v>
      </c>
      <c r="D146" s="1031" t="str">
        <f t="shared" si="45"/>
        <v>Husa protectie - pentru seriile KS 2000, KS 3000 KS-COVER10</v>
      </c>
      <c r="E146" s="1260" t="s">
        <v>470</v>
      </c>
      <c r="F146" s="1032">
        <v>34.670180540227989</v>
      </c>
      <c r="G146" s="1032">
        <f t="shared" si="46"/>
        <v>41.950918453675868</v>
      </c>
      <c r="H146" s="1033">
        <f t="shared" si="47"/>
        <v>49.921592959874282</v>
      </c>
      <c r="I146" s="1037"/>
      <c r="J146" s="1037"/>
      <c r="K146" s="1037"/>
      <c r="L146" s="1037"/>
      <c r="M146" s="1038"/>
      <c r="N146" s="6"/>
      <c r="O146" s="50"/>
      <c r="P146" s="50"/>
      <c r="Q146" s="50"/>
      <c r="R146" s="50"/>
      <c r="S146" s="50"/>
      <c r="T146" s="50"/>
      <c r="U146" s="50"/>
      <c r="V146" s="50"/>
      <c r="W146" s="50"/>
      <c r="X146" s="50"/>
      <c r="Y146" s="50"/>
      <c r="Z146" s="50"/>
    </row>
    <row r="147" spans="1:26" ht="15.75" customHeight="1">
      <c r="A147" s="1039" t="s">
        <v>471</v>
      </c>
      <c r="B147" s="1030" t="s">
        <v>71</v>
      </c>
      <c r="C147" s="1289" t="s">
        <v>71</v>
      </c>
      <c r="D147" s="1031" t="str">
        <f t="shared" si="45"/>
        <v>Husa protectie - pentru seriile: KS 6, 7, 8, 9, 10000) KS-COVER20</v>
      </c>
      <c r="E147" s="1260" t="s">
        <v>472</v>
      </c>
      <c r="F147" s="1032">
        <v>41.605603732912122</v>
      </c>
      <c r="G147" s="1032">
        <f t="shared" si="46"/>
        <v>50.342780516823666</v>
      </c>
      <c r="H147" s="1033">
        <f t="shared" si="47"/>
        <v>59.907908815020157</v>
      </c>
      <c r="I147" s="1037"/>
      <c r="J147" s="1037"/>
      <c r="K147" s="1037"/>
      <c r="L147" s="1037"/>
      <c r="M147" s="1038"/>
      <c r="N147" s="6"/>
      <c r="O147" s="50"/>
      <c r="P147" s="50"/>
      <c r="Q147" s="50"/>
      <c r="R147" s="50"/>
      <c r="S147" s="50"/>
      <c r="T147" s="50"/>
      <c r="U147" s="50"/>
      <c r="V147" s="50"/>
      <c r="W147" s="50"/>
      <c r="X147" s="50"/>
      <c r="Y147" s="50"/>
      <c r="Z147" s="50"/>
    </row>
    <row r="148" spans="1:26" ht="15.75" customHeight="1">
      <c r="A148" s="1036" t="s">
        <v>473</v>
      </c>
      <c r="B148" s="1030" t="s">
        <v>71</v>
      </c>
      <c r="C148" s="1289" t="s">
        <v>71</v>
      </c>
      <c r="D148" s="1031" t="str">
        <f t="shared" si="45"/>
        <v>Incarcator acumulator KS-B1A</v>
      </c>
      <c r="E148" s="1260" t="s">
        <v>474</v>
      </c>
      <c r="F148" s="1032">
        <v>41.605603732912101</v>
      </c>
      <c r="G148" s="1032">
        <f t="shared" si="46"/>
        <v>57.983193277310924</v>
      </c>
      <c r="H148" s="1033">
        <v>69</v>
      </c>
      <c r="I148" s="1037"/>
      <c r="J148" s="1037"/>
      <c r="K148" s="1037"/>
      <c r="L148" s="1037"/>
      <c r="M148" s="1038"/>
      <c r="N148" s="6"/>
      <c r="O148" s="50"/>
      <c r="P148" s="50"/>
      <c r="Q148" s="50"/>
      <c r="R148" s="50"/>
      <c r="S148" s="50"/>
      <c r="T148" s="50"/>
      <c r="U148" s="50"/>
      <c r="V148" s="50"/>
      <c r="W148" s="50"/>
      <c r="X148" s="50"/>
      <c r="Y148" s="50"/>
      <c r="Z148" s="50"/>
    </row>
    <row r="149" spans="1:26" ht="15.75" customHeight="1" thickBot="1">
      <c r="A149" s="1040" t="s">
        <v>475</v>
      </c>
      <c r="B149" s="1041" t="s">
        <v>71</v>
      </c>
      <c r="C149" s="1290" t="s">
        <v>71</v>
      </c>
      <c r="D149" s="1042" t="str">
        <f t="shared" si="45"/>
        <v>Ulei 10W-30 - 1 litru KS-10W-30</v>
      </c>
      <c r="E149" s="1261" t="s">
        <v>476</v>
      </c>
      <c r="F149" s="1043">
        <v>22.886896535857645</v>
      </c>
      <c r="G149" s="1032">
        <f t="shared" si="46"/>
        <v>27.693144808387753</v>
      </c>
      <c r="H149" s="1044">
        <f t="shared" si="47"/>
        <v>32.954842321981424</v>
      </c>
      <c r="I149" s="1045"/>
      <c r="J149" s="1045"/>
      <c r="K149" s="1045"/>
      <c r="L149" s="1045"/>
      <c r="M149" s="1046"/>
      <c r="N149" s="6"/>
      <c r="O149" s="50"/>
      <c r="P149" s="50"/>
      <c r="Q149" s="50"/>
      <c r="R149" s="50"/>
      <c r="S149" s="50"/>
      <c r="T149" s="50"/>
      <c r="U149" s="50"/>
      <c r="V149" s="50"/>
      <c r="W149" s="50"/>
      <c r="X149" s="50"/>
      <c r="Y149" s="50"/>
      <c r="Z149" s="50"/>
    </row>
    <row r="150" spans="1:26" ht="15.75" customHeight="1">
      <c r="A150" s="1637"/>
      <c r="B150" s="1638"/>
      <c r="C150" s="1639"/>
      <c r="D150" s="1640"/>
      <c r="E150" s="1641"/>
      <c r="F150" s="1642"/>
      <c r="G150" s="1642"/>
      <c r="H150" s="1643"/>
      <c r="I150" s="1037"/>
      <c r="J150" s="1037"/>
      <c r="K150" s="1037"/>
      <c r="L150" s="1037"/>
      <c r="M150" s="1037"/>
      <c r="N150" s="6"/>
      <c r="O150" s="50"/>
      <c r="P150" s="50"/>
      <c r="Q150" s="50"/>
      <c r="R150" s="50"/>
      <c r="S150" s="50"/>
      <c r="T150" s="50"/>
      <c r="U150" s="50"/>
      <c r="V150" s="50"/>
      <c r="W150" s="50"/>
      <c r="X150" s="50"/>
      <c r="Y150" s="50"/>
      <c r="Z150" s="50"/>
    </row>
    <row r="151" spans="1:26" ht="15.75" customHeight="1">
      <c r="A151" s="1637"/>
      <c r="B151" s="1638"/>
      <c r="C151" s="1639"/>
      <c r="D151" s="1640"/>
      <c r="E151" s="1641"/>
      <c r="F151" s="1642"/>
      <c r="G151" s="1642"/>
      <c r="H151" s="1643"/>
      <c r="I151" s="1037"/>
      <c r="J151" s="1037"/>
      <c r="K151" s="1037"/>
      <c r="L151" s="1037"/>
      <c r="M151" s="1037"/>
      <c r="N151" s="6"/>
      <c r="O151" s="50"/>
      <c r="P151" s="50"/>
      <c r="Q151" s="50"/>
      <c r="R151" s="50"/>
      <c r="S151" s="50"/>
      <c r="T151" s="50"/>
      <c r="U151" s="50"/>
      <c r="V151" s="50"/>
      <c r="W151" s="50"/>
      <c r="X151" s="50"/>
      <c r="Y151" s="50"/>
      <c r="Z151" s="50"/>
    </row>
    <row r="152" spans="1:26" ht="15.75" customHeight="1">
      <c r="A152" s="1644" t="s">
        <v>8580</v>
      </c>
      <c r="B152" s="1645"/>
      <c r="C152" s="1646"/>
      <c r="D152" s="1647" t="s">
        <v>8870</v>
      </c>
      <c r="E152" s="1648"/>
      <c r="F152" s="1649">
        <f>G152*0.82</f>
        <v>115.58790173599351</v>
      </c>
      <c r="G152" s="1032">
        <f t="shared" ref="G152:G157" si="48">H152/1.19</f>
        <v>140.96085577560186</v>
      </c>
      <c r="H152" s="1650">
        <v>167.7434183729662</v>
      </c>
      <c r="I152" s="1037"/>
      <c r="J152" s="1037"/>
      <c r="K152" s="1037"/>
      <c r="L152" s="1037"/>
      <c r="M152" s="1037"/>
      <c r="N152" s="6"/>
      <c r="O152" s="50"/>
      <c r="P152" s="50"/>
      <c r="Q152" s="50"/>
      <c r="R152" s="50"/>
      <c r="S152" s="50"/>
      <c r="T152" s="50"/>
      <c r="U152" s="50"/>
      <c r="V152" s="50"/>
      <c r="W152" s="50"/>
      <c r="X152" s="50"/>
      <c r="Y152" s="50"/>
      <c r="Z152" s="50"/>
    </row>
    <row r="153" spans="1:26" ht="15.75" customHeight="1">
      <c r="A153" s="1644" t="s">
        <v>8581</v>
      </c>
      <c r="B153" s="1645"/>
      <c r="C153" s="1646"/>
      <c r="D153" s="1647" t="s">
        <v>8871</v>
      </c>
      <c r="E153" s="1648"/>
      <c r="F153" s="1649">
        <f t="shared" ref="F153:F157" si="49">G153*0.82</f>
        <v>225.02023474048445</v>
      </c>
      <c r="G153" s="1032">
        <f t="shared" si="48"/>
        <v>274.41492041522497</v>
      </c>
      <c r="H153" s="1650">
        <v>326.55375529411771</v>
      </c>
      <c r="I153" s="1037"/>
      <c r="J153" s="1037"/>
      <c r="K153" s="1037"/>
      <c r="L153" s="1037"/>
      <c r="M153" s="1037"/>
      <c r="N153" s="6"/>
      <c r="O153" s="50"/>
      <c r="P153" s="50"/>
      <c r="Q153" s="50"/>
      <c r="R153" s="50"/>
      <c r="S153" s="50"/>
      <c r="T153" s="50"/>
      <c r="U153" s="50"/>
      <c r="V153" s="50"/>
      <c r="W153" s="50"/>
      <c r="X153" s="50"/>
      <c r="Y153" s="50"/>
      <c r="Z153" s="50"/>
    </row>
    <row r="154" spans="1:26" ht="15.75" customHeight="1">
      <c r="A154" s="1644" t="s">
        <v>8582</v>
      </c>
      <c r="B154" s="1645"/>
      <c r="C154" s="1646"/>
      <c r="D154" s="1647" t="s">
        <v>8872</v>
      </c>
      <c r="E154" s="1648"/>
      <c r="F154" s="1649">
        <f t="shared" si="49"/>
        <v>272.89688042994919</v>
      </c>
      <c r="G154" s="1032">
        <f t="shared" si="48"/>
        <v>332.80107369506004</v>
      </c>
      <c r="H154" s="1650">
        <v>396.03327769712143</v>
      </c>
      <c r="I154" s="1037"/>
      <c r="J154" s="1037"/>
      <c r="K154" s="1037"/>
      <c r="L154" s="1037"/>
      <c r="M154" s="1037"/>
      <c r="N154" s="6"/>
      <c r="O154" s="50"/>
      <c r="P154" s="50"/>
      <c r="Q154" s="50"/>
      <c r="R154" s="50"/>
      <c r="S154" s="50"/>
      <c r="T154" s="50"/>
      <c r="U154" s="50"/>
      <c r="V154" s="50"/>
      <c r="W154" s="50"/>
      <c r="X154" s="50"/>
      <c r="Y154" s="50"/>
      <c r="Z154" s="50"/>
    </row>
    <row r="155" spans="1:26" ht="15.75" customHeight="1">
      <c r="A155" s="1644" t="s">
        <v>8583</v>
      </c>
      <c r="B155" s="1645"/>
      <c r="C155" s="1646"/>
      <c r="D155" s="1647" t="s">
        <v>8873</v>
      </c>
      <c r="E155" s="1648"/>
      <c r="F155" s="1649">
        <f t="shared" si="49"/>
        <v>40.353172795406024</v>
      </c>
      <c r="G155" s="1032">
        <f t="shared" si="48"/>
        <v>49.211186335861008</v>
      </c>
      <c r="H155" s="1650">
        <v>58.561311739674593</v>
      </c>
      <c r="I155" s="1037"/>
      <c r="J155" s="1037"/>
      <c r="K155" s="1037"/>
      <c r="L155" s="1037"/>
      <c r="M155" s="1037"/>
      <c r="N155" s="6"/>
      <c r="O155" s="50"/>
      <c r="P155" s="50"/>
      <c r="Q155" s="50"/>
      <c r="R155" s="50"/>
      <c r="S155" s="50"/>
      <c r="T155" s="50"/>
      <c r="U155" s="50"/>
      <c r="V155" s="50"/>
      <c r="W155" s="50"/>
      <c r="X155" s="50"/>
      <c r="Y155" s="50"/>
      <c r="Z155" s="50"/>
    </row>
    <row r="156" spans="1:26" ht="15.75" customHeight="1">
      <c r="A156" s="1644" t="s">
        <v>8584</v>
      </c>
      <c r="B156" s="1645"/>
      <c r="C156" s="1646"/>
      <c r="D156" s="1647" t="s">
        <v>8874</v>
      </c>
      <c r="E156" s="1648"/>
      <c r="F156" s="1649">
        <f t="shared" si="49"/>
        <v>74.550776859309437</v>
      </c>
      <c r="G156" s="1032">
        <f t="shared" si="48"/>
        <v>90.915581535743215</v>
      </c>
      <c r="H156" s="1650">
        <v>108.18954202753442</v>
      </c>
      <c r="I156" s="1037"/>
      <c r="J156" s="1037"/>
      <c r="K156" s="1037"/>
      <c r="L156" s="1037"/>
      <c r="M156" s="1037"/>
      <c r="N156" s="6"/>
      <c r="O156" s="50"/>
      <c r="P156" s="50"/>
      <c r="Q156" s="50"/>
      <c r="R156" s="50"/>
      <c r="S156" s="50"/>
      <c r="T156" s="50"/>
      <c r="U156" s="50"/>
      <c r="V156" s="50"/>
      <c r="W156" s="50"/>
      <c r="X156" s="50"/>
      <c r="Y156" s="50"/>
      <c r="Z156" s="50"/>
    </row>
    <row r="157" spans="1:26" ht="15.75" customHeight="1">
      <c r="A157" s="1644" t="s">
        <v>8585</v>
      </c>
      <c r="B157" s="1645"/>
      <c r="C157" s="1646"/>
      <c r="D157" s="1647" t="s">
        <v>8875</v>
      </c>
      <c r="E157" s="1648"/>
      <c r="F157" s="1649">
        <f t="shared" si="49"/>
        <v>108.74838092321284</v>
      </c>
      <c r="G157" s="1032">
        <f t="shared" si="48"/>
        <v>132.61997673562541</v>
      </c>
      <c r="H157" s="1650">
        <v>157.81777231539425</v>
      </c>
      <c r="I157" s="1037"/>
      <c r="J157" s="1037"/>
      <c r="K157" s="1037"/>
      <c r="L157" s="1037"/>
      <c r="M157" s="1037"/>
      <c r="N157" s="6"/>
      <c r="O157" s="50"/>
      <c r="P157" s="50"/>
      <c r="Q157" s="50"/>
      <c r="R157" s="50"/>
      <c r="S157" s="50"/>
      <c r="T157" s="50"/>
      <c r="U157" s="50"/>
      <c r="V157" s="50"/>
      <c r="W157" s="50"/>
      <c r="X157" s="50"/>
      <c r="Y157" s="50"/>
      <c r="Z157" s="50"/>
    </row>
    <row r="158" spans="1:26" ht="15.75" customHeight="1" thickBot="1">
      <c r="A158" s="70"/>
      <c r="B158" s="6"/>
      <c r="C158" s="1272"/>
      <c r="D158" s="51"/>
      <c r="E158" s="1230"/>
      <c r="F158" s="524"/>
      <c r="G158" s="524"/>
      <c r="H158" s="520"/>
      <c r="I158" s="6"/>
      <c r="J158" s="6"/>
      <c r="K158" s="6"/>
      <c r="L158" s="6"/>
      <c r="M158" s="6"/>
      <c r="N158" s="6"/>
      <c r="O158" s="50"/>
      <c r="P158" s="50"/>
      <c r="Q158" s="50"/>
      <c r="R158" s="50"/>
      <c r="S158" s="50"/>
      <c r="T158" s="50"/>
      <c r="U158" s="50"/>
      <c r="V158" s="50"/>
      <c r="W158" s="50"/>
      <c r="X158" s="50"/>
      <c r="Y158" s="50"/>
      <c r="Z158" s="50"/>
    </row>
    <row r="159" spans="1:26" ht="84.95" customHeight="1">
      <c r="A159" s="2243" t="s">
        <v>492</v>
      </c>
      <c r="B159" s="2244"/>
      <c r="C159" s="2244"/>
      <c r="D159" s="2244"/>
      <c r="E159" s="2244"/>
      <c r="F159" s="2244"/>
      <c r="G159" s="2244"/>
      <c r="H159" s="2245"/>
      <c r="I159" s="1060"/>
      <c r="J159" s="1060"/>
      <c r="K159" s="1060"/>
      <c r="L159" s="1060"/>
      <c r="M159" s="1061"/>
      <c r="N159" s="6"/>
      <c r="O159" s="50"/>
      <c r="P159" s="50"/>
      <c r="Q159" s="50"/>
      <c r="R159" s="50"/>
      <c r="S159" s="50"/>
      <c r="T159" s="50"/>
      <c r="U159" s="50"/>
      <c r="V159" s="50"/>
      <c r="W159" s="50"/>
      <c r="X159" s="50"/>
      <c r="Y159" s="50"/>
      <c r="Z159" s="50"/>
    </row>
    <row r="160" spans="1:26" ht="15.75" customHeight="1">
      <c r="A160" s="1062" t="s">
        <v>8574</v>
      </c>
      <c r="B160" s="1056" t="s">
        <v>2413</v>
      </c>
      <c r="C160" s="1291"/>
      <c r="D160" s="1057" t="s">
        <v>8575</v>
      </c>
      <c r="E160" s="1262" t="s">
        <v>8576</v>
      </c>
      <c r="F160" s="1058">
        <f>G160*0.82</f>
        <v>316.8435157476257</v>
      </c>
      <c r="G160" s="1058">
        <f>H160/1.19</f>
        <v>386.39453139954355</v>
      </c>
      <c r="H160" s="1059">
        <v>459.80949236545683</v>
      </c>
      <c r="I160" s="1063"/>
      <c r="J160" s="1063"/>
      <c r="K160" s="1063"/>
      <c r="L160" s="1063"/>
      <c r="M160" s="1064"/>
      <c r="N160" s="6"/>
      <c r="O160" s="50"/>
      <c r="P160" s="50"/>
      <c r="Q160" s="50"/>
      <c r="R160" s="50"/>
      <c r="S160" s="50"/>
      <c r="T160" s="50"/>
      <c r="U160" s="50"/>
      <c r="V160" s="50"/>
      <c r="W160" s="50"/>
      <c r="X160" s="50"/>
      <c r="Y160" s="50"/>
      <c r="Z160" s="50"/>
    </row>
    <row r="161" spans="1:26" ht="15.75" customHeight="1">
      <c r="A161" s="1062" t="s">
        <v>967</v>
      </c>
      <c r="B161" s="1056" t="s">
        <v>2413</v>
      </c>
      <c r="C161" s="1291"/>
      <c r="D161" s="1057" t="s">
        <v>2410</v>
      </c>
      <c r="E161" s="1262" t="s">
        <v>8577</v>
      </c>
      <c r="F161" s="1058">
        <f>G161*0.82</f>
        <v>422.69324261208874</v>
      </c>
      <c r="G161" s="1058">
        <f>H161/1.19</f>
        <v>515.47956416108389</v>
      </c>
      <c r="H161" s="1059">
        <v>613.42068135168984</v>
      </c>
      <c r="I161" s="1063"/>
      <c r="J161" s="1063"/>
      <c r="K161" s="1063"/>
      <c r="L161" s="1063"/>
      <c r="M161" s="1064"/>
      <c r="N161" s="6"/>
      <c r="O161" s="50"/>
      <c r="P161" s="50"/>
      <c r="Q161" s="50"/>
      <c r="R161" s="50"/>
      <c r="S161" s="50"/>
      <c r="T161" s="50"/>
      <c r="U161" s="50"/>
      <c r="V161" s="50"/>
      <c r="W161" s="50"/>
      <c r="X161" s="50"/>
      <c r="Y161" s="50"/>
      <c r="Z161" s="50"/>
    </row>
    <row r="162" spans="1:26" ht="15.75" customHeight="1" thickBot="1">
      <c r="A162" s="1065" t="s">
        <v>493</v>
      </c>
      <c r="B162" s="1066" t="s">
        <v>2414</v>
      </c>
      <c r="C162" s="1292"/>
      <c r="D162" s="1067" t="s">
        <v>2411</v>
      </c>
      <c r="E162" s="1263" t="s">
        <v>8573</v>
      </c>
      <c r="F162" s="1263" t="s">
        <v>8573</v>
      </c>
      <c r="G162" s="1263" t="s">
        <v>8573</v>
      </c>
      <c r="H162" s="1263" t="s">
        <v>8573</v>
      </c>
      <c r="I162" s="1068"/>
      <c r="J162" s="1068"/>
      <c r="K162" s="1068"/>
      <c r="L162" s="1068"/>
      <c r="M162" s="1069"/>
      <c r="N162" s="6"/>
      <c r="O162" s="50"/>
      <c r="P162" s="50"/>
      <c r="Q162" s="50"/>
      <c r="R162" s="50"/>
      <c r="S162" s="50"/>
      <c r="T162" s="50"/>
      <c r="U162" s="50"/>
      <c r="V162" s="50"/>
      <c r="W162" s="50"/>
      <c r="X162" s="50"/>
      <c r="Y162" s="50"/>
      <c r="Z162" s="50"/>
    </row>
    <row r="163" spans="1:26" ht="15.75" customHeight="1" thickBot="1">
      <c r="B163" s="242"/>
      <c r="C163" s="1293"/>
      <c r="E163" s="1264"/>
      <c r="F163" s="525"/>
      <c r="G163" s="525"/>
      <c r="H163" s="521"/>
      <c r="I163" s="6"/>
      <c r="J163" s="6"/>
      <c r="K163" s="6"/>
      <c r="L163" s="6"/>
      <c r="M163" s="6"/>
      <c r="N163" s="6"/>
      <c r="O163" s="50"/>
      <c r="P163" s="50"/>
      <c r="Q163" s="50"/>
      <c r="R163" s="50"/>
      <c r="S163" s="50"/>
      <c r="T163" s="50"/>
      <c r="U163" s="50"/>
      <c r="V163" s="50"/>
      <c r="W163" s="50"/>
      <c r="X163" s="50"/>
      <c r="Y163" s="50"/>
      <c r="Z163" s="50"/>
    </row>
    <row r="164" spans="1:26" ht="84.95" customHeight="1">
      <c r="A164" s="2246" t="s">
        <v>494</v>
      </c>
      <c r="B164" s="2247"/>
      <c r="C164" s="2247"/>
      <c r="D164" s="2247"/>
      <c r="E164" s="2247"/>
      <c r="F164" s="2247"/>
      <c r="G164" s="2247"/>
      <c r="H164" s="2248"/>
      <c r="I164" s="1070"/>
      <c r="J164" s="1070"/>
      <c r="K164" s="1070"/>
      <c r="L164" s="1070"/>
      <c r="M164" s="1071"/>
      <c r="N164" s="6"/>
      <c r="O164" s="50"/>
      <c r="P164" s="50"/>
      <c r="Q164" s="50"/>
      <c r="R164" s="50"/>
      <c r="S164" s="50"/>
      <c r="T164" s="50"/>
      <c r="U164" s="50"/>
      <c r="V164" s="50"/>
      <c r="W164" s="50"/>
      <c r="X164" s="50"/>
      <c r="Y164" s="50"/>
      <c r="Z164" s="50"/>
    </row>
    <row r="165" spans="1:26" ht="15.75" customHeight="1">
      <c r="A165" s="1081" t="s">
        <v>5659</v>
      </c>
      <c r="B165" s="1076" t="s">
        <v>5660</v>
      </c>
      <c r="C165" s="1294"/>
      <c r="D165" s="1077" t="s">
        <v>8888</v>
      </c>
      <c r="E165" s="1265"/>
      <c r="F165" s="1078">
        <f>G165*0.82</f>
        <v>1057.7916037988666</v>
      </c>
      <c r="G165" s="1078">
        <f>H165/1.19</f>
        <v>1289.9897607303251</v>
      </c>
      <c r="H165" s="1079">
        <v>1535.0878152690868</v>
      </c>
      <c r="I165" s="1072"/>
      <c r="J165" s="1072"/>
      <c r="K165" s="1072"/>
      <c r="L165" s="1072"/>
      <c r="M165" s="1073"/>
      <c r="N165" s="6"/>
      <c r="O165" s="50"/>
      <c r="P165" s="50"/>
      <c r="Q165" s="50"/>
      <c r="R165" s="50"/>
      <c r="S165" s="50"/>
      <c r="T165" s="50"/>
      <c r="U165" s="50"/>
      <c r="V165" s="50"/>
      <c r="W165" s="50"/>
      <c r="X165" s="50"/>
      <c r="Y165" s="50"/>
      <c r="Z165" s="50"/>
    </row>
    <row r="166" spans="1:26" ht="15.75" customHeight="1">
      <c r="A166" s="1081" t="s">
        <v>5658</v>
      </c>
      <c r="B166" s="1076" t="s">
        <v>2416</v>
      </c>
      <c r="C166" s="1294"/>
      <c r="D166" s="1080" t="str">
        <f>CONCATENATE("Motosapa ",B166," 77cm - ", "Konner &amp; Sohnen - ", A166)</f>
        <v>Motosapa 7CP 77cm - Konner &amp; Sohnen - KS-7HP-850A</v>
      </c>
      <c r="E166" s="1265"/>
      <c r="F166" s="1078">
        <f t="shared" ref="F166:F170" si="50">G166*0.82</f>
        <v>1410.6240266804095</v>
      </c>
      <c r="G166" s="1078">
        <f t="shared" ref="G166:G170" si="51">H166/1.19</f>
        <v>1720.2732032687923</v>
      </c>
      <c r="H166" s="1079">
        <v>2047.1251118898626</v>
      </c>
      <c r="I166" s="1072"/>
      <c r="J166" s="1072"/>
      <c r="K166" s="1072"/>
      <c r="L166" s="1072"/>
      <c r="M166" s="1073"/>
      <c r="N166" s="6"/>
      <c r="O166" s="50"/>
      <c r="P166" s="50"/>
      <c r="Q166" s="50"/>
      <c r="R166" s="50"/>
      <c r="S166" s="50"/>
      <c r="T166" s="50"/>
      <c r="U166" s="50"/>
      <c r="V166" s="50"/>
      <c r="W166" s="50"/>
      <c r="X166" s="50"/>
      <c r="Y166" s="50"/>
      <c r="Z166" s="50"/>
    </row>
    <row r="167" spans="1:26" ht="15.75" customHeight="1">
      <c r="A167" s="1081" t="s">
        <v>495</v>
      </c>
      <c r="B167" s="1076" t="s">
        <v>2416</v>
      </c>
      <c r="C167" s="1294"/>
      <c r="D167" s="1080" t="str">
        <f>CONCATENATE("Motosapa ",B167," 105cm - ", "Konner &amp; Sohnen - ", A167)</f>
        <v>Motosapa 7CP 105cm - Konner &amp; Sohnen - KS-7HP-950A</v>
      </c>
      <c r="E167" s="1265"/>
      <c r="F167" s="1078">
        <f t="shared" si="50"/>
        <v>1692.8899649856437</v>
      </c>
      <c r="G167" s="1078">
        <f t="shared" si="51"/>
        <v>2064.4999572995657</v>
      </c>
      <c r="H167" s="1079">
        <v>2456.7549491864829</v>
      </c>
      <c r="I167" s="1072"/>
      <c r="J167" s="1072"/>
      <c r="K167" s="1072"/>
      <c r="L167" s="1072"/>
      <c r="M167" s="1073"/>
      <c r="N167" s="6"/>
      <c r="O167" s="50"/>
      <c r="P167" s="50"/>
      <c r="Q167" s="50"/>
      <c r="R167" s="50"/>
      <c r="S167" s="50"/>
      <c r="T167" s="50"/>
      <c r="U167" s="50"/>
      <c r="V167" s="50"/>
      <c r="W167" s="50"/>
      <c r="X167" s="50"/>
      <c r="Y167" s="50"/>
      <c r="Z167" s="50"/>
    </row>
    <row r="168" spans="1:26" ht="15.75" customHeight="1">
      <c r="A168" s="1082" t="s">
        <v>968</v>
      </c>
      <c r="B168" s="1076" t="s">
        <v>2416</v>
      </c>
      <c r="C168" s="1294"/>
      <c r="D168" s="1080" t="str">
        <f>CONCATENATE("Motosapa ",B168," 105cm - ", "Konner &amp; Sohnen - ", A168)</f>
        <v>Motosapa 7CP 105cm - Konner &amp; Sohnen - KS-7HP-950S</v>
      </c>
      <c r="E168" s="1265" t="s">
        <v>5648</v>
      </c>
      <c r="F168" s="1078">
        <f t="shared" si="50"/>
        <v>1904.5894187145702</v>
      </c>
      <c r="G168" s="1078">
        <f t="shared" si="51"/>
        <v>2322.6700228226468</v>
      </c>
      <c r="H168" s="1079">
        <v>2763.9773271589497</v>
      </c>
      <c r="I168" s="1072"/>
      <c r="J168" s="1072"/>
      <c r="K168" s="1072"/>
      <c r="L168" s="1072"/>
      <c r="M168" s="1073"/>
      <c r="N168" s="6"/>
      <c r="O168" s="50"/>
      <c r="P168" s="50"/>
      <c r="Q168" s="50"/>
      <c r="R168" s="50"/>
      <c r="S168" s="50"/>
      <c r="T168" s="50"/>
      <c r="U168" s="50"/>
      <c r="V168" s="50"/>
      <c r="W168" s="50"/>
      <c r="X168" s="50"/>
      <c r="Y168" s="50"/>
      <c r="Z168" s="50"/>
    </row>
    <row r="169" spans="1:26" ht="15.75" customHeight="1">
      <c r="A169" s="1082" t="s">
        <v>970</v>
      </c>
      <c r="B169" s="1076" t="s">
        <v>2416</v>
      </c>
      <c r="C169" s="1294"/>
      <c r="D169" s="1080" t="str">
        <f>CONCATENATE("Motosapa ",B169," 103cm - ", "Konner &amp; Sohnen - ", A169)</f>
        <v>Motosapa 7CP 103cm - Konner &amp; Sohnen - KS-7HP-1050SG</v>
      </c>
      <c r="E169" s="1265" t="s">
        <v>969</v>
      </c>
      <c r="F169" s="1078">
        <f t="shared" si="50"/>
        <v>2116.2888724434956</v>
      </c>
      <c r="G169" s="1078">
        <f t="shared" si="51"/>
        <v>2580.8400883457266</v>
      </c>
      <c r="H169" s="1079">
        <v>3071.1997051314142</v>
      </c>
      <c r="I169" s="1072"/>
      <c r="J169" s="1072"/>
      <c r="K169" s="1072"/>
      <c r="L169" s="1072"/>
      <c r="M169" s="1073"/>
      <c r="N169" s="6"/>
      <c r="O169" s="50"/>
      <c r="P169" s="50"/>
      <c r="Q169" s="50"/>
      <c r="R169" s="50"/>
      <c r="S169" s="50"/>
      <c r="T169" s="50"/>
      <c r="U169" s="50"/>
      <c r="V169" s="50"/>
      <c r="W169" s="50"/>
      <c r="X169" s="50"/>
      <c r="Y169" s="50"/>
      <c r="Z169" s="50"/>
    </row>
    <row r="170" spans="1:26" ht="15.75" customHeight="1">
      <c r="A170" s="1081" t="s">
        <v>2412</v>
      </c>
      <c r="B170" s="1076" t="s">
        <v>2417</v>
      </c>
      <c r="C170" s="1294"/>
      <c r="D170" s="1080" t="str">
        <f>CONCATENATE("Motosapa ",B170," 125cm - ", "Konner &amp; Sohnen - ", A170)</f>
        <v>Motosapa 9CP 125cm - Konner &amp; Sohnen - KS-9HP-1350BG-3-400</v>
      </c>
      <c r="E170" s="1265" t="s">
        <v>4310</v>
      </c>
      <c r="F170" s="1078">
        <f t="shared" si="50"/>
        <v>3033.6531719355071</v>
      </c>
      <c r="G170" s="1078">
        <f t="shared" si="51"/>
        <v>3699.5770389457407</v>
      </c>
      <c r="H170" s="1079">
        <v>4402.4966763454313</v>
      </c>
      <c r="I170" s="1072"/>
      <c r="J170" s="1072"/>
      <c r="K170" s="1072"/>
      <c r="L170" s="1072"/>
      <c r="M170" s="1073"/>
      <c r="N170" s="6"/>
      <c r="O170" s="50"/>
      <c r="P170" s="50"/>
      <c r="Q170" s="50"/>
      <c r="R170" s="50"/>
      <c r="S170" s="50"/>
      <c r="T170" s="50"/>
      <c r="U170" s="50"/>
      <c r="V170" s="50"/>
      <c r="W170" s="50"/>
      <c r="X170" s="50"/>
      <c r="Y170" s="50"/>
      <c r="Z170" s="50"/>
    </row>
    <row r="171" spans="1:26" ht="15.75" customHeight="1" thickBot="1">
      <c r="A171" s="1083" t="s">
        <v>4286</v>
      </c>
      <c r="B171" s="1084" t="s">
        <v>2417</v>
      </c>
      <c r="C171" s="1295"/>
      <c r="D171" s="1085" t="str">
        <f>CONCATENATE("Motosapa ",B171," 125cm - ", "Konner &amp; Sohnen - ", A171)</f>
        <v>Motosapa 9CP 125cm - Konner &amp; Sohnen - KS-9HP-1350BG-3-500</v>
      </c>
      <c r="E171" s="1266" t="s">
        <v>4311</v>
      </c>
      <c r="F171" s="1086">
        <f>G171*0.82</f>
        <v>3174.7861410881251</v>
      </c>
      <c r="G171" s="1086">
        <f>H171/1.19</f>
        <v>3871.6904159611286</v>
      </c>
      <c r="H171" s="1087">
        <v>4607.3115949937428</v>
      </c>
      <c r="I171" s="1074"/>
      <c r="J171" s="1074"/>
      <c r="K171" s="1074"/>
      <c r="L171" s="1074"/>
      <c r="M171" s="1075"/>
      <c r="N171" s="6"/>
      <c r="O171" s="50"/>
      <c r="P171" s="50"/>
      <c r="Q171" s="50"/>
      <c r="R171" s="50"/>
      <c r="S171" s="50"/>
      <c r="T171" s="50"/>
      <c r="U171" s="50"/>
      <c r="V171" s="50"/>
      <c r="W171" s="50"/>
      <c r="X171" s="50"/>
      <c r="Y171" s="50"/>
      <c r="Z171" s="50"/>
    </row>
    <row r="172" spans="1:26" ht="15.75" customHeight="1">
      <c r="I172" s="6"/>
      <c r="J172" s="6"/>
      <c r="K172" s="6"/>
      <c r="L172" s="6"/>
      <c r="M172" s="6"/>
      <c r="N172" s="6"/>
      <c r="O172" s="50"/>
      <c r="P172" s="50"/>
      <c r="Q172" s="50"/>
      <c r="R172" s="50"/>
      <c r="S172" s="50"/>
      <c r="T172" s="50"/>
      <c r="U172" s="50"/>
      <c r="V172" s="50"/>
      <c r="W172" s="50"/>
      <c r="X172" s="50"/>
      <c r="Y172" s="50"/>
      <c r="Z172" s="50"/>
    </row>
    <row r="173" spans="1:26" ht="15.75" customHeight="1" thickBot="1">
      <c r="A173" s="241"/>
      <c r="B173" s="242"/>
      <c r="C173" s="1293"/>
      <c r="D173" s="243"/>
      <c r="E173" s="1264"/>
      <c r="F173" s="525"/>
      <c r="G173" s="525"/>
      <c r="H173" s="521"/>
      <c r="I173" s="6"/>
      <c r="J173" s="6"/>
      <c r="K173" s="6"/>
      <c r="L173" s="6"/>
      <c r="M173" s="6"/>
      <c r="N173" s="6"/>
      <c r="O173" s="50"/>
      <c r="P173" s="50"/>
      <c r="Q173" s="50"/>
      <c r="R173" s="50"/>
      <c r="S173" s="50"/>
      <c r="T173" s="50"/>
      <c r="U173" s="50"/>
      <c r="V173" s="50"/>
      <c r="W173" s="50"/>
      <c r="X173" s="50"/>
      <c r="Y173" s="50"/>
      <c r="Z173" s="50"/>
    </row>
    <row r="174" spans="1:26" ht="84.95" customHeight="1">
      <c r="A174" s="2246" t="s">
        <v>8496</v>
      </c>
      <c r="B174" s="2247"/>
      <c r="C174" s="2247"/>
      <c r="D174" s="2247"/>
      <c r="E174" s="2247"/>
      <c r="F174" s="2247"/>
      <c r="G174" s="2247"/>
      <c r="H174" s="2248"/>
      <c r="I174" s="6"/>
      <c r="J174" s="6"/>
      <c r="K174" s="6"/>
      <c r="L174" s="6"/>
      <c r="M174" s="6"/>
      <c r="N174" s="6"/>
      <c r="O174" s="50"/>
      <c r="P174" s="50"/>
      <c r="Q174" s="50"/>
      <c r="R174" s="50"/>
      <c r="S174" s="50"/>
      <c r="T174" s="50"/>
      <c r="U174" s="50"/>
      <c r="V174" s="50"/>
      <c r="W174" s="50"/>
      <c r="X174" s="50"/>
      <c r="Y174" s="50"/>
      <c r="Z174" s="50"/>
    </row>
    <row r="175" spans="1:26" ht="15.75" customHeight="1">
      <c r="A175" s="1607" t="s">
        <v>8468</v>
      </c>
      <c r="B175" s="1607" t="s">
        <v>71</v>
      </c>
      <c r="C175" s="1607" t="s">
        <v>71</v>
      </c>
      <c r="D175" s="1608" t="s">
        <v>8493</v>
      </c>
      <c r="E175" s="1609"/>
      <c r="F175" s="1610">
        <f>G175*0.82</f>
        <v>203.27731092436974</v>
      </c>
      <c r="G175" s="1610">
        <f>H175/1.19</f>
        <v>247.89915966386556</v>
      </c>
      <c r="H175" s="1611">
        <v>295</v>
      </c>
      <c r="I175" s="6"/>
      <c r="J175" s="6"/>
      <c r="K175" s="6"/>
      <c r="L175" s="6"/>
      <c r="M175" s="6"/>
      <c r="N175" s="6"/>
      <c r="O175" s="50"/>
      <c r="P175" s="50"/>
      <c r="Q175" s="50"/>
      <c r="R175" s="50"/>
      <c r="S175" s="50"/>
      <c r="T175" s="50"/>
      <c r="U175" s="50"/>
      <c r="V175" s="50"/>
      <c r="W175" s="50"/>
      <c r="X175" s="50"/>
      <c r="Y175" s="50"/>
      <c r="Z175" s="50"/>
    </row>
    <row r="176" spans="1:26" ht="15.75" customHeight="1">
      <c r="A176" s="1607" t="s">
        <v>8469</v>
      </c>
      <c r="B176" s="1607" t="s">
        <v>71</v>
      </c>
      <c r="C176" s="1607" t="s">
        <v>71</v>
      </c>
      <c r="D176" s="1608" t="s">
        <v>8491</v>
      </c>
      <c r="E176" s="1609"/>
      <c r="F176" s="1610">
        <f t="shared" ref="F176:F190" si="52">G176*0.82</f>
        <v>58.571428571428569</v>
      </c>
      <c r="G176" s="1610">
        <f t="shared" ref="G176:G190" si="53">H176/1.19</f>
        <v>71.428571428571431</v>
      </c>
      <c r="H176" s="1611">
        <v>85</v>
      </c>
      <c r="I176" s="6"/>
      <c r="J176" s="6"/>
      <c r="K176" s="6"/>
      <c r="L176" s="6"/>
      <c r="M176" s="6"/>
      <c r="N176" s="6"/>
      <c r="O176" s="50"/>
      <c r="P176" s="50"/>
      <c r="Q176" s="50"/>
      <c r="R176" s="50"/>
      <c r="S176" s="50"/>
      <c r="T176" s="50"/>
      <c r="U176" s="50"/>
      <c r="V176" s="50"/>
      <c r="W176" s="50"/>
      <c r="X176" s="50"/>
      <c r="Y176" s="50"/>
      <c r="Z176" s="50"/>
    </row>
    <row r="177" spans="1:26" ht="15.75" customHeight="1">
      <c r="A177" s="1607" t="s">
        <v>8470</v>
      </c>
      <c r="B177" s="1607" t="s">
        <v>71</v>
      </c>
      <c r="C177" s="1607" t="s">
        <v>71</v>
      </c>
      <c r="D177" s="1608" t="s">
        <v>8494</v>
      </c>
      <c r="E177" s="1609"/>
      <c r="F177" s="1610">
        <f t="shared" si="52"/>
        <v>285.96638655462186</v>
      </c>
      <c r="G177" s="1610">
        <f t="shared" si="53"/>
        <v>348.73949579831935</v>
      </c>
      <c r="H177" s="1611">
        <v>415</v>
      </c>
      <c r="I177" s="6"/>
      <c r="J177" s="6"/>
      <c r="K177" s="6"/>
      <c r="L177" s="6"/>
      <c r="M177" s="6"/>
      <c r="N177" s="6"/>
      <c r="O177" s="50"/>
      <c r="P177" s="50"/>
      <c r="Q177" s="50"/>
      <c r="R177" s="50"/>
      <c r="S177" s="50"/>
      <c r="T177" s="50"/>
      <c r="U177" s="50"/>
      <c r="V177" s="50"/>
      <c r="W177" s="50"/>
      <c r="X177" s="50"/>
      <c r="Y177" s="50"/>
      <c r="Z177" s="50"/>
    </row>
    <row r="178" spans="1:26" ht="15.75" customHeight="1">
      <c r="A178" s="1607" t="s">
        <v>8471</v>
      </c>
      <c r="B178" s="1607" t="s">
        <v>71</v>
      </c>
      <c r="C178" s="1607" t="s">
        <v>71</v>
      </c>
      <c r="D178" s="1608" t="s">
        <v>8492</v>
      </c>
      <c r="E178" s="1609"/>
      <c r="F178" s="1610">
        <f t="shared" si="52"/>
        <v>81.310924369747895</v>
      </c>
      <c r="G178" s="1610">
        <f t="shared" si="53"/>
        <v>99.159663865546221</v>
      </c>
      <c r="H178" s="1611">
        <v>118</v>
      </c>
      <c r="I178" s="6"/>
      <c r="J178" s="6"/>
      <c r="K178" s="6"/>
      <c r="L178" s="6"/>
      <c r="M178" s="6"/>
      <c r="N178" s="6"/>
      <c r="O178" s="50"/>
      <c r="P178" s="50"/>
      <c r="Q178" s="50"/>
      <c r="R178" s="50"/>
      <c r="S178" s="50"/>
      <c r="T178" s="50"/>
      <c r="U178" s="50"/>
      <c r="V178" s="50"/>
      <c r="W178" s="50"/>
      <c r="X178" s="50"/>
      <c r="Y178" s="50"/>
      <c r="Z178" s="50"/>
    </row>
    <row r="179" spans="1:26" ht="15.75" customHeight="1">
      <c r="A179" s="1607" t="s">
        <v>8472</v>
      </c>
      <c r="B179" s="1607" t="s">
        <v>71</v>
      </c>
      <c r="C179" s="1607" t="s">
        <v>71</v>
      </c>
      <c r="D179" s="1608" t="s">
        <v>8495</v>
      </c>
      <c r="E179" s="1609"/>
      <c r="F179" s="1610">
        <f t="shared" si="52"/>
        <v>146.0840336134454</v>
      </c>
      <c r="G179" s="1610">
        <f t="shared" si="53"/>
        <v>178.1512605042017</v>
      </c>
      <c r="H179" s="1611">
        <v>212</v>
      </c>
      <c r="I179" s="6"/>
      <c r="J179" s="6"/>
      <c r="K179" s="6"/>
      <c r="L179" s="6"/>
      <c r="M179" s="6"/>
      <c r="N179" s="6"/>
      <c r="O179" s="50"/>
      <c r="P179" s="50"/>
      <c r="Q179" s="50"/>
      <c r="R179" s="50"/>
      <c r="S179" s="50"/>
      <c r="T179" s="50"/>
      <c r="U179" s="50"/>
      <c r="V179" s="50"/>
      <c r="W179" s="50"/>
      <c r="X179" s="50"/>
      <c r="Y179" s="50"/>
      <c r="Z179" s="50"/>
    </row>
    <row r="180" spans="1:26" ht="15.75" customHeight="1">
      <c r="A180" s="1607" t="s">
        <v>8473</v>
      </c>
      <c r="B180" s="1607" t="s">
        <v>71</v>
      </c>
      <c r="C180" s="1607" t="s">
        <v>71</v>
      </c>
      <c r="D180" s="1608" t="s">
        <v>8490</v>
      </c>
      <c r="E180" s="1609"/>
      <c r="F180" s="1610">
        <f t="shared" si="52"/>
        <v>88.201680672268907</v>
      </c>
      <c r="G180" s="1610">
        <f t="shared" si="53"/>
        <v>107.56302521008404</v>
      </c>
      <c r="H180" s="1611">
        <v>128</v>
      </c>
      <c r="I180" s="6"/>
      <c r="J180" s="6"/>
      <c r="K180" s="6"/>
      <c r="L180" s="6"/>
      <c r="M180" s="6"/>
      <c r="N180" s="6"/>
      <c r="O180" s="50"/>
      <c r="P180" s="50"/>
      <c r="Q180" s="50"/>
      <c r="R180" s="50"/>
      <c r="S180" s="50"/>
      <c r="T180" s="50"/>
      <c r="U180" s="50"/>
      <c r="V180" s="50"/>
      <c r="W180" s="50"/>
      <c r="X180" s="50"/>
      <c r="Y180" s="50"/>
      <c r="Z180" s="50"/>
    </row>
    <row r="181" spans="1:26" ht="15.75" customHeight="1">
      <c r="A181" s="1607" t="s">
        <v>2270</v>
      </c>
      <c r="B181" s="1607" t="s">
        <v>71</v>
      </c>
      <c r="C181" s="1607" t="s">
        <v>71</v>
      </c>
      <c r="D181" s="1608" t="s">
        <v>8489</v>
      </c>
      <c r="E181" s="1609"/>
      <c r="F181" s="1610">
        <f t="shared" si="52"/>
        <v>81.310924369747895</v>
      </c>
      <c r="G181" s="1610">
        <f t="shared" si="53"/>
        <v>99.159663865546221</v>
      </c>
      <c r="H181" s="1611">
        <v>118</v>
      </c>
      <c r="I181" s="6"/>
      <c r="J181" s="6"/>
      <c r="K181" s="6"/>
      <c r="L181" s="6"/>
      <c r="M181" s="6"/>
      <c r="N181" s="6"/>
      <c r="O181" s="50"/>
      <c r="P181" s="50"/>
      <c r="Q181" s="50"/>
      <c r="R181" s="50"/>
      <c r="S181" s="50"/>
      <c r="T181" s="50"/>
      <c r="U181" s="50"/>
      <c r="V181" s="50"/>
      <c r="W181" s="50"/>
      <c r="X181" s="50"/>
      <c r="Y181" s="50"/>
      <c r="Z181" s="50"/>
    </row>
    <row r="182" spans="1:26" ht="32.1" customHeight="1">
      <c r="A182" s="1607" t="s">
        <v>8474</v>
      </c>
      <c r="B182" s="1607" t="s">
        <v>71</v>
      </c>
      <c r="C182" s="1607" t="s">
        <v>71</v>
      </c>
      <c r="D182" s="1612" t="s">
        <v>8488</v>
      </c>
      <c r="E182" s="1609"/>
      <c r="F182" s="1610">
        <f t="shared" si="52"/>
        <v>181.00768942871261</v>
      </c>
      <c r="G182" s="1610">
        <f t="shared" si="53"/>
        <v>220.74108466916172</v>
      </c>
      <c r="H182" s="1611">
        <v>262.68189075630244</v>
      </c>
      <c r="I182" s="6"/>
      <c r="J182" s="6"/>
      <c r="K182" s="6"/>
      <c r="L182" s="6"/>
      <c r="M182" s="6"/>
      <c r="N182" s="6"/>
      <c r="O182" s="50"/>
      <c r="P182" s="50"/>
      <c r="Q182" s="50"/>
      <c r="R182" s="50"/>
      <c r="S182" s="50"/>
      <c r="T182" s="50"/>
      <c r="U182" s="50"/>
      <c r="V182" s="50"/>
      <c r="W182" s="50"/>
      <c r="X182" s="50"/>
      <c r="Y182" s="50"/>
      <c r="Z182" s="50"/>
    </row>
    <row r="183" spans="1:26" ht="33" customHeight="1">
      <c r="A183" s="1607" t="s">
        <v>8475</v>
      </c>
      <c r="B183" s="1607" t="s">
        <v>71</v>
      </c>
      <c r="C183" s="1607" t="s">
        <v>71</v>
      </c>
      <c r="D183" s="1612" t="s">
        <v>8487</v>
      </c>
      <c r="E183" s="1609"/>
      <c r="F183" s="1610">
        <f t="shared" si="52"/>
        <v>204.65546218487395</v>
      </c>
      <c r="G183" s="1610">
        <f t="shared" si="53"/>
        <v>249.57983193277312</v>
      </c>
      <c r="H183" s="1611">
        <v>297</v>
      </c>
      <c r="I183" s="6"/>
      <c r="J183" s="6"/>
      <c r="K183" s="6"/>
      <c r="L183" s="6"/>
      <c r="M183" s="6"/>
      <c r="N183" s="6"/>
      <c r="O183" s="50"/>
      <c r="P183" s="50"/>
      <c r="Q183" s="50"/>
      <c r="R183" s="50"/>
      <c r="S183" s="50"/>
      <c r="T183" s="50"/>
      <c r="U183" s="50"/>
      <c r="V183" s="50"/>
      <c r="W183" s="50"/>
      <c r="X183" s="50"/>
      <c r="Y183" s="50"/>
      <c r="Z183" s="50"/>
    </row>
    <row r="184" spans="1:26" ht="15.75" customHeight="1">
      <c r="A184" s="1607" t="s">
        <v>8476</v>
      </c>
      <c r="B184" s="1607" t="s">
        <v>71</v>
      </c>
      <c r="C184" s="1607" t="s">
        <v>71</v>
      </c>
      <c r="D184" s="1608" t="s">
        <v>8486</v>
      </c>
      <c r="E184" s="1609"/>
      <c r="F184" s="1610">
        <f t="shared" si="52"/>
        <v>334.85238976489467</v>
      </c>
      <c r="G184" s="1610">
        <f t="shared" si="53"/>
        <v>408.35657288401791</v>
      </c>
      <c r="H184" s="1611">
        <v>485.94432173198129</v>
      </c>
      <c r="I184" s="6"/>
      <c r="J184" s="6"/>
      <c r="K184" s="6"/>
      <c r="L184" s="6"/>
      <c r="M184" s="6"/>
      <c r="N184" s="6"/>
      <c r="O184" s="50"/>
      <c r="P184" s="50"/>
      <c r="Q184" s="50"/>
      <c r="R184" s="50"/>
      <c r="S184" s="50"/>
      <c r="T184" s="50"/>
      <c r="U184" s="50"/>
      <c r="V184" s="50"/>
      <c r="W184" s="50"/>
      <c r="X184" s="50"/>
      <c r="Y184" s="50"/>
      <c r="Z184" s="50"/>
    </row>
    <row r="185" spans="1:26" ht="15.75" customHeight="1">
      <c r="A185" s="1607" t="s">
        <v>8477</v>
      </c>
      <c r="B185" s="1607" t="s">
        <v>71</v>
      </c>
      <c r="C185" s="1607" t="s">
        <v>71</v>
      </c>
      <c r="D185" s="1608" t="s">
        <v>8485</v>
      </c>
      <c r="E185" s="1609"/>
      <c r="F185" s="1610">
        <f t="shared" si="52"/>
        <v>203.96638655462183</v>
      </c>
      <c r="G185" s="1610">
        <f t="shared" si="53"/>
        <v>248.73949579831933</v>
      </c>
      <c r="H185" s="1611">
        <v>296</v>
      </c>
      <c r="I185" s="6"/>
      <c r="J185" s="6"/>
      <c r="K185" s="6"/>
      <c r="L185" s="6"/>
      <c r="M185" s="6"/>
      <c r="N185" s="6"/>
      <c r="O185" s="50"/>
      <c r="P185" s="50"/>
      <c r="Q185" s="50"/>
      <c r="R185" s="50"/>
      <c r="S185" s="50"/>
      <c r="T185" s="50"/>
      <c r="U185" s="50"/>
      <c r="V185" s="50"/>
      <c r="W185" s="50"/>
      <c r="X185" s="50"/>
      <c r="Y185" s="50"/>
      <c r="Z185" s="50"/>
    </row>
    <row r="186" spans="1:26" ht="15.75" customHeight="1">
      <c r="A186" s="1607" t="s">
        <v>8478</v>
      </c>
      <c r="B186" s="1607" t="s">
        <v>71</v>
      </c>
      <c r="C186" s="1607" t="s">
        <v>71</v>
      </c>
      <c r="D186" s="1608" t="s">
        <v>8484</v>
      </c>
      <c r="E186" s="1609"/>
      <c r="F186" s="1610">
        <f t="shared" si="52"/>
        <v>327.31092436974791</v>
      </c>
      <c r="G186" s="1610">
        <f t="shared" si="53"/>
        <v>399.15966386554624</v>
      </c>
      <c r="H186" s="1611">
        <v>475</v>
      </c>
      <c r="I186" s="6"/>
      <c r="J186" s="6"/>
      <c r="K186" s="6"/>
      <c r="L186" s="6"/>
      <c r="M186" s="6"/>
      <c r="N186" s="6"/>
      <c r="O186" s="50"/>
      <c r="P186" s="50"/>
      <c r="Q186" s="50"/>
      <c r="R186" s="50"/>
      <c r="S186" s="50"/>
      <c r="T186" s="50"/>
      <c r="U186" s="50"/>
      <c r="V186" s="50"/>
      <c r="W186" s="50"/>
      <c r="X186" s="50"/>
      <c r="Y186" s="50"/>
      <c r="Z186" s="50"/>
    </row>
    <row r="187" spans="1:26" ht="15.75" customHeight="1">
      <c r="A187" s="1607" t="s">
        <v>8479</v>
      </c>
      <c r="B187" s="1607" t="s">
        <v>71</v>
      </c>
      <c r="C187" s="1607" t="s">
        <v>71</v>
      </c>
      <c r="D187" s="1626" t="s">
        <v>8506</v>
      </c>
      <c r="E187" s="1609"/>
      <c r="F187" s="1610">
        <f t="shared" si="52"/>
        <v>101.98319327731092</v>
      </c>
      <c r="G187" s="1610">
        <f t="shared" si="53"/>
        <v>124.36974789915966</v>
      </c>
      <c r="H187" s="1611">
        <v>148</v>
      </c>
      <c r="I187" s="6"/>
      <c r="J187" s="6"/>
      <c r="K187" s="6"/>
      <c r="L187" s="6"/>
      <c r="M187" s="6"/>
      <c r="N187" s="6"/>
      <c r="O187" s="50"/>
      <c r="P187" s="50"/>
      <c r="Q187" s="50"/>
      <c r="R187" s="50"/>
      <c r="S187" s="50"/>
      <c r="T187" s="50"/>
      <c r="U187" s="50"/>
      <c r="V187" s="50"/>
      <c r="W187" s="50"/>
      <c r="X187" s="50"/>
      <c r="Y187" s="50"/>
      <c r="Z187" s="50"/>
    </row>
    <row r="188" spans="1:26" ht="15.75" customHeight="1">
      <c r="A188" s="1607" t="s">
        <v>2271</v>
      </c>
      <c r="B188" s="1607" t="s">
        <v>71</v>
      </c>
      <c r="C188" s="1607" t="s">
        <v>71</v>
      </c>
      <c r="D188" s="1608" t="s">
        <v>8483</v>
      </c>
      <c r="E188" s="1609"/>
      <c r="F188" s="1610">
        <f t="shared" si="52"/>
        <v>35.622594655839862</v>
      </c>
      <c r="G188" s="1610">
        <f t="shared" si="53"/>
        <v>43.442188604682762</v>
      </c>
      <c r="H188" s="1611">
        <v>51.696204439572483</v>
      </c>
      <c r="I188" s="6"/>
      <c r="J188" s="6"/>
      <c r="K188" s="6"/>
      <c r="L188" s="6"/>
      <c r="M188" s="6"/>
      <c r="N188" s="6"/>
      <c r="O188" s="50"/>
      <c r="P188" s="50"/>
      <c r="Q188" s="50"/>
      <c r="R188" s="50"/>
      <c r="S188" s="50"/>
      <c r="T188" s="50"/>
      <c r="U188" s="50"/>
      <c r="V188" s="50"/>
      <c r="W188" s="50"/>
      <c r="X188" s="50"/>
      <c r="Y188" s="50"/>
      <c r="Z188" s="50"/>
    </row>
    <row r="189" spans="1:26" ht="15.75" customHeight="1">
      <c r="A189" s="1607" t="s">
        <v>8480</v>
      </c>
      <c r="B189" s="1607" t="s">
        <v>71</v>
      </c>
      <c r="C189" s="1607" t="s">
        <v>71</v>
      </c>
      <c r="D189" s="1608" t="s">
        <v>8481</v>
      </c>
      <c r="E189" s="1609"/>
      <c r="F189" s="1610">
        <f t="shared" si="52"/>
        <v>61.655055844122586</v>
      </c>
      <c r="G189" s="1610">
        <f t="shared" si="53"/>
        <v>75.18909249283243</v>
      </c>
      <c r="H189" s="1611">
        <v>89.475020066470591</v>
      </c>
      <c r="I189" s="6"/>
      <c r="J189" s="6"/>
      <c r="K189" s="6"/>
      <c r="L189" s="6"/>
      <c r="M189" s="6"/>
      <c r="N189" s="6"/>
      <c r="O189" s="50"/>
      <c r="P189" s="50"/>
      <c r="Q189" s="50"/>
      <c r="R189" s="50"/>
      <c r="S189" s="50"/>
      <c r="T189" s="50"/>
      <c r="U189" s="50"/>
      <c r="V189" s="50"/>
      <c r="W189" s="50"/>
      <c r="X189" s="50"/>
      <c r="Y189" s="50"/>
      <c r="Z189" s="50"/>
    </row>
    <row r="190" spans="1:26" ht="15.75" customHeight="1">
      <c r="A190" s="1607" t="s">
        <v>2272</v>
      </c>
      <c r="B190" s="1607" t="s">
        <v>71</v>
      </c>
      <c r="C190" s="1607" t="s">
        <v>71</v>
      </c>
      <c r="D190" s="1608" t="s">
        <v>8482</v>
      </c>
      <c r="E190" s="1609"/>
      <c r="F190" s="1610">
        <f t="shared" si="52"/>
        <v>13.162315292565495</v>
      </c>
      <c r="G190" s="1610">
        <f t="shared" si="53"/>
        <v>16.051604015323775</v>
      </c>
      <c r="H190" s="1611">
        <v>19.101408778235292</v>
      </c>
      <c r="I190" s="6"/>
      <c r="J190" s="6"/>
      <c r="K190" s="6"/>
      <c r="L190" s="6"/>
      <c r="M190" s="6"/>
      <c r="N190" s="6"/>
      <c r="O190" s="50"/>
      <c r="P190" s="50"/>
      <c r="Q190" s="50"/>
      <c r="R190" s="50"/>
      <c r="S190" s="50"/>
      <c r="T190" s="50"/>
      <c r="U190" s="50"/>
      <c r="V190" s="50"/>
      <c r="W190" s="50"/>
      <c r="X190" s="50"/>
      <c r="Y190" s="50"/>
      <c r="Z190" s="50"/>
    </row>
    <row r="191" spans="1:26" ht="15.75" customHeight="1" thickBot="1">
      <c r="A191" s="1651" t="s">
        <v>8586</v>
      </c>
      <c r="B191" s="1652"/>
      <c r="C191" s="1653"/>
      <c r="D191" s="1654" t="s">
        <v>8587</v>
      </c>
      <c r="E191" s="1655"/>
      <c r="F191" s="1656">
        <v>22.886896535857645</v>
      </c>
      <c r="G191" s="1657">
        <f t="shared" ref="G191" si="54">H191/1.19</f>
        <v>27.693144808387753</v>
      </c>
      <c r="H191" s="1658">
        <f t="shared" ref="H191" si="55">F191*1.21*1.19</f>
        <v>32.954842321981424</v>
      </c>
      <c r="I191" s="6"/>
      <c r="J191" s="6"/>
      <c r="K191" s="6"/>
      <c r="L191" s="6"/>
      <c r="M191" s="6"/>
      <c r="N191" s="6"/>
      <c r="O191" s="50"/>
      <c r="P191" s="50"/>
      <c r="Q191" s="50"/>
      <c r="R191" s="50"/>
      <c r="S191" s="50"/>
      <c r="T191" s="50"/>
      <c r="U191" s="50"/>
      <c r="V191" s="50"/>
      <c r="W191" s="50"/>
      <c r="X191" s="50"/>
      <c r="Y191" s="50"/>
      <c r="Z191" s="50"/>
    </row>
    <row r="192" spans="1:26" ht="15.75" customHeight="1" thickBot="1">
      <c r="A192" s="1613"/>
      <c r="B192" s="1614"/>
      <c r="C192" s="1615"/>
      <c r="D192" s="1616"/>
      <c r="E192" s="1617"/>
      <c r="F192" s="1618"/>
      <c r="G192" s="1618"/>
      <c r="H192" s="1619"/>
      <c r="I192" s="6"/>
      <c r="J192" s="6"/>
      <c r="K192" s="6"/>
      <c r="L192" s="6"/>
      <c r="M192" s="6"/>
      <c r="N192" s="6"/>
      <c r="O192" s="50"/>
      <c r="P192" s="50"/>
      <c r="Q192" s="50"/>
      <c r="R192" s="50"/>
      <c r="S192" s="50"/>
      <c r="T192" s="50"/>
      <c r="U192" s="50"/>
      <c r="V192" s="50"/>
      <c r="W192" s="50"/>
      <c r="X192" s="50"/>
      <c r="Y192" s="50"/>
      <c r="Z192" s="50"/>
    </row>
    <row r="193" spans="1:26" ht="15.75" customHeight="1">
      <c r="A193" s="1620"/>
      <c r="B193" s="1621"/>
      <c r="C193" s="1622"/>
      <c r="D193" s="1623" t="s">
        <v>8501</v>
      </c>
      <c r="E193" s="1621"/>
      <c r="F193" s="1622"/>
      <c r="G193" s="1622"/>
      <c r="H193" s="1624"/>
      <c r="I193" s="6"/>
      <c r="J193" s="6"/>
      <c r="K193" s="6"/>
      <c r="L193" s="6"/>
      <c r="M193" s="6"/>
      <c r="N193" s="6"/>
      <c r="O193" s="50"/>
      <c r="P193" s="50"/>
      <c r="Q193" s="50"/>
      <c r="R193" s="50"/>
      <c r="S193" s="50"/>
      <c r="T193" s="50"/>
      <c r="U193" s="50"/>
      <c r="V193" s="50"/>
      <c r="W193" s="50"/>
      <c r="X193" s="50"/>
      <c r="Y193" s="50"/>
      <c r="Z193" s="50"/>
    </row>
    <row r="194" spans="1:26" ht="15.75" customHeight="1">
      <c r="A194" s="1048"/>
      <c r="B194" s="245"/>
      <c r="C194" s="245"/>
      <c r="D194" s="1625"/>
      <c r="E194" s="1267"/>
      <c r="F194" s="1047"/>
      <c r="G194" s="1047"/>
      <c r="H194" s="1049"/>
      <c r="I194" s="6"/>
      <c r="J194" s="6"/>
      <c r="K194" s="6"/>
      <c r="L194" s="6"/>
      <c r="M194" s="6"/>
      <c r="N194" s="6"/>
      <c r="O194" s="50"/>
      <c r="P194" s="50"/>
      <c r="Q194" s="50"/>
      <c r="R194" s="50"/>
      <c r="S194" s="50"/>
      <c r="T194" s="50"/>
      <c r="U194" s="50"/>
      <c r="V194" s="50"/>
      <c r="W194" s="50"/>
      <c r="X194" s="50"/>
      <c r="Y194" s="50"/>
      <c r="Z194" s="50"/>
    </row>
    <row r="195" spans="1:26" ht="15.75" customHeight="1">
      <c r="A195" s="1048" t="s">
        <v>8497</v>
      </c>
      <c r="B195" s="245" t="s">
        <v>8513</v>
      </c>
      <c r="C195" s="1296" t="s">
        <v>8499</v>
      </c>
      <c r="D195" s="1050" t="s">
        <v>8515</v>
      </c>
      <c r="E195" s="1267"/>
      <c r="F195" s="1047">
        <f>G195*0.82</f>
        <v>2186.8553570198046</v>
      </c>
      <c r="G195" s="1047">
        <f t="shared" ref="G195:G201" si="56">H195/1.19</f>
        <v>2666.8967768534203</v>
      </c>
      <c r="H195" s="1049">
        <v>3173.60716445557</v>
      </c>
      <c r="I195" s="6"/>
      <c r="J195" s="6"/>
      <c r="K195" s="6"/>
      <c r="L195" s="6"/>
      <c r="M195" s="6"/>
      <c r="N195" s="6"/>
      <c r="O195" s="50"/>
      <c r="P195" s="50"/>
      <c r="Q195" s="50"/>
      <c r="R195" s="50"/>
      <c r="S195" s="50"/>
      <c r="T195" s="50"/>
      <c r="U195" s="50"/>
      <c r="V195" s="50"/>
      <c r="W195" s="50"/>
      <c r="X195" s="50"/>
      <c r="Y195" s="50"/>
      <c r="Z195" s="50"/>
    </row>
    <row r="196" spans="1:26" ht="15.75" customHeight="1">
      <c r="A196" s="1048" t="s">
        <v>8498</v>
      </c>
      <c r="B196" s="245" t="s">
        <v>8514</v>
      </c>
      <c r="C196" s="1296" t="s">
        <v>8500</v>
      </c>
      <c r="D196" s="1050" t="s">
        <v>8516</v>
      </c>
      <c r="E196" s="1267"/>
      <c r="F196" s="1047">
        <f t="shared" ref="F196:F200" si="57">G196*0.82</f>
        <v>2680.8207490539644</v>
      </c>
      <c r="G196" s="1047">
        <f t="shared" si="56"/>
        <v>3269.293596407274</v>
      </c>
      <c r="H196" s="1049">
        <v>3890.4593797246557</v>
      </c>
      <c r="I196" s="6"/>
      <c r="J196" s="6"/>
      <c r="K196" s="6"/>
      <c r="L196" s="6"/>
      <c r="M196" s="6"/>
      <c r="N196" s="6"/>
      <c r="O196" s="50"/>
      <c r="P196" s="50"/>
      <c r="Q196" s="50"/>
      <c r="R196" s="50"/>
      <c r="S196" s="50"/>
      <c r="T196" s="50"/>
      <c r="U196" s="50"/>
      <c r="V196" s="50"/>
      <c r="W196" s="50"/>
      <c r="X196" s="50"/>
      <c r="Y196" s="50"/>
      <c r="Z196" s="50"/>
    </row>
    <row r="197" spans="1:26" ht="15.75" customHeight="1">
      <c r="A197" s="1048" t="s">
        <v>8507</v>
      </c>
      <c r="B197" s="245"/>
      <c r="C197" s="1296"/>
      <c r="D197" s="1050" t="s">
        <v>8508</v>
      </c>
      <c r="E197" s="1267"/>
      <c r="F197" s="1047">
        <f t="shared" si="57"/>
        <v>599.81511889862327</v>
      </c>
      <c r="G197" s="1047">
        <f t="shared" si="56"/>
        <v>731.48185231539424</v>
      </c>
      <c r="H197" s="1049">
        <v>870.46340425531912</v>
      </c>
      <c r="I197" s="6"/>
      <c r="J197" s="6"/>
      <c r="K197" s="6"/>
      <c r="L197" s="6"/>
      <c r="M197" s="6"/>
      <c r="N197" s="6"/>
      <c r="O197" s="50"/>
      <c r="P197" s="50"/>
      <c r="Q197" s="50"/>
      <c r="R197" s="50"/>
      <c r="S197" s="50"/>
      <c r="T197" s="50"/>
      <c r="U197" s="50"/>
      <c r="V197" s="50"/>
      <c r="W197" s="50"/>
      <c r="X197" s="50"/>
      <c r="Y197" s="50"/>
      <c r="Z197" s="50"/>
    </row>
    <row r="198" spans="1:26" ht="15.75" customHeight="1">
      <c r="A198" s="1048" t="s">
        <v>8510</v>
      </c>
      <c r="B198" s="245"/>
      <c r="C198" s="1296"/>
      <c r="D198" s="1050" t="s">
        <v>8509</v>
      </c>
      <c r="E198" s="1050"/>
      <c r="F198" s="1047">
        <f t="shared" si="57"/>
        <v>175.71054659500851</v>
      </c>
      <c r="G198" s="1047">
        <f t="shared" si="56"/>
        <v>214.28115438415674</v>
      </c>
      <c r="H198" s="1049">
        <v>254.99457371714649</v>
      </c>
      <c r="I198" s="6"/>
      <c r="J198" s="6"/>
      <c r="K198" s="6"/>
      <c r="L198" s="6"/>
      <c r="M198" s="6"/>
      <c r="N198" s="6"/>
      <c r="O198" s="50"/>
      <c r="P198" s="50"/>
      <c r="Q198" s="50"/>
      <c r="R198" s="50"/>
      <c r="S198" s="50"/>
      <c r="T198" s="50"/>
      <c r="U198" s="50"/>
      <c r="V198" s="50"/>
      <c r="W198" s="50"/>
      <c r="X198" s="50"/>
      <c r="Y198" s="50"/>
      <c r="Z198" s="50"/>
    </row>
    <row r="199" spans="1:26" ht="15.75" customHeight="1">
      <c r="A199" s="1048" t="s">
        <v>8511</v>
      </c>
      <c r="B199" s="245"/>
      <c r="C199" s="1296"/>
      <c r="D199" s="1050" t="s">
        <v>8512</v>
      </c>
      <c r="E199" s="1267"/>
      <c r="F199" s="1047">
        <f t="shared" si="57"/>
        <v>210.99378888316278</v>
      </c>
      <c r="G199" s="1047">
        <f t="shared" si="56"/>
        <v>257.30949863800339</v>
      </c>
      <c r="H199" s="1049">
        <v>306.198303379224</v>
      </c>
      <c r="I199" s="6"/>
      <c r="J199" s="6"/>
      <c r="K199" s="6"/>
      <c r="L199" s="6"/>
      <c r="M199" s="6"/>
      <c r="N199" s="6"/>
      <c r="O199" s="50"/>
      <c r="P199" s="50"/>
      <c r="Q199" s="50"/>
      <c r="R199" s="50"/>
      <c r="S199" s="50"/>
      <c r="T199" s="50"/>
      <c r="U199" s="50"/>
      <c r="V199" s="50"/>
      <c r="W199" s="50"/>
      <c r="X199" s="50"/>
      <c r="Y199" s="50"/>
      <c r="Z199" s="50"/>
    </row>
    <row r="200" spans="1:26" ht="15.75" customHeight="1">
      <c r="A200" s="1048" t="s">
        <v>8504</v>
      </c>
      <c r="B200" s="245"/>
      <c r="C200" s="1296"/>
      <c r="D200" s="1050" t="s">
        <v>8502</v>
      </c>
      <c r="E200" s="1267"/>
      <c r="F200" s="1047">
        <f t="shared" si="57"/>
        <v>232.16373425605542</v>
      </c>
      <c r="G200" s="1047">
        <f t="shared" si="56"/>
        <v>283.12650519031149</v>
      </c>
      <c r="H200" s="1049">
        <v>336.92054117647069</v>
      </c>
      <c r="I200" s="6"/>
      <c r="J200" s="6"/>
      <c r="K200" s="6"/>
      <c r="L200" s="6"/>
      <c r="M200" s="6"/>
      <c r="N200" s="6"/>
      <c r="O200" s="50"/>
      <c r="P200" s="50"/>
      <c r="Q200" s="50"/>
      <c r="R200" s="50"/>
      <c r="S200" s="50"/>
      <c r="T200" s="50"/>
      <c r="U200" s="50"/>
      <c r="V200" s="50"/>
      <c r="W200" s="50"/>
      <c r="X200" s="50"/>
      <c r="Y200" s="50"/>
      <c r="Z200" s="50"/>
    </row>
    <row r="201" spans="1:26" ht="15.75" customHeight="1" thickBot="1">
      <c r="A201" s="1051" t="s">
        <v>8505</v>
      </c>
      <c r="B201" s="1052"/>
      <c r="C201" s="1297"/>
      <c r="D201" s="1053" t="s">
        <v>8503</v>
      </c>
      <c r="E201" s="1268"/>
      <c r="F201" s="1054">
        <f>G201*0.82</f>
        <v>260.39032808657885</v>
      </c>
      <c r="G201" s="1054">
        <f t="shared" si="56"/>
        <v>317.54918059338888</v>
      </c>
      <c r="H201" s="1055">
        <v>377.88352490613278</v>
      </c>
      <c r="I201" s="6"/>
      <c r="J201" s="6"/>
      <c r="K201" s="6"/>
      <c r="L201" s="6"/>
      <c r="M201" s="6"/>
      <c r="N201" s="6"/>
      <c r="O201" s="50"/>
      <c r="P201" s="50"/>
      <c r="Q201" s="50"/>
      <c r="R201" s="50"/>
      <c r="S201" s="50"/>
      <c r="T201" s="50"/>
      <c r="U201" s="50"/>
      <c r="V201" s="50"/>
      <c r="W201" s="50"/>
      <c r="X201" s="50"/>
      <c r="Y201" s="50"/>
      <c r="Z201" s="50"/>
    </row>
    <row r="202" spans="1:26" ht="15.75" customHeight="1">
      <c r="A202" s="241"/>
      <c r="B202" s="242"/>
      <c r="C202" s="1293"/>
      <c r="D202" s="243"/>
      <c r="E202" s="1264"/>
      <c r="F202" s="525"/>
      <c r="G202" s="525"/>
      <c r="H202" s="521"/>
      <c r="I202" s="6"/>
      <c r="J202" s="6"/>
      <c r="K202" s="6"/>
      <c r="L202" s="6"/>
      <c r="M202" s="6"/>
      <c r="N202" s="6"/>
      <c r="O202" s="50"/>
      <c r="P202" s="50"/>
      <c r="Q202" s="50"/>
      <c r="R202" s="50"/>
      <c r="S202" s="50"/>
      <c r="T202" s="50"/>
      <c r="U202" s="50"/>
      <c r="V202" s="50"/>
      <c r="W202" s="50"/>
      <c r="X202" s="50"/>
      <c r="Y202" s="50"/>
      <c r="Z202" s="50"/>
    </row>
    <row r="203" spans="1:26" ht="15.75" customHeight="1" thickBot="1">
      <c r="A203" s="70"/>
      <c r="B203" s="6"/>
      <c r="C203" s="1272"/>
      <c r="D203" s="51"/>
      <c r="E203" s="1230"/>
      <c r="F203" s="524"/>
      <c r="G203" s="524"/>
      <c r="H203" s="520"/>
      <c r="I203" s="6"/>
      <c r="J203" s="6"/>
      <c r="K203" s="6"/>
      <c r="L203" s="6"/>
      <c r="M203" s="6"/>
      <c r="N203" s="6"/>
      <c r="O203" s="50"/>
      <c r="P203" s="50"/>
      <c r="Q203" s="50"/>
      <c r="R203" s="50"/>
      <c r="S203" s="50"/>
      <c r="T203" s="50"/>
      <c r="U203" s="50"/>
      <c r="V203" s="50"/>
      <c r="W203" s="50"/>
      <c r="X203" s="50"/>
      <c r="Y203" s="50"/>
      <c r="Z203" s="50"/>
    </row>
    <row r="204" spans="1:26" ht="86.1" customHeight="1">
      <c r="A204" s="2205" t="s">
        <v>5549</v>
      </c>
      <c r="B204" s="2206"/>
      <c r="C204" s="2206"/>
      <c r="D204" s="2206"/>
      <c r="E204" s="2206"/>
      <c r="F204" s="1220"/>
      <c r="G204" s="1220"/>
      <c r="H204" s="1221"/>
      <c r="I204" s="6"/>
      <c r="J204" s="6"/>
      <c r="K204" s="6"/>
      <c r="L204" s="6"/>
      <c r="M204" s="6"/>
      <c r="N204" s="6"/>
      <c r="O204" s="50"/>
      <c r="P204" s="50"/>
      <c r="Q204" s="50"/>
      <c r="R204" s="50"/>
      <c r="S204" s="50"/>
      <c r="T204" s="50"/>
      <c r="U204" s="50"/>
      <c r="V204" s="50"/>
      <c r="W204" s="50"/>
      <c r="X204" s="50"/>
      <c r="Y204" s="50"/>
      <c r="Z204" s="50"/>
    </row>
    <row r="205" spans="1:26" ht="44.1" customHeight="1">
      <c r="A205" s="1166" t="s">
        <v>382</v>
      </c>
      <c r="B205" s="1167" t="s">
        <v>381</v>
      </c>
      <c r="C205" s="1298" t="s">
        <v>376</v>
      </c>
      <c r="D205" s="1170" t="str">
        <f>CONCATENATE("Generator de curent ",B205," ",C205," Konner &amp; Sohnen - ",A205)</f>
        <v>Generator de curent 4 kW inverter PROFI - HIBRID (GPL + Benzina) - insonorizat - Konner &amp; Sohnen - KS-4000iEG-S-Profi</v>
      </c>
      <c r="E205" s="1269" t="s">
        <v>5649</v>
      </c>
      <c r="F205" s="1168">
        <v>5547.6450118280372</v>
      </c>
      <c r="G205" s="1168">
        <f>H205/1.19</f>
        <v>6712.6504643119251</v>
      </c>
      <c r="H205" s="1169">
        <f>F205*1.21*1.19</f>
        <v>7988.0540525311908</v>
      </c>
      <c r="I205" s="6"/>
      <c r="J205" s="6"/>
      <c r="K205" s="6"/>
      <c r="L205" s="6"/>
      <c r="M205" s="6"/>
      <c r="N205" s="6"/>
      <c r="O205" s="50"/>
      <c r="P205" s="50"/>
      <c r="Q205" s="50"/>
      <c r="R205" s="50"/>
      <c r="S205" s="50"/>
      <c r="T205" s="50"/>
      <c r="U205" s="50"/>
      <c r="V205" s="50"/>
      <c r="W205" s="50"/>
      <c r="X205" s="50"/>
      <c r="Y205" s="50"/>
      <c r="Z205" s="50"/>
    </row>
    <row r="206" spans="1:26" ht="15.75" customHeight="1">
      <c r="I206" s="6"/>
      <c r="J206" s="6"/>
      <c r="K206" s="6"/>
      <c r="L206" s="6"/>
      <c r="M206" s="6"/>
      <c r="N206" s="6"/>
      <c r="O206" s="50"/>
      <c r="P206" s="50"/>
      <c r="Q206" s="50"/>
      <c r="R206" s="50"/>
      <c r="S206" s="50"/>
      <c r="T206" s="50"/>
      <c r="U206" s="50"/>
      <c r="V206" s="50"/>
      <c r="W206" s="50"/>
      <c r="X206" s="50"/>
      <c r="Y206" s="50"/>
      <c r="Z206" s="50"/>
    </row>
    <row r="207" spans="1:26" ht="15.75" customHeight="1">
      <c r="A207" s="70"/>
      <c r="B207" s="6"/>
      <c r="C207" s="1272"/>
      <c r="D207" s="51"/>
      <c r="E207" s="1230"/>
      <c r="F207" s="524"/>
      <c r="G207" s="524"/>
      <c r="H207" s="520"/>
      <c r="I207" s="6"/>
      <c r="J207" s="6"/>
      <c r="K207" s="6"/>
      <c r="L207" s="6"/>
      <c r="M207" s="6"/>
      <c r="N207" s="6"/>
      <c r="O207" s="50"/>
      <c r="P207" s="50"/>
      <c r="Q207" s="50"/>
      <c r="R207" s="50"/>
      <c r="S207" s="50"/>
      <c r="T207" s="50"/>
      <c r="U207" s="50"/>
      <c r="V207" s="50"/>
      <c r="W207" s="50"/>
      <c r="X207" s="50"/>
      <c r="Y207" s="50"/>
      <c r="Z207" s="50"/>
    </row>
    <row r="208" spans="1:26" ht="15.75" customHeight="1">
      <c r="A208" s="6"/>
      <c r="B208" s="6"/>
      <c r="C208" s="6"/>
      <c r="D208" s="70"/>
      <c r="E208" s="1230"/>
      <c r="F208" s="524"/>
      <c r="G208" s="524"/>
      <c r="H208" s="520"/>
      <c r="I208" s="6"/>
      <c r="J208" s="6"/>
      <c r="K208" s="6"/>
      <c r="L208" s="6"/>
      <c r="M208" s="6"/>
      <c r="N208" s="6"/>
      <c r="O208" s="50"/>
      <c r="P208" s="50"/>
      <c r="Q208" s="50"/>
      <c r="R208" s="50"/>
      <c r="S208" s="50"/>
      <c r="T208" s="50"/>
      <c r="U208" s="50"/>
      <c r="V208" s="50"/>
      <c r="W208" s="50"/>
      <c r="X208" s="50"/>
      <c r="Y208" s="50"/>
      <c r="Z208" s="50"/>
    </row>
    <row r="209" spans="1:26" ht="15.75" customHeight="1">
      <c r="A209" s="6"/>
      <c r="B209" s="6"/>
      <c r="C209" s="6"/>
      <c r="D209" s="70"/>
      <c r="E209" s="1230"/>
      <c r="F209" s="524"/>
      <c r="G209" s="524"/>
      <c r="H209" s="520"/>
      <c r="I209" s="6"/>
      <c r="J209" s="6"/>
      <c r="K209" s="6"/>
      <c r="L209" s="6"/>
      <c r="M209" s="6"/>
      <c r="N209" s="6"/>
      <c r="O209" s="50"/>
      <c r="P209" s="50"/>
      <c r="Q209" s="50"/>
      <c r="R209" s="50"/>
      <c r="S209" s="50"/>
      <c r="T209" s="50"/>
      <c r="U209" s="50"/>
      <c r="V209" s="50"/>
      <c r="W209" s="50"/>
      <c r="X209" s="50"/>
      <c r="Y209" s="50"/>
      <c r="Z209" s="50"/>
    </row>
    <row r="210" spans="1:26" ht="15.75" customHeight="1">
      <c r="A210" s="6"/>
      <c r="B210" s="6"/>
      <c r="C210" s="6"/>
      <c r="D210" s="70"/>
      <c r="E210" s="1230"/>
      <c r="F210" s="524"/>
      <c r="G210" s="524"/>
      <c r="H210" s="520"/>
      <c r="I210" s="6"/>
      <c r="J210" s="6"/>
      <c r="K210" s="6"/>
      <c r="L210" s="6"/>
      <c r="M210" s="6"/>
      <c r="N210" s="6"/>
      <c r="O210" s="50"/>
      <c r="P210" s="50"/>
      <c r="Q210" s="50"/>
      <c r="R210" s="50"/>
      <c r="S210" s="50"/>
      <c r="T210" s="50"/>
      <c r="U210" s="50"/>
      <c r="V210" s="50"/>
      <c r="W210" s="50"/>
      <c r="X210" s="50"/>
      <c r="Y210" s="50"/>
      <c r="Z210" s="50"/>
    </row>
    <row r="211" spans="1:26" ht="15.75" customHeight="1">
      <c r="A211" s="6"/>
      <c r="B211" s="6"/>
      <c r="C211" s="6"/>
      <c r="D211" s="70"/>
      <c r="E211" s="1230"/>
      <c r="F211" s="524"/>
      <c r="G211" s="524"/>
      <c r="H211" s="520"/>
      <c r="I211" s="6"/>
      <c r="J211" s="6"/>
      <c r="K211" s="6"/>
      <c r="L211" s="6"/>
      <c r="M211" s="6"/>
      <c r="N211" s="6"/>
      <c r="O211" s="50"/>
      <c r="P211" s="50"/>
      <c r="Q211" s="50"/>
      <c r="R211" s="50"/>
      <c r="S211" s="50"/>
      <c r="T211" s="50"/>
      <c r="U211" s="50"/>
      <c r="V211" s="50"/>
      <c r="W211" s="50"/>
      <c r="X211" s="50"/>
      <c r="Y211" s="50"/>
      <c r="Z211" s="50"/>
    </row>
    <row r="212" spans="1:26" ht="15.75" customHeight="1">
      <c r="A212" s="6"/>
      <c r="B212" s="6"/>
      <c r="C212" s="6"/>
      <c r="D212" s="70"/>
      <c r="E212" s="1230"/>
      <c r="F212" s="524"/>
      <c r="G212" s="524"/>
      <c r="H212" s="520"/>
      <c r="I212" s="6"/>
      <c r="J212" s="6"/>
      <c r="K212" s="6"/>
      <c r="L212" s="6"/>
      <c r="M212" s="6"/>
      <c r="N212" s="6"/>
      <c r="O212" s="50"/>
      <c r="P212" s="50"/>
      <c r="Q212" s="50"/>
      <c r="R212" s="50"/>
      <c r="S212" s="50"/>
      <c r="T212" s="50"/>
      <c r="U212" s="50"/>
      <c r="V212" s="50"/>
      <c r="W212" s="50"/>
      <c r="X212" s="50"/>
      <c r="Y212" s="50"/>
      <c r="Z212" s="50"/>
    </row>
    <row r="213" spans="1:26" ht="15.75" customHeight="1">
      <c r="A213" s="6"/>
      <c r="B213" s="6"/>
      <c r="C213" s="6"/>
      <c r="D213" s="70"/>
      <c r="E213" s="1230"/>
      <c r="F213" s="524"/>
      <c r="G213" s="524"/>
      <c r="H213" s="520"/>
      <c r="I213" s="6"/>
      <c r="J213" s="6"/>
      <c r="K213" s="6"/>
      <c r="L213" s="6"/>
      <c r="M213" s="6"/>
      <c r="N213" s="6"/>
      <c r="O213" s="50"/>
      <c r="P213" s="50"/>
      <c r="Q213" s="50"/>
      <c r="R213" s="50"/>
      <c r="S213" s="50"/>
      <c r="T213" s="50"/>
      <c r="U213" s="50"/>
      <c r="V213" s="50"/>
      <c r="W213" s="50"/>
      <c r="X213" s="50"/>
      <c r="Y213" s="50"/>
      <c r="Z213" s="50"/>
    </row>
    <row r="214" spans="1:26" ht="15.75" customHeight="1">
      <c r="A214" s="6"/>
      <c r="B214" s="6"/>
      <c r="C214" s="6"/>
      <c r="D214" s="70"/>
      <c r="E214" s="1230"/>
      <c r="F214" s="524"/>
      <c r="G214" s="524"/>
      <c r="H214" s="520"/>
      <c r="I214" s="6"/>
      <c r="J214" s="6"/>
      <c r="K214" s="6"/>
      <c r="L214" s="6"/>
      <c r="M214" s="6"/>
      <c r="N214" s="6"/>
      <c r="O214" s="50"/>
      <c r="P214" s="50"/>
      <c r="Q214" s="50"/>
      <c r="R214" s="50"/>
      <c r="S214" s="50"/>
      <c r="T214" s="50"/>
      <c r="U214" s="50"/>
      <c r="V214" s="50"/>
      <c r="W214" s="50"/>
      <c r="X214" s="50"/>
      <c r="Y214" s="50"/>
      <c r="Z214" s="50"/>
    </row>
    <row r="215" spans="1:26" ht="15.75" customHeight="1">
      <c r="A215" s="6"/>
      <c r="B215" s="6"/>
      <c r="C215" s="6"/>
      <c r="D215" s="1606"/>
      <c r="E215" s="1230"/>
      <c r="F215" s="524"/>
      <c r="G215" s="524"/>
      <c r="H215" s="520"/>
      <c r="I215" s="6"/>
      <c r="J215" s="6"/>
      <c r="K215" s="6"/>
      <c r="L215" s="6"/>
      <c r="M215" s="6"/>
      <c r="N215" s="6"/>
      <c r="O215" s="50"/>
      <c r="P215" s="50"/>
      <c r="Q215" s="50"/>
      <c r="R215" s="50"/>
      <c r="S215" s="50"/>
      <c r="T215" s="50"/>
      <c r="U215" s="50"/>
      <c r="V215" s="50"/>
      <c r="W215" s="50"/>
      <c r="X215" s="50"/>
      <c r="Y215" s="50"/>
      <c r="Z215" s="50"/>
    </row>
    <row r="216" spans="1:26" ht="15.75" customHeight="1">
      <c r="A216" s="6"/>
      <c r="B216" s="6"/>
      <c r="C216" s="6"/>
      <c r="D216" s="70"/>
      <c r="E216" s="1230"/>
      <c r="F216" s="524"/>
      <c r="G216" s="524"/>
      <c r="H216" s="520"/>
      <c r="I216" s="6"/>
      <c r="J216" s="6"/>
      <c r="K216" s="6"/>
      <c r="L216" s="6"/>
      <c r="M216" s="6"/>
      <c r="N216" s="6"/>
      <c r="O216" s="50"/>
      <c r="P216" s="50"/>
      <c r="Q216" s="50"/>
      <c r="R216" s="50"/>
      <c r="S216" s="50"/>
      <c r="T216" s="50"/>
      <c r="U216" s="50"/>
      <c r="V216" s="50"/>
      <c r="W216" s="50"/>
      <c r="X216" s="50"/>
      <c r="Y216" s="50"/>
      <c r="Z216" s="50"/>
    </row>
    <row r="217" spans="1:26" ht="15.75" customHeight="1">
      <c r="A217" s="6"/>
      <c r="B217" s="6"/>
      <c r="C217" s="6"/>
      <c r="D217" s="70"/>
      <c r="E217" s="1230"/>
      <c r="F217" s="524"/>
      <c r="G217" s="524"/>
      <c r="H217" s="520"/>
      <c r="I217" s="6"/>
      <c r="J217" s="6"/>
      <c r="K217" s="6"/>
      <c r="L217" s="6"/>
      <c r="M217" s="6"/>
      <c r="N217" s="6"/>
      <c r="O217" s="50"/>
      <c r="P217" s="50"/>
      <c r="Q217" s="50"/>
      <c r="R217" s="50"/>
      <c r="S217" s="50"/>
      <c r="T217" s="50"/>
      <c r="U217" s="50"/>
      <c r="V217" s="50"/>
      <c r="W217" s="50"/>
      <c r="X217" s="50"/>
      <c r="Y217" s="50"/>
      <c r="Z217" s="50"/>
    </row>
    <row r="218" spans="1:26" ht="15.75" customHeight="1">
      <c r="A218" s="6"/>
      <c r="B218" s="6"/>
      <c r="C218" s="6"/>
      <c r="D218" s="70"/>
      <c r="E218" s="1230"/>
      <c r="F218" s="524"/>
      <c r="G218" s="524"/>
      <c r="H218" s="520"/>
      <c r="I218" s="6"/>
      <c r="J218" s="6"/>
      <c r="K218" s="6"/>
      <c r="L218" s="6"/>
      <c r="M218" s="6"/>
      <c r="N218" s="6"/>
      <c r="O218" s="50"/>
      <c r="P218" s="50"/>
      <c r="Q218" s="50"/>
      <c r="R218" s="50"/>
      <c r="S218" s="50"/>
      <c r="T218" s="50"/>
      <c r="U218" s="50"/>
      <c r="V218" s="50"/>
      <c r="W218" s="50"/>
      <c r="X218" s="50"/>
      <c r="Y218" s="50"/>
      <c r="Z218" s="50"/>
    </row>
    <row r="219" spans="1:26" ht="15.75" customHeight="1">
      <c r="A219" s="70"/>
      <c r="B219" s="6"/>
      <c r="C219" s="1272"/>
      <c r="D219" s="51"/>
      <c r="E219" s="1230"/>
      <c r="F219" s="524"/>
      <c r="G219" s="524"/>
      <c r="H219" s="520"/>
      <c r="I219" s="6"/>
      <c r="J219" s="6"/>
      <c r="K219" s="6"/>
      <c r="L219" s="6"/>
      <c r="M219" s="6"/>
      <c r="N219" s="6"/>
      <c r="O219" s="50"/>
      <c r="P219" s="50"/>
      <c r="Q219" s="50"/>
      <c r="R219" s="50"/>
      <c r="S219" s="50"/>
      <c r="T219" s="50"/>
      <c r="U219" s="50"/>
      <c r="V219" s="50"/>
      <c r="W219" s="50"/>
      <c r="X219" s="50"/>
      <c r="Y219" s="50"/>
      <c r="Z219" s="50"/>
    </row>
    <row r="220" spans="1:26" ht="15.75" customHeight="1">
      <c r="A220" s="70"/>
      <c r="B220" s="6"/>
      <c r="C220" s="1272"/>
      <c r="D220" s="51"/>
      <c r="E220" s="1230"/>
      <c r="F220" s="524"/>
      <c r="G220" s="524"/>
      <c r="H220" s="520"/>
      <c r="I220" s="6"/>
      <c r="J220" s="6"/>
      <c r="K220" s="6"/>
      <c r="L220" s="6"/>
      <c r="M220" s="6"/>
      <c r="N220" s="6"/>
      <c r="O220" s="50"/>
      <c r="P220" s="50"/>
      <c r="Q220" s="50"/>
      <c r="R220" s="50"/>
      <c r="S220" s="50"/>
      <c r="T220" s="50"/>
      <c r="U220" s="50"/>
      <c r="V220" s="50"/>
      <c r="W220" s="50"/>
      <c r="X220" s="50"/>
      <c r="Y220" s="50"/>
      <c r="Z220" s="50"/>
    </row>
    <row r="221" spans="1:26" ht="15.75" customHeight="1">
      <c r="A221" s="70"/>
      <c r="B221" s="6"/>
      <c r="C221" s="1272"/>
      <c r="D221" s="51"/>
      <c r="E221" s="1230"/>
      <c r="F221" s="524"/>
      <c r="G221" s="524"/>
      <c r="H221" s="520"/>
      <c r="I221" s="6"/>
      <c r="J221" s="6"/>
      <c r="K221" s="6"/>
      <c r="L221" s="6"/>
      <c r="M221" s="6"/>
      <c r="N221" s="6"/>
      <c r="O221" s="50"/>
      <c r="P221" s="50"/>
      <c r="Q221" s="50"/>
      <c r="R221" s="50"/>
      <c r="S221" s="50"/>
      <c r="T221" s="50"/>
      <c r="U221" s="50"/>
      <c r="V221" s="50"/>
      <c r="W221" s="50"/>
      <c r="X221" s="50"/>
      <c r="Y221" s="50"/>
      <c r="Z221" s="50"/>
    </row>
    <row r="222" spans="1:26" ht="15.75" customHeight="1">
      <c r="A222" s="70"/>
      <c r="B222" s="6"/>
      <c r="C222" s="1272"/>
      <c r="D222" s="51"/>
      <c r="E222" s="1230"/>
      <c r="F222" s="524"/>
      <c r="G222" s="524"/>
      <c r="H222" s="520"/>
      <c r="I222" s="6"/>
      <c r="J222" s="6"/>
      <c r="K222" s="6"/>
      <c r="L222" s="6"/>
      <c r="M222" s="6"/>
      <c r="N222" s="6"/>
      <c r="O222" s="50"/>
      <c r="P222" s="50"/>
      <c r="Q222" s="50"/>
      <c r="R222" s="50"/>
      <c r="S222" s="50"/>
      <c r="T222" s="50"/>
      <c r="U222" s="50"/>
      <c r="V222" s="50"/>
      <c r="W222" s="50"/>
      <c r="X222" s="50"/>
      <c r="Y222" s="50"/>
      <c r="Z222" s="50"/>
    </row>
    <row r="223" spans="1:26" ht="15.75" customHeight="1">
      <c r="A223" s="70"/>
      <c r="B223" s="6"/>
      <c r="C223" s="1272"/>
      <c r="D223" s="51"/>
      <c r="E223" s="1230"/>
      <c r="F223" s="524"/>
      <c r="G223" s="524"/>
      <c r="H223" s="520"/>
      <c r="I223" s="6"/>
      <c r="J223" s="6"/>
      <c r="K223" s="6"/>
      <c r="L223" s="6"/>
      <c r="M223" s="6"/>
      <c r="N223" s="6"/>
      <c r="O223" s="50"/>
      <c r="P223" s="50"/>
      <c r="Q223" s="50"/>
      <c r="R223" s="50"/>
      <c r="S223" s="50"/>
      <c r="T223" s="50"/>
      <c r="U223" s="50"/>
      <c r="V223" s="50"/>
      <c r="W223" s="50"/>
      <c r="X223" s="50"/>
      <c r="Y223" s="50"/>
      <c r="Z223" s="50"/>
    </row>
    <row r="224" spans="1:26" ht="15.75" customHeight="1">
      <c r="A224" s="70"/>
      <c r="B224" s="6"/>
      <c r="C224" s="1272"/>
      <c r="D224" s="51"/>
      <c r="E224" s="1230"/>
      <c r="F224" s="524"/>
      <c r="G224" s="524"/>
      <c r="H224" s="520"/>
      <c r="I224" s="6"/>
      <c r="J224" s="6"/>
      <c r="K224" s="6"/>
      <c r="L224" s="6"/>
      <c r="M224" s="6"/>
      <c r="N224" s="6"/>
      <c r="O224" s="50"/>
      <c r="P224" s="50"/>
      <c r="Q224" s="50"/>
      <c r="R224" s="50"/>
      <c r="S224" s="50"/>
      <c r="T224" s="50"/>
      <c r="U224" s="50"/>
      <c r="V224" s="50"/>
      <c r="W224" s="50"/>
      <c r="X224" s="50"/>
      <c r="Y224" s="50"/>
      <c r="Z224" s="50"/>
    </row>
    <row r="225" spans="1:26" ht="15.75" customHeight="1">
      <c r="A225" s="70"/>
      <c r="B225" s="6"/>
      <c r="C225" s="1272"/>
      <c r="D225" s="51"/>
      <c r="E225" s="1230"/>
      <c r="F225" s="524"/>
      <c r="G225" s="524"/>
      <c r="H225" s="520"/>
      <c r="I225" s="6"/>
      <c r="J225" s="6"/>
      <c r="K225" s="6"/>
      <c r="L225" s="6"/>
      <c r="M225" s="6"/>
      <c r="N225" s="6"/>
      <c r="O225" s="50"/>
      <c r="P225" s="50"/>
      <c r="Q225" s="50"/>
      <c r="R225" s="50"/>
      <c r="S225" s="50"/>
      <c r="T225" s="50"/>
      <c r="U225" s="50"/>
      <c r="V225" s="50"/>
      <c r="W225" s="50"/>
      <c r="X225" s="50"/>
      <c r="Y225" s="50"/>
      <c r="Z225" s="50"/>
    </row>
    <row r="226" spans="1:26" ht="15.75" customHeight="1">
      <c r="A226" s="70"/>
      <c r="B226" s="6"/>
      <c r="C226" s="1272"/>
      <c r="D226" s="51"/>
      <c r="E226" s="1230"/>
      <c r="F226" s="524"/>
      <c r="G226" s="524"/>
      <c r="H226" s="520"/>
      <c r="I226" s="6"/>
      <c r="J226" s="6"/>
      <c r="K226" s="6"/>
      <c r="L226" s="6"/>
      <c r="M226" s="6"/>
      <c r="N226" s="6"/>
      <c r="O226" s="50"/>
      <c r="P226" s="50"/>
      <c r="Q226" s="50"/>
      <c r="R226" s="50"/>
      <c r="S226" s="50"/>
      <c r="T226" s="50"/>
      <c r="U226" s="50"/>
      <c r="V226" s="50"/>
      <c r="W226" s="50"/>
      <c r="X226" s="50"/>
      <c r="Y226" s="50"/>
      <c r="Z226" s="50"/>
    </row>
    <row r="227" spans="1:26" ht="15.75" customHeight="1">
      <c r="A227" s="70"/>
      <c r="B227" s="6"/>
      <c r="C227" s="1272"/>
      <c r="D227" s="51"/>
      <c r="E227" s="1230"/>
      <c r="F227" s="524"/>
      <c r="G227" s="524"/>
      <c r="H227" s="520"/>
      <c r="I227" s="6"/>
      <c r="J227" s="6"/>
      <c r="K227" s="6"/>
      <c r="L227" s="6"/>
      <c r="M227" s="6"/>
      <c r="N227" s="6"/>
      <c r="O227" s="50"/>
      <c r="P227" s="50"/>
      <c r="Q227" s="50"/>
      <c r="R227" s="50"/>
      <c r="S227" s="50"/>
      <c r="T227" s="50"/>
      <c r="U227" s="50"/>
      <c r="V227" s="50"/>
      <c r="W227" s="50"/>
      <c r="X227" s="50"/>
      <c r="Y227" s="50"/>
      <c r="Z227" s="50"/>
    </row>
    <row r="228" spans="1:26" ht="15.75" customHeight="1">
      <c r="A228" s="70"/>
      <c r="B228" s="6"/>
      <c r="C228" s="1272"/>
      <c r="D228" s="51"/>
      <c r="E228" s="1230"/>
      <c r="F228" s="524"/>
      <c r="G228" s="524"/>
      <c r="H228" s="520"/>
      <c r="I228" s="6"/>
      <c r="J228" s="6"/>
      <c r="K228" s="6"/>
      <c r="L228" s="6"/>
      <c r="M228" s="6"/>
      <c r="N228" s="6"/>
      <c r="O228" s="50"/>
      <c r="P228" s="50"/>
      <c r="Q228" s="50"/>
      <c r="R228" s="50"/>
      <c r="S228" s="50"/>
      <c r="T228" s="50"/>
      <c r="U228" s="50"/>
      <c r="V228" s="50"/>
      <c r="W228" s="50"/>
      <c r="X228" s="50"/>
      <c r="Y228" s="50"/>
      <c r="Z228" s="50"/>
    </row>
    <row r="229" spans="1:26" ht="15.75" customHeight="1">
      <c r="A229" s="70"/>
      <c r="B229" s="6"/>
      <c r="C229" s="1272"/>
      <c r="D229" s="51"/>
      <c r="E229" s="1230"/>
      <c r="F229" s="524"/>
      <c r="G229" s="524"/>
      <c r="H229" s="520"/>
      <c r="I229" s="6"/>
      <c r="J229" s="6"/>
      <c r="K229" s="6"/>
      <c r="L229" s="6"/>
      <c r="M229" s="6"/>
      <c r="N229" s="6"/>
      <c r="O229" s="50"/>
      <c r="P229" s="50"/>
      <c r="Q229" s="50"/>
      <c r="R229" s="50"/>
      <c r="S229" s="50"/>
      <c r="T229" s="50"/>
      <c r="U229" s="50"/>
      <c r="V229" s="50"/>
      <c r="W229" s="50"/>
      <c r="X229" s="50"/>
      <c r="Y229" s="50"/>
      <c r="Z229" s="50"/>
    </row>
    <row r="230" spans="1:26" ht="15.75" customHeight="1">
      <c r="A230" s="70"/>
      <c r="B230" s="6"/>
      <c r="C230" s="1272"/>
      <c r="D230" s="51"/>
      <c r="E230" s="1230"/>
      <c r="F230" s="524"/>
      <c r="G230" s="524"/>
      <c r="H230" s="520"/>
      <c r="I230" s="6"/>
      <c r="J230" s="6"/>
      <c r="K230" s="6"/>
      <c r="L230" s="6"/>
      <c r="M230" s="6"/>
      <c r="N230" s="6"/>
      <c r="O230" s="50"/>
      <c r="P230" s="50"/>
      <c r="Q230" s="50"/>
      <c r="R230" s="50"/>
      <c r="S230" s="50"/>
      <c r="T230" s="50"/>
      <c r="U230" s="50"/>
      <c r="V230" s="50"/>
      <c r="W230" s="50"/>
      <c r="X230" s="50"/>
      <c r="Y230" s="50"/>
      <c r="Z230" s="50"/>
    </row>
    <row r="231" spans="1:26" ht="15.75" customHeight="1">
      <c r="A231" s="70"/>
      <c r="B231" s="6"/>
      <c r="C231" s="1272"/>
      <c r="D231" s="51"/>
      <c r="E231" s="1230"/>
      <c r="F231" s="524"/>
      <c r="G231" s="524"/>
      <c r="H231" s="520"/>
      <c r="I231" s="6"/>
      <c r="J231" s="6"/>
      <c r="K231" s="6"/>
      <c r="L231" s="6"/>
      <c r="M231" s="6"/>
      <c r="N231" s="6"/>
      <c r="O231" s="50"/>
      <c r="P231" s="50"/>
      <c r="Q231" s="50"/>
      <c r="R231" s="50"/>
      <c r="S231" s="50"/>
      <c r="T231" s="50"/>
      <c r="U231" s="50"/>
      <c r="V231" s="50"/>
      <c r="W231" s="50"/>
      <c r="X231" s="50"/>
      <c r="Y231" s="50"/>
      <c r="Z231" s="50"/>
    </row>
    <row r="232" spans="1:26" ht="15.75" customHeight="1">
      <c r="A232" s="70"/>
      <c r="B232" s="6"/>
      <c r="C232" s="1272"/>
      <c r="D232" s="51"/>
      <c r="E232" s="1230"/>
      <c r="F232" s="524"/>
      <c r="G232" s="524"/>
      <c r="H232" s="520"/>
      <c r="I232" s="6"/>
      <c r="J232" s="6"/>
      <c r="K232" s="6"/>
      <c r="L232" s="6"/>
      <c r="M232" s="6"/>
      <c r="N232" s="6"/>
      <c r="O232" s="50"/>
      <c r="P232" s="50"/>
      <c r="Q232" s="50"/>
      <c r="R232" s="50"/>
      <c r="S232" s="50"/>
      <c r="T232" s="50"/>
      <c r="U232" s="50"/>
      <c r="V232" s="50"/>
      <c r="W232" s="50"/>
      <c r="X232" s="50"/>
      <c r="Y232" s="50"/>
      <c r="Z232" s="50"/>
    </row>
    <row r="233" spans="1:26" ht="15.75" customHeight="1">
      <c r="A233" s="70"/>
      <c r="B233" s="6"/>
      <c r="C233" s="1272"/>
      <c r="D233" s="51"/>
      <c r="E233" s="1230"/>
      <c r="F233" s="524"/>
      <c r="G233" s="524"/>
      <c r="H233" s="520"/>
      <c r="I233" s="6"/>
      <c r="J233" s="6"/>
      <c r="K233" s="6"/>
      <c r="L233" s="6"/>
      <c r="M233" s="6"/>
      <c r="N233" s="6"/>
      <c r="O233" s="50"/>
      <c r="P233" s="50"/>
      <c r="Q233" s="50"/>
      <c r="R233" s="50"/>
      <c r="S233" s="50"/>
      <c r="T233" s="50"/>
      <c r="U233" s="50"/>
      <c r="V233" s="50"/>
      <c r="W233" s="50"/>
      <c r="X233" s="50"/>
      <c r="Y233" s="50"/>
      <c r="Z233" s="50"/>
    </row>
    <row r="234" spans="1:26" ht="15.75" customHeight="1">
      <c r="A234" s="70"/>
      <c r="B234" s="6"/>
      <c r="C234" s="1272"/>
      <c r="D234" s="51"/>
      <c r="E234" s="1230"/>
      <c r="F234" s="524"/>
      <c r="G234" s="524"/>
      <c r="H234" s="520"/>
      <c r="I234" s="6"/>
      <c r="J234" s="6"/>
      <c r="K234" s="6"/>
      <c r="L234" s="6"/>
      <c r="M234" s="6"/>
      <c r="N234" s="6"/>
      <c r="O234" s="50"/>
      <c r="P234" s="50"/>
      <c r="Q234" s="50"/>
      <c r="R234" s="50"/>
      <c r="S234" s="50"/>
      <c r="T234" s="50"/>
      <c r="U234" s="50"/>
      <c r="V234" s="50"/>
      <c r="W234" s="50"/>
      <c r="X234" s="50"/>
      <c r="Y234" s="50"/>
      <c r="Z234" s="50"/>
    </row>
    <row r="235" spans="1:26" ht="15.75" customHeight="1">
      <c r="A235" s="70"/>
      <c r="B235" s="6"/>
      <c r="C235" s="1272"/>
      <c r="D235" s="51"/>
      <c r="E235" s="1230"/>
      <c r="F235" s="524"/>
      <c r="G235" s="524"/>
      <c r="H235" s="520"/>
      <c r="I235" s="6"/>
      <c r="J235" s="6"/>
      <c r="K235" s="6"/>
      <c r="L235" s="6"/>
      <c r="M235" s="6"/>
      <c r="N235" s="6"/>
      <c r="O235" s="50"/>
      <c r="P235" s="50"/>
      <c r="Q235" s="50"/>
      <c r="R235" s="50"/>
      <c r="S235" s="50"/>
      <c r="T235" s="50"/>
      <c r="U235" s="50"/>
      <c r="V235" s="50"/>
      <c r="W235" s="50"/>
      <c r="X235" s="50"/>
      <c r="Y235" s="50"/>
      <c r="Z235" s="50"/>
    </row>
    <row r="236" spans="1:26" ht="15.75" customHeight="1">
      <c r="A236" s="70"/>
      <c r="B236" s="6"/>
      <c r="C236" s="1272"/>
      <c r="D236" s="51"/>
      <c r="E236" s="1230"/>
      <c r="F236" s="524"/>
      <c r="G236" s="524"/>
      <c r="H236" s="520"/>
      <c r="I236" s="6"/>
      <c r="J236" s="6"/>
      <c r="K236" s="6"/>
      <c r="L236" s="6"/>
      <c r="M236" s="6"/>
      <c r="N236" s="6"/>
      <c r="O236" s="50"/>
      <c r="P236" s="50"/>
      <c r="Q236" s="50"/>
      <c r="R236" s="50"/>
      <c r="S236" s="50"/>
      <c r="T236" s="50"/>
      <c r="U236" s="50"/>
      <c r="V236" s="50"/>
      <c r="W236" s="50"/>
      <c r="X236" s="50"/>
      <c r="Y236" s="50"/>
      <c r="Z236" s="50"/>
    </row>
    <row r="237" spans="1:26" ht="15.75" customHeight="1">
      <c r="A237" s="70"/>
      <c r="B237" s="6"/>
      <c r="C237" s="1272"/>
      <c r="D237" s="51"/>
      <c r="E237" s="1230"/>
      <c r="F237" s="524"/>
      <c r="G237" s="524"/>
      <c r="H237" s="520"/>
      <c r="I237" s="6"/>
      <c r="J237" s="6"/>
      <c r="K237" s="6"/>
      <c r="L237" s="6"/>
      <c r="M237" s="6"/>
      <c r="N237" s="6"/>
      <c r="O237" s="50"/>
      <c r="P237" s="50"/>
      <c r="Q237" s="50"/>
      <c r="R237" s="50"/>
      <c r="S237" s="50"/>
      <c r="T237" s="50"/>
      <c r="U237" s="50"/>
      <c r="V237" s="50"/>
      <c r="W237" s="50"/>
      <c r="X237" s="50"/>
      <c r="Y237" s="50"/>
      <c r="Z237" s="50"/>
    </row>
    <row r="238" spans="1:26" ht="15.75" customHeight="1">
      <c r="A238" s="70"/>
      <c r="B238" s="6"/>
      <c r="C238" s="1272"/>
      <c r="D238" s="51"/>
      <c r="E238" s="1230"/>
      <c r="F238" s="524"/>
      <c r="G238" s="524"/>
      <c r="H238" s="520"/>
      <c r="I238" s="6"/>
      <c r="J238" s="6"/>
      <c r="K238" s="6"/>
      <c r="L238" s="6"/>
      <c r="M238" s="6"/>
      <c r="N238" s="6"/>
      <c r="O238" s="50"/>
      <c r="P238" s="50"/>
      <c r="Q238" s="50"/>
      <c r="R238" s="50"/>
      <c r="S238" s="50"/>
      <c r="T238" s="50"/>
      <c r="U238" s="50"/>
      <c r="V238" s="50"/>
      <c r="W238" s="50"/>
      <c r="X238" s="50"/>
      <c r="Y238" s="50"/>
      <c r="Z238" s="50"/>
    </row>
    <row r="239" spans="1:26" ht="15.75" customHeight="1">
      <c r="A239" s="70"/>
      <c r="B239" s="6"/>
      <c r="C239" s="1272"/>
      <c r="D239" s="51"/>
      <c r="E239" s="1230"/>
      <c r="F239" s="524"/>
      <c r="G239" s="524"/>
      <c r="H239" s="520"/>
      <c r="I239" s="6"/>
      <c r="J239" s="6"/>
      <c r="K239" s="6"/>
      <c r="L239" s="6"/>
      <c r="M239" s="6"/>
      <c r="N239" s="6"/>
      <c r="O239" s="50"/>
      <c r="P239" s="50"/>
      <c r="Q239" s="50"/>
      <c r="R239" s="50"/>
      <c r="S239" s="50"/>
      <c r="T239" s="50"/>
      <c r="U239" s="50"/>
      <c r="V239" s="50"/>
      <c r="W239" s="50"/>
      <c r="X239" s="50"/>
      <c r="Y239" s="50"/>
      <c r="Z239" s="50"/>
    </row>
    <row r="240" spans="1:26" ht="15.75" customHeight="1">
      <c r="A240" s="70"/>
      <c r="B240" s="6"/>
      <c r="C240" s="1272"/>
      <c r="D240" s="51"/>
      <c r="E240" s="1230"/>
      <c r="F240" s="524"/>
      <c r="G240" s="524"/>
      <c r="H240" s="520"/>
      <c r="I240" s="6"/>
      <c r="J240" s="6"/>
      <c r="K240" s="6"/>
      <c r="L240" s="6"/>
      <c r="M240" s="6"/>
      <c r="N240" s="6"/>
      <c r="O240" s="50"/>
      <c r="P240" s="50"/>
      <c r="Q240" s="50"/>
      <c r="R240" s="50"/>
      <c r="S240" s="50"/>
      <c r="T240" s="50"/>
      <c r="U240" s="50"/>
      <c r="V240" s="50"/>
      <c r="W240" s="50"/>
      <c r="X240" s="50"/>
      <c r="Y240" s="50"/>
      <c r="Z240" s="50"/>
    </row>
    <row r="241" spans="1:26" ht="15.75" customHeight="1">
      <c r="A241" s="70"/>
      <c r="B241" s="6"/>
      <c r="C241" s="1272"/>
      <c r="D241" s="51"/>
      <c r="E241" s="1230"/>
      <c r="F241" s="524"/>
      <c r="G241" s="524"/>
      <c r="H241" s="520"/>
      <c r="I241" s="6"/>
      <c r="J241" s="6"/>
      <c r="K241" s="6"/>
      <c r="L241" s="6"/>
      <c r="M241" s="6"/>
      <c r="N241" s="6"/>
      <c r="O241" s="50"/>
      <c r="P241" s="50"/>
      <c r="Q241" s="50"/>
      <c r="R241" s="50"/>
      <c r="S241" s="50"/>
      <c r="T241" s="50"/>
      <c r="U241" s="50"/>
      <c r="V241" s="50"/>
      <c r="W241" s="50"/>
      <c r="X241" s="50"/>
      <c r="Y241" s="50"/>
      <c r="Z241" s="50"/>
    </row>
    <row r="242" spans="1:26" ht="15.75" customHeight="1">
      <c r="A242" s="70"/>
      <c r="B242" s="6"/>
      <c r="C242" s="1272"/>
      <c r="D242" s="51"/>
      <c r="E242" s="1230"/>
      <c r="F242" s="524"/>
      <c r="G242" s="524"/>
      <c r="H242" s="520"/>
      <c r="I242" s="6"/>
      <c r="J242" s="6"/>
      <c r="K242" s="6"/>
      <c r="L242" s="6"/>
      <c r="M242" s="6"/>
      <c r="N242" s="6"/>
      <c r="O242" s="50"/>
      <c r="P242" s="50"/>
      <c r="Q242" s="50"/>
      <c r="R242" s="50"/>
      <c r="S242" s="50"/>
      <c r="T242" s="50"/>
      <c r="U242" s="50"/>
      <c r="V242" s="50"/>
      <c r="W242" s="50"/>
      <c r="X242" s="50"/>
      <c r="Y242" s="50"/>
      <c r="Z242" s="50"/>
    </row>
    <row r="243" spans="1:26" ht="15.75" customHeight="1">
      <c r="A243" s="70"/>
      <c r="B243" s="6"/>
      <c r="C243" s="1272"/>
      <c r="D243" s="51"/>
      <c r="E243" s="1230"/>
      <c r="F243" s="524"/>
      <c r="G243" s="524"/>
      <c r="H243" s="520"/>
      <c r="I243" s="6"/>
      <c r="J243" s="6"/>
      <c r="K243" s="6"/>
      <c r="L243" s="6"/>
      <c r="M243" s="6"/>
      <c r="N243" s="6"/>
      <c r="O243" s="50"/>
      <c r="P243" s="50"/>
      <c r="Q243" s="50"/>
      <c r="R243" s="50"/>
      <c r="S243" s="50"/>
      <c r="T243" s="50"/>
      <c r="U243" s="50"/>
      <c r="V243" s="50"/>
      <c r="W243" s="50"/>
      <c r="X243" s="50"/>
      <c r="Y243" s="50"/>
      <c r="Z243" s="50"/>
    </row>
    <row r="244" spans="1:26" ht="15.75" customHeight="1">
      <c r="A244" s="70"/>
      <c r="B244" s="6"/>
      <c r="C244" s="1272"/>
      <c r="D244" s="51"/>
      <c r="E244" s="1230"/>
      <c r="F244" s="524"/>
      <c r="G244" s="524"/>
      <c r="H244" s="520"/>
      <c r="I244" s="6"/>
      <c r="J244" s="6"/>
      <c r="K244" s="6"/>
      <c r="L244" s="6"/>
      <c r="M244" s="6"/>
      <c r="N244" s="6"/>
      <c r="O244" s="50"/>
      <c r="P244" s="50"/>
      <c r="Q244" s="50"/>
      <c r="R244" s="50"/>
      <c r="S244" s="50"/>
      <c r="T244" s="50"/>
      <c r="U244" s="50"/>
      <c r="V244" s="50"/>
      <c r="W244" s="50"/>
      <c r="X244" s="50"/>
      <c r="Y244" s="50"/>
      <c r="Z244" s="50"/>
    </row>
    <row r="245" spans="1:26" ht="15.75" customHeight="1">
      <c r="A245" s="70"/>
      <c r="B245" s="6"/>
      <c r="C245" s="1272"/>
      <c r="D245" s="51"/>
      <c r="E245" s="1230"/>
      <c r="F245" s="524"/>
      <c r="G245" s="524"/>
      <c r="H245" s="520"/>
      <c r="I245" s="6"/>
      <c r="J245" s="6"/>
      <c r="K245" s="6"/>
      <c r="L245" s="6"/>
      <c r="M245" s="6"/>
      <c r="N245" s="6"/>
      <c r="O245" s="50"/>
      <c r="P245" s="50"/>
      <c r="Q245" s="50"/>
      <c r="R245" s="50"/>
      <c r="S245" s="50"/>
      <c r="T245" s="50"/>
      <c r="U245" s="50"/>
      <c r="V245" s="50"/>
      <c r="W245" s="50"/>
      <c r="X245" s="50"/>
      <c r="Y245" s="50"/>
      <c r="Z245" s="50"/>
    </row>
    <row r="246" spans="1:26" ht="15.75" customHeight="1">
      <c r="A246" s="70"/>
      <c r="B246" s="6"/>
      <c r="C246" s="1272"/>
      <c r="D246" s="51"/>
      <c r="E246" s="1230"/>
      <c r="F246" s="524"/>
      <c r="G246" s="524"/>
      <c r="H246" s="520"/>
      <c r="I246" s="6"/>
      <c r="J246" s="6"/>
      <c r="K246" s="6"/>
      <c r="L246" s="6"/>
      <c r="M246" s="6"/>
      <c r="N246" s="6"/>
      <c r="O246" s="50"/>
      <c r="P246" s="50"/>
      <c r="Q246" s="50"/>
      <c r="R246" s="50"/>
      <c r="S246" s="50"/>
      <c r="T246" s="50"/>
      <c r="U246" s="50"/>
      <c r="V246" s="50"/>
      <c r="W246" s="50"/>
      <c r="X246" s="50"/>
      <c r="Y246" s="50"/>
      <c r="Z246" s="50"/>
    </row>
    <row r="247" spans="1:26" ht="15.75" customHeight="1">
      <c r="A247" s="70"/>
      <c r="B247" s="6"/>
      <c r="C247" s="1272"/>
      <c r="D247" s="51"/>
      <c r="E247" s="1230"/>
      <c r="F247" s="524"/>
      <c r="G247" s="524"/>
      <c r="H247" s="520"/>
      <c r="I247" s="6"/>
      <c r="J247" s="6"/>
      <c r="K247" s="6"/>
      <c r="L247" s="6"/>
      <c r="M247" s="6"/>
      <c r="N247" s="6"/>
      <c r="O247" s="50"/>
      <c r="P247" s="50"/>
      <c r="Q247" s="50"/>
      <c r="R247" s="50"/>
      <c r="S247" s="50"/>
      <c r="T247" s="50"/>
      <c r="U247" s="50"/>
      <c r="V247" s="50"/>
      <c r="W247" s="50"/>
      <c r="X247" s="50"/>
      <c r="Y247" s="50"/>
      <c r="Z247" s="50"/>
    </row>
    <row r="248" spans="1:26" ht="15.75" customHeight="1">
      <c r="A248" s="70"/>
      <c r="B248" s="6"/>
      <c r="C248" s="1272"/>
      <c r="D248" s="51"/>
      <c r="E248" s="1230"/>
      <c r="F248" s="524"/>
      <c r="G248" s="524"/>
      <c r="H248" s="520"/>
      <c r="I248" s="6"/>
      <c r="J248" s="6"/>
      <c r="K248" s="6"/>
      <c r="L248" s="6"/>
      <c r="M248" s="6"/>
      <c r="N248" s="6"/>
      <c r="O248" s="50"/>
      <c r="P248" s="50"/>
      <c r="Q248" s="50"/>
      <c r="R248" s="50"/>
      <c r="S248" s="50"/>
      <c r="T248" s="50"/>
      <c r="U248" s="50"/>
      <c r="V248" s="50"/>
      <c r="W248" s="50"/>
      <c r="X248" s="50"/>
      <c r="Y248" s="50"/>
      <c r="Z248" s="50"/>
    </row>
    <row r="249" spans="1:26" ht="15.75" customHeight="1">
      <c r="A249" s="70"/>
      <c r="B249" s="6"/>
      <c r="C249" s="1272"/>
      <c r="D249" s="51"/>
      <c r="E249" s="1230"/>
      <c r="F249" s="524"/>
      <c r="G249" s="524"/>
      <c r="H249" s="520"/>
      <c r="I249" s="6"/>
      <c r="J249" s="6"/>
      <c r="K249" s="6"/>
      <c r="L249" s="6"/>
      <c r="M249" s="6"/>
      <c r="N249" s="6"/>
      <c r="O249" s="50"/>
      <c r="P249" s="50"/>
      <c r="Q249" s="50"/>
      <c r="R249" s="50"/>
      <c r="S249" s="50"/>
      <c r="T249" s="50"/>
      <c r="U249" s="50"/>
      <c r="V249" s="50"/>
      <c r="W249" s="50"/>
      <c r="X249" s="50"/>
      <c r="Y249" s="50"/>
      <c r="Z249" s="50"/>
    </row>
    <row r="250" spans="1:26" ht="15.75" customHeight="1">
      <c r="A250" s="70"/>
      <c r="B250" s="6"/>
      <c r="C250" s="1272"/>
      <c r="D250" s="51"/>
      <c r="E250" s="1230"/>
      <c r="F250" s="524"/>
      <c r="G250" s="524"/>
      <c r="H250" s="520"/>
      <c r="I250" s="6"/>
      <c r="J250" s="6"/>
      <c r="K250" s="6"/>
      <c r="L250" s="6"/>
      <c r="M250" s="6"/>
      <c r="N250" s="6"/>
      <c r="O250" s="50"/>
      <c r="P250" s="50"/>
      <c r="Q250" s="50"/>
      <c r="R250" s="50"/>
      <c r="S250" s="50"/>
      <c r="T250" s="50"/>
      <c r="U250" s="50"/>
      <c r="V250" s="50"/>
      <c r="W250" s="50"/>
      <c r="X250" s="50"/>
      <c r="Y250" s="50"/>
      <c r="Z250" s="50"/>
    </row>
    <row r="251" spans="1:26" ht="15.75" customHeight="1">
      <c r="A251" s="70"/>
      <c r="B251" s="6"/>
      <c r="C251" s="1272"/>
      <c r="D251" s="51"/>
      <c r="E251" s="1230"/>
      <c r="F251" s="524"/>
      <c r="G251" s="524"/>
      <c r="H251" s="520"/>
      <c r="I251" s="6"/>
      <c r="J251" s="6"/>
      <c r="K251" s="6"/>
      <c r="L251" s="6"/>
      <c r="M251" s="6"/>
      <c r="N251" s="6"/>
      <c r="O251" s="50"/>
      <c r="P251" s="50"/>
      <c r="Q251" s="50"/>
      <c r="R251" s="50"/>
      <c r="S251" s="50"/>
      <c r="T251" s="50"/>
      <c r="U251" s="50"/>
      <c r="V251" s="50"/>
      <c r="W251" s="50"/>
      <c r="X251" s="50"/>
      <c r="Y251" s="50"/>
      <c r="Z251" s="50"/>
    </row>
    <row r="252" spans="1:26" ht="15.75" customHeight="1">
      <c r="A252" s="70"/>
      <c r="B252" s="6"/>
      <c r="C252" s="1272"/>
      <c r="D252" s="51"/>
      <c r="E252" s="1230"/>
      <c r="F252" s="524"/>
      <c r="G252" s="524"/>
      <c r="H252" s="520"/>
      <c r="I252" s="6"/>
      <c r="J252" s="6"/>
      <c r="K252" s="6"/>
      <c r="L252" s="6"/>
      <c r="M252" s="6"/>
      <c r="N252" s="6"/>
      <c r="O252" s="50"/>
      <c r="P252" s="50"/>
      <c r="Q252" s="50"/>
      <c r="R252" s="50"/>
      <c r="S252" s="50"/>
      <c r="T252" s="50"/>
      <c r="U252" s="50"/>
      <c r="V252" s="50"/>
      <c r="W252" s="50"/>
      <c r="X252" s="50"/>
      <c r="Y252" s="50"/>
      <c r="Z252" s="50"/>
    </row>
    <row r="253" spans="1:26" ht="15.75" customHeight="1">
      <c r="A253" s="70"/>
      <c r="B253" s="6"/>
      <c r="C253" s="1272"/>
      <c r="D253" s="51"/>
      <c r="E253" s="1230"/>
      <c r="F253" s="524"/>
      <c r="G253" s="524"/>
      <c r="H253" s="520"/>
      <c r="I253" s="6"/>
      <c r="J253" s="6"/>
      <c r="K253" s="6"/>
      <c r="L253" s="6"/>
      <c r="M253" s="6"/>
      <c r="N253" s="6"/>
      <c r="O253" s="50"/>
      <c r="P253" s="50"/>
      <c r="Q253" s="50"/>
      <c r="R253" s="50"/>
      <c r="S253" s="50"/>
      <c r="T253" s="50"/>
      <c r="U253" s="50"/>
      <c r="V253" s="50"/>
      <c r="W253" s="50"/>
      <c r="X253" s="50"/>
      <c r="Y253" s="50"/>
      <c r="Z253" s="50"/>
    </row>
    <row r="254" spans="1:26" ht="15.75" customHeight="1">
      <c r="A254" s="70"/>
      <c r="B254" s="6"/>
      <c r="C254" s="1272"/>
      <c r="D254" s="51"/>
      <c r="E254" s="1230"/>
      <c r="F254" s="524"/>
      <c r="G254" s="524"/>
      <c r="H254" s="520"/>
      <c r="I254" s="6"/>
      <c r="J254" s="6"/>
      <c r="K254" s="6"/>
      <c r="L254" s="6"/>
      <c r="M254" s="6"/>
      <c r="N254" s="6"/>
      <c r="O254" s="50"/>
      <c r="P254" s="50"/>
      <c r="Q254" s="50"/>
      <c r="R254" s="50"/>
      <c r="S254" s="50"/>
      <c r="T254" s="50"/>
      <c r="U254" s="50"/>
      <c r="V254" s="50"/>
      <c r="W254" s="50"/>
      <c r="X254" s="50"/>
      <c r="Y254" s="50"/>
      <c r="Z254" s="50"/>
    </row>
    <row r="255" spans="1:26" ht="15.75" customHeight="1">
      <c r="A255" s="70"/>
      <c r="B255" s="6"/>
      <c r="C255" s="1272"/>
      <c r="D255" s="51"/>
      <c r="E255" s="1230"/>
      <c r="F255" s="524"/>
      <c r="G255" s="524"/>
      <c r="H255" s="520"/>
      <c r="I255" s="6"/>
      <c r="J255" s="6"/>
      <c r="K255" s="6"/>
      <c r="L255" s="6"/>
      <c r="M255" s="6"/>
      <c r="N255" s="6"/>
      <c r="O255" s="50"/>
      <c r="P255" s="50"/>
      <c r="Q255" s="50"/>
      <c r="R255" s="50"/>
      <c r="S255" s="50"/>
      <c r="T255" s="50"/>
      <c r="U255" s="50"/>
      <c r="V255" s="50"/>
      <c r="W255" s="50"/>
      <c r="X255" s="50"/>
      <c r="Y255" s="50"/>
      <c r="Z255" s="50"/>
    </row>
    <row r="256" spans="1:26" ht="15.75" customHeight="1">
      <c r="A256" s="70"/>
      <c r="B256" s="6"/>
      <c r="C256" s="1272"/>
      <c r="D256" s="51"/>
      <c r="E256" s="1230"/>
      <c r="F256" s="524"/>
      <c r="G256" s="524"/>
      <c r="H256" s="520"/>
      <c r="I256" s="6"/>
      <c r="J256" s="6"/>
      <c r="K256" s="6"/>
      <c r="L256" s="6"/>
      <c r="M256" s="6"/>
      <c r="N256" s="6"/>
      <c r="O256" s="50"/>
      <c r="P256" s="50"/>
      <c r="Q256" s="50"/>
      <c r="R256" s="50"/>
      <c r="S256" s="50"/>
      <c r="T256" s="50"/>
      <c r="U256" s="50"/>
      <c r="V256" s="50"/>
      <c r="W256" s="50"/>
      <c r="X256" s="50"/>
      <c r="Y256" s="50"/>
      <c r="Z256" s="50"/>
    </row>
    <row r="257" spans="1:26" ht="15.75" customHeight="1">
      <c r="A257" s="70"/>
      <c r="B257" s="6"/>
      <c r="C257" s="1272"/>
      <c r="D257" s="51"/>
      <c r="E257" s="1230"/>
      <c r="F257" s="524"/>
      <c r="G257" s="524"/>
      <c r="H257" s="520"/>
      <c r="I257" s="6"/>
      <c r="J257" s="6"/>
      <c r="K257" s="6"/>
      <c r="L257" s="6"/>
      <c r="M257" s="6"/>
      <c r="N257" s="6"/>
      <c r="O257" s="50"/>
      <c r="P257" s="50"/>
      <c r="Q257" s="50"/>
      <c r="R257" s="50"/>
      <c r="S257" s="50"/>
      <c r="T257" s="50"/>
      <c r="U257" s="50"/>
      <c r="V257" s="50"/>
      <c r="W257" s="50"/>
      <c r="X257" s="50"/>
      <c r="Y257" s="50"/>
      <c r="Z257" s="50"/>
    </row>
    <row r="258" spans="1:26" ht="15.75" customHeight="1">
      <c r="A258" s="70"/>
      <c r="B258" s="6"/>
      <c r="C258" s="1272"/>
      <c r="D258" s="51"/>
      <c r="E258" s="1230"/>
      <c r="F258" s="524"/>
      <c r="G258" s="524"/>
      <c r="H258" s="520"/>
      <c r="I258" s="6"/>
      <c r="J258" s="6"/>
      <c r="K258" s="6"/>
      <c r="L258" s="6"/>
      <c r="M258" s="6"/>
      <c r="N258" s="6"/>
      <c r="O258" s="50"/>
      <c r="P258" s="50"/>
      <c r="Q258" s="50"/>
      <c r="R258" s="50"/>
      <c r="S258" s="50"/>
      <c r="T258" s="50"/>
      <c r="U258" s="50"/>
      <c r="V258" s="50"/>
      <c r="W258" s="50"/>
      <c r="X258" s="50"/>
      <c r="Y258" s="50"/>
      <c r="Z258" s="50"/>
    </row>
    <row r="259" spans="1:26" ht="15.75" customHeight="1">
      <c r="A259" s="70"/>
      <c r="B259" s="6"/>
      <c r="C259" s="1272"/>
      <c r="D259" s="51"/>
      <c r="E259" s="1230"/>
      <c r="F259" s="524"/>
      <c r="G259" s="524"/>
      <c r="H259" s="520"/>
      <c r="I259" s="6"/>
      <c r="J259" s="6"/>
      <c r="K259" s="6"/>
      <c r="L259" s="6"/>
      <c r="M259" s="6"/>
      <c r="N259" s="6"/>
      <c r="O259" s="50"/>
      <c r="P259" s="50"/>
      <c r="Q259" s="50"/>
      <c r="R259" s="50"/>
      <c r="S259" s="50"/>
      <c r="T259" s="50"/>
      <c r="U259" s="50"/>
      <c r="V259" s="50"/>
      <c r="W259" s="50"/>
      <c r="X259" s="50"/>
      <c r="Y259" s="50"/>
      <c r="Z259" s="50"/>
    </row>
    <row r="260" spans="1:26" ht="15.75" customHeight="1">
      <c r="A260" s="70"/>
      <c r="B260" s="6"/>
      <c r="C260" s="1272"/>
      <c r="D260" s="51"/>
      <c r="E260" s="1230"/>
      <c r="F260" s="524"/>
      <c r="G260" s="524"/>
      <c r="H260" s="520"/>
      <c r="I260" s="6"/>
      <c r="J260" s="6"/>
      <c r="K260" s="6"/>
      <c r="L260" s="6"/>
      <c r="M260" s="6"/>
      <c r="N260" s="6"/>
      <c r="O260" s="50"/>
      <c r="P260" s="50"/>
      <c r="Q260" s="50"/>
      <c r="R260" s="50"/>
      <c r="S260" s="50"/>
      <c r="T260" s="50"/>
      <c r="U260" s="50"/>
      <c r="V260" s="50"/>
      <c r="W260" s="50"/>
      <c r="X260" s="50"/>
      <c r="Y260" s="50"/>
      <c r="Z260" s="50"/>
    </row>
    <row r="261" spans="1:26" ht="15.75" customHeight="1">
      <c r="A261" s="70"/>
      <c r="B261" s="6"/>
      <c r="C261" s="1272"/>
      <c r="D261" s="51"/>
      <c r="E261" s="1230"/>
      <c r="F261" s="524"/>
      <c r="G261" s="524"/>
      <c r="H261" s="520"/>
      <c r="I261" s="6"/>
      <c r="J261" s="6"/>
      <c r="K261" s="6"/>
      <c r="L261" s="6"/>
      <c r="M261" s="6"/>
      <c r="N261" s="6"/>
      <c r="O261" s="50"/>
      <c r="P261" s="50"/>
      <c r="Q261" s="50"/>
      <c r="R261" s="50"/>
      <c r="S261" s="50"/>
      <c r="T261" s="50"/>
      <c r="U261" s="50"/>
      <c r="V261" s="50"/>
      <c r="W261" s="50"/>
      <c r="X261" s="50"/>
      <c r="Y261" s="50"/>
      <c r="Z261" s="50"/>
    </row>
    <row r="262" spans="1:26" ht="15.75" customHeight="1">
      <c r="A262" s="70"/>
      <c r="B262" s="6"/>
      <c r="C262" s="1272"/>
      <c r="D262" s="51"/>
      <c r="E262" s="1230"/>
      <c r="F262" s="524"/>
      <c r="G262" s="524"/>
      <c r="H262" s="520"/>
      <c r="I262" s="6"/>
      <c r="J262" s="6"/>
      <c r="K262" s="6"/>
      <c r="L262" s="6"/>
      <c r="M262" s="6"/>
      <c r="N262" s="6"/>
      <c r="O262" s="50"/>
      <c r="P262" s="50"/>
      <c r="Q262" s="50"/>
      <c r="R262" s="50"/>
      <c r="S262" s="50"/>
      <c r="T262" s="50"/>
      <c r="U262" s="50"/>
      <c r="V262" s="50"/>
      <c r="W262" s="50"/>
      <c r="X262" s="50"/>
      <c r="Y262" s="50"/>
      <c r="Z262" s="50"/>
    </row>
    <row r="263" spans="1:26" ht="15.75" customHeight="1">
      <c r="A263" s="70"/>
      <c r="B263" s="6"/>
      <c r="C263" s="1272"/>
      <c r="D263" s="51"/>
      <c r="E263" s="1230"/>
      <c r="F263" s="524"/>
      <c r="G263" s="524"/>
      <c r="H263" s="520"/>
      <c r="I263" s="6"/>
      <c r="J263" s="6"/>
      <c r="K263" s="6"/>
      <c r="L263" s="6"/>
      <c r="M263" s="6"/>
      <c r="N263" s="6"/>
      <c r="O263" s="50"/>
      <c r="P263" s="50"/>
      <c r="Q263" s="50"/>
      <c r="R263" s="50"/>
      <c r="S263" s="50"/>
      <c r="T263" s="50"/>
      <c r="U263" s="50"/>
      <c r="V263" s="50"/>
      <c r="W263" s="50"/>
      <c r="X263" s="50"/>
      <c r="Y263" s="50"/>
      <c r="Z263" s="50"/>
    </row>
    <row r="264" spans="1:26" ht="15.75" customHeight="1">
      <c r="A264" s="70"/>
      <c r="B264" s="6"/>
      <c r="C264" s="1272"/>
      <c r="D264" s="51"/>
      <c r="E264" s="1230"/>
      <c r="F264" s="524"/>
      <c r="G264" s="524"/>
      <c r="H264" s="520"/>
      <c r="I264" s="6"/>
      <c r="J264" s="6"/>
      <c r="K264" s="6"/>
      <c r="L264" s="6"/>
      <c r="M264" s="6"/>
      <c r="N264" s="6"/>
      <c r="O264" s="50"/>
      <c r="P264" s="50"/>
      <c r="Q264" s="50"/>
      <c r="R264" s="50"/>
      <c r="S264" s="50"/>
      <c r="T264" s="50"/>
      <c r="U264" s="50"/>
      <c r="V264" s="50"/>
      <c r="W264" s="50"/>
      <c r="X264" s="50"/>
      <c r="Y264" s="50"/>
      <c r="Z264" s="50"/>
    </row>
    <row r="265" spans="1:26" ht="15.75" customHeight="1">
      <c r="A265" s="70"/>
      <c r="B265" s="6"/>
      <c r="C265" s="1272"/>
      <c r="D265" s="51"/>
      <c r="E265" s="1230"/>
      <c r="F265" s="524"/>
      <c r="G265" s="524"/>
      <c r="H265" s="520"/>
      <c r="I265" s="6"/>
      <c r="J265" s="6"/>
      <c r="K265" s="6"/>
      <c r="L265" s="6"/>
      <c r="M265" s="6"/>
      <c r="N265" s="6"/>
      <c r="O265" s="50"/>
      <c r="P265" s="50"/>
      <c r="Q265" s="50"/>
      <c r="R265" s="50"/>
      <c r="S265" s="50"/>
      <c r="T265" s="50"/>
      <c r="U265" s="50"/>
      <c r="V265" s="50"/>
      <c r="W265" s="50"/>
      <c r="X265" s="50"/>
      <c r="Y265" s="50"/>
      <c r="Z265" s="50"/>
    </row>
    <row r="266" spans="1:26" ht="15.75" customHeight="1">
      <c r="A266" s="70"/>
      <c r="B266" s="6"/>
      <c r="C266" s="1272"/>
      <c r="D266" s="51"/>
      <c r="E266" s="1230"/>
      <c r="F266" s="524"/>
      <c r="G266" s="524"/>
      <c r="H266" s="520"/>
      <c r="I266" s="6"/>
      <c r="J266" s="6"/>
      <c r="K266" s="6"/>
      <c r="L266" s="6"/>
      <c r="M266" s="6"/>
      <c r="N266" s="6"/>
      <c r="O266" s="50"/>
      <c r="P266" s="50"/>
      <c r="Q266" s="50"/>
      <c r="R266" s="50"/>
      <c r="S266" s="50"/>
      <c r="T266" s="50"/>
      <c r="U266" s="50"/>
      <c r="V266" s="50"/>
      <c r="W266" s="50"/>
      <c r="X266" s="50"/>
      <c r="Y266" s="50"/>
      <c r="Z266" s="50"/>
    </row>
    <row r="267" spans="1:26" ht="15.75" customHeight="1">
      <c r="A267" s="70"/>
      <c r="B267" s="6"/>
      <c r="C267" s="1272"/>
      <c r="D267" s="51"/>
      <c r="E267" s="1230"/>
      <c r="F267" s="524"/>
      <c r="G267" s="524"/>
      <c r="H267" s="520"/>
      <c r="I267" s="6"/>
      <c r="J267" s="6"/>
      <c r="K267" s="6"/>
      <c r="L267" s="6"/>
      <c r="M267" s="6"/>
      <c r="N267" s="6"/>
      <c r="O267" s="50"/>
      <c r="P267" s="50"/>
      <c r="Q267" s="50"/>
      <c r="R267" s="50"/>
      <c r="S267" s="50"/>
      <c r="T267" s="50"/>
      <c r="U267" s="50"/>
      <c r="V267" s="50"/>
      <c r="W267" s="50"/>
      <c r="X267" s="50"/>
      <c r="Y267" s="50"/>
      <c r="Z267" s="50"/>
    </row>
    <row r="268" spans="1:26" ht="15.75" customHeight="1">
      <c r="A268" s="70"/>
      <c r="B268" s="6"/>
      <c r="C268" s="1272"/>
      <c r="D268" s="51"/>
      <c r="E268" s="1230"/>
      <c r="F268" s="524"/>
      <c r="G268" s="524"/>
      <c r="H268" s="520"/>
      <c r="I268" s="6"/>
      <c r="J268" s="6"/>
      <c r="K268" s="6"/>
      <c r="L268" s="6"/>
      <c r="M268" s="6"/>
      <c r="N268" s="6"/>
      <c r="O268" s="50"/>
      <c r="P268" s="50"/>
      <c r="Q268" s="50"/>
      <c r="R268" s="50"/>
      <c r="S268" s="50"/>
      <c r="T268" s="50"/>
      <c r="U268" s="50"/>
      <c r="V268" s="50"/>
      <c r="W268" s="50"/>
      <c r="X268" s="50"/>
      <c r="Y268" s="50"/>
      <c r="Z268" s="50"/>
    </row>
    <row r="269" spans="1:26" ht="15.75" customHeight="1">
      <c r="A269" s="70"/>
      <c r="B269" s="6"/>
      <c r="C269" s="1272"/>
      <c r="D269" s="51"/>
      <c r="E269" s="1230"/>
      <c r="F269" s="524"/>
      <c r="G269" s="524"/>
      <c r="H269" s="520"/>
      <c r="I269" s="6"/>
      <c r="J269" s="6"/>
      <c r="K269" s="6"/>
      <c r="L269" s="6"/>
      <c r="M269" s="6"/>
      <c r="N269" s="6"/>
      <c r="O269" s="50"/>
      <c r="P269" s="50"/>
      <c r="Q269" s="50"/>
      <c r="R269" s="50"/>
      <c r="S269" s="50"/>
      <c r="T269" s="50"/>
      <c r="U269" s="50"/>
      <c r="V269" s="50"/>
      <c r="W269" s="50"/>
      <c r="X269" s="50"/>
      <c r="Y269" s="50"/>
      <c r="Z269" s="50"/>
    </row>
    <row r="270" spans="1:26" ht="15.75" customHeight="1">
      <c r="A270" s="70"/>
      <c r="B270" s="6"/>
      <c r="C270" s="1272"/>
      <c r="D270" s="51"/>
      <c r="E270" s="1230"/>
      <c r="F270" s="524"/>
      <c r="G270" s="524"/>
      <c r="H270" s="520"/>
      <c r="I270" s="6"/>
      <c r="J270" s="6"/>
      <c r="K270" s="6"/>
      <c r="L270" s="6"/>
      <c r="M270" s="6"/>
      <c r="N270" s="6"/>
      <c r="O270" s="50"/>
      <c r="P270" s="50"/>
      <c r="Q270" s="50"/>
      <c r="R270" s="50"/>
      <c r="S270" s="50"/>
      <c r="T270" s="50"/>
      <c r="U270" s="50"/>
      <c r="V270" s="50"/>
      <c r="W270" s="50"/>
      <c r="X270" s="50"/>
      <c r="Y270" s="50"/>
      <c r="Z270" s="50"/>
    </row>
    <row r="271" spans="1:26" ht="15.75" customHeight="1">
      <c r="A271" s="70"/>
      <c r="B271" s="6"/>
      <c r="C271" s="1272"/>
      <c r="D271" s="51"/>
      <c r="E271" s="1230"/>
      <c r="F271" s="524"/>
      <c r="G271" s="524"/>
      <c r="H271" s="520"/>
      <c r="I271" s="6"/>
      <c r="J271" s="6"/>
      <c r="K271" s="6"/>
      <c r="L271" s="6"/>
      <c r="M271" s="6"/>
      <c r="N271" s="6"/>
      <c r="O271" s="50"/>
      <c r="P271" s="50"/>
      <c r="Q271" s="50"/>
      <c r="R271" s="50"/>
      <c r="S271" s="50"/>
      <c r="T271" s="50"/>
      <c r="U271" s="50"/>
      <c r="V271" s="50"/>
      <c r="W271" s="50"/>
      <c r="X271" s="50"/>
      <c r="Y271" s="50"/>
      <c r="Z271" s="50"/>
    </row>
    <row r="272" spans="1:26" ht="15.75" customHeight="1">
      <c r="A272" s="70"/>
      <c r="B272" s="6"/>
      <c r="C272" s="1272"/>
      <c r="D272" s="51"/>
      <c r="E272" s="1230"/>
      <c r="F272" s="524"/>
      <c r="G272" s="524"/>
      <c r="H272" s="520"/>
      <c r="I272" s="6"/>
      <c r="J272" s="6"/>
      <c r="K272" s="6"/>
      <c r="L272" s="6"/>
      <c r="M272" s="6"/>
      <c r="N272" s="6"/>
      <c r="O272" s="50"/>
      <c r="P272" s="50"/>
      <c r="Q272" s="50"/>
      <c r="R272" s="50"/>
      <c r="S272" s="50"/>
      <c r="T272" s="50"/>
      <c r="U272" s="50"/>
      <c r="V272" s="50"/>
      <c r="W272" s="50"/>
      <c r="X272" s="50"/>
      <c r="Y272" s="50"/>
      <c r="Z272" s="50"/>
    </row>
    <row r="273" spans="1:26" ht="15.75" customHeight="1">
      <c r="A273" s="70"/>
      <c r="B273" s="6"/>
      <c r="C273" s="1272"/>
      <c r="D273" s="51"/>
      <c r="E273" s="1230"/>
      <c r="F273" s="524"/>
      <c r="G273" s="524"/>
      <c r="H273" s="520"/>
      <c r="I273" s="6"/>
      <c r="J273" s="6"/>
      <c r="K273" s="6"/>
      <c r="L273" s="6"/>
      <c r="M273" s="6"/>
      <c r="N273" s="6"/>
      <c r="O273" s="50"/>
      <c r="P273" s="50"/>
      <c r="Q273" s="50"/>
      <c r="R273" s="50"/>
      <c r="S273" s="50"/>
      <c r="T273" s="50"/>
      <c r="U273" s="50"/>
      <c r="V273" s="50"/>
      <c r="W273" s="50"/>
      <c r="X273" s="50"/>
      <c r="Y273" s="50"/>
      <c r="Z273" s="50"/>
    </row>
    <row r="274" spans="1:26" ht="15.75" customHeight="1">
      <c r="A274" s="70"/>
      <c r="B274" s="6"/>
      <c r="C274" s="1272"/>
      <c r="D274" s="51"/>
      <c r="E274" s="1230"/>
      <c r="F274" s="524"/>
      <c r="G274" s="524"/>
      <c r="H274" s="520"/>
      <c r="I274" s="6"/>
      <c r="J274" s="6"/>
      <c r="K274" s="6"/>
      <c r="L274" s="6"/>
      <c r="M274" s="6"/>
      <c r="N274" s="6"/>
      <c r="O274" s="50"/>
      <c r="P274" s="50"/>
      <c r="Q274" s="50"/>
      <c r="R274" s="50"/>
      <c r="S274" s="50"/>
      <c r="T274" s="50"/>
      <c r="U274" s="50"/>
      <c r="V274" s="50"/>
      <c r="W274" s="50"/>
      <c r="X274" s="50"/>
      <c r="Y274" s="50"/>
      <c r="Z274" s="50"/>
    </row>
    <row r="275" spans="1:26" ht="15.75" customHeight="1">
      <c r="A275" s="70"/>
      <c r="B275" s="6"/>
      <c r="C275" s="1272"/>
      <c r="D275" s="51"/>
      <c r="E275" s="1230"/>
      <c r="F275" s="524"/>
      <c r="G275" s="524"/>
      <c r="H275" s="520"/>
      <c r="I275" s="6"/>
      <c r="J275" s="6"/>
      <c r="K275" s="6"/>
      <c r="L275" s="6"/>
      <c r="M275" s="6"/>
      <c r="N275" s="6"/>
      <c r="O275" s="50"/>
      <c r="P275" s="50"/>
      <c r="Q275" s="50"/>
      <c r="R275" s="50"/>
      <c r="S275" s="50"/>
      <c r="T275" s="50"/>
      <c r="U275" s="50"/>
      <c r="V275" s="50"/>
      <c r="W275" s="50"/>
      <c r="X275" s="50"/>
      <c r="Y275" s="50"/>
      <c r="Z275" s="50"/>
    </row>
    <row r="276" spans="1:26" ht="15.75" customHeight="1">
      <c r="A276" s="70"/>
      <c r="B276" s="6"/>
      <c r="C276" s="1272"/>
      <c r="D276" s="51"/>
      <c r="E276" s="1230"/>
      <c r="F276" s="524"/>
      <c r="G276" s="524"/>
      <c r="H276" s="520"/>
      <c r="I276" s="6"/>
      <c r="J276" s="6"/>
      <c r="K276" s="6"/>
      <c r="L276" s="6"/>
      <c r="M276" s="6"/>
      <c r="N276" s="6"/>
      <c r="O276" s="50"/>
      <c r="P276" s="50"/>
      <c r="Q276" s="50"/>
      <c r="R276" s="50"/>
      <c r="S276" s="50"/>
      <c r="T276" s="50"/>
      <c r="U276" s="50"/>
      <c r="V276" s="50"/>
      <c r="W276" s="50"/>
      <c r="X276" s="50"/>
      <c r="Y276" s="50"/>
      <c r="Z276" s="50"/>
    </row>
    <row r="277" spans="1:26" ht="15.75" customHeight="1">
      <c r="A277" s="70"/>
      <c r="B277" s="6"/>
      <c r="C277" s="1272"/>
      <c r="D277" s="51"/>
      <c r="E277" s="1230"/>
      <c r="F277" s="524"/>
      <c r="G277" s="524"/>
      <c r="H277" s="520"/>
      <c r="I277" s="6"/>
      <c r="J277" s="6"/>
      <c r="K277" s="6"/>
      <c r="L277" s="6"/>
      <c r="M277" s="6"/>
      <c r="N277" s="6"/>
      <c r="O277" s="50"/>
      <c r="P277" s="50"/>
      <c r="Q277" s="50"/>
      <c r="R277" s="50"/>
      <c r="S277" s="50"/>
      <c r="T277" s="50"/>
      <c r="U277" s="50"/>
      <c r="V277" s="50"/>
      <c r="W277" s="50"/>
      <c r="X277" s="50"/>
      <c r="Y277" s="50"/>
      <c r="Z277" s="50"/>
    </row>
    <row r="278" spans="1:26" ht="15.75" customHeight="1">
      <c r="A278" s="70"/>
      <c r="B278" s="6"/>
      <c r="C278" s="1272"/>
      <c r="D278" s="51"/>
      <c r="E278" s="1230"/>
      <c r="F278" s="524"/>
      <c r="G278" s="524"/>
      <c r="H278" s="520"/>
      <c r="I278" s="6"/>
      <c r="J278" s="6"/>
      <c r="K278" s="6"/>
      <c r="L278" s="6"/>
      <c r="M278" s="6"/>
      <c r="N278" s="6"/>
      <c r="O278" s="50"/>
      <c r="P278" s="50"/>
      <c r="Q278" s="50"/>
      <c r="R278" s="50"/>
      <c r="S278" s="50"/>
      <c r="T278" s="50"/>
      <c r="U278" s="50"/>
      <c r="V278" s="50"/>
      <c r="W278" s="50"/>
      <c r="X278" s="50"/>
      <c r="Y278" s="50"/>
      <c r="Z278" s="50"/>
    </row>
    <row r="279" spans="1:26" ht="15.75" customHeight="1">
      <c r="A279" s="70"/>
      <c r="B279" s="6"/>
      <c r="C279" s="1272"/>
      <c r="D279" s="51"/>
      <c r="E279" s="1230"/>
      <c r="F279" s="524"/>
      <c r="G279" s="524"/>
      <c r="H279" s="520"/>
      <c r="I279" s="6"/>
      <c r="J279" s="6"/>
      <c r="K279" s="6"/>
      <c r="L279" s="6"/>
      <c r="M279" s="6"/>
      <c r="N279" s="6"/>
      <c r="O279" s="50"/>
      <c r="P279" s="50"/>
      <c r="Q279" s="50"/>
      <c r="R279" s="50"/>
      <c r="S279" s="50"/>
      <c r="T279" s="50"/>
      <c r="U279" s="50"/>
      <c r="V279" s="50"/>
      <c r="W279" s="50"/>
      <c r="X279" s="50"/>
      <c r="Y279" s="50"/>
      <c r="Z279" s="50"/>
    </row>
    <row r="280" spans="1:26" ht="15.75" customHeight="1">
      <c r="A280" s="70"/>
      <c r="B280" s="6"/>
      <c r="C280" s="1272"/>
      <c r="D280" s="51"/>
      <c r="E280" s="1230"/>
      <c r="F280" s="524"/>
      <c r="G280" s="524"/>
      <c r="H280" s="520"/>
      <c r="I280" s="6"/>
      <c r="J280" s="6"/>
      <c r="K280" s="6"/>
      <c r="L280" s="6"/>
      <c r="M280" s="6"/>
      <c r="N280" s="6"/>
      <c r="O280" s="50"/>
      <c r="P280" s="50"/>
      <c r="Q280" s="50"/>
      <c r="R280" s="50"/>
      <c r="S280" s="50"/>
      <c r="T280" s="50"/>
      <c r="U280" s="50"/>
      <c r="V280" s="50"/>
      <c r="W280" s="50"/>
      <c r="X280" s="50"/>
      <c r="Y280" s="50"/>
      <c r="Z280" s="50"/>
    </row>
    <row r="281" spans="1:26" ht="15.75" customHeight="1">
      <c r="A281" s="70"/>
      <c r="B281" s="6"/>
      <c r="C281" s="1272"/>
      <c r="D281" s="51"/>
      <c r="E281" s="1230"/>
      <c r="F281" s="524"/>
      <c r="G281" s="524"/>
      <c r="H281" s="520"/>
      <c r="I281" s="6"/>
      <c r="J281" s="6"/>
      <c r="K281" s="6"/>
      <c r="L281" s="6"/>
      <c r="M281" s="6"/>
      <c r="N281" s="6"/>
      <c r="O281" s="50"/>
      <c r="P281" s="50"/>
      <c r="Q281" s="50"/>
      <c r="R281" s="50"/>
      <c r="S281" s="50"/>
      <c r="T281" s="50"/>
      <c r="U281" s="50"/>
      <c r="V281" s="50"/>
      <c r="W281" s="50"/>
      <c r="X281" s="50"/>
      <c r="Y281" s="50"/>
      <c r="Z281" s="50"/>
    </row>
    <row r="282" spans="1:26" ht="15.75" customHeight="1">
      <c r="A282" s="70"/>
      <c r="B282" s="6"/>
      <c r="C282" s="1272"/>
      <c r="D282" s="51"/>
      <c r="E282" s="1230"/>
      <c r="F282" s="524"/>
      <c r="G282" s="524"/>
      <c r="H282" s="520"/>
      <c r="I282" s="6"/>
      <c r="J282" s="6"/>
      <c r="K282" s="6"/>
      <c r="L282" s="6"/>
      <c r="M282" s="6"/>
      <c r="N282" s="6"/>
      <c r="O282" s="50"/>
      <c r="P282" s="50"/>
      <c r="Q282" s="50"/>
      <c r="R282" s="50"/>
      <c r="S282" s="50"/>
      <c r="T282" s="50"/>
      <c r="U282" s="50"/>
      <c r="V282" s="50"/>
      <c r="W282" s="50"/>
      <c r="X282" s="50"/>
      <c r="Y282" s="50"/>
      <c r="Z282" s="50"/>
    </row>
    <row r="283" spans="1:26" ht="15.75" customHeight="1">
      <c r="A283" s="70"/>
      <c r="B283" s="6"/>
      <c r="C283" s="1272"/>
      <c r="D283" s="51"/>
      <c r="E283" s="1230"/>
      <c r="F283" s="524"/>
      <c r="G283" s="524"/>
      <c r="H283" s="520"/>
      <c r="I283" s="6"/>
      <c r="J283" s="6"/>
      <c r="K283" s="6"/>
      <c r="L283" s="6"/>
      <c r="M283" s="6"/>
      <c r="N283" s="6"/>
      <c r="O283" s="50"/>
      <c r="P283" s="50"/>
      <c r="Q283" s="50"/>
      <c r="R283" s="50"/>
      <c r="S283" s="50"/>
      <c r="T283" s="50"/>
      <c r="U283" s="50"/>
      <c r="V283" s="50"/>
      <c r="W283" s="50"/>
      <c r="X283" s="50"/>
      <c r="Y283" s="50"/>
      <c r="Z283" s="50"/>
    </row>
    <row r="284" spans="1:26" ht="15.75" customHeight="1">
      <c r="A284" s="70"/>
      <c r="B284" s="6"/>
      <c r="C284" s="1272"/>
      <c r="D284" s="51"/>
      <c r="E284" s="1230"/>
      <c r="F284" s="524"/>
      <c r="G284" s="524"/>
      <c r="H284" s="520"/>
      <c r="I284" s="6"/>
      <c r="J284" s="6"/>
      <c r="K284" s="6"/>
      <c r="L284" s="6"/>
      <c r="M284" s="6"/>
      <c r="N284" s="6"/>
      <c r="O284" s="50"/>
      <c r="P284" s="50"/>
      <c r="Q284" s="50"/>
      <c r="R284" s="50"/>
      <c r="S284" s="50"/>
      <c r="T284" s="50"/>
      <c r="U284" s="50"/>
      <c r="V284" s="50"/>
      <c r="W284" s="50"/>
      <c r="X284" s="50"/>
      <c r="Y284" s="50"/>
      <c r="Z284" s="50"/>
    </row>
    <row r="285" spans="1:26" ht="15.75" customHeight="1">
      <c r="A285" s="70"/>
      <c r="B285" s="6"/>
      <c r="C285" s="1272"/>
      <c r="D285" s="51"/>
      <c r="E285" s="1230"/>
      <c r="F285" s="524"/>
      <c r="G285" s="524"/>
      <c r="H285" s="520"/>
      <c r="I285" s="6"/>
      <c r="J285" s="6"/>
      <c r="K285" s="6"/>
      <c r="L285" s="6"/>
      <c r="M285" s="6"/>
      <c r="N285" s="6"/>
      <c r="O285" s="50"/>
      <c r="P285" s="50"/>
      <c r="Q285" s="50"/>
      <c r="R285" s="50"/>
      <c r="S285" s="50"/>
      <c r="T285" s="50"/>
      <c r="U285" s="50"/>
      <c r="V285" s="50"/>
      <c r="W285" s="50"/>
      <c r="X285" s="50"/>
      <c r="Y285" s="50"/>
      <c r="Z285" s="50"/>
    </row>
    <row r="286" spans="1:26" ht="15.75" customHeight="1">
      <c r="A286" s="70"/>
      <c r="B286" s="6"/>
      <c r="C286" s="1272"/>
      <c r="D286" s="51"/>
      <c r="E286" s="1230"/>
      <c r="F286" s="524"/>
      <c r="G286" s="524"/>
      <c r="H286" s="520"/>
      <c r="I286" s="6"/>
      <c r="J286" s="6"/>
      <c r="K286" s="6"/>
      <c r="L286" s="6"/>
      <c r="M286" s="6"/>
      <c r="N286" s="6"/>
      <c r="O286" s="50"/>
      <c r="P286" s="50"/>
      <c r="Q286" s="50"/>
      <c r="R286" s="50"/>
      <c r="S286" s="50"/>
      <c r="T286" s="50"/>
      <c r="U286" s="50"/>
      <c r="V286" s="50"/>
      <c r="W286" s="50"/>
      <c r="X286" s="50"/>
      <c r="Y286" s="50"/>
      <c r="Z286" s="50"/>
    </row>
    <row r="287" spans="1:26" ht="15.75" customHeight="1">
      <c r="A287" s="70"/>
      <c r="B287" s="6"/>
      <c r="C287" s="1272"/>
      <c r="D287" s="51"/>
      <c r="E287" s="1230"/>
      <c r="F287" s="524"/>
      <c r="G287" s="524"/>
      <c r="H287" s="520"/>
      <c r="I287" s="6"/>
      <c r="J287" s="6"/>
      <c r="K287" s="6"/>
      <c r="L287" s="6"/>
      <c r="M287" s="6"/>
      <c r="N287" s="6"/>
      <c r="O287" s="50"/>
      <c r="P287" s="50"/>
      <c r="Q287" s="50"/>
      <c r="R287" s="50"/>
      <c r="S287" s="50"/>
      <c r="T287" s="50"/>
      <c r="U287" s="50"/>
      <c r="V287" s="50"/>
      <c r="W287" s="50"/>
      <c r="X287" s="50"/>
      <c r="Y287" s="50"/>
      <c r="Z287" s="50"/>
    </row>
    <row r="288" spans="1:26" ht="15.75" customHeight="1">
      <c r="A288" s="70"/>
      <c r="B288" s="6"/>
      <c r="C288" s="1272"/>
      <c r="D288" s="51"/>
      <c r="E288" s="1230"/>
      <c r="F288" s="524"/>
      <c r="G288" s="524"/>
      <c r="H288" s="520"/>
      <c r="I288" s="6"/>
      <c r="J288" s="6"/>
      <c r="K288" s="6"/>
      <c r="L288" s="6"/>
      <c r="M288" s="6"/>
      <c r="N288" s="6"/>
      <c r="O288" s="50"/>
      <c r="P288" s="50"/>
      <c r="Q288" s="50"/>
      <c r="R288" s="50"/>
      <c r="S288" s="50"/>
      <c r="T288" s="50"/>
      <c r="U288" s="50"/>
      <c r="V288" s="50"/>
      <c r="W288" s="50"/>
      <c r="X288" s="50"/>
      <c r="Y288" s="50"/>
      <c r="Z288" s="50"/>
    </row>
    <row r="289" spans="1:26" ht="15.75" customHeight="1">
      <c r="A289" s="70"/>
      <c r="B289" s="6"/>
      <c r="C289" s="1272"/>
      <c r="D289" s="51"/>
      <c r="E289" s="1230"/>
      <c r="F289" s="524"/>
      <c r="G289" s="524"/>
      <c r="H289" s="520"/>
      <c r="I289" s="6"/>
      <c r="J289" s="6"/>
      <c r="K289" s="6"/>
      <c r="L289" s="6"/>
      <c r="M289" s="6"/>
      <c r="N289" s="6"/>
      <c r="O289" s="50"/>
      <c r="P289" s="50"/>
      <c r="Q289" s="50"/>
      <c r="R289" s="50"/>
      <c r="S289" s="50"/>
      <c r="T289" s="50"/>
      <c r="U289" s="50"/>
      <c r="V289" s="50"/>
      <c r="W289" s="50"/>
      <c r="X289" s="50"/>
      <c r="Y289" s="50"/>
      <c r="Z289" s="50"/>
    </row>
    <row r="290" spans="1:26" ht="15.75" customHeight="1">
      <c r="A290" s="70"/>
      <c r="B290" s="6"/>
      <c r="C290" s="1272"/>
      <c r="D290" s="51"/>
      <c r="E290" s="1230"/>
      <c r="F290" s="524"/>
      <c r="G290" s="524"/>
      <c r="H290" s="520"/>
      <c r="I290" s="6"/>
      <c r="J290" s="6"/>
      <c r="K290" s="6"/>
      <c r="L290" s="6"/>
      <c r="M290" s="6"/>
      <c r="N290" s="6"/>
      <c r="O290" s="50"/>
      <c r="P290" s="50"/>
      <c r="Q290" s="50"/>
      <c r="R290" s="50"/>
      <c r="S290" s="50"/>
      <c r="T290" s="50"/>
      <c r="U290" s="50"/>
      <c r="V290" s="50"/>
      <c r="W290" s="50"/>
      <c r="X290" s="50"/>
      <c r="Y290" s="50"/>
      <c r="Z290" s="50"/>
    </row>
    <row r="291" spans="1:26" ht="15.75" customHeight="1">
      <c r="A291" s="70"/>
      <c r="B291" s="6"/>
      <c r="C291" s="1272"/>
      <c r="D291" s="51"/>
      <c r="E291" s="1230"/>
      <c r="F291" s="524"/>
      <c r="G291" s="524"/>
      <c r="H291" s="520"/>
      <c r="I291" s="6"/>
      <c r="J291" s="6"/>
      <c r="K291" s="6"/>
      <c r="L291" s="6"/>
      <c r="M291" s="6"/>
      <c r="N291" s="6"/>
      <c r="O291" s="50"/>
      <c r="P291" s="50"/>
      <c r="Q291" s="50"/>
      <c r="R291" s="50"/>
      <c r="S291" s="50"/>
      <c r="T291" s="50"/>
      <c r="U291" s="50"/>
      <c r="V291" s="50"/>
      <c r="W291" s="50"/>
      <c r="X291" s="50"/>
      <c r="Y291" s="50"/>
      <c r="Z291" s="50"/>
    </row>
    <row r="292" spans="1:26" ht="15.75" customHeight="1">
      <c r="A292" s="70"/>
      <c r="B292" s="6"/>
      <c r="C292" s="1272"/>
      <c r="D292" s="51"/>
      <c r="E292" s="1230"/>
      <c r="F292" s="524"/>
      <c r="G292" s="524"/>
      <c r="H292" s="520"/>
      <c r="I292" s="6"/>
      <c r="J292" s="6"/>
      <c r="K292" s="6"/>
      <c r="L292" s="6"/>
      <c r="M292" s="6"/>
      <c r="N292" s="6"/>
      <c r="O292" s="50"/>
      <c r="P292" s="50"/>
      <c r="Q292" s="50"/>
      <c r="R292" s="50"/>
      <c r="S292" s="50"/>
      <c r="T292" s="50"/>
      <c r="U292" s="50"/>
      <c r="V292" s="50"/>
      <c r="W292" s="50"/>
      <c r="X292" s="50"/>
      <c r="Y292" s="50"/>
      <c r="Z292" s="50"/>
    </row>
    <row r="293" spans="1:26" ht="15.75" customHeight="1">
      <c r="A293" s="70"/>
      <c r="B293" s="6"/>
      <c r="C293" s="1272"/>
      <c r="D293" s="51"/>
      <c r="E293" s="1230"/>
      <c r="F293" s="524"/>
      <c r="G293" s="524"/>
      <c r="H293" s="520"/>
      <c r="I293" s="6"/>
      <c r="J293" s="6"/>
      <c r="K293" s="6"/>
      <c r="L293" s="6"/>
      <c r="M293" s="6"/>
      <c r="N293" s="6"/>
      <c r="O293" s="50"/>
      <c r="P293" s="50"/>
      <c r="Q293" s="50"/>
      <c r="R293" s="50"/>
      <c r="S293" s="50"/>
      <c r="T293" s="50"/>
      <c r="U293" s="50"/>
      <c r="V293" s="50"/>
      <c r="W293" s="50"/>
      <c r="X293" s="50"/>
      <c r="Y293" s="50"/>
      <c r="Z293" s="50"/>
    </row>
    <row r="294" spans="1:26" ht="15.75" customHeight="1">
      <c r="A294" s="70"/>
      <c r="B294" s="6"/>
      <c r="C294" s="1272"/>
      <c r="D294" s="51"/>
      <c r="E294" s="1230"/>
      <c r="F294" s="524"/>
      <c r="G294" s="524"/>
      <c r="H294" s="520"/>
      <c r="I294" s="6"/>
      <c r="J294" s="6"/>
      <c r="K294" s="6"/>
      <c r="L294" s="6"/>
      <c r="M294" s="6"/>
      <c r="N294" s="6"/>
      <c r="O294" s="50"/>
      <c r="P294" s="50"/>
      <c r="Q294" s="50"/>
      <c r="R294" s="50"/>
      <c r="S294" s="50"/>
      <c r="T294" s="50"/>
      <c r="U294" s="50"/>
      <c r="V294" s="50"/>
      <c r="W294" s="50"/>
      <c r="X294" s="50"/>
      <c r="Y294" s="50"/>
      <c r="Z294" s="50"/>
    </row>
    <row r="295" spans="1:26" ht="15.75" customHeight="1">
      <c r="A295" s="70"/>
      <c r="B295" s="6"/>
      <c r="C295" s="1272"/>
      <c r="D295" s="51"/>
      <c r="E295" s="1230"/>
      <c r="F295" s="524"/>
      <c r="G295" s="524"/>
      <c r="H295" s="520"/>
      <c r="I295" s="6"/>
      <c r="J295" s="6"/>
      <c r="K295" s="6"/>
      <c r="L295" s="6"/>
      <c r="M295" s="6"/>
      <c r="N295" s="6"/>
      <c r="O295" s="50"/>
      <c r="P295" s="50"/>
      <c r="Q295" s="50"/>
      <c r="R295" s="50"/>
      <c r="S295" s="50"/>
      <c r="T295" s="50"/>
      <c r="U295" s="50"/>
      <c r="V295" s="50"/>
      <c r="W295" s="50"/>
      <c r="X295" s="50"/>
      <c r="Y295" s="50"/>
      <c r="Z295" s="50"/>
    </row>
    <row r="296" spans="1:26" ht="15.75" customHeight="1">
      <c r="A296" s="70"/>
      <c r="B296" s="6"/>
      <c r="C296" s="1272"/>
      <c r="D296" s="51"/>
      <c r="E296" s="1230"/>
      <c r="F296" s="524"/>
      <c r="G296" s="524"/>
      <c r="H296" s="520"/>
      <c r="I296" s="6"/>
      <c r="J296" s="6"/>
      <c r="K296" s="6"/>
      <c r="L296" s="6"/>
      <c r="M296" s="6"/>
      <c r="N296" s="6"/>
      <c r="O296" s="50"/>
      <c r="P296" s="50"/>
      <c r="Q296" s="50"/>
      <c r="R296" s="50"/>
      <c r="S296" s="50"/>
      <c r="T296" s="50"/>
      <c r="U296" s="50"/>
      <c r="V296" s="50"/>
      <c r="W296" s="50"/>
      <c r="X296" s="50"/>
      <c r="Y296" s="50"/>
      <c r="Z296" s="50"/>
    </row>
    <row r="297" spans="1:26" ht="15.75" customHeight="1">
      <c r="A297" s="70"/>
      <c r="B297" s="6"/>
      <c r="C297" s="1272"/>
      <c r="D297" s="51"/>
      <c r="E297" s="1230"/>
      <c r="F297" s="524"/>
      <c r="G297" s="524"/>
      <c r="H297" s="520"/>
      <c r="I297" s="6"/>
      <c r="J297" s="6"/>
      <c r="K297" s="6"/>
      <c r="L297" s="6"/>
      <c r="M297" s="6"/>
      <c r="N297" s="6"/>
      <c r="O297" s="50"/>
      <c r="P297" s="50"/>
      <c r="Q297" s="50"/>
      <c r="R297" s="50"/>
      <c r="S297" s="50"/>
      <c r="T297" s="50"/>
      <c r="U297" s="50"/>
      <c r="V297" s="50"/>
      <c r="W297" s="50"/>
      <c r="X297" s="50"/>
      <c r="Y297" s="50"/>
      <c r="Z297" s="50"/>
    </row>
    <row r="298" spans="1:26" ht="15.75" customHeight="1">
      <c r="A298" s="70"/>
      <c r="B298" s="6"/>
      <c r="C298" s="1272"/>
      <c r="D298" s="51"/>
      <c r="E298" s="1230"/>
      <c r="F298" s="524"/>
      <c r="G298" s="524"/>
      <c r="H298" s="520"/>
      <c r="I298" s="6"/>
      <c r="J298" s="6"/>
      <c r="K298" s="6"/>
      <c r="L298" s="6"/>
      <c r="M298" s="6"/>
      <c r="N298" s="6"/>
      <c r="O298" s="50"/>
      <c r="P298" s="50"/>
      <c r="Q298" s="50"/>
      <c r="R298" s="50"/>
      <c r="S298" s="50"/>
      <c r="T298" s="50"/>
      <c r="U298" s="50"/>
      <c r="V298" s="50"/>
      <c r="W298" s="50"/>
      <c r="X298" s="50"/>
      <c r="Y298" s="50"/>
      <c r="Z298" s="50"/>
    </row>
    <row r="299" spans="1:26" ht="15.75" customHeight="1">
      <c r="A299" s="70"/>
      <c r="B299" s="6"/>
      <c r="C299" s="1272"/>
      <c r="D299" s="51"/>
      <c r="E299" s="1230"/>
      <c r="F299" s="524"/>
      <c r="G299" s="524"/>
      <c r="H299" s="520"/>
      <c r="I299" s="6"/>
      <c r="J299" s="6"/>
      <c r="K299" s="6"/>
      <c r="L299" s="6"/>
      <c r="M299" s="6"/>
      <c r="N299" s="6"/>
      <c r="O299" s="50"/>
      <c r="P299" s="50"/>
      <c r="Q299" s="50"/>
      <c r="R299" s="50"/>
      <c r="S299" s="50"/>
      <c r="T299" s="50"/>
      <c r="U299" s="50"/>
      <c r="V299" s="50"/>
      <c r="W299" s="50"/>
      <c r="X299" s="50"/>
      <c r="Y299" s="50"/>
      <c r="Z299" s="50"/>
    </row>
    <row r="300" spans="1:26" ht="15.75" customHeight="1">
      <c r="A300" s="70"/>
      <c r="B300" s="6"/>
      <c r="C300" s="1272"/>
      <c r="D300" s="51"/>
      <c r="E300" s="1230"/>
      <c r="F300" s="524"/>
      <c r="G300" s="524"/>
      <c r="H300" s="520"/>
      <c r="I300" s="6"/>
      <c r="J300" s="6"/>
      <c r="K300" s="6"/>
      <c r="L300" s="6"/>
      <c r="M300" s="6"/>
      <c r="N300" s="6"/>
      <c r="O300" s="50"/>
      <c r="P300" s="50"/>
      <c r="Q300" s="50"/>
      <c r="R300" s="50"/>
      <c r="S300" s="50"/>
      <c r="T300" s="50"/>
      <c r="U300" s="50"/>
      <c r="V300" s="50"/>
      <c r="W300" s="50"/>
      <c r="X300" s="50"/>
      <c r="Y300" s="50"/>
      <c r="Z300" s="50"/>
    </row>
    <row r="301" spans="1:26" ht="15.75" customHeight="1">
      <c r="A301" s="70"/>
      <c r="B301" s="6"/>
      <c r="C301" s="1272"/>
      <c r="D301" s="51"/>
      <c r="E301" s="1230"/>
      <c r="F301" s="524"/>
      <c r="G301" s="524"/>
      <c r="H301" s="520"/>
      <c r="I301" s="6"/>
      <c r="J301" s="6"/>
      <c r="K301" s="6"/>
      <c r="L301" s="6"/>
      <c r="M301" s="6"/>
      <c r="N301" s="6"/>
      <c r="O301" s="50"/>
      <c r="P301" s="50"/>
      <c r="Q301" s="50"/>
      <c r="R301" s="50"/>
      <c r="S301" s="50"/>
      <c r="T301" s="50"/>
      <c r="U301" s="50"/>
      <c r="V301" s="50"/>
      <c r="W301" s="50"/>
      <c r="X301" s="50"/>
      <c r="Y301" s="50"/>
      <c r="Z301" s="50"/>
    </row>
    <row r="302" spans="1:26" ht="15.75" customHeight="1">
      <c r="A302" s="70"/>
      <c r="B302" s="6"/>
      <c r="C302" s="1272"/>
      <c r="D302" s="51"/>
      <c r="E302" s="1230"/>
      <c r="F302" s="524"/>
      <c r="G302" s="524"/>
      <c r="H302" s="520"/>
      <c r="I302" s="6"/>
      <c r="J302" s="6"/>
      <c r="K302" s="6"/>
      <c r="L302" s="6"/>
      <c r="M302" s="6"/>
      <c r="N302" s="6"/>
      <c r="O302" s="50"/>
      <c r="P302" s="50"/>
      <c r="Q302" s="50"/>
      <c r="R302" s="50"/>
      <c r="S302" s="50"/>
      <c r="T302" s="50"/>
      <c r="U302" s="50"/>
      <c r="V302" s="50"/>
      <c r="W302" s="50"/>
      <c r="X302" s="50"/>
      <c r="Y302" s="50"/>
      <c r="Z302" s="50"/>
    </row>
    <row r="303" spans="1:26" ht="15.75" customHeight="1">
      <c r="A303" s="70"/>
      <c r="B303" s="6"/>
      <c r="C303" s="1272"/>
      <c r="D303" s="51"/>
      <c r="E303" s="1230"/>
      <c r="F303" s="524"/>
      <c r="G303" s="524"/>
      <c r="H303" s="520"/>
      <c r="I303" s="6"/>
      <c r="J303" s="6"/>
      <c r="K303" s="6"/>
      <c r="L303" s="6"/>
      <c r="M303" s="6"/>
      <c r="N303" s="6"/>
      <c r="O303" s="50"/>
      <c r="P303" s="50"/>
      <c r="Q303" s="50"/>
      <c r="R303" s="50"/>
      <c r="S303" s="50"/>
      <c r="T303" s="50"/>
      <c r="U303" s="50"/>
      <c r="V303" s="50"/>
      <c r="W303" s="50"/>
      <c r="X303" s="50"/>
      <c r="Y303" s="50"/>
      <c r="Z303" s="50"/>
    </row>
    <row r="304" spans="1:26" ht="15.75" customHeight="1">
      <c r="A304" s="70"/>
      <c r="B304" s="6"/>
      <c r="C304" s="1272"/>
      <c r="D304" s="51"/>
      <c r="E304" s="1230"/>
      <c r="F304" s="524"/>
      <c r="G304" s="524"/>
      <c r="H304" s="520"/>
      <c r="I304" s="6"/>
      <c r="J304" s="6"/>
      <c r="K304" s="6"/>
      <c r="L304" s="6"/>
      <c r="M304" s="6"/>
      <c r="N304" s="6"/>
      <c r="O304" s="50"/>
      <c r="P304" s="50"/>
      <c r="Q304" s="50"/>
      <c r="R304" s="50"/>
      <c r="S304" s="50"/>
      <c r="T304" s="50"/>
      <c r="U304" s="50"/>
      <c r="V304" s="50"/>
      <c r="W304" s="50"/>
      <c r="X304" s="50"/>
      <c r="Y304" s="50"/>
      <c r="Z304" s="50"/>
    </row>
    <row r="305" spans="1:26" ht="15.75" customHeight="1">
      <c r="A305" s="70"/>
      <c r="B305" s="6"/>
      <c r="C305" s="1272"/>
      <c r="D305" s="51"/>
      <c r="E305" s="1230"/>
      <c r="F305" s="524"/>
      <c r="G305" s="524"/>
      <c r="H305" s="520"/>
      <c r="I305" s="6"/>
      <c r="J305" s="6"/>
      <c r="K305" s="6"/>
      <c r="L305" s="6"/>
      <c r="M305" s="6"/>
      <c r="N305" s="6"/>
      <c r="O305" s="50"/>
      <c r="P305" s="50"/>
      <c r="Q305" s="50"/>
      <c r="R305" s="50"/>
      <c r="S305" s="50"/>
      <c r="T305" s="50"/>
      <c r="U305" s="50"/>
      <c r="V305" s="50"/>
      <c r="W305" s="50"/>
      <c r="X305" s="50"/>
      <c r="Y305" s="50"/>
      <c r="Z305" s="50"/>
    </row>
    <row r="306" spans="1:26" ht="15.75" customHeight="1">
      <c r="A306" s="70"/>
      <c r="B306" s="6"/>
      <c r="C306" s="1272"/>
      <c r="D306" s="51"/>
      <c r="E306" s="1230"/>
      <c r="F306" s="524"/>
      <c r="G306" s="524"/>
      <c r="H306" s="520"/>
      <c r="I306" s="6"/>
      <c r="J306" s="6"/>
      <c r="K306" s="6"/>
      <c r="L306" s="6"/>
      <c r="M306" s="6"/>
      <c r="N306" s="6"/>
      <c r="O306" s="50"/>
      <c r="P306" s="50"/>
      <c r="Q306" s="50"/>
      <c r="R306" s="50"/>
      <c r="S306" s="50"/>
      <c r="T306" s="50"/>
      <c r="U306" s="50"/>
      <c r="V306" s="50"/>
      <c r="W306" s="50"/>
      <c r="X306" s="50"/>
      <c r="Y306" s="50"/>
      <c r="Z306" s="50"/>
    </row>
    <row r="307" spans="1:26" ht="15.75" customHeight="1">
      <c r="A307" s="70"/>
      <c r="B307" s="6"/>
      <c r="C307" s="1272"/>
      <c r="D307" s="51"/>
      <c r="E307" s="1230"/>
      <c r="F307" s="524"/>
      <c r="G307" s="524"/>
      <c r="H307" s="520"/>
      <c r="I307" s="6"/>
      <c r="J307" s="6"/>
      <c r="K307" s="6"/>
      <c r="L307" s="6"/>
      <c r="M307" s="6"/>
      <c r="N307" s="6"/>
      <c r="O307" s="50"/>
      <c r="P307" s="50"/>
      <c r="Q307" s="50"/>
      <c r="R307" s="50"/>
      <c r="S307" s="50"/>
      <c r="T307" s="50"/>
      <c r="U307" s="50"/>
      <c r="V307" s="50"/>
      <c r="W307" s="50"/>
      <c r="X307" s="50"/>
      <c r="Y307" s="50"/>
      <c r="Z307" s="50"/>
    </row>
    <row r="308" spans="1:26" ht="15.75" customHeight="1">
      <c r="A308" s="70"/>
      <c r="B308" s="6"/>
      <c r="C308" s="1272"/>
      <c r="D308" s="51"/>
      <c r="E308" s="1230"/>
      <c r="F308" s="524"/>
      <c r="G308" s="524"/>
      <c r="H308" s="520"/>
      <c r="I308" s="6"/>
      <c r="J308" s="6"/>
      <c r="K308" s="6"/>
      <c r="L308" s="6"/>
      <c r="M308" s="6"/>
      <c r="N308" s="6"/>
      <c r="O308" s="50"/>
      <c r="P308" s="50"/>
      <c r="Q308" s="50"/>
      <c r="R308" s="50"/>
      <c r="S308" s="50"/>
      <c r="T308" s="50"/>
      <c r="U308" s="50"/>
      <c r="V308" s="50"/>
      <c r="W308" s="50"/>
      <c r="X308" s="50"/>
      <c r="Y308" s="50"/>
      <c r="Z308" s="50"/>
    </row>
    <row r="309" spans="1:26" ht="15.75" customHeight="1">
      <c r="A309" s="70"/>
      <c r="B309" s="6"/>
      <c r="C309" s="1272"/>
      <c r="D309" s="51"/>
      <c r="E309" s="1230"/>
      <c r="F309" s="524"/>
      <c r="G309" s="524"/>
      <c r="H309" s="520"/>
      <c r="I309" s="6"/>
      <c r="J309" s="6"/>
      <c r="K309" s="6"/>
      <c r="L309" s="6"/>
      <c r="M309" s="6"/>
      <c r="N309" s="6"/>
      <c r="O309" s="50"/>
      <c r="P309" s="50"/>
      <c r="Q309" s="50"/>
      <c r="R309" s="50"/>
      <c r="S309" s="50"/>
      <c r="T309" s="50"/>
      <c r="U309" s="50"/>
      <c r="V309" s="50"/>
      <c r="W309" s="50"/>
      <c r="X309" s="50"/>
      <c r="Y309" s="50"/>
      <c r="Z309" s="50"/>
    </row>
    <row r="310" spans="1:26" ht="15.75" customHeight="1">
      <c r="A310" s="70"/>
      <c r="B310" s="6"/>
      <c r="C310" s="1272"/>
      <c r="D310" s="51"/>
      <c r="E310" s="1230"/>
      <c r="F310" s="524"/>
      <c r="G310" s="524"/>
      <c r="H310" s="520"/>
      <c r="I310" s="6"/>
      <c r="J310" s="6"/>
      <c r="K310" s="6"/>
      <c r="L310" s="6"/>
      <c r="M310" s="6"/>
      <c r="N310" s="6"/>
      <c r="O310" s="50"/>
      <c r="P310" s="50"/>
      <c r="Q310" s="50"/>
      <c r="R310" s="50"/>
      <c r="S310" s="50"/>
      <c r="T310" s="50"/>
      <c r="U310" s="50"/>
      <c r="V310" s="50"/>
      <c r="W310" s="50"/>
      <c r="X310" s="50"/>
      <c r="Y310" s="50"/>
      <c r="Z310" s="50"/>
    </row>
    <row r="311" spans="1:26" ht="15.75" customHeight="1">
      <c r="A311" s="70"/>
      <c r="B311" s="6"/>
      <c r="C311" s="1272"/>
      <c r="D311" s="51"/>
      <c r="E311" s="1230"/>
      <c r="F311" s="524"/>
      <c r="G311" s="524"/>
      <c r="H311" s="520"/>
      <c r="I311" s="6"/>
      <c r="J311" s="6"/>
      <c r="K311" s="6"/>
      <c r="L311" s="6"/>
      <c r="M311" s="6"/>
      <c r="N311" s="6"/>
      <c r="O311" s="50"/>
      <c r="P311" s="50"/>
      <c r="Q311" s="50"/>
      <c r="R311" s="50"/>
      <c r="S311" s="50"/>
      <c r="T311" s="50"/>
      <c r="U311" s="50"/>
      <c r="V311" s="50"/>
      <c r="W311" s="50"/>
      <c r="X311" s="50"/>
      <c r="Y311" s="50"/>
      <c r="Z311" s="50"/>
    </row>
    <row r="312" spans="1:26" ht="15.75" customHeight="1">
      <c r="A312" s="70"/>
      <c r="B312" s="6"/>
      <c r="C312" s="1272"/>
      <c r="D312" s="51"/>
      <c r="E312" s="1230"/>
      <c r="F312" s="524"/>
      <c r="G312" s="524"/>
      <c r="H312" s="520"/>
      <c r="I312" s="6"/>
      <c r="J312" s="6"/>
      <c r="K312" s="6"/>
      <c r="L312" s="6"/>
      <c r="M312" s="6"/>
      <c r="N312" s="6"/>
      <c r="O312" s="50"/>
      <c r="P312" s="50"/>
      <c r="Q312" s="50"/>
      <c r="R312" s="50"/>
      <c r="S312" s="50"/>
      <c r="T312" s="50"/>
      <c r="U312" s="50"/>
      <c r="V312" s="50"/>
      <c r="W312" s="50"/>
      <c r="X312" s="50"/>
      <c r="Y312" s="50"/>
      <c r="Z312" s="50"/>
    </row>
    <row r="313" spans="1:26" ht="15.75" customHeight="1">
      <c r="A313" s="70"/>
      <c r="B313" s="6"/>
      <c r="C313" s="1272"/>
      <c r="D313" s="51"/>
      <c r="E313" s="1230"/>
      <c r="F313" s="524"/>
      <c r="G313" s="524"/>
      <c r="H313" s="520"/>
      <c r="I313" s="6"/>
      <c r="J313" s="6"/>
      <c r="K313" s="6"/>
      <c r="L313" s="6"/>
      <c r="M313" s="6"/>
      <c r="N313" s="6"/>
      <c r="O313" s="50"/>
      <c r="P313" s="50"/>
      <c r="Q313" s="50"/>
      <c r="R313" s="50"/>
      <c r="S313" s="50"/>
      <c r="T313" s="50"/>
      <c r="U313" s="50"/>
      <c r="V313" s="50"/>
      <c r="W313" s="50"/>
      <c r="X313" s="50"/>
      <c r="Y313" s="50"/>
      <c r="Z313" s="50"/>
    </row>
    <row r="314" spans="1:26" ht="15.75" customHeight="1">
      <c r="A314" s="70"/>
      <c r="B314" s="6"/>
      <c r="C314" s="1272"/>
      <c r="D314" s="51"/>
      <c r="E314" s="1230"/>
      <c r="F314" s="524"/>
      <c r="G314" s="524"/>
      <c r="H314" s="520"/>
      <c r="I314" s="6"/>
      <c r="J314" s="6"/>
      <c r="K314" s="6"/>
      <c r="L314" s="6"/>
      <c r="M314" s="6"/>
      <c r="N314" s="6"/>
      <c r="O314" s="50"/>
      <c r="P314" s="50"/>
      <c r="Q314" s="50"/>
      <c r="R314" s="50"/>
      <c r="S314" s="50"/>
      <c r="T314" s="50"/>
      <c r="U314" s="50"/>
      <c r="V314" s="50"/>
      <c r="W314" s="50"/>
      <c r="X314" s="50"/>
      <c r="Y314" s="50"/>
      <c r="Z314" s="50"/>
    </row>
    <row r="315" spans="1:26" ht="15.75" customHeight="1">
      <c r="A315" s="70"/>
      <c r="B315" s="6"/>
      <c r="C315" s="1272"/>
      <c r="D315" s="51"/>
      <c r="E315" s="1230"/>
      <c r="F315" s="524"/>
      <c r="G315" s="524"/>
      <c r="H315" s="520"/>
      <c r="I315" s="6"/>
      <c r="J315" s="6"/>
      <c r="K315" s="6"/>
      <c r="L315" s="6"/>
      <c r="M315" s="6"/>
      <c r="N315" s="6"/>
      <c r="O315" s="50"/>
      <c r="P315" s="50"/>
      <c r="Q315" s="50"/>
      <c r="R315" s="50"/>
      <c r="S315" s="50"/>
      <c r="T315" s="50"/>
      <c r="U315" s="50"/>
      <c r="V315" s="50"/>
      <c r="W315" s="50"/>
      <c r="X315" s="50"/>
      <c r="Y315" s="50"/>
      <c r="Z315" s="50"/>
    </row>
    <row r="316" spans="1:26" ht="15.75" customHeight="1">
      <c r="A316" s="70"/>
      <c r="B316" s="6"/>
      <c r="C316" s="1272"/>
      <c r="D316" s="51"/>
      <c r="E316" s="1230"/>
      <c r="F316" s="524"/>
      <c r="G316" s="524"/>
      <c r="H316" s="520"/>
      <c r="I316" s="6"/>
      <c r="J316" s="6"/>
      <c r="K316" s="6"/>
      <c r="L316" s="6"/>
      <c r="M316" s="6"/>
      <c r="N316" s="6"/>
      <c r="O316" s="50"/>
      <c r="P316" s="50"/>
      <c r="Q316" s="50"/>
      <c r="R316" s="50"/>
      <c r="S316" s="50"/>
      <c r="T316" s="50"/>
      <c r="U316" s="50"/>
      <c r="V316" s="50"/>
      <c r="W316" s="50"/>
      <c r="X316" s="50"/>
      <c r="Y316" s="50"/>
      <c r="Z316" s="50"/>
    </row>
    <row r="317" spans="1:26" ht="15.75" customHeight="1">
      <c r="A317" s="70"/>
      <c r="B317" s="6"/>
      <c r="C317" s="1272"/>
      <c r="D317" s="51"/>
      <c r="E317" s="1230"/>
      <c r="F317" s="524"/>
      <c r="G317" s="524"/>
      <c r="H317" s="520"/>
      <c r="I317" s="6"/>
      <c r="J317" s="6"/>
      <c r="K317" s="6"/>
      <c r="L317" s="6"/>
      <c r="M317" s="6"/>
      <c r="N317" s="6"/>
      <c r="O317" s="50"/>
      <c r="P317" s="50"/>
      <c r="Q317" s="50"/>
      <c r="R317" s="50"/>
      <c r="S317" s="50"/>
      <c r="T317" s="50"/>
      <c r="U317" s="50"/>
      <c r="V317" s="50"/>
      <c r="W317" s="50"/>
      <c r="X317" s="50"/>
      <c r="Y317" s="50"/>
      <c r="Z317" s="50"/>
    </row>
    <row r="318" spans="1:26" ht="15.75" customHeight="1">
      <c r="A318" s="70"/>
      <c r="B318" s="6"/>
      <c r="C318" s="1272"/>
      <c r="D318" s="51"/>
      <c r="E318" s="1230"/>
      <c r="F318" s="524"/>
      <c r="G318" s="524"/>
      <c r="H318" s="520"/>
      <c r="I318" s="6"/>
      <c r="J318" s="6"/>
      <c r="K318" s="6"/>
      <c r="L318" s="6"/>
      <c r="M318" s="6"/>
      <c r="N318" s="6"/>
      <c r="O318" s="50"/>
      <c r="P318" s="50"/>
      <c r="Q318" s="50"/>
      <c r="R318" s="50"/>
      <c r="S318" s="50"/>
      <c r="T318" s="50"/>
      <c r="U318" s="50"/>
      <c r="V318" s="50"/>
      <c r="W318" s="50"/>
      <c r="X318" s="50"/>
      <c r="Y318" s="50"/>
      <c r="Z318" s="50"/>
    </row>
    <row r="319" spans="1:26" ht="15.75" customHeight="1">
      <c r="A319" s="70"/>
      <c r="B319" s="6"/>
      <c r="C319" s="1272"/>
      <c r="D319" s="51"/>
      <c r="E319" s="1230"/>
      <c r="F319" s="524"/>
      <c r="G319" s="524"/>
      <c r="H319" s="520"/>
      <c r="I319" s="6"/>
      <c r="J319" s="6"/>
      <c r="K319" s="6"/>
      <c r="L319" s="6"/>
      <c r="M319" s="6"/>
      <c r="N319" s="6"/>
      <c r="O319" s="50"/>
      <c r="P319" s="50"/>
      <c r="Q319" s="50"/>
      <c r="R319" s="50"/>
      <c r="S319" s="50"/>
      <c r="T319" s="50"/>
      <c r="U319" s="50"/>
      <c r="V319" s="50"/>
      <c r="W319" s="50"/>
      <c r="X319" s="50"/>
      <c r="Y319" s="50"/>
      <c r="Z319" s="50"/>
    </row>
    <row r="320" spans="1:26" ht="15.75" customHeight="1">
      <c r="A320" s="70"/>
      <c r="B320" s="6"/>
      <c r="C320" s="1272"/>
      <c r="D320" s="51"/>
      <c r="E320" s="1230"/>
      <c r="F320" s="524"/>
      <c r="G320" s="524"/>
      <c r="H320" s="520"/>
      <c r="I320" s="6"/>
      <c r="J320" s="6"/>
      <c r="K320" s="6"/>
      <c r="L320" s="6"/>
      <c r="M320" s="6"/>
      <c r="N320" s="6"/>
      <c r="O320" s="50"/>
      <c r="P320" s="50"/>
      <c r="Q320" s="50"/>
      <c r="R320" s="50"/>
      <c r="S320" s="50"/>
      <c r="T320" s="50"/>
      <c r="U320" s="50"/>
      <c r="V320" s="50"/>
      <c r="W320" s="50"/>
      <c r="X320" s="50"/>
      <c r="Y320" s="50"/>
      <c r="Z320" s="50"/>
    </row>
    <row r="321" spans="1:26" ht="15.75" customHeight="1">
      <c r="A321" s="70"/>
      <c r="B321" s="6"/>
      <c r="C321" s="1272"/>
      <c r="D321" s="51"/>
      <c r="E321" s="1230"/>
      <c r="F321" s="524"/>
      <c r="G321" s="524"/>
      <c r="H321" s="520"/>
      <c r="I321" s="6"/>
      <c r="J321" s="6"/>
      <c r="K321" s="6"/>
      <c r="L321" s="6"/>
      <c r="M321" s="6"/>
      <c r="N321" s="6"/>
      <c r="O321" s="50"/>
      <c r="P321" s="50"/>
      <c r="Q321" s="50"/>
      <c r="R321" s="50"/>
      <c r="S321" s="50"/>
      <c r="T321" s="50"/>
      <c r="U321" s="50"/>
      <c r="V321" s="50"/>
      <c r="W321" s="50"/>
      <c r="X321" s="50"/>
      <c r="Y321" s="50"/>
      <c r="Z321" s="50"/>
    </row>
    <row r="322" spans="1:26" ht="15.75" customHeight="1">
      <c r="A322" s="70"/>
      <c r="B322" s="6"/>
      <c r="C322" s="1272"/>
      <c r="D322" s="51"/>
      <c r="E322" s="1230"/>
      <c r="F322" s="524"/>
      <c r="G322" s="524"/>
      <c r="H322" s="520"/>
      <c r="I322" s="6"/>
      <c r="J322" s="6"/>
      <c r="K322" s="6"/>
      <c r="L322" s="6"/>
      <c r="M322" s="6"/>
      <c r="N322" s="6"/>
      <c r="O322" s="50"/>
      <c r="P322" s="50"/>
      <c r="Q322" s="50"/>
      <c r="R322" s="50"/>
      <c r="S322" s="50"/>
      <c r="T322" s="50"/>
      <c r="U322" s="50"/>
      <c r="V322" s="50"/>
      <c r="W322" s="50"/>
      <c r="X322" s="50"/>
      <c r="Y322" s="50"/>
      <c r="Z322" s="50"/>
    </row>
    <row r="323" spans="1:26" ht="15.75" customHeight="1">
      <c r="A323" s="70"/>
      <c r="B323" s="6"/>
      <c r="C323" s="1272"/>
      <c r="D323" s="51"/>
      <c r="E323" s="1230"/>
      <c r="F323" s="524"/>
      <c r="G323" s="524"/>
      <c r="H323" s="520"/>
      <c r="I323" s="6"/>
      <c r="J323" s="6"/>
      <c r="K323" s="6"/>
      <c r="L323" s="6"/>
      <c r="M323" s="6"/>
      <c r="N323" s="6"/>
      <c r="O323" s="50"/>
      <c r="P323" s="50"/>
      <c r="Q323" s="50"/>
      <c r="R323" s="50"/>
      <c r="S323" s="50"/>
      <c r="T323" s="50"/>
      <c r="U323" s="50"/>
      <c r="V323" s="50"/>
      <c r="W323" s="50"/>
      <c r="X323" s="50"/>
      <c r="Y323" s="50"/>
      <c r="Z323" s="50"/>
    </row>
    <row r="324" spans="1:26" ht="15.75" customHeight="1">
      <c r="A324" s="70"/>
      <c r="B324" s="6"/>
      <c r="C324" s="1272"/>
      <c r="D324" s="51"/>
      <c r="E324" s="1230"/>
      <c r="F324" s="524"/>
      <c r="G324" s="524"/>
      <c r="H324" s="520"/>
      <c r="I324" s="6"/>
      <c r="J324" s="6"/>
      <c r="K324" s="6"/>
      <c r="L324" s="6"/>
      <c r="M324" s="6"/>
      <c r="N324" s="6"/>
      <c r="O324" s="50"/>
      <c r="P324" s="50"/>
      <c r="Q324" s="50"/>
      <c r="R324" s="50"/>
      <c r="S324" s="50"/>
      <c r="T324" s="50"/>
      <c r="U324" s="50"/>
      <c r="V324" s="50"/>
      <c r="W324" s="50"/>
      <c r="X324" s="50"/>
      <c r="Y324" s="50"/>
      <c r="Z324" s="50"/>
    </row>
    <row r="325" spans="1:26" ht="15.75" customHeight="1">
      <c r="A325" s="70"/>
      <c r="B325" s="6"/>
      <c r="C325" s="1272"/>
      <c r="D325" s="51"/>
      <c r="E325" s="1230"/>
      <c r="F325" s="524"/>
      <c r="G325" s="524"/>
      <c r="H325" s="520"/>
      <c r="I325" s="6"/>
      <c r="J325" s="6"/>
      <c r="K325" s="6"/>
      <c r="L325" s="6"/>
      <c r="M325" s="6"/>
      <c r="N325" s="6"/>
      <c r="O325" s="50"/>
      <c r="P325" s="50"/>
      <c r="Q325" s="50"/>
      <c r="R325" s="50"/>
      <c r="S325" s="50"/>
      <c r="T325" s="50"/>
      <c r="U325" s="50"/>
      <c r="V325" s="50"/>
      <c r="W325" s="50"/>
      <c r="X325" s="50"/>
      <c r="Y325" s="50"/>
      <c r="Z325" s="50"/>
    </row>
    <row r="326" spans="1:26" ht="15.75" customHeight="1">
      <c r="A326" s="70"/>
      <c r="B326" s="6"/>
      <c r="C326" s="1272"/>
      <c r="D326" s="51"/>
      <c r="E326" s="1230"/>
      <c r="F326" s="524"/>
      <c r="G326" s="524"/>
      <c r="H326" s="520"/>
      <c r="I326" s="6"/>
      <c r="J326" s="6"/>
      <c r="K326" s="6"/>
      <c r="L326" s="6"/>
      <c r="M326" s="6"/>
      <c r="N326" s="6"/>
      <c r="O326" s="50"/>
      <c r="P326" s="50"/>
      <c r="Q326" s="50"/>
      <c r="R326" s="50"/>
      <c r="S326" s="50"/>
      <c r="T326" s="50"/>
      <c r="U326" s="50"/>
      <c r="V326" s="50"/>
      <c r="W326" s="50"/>
      <c r="X326" s="50"/>
      <c r="Y326" s="50"/>
      <c r="Z326" s="50"/>
    </row>
    <row r="327" spans="1:26" ht="15.75" customHeight="1">
      <c r="A327" s="70"/>
      <c r="B327" s="6"/>
      <c r="C327" s="1272"/>
      <c r="D327" s="51"/>
      <c r="E327" s="1230"/>
      <c r="F327" s="524"/>
      <c r="G327" s="524"/>
      <c r="H327" s="520"/>
      <c r="I327" s="6"/>
      <c r="J327" s="6"/>
      <c r="K327" s="6"/>
      <c r="L327" s="6"/>
      <c r="M327" s="6"/>
      <c r="N327" s="6"/>
      <c r="O327" s="50"/>
      <c r="P327" s="50"/>
      <c r="Q327" s="50"/>
      <c r="R327" s="50"/>
      <c r="S327" s="50"/>
      <c r="T327" s="50"/>
      <c r="U327" s="50"/>
      <c r="V327" s="50"/>
      <c r="W327" s="50"/>
      <c r="X327" s="50"/>
      <c r="Y327" s="50"/>
      <c r="Z327" s="50"/>
    </row>
    <row r="328" spans="1:26" ht="15.75" customHeight="1">
      <c r="A328" s="70"/>
      <c r="B328" s="6"/>
      <c r="C328" s="1272"/>
      <c r="D328" s="51"/>
      <c r="E328" s="1230"/>
      <c r="F328" s="524"/>
      <c r="G328" s="524"/>
      <c r="H328" s="520"/>
      <c r="I328" s="6"/>
      <c r="J328" s="6"/>
      <c r="K328" s="6"/>
      <c r="L328" s="6"/>
      <c r="M328" s="6"/>
      <c r="N328" s="6"/>
      <c r="O328" s="50"/>
      <c r="P328" s="50"/>
      <c r="Q328" s="50"/>
      <c r="R328" s="50"/>
      <c r="S328" s="50"/>
      <c r="T328" s="50"/>
      <c r="U328" s="50"/>
      <c r="V328" s="50"/>
      <c r="W328" s="50"/>
      <c r="X328" s="50"/>
      <c r="Y328" s="50"/>
      <c r="Z328" s="50"/>
    </row>
    <row r="329" spans="1:26" ht="15.75" customHeight="1">
      <c r="A329" s="70"/>
      <c r="B329" s="6"/>
      <c r="C329" s="1272"/>
      <c r="D329" s="51"/>
      <c r="E329" s="1230"/>
      <c r="F329" s="524"/>
      <c r="G329" s="524"/>
      <c r="H329" s="520"/>
      <c r="I329" s="6"/>
      <c r="J329" s="6"/>
      <c r="K329" s="6"/>
      <c r="L329" s="6"/>
      <c r="M329" s="6"/>
      <c r="N329" s="6"/>
      <c r="O329" s="50"/>
      <c r="P329" s="50"/>
      <c r="Q329" s="50"/>
      <c r="R329" s="50"/>
      <c r="S329" s="50"/>
      <c r="T329" s="50"/>
      <c r="U329" s="50"/>
      <c r="V329" s="50"/>
      <c r="W329" s="50"/>
      <c r="X329" s="50"/>
      <c r="Y329" s="50"/>
      <c r="Z329" s="50"/>
    </row>
    <row r="330" spans="1:26" ht="15.75" customHeight="1">
      <c r="A330" s="70"/>
      <c r="B330" s="6"/>
      <c r="C330" s="1272"/>
      <c r="D330" s="51"/>
      <c r="E330" s="1230"/>
      <c r="F330" s="524"/>
      <c r="G330" s="524"/>
      <c r="H330" s="520"/>
      <c r="I330" s="6"/>
      <c r="J330" s="6"/>
      <c r="K330" s="6"/>
      <c r="L330" s="6"/>
      <c r="M330" s="6"/>
      <c r="N330" s="6"/>
      <c r="O330" s="50"/>
      <c r="P330" s="50"/>
      <c r="Q330" s="50"/>
      <c r="R330" s="50"/>
      <c r="S330" s="50"/>
      <c r="T330" s="50"/>
      <c r="U330" s="50"/>
      <c r="V330" s="50"/>
      <c r="W330" s="50"/>
      <c r="X330" s="50"/>
      <c r="Y330" s="50"/>
      <c r="Z330" s="50"/>
    </row>
    <row r="331" spans="1:26" ht="15.75" customHeight="1">
      <c r="A331" s="70"/>
      <c r="B331" s="6"/>
      <c r="C331" s="1272"/>
      <c r="D331" s="51"/>
      <c r="E331" s="1230"/>
      <c r="F331" s="524"/>
      <c r="G331" s="524"/>
      <c r="H331" s="520"/>
      <c r="I331" s="6"/>
      <c r="J331" s="6"/>
      <c r="K331" s="6"/>
      <c r="L331" s="6"/>
      <c r="M331" s="6"/>
      <c r="N331" s="6"/>
      <c r="O331" s="50"/>
      <c r="P331" s="50"/>
      <c r="Q331" s="50"/>
      <c r="R331" s="50"/>
      <c r="S331" s="50"/>
      <c r="T331" s="50"/>
      <c r="U331" s="50"/>
      <c r="V331" s="50"/>
      <c r="W331" s="50"/>
      <c r="X331" s="50"/>
      <c r="Y331" s="50"/>
      <c r="Z331" s="50"/>
    </row>
    <row r="332" spans="1:26" ht="15.75" customHeight="1">
      <c r="A332" s="70"/>
      <c r="B332" s="6"/>
      <c r="C332" s="1272"/>
      <c r="D332" s="51"/>
      <c r="E332" s="1230"/>
      <c r="F332" s="524"/>
      <c r="G332" s="524"/>
      <c r="H332" s="520"/>
      <c r="I332" s="6"/>
      <c r="J332" s="6"/>
      <c r="K332" s="6"/>
      <c r="L332" s="6"/>
      <c r="M332" s="6"/>
      <c r="N332" s="6"/>
      <c r="O332" s="50"/>
      <c r="P332" s="50"/>
      <c r="Q332" s="50"/>
      <c r="R332" s="50"/>
      <c r="S332" s="50"/>
      <c r="T332" s="50"/>
      <c r="U332" s="50"/>
      <c r="V332" s="50"/>
      <c r="W332" s="50"/>
      <c r="X332" s="50"/>
      <c r="Y332" s="50"/>
      <c r="Z332" s="50"/>
    </row>
    <row r="333" spans="1:26" ht="15.75" customHeight="1">
      <c r="A333" s="70"/>
      <c r="B333" s="6"/>
      <c r="C333" s="1272"/>
      <c r="D333" s="51"/>
      <c r="E333" s="1230"/>
      <c r="F333" s="524"/>
      <c r="G333" s="524"/>
      <c r="H333" s="520"/>
      <c r="I333" s="6"/>
      <c r="J333" s="6"/>
      <c r="K333" s="6"/>
      <c r="L333" s="6"/>
      <c r="M333" s="6"/>
      <c r="N333" s="6"/>
      <c r="O333" s="50"/>
      <c r="P333" s="50"/>
      <c r="Q333" s="50"/>
      <c r="R333" s="50"/>
      <c r="S333" s="50"/>
      <c r="T333" s="50"/>
      <c r="U333" s="50"/>
      <c r="V333" s="50"/>
      <c r="W333" s="50"/>
      <c r="X333" s="50"/>
      <c r="Y333" s="50"/>
      <c r="Z333" s="50"/>
    </row>
    <row r="334" spans="1:26" ht="15.75" customHeight="1">
      <c r="A334" s="70"/>
      <c r="B334" s="6"/>
      <c r="C334" s="1272"/>
      <c r="D334" s="51"/>
      <c r="E334" s="1230"/>
      <c r="F334" s="524"/>
      <c r="G334" s="524"/>
      <c r="H334" s="520"/>
      <c r="I334" s="6"/>
      <c r="J334" s="6"/>
      <c r="K334" s="6"/>
      <c r="L334" s="6"/>
      <c r="M334" s="6"/>
      <c r="N334" s="6"/>
      <c r="O334" s="50"/>
      <c r="P334" s="50"/>
      <c r="Q334" s="50"/>
      <c r="R334" s="50"/>
      <c r="S334" s="50"/>
      <c r="T334" s="50"/>
      <c r="U334" s="50"/>
      <c r="V334" s="50"/>
      <c r="W334" s="50"/>
      <c r="X334" s="50"/>
      <c r="Y334" s="50"/>
      <c r="Z334" s="50"/>
    </row>
    <row r="335" spans="1:26" ht="15.75" customHeight="1">
      <c r="A335" s="70"/>
      <c r="B335" s="6"/>
      <c r="C335" s="1272"/>
      <c r="D335" s="51"/>
      <c r="E335" s="1230"/>
      <c r="F335" s="524"/>
      <c r="G335" s="524"/>
      <c r="H335" s="520"/>
      <c r="I335" s="6"/>
      <c r="J335" s="6"/>
      <c r="K335" s="6"/>
      <c r="L335" s="6"/>
      <c r="M335" s="6"/>
      <c r="N335" s="6"/>
      <c r="O335" s="50"/>
      <c r="P335" s="50"/>
      <c r="Q335" s="50"/>
      <c r="R335" s="50"/>
      <c r="S335" s="50"/>
      <c r="T335" s="50"/>
      <c r="U335" s="50"/>
      <c r="V335" s="50"/>
      <c r="W335" s="50"/>
      <c r="X335" s="50"/>
      <c r="Y335" s="50"/>
      <c r="Z335" s="50"/>
    </row>
    <row r="336" spans="1:26" ht="15.75" customHeight="1">
      <c r="A336" s="70"/>
      <c r="B336" s="6"/>
      <c r="C336" s="1272"/>
      <c r="D336" s="51"/>
      <c r="E336" s="1230"/>
      <c r="F336" s="524"/>
      <c r="G336" s="524"/>
      <c r="H336" s="520"/>
      <c r="I336" s="6"/>
      <c r="J336" s="6"/>
      <c r="K336" s="6"/>
      <c r="L336" s="6"/>
      <c r="M336" s="6"/>
      <c r="N336" s="6"/>
      <c r="O336" s="50"/>
      <c r="P336" s="50"/>
      <c r="Q336" s="50"/>
      <c r="R336" s="50"/>
      <c r="S336" s="50"/>
      <c r="T336" s="50"/>
      <c r="U336" s="50"/>
      <c r="V336" s="50"/>
      <c r="W336" s="50"/>
      <c r="X336" s="50"/>
      <c r="Y336" s="50"/>
      <c r="Z336" s="50"/>
    </row>
    <row r="337" spans="1:26" ht="15.75" customHeight="1">
      <c r="A337" s="70"/>
      <c r="B337" s="6"/>
      <c r="C337" s="1272"/>
      <c r="D337" s="51"/>
      <c r="E337" s="1230"/>
      <c r="F337" s="524"/>
      <c r="G337" s="524"/>
      <c r="H337" s="520"/>
      <c r="I337" s="6"/>
      <c r="J337" s="6"/>
      <c r="K337" s="6"/>
      <c r="L337" s="6"/>
      <c r="M337" s="6"/>
      <c r="N337" s="6"/>
      <c r="O337" s="50"/>
      <c r="P337" s="50"/>
      <c r="Q337" s="50"/>
      <c r="R337" s="50"/>
      <c r="S337" s="50"/>
      <c r="T337" s="50"/>
      <c r="U337" s="50"/>
      <c r="V337" s="50"/>
      <c r="W337" s="50"/>
      <c r="X337" s="50"/>
      <c r="Y337" s="50"/>
      <c r="Z337" s="50"/>
    </row>
    <row r="338" spans="1:26" ht="15.75" customHeight="1">
      <c r="A338" s="70"/>
      <c r="B338" s="6"/>
      <c r="C338" s="1272"/>
      <c r="D338" s="51"/>
      <c r="E338" s="1230"/>
      <c r="F338" s="524"/>
      <c r="G338" s="524"/>
      <c r="H338" s="520"/>
      <c r="I338" s="6"/>
      <c r="J338" s="6"/>
      <c r="K338" s="6"/>
      <c r="L338" s="6"/>
      <c r="M338" s="6"/>
      <c r="N338" s="6"/>
      <c r="O338" s="50"/>
      <c r="P338" s="50"/>
      <c r="Q338" s="50"/>
      <c r="R338" s="50"/>
      <c r="S338" s="50"/>
      <c r="T338" s="50"/>
      <c r="U338" s="50"/>
      <c r="V338" s="50"/>
      <c r="W338" s="50"/>
      <c r="X338" s="50"/>
      <c r="Y338" s="50"/>
      <c r="Z338" s="50"/>
    </row>
    <row r="339" spans="1:26" ht="15.75" customHeight="1">
      <c r="A339" s="70"/>
      <c r="B339" s="6"/>
      <c r="C339" s="1272"/>
      <c r="D339" s="51"/>
      <c r="E339" s="1230"/>
      <c r="F339" s="524"/>
      <c r="G339" s="524"/>
      <c r="H339" s="520"/>
      <c r="I339" s="6"/>
      <c r="J339" s="6"/>
      <c r="K339" s="6"/>
      <c r="L339" s="6"/>
      <c r="M339" s="6"/>
      <c r="N339" s="6"/>
      <c r="O339" s="50"/>
      <c r="P339" s="50"/>
      <c r="Q339" s="50"/>
      <c r="R339" s="50"/>
      <c r="S339" s="50"/>
      <c r="T339" s="50"/>
      <c r="U339" s="50"/>
      <c r="V339" s="50"/>
      <c r="W339" s="50"/>
      <c r="X339" s="50"/>
      <c r="Y339" s="50"/>
      <c r="Z339" s="50"/>
    </row>
    <row r="340" spans="1:26" ht="15.75" customHeight="1">
      <c r="A340" s="70"/>
      <c r="B340" s="6"/>
      <c r="C340" s="1272"/>
      <c r="D340" s="51"/>
      <c r="E340" s="1230"/>
      <c r="F340" s="524"/>
      <c r="G340" s="524"/>
      <c r="H340" s="520"/>
      <c r="I340" s="6"/>
      <c r="J340" s="6"/>
      <c r="K340" s="6"/>
      <c r="L340" s="6"/>
      <c r="M340" s="6"/>
      <c r="N340" s="6"/>
      <c r="O340" s="50"/>
      <c r="P340" s="50"/>
      <c r="Q340" s="50"/>
      <c r="R340" s="50"/>
      <c r="S340" s="50"/>
      <c r="T340" s="50"/>
      <c r="U340" s="50"/>
      <c r="V340" s="50"/>
      <c r="W340" s="50"/>
      <c r="X340" s="50"/>
      <c r="Y340" s="50"/>
      <c r="Z340" s="50"/>
    </row>
    <row r="341" spans="1:26" ht="15.75" customHeight="1">
      <c r="A341" s="70"/>
      <c r="B341" s="6"/>
      <c r="C341" s="1272"/>
      <c r="D341" s="51"/>
      <c r="E341" s="1230"/>
      <c r="F341" s="524"/>
      <c r="G341" s="524"/>
      <c r="H341" s="520"/>
      <c r="I341" s="6"/>
      <c r="J341" s="6"/>
      <c r="K341" s="6"/>
      <c r="L341" s="6"/>
      <c r="M341" s="6"/>
      <c r="N341" s="6"/>
      <c r="O341" s="50"/>
      <c r="P341" s="50"/>
      <c r="Q341" s="50"/>
      <c r="R341" s="50"/>
      <c r="S341" s="50"/>
      <c r="T341" s="50"/>
      <c r="U341" s="50"/>
      <c r="V341" s="50"/>
      <c r="W341" s="50"/>
      <c r="X341" s="50"/>
      <c r="Y341" s="50"/>
      <c r="Z341" s="50"/>
    </row>
    <row r="342" spans="1:26" ht="15.75" customHeight="1">
      <c r="A342" s="70"/>
      <c r="B342" s="6"/>
      <c r="C342" s="1272"/>
      <c r="D342" s="51"/>
      <c r="E342" s="1230"/>
      <c r="F342" s="524"/>
      <c r="G342" s="524"/>
      <c r="H342" s="520"/>
      <c r="I342" s="6"/>
      <c r="J342" s="6"/>
      <c r="K342" s="6"/>
      <c r="L342" s="6"/>
      <c r="M342" s="6"/>
      <c r="N342" s="6"/>
      <c r="O342" s="50"/>
      <c r="P342" s="50"/>
      <c r="Q342" s="50"/>
      <c r="R342" s="50"/>
      <c r="S342" s="50"/>
      <c r="T342" s="50"/>
      <c r="U342" s="50"/>
      <c r="V342" s="50"/>
      <c r="W342" s="50"/>
      <c r="X342" s="50"/>
      <c r="Y342" s="50"/>
      <c r="Z342" s="50"/>
    </row>
    <row r="343" spans="1:26" ht="15.75" customHeight="1">
      <c r="A343" s="70"/>
      <c r="B343" s="6"/>
      <c r="C343" s="1272"/>
      <c r="D343" s="51"/>
      <c r="E343" s="1230"/>
      <c r="F343" s="524"/>
      <c r="G343" s="524"/>
      <c r="H343" s="520"/>
      <c r="I343" s="6"/>
      <c r="J343" s="6"/>
      <c r="K343" s="6"/>
      <c r="L343" s="6"/>
      <c r="M343" s="6"/>
      <c r="N343" s="6"/>
      <c r="O343" s="50"/>
      <c r="P343" s="50"/>
      <c r="Q343" s="50"/>
      <c r="R343" s="50"/>
      <c r="S343" s="50"/>
      <c r="T343" s="50"/>
      <c r="U343" s="50"/>
      <c r="V343" s="50"/>
      <c r="W343" s="50"/>
      <c r="X343" s="50"/>
      <c r="Y343" s="50"/>
      <c r="Z343" s="50"/>
    </row>
    <row r="344" spans="1:26" ht="15.75" customHeight="1">
      <c r="A344" s="70"/>
      <c r="B344" s="6"/>
      <c r="C344" s="1272"/>
      <c r="D344" s="51"/>
      <c r="E344" s="1230"/>
      <c r="F344" s="524"/>
      <c r="G344" s="524"/>
      <c r="H344" s="520"/>
      <c r="I344" s="6"/>
      <c r="J344" s="6"/>
      <c r="K344" s="6"/>
      <c r="L344" s="6"/>
      <c r="M344" s="6"/>
      <c r="N344" s="6"/>
      <c r="O344" s="50"/>
      <c r="P344" s="50"/>
      <c r="Q344" s="50"/>
      <c r="R344" s="50"/>
      <c r="S344" s="50"/>
      <c r="T344" s="50"/>
      <c r="U344" s="50"/>
      <c r="V344" s="50"/>
      <c r="W344" s="50"/>
      <c r="X344" s="50"/>
      <c r="Y344" s="50"/>
      <c r="Z344" s="50"/>
    </row>
    <row r="345" spans="1:26" ht="15.75" customHeight="1">
      <c r="A345" s="70"/>
      <c r="B345" s="6"/>
      <c r="C345" s="1272"/>
      <c r="D345" s="51"/>
      <c r="E345" s="1230"/>
      <c r="F345" s="524"/>
      <c r="G345" s="524"/>
      <c r="H345" s="520"/>
      <c r="I345" s="6"/>
      <c r="J345" s="6"/>
      <c r="K345" s="6"/>
      <c r="L345" s="6"/>
      <c r="M345" s="6"/>
      <c r="N345" s="6"/>
      <c r="O345" s="50"/>
      <c r="P345" s="50"/>
      <c r="Q345" s="50"/>
      <c r="R345" s="50"/>
      <c r="S345" s="50"/>
      <c r="T345" s="50"/>
      <c r="U345" s="50"/>
      <c r="V345" s="50"/>
      <c r="W345" s="50"/>
      <c r="X345" s="50"/>
      <c r="Y345" s="50"/>
      <c r="Z345" s="50"/>
    </row>
    <row r="346" spans="1:26" ht="15.75" customHeight="1">
      <c r="A346" s="70"/>
      <c r="B346" s="6"/>
      <c r="C346" s="1272"/>
      <c r="D346" s="51"/>
      <c r="E346" s="1230"/>
      <c r="F346" s="524"/>
      <c r="G346" s="524"/>
      <c r="H346" s="520"/>
      <c r="I346" s="6"/>
      <c r="J346" s="6"/>
      <c r="K346" s="6"/>
      <c r="L346" s="6"/>
      <c r="M346" s="6"/>
      <c r="N346" s="6"/>
      <c r="O346" s="50"/>
      <c r="P346" s="50"/>
      <c r="Q346" s="50"/>
      <c r="R346" s="50"/>
      <c r="S346" s="50"/>
      <c r="T346" s="50"/>
      <c r="U346" s="50"/>
      <c r="V346" s="50"/>
      <c r="W346" s="50"/>
      <c r="X346" s="50"/>
      <c r="Y346" s="50"/>
      <c r="Z346" s="50"/>
    </row>
    <row r="347" spans="1:26" ht="15.75" customHeight="1">
      <c r="A347" s="70"/>
      <c r="B347" s="6"/>
      <c r="C347" s="1272"/>
      <c r="D347" s="51"/>
      <c r="E347" s="1230"/>
      <c r="F347" s="524"/>
      <c r="G347" s="524"/>
      <c r="H347" s="520"/>
      <c r="I347" s="6"/>
      <c r="J347" s="6"/>
      <c r="K347" s="6"/>
      <c r="L347" s="6"/>
      <c r="M347" s="6"/>
      <c r="N347" s="6"/>
      <c r="O347" s="50"/>
      <c r="P347" s="50"/>
      <c r="Q347" s="50"/>
      <c r="R347" s="50"/>
      <c r="S347" s="50"/>
      <c r="T347" s="50"/>
      <c r="U347" s="50"/>
      <c r="V347" s="50"/>
      <c r="W347" s="50"/>
      <c r="X347" s="50"/>
      <c r="Y347" s="50"/>
      <c r="Z347" s="50"/>
    </row>
    <row r="348" spans="1:26" ht="15.75" customHeight="1">
      <c r="A348" s="70"/>
      <c r="B348" s="6"/>
      <c r="C348" s="1272"/>
      <c r="D348" s="51"/>
      <c r="E348" s="1230"/>
      <c r="F348" s="524"/>
      <c r="G348" s="524"/>
      <c r="H348" s="520"/>
      <c r="I348" s="6"/>
      <c r="J348" s="6"/>
      <c r="K348" s="6"/>
      <c r="L348" s="6"/>
      <c r="M348" s="6"/>
      <c r="N348" s="6"/>
      <c r="O348" s="50"/>
      <c r="P348" s="50"/>
      <c r="Q348" s="50"/>
      <c r="R348" s="50"/>
      <c r="S348" s="50"/>
      <c r="T348" s="50"/>
      <c r="U348" s="50"/>
      <c r="V348" s="50"/>
      <c r="W348" s="50"/>
      <c r="X348" s="50"/>
      <c r="Y348" s="50"/>
      <c r="Z348" s="50"/>
    </row>
    <row r="349" spans="1:26" ht="15.75" customHeight="1">
      <c r="A349" s="70"/>
      <c r="B349" s="6"/>
      <c r="C349" s="1272"/>
      <c r="D349" s="51"/>
      <c r="E349" s="1230"/>
      <c r="F349" s="524"/>
      <c r="G349" s="524"/>
      <c r="H349" s="520"/>
      <c r="I349" s="6"/>
      <c r="J349" s="6"/>
      <c r="K349" s="6"/>
      <c r="L349" s="6"/>
      <c r="M349" s="6"/>
      <c r="N349" s="6"/>
      <c r="O349" s="50"/>
      <c r="P349" s="50"/>
      <c r="Q349" s="50"/>
      <c r="R349" s="50"/>
      <c r="S349" s="50"/>
      <c r="T349" s="50"/>
      <c r="U349" s="50"/>
      <c r="V349" s="50"/>
      <c r="W349" s="50"/>
      <c r="X349" s="50"/>
      <c r="Y349" s="50"/>
      <c r="Z349" s="50"/>
    </row>
    <row r="350" spans="1:26" ht="15.75" customHeight="1">
      <c r="A350" s="70"/>
      <c r="B350" s="6"/>
      <c r="C350" s="1272"/>
      <c r="D350" s="51"/>
      <c r="E350" s="1230"/>
      <c r="F350" s="524"/>
      <c r="G350" s="524"/>
      <c r="H350" s="520"/>
      <c r="I350" s="6"/>
      <c r="J350" s="6"/>
      <c r="K350" s="6"/>
      <c r="L350" s="6"/>
      <c r="M350" s="6"/>
      <c r="N350" s="6"/>
      <c r="O350" s="50"/>
      <c r="P350" s="50"/>
      <c r="Q350" s="50"/>
      <c r="R350" s="50"/>
      <c r="S350" s="50"/>
      <c r="T350" s="50"/>
      <c r="U350" s="50"/>
      <c r="V350" s="50"/>
      <c r="W350" s="50"/>
      <c r="X350" s="50"/>
      <c r="Y350" s="50"/>
      <c r="Z350" s="50"/>
    </row>
    <row r="351" spans="1:26" ht="15.75" customHeight="1">
      <c r="A351" s="70"/>
      <c r="B351" s="6"/>
      <c r="C351" s="1272"/>
      <c r="D351" s="51"/>
      <c r="E351" s="1230"/>
      <c r="F351" s="524"/>
      <c r="G351" s="524"/>
      <c r="H351" s="520"/>
      <c r="I351" s="6"/>
      <c r="J351" s="6"/>
      <c r="K351" s="6"/>
      <c r="L351" s="6"/>
      <c r="M351" s="6"/>
      <c r="N351" s="6"/>
      <c r="O351" s="50"/>
      <c r="P351" s="50"/>
      <c r="Q351" s="50"/>
      <c r="R351" s="50"/>
      <c r="S351" s="50"/>
      <c r="T351" s="50"/>
      <c r="U351" s="50"/>
      <c r="V351" s="50"/>
      <c r="W351" s="50"/>
      <c r="X351" s="50"/>
      <c r="Y351" s="50"/>
      <c r="Z351" s="50"/>
    </row>
    <row r="352" spans="1:26" ht="15.75" customHeight="1">
      <c r="A352" s="70"/>
      <c r="B352" s="6"/>
      <c r="C352" s="1272"/>
      <c r="D352" s="51"/>
      <c r="E352" s="1230"/>
      <c r="F352" s="524"/>
      <c r="G352" s="524"/>
      <c r="H352" s="520"/>
      <c r="I352" s="6"/>
      <c r="J352" s="6"/>
      <c r="K352" s="6"/>
      <c r="L352" s="6"/>
      <c r="M352" s="6"/>
      <c r="N352" s="6"/>
      <c r="O352" s="50"/>
      <c r="P352" s="50"/>
      <c r="Q352" s="50"/>
      <c r="R352" s="50"/>
      <c r="S352" s="50"/>
      <c r="T352" s="50"/>
      <c r="U352" s="50"/>
      <c r="V352" s="50"/>
      <c r="W352" s="50"/>
      <c r="X352" s="50"/>
      <c r="Y352" s="50"/>
      <c r="Z352" s="50"/>
    </row>
    <row r="353" spans="1:26" ht="15.75" customHeight="1">
      <c r="A353" s="70"/>
      <c r="B353" s="6"/>
      <c r="C353" s="1272"/>
      <c r="D353" s="51"/>
      <c r="E353" s="1230"/>
      <c r="F353" s="524"/>
      <c r="G353" s="524"/>
      <c r="H353" s="520"/>
      <c r="I353" s="6"/>
      <c r="J353" s="6"/>
      <c r="K353" s="6"/>
      <c r="L353" s="6"/>
      <c r="M353" s="6"/>
      <c r="N353" s="6"/>
      <c r="O353" s="50"/>
      <c r="P353" s="50"/>
      <c r="Q353" s="50"/>
      <c r="R353" s="50"/>
      <c r="S353" s="50"/>
      <c r="T353" s="50"/>
      <c r="U353" s="50"/>
      <c r="V353" s="50"/>
      <c r="W353" s="50"/>
      <c r="X353" s="50"/>
      <c r="Y353" s="50"/>
      <c r="Z353" s="50"/>
    </row>
    <row r="354" spans="1:26" ht="15.75" customHeight="1">
      <c r="A354" s="70"/>
      <c r="B354" s="6"/>
      <c r="C354" s="1272"/>
      <c r="D354" s="51"/>
      <c r="E354" s="1230"/>
      <c r="F354" s="524"/>
      <c r="G354" s="524"/>
      <c r="H354" s="520"/>
      <c r="I354" s="6"/>
      <c r="J354" s="6"/>
      <c r="K354" s="6"/>
      <c r="L354" s="6"/>
      <c r="M354" s="6"/>
      <c r="N354" s="6"/>
      <c r="O354" s="50"/>
      <c r="P354" s="50"/>
      <c r="Q354" s="50"/>
      <c r="R354" s="50"/>
      <c r="S354" s="50"/>
      <c r="T354" s="50"/>
      <c r="U354" s="50"/>
      <c r="V354" s="50"/>
      <c r="W354" s="50"/>
      <c r="X354" s="50"/>
      <c r="Y354" s="50"/>
      <c r="Z354" s="50"/>
    </row>
    <row r="355" spans="1:26" ht="15.75" customHeight="1">
      <c r="A355" s="70"/>
      <c r="B355" s="6"/>
      <c r="C355" s="1272"/>
      <c r="D355" s="51"/>
      <c r="E355" s="1230"/>
      <c r="F355" s="524"/>
      <c r="G355" s="524"/>
      <c r="H355" s="520"/>
      <c r="I355" s="6"/>
      <c r="J355" s="6"/>
      <c r="K355" s="6"/>
      <c r="L355" s="6"/>
      <c r="M355" s="6"/>
      <c r="N355" s="6"/>
      <c r="O355" s="50"/>
      <c r="P355" s="50"/>
      <c r="Q355" s="50"/>
      <c r="R355" s="50"/>
      <c r="S355" s="50"/>
      <c r="T355" s="50"/>
      <c r="U355" s="50"/>
      <c r="V355" s="50"/>
      <c r="W355" s="50"/>
      <c r="X355" s="50"/>
      <c r="Y355" s="50"/>
      <c r="Z355" s="50"/>
    </row>
    <row r="356" spans="1:26" ht="15.75" customHeight="1">
      <c r="A356" s="70"/>
      <c r="B356" s="6"/>
      <c r="C356" s="1272"/>
      <c r="D356" s="51"/>
      <c r="E356" s="1230"/>
      <c r="F356" s="524"/>
      <c r="G356" s="524"/>
      <c r="H356" s="520"/>
      <c r="I356" s="6"/>
      <c r="J356" s="6"/>
      <c r="K356" s="6"/>
      <c r="L356" s="6"/>
      <c r="M356" s="6"/>
      <c r="N356" s="6"/>
      <c r="O356" s="50"/>
      <c r="P356" s="50"/>
      <c r="Q356" s="50"/>
      <c r="R356" s="50"/>
      <c r="S356" s="50"/>
      <c r="T356" s="50"/>
      <c r="U356" s="50"/>
      <c r="V356" s="50"/>
      <c r="W356" s="50"/>
      <c r="X356" s="50"/>
      <c r="Y356" s="50"/>
      <c r="Z356" s="50"/>
    </row>
    <row r="357" spans="1:26" ht="15.75" customHeight="1">
      <c r="A357" s="70"/>
      <c r="B357" s="6"/>
      <c r="C357" s="1272"/>
      <c r="D357" s="51"/>
      <c r="E357" s="1230"/>
      <c r="F357" s="524"/>
      <c r="G357" s="524"/>
      <c r="H357" s="520"/>
      <c r="I357" s="6"/>
      <c r="J357" s="6"/>
      <c r="K357" s="6"/>
      <c r="L357" s="6"/>
      <c r="M357" s="6"/>
      <c r="N357" s="6"/>
      <c r="O357" s="50"/>
      <c r="P357" s="50"/>
      <c r="Q357" s="50"/>
      <c r="R357" s="50"/>
      <c r="S357" s="50"/>
      <c r="T357" s="50"/>
      <c r="U357" s="50"/>
      <c r="V357" s="50"/>
      <c r="W357" s="50"/>
      <c r="X357" s="50"/>
      <c r="Y357" s="50"/>
      <c r="Z357" s="50"/>
    </row>
    <row r="358" spans="1:26" ht="15.75" customHeight="1">
      <c r="A358" s="70"/>
      <c r="B358" s="6"/>
      <c r="C358" s="1272"/>
      <c r="D358" s="51"/>
      <c r="E358" s="1230"/>
      <c r="F358" s="524"/>
      <c r="G358" s="524"/>
      <c r="H358" s="520"/>
      <c r="I358" s="6"/>
      <c r="J358" s="6"/>
      <c r="K358" s="6"/>
      <c r="L358" s="6"/>
      <c r="M358" s="6"/>
      <c r="N358" s="6"/>
      <c r="O358" s="50"/>
      <c r="P358" s="50"/>
      <c r="Q358" s="50"/>
      <c r="R358" s="50"/>
      <c r="S358" s="50"/>
      <c r="T358" s="50"/>
      <c r="U358" s="50"/>
      <c r="V358" s="50"/>
      <c r="W358" s="50"/>
      <c r="X358" s="50"/>
      <c r="Y358" s="50"/>
      <c r="Z358" s="50"/>
    </row>
    <row r="359" spans="1:26" ht="15.75" customHeight="1">
      <c r="A359" s="70"/>
      <c r="B359" s="6"/>
      <c r="C359" s="1272"/>
      <c r="D359" s="51"/>
      <c r="E359" s="1230"/>
      <c r="F359" s="524"/>
      <c r="G359" s="524"/>
      <c r="H359" s="520"/>
      <c r="I359" s="6"/>
      <c r="J359" s="6"/>
      <c r="K359" s="6"/>
      <c r="L359" s="6"/>
      <c r="M359" s="6"/>
      <c r="N359" s="6"/>
      <c r="O359" s="50"/>
      <c r="P359" s="50"/>
      <c r="Q359" s="50"/>
      <c r="R359" s="50"/>
      <c r="S359" s="50"/>
      <c r="T359" s="50"/>
      <c r="U359" s="50"/>
      <c r="V359" s="50"/>
      <c r="W359" s="50"/>
      <c r="X359" s="50"/>
      <c r="Y359" s="50"/>
      <c r="Z359" s="50"/>
    </row>
    <row r="360" spans="1:26" ht="15.75" customHeight="1">
      <c r="A360" s="70"/>
      <c r="B360" s="6"/>
      <c r="C360" s="1272"/>
      <c r="D360" s="51"/>
      <c r="E360" s="1230"/>
      <c r="F360" s="524"/>
      <c r="G360" s="524"/>
      <c r="H360" s="520"/>
      <c r="I360" s="6"/>
      <c r="J360" s="6"/>
      <c r="K360" s="6"/>
      <c r="L360" s="6"/>
      <c r="M360" s="6"/>
      <c r="N360" s="6"/>
      <c r="O360" s="50"/>
      <c r="P360" s="50"/>
      <c r="Q360" s="50"/>
      <c r="R360" s="50"/>
      <c r="S360" s="50"/>
      <c r="T360" s="50"/>
      <c r="U360" s="50"/>
      <c r="V360" s="50"/>
      <c r="W360" s="50"/>
      <c r="X360" s="50"/>
      <c r="Y360" s="50"/>
      <c r="Z360" s="50"/>
    </row>
    <row r="361" spans="1:26" ht="15.75" customHeight="1">
      <c r="A361" s="70"/>
      <c r="B361" s="6"/>
      <c r="C361" s="1272"/>
      <c r="D361" s="51"/>
      <c r="E361" s="1230"/>
      <c r="F361" s="524"/>
      <c r="G361" s="524"/>
      <c r="H361" s="520"/>
      <c r="I361" s="6"/>
      <c r="J361" s="6"/>
      <c r="K361" s="6"/>
      <c r="L361" s="6"/>
      <c r="M361" s="6"/>
      <c r="N361" s="6"/>
      <c r="O361" s="50"/>
      <c r="P361" s="50"/>
      <c r="Q361" s="50"/>
      <c r="R361" s="50"/>
      <c r="S361" s="50"/>
      <c r="T361" s="50"/>
      <c r="U361" s="50"/>
      <c r="V361" s="50"/>
      <c r="W361" s="50"/>
      <c r="X361" s="50"/>
      <c r="Y361" s="50"/>
      <c r="Z361" s="50"/>
    </row>
    <row r="362" spans="1:26" ht="15.75" customHeight="1">
      <c r="A362" s="70"/>
      <c r="B362" s="6"/>
      <c r="C362" s="1272"/>
      <c r="D362" s="51"/>
      <c r="E362" s="1230"/>
      <c r="F362" s="524"/>
      <c r="G362" s="524"/>
      <c r="H362" s="520"/>
      <c r="I362" s="6"/>
      <c r="J362" s="6"/>
      <c r="K362" s="6"/>
      <c r="L362" s="6"/>
      <c r="M362" s="6"/>
      <c r="N362" s="6"/>
      <c r="O362" s="50"/>
      <c r="P362" s="50"/>
      <c r="Q362" s="50"/>
      <c r="R362" s="50"/>
      <c r="S362" s="50"/>
      <c r="T362" s="50"/>
      <c r="U362" s="50"/>
      <c r="V362" s="50"/>
      <c r="W362" s="50"/>
      <c r="X362" s="50"/>
      <c r="Y362" s="50"/>
      <c r="Z362" s="50"/>
    </row>
    <row r="363" spans="1:26" ht="15.75" customHeight="1">
      <c r="A363" s="70"/>
      <c r="B363" s="6"/>
      <c r="C363" s="1272"/>
      <c r="D363" s="51"/>
      <c r="E363" s="1230"/>
      <c r="F363" s="524"/>
      <c r="G363" s="524"/>
      <c r="H363" s="520"/>
      <c r="I363" s="6"/>
      <c r="J363" s="6"/>
      <c r="K363" s="6"/>
      <c r="L363" s="6"/>
      <c r="M363" s="6"/>
      <c r="N363" s="6"/>
      <c r="O363" s="50"/>
      <c r="P363" s="50"/>
      <c r="Q363" s="50"/>
      <c r="R363" s="50"/>
      <c r="S363" s="50"/>
      <c r="T363" s="50"/>
      <c r="U363" s="50"/>
      <c r="V363" s="50"/>
      <c r="W363" s="50"/>
      <c r="X363" s="50"/>
      <c r="Y363" s="50"/>
      <c r="Z363" s="50"/>
    </row>
    <row r="364" spans="1:26" ht="15.75" customHeight="1">
      <c r="A364" s="70"/>
      <c r="B364" s="6"/>
      <c r="C364" s="1272"/>
      <c r="D364" s="51"/>
      <c r="E364" s="1230"/>
      <c r="F364" s="524"/>
      <c r="G364" s="524"/>
      <c r="H364" s="520"/>
      <c r="I364" s="6"/>
      <c r="J364" s="6"/>
      <c r="K364" s="6"/>
      <c r="L364" s="6"/>
      <c r="M364" s="6"/>
      <c r="N364" s="6"/>
      <c r="O364" s="50"/>
      <c r="P364" s="50"/>
      <c r="Q364" s="50"/>
      <c r="R364" s="50"/>
      <c r="S364" s="50"/>
      <c r="T364" s="50"/>
      <c r="U364" s="50"/>
      <c r="V364" s="50"/>
      <c r="W364" s="50"/>
      <c r="X364" s="50"/>
      <c r="Y364" s="50"/>
      <c r="Z364" s="50"/>
    </row>
    <row r="365" spans="1:26" ht="15.75" customHeight="1">
      <c r="A365" s="70"/>
      <c r="B365" s="6"/>
      <c r="C365" s="1272"/>
      <c r="D365" s="51"/>
      <c r="E365" s="1230"/>
      <c r="F365" s="524"/>
      <c r="G365" s="524"/>
      <c r="H365" s="520"/>
      <c r="I365" s="6"/>
      <c r="J365" s="6"/>
      <c r="K365" s="6"/>
      <c r="L365" s="6"/>
      <c r="M365" s="6"/>
      <c r="N365" s="6"/>
      <c r="O365" s="50"/>
      <c r="P365" s="50"/>
      <c r="Q365" s="50"/>
      <c r="R365" s="50"/>
      <c r="S365" s="50"/>
      <c r="T365" s="50"/>
      <c r="U365" s="50"/>
      <c r="V365" s="50"/>
      <c r="W365" s="50"/>
      <c r="X365" s="50"/>
      <c r="Y365" s="50"/>
      <c r="Z365" s="50"/>
    </row>
    <row r="366" spans="1:26" ht="15.75" customHeight="1">
      <c r="A366" s="70"/>
      <c r="B366" s="6"/>
      <c r="C366" s="1272"/>
      <c r="D366" s="51"/>
      <c r="E366" s="1230"/>
      <c r="F366" s="524"/>
      <c r="G366" s="524"/>
      <c r="H366" s="520"/>
      <c r="I366" s="6"/>
      <c r="J366" s="6"/>
      <c r="K366" s="6"/>
      <c r="L366" s="6"/>
      <c r="M366" s="6"/>
      <c r="N366" s="6"/>
      <c r="O366" s="50"/>
      <c r="P366" s="50"/>
      <c r="Q366" s="50"/>
      <c r="R366" s="50"/>
      <c r="S366" s="50"/>
      <c r="T366" s="50"/>
      <c r="U366" s="50"/>
      <c r="V366" s="50"/>
      <c r="W366" s="50"/>
      <c r="X366" s="50"/>
      <c r="Y366" s="50"/>
      <c r="Z366" s="50"/>
    </row>
    <row r="367" spans="1:26" ht="15.75" customHeight="1">
      <c r="A367" s="70"/>
      <c r="B367" s="6"/>
      <c r="C367" s="1272"/>
      <c r="D367" s="51"/>
      <c r="E367" s="1230"/>
      <c r="F367" s="524"/>
      <c r="G367" s="524"/>
      <c r="H367" s="520"/>
      <c r="I367" s="6"/>
      <c r="J367" s="6"/>
      <c r="K367" s="6"/>
      <c r="L367" s="6"/>
      <c r="M367" s="6"/>
      <c r="N367" s="6"/>
      <c r="O367" s="50"/>
      <c r="P367" s="50"/>
      <c r="Q367" s="50"/>
      <c r="R367" s="50"/>
      <c r="S367" s="50"/>
      <c r="T367" s="50"/>
      <c r="U367" s="50"/>
      <c r="V367" s="50"/>
      <c r="W367" s="50"/>
      <c r="X367" s="50"/>
      <c r="Y367" s="50"/>
      <c r="Z367" s="50"/>
    </row>
    <row r="368" spans="1:26" ht="15.75" customHeight="1">
      <c r="A368" s="70"/>
      <c r="B368" s="6"/>
      <c r="C368" s="1272"/>
      <c r="D368" s="51"/>
      <c r="E368" s="1230"/>
      <c r="F368" s="524"/>
      <c r="G368" s="524"/>
      <c r="H368" s="520"/>
      <c r="I368" s="6"/>
      <c r="J368" s="6"/>
      <c r="K368" s="6"/>
      <c r="L368" s="6"/>
      <c r="M368" s="6"/>
      <c r="N368" s="6"/>
      <c r="O368" s="50"/>
      <c r="P368" s="50"/>
      <c r="Q368" s="50"/>
      <c r="R368" s="50"/>
      <c r="S368" s="50"/>
      <c r="T368" s="50"/>
      <c r="U368" s="50"/>
      <c r="V368" s="50"/>
      <c r="W368" s="50"/>
      <c r="X368" s="50"/>
      <c r="Y368" s="50"/>
      <c r="Z368" s="50"/>
    </row>
    <row r="369" spans="1:26" ht="15.75" customHeight="1">
      <c r="A369" s="70"/>
      <c r="B369" s="6"/>
      <c r="C369" s="1272"/>
      <c r="D369" s="51"/>
      <c r="E369" s="1230"/>
      <c r="F369" s="524"/>
      <c r="G369" s="524"/>
      <c r="H369" s="520"/>
      <c r="I369" s="6"/>
      <c r="J369" s="6"/>
      <c r="K369" s="6"/>
      <c r="L369" s="6"/>
      <c r="M369" s="6"/>
      <c r="N369" s="6"/>
      <c r="O369" s="50"/>
      <c r="P369" s="50"/>
      <c r="Q369" s="50"/>
      <c r="R369" s="50"/>
      <c r="S369" s="50"/>
      <c r="T369" s="50"/>
      <c r="U369" s="50"/>
      <c r="V369" s="50"/>
      <c r="W369" s="50"/>
      <c r="X369" s="50"/>
      <c r="Y369" s="50"/>
      <c r="Z369" s="50"/>
    </row>
    <row r="370" spans="1:26" ht="15.75" customHeight="1">
      <c r="A370" s="70"/>
      <c r="B370" s="6"/>
      <c r="C370" s="1272"/>
      <c r="D370" s="51"/>
      <c r="E370" s="1230"/>
      <c r="F370" s="524"/>
      <c r="G370" s="524"/>
      <c r="H370" s="520"/>
      <c r="I370" s="6"/>
      <c r="J370" s="6"/>
      <c r="K370" s="6"/>
      <c r="L370" s="6"/>
      <c r="M370" s="6"/>
      <c r="N370" s="6"/>
      <c r="O370" s="50"/>
      <c r="P370" s="50"/>
      <c r="Q370" s="50"/>
      <c r="R370" s="50"/>
      <c r="S370" s="50"/>
      <c r="T370" s="50"/>
      <c r="U370" s="50"/>
      <c r="V370" s="50"/>
      <c r="W370" s="50"/>
      <c r="X370" s="50"/>
      <c r="Y370" s="50"/>
      <c r="Z370" s="50"/>
    </row>
    <row r="371" spans="1:26" ht="15.75" customHeight="1">
      <c r="A371" s="70"/>
      <c r="B371" s="6"/>
      <c r="C371" s="1272"/>
      <c r="D371" s="51"/>
      <c r="E371" s="1230"/>
      <c r="F371" s="524"/>
      <c r="G371" s="524"/>
      <c r="H371" s="520"/>
      <c r="I371" s="6"/>
      <c r="J371" s="6"/>
      <c r="K371" s="6"/>
      <c r="L371" s="6"/>
      <c r="M371" s="6"/>
      <c r="N371" s="6"/>
      <c r="O371" s="50"/>
      <c r="P371" s="50"/>
      <c r="Q371" s="50"/>
      <c r="R371" s="50"/>
      <c r="S371" s="50"/>
      <c r="T371" s="50"/>
      <c r="U371" s="50"/>
      <c r="V371" s="50"/>
      <c r="W371" s="50"/>
      <c r="X371" s="50"/>
      <c r="Y371" s="50"/>
      <c r="Z371" s="50"/>
    </row>
    <row r="372" spans="1:26" ht="15.75" customHeight="1">
      <c r="A372" s="70"/>
      <c r="B372" s="6"/>
      <c r="C372" s="1272"/>
      <c r="D372" s="51"/>
      <c r="E372" s="1230"/>
      <c r="F372" s="524"/>
      <c r="G372" s="524"/>
      <c r="H372" s="520"/>
      <c r="I372" s="6"/>
      <c r="J372" s="6"/>
      <c r="K372" s="6"/>
      <c r="L372" s="6"/>
      <c r="M372" s="6"/>
      <c r="N372" s="6"/>
      <c r="O372" s="50"/>
      <c r="P372" s="50"/>
      <c r="Q372" s="50"/>
      <c r="R372" s="50"/>
      <c r="S372" s="50"/>
      <c r="T372" s="50"/>
      <c r="U372" s="50"/>
      <c r="V372" s="50"/>
      <c r="W372" s="50"/>
      <c r="X372" s="50"/>
      <c r="Y372" s="50"/>
      <c r="Z372" s="50"/>
    </row>
    <row r="373" spans="1:26" ht="15.75" customHeight="1">
      <c r="A373" s="70"/>
      <c r="B373" s="6"/>
      <c r="C373" s="1272"/>
      <c r="D373" s="51"/>
      <c r="E373" s="1230"/>
      <c r="F373" s="524"/>
      <c r="G373" s="524"/>
      <c r="H373" s="520"/>
      <c r="I373" s="6"/>
      <c r="J373" s="6"/>
      <c r="K373" s="6"/>
      <c r="L373" s="6"/>
      <c r="M373" s="6"/>
      <c r="N373" s="6"/>
      <c r="O373" s="50"/>
      <c r="P373" s="50"/>
      <c r="Q373" s="50"/>
      <c r="R373" s="50"/>
      <c r="S373" s="50"/>
      <c r="T373" s="50"/>
      <c r="U373" s="50"/>
      <c r="V373" s="50"/>
      <c r="W373" s="50"/>
      <c r="X373" s="50"/>
      <c r="Y373" s="50"/>
      <c r="Z373" s="50"/>
    </row>
    <row r="374" spans="1:26" ht="15.75" customHeight="1">
      <c r="A374" s="70"/>
      <c r="B374" s="6"/>
      <c r="C374" s="1272"/>
      <c r="D374" s="51"/>
      <c r="E374" s="1230"/>
      <c r="F374" s="524"/>
      <c r="G374" s="524"/>
      <c r="H374" s="520"/>
      <c r="I374" s="6"/>
      <c r="J374" s="6"/>
      <c r="K374" s="6"/>
      <c r="L374" s="6"/>
      <c r="M374" s="6"/>
      <c r="N374" s="6"/>
      <c r="O374" s="50"/>
      <c r="P374" s="50"/>
      <c r="Q374" s="50"/>
      <c r="R374" s="50"/>
      <c r="S374" s="50"/>
      <c r="T374" s="50"/>
      <c r="U374" s="50"/>
      <c r="V374" s="50"/>
      <c r="W374" s="50"/>
      <c r="X374" s="50"/>
      <c r="Y374" s="50"/>
      <c r="Z374" s="50"/>
    </row>
    <row r="375" spans="1:26" ht="15.75" customHeight="1">
      <c r="A375" s="70"/>
      <c r="B375" s="6"/>
      <c r="C375" s="1272"/>
      <c r="D375" s="51"/>
      <c r="E375" s="1230"/>
      <c r="F375" s="524"/>
      <c r="G375" s="524"/>
      <c r="H375" s="520"/>
      <c r="I375" s="6"/>
      <c r="J375" s="6"/>
      <c r="K375" s="6"/>
      <c r="L375" s="6"/>
      <c r="M375" s="6"/>
      <c r="N375" s="6"/>
      <c r="O375" s="50"/>
      <c r="P375" s="50"/>
      <c r="Q375" s="50"/>
      <c r="R375" s="50"/>
      <c r="S375" s="50"/>
      <c r="T375" s="50"/>
      <c r="U375" s="50"/>
      <c r="V375" s="50"/>
      <c r="W375" s="50"/>
      <c r="X375" s="50"/>
      <c r="Y375" s="50"/>
      <c r="Z375" s="50"/>
    </row>
    <row r="376" spans="1:26" ht="15.75" customHeight="1">
      <c r="A376" s="70"/>
      <c r="B376" s="6"/>
      <c r="C376" s="1272"/>
      <c r="D376" s="51"/>
      <c r="E376" s="1230"/>
      <c r="F376" s="524"/>
      <c r="G376" s="524"/>
      <c r="H376" s="520"/>
      <c r="I376" s="6"/>
      <c r="J376" s="6"/>
      <c r="K376" s="6"/>
      <c r="L376" s="6"/>
      <c r="M376" s="6"/>
      <c r="N376" s="6"/>
      <c r="O376" s="50"/>
      <c r="P376" s="50"/>
      <c r="Q376" s="50"/>
      <c r="R376" s="50"/>
      <c r="S376" s="50"/>
      <c r="T376" s="50"/>
      <c r="U376" s="50"/>
      <c r="V376" s="50"/>
      <c r="W376" s="50"/>
      <c r="X376" s="50"/>
      <c r="Y376" s="50"/>
      <c r="Z376" s="50"/>
    </row>
    <row r="377" spans="1:26" ht="15.75" customHeight="1">
      <c r="A377" s="70"/>
      <c r="B377" s="6"/>
      <c r="C377" s="1272"/>
      <c r="D377" s="51"/>
      <c r="E377" s="1230"/>
      <c r="F377" s="524"/>
      <c r="G377" s="524"/>
      <c r="H377" s="520"/>
      <c r="I377" s="6"/>
      <c r="J377" s="6"/>
      <c r="K377" s="6"/>
      <c r="L377" s="6"/>
      <c r="M377" s="6"/>
      <c r="N377" s="6"/>
      <c r="O377" s="50"/>
      <c r="P377" s="50"/>
      <c r="Q377" s="50"/>
      <c r="R377" s="50"/>
      <c r="S377" s="50"/>
      <c r="T377" s="50"/>
      <c r="U377" s="50"/>
      <c r="V377" s="50"/>
      <c r="W377" s="50"/>
      <c r="X377" s="50"/>
      <c r="Y377" s="50"/>
      <c r="Z377" s="50"/>
    </row>
    <row r="378" spans="1:26" ht="15.75" customHeight="1">
      <c r="A378" s="70"/>
      <c r="B378" s="6"/>
      <c r="C378" s="1272"/>
      <c r="D378" s="51"/>
      <c r="E378" s="1230"/>
      <c r="F378" s="524"/>
      <c r="G378" s="524"/>
      <c r="H378" s="520"/>
      <c r="I378" s="6"/>
      <c r="J378" s="6"/>
      <c r="K378" s="6"/>
      <c r="L378" s="6"/>
      <c r="M378" s="6"/>
      <c r="N378" s="6"/>
      <c r="O378" s="50"/>
      <c r="P378" s="50"/>
      <c r="Q378" s="50"/>
      <c r="R378" s="50"/>
      <c r="S378" s="50"/>
      <c r="T378" s="50"/>
      <c r="U378" s="50"/>
      <c r="V378" s="50"/>
      <c r="W378" s="50"/>
      <c r="X378" s="50"/>
      <c r="Y378" s="50"/>
      <c r="Z378" s="50"/>
    </row>
    <row r="379" spans="1:26" ht="15.75" customHeight="1">
      <c r="A379" s="70"/>
      <c r="B379" s="6"/>
      <c r="C379" s="1272"/>
      <c r="D379" s="51"/>
      <c r="E379" s="1230"/>
      <c r="F379" s="524"/>
      <c r="G379" s="524"/>
      <c r="H379" s="520"/>
      <c r="I379" s="6"/>
      <c r="J379" s="6"/>
      <c r="K379" s="6"/>
      <c r="L379" s="6"/>
      <c r="M379" s="6"/>
      <c r="N379" s="6"/>
      <c r="O379" s="50"/>
      <c r="P379" s="50"/>
      <c r="Q379" s="50"/>
      <c r="R379" s="50"/>
      <c r="S379" s="50"/>
      <c r="T379" s="50"/>
      <c r="U379" s="50"/>
      <c r="V379" s="50"/>
      <c r="W379" s="50"/>
      <c r="X379" s="50"/>
      <c r="Y379" s="50"/>
      <c r="Z379" s="50"/>
    </row>
    <row r="380" spans="1:26" ht="15.75" customHeight="1">
      <c r="A380" s="70"/>
      <c r="B380" s="6"/>
      <c r="C380" s="1272"/>
      <c r="D380" s="51"/>
      <c r="E380" s="1230"/>
      <c r="F380" s="524"/>
      <c r="G380" s="524"/>
      <c r="H380" s="520"/>
      <c r="I380" s="6"/>
      <c r="J380" s="6"/>
      <c r="K380" s="6"/>
      <c r="L380" s="6"/>
      <c r="M380" s="6"/>
      <c r="N380" s="6"/>
      <c r="O380" s="50"/>
      <c r="P380" s="50"/>
      <c r="Q380" s="50"/>
      <c r="R380" s="50"/>
      <c r="S380" s="50"/>
      <c r="T380" s="50"/>
      <c r="U380" s="50"/>
      <c r="V380" s="50"/>
      <c r="W380" s="50"/>
      <c r="X380" s="50"/>
      <c r="Y380" s="50"/>
      <c r="Z380" s="50"/>
    </row>
    <row r="381" spans="1:26" ht="15.75" customHeight="1">
      <c r="A381" s="70"/>
      <c r="B381" s="6"/>
      <c r="C381" s="1272"/>
      <c r="D381" s="51"/>
      <c r="E381" s="1230"/>
      <c r="F381" s="524"/>
      <c r="G381" s="524"/>
      <c r="H381" s="520"/>
      <c r="I381" s="6"/>
      <c r="J381" s="6"/>
      <c r="K381" s="6"/>
      <c r="L381" s="6"/>
      <c r="M381" s="6"/>
      <c r="N381" s="6"/>
      <c r="O381" s="50"/>
      <c r="P381" s="50"/>
      <c r="Q381" s="50"/>
      <c r="R381" s="50"/>
      <c r="S381" s="50"/>
      <c r="T381" s="50"/>
      <c r="U381" s="50"/>
      <c r="V381" s="50"/>
      <c r="W381" s="50"/>
      <c r="X381" s="50"/>
      <c r="Y381" s="50"/>
      <c r="Z381" s="50"/>
    </row>
    <row r="382" spans="1:26" ht="15.75" customHeight="1">
      <c r="A382" s="70"/>
      <c r="B382" s="6"/>
      <c r="C382" s="1272"/>
      <c r="D382" s="51"/>
      <c r="E382" s="1230"/>
      <c r="F382" s="524"/>
      <c r="G382" s="524"/>
      <c r="H382" s="520"/>
      <c r="I382" s="6"/>
      <c r="J382" s="6"/>
      <c r="K382" s="6"/>
      <c r="L382" s="6"/>
      <c r="M382" s="6"/>
      <c r="N382" s="6"/>
      <c r="O382" s="50"/>
      <c r="P382" s="50"/>
      <c r="Q382" s="50"/>
      <c r="R382" s="50"/>
      <c r="S382" s="50"/>
      <c r="T382" s="50"/>
      <c r="U382" s="50"/>
      <c r="V382" s="50"/>
      <c r="W382" s="50"/>
      <c r="X382" s="50"/>
      <c r="Y382" s="50"/>
      <c r="Z382" s="50"/>
    </row>
    <row r="383" spans="1:26" ht="15.75" customHeight="1">
      <c r="A383" s="70"/>
      <c r="B383" s="6"/>
      <c r="C383" s="1272"/>
      <c r="D383" s="51"/>
      <c r="E383" s="1230"/>
      <c r="F383" s="524"/>
      <c r="G383" s="524"/>
      <c r="H383" s="520"/>
      <c r="I383" s="6"/>
      <c r="J383" s="6"/>
      <c r="K383" s="6"/>
      <c r="L383" s="6"/>
      <c r="M383" s="6"/>
      <c r="N383" s="6"/>
      <c r="O383" s="50"/>
      <c r="P383" s="50"/>
      <c r="Q383" s="50"/>
      <c r="R383" s="50"/>
      <c r="S383" s="50"/>
      <c r="T383" s="50"/>
      <c r="U383" s="50"/>
      <c r="V383" s="50"/>
      <c r="W383" s="50"/>
      <c r="X383" s="50"/>
      <c r="Y383" s="50"/>
      <c r="Z383" s="50"/>
    </row>
    <row r="384" spans="1:26" ht="15.75" customHeight="1">
      <c r="A384" s="70"/>
      <c r="B384" s="6"/>
      <c r="C384" s="1272"/>
      <c r="D384" s="51"/>
      <c r="E384" s="1230"/>
      <c r="F384" s="524"/>
      <c r="G384" s="524"/>
      <c r="H384" s="520"/>
      <c r="I384" s="6"/>
      <c r="J384" s="6"/>
      <c r="K384" s="6"/>
      <c r="L384" s="6"/>
      <c r="M384" s="6"/>
      <c r="N384" s="6"/>
      <c r="O384" s="50"/>
      <c r="P384" s="50"/>
      <c r="Q384" s="50"/>
      <c r="R384" s="50"/>
      <c r="S384" s="50"/>
      <c r="T384" s="50"/>
      <c r="U384" s="50"/>
      <c r="V384" s="50"/>
      <c r="W384" s="50"/>
      <c r="X384" s="50"/>
      <c r="Y384" s="50"/>
      <c r="Z384" s="50"/>
    </row>
    <row r="385" spans="1:26" ht="15.75" customHeight="1">
      <c r="A385" s="70"/>
      <c r="B385" s="6"/>
      <c r="C385" s="1272"/>
      <c r="D385" s="51"/>
      <c r="E385" s="1230"/>
      <c r="F385" s="524"/>
      <c r="G385" s="524"/>
      <c r="H385" s="520"/>
      <c r="I385" s="6"/>
      <c r="J385" s="6"/>
      <c r="K385" s="6"/>
      <c r="L385" s="6"/>
      <c r="M385" s="6"/>
      <c r="N385" s="6"/>
      <c r="O385" s="50"/>
      <c r="P385" s="50"/>
      <c r="Q385" s="50"/>
      <c r="R385" s="50"/>
      <c r="S385" s="50"/>
      <c r="T385" s="50"/>
      <c r="U385" s="50"/>
      <c r="V385" s="50"/>
      <c r="W385" s="50"/>
      <c r="X385" s="50"/>
      <c r="Y385" s="50"/>
      <c r="Z385" s="50"/>
    </row>
    <row r="386" spans="1:26" ht="15.75" customHeight="1">
      <c r="A386" s="70"/>
      <c r="B386" s="6"/>
      <c r="C386" s="1272"/>
      <c r="D386" s="51"/>
      <c r="E386" s="1230"/>
      <c r="F386" s="524"/>
      <c r="G386" s="524"/>
      <c r="H386" s="520"/>
      <c r="I386" s="6"/>
      <c r="J386" s="6"/>
      <c r="K386" s="6"/>
      <c r="L386" s="6"/>
      <c r="M386" s="6"/>
      <c r="N386" s="6"/>
      <c r="O386" s="50"/>
      <c r="P386" s="50"/>
      <c r="Q386" s="50"/>
      <c r="R386" s="50"/>
      <c r="S386" s="50"/>
      <c r="T386" s="50"/>
      <c r="U386" s="50"/>
      <c r="V386" s="50"/>
      <c r="W386" s="50"/>
      <c r="X386" s="50"/>
      <c r="Y386" s="50"/>
      <c r="Z386" s="50"/>
    </row>
    <row r="387" spans="1:26" ht="15.75" customHeight="1">
      <c r="A387" s="70"/>
      <c r="B387" s="6"/>
      <c r="C387" s="1272"/>
      <c r="D387" s="51"/>
      <c r="E387" s="1230"/>
      <c r="F387" s="524"/>
      <c r="G387" s="524"/>
      <c r="H387" s="520"/>
      <c r="I387" s="6"/>
      <c r="J387" s="6"/>
      <c r="K387" s="6"/>
      <c r="L387" s="6"/>
      <c r="M387" s="6"/>
      <c r="N387" s="6"/>
      <c r="O387" s="50"/>
      <c r="P387" s="50"/>
      <c r="Q387" s="50"/>
      <c r="R387" s="50"/>
      <c r="S387" s="50"/>
      <c r="T387" s="50"/>
      <c r="U387" s="50"/>
      <c r="V387" s="50"/>
      <c r="W387" s="50"/>
      <c r="X387" s="50"/>
      <c r="Y387" s="50"/>
      <c r="Z387" s="50"/>
    </row>
    <row r="388" spans="1:26" ht="15.75" customHeight="1">
      <c r="A388" s="70"/>
      <c r="B388" s="6"/>
      <c r="C388" s="1272"/>
      <c r="D388" s="51"/>
      <c r="E388" s="1230"/>
      <c r="F388" s="524"/>
      <c r="G388" s="524"/>
      <c r="H388" s="520"/>
      <c r="I388" s="6"/>
      <c r="J388" s="6"/>
      <c r="K388" s="6"/>
      <c r="L388" s="6"/>
      <c r="M388" s="6"/>
      <c r="N388" s="6"/>
      <c r="O388" s="50"/>
      <c r="P388" s="50"/>
      <c r="Q388" s="50"/>
      <c r="R388" s="50"/>
      <c r="S388" s="50"/>
      <c r="T388" s="50"/>
      <c r="U388" s="50"/>
      <c r="V388" s="50"/>
      <c r="W388" s="50"/>
      <c r="X388" s="50"/>
      <c r="Y388" s="50"/>
      <c r="Z388" s="50"/>
    </row>
    <row r="389" spans="1:26" ht="15.75" customHeight="1">
      <c r="A389" s="70"/>
      <c r="B389" s="6"/>
      <c r="C389" s="1272"/>
      <c r="D389" s="51"/>
      <c r="E389" s="1230"/>
      <c r="F389" s="524"/>
      <c r="G389" s="524"/>
      <c r="H389" s="520"/>
      <c r="I389" s="6"/>
      <c r="J389" s="6"/>
      <c r="K389" s="6"/>
      <c r="L389" s="6"/>
      <c r="M389" s="6"/>
      <c r="N389" s="6"/>
      <c r="O389" s="50"/>
      <c r="P389" s="50"/>
      <c r="Q389" s="50"/>
      <c r="R389" s="50"/>
      <c r="S389" s="50"/>
      <c r="T389" s="50"/>
      <c r="U389" s="50"/>
      <c r="V389" s="50"/>
      <c r="W389" s="50"/>
      <c r="X389" s="50"/>
      <c r="Y389" s="50"/>
      <c r="Z389" s="50"/>
    </row>
    <row r="390" spans="1:26" ht="15.75" customHeight="1">
      <c r="A390" s="70"/>
      <c r="B390" s="6"/>
      <c r="C390" s="1272"/>
      <c r="D390" s="51"/>
      <c r="E390" s="1230"/>
      <c r="F390" s="524"/>
      <c r="G390" s="524"/>
      <c r="H390" s="520"/>
      <c r="I390" s="6"/>
      <c r="J390" s="6"/>
      <c r="K390" s="6"/>
      <c r="L390" s="6"/>
      <c r="M390" s="6"/>
      <c r="N390" s="6"/>
      <c r="O390" s="50"/>
      <c r="P390" s="50"/>
      <c r="Q390" s="50"/>
      <c r="R390" s="50"/>
      <c r="S390" s="50"/>
      <c r="T390" s="50"/>
      <c r="U390" s="50"/>
      <c r="V390" s="50"/>
      <c r="W390" s="50"/>
      <c r="X390" s="50"/>
      <c r="Y390" s="50"/>
      <c r="Z390" s="50"/>
    </row>
    <row r="391" spans="1:26" ht="15.75" customHeight="1">
      <c r="A391" s="70"/>
      <c r="B391" s="6"/>
      <c r="C391" s="1272"/>
      <c r="D391" s="51"/>
      <c r="E391" s="1230"/>
      <c r="F391" s="524"/>
      <c r="G391" s="524"/>
      <c r="H391" s="520"/>
      <c r="I391" s="6"/>
      <c r="J391" s="6"/>
      <c r="K391" s="6"/>
      <c r="L391" s="6"/>
      <c r="M391" s="6"/>
      <c r="N391" s="6"/>
      <c r="O391" s="50"/>
      <c r="P391" s="50"/>
      <c r="Q391" s="50"/>
      <c r="R391" s="50"/>
      <c r="S391" s="50"/>
      <c r="T391" s="50"/>
      <c r="U391" s="50"/>
      <c r="V391" s="50"/>
      <c r="W391" s="50"/>
      <c r="X391" s="50"/>
      <c r="Y391" s="50"/>
      <c r="Z391" s="50"/>
    </row>
    <row r="392" spans="1:26" ht="15.75" customHeight="1">
      <c r="A392" s="70"/>
      <c r="B392" s="6"/>
      <c r="C392" s="1272"/>
      <c r="D392" s="51"/>
      <c r="E392" s="1230"/>
      <c r="F392" s="524"/>
      <c r="G392" s="524"/>
      <c r="H392" s="520"/>
      <c r="I392" s="6"/>
      <c r="J392" s="6"/>
      <c r="K392" s="6"/>
      <c r="L392" s="6"/>
      <c r="M392" s="6"/>
      <c r="N392" s="6"/>
      <c r="O392" s="50"/>
      <c r="P392" s="50"/>
      <c r="Q392" s="50"/>
      <c r="R392" s="50"/>
      <c r="S392" s="50"/>
      <c r="T392" s="50"/>
      <c r="U392" s="50"/>
      <c r="V392" s="50"/>
      <c r="W392" s="50"/>
      <c r="X392" s="50"/>
      <c r="Y392" s="50"/>
      <c r="Z392" s="50"/>
    </row>
    <row r="393" spans="1:26" ht="15.75" customHeight="1">
      <c r="A393" s="70"/>
      <c r="B393" s="6"/>
      <c r="C393" s="1272"/>
      <c r="D393" s="51"/>
      <c r="E393" s="1230"/>
      <c r="F393" s="524"/>
      <c r="G393" s="524"/>
      <c r="H393" s="520"/>
      <c r="I393" s="6"/>
      <c r="J393" s="6"/>
      <c r="K393" s="6"/>
      <c r="L393" s="6"/>
      <c r="M393" s="6"/>
      <c r="N393" s="6"/>
      <c r="O393" s="50"/>
      <c r="P393" s="50"/>
      <c r="Q393" s="50"/>
      <c r="R393" s="50"/>
      <c r="S393" s="50"/>
      <c r="T393" s="50"/>
      <c r="U393" s="50"/>
      <c r="V393" s="50"/>
      <c r="W393" s="50"/>
      <c r="X393" s="50"/>
      <c r="Y393" s="50"/>
      <c r="Z393" s="50"/>
    </row>
    <row r="394" spans="1:26" ht="15.75" customHeight="1">
      <c r="A394" s="70"/>
      <c r="B394" s="6"/>
      <c r="C394" s="1272"/>
      <c r="D394" s="51"/>
      <c r="E394" s="1230"/>
      <c r="F394" s="524"/>
      <c r="G394" s="524"/>
      <c r="H394" s="520"/>
      <c r="I394" s="6"/>
      <c r="J394" s="6"/>
      <c r="K394" s="6"/>
      <c r="L394" s="6"/>
      <c r="M394" s="6"/>
      <c r="N394" s="6"/>
      <c r="O394" s="50"/>
      <c r="P394" s="50"/>
      <c r="Q394" s="50"/>
      <c r="R394" s="50"/>
      <c r="S394" s="50"/>
      <c r="T394" s="50"/>
      <c r="U394" s="50"/>
      <c r="V394" s="50"/>
      <c r="W394" s="50"/>
      <c r="X394" s="50"/>
      <c r="Y394" s="50"/>
      <c r="Z394" s="50"/>
    </row>
    <row r="395" spans="1:26" ht="15.75" customHeight="1">
      <c r="A395" s="70"/>
      <c r="B395" s="6"/>
      <c r="C395" s="1272"/>
      <c r="D395" s="51"/>
      <c r="E395" s="1230"/>
      <c r="F395" s="524"/>
      <c r="G395" s="524"/>
      <c r="H395" s="520"/>
      <c r="I395" s="6"/>
      <c r="J395" s="6"/>
      <c r="K395" s="6"/>
      <c r="L395" s="6"/>
      <c r="M395" s="6"/>
      <c r="N395" s="6"/>
      <c r="O395" s="50"/>
      <c r="P395" s="50"/>
      <c r="Q395" s="50"/>
      <c r="R395" s="50"/>
      <c r="S395" s="50"/>
      <c r="T395" s="50"/>
      <c r="U395" s="50"/>
      <c r="V395" s="50"/>
      <c r="W395" s="50"/>
      <c r="X395" s="50"/>
      <c r="Y395" s="50"/>
      <c r="Z395" s="50"/>
    </row>
    <row r="396" spans="1:26" ht="15.75" customHeight="1">
      <c r="A396" s="70"/>
      <c r="B396" s="6"/>
      <c r="C396" s="1272"/>
      <c r="D396" s="51"/>
      <c r="E396" s="1230"/>
      <c r="F396" s="524"/>
      <c r="G396" s="524"/>
      <c r="H396" s="520"/>
      <c r="I396" s="6"/>
      <c r="J396" s="6"/>
      <c r="K396" s="6"/>
      <c r="L396" s="6"/>
      <c r="M396" s="6"/>
      <c r="N396" s="6"/>
      <c r="O396" s="50"/>
      <c r="P396" s="50"/>
      <c r="Q396" s="50"/>
      <c r="R396" s="50"/>
      <c r="S396" s="50"/>
      <c r="T396" s="50"/>
      <c r="U396" s="50"/>
      <c r="V396" s="50"/>
      <c r="W396" s="50"/>
      <c r="X396" s="50"/>
      <c r="Y396" s="50"/>
      <c r="Z396" s="50"/>
    </row>
    <row r="397" spans="1:26" ht="15.75" customHeight="1">
      <c r="A397" s="70"/>
      <c r="B397" s="6"/>
      <c r="C397" s="1272"/>
      <c r="D397" s="51"/>
      <c r="E397" s="1230"/>
      <c r="F397" s="524"/>
      <c r="G397" s="524"/>
      <c r="H397" s="520"/>
      <c r="I397" s="6"/>
      <c r="J397" s="6"/>
      <c r="K397" s="6"/>
      <c r="L397" s="6"/>
      <c r="M397" s="6"/>
      <c r="N397" s="6"/>
      <c r="O397" s="50"/>
      <c r="P397" s="50"/>
      <c r="Q397" s="50"/>
      <c r="R397" s="50"/>
      <c r="S397" s="50"/>
      <c r="T397" s="50"/>
      <c r="U397" s="50"/>
      <c r="V397" s="50"/>
      <c r="W397" s="50"/>
      <c r="X397" s="50"/>
      <c r="Y397" s="50"/>
      <c r="Z397" s="50"/>
    </row>
    <row r="398" spans="1:26" ht="15.75" customHeight="1">
      <c r="A398" s="70"/>
      <c r="B398" s="6"/>
      <c r="C398" s="1272"/>
      <c r="D398" s="51"/>
      <c r="E398" s="1230"/>
      <c r="F398" s="524"/>
      <c r="G398" s="524"/>
      <c r="H398" s="520"/>
      <c r="I398" s="6"/>
      <c r="J398" s="6"/>
      <c r="K398" s="6"/>
      <c r="L398" s="6"/>
      <c r="M398" s="6"/>
      <c r="N398" s="6"/>
      <c r="O398" s="50"/>
      <c r="P398" s="50"/>
      <c r="Q398" s="50"/>
      <c r="R398" s="50"/>
      <c r="S398" s="50"/>
      <c r="T398" s="50"/>
      <c r="U398" s="50"/>
      <c r="V398" s="50"/>
      <c r="W398" s="50"/>
      <c r="X398" s="50"/>
      <c r="Y398" s="50"/>
      <c r="Z398" s="50"/>
    </row>
    <row r="399" spans="1:26" ht="15.75" customHeight="1">
      <c r="A399" s="70"/>
      <c r="B399" s="6"/>
      <c r="C399" s="1272"/>
      <c r="D399" s="51"/>
      <c r="E399" s="1230"/>
      <c r="F399" s="524"/>
      <c r="G399" s="524"/>
      <c r="H399" s="520"/>
      <c r="I399" s="6"/>
      <c r="J399" s="6"/>
      <c r="K399" s="6"/>
      <c r="L399" s="6"/>
      <c r="M399" s="6"/>
      <c r="N399" s="6"/>
      <c r="O399" s="50"/>
      <c r="P399" s="50"/>
      <c r="Q399" s="50"/>
      <c r="R399" s="50"/>
      <c r="S399" s="50"/>
      <c r="T399" s="50"/>
      <c r="U399" s="50"/>
      <c r="V399" s="50"/>
      <c r="W399" s="50"/>
      <c r="X399" s="50"/>
      <c r="Y399" s="50"/>
      <c r="Z399" s="50"/>
    </row>
    <row r="400" spans="1:26" ht="15.75" customHeight="1">
      <c r="A400" s="70"/>
      <c r="B400" s="6"/>
      <c r="C400" s="1272"/>
      <c r="D400" s="51"/>
      <c r="E400" s="1230"/>
      <c r="F400" s="524"/>
      <c r="G400" s="524"/>
      <c r="H400" s="520"/>
      <c r="I400" s="6"/>
      <c r="J400" s="6"/>
      <c r="K400" s="6"/>
      <c r="L400" s="6"/>
      <c r="M400" s="6"/>
      <c r="N400" s="6"/>
      <c r="O400" s="50"/>
      <c r="P400" s="50"/>
      <c r="Q400" s="50"/>
      <c r="R400" s="50"/>
      <c r="S400" s="50"/>
      <c r="T400" s="50"/>
      <c r="U400" s="50"/>
      <c r="V400" s="50"/>
      <c r="W400" s="50"/>
      <c r="X400" s="50"/>
      <c r="Y400" s="50"/>
      <c r="Z400" s="50"/>
    </row>
    <row r="401" spans="1:26" ht="15.75" customHeight="1">
      <c r="A401" s="70"/>
      <c r="B401" s="6"/>
      <c r="C401" s="1272"/>
      <c r="D401" s="51"/>
      <c r="E401" s="1230"/>
      <c r="F401" s="524"/>
      <c r="G401" s="524"/>
      <c r="H401" s="520"/>
      <c r="I401" s="6"/>
      <c r="J401" s="6"/>
      <c r="K401" s="6"/>
      <c r="L401" s="6"/>
      <c r="M401" s="6"/>
      <c r="N401" s="6"/>
      <c r="O401" s="50"/>
      <c r="P401" s="50"/>
      <c r="Q401" s="50"/>
      <c r="R401" s="50"/>
      <c r="S401" s="50"/>
      <c r="T401" s="50"/>
      <c r="U401" s="50"/>
      <c r="V401" s="50"/>
      <c r="W401" s="50"/>
      <c r="X401" s="50"/>
      <c r="Y401" s="50"/>
      <c r="Z401" s="50"/>
    </row>
    <row r="402" spans="1:26" ht="15.75" customHeight="1">
      <c r="A402" s="70"/>
      <c r="B402" s="6"/>
      <c r="C402" s="1272"/>
      <c r="D402" s="51"/>
      <c r="E402" s="1230"/>
      <c r="F402" s="524"/>
      <c r="G402" s="524"/>
      <c r="H402" s="520"/>
      <c r="I402" s="6"/>
      <c r="J402" s="6"/>
      <c r="K402" s="6"/>
      <c r="L402" s="6"/>
      <c r="M402" s="6"/>
      <c r="N402" s="6"/>
      <c r="O402" s="50"/>
      <c r="P402" s="50"/>
      <c r="Q402" s="50"/>
      <c r="R402" s="50"/>
      <c r="S402" s="50"/>
      <c r="T402" s="50"/>
      <c r="U402" s="50"/>
      <c r="V402" s="50"/>
      <c r="W402" s="50"/>
      <c r="X402" s="50"/>
      <c r="Y402" s="50"/>
      <c r="Z402" s="50"/>
    </row>
    <row r="403" spans="1:26" ht="15.75" customHeight="1">
      <c r="A403" s="70"/>
      <c r="B403" s="6"/>
      <c r="C403" s="1272"/>
      <c r="D403" s="51"/>
      <c r="E403" s="1230"/>
      <c r="F403" s="524"/>
      <c r="G403" s="524"/>
      <c r="H403" s="520"/>
      <c r="I403" s="6"/>
      <c r="J403" s="6"/>
      <c r="K403" s="6"/>
      <c r="L403" s="6"/>
      <c r="M403" s="6"/>
      <c r="N403" s="6"/>
      <c r="O403" s="50"/>
      <c r="P403" s="50"/>
      <c r="Q403" s="50"/>
      <c r="R403" s="50"/>
      <c r="S403" s="50"/>
      <c r="T403" s="50"/>
      <c r="U403" s="50"/>
      <c r="V403" s="50"/>
      <c r="W403" s="50"/>
      <c r="X403" s="50"/>
      <c r="Y403" s="50"/>
      <c r="Z403" s="50"/>
    </row>
    <row r="404" spans="1:26" ht="15.75" customHeight="1">
      <c r="A404" s="70"/>
      <c r="B404" s="6"/>
      <c r="C404" s="1272"/>
      <c r="D404" s="51"/>
      <c r="E404" s="1230"/>
      <c r="F404" s="524"/>
      <c r="G404" s="524"/>
      <c r="H404" s="520"/>
      <c r="I404" s="6"/>
      <c r="J404" s="6"/>
      <c r="K404" s="6"/>
      <c r="L404" s="6"/>
      <c r="M404" s="6"/>
      <c r="N404" s="6"/>
      <c r="O404" s="50"/>
      <c r="P404" s="50"/>
      <c r="Q404" s="50"/>
      <c r="R404" s="50"/>
      <c r="S404" s="50"/>
      <c r="T404" s="50"/>
      <c r="U404" s="50"/>
      <c r="V404" s="50"/>
      <c r="W404" s="50"/>
      <c r="X404" s="50"/>
      <c r="Y404" s="50"/>
      <c r="Z404" s="50"/>
    </row>
    <row r="405" spans="1:26" ht="15.75" customHeight="1">
      <c r="A405" s="70"/>
      <c r="B405" s="6"/>
      <c r="C405" s="1272"/>
      <c r="D405" s="51"/>
      <c r="E405" s="1230"/>
      <c r="F405" s="524"/>
      <c r="G405" s="524"/>
      <c r="H405" s="520"/>
      <c r="I405" s="6"/>
      <c r="J405" s="6"/>
      <c r="K405" s="6"/>
      <c r="L405" s="6"/>
      <c r="M405" s="6"/>
      <c r="N405" s="6"/>
      <c r="O405" s="50"/>
      <c r="P405" s="50"/>
      <c r="Q405" s="50"/>
      <c r="R405" s="50"/>
      <c r="S405" s="50"/>
      <c r="T405" s="50"/>
      <c r="U405" s="50"/>
      <c r="V405" s="50"/>
      <c r="W405" s="50"/>
      <c r="X405" s="50"/>
      <c r="Y405" s="50"/>
      <c r="Z405" s="50"/>
    </row>
    <row r="406" spans="1:26" ht="15.75" customHeight="1">
      <c r="A406" s="70"/>
      <c r="B406" s="6"/>
      <c r="C406" s="1272"/>
      <c r="D406" s="51"/>
      <c r="E406" s="1230"/>
      <c r="F406" s="524"/>
      <c r="G406" s="524"/>
      <c r="H406" s="520"/>
      <c r="I406" s="6"/>
      <c r="J406" s="6"/>
      <c r="K406" s="6"/>
      <c r="L406" s="6"/>
      <c r="M406" s="6"/>
      <c r="N406" s="6"/>
      <c r="O406" s="50"/>
      <c r="P406" s="50"/>
      <c r="Q406" s="50"/>
      <c r="R406" s="50"/>
      <c r="S406" s="50"/>
      <c r="T406" s="50"/>
      <c r="U406" s="50"/>
      <c r="V406" s="50"/>
      <c r="W406" s="50"/>
      <c r="X406" s="50"/>
      <c r="Y406" s="50"/>
      <c r="Z406" s="50"/>
    </row>
    <row r="407" spans="1:26" ht="15.75" customHeight="1">
      <c r="A407" s="70"/>
      <c r="B407" s="6"/>
      <c r="C407" s="1272"/>
      <c r="D407" s="51"/>
      <c r="E407" s="1230"/>
      <c r="F407" s="524"/>
      <c r="G407" s="524"/>
      <c r="H407" s="520"/>
      <c r="I407" s="6"/>
      <c r="J407" s="6"/>
      <c r="K407" s="6"/>
      <c r="L407" s="6"/>
      <c r="M407" s="6"/>
      <c r="N407" s="6"/>
      <c r="O407" s="50"/>
      <c r="P407" s="50"/>
      <c r="Q407" s="50"/>
      <c r="R407" s="50"/>
      <c r="S407" s="50"/>
      <c r="T407" s="50"/>
      <c r="U407" s="50"/>
      <c r="V407" s="50"/>
      <c r="W407" s="50"/>
      <c r="X407" s="50"/>
      <c r="Y407" s="50"/>
      <c r="Z407" s="50"/>
    </row>
    <row r="408" spans="1:26" ht="15.75" customHeight="1">
      <c r="A408" s="70"/>
      <c r="B408" s="6"/>
      <c r="C408" s="1272"/>
      <c r="D408" s="51"/>
      <c r="E408" s="1230"/>
      <c r="F408" s="524"/>
      <c r="G408" s="524"/>
      <c r="H408" s="520"/>
      <c r="I408" s="6"/>
      <c r="J408" s="6"/>
      <c r="K408" s="6"/>
      <c r="L408" s="6"/>
      <c r="M408" s="6"/>
      <c r="N408" s="6"/>
      <c r="O408" s="50"/>
      <c r="P408" s="50"/>
      <c r="Q408" s="50"/>
      <c r="R408" s="50"/>
      <c r="S408" s="50"/>
      <c r="T408" s="50"/>
      <c r="U408" s="50"/>
      <c r="V408" s="50"/>
      <c r="W408" s="50"/>
      <c r="X408" s="50"/>
      <c r="Y408" s="50"/>
      <c r="Z408" s="50"/>
    </row>
    <row r="409" spans="1:26" ht="15.75" customHeight="1">
      <c r="A409" s="70"/>
      <c r="B409" s="6"/>
      <c r="C409" s="1272"/>
      <c r="D409" s="51"/>
      <c r="E409" s="1230"/>
      <c r="F409" s="524"/>
      <c r="G409" s="524"/>
      <c r="H409" s="520"/>
      <c r="I409" s="6"/>
      <c r="J409" s="6"/>
      <c r="K409" s="6"/>
      <c r="L409" s="6"/>
      <c r="M409" s="6"/>
      <c r="N409" s="6"/>
      <c r="O409" s="50"/>
      <c r="P409" s="50"/>
      <c r="Q409" s="50"/>
      <c r="R409" s="50"/>
      <c r="S409" s="50"/>
      <c r="T409" s="50"/>
      <c r="U409" s="50"/>
      <c r="V409" s="50"/>
      <c r="W409" s="50"/>
      <c r="X409" s="50"/>
      <c r="Y409" s="50"/>
      <c r="Z409" s="50"/>
    </row>
    <row r="410" spans="1:26" ht="15.75" customHeight="1">
      <c r="A410" s="70"/>
      <c r="B410" s="6"/>
      <c r="C410" s="1272"/>
      <c r="D410" s="51"/>
      <c r="E410" s="1230"/>
      <c r="F410" s="524"/>
      <c r="G410" s="524"/>
      <c r="H410" s="520"/>
      <c r="I410" s="6"/>
      <c r="J410" s="6"/>
      <c r="K410" s="6"/>
      <c r="L410" s="6"/>
      <c r="M410" s="6"/>
      <c r="N410" s="6"/>
      <c r="O410" s="50"/>
      <c r="P410" s="50"/>
      <c r="Q410" s="50"/>
      <c r="R410" s="50"/>
      <c r="S410" s="50"/>
      <c r="T410" s="50"/>
      <c r="U410" s="50"/>
      <c r="V410" s="50"/>
      <c r="W410" s="50"/>
      <c r="X410" s="50"/>
      <c r="Y410" s="50"/>
      <c r="Z410" s="50"/>
    </row>
    <row r="411" spans="1:26" ht="15.75" customHeight="1">
      <c r="A411" s="70"/>
      <c r="B411" s="6"/>
      <c r="C411" s="1272"/>
      <c r="D411" s="51"/>
      <c r="E411" s="1230"/>
      <c r="F411" s="524"/>
      <c r="G411" s="524"/>
      <c r="H411" s="520"/>
      <c r="I411" s="6"/>
      <c r="J411" s="6"/>
      <c r="K411" s="6"/>
      <c r="L411" s="6"/>
      <c r="M411" s="6"/>
      <c r="N411" s="6"/>
      <c r="O411" s="50"/>
      <c r="P411" s="50"/>
      <c r="Q411" s="50"/>
      <c r="R411" s="50"/>
      <c r="S411" s="50"/>
      <c r="T411" s="50"/>
      <c r="U411" s="50"/>
      <c r="V411" s="50"/>
      <c r="W411" s="50"/>
      <c r="X411" s="50"/>
      <c r="Y411" s="50"/>
      <c r="Z411" s="50"/>
    </row>
    <row r="412" spans="1:26" ht="15.75" customHeight="1">
      <c r="A412" s="70"/>
      <c r="B412" s="6"/>
      <c r="C412" s="1272"/>
      <c r="D412" s="51"/>
      <c r="E412" s="1230"/>
      <c r="F412" s="524"/>
      <c r="G412" s="524"/>
      <c r="H412" s="520"/>
      <c r="I412" s="6"/>
      <c r="J412" s="6"/>
      <c r="K412" s="6"/>
      <c r="L412" s="6"/>
      <c r="M412" s="6"/>
      <c r="N412" s="6"/>
      <c r="O412" s="50"/>
      <c r="P412" s="50"/>
      <c r="Q412" s="50"/>
      <c r="R412" s="50"/>
      <c r="S412" s="50"/>
      <c r="T412" s="50"/>
      <c r="U412" s="50"/>
      <c r="V412" s="50"/>
      <c r="W412" s="50"/>
      <c r="X412" s="50"/>
      <c r="Y412" s="50"/>
      <c r="Z412" s="50"/>
    </row>
    <row r="413" spans="1:26" ht="15.75" customHeight="1">
      <c r="A413" s="70"/>
      <c r="B413" s="6"/>
      <c r="C413" s="1272"/>
      <c r="D413" s="51"/>
      <c r="E413" s="1230"/>
      <c r="F413" s="524"/>
      <c r="G413" s="524"/>
      <c r="H413" s="520"/>
      <c r="I413" s="6"/>
      <c r="J413" s="6"/>
      <c r="K413" s="6"/>
      <c r="L413" s="6"/>
      <c r="M413" s="6"/>
      <c r="N413" s="6"/>
      <c r="O413" s="50"/>
      <c r="P413" s="50"/>
      <c r="Q413" s="50"/>
      <c r="R413" s="50"/>
      <c r="S413" s="50"/>
      <c r="T413" s="50"/>
      <c r="U413" s="50"/>
      <c r="V413" s="50"/>
      <c r="W413" s="50"/>
      <c r="X413" s="50"/>
      <c r="Y413" s="50"/>
      <c r="Z413" s="50"/>
    </row>
    <row r="414" spans="1:26" ht="15.75" customHeight="1">
      <c r="A414" s="70"/>
      <c r="B414" s="6"/>
      <c r="C414" s="1272"/>
      <c r="D414" s="51"/>
      <c r="E414" s="1230"/>
      <c r="F414" s="524"/>
      <c r="G414" s="524"/>
      <c r="H414" s="520"/>
      <c r="I414" s="6"/>
      <c r="J414" s="6"/>
      <c r="K414" s="6"/>
      <c r="L414" s="6"/>
      <c r="M414" s="6"/>
      <c r="N414" s="6"/>
      <c r="O414" s="50"/>
      <c r="P414" s="50"/>
      <c r="Q414" s="50"/>
      <c r="R414" s="50"/>
      <c r="S414" s="50"/>
      <c r="T414" s="50"/>
      <c r="U414" s="50"/>
      <c r="V414" s="50"/>
      <c r="W414" s="50"/>
      <c r="X414" s="50"/>
      <c r="Y414" s="50"/>
      <c r="Z414" s="50"/>
    </row>
    <row r="415" spans="1:26" ht="15.75" customHeight="1">
      <c r="A415" s="70"/>
      <c r="B415" s="6"/>
      <c r="C415" s="1272"/>
      <c r="D415" s="51"/>
      <c r="E415" s="1230"/>
      <c r="F415" s="524"/>
      <c r="G415" s="524"/>
      <c r="H415" s="520"/>
      <c r="I415" s="6"/>
      <c r="J415" s="6"/>
      <c r="K415" s="6"/>
      <c r="L415" s="6"/>
      <c r="M415" s="6"/>
      <c r="N415" s="6"/>
      <c r="O415" s="50"/>
      <c r="P415" s="50"/>
      <c r="Q415" s="50"/>
      <c r="R415" s="50"/>
      <c r="S415" s="50"/>
      <c r="T415" s="50"/>
      <c r="U415" s="50"/>
      <c r="V415" s="50"/>
      <c r="W415" s="50"/>
      <c r="X415" s="50"/>
      <c r="Y415" s="50"/>
      <c r="Z415" s="50"/>
    </row>
    <row r="416" spans="1:26" ht="15.75" customHeight="1">
      <c r="A416" s="70"/>
      <c r="B416" s="6"/>
      <c r="C416" s="1272"/>
      <c r="D416" s="51"/>
      <c r="E416" s="1230"/>
      <c r="F416" s="524"/>
      <c r="G416" s="524"/>
      <c r="H416" s="520"/>
      <c r="I416" s="6"/>
      <c r="J416" s="6"/>
      <c r="K416" s="6"/>
      <c r="L416" s="6"/>
      <c r="M416" s="6"/>
      <c r="N416" s="6"/>
      <c r="O416" s="50"/>
      <c r="P416" s="50"/>
      <c r="Q416" s="50"/>
      <c r="R416" s="50"/>
      <c r="S416" s="50"/>
      <c r="T416" s="50"/>
      <c r="U416" s="50"/>
      <c r="V416" s="50"/>
      <c r="W416" s="50"/>
      <c r="X416" s="50"/>
      <c r="Y416" s="50"/>
      <c r="Z416" s="50"/>
    </row>
    <row r="417" spans="1:26" ht="15.75" customHeight="1">
      <c r="A417" s="70"/>
      <c r="B417" s="6"/>
      <c r="C417" s="1272"/>
      <c r="D417" s="51"/>
      <c r="E417" s="1230"/>
      <c r="F417" s="524"/>
      <c r="G417" s="524"/>
      <c r="H417" s="520"/>
      <c r="I417" s="6"/>
      <c r="J417" s="6"/>
      <c r="K417" s="6"/>
      <c r="L417" s="6"/>
      <c r="M417" s="6"/>
      <c r="N417" s="6"/>
      <c r="O417" s="50"/>
      <c r="P417" s="50"/>
      <c r="Q417" s="50"/>
      <c r="R417" s="50"/>
      <c r="S417" s="50"/>
      <c r="T417" s="50"/>
      <c r="U417" s="50"/>
      <c r="V417" s="50"/>
      <c r="W417" s="50"/>
      <c r="X417" s="50"/>
      <c r="Y417" s="50"/>
      <c r="Z417" s="50"/>
    </row>
    <row r="418" spans="1:26" ht="15.75" customHeight="1">
      <c r="A418" s="70"/>
      <c r="B418" s="6"/>
      <c r="C418" s="1272"/>
      <c r="D418" s="51"/>
      <c r="E418" s="1230"/>
      <c r="F418" s="524"/>
      <c r="G418" s="524"/>
      <c r="H418" s="520"/>
      <c r="I418" s="6"/>
      <c r="J418" s="6"/>
      <c r="K418" s="6"/>
      <c r="L418" s="6"/>
      <c r="M418" s="6"/>
      <c r="N418" s="6"/>
      <c r="O418" s="50"/>
      <c r="P418" s="50"/>
      <c r="Q418" s="50"/>
      <c r="R418" s="50"/>
      <c r="S418" s="50"/>
      <c r="T418" s="50"/>
      <c r="U418" s="50"/>
      <c r="V418" s="50"/>
      <c r="W418" s="50"/>
      <c r="X418" s="50"/>
      <c r="Y418" s="50"/>
      <c r="Z418" s="50"/>
    </row>
    <row r="419" spans="1:26" ht="15.75" customHeight="1">
      <c r="A419" s="70"/>
      <c r="B419" s="6"/>
      <c r="C419" s="1272"/>
      <c r="D419" s="51"/>
      <c r="E419" s="1230"/>
      <c r="F419" s="524"/>
      <c r="G419" s="524"/>
      <c r="H419" s="520"/>
      <c r="I419" s="6"/>
      <c r="J419" s="6"/>
      <c r="K419" s="6"/>
      <c r="L419" s="6"/>
      <c r="M419" s="6"/>
      <c r="N419" s="6"/>
      <c r="O419" s="50"/>
      <c r="P419" s="50"/>
      <c r="Q419" s="50"/>
      <c r="R419" s="50"/>
      <c r="S419" s="50"/>
      <c r="T419" s="50"/>
      <c r="U419" s="50"/>
      <c r="V419" s="50"/>
      <c r="W419" s="50"/>
      <c r="X419" s="50"/>
      <c r="Y419" s="50"/>
      <c r="Z419" s="50"/>
    </row>
    <row r="420" spans="1:26" ht="15.75" customHeight="1">
      <c r="A420" s="70"/>
      <c r="B420" s="6"/>
      <c r="C420" s="1272"/>
      <c r="D420" s="51"/>
      <c r="E420" s="1230"/>
      <c r="F420" s="524"/>
      <c r="G420" s="524"/>
      <c r="H420" s="520"/>
      <c r="I420" s="6"/>
      <c r="J420" s="6"/>
      <c r="K420" s="6"/>
      <c r="L420" s="6"/>
      <c r="M420" s="6"/>
      <c r="N420" s="6"/>
      <c r="O420" s="50"/>
      <c r="P420" s="50"/>
      <c r="Q420" s="50"/>
      <c r="R420" s="50"/>
      <c r="S420" s="50"/>
      <c r="T420" s="50"/>
      <c r="U420" s="50"/>
      <c r="V420" s="50"/>
      <c r="W420" s="50"/>
      <c r="X420" s="50"/>
      <c r="Y420" s="50"/>
      <c r="Z420" s="50"/>
    </row>
    <row r="421" spans="1:26" ht="15.75" customHeight="1">
      <c r="A421" s="70"/>
      <c r="B421" s="6"/>
      <c r="C421" s="1272"/>
      <c r="D421" s="51"/>
      <c r="E421" s="1230"/>
      <c r="F421" s="524"/>
      <c r="G421" s="524"/>
      <c r="H421" s="520"/>
      <c r="I421" s="6"/>
      <c r="J421" s="6"/>
      <c r="K421" s="6"/>
      <c r="L421" s="6"/>
      <c r="M421" s="6"/>
      <c r="N421" s="6"/>
      <c r="O421" s="50"/>
      <c r="P421" s="50"/>
      <c r="Q421" s="50"/>
      <c r="R421" s="50"/>
      <c r="S421" s="50"/>
      <c r="T421" s="50"/>
      <c r="U421" s="50"/>
      <c r="V421" s="50"/>
      <c r="W421" s="50"/>
      <c r="X421" s="50"/>
      <c r="Y421" s="50"/>
      <c r="Z421" s="50"/>
    </row>
    <row r="422" spans="1:26" ht="15.75" customHeight="1">
      <c r="A422" s="70"/>
      <c r="B422" s="6"/>
      <c r="C422" s="1272"/>
      <c r="D422" s="51"/>
      <c r="E422" s="1230"/>
      <c r="F422" s="524"/>
      <c r="G422" s="524"/>
      <c r="H422" s="520"/>
      <c r="I422" s="6"/>
      <c r="J422" s="6"/>
      <c r="K422" s="6"/>
      <c r="L422" s="6"/>
      <c r="M422" s="6"/>
      <c r="N422" s="6"/>
      <c r="O422" s="50"/>
      <c r="P422" s="50"/>
      <c r="Q422" s="50"/>
      <c r="R422" s="50"/>
      <c r="S422" s="50"/>
      <c r="T422" s="50"/>
      <c r="U422" s="50"/>
      <c r="V422" s="50"/>
      <c r="W422" s="50"/>
      <c r="X422" s="50"/>
      <c r="Y422" s="50"/>
      <c r="Z422" s="50"/>
    </row>
    <row r="423" spans="1:26" ht="15.75" customHeight="1">
      <c r="A423" s="70"/>
      <c r="B423" s="6"/>
      <c r="C423" s="1272"/>
      <c r="D423" s="51"/>
      <c r="E423" s="1230"/>
      <c r="F423" s="524"/>
      <c r="G423" s="524"/>
      <c r="H423" s="520"/>
      <c r="I423" s="6"/>
      <c r="J423" s="6"/>
      <c r="K423" s="6"/>
      <c r="L423" s="6"/>
      <c r="M423" s="6"/>
      <c r="N423" s="6"/>
      <c r="O423" s="50"/>
      <c r="P423" s="50"/>
      <c r="Q423" s="50"/>
      <c r="R423" s="50"/>
      <c r="S423" s="50"/>
      <c r="T423" s="50"/>
      <c r="U423" s="50"/>
      <c r="V423" s="50"/>
      <c r="W423" s="50"/>
      <c r="X423" s="50"/>
      <c r="Y423" s="50"/>
      <c r="Z423" s="50"/>
    </row>
    <row r="424" spans="1:26" ht="15.75" customHeight="1">
      <c r="A424" s="70"/>
      <c r="B424" s="6"/>
      <c r="C424" s="1272"/>
      <c r="D424" s="51"/>
      <c r="E424" s="1230"/>
      <c r="F424" s="524"/>
      <c r="G424" s="524"/>
      <c r="H424" s="520"/>
      <c r="I424" s="6"/>
      <c r="J424" s="6"/>
      <c r="K424" s="6"/>
      <c r="L424" s="6"/>
      <c r="M424" s="6"/>
      <c r="N424" s="6"/>
      <c r="O424" s="50"/>
      <c r="P424" s="50"/>
      <c r="Q424" s="50"/>
      <c r="R424" s="50"/>
      <c r="S424" s="50"/>
      <c r="T424" s="50"/>
      <c r="U424" s="50"/>
      <c r="V424" s="50"/>
      <c r="W424" s="50"/>
      <c r="X424" s="50"/>
      <c r="Y424" s="50"/>
      <c r="Z424" s="50"/>
    </row>
    <row r="425" spans="1:26" ht="15.75" customHeight="1">
      <c r="A425" s="70"/>
      <c r="B425" s="6"/>
      <c r="C425" s="1272"/>
      <c r="D425" s="51"/>
      <c r="E425" s="1230"/>
      <c r="F425" s="524"/>
      <c r="G425" s="524"/>
      <c r="H425" s="520"/>
      <c r="I425" s="6"/>
      <c r="J425" s="6"/>
      <c r="K425" s="6"/>
      <c r="L425" s="6"/>
      <c r="M425" s="6"/>
      <c r="N425" s="6"/>
      <c r="O425" s="50"/>
      <c r="P425" s="50"/>
      <c r="Q425" s="50"/>
      <c r="R425" s="50"/>
      <c r="S425" s="50"/>
      <c r="T425" s="50"/>
      <c r="U425" s="50"/>
      <c r="V425" s="50"/>
      <c r="W425" s="50"/>
      <c r="X425" s="50"/>
      <c r="Y425" s="50"/>
      <c r="Z425" s="50"/>
    </row>
    <row r="426" spans="1:26" ht="15.75" customHeight="1">
      <c r="A426" s="70"/>
      <c r="B426" s="6"/>
      <c r="C426" s="1272"/>
      <c r="D426" s="51"/>
      <c r="E426" s="1230"/>
      <c r="F426" s="524"/>
      <c r="G426" s="524"/>
      <c r="H426" s="520"/>
      <c r="I426" s="6"/>
      <c r="J426" s="6"/>
      <c r="K426" s="6"/>
      <c r="L426" s="6"/>
      <c r="M426" s="6"/>
      <c r="N426" s="6"/>
      <c r="O426" s="50"/>
      <c r="P426" s="50"/>
      <c r="Q426" s="50"/>
      <c r="R426" s="50"/>
      <c r="S426" s="50"/>
      <c r="T426" s="50"/>
      <c r="U426" s="50"/>
      <c r="V426" s="50"/>
      <c r="W426" s="50"/>
      <c r="X426" s="50"/>
      <c r="Y426" s="50"/>
      <c r="Z426" s="50"/>
    </row>
    <row r="427" spans="1:26" ht="15.75" customHeight="1">
      <c r="A427" s="70"/>
      <c r="B427" s="6"/>
      <c r="C427" s="1272"/>
      <c r="D427" s="51"/>
      <c r="E427" s="1230"/>
      <c r="F427" s="524"/>
      <c r="G427" s="524"/>
      <c r="H427" s="520"/>
      <c r="I427" s="6"/>
      <c r="J427" s="6"/>
      <c r="K427" s="6"/>
      <c r="L427" s="6"/>
      <c r="M427" s="6"/>
      <c r="N427" s="6"/>
      <c r="O427" s="50"/>
      <c r="P427" s="50"/>
      <c r="Q427" s="50"/>
      <c r="R427" s="50"/>
      <c r="S427" s="50"/>
      <c r="T427" s="50"/>
      <c r="U427" s="50"/>
      <c r="V427" s="50"/>
      <c r="W427" s="50"/>
      <c r="X427" s="50"/>
      <c r="Y427" s="50"/>
      <c r="Z427" s="50"/>
    </row>
    <row r="428" spans="1:26" ht="15.75" customHeight="1">
      <c r="A428" s="70"/>
      <c r="B428" s="6"/>
      <c r="C428" s="1272"/>
      <c r="D428" s="51"/>
      <c r="E428" s="1230"/>
      <c r="F428" s="524"/>
      <c r="G428" s="524"/>
      <c r="H428" s="520"/>
      <c r="I428" s="6"/>
      <c r="J428" s="6"/>
      <c r="K428" s="6"/>
      <c r="L428" s="6"/>
      <c r="M428" s="6"/>
      <c r="N428" s="6"/>
      <c r="O428" s="50"/>
      <c r="P428" s="50"/>
      <c r="Q428" s="50"/>
      <c r="R428" s="50"/>
      <c r="S428" s="50"/>
      <c r="T428" s="50"/>
      <c r="U428" s="50"/>
      <c r="V428" s="50"/>
      <c r="W428" s="50"/>
      <c r="X428" s="50"/>
      <c r="Y428" s="50"/>
      <c r="Z428" s="50"/>
    </row>
    <row r="429" spans="1:26" ht="15.75" customHeight="1">
      <c r="A429" s="70"/>
      <c r="B429" s="6"/>
      <c r="C429" s="1272"/>
      <c r="D429" s="51"/>
      <c r="E429" s="1230"/>
      <c r="F429" s="524"/>
      <c r="G429" s="524"/>
      <c r="H429" s="520"/>
      <c r="I429" s="6"/>
      <c r="J429" s="6"/>
      <c r="K429" s="6"/>
      <c r="L429" s="6"/>
      <c r="M429" s="6"/>
      <c r="N429" s="6"/>
      <c r="O429" s="50"/>
      <c r="P429" s="50"/>
      <c r="Q429" s="50"/>
      <c r="R429" s="50"/>
      <c r="S429" s="50"/>
      <c r="T429" s="50"/>
      <c r="U429" s="50"/>
      <c r="V429" s="50"/>
      <c r="W429" s="50"/>
      <c r="X429" s="50"/>
      <c r="Y429" s="50"/>
      <c r="Z429" s="50"/>
    </row>
    <row r="430" spans="1:26" ht="15.75" customHeight="1">
      <c r="A430" s="70"/>
      <c r="B430" s="6"/>
      <c r="C430" s="1272"/>
      <c r="D430" s="51"/>
      <c r="E430" s="1230"/>
      <c r="F430" s="524"/>
      <c r="G430" s="524"/>
      <c r="H430" s="520"/>
      <c r="I430" s="6"/>
      <c r="J430" s="6"/>
      <c r="K430" s="6"/>
      <c r="L430" s="6"/>
      <c r="M430" s="6"/>
      <c r="N430" s="6"/>
      <c r="O430" s="50"/>
      <c r="P430" s="50"/>
      <c r="Q430" s="50"/>
      <c r="R430" s="50"/>
      <c r="S430" s="50"/>
      <c r="T430" s="50"/>
      <c r="U430" s="50"/>
      <c r="V430" s="50"/>
      <c r="W430" s="50"/>
      <c r="X430" s="50"/>
      <c r="Y430" s="50"/>
      <c r="Z430" s="50"/>
    </row>
    <row r="431" spans="1:26" ht="15.75" customHeight="1">
      <c r="A431" s="70"/>
      <c r="B431" s="6"/>
      <c r="C431" s="1272"/>
      <c r="D431" s="51"/>
      <c r="E431" s="1230"/>
      <c r="F431" s="524"/>
      <c r="G431" s="524"/>
      <c r="H431" s="520"/>
      <c r="I431" s="6"/>
      <c r="J431" s="6"/>
      <c r="K431" s="6"/>
      <c r="L431" s="6"/>
      <c r="M431" s="6"/>
      <c r="N431" s="6"/>
      <c r="O431" s="50"/>
      <c r="P431" s="50"/>
      <c r="Q431" s="50"/>
      <c r="R431" s="50"/>
      <c r="S431" s="50"/>
      <c r="T431" s="50"/>
      <c r="U431" s="50"/>
      <c r="V431" s="50"/>
      <c r="W431" s="50"/>
      <c r="X431" s="50"/>
      <c r="Y431" s="50"/>
      <c r="Z431" s="50"/>
    </row>
    <row r="432" spans="1:26" ht="15.75" customHeight="1">
      <c r="A432" s="70"/>
      <c r="B432" s="6"/>
      <c r="C432" s="1272"/>
      <c r="D432" s="51"/>
      <c r="E432" s="1230"/>
      <c r="F432" s="524"/>
      <c r="G432" s="524"/>
      <c r="H432" s="520"/>
      <c r="I432" s="6"/>
      <c r="J432" s="6"/>
      <c r="K432" s="6"/>
      <c r="L432" s="6"/>
      <c r="M432" s="6"/>
      <c r="N432" s="6"/>
      <c r="O432" s="50"/>
      <c r="P432" s="50"/>
      <c r="Q432" s="50"/>
      <c r="R432" s="50"/>
      <c r="S432" s="50"/>
      <c r="T432" s="50"/>
      <c r="U432" s="50"/>
      <c r="V432" s="50"/>
      <c r="W432" s="50"/>
      <c r="X432" s="50"/>
      <c r="Y432" s="50"/>
      <c r="Z432" s="50"/>
    </row>
    <row r="433" spans="1:26" ht="15.75" customHeight="1">
      <c r="A433" s="70"/>
      <c r="B433" s="6"/>
      <c r="C433" s="1272"/>
      <c r="D433" s="51"/>
      <c r="E433" s="1230"/>
      <c r="F433" s="524"/>
      <c r="G433" s="524"/>
      <c r="H433" s="520"/>
      <c r="I433" s="6"/>
      <c r="J433" s="6"/>
      <c r="K433" s="6"/>
      <c r="L433" s="6"/>
      <c r="M433" s="6"/>
      <c r="N433" s="6"/>
      <c r="O433" s="50"/>
      <c r="P433" s="50"/>
      <c r="Q433" s="50"/>
      <c r="R433" s="50"/>
      <c r="S433" s="50"/>
      <c r="T433" s="50"/>
      <c r="U433" s="50"/>
      <c r="V433" s="50"/>
      <c r="W433" s="50"/>
      <c r="X433" s="50"/>
      <c r="Y433" s="50"/>
      <c r="Z433" s="50"/>
    </row>
    <row r="434" spans="1:26" ht="15.75" customHeight="1">
      <c r="A434" s="70"/>
      <c r="B434" s="6"/>
      <c r="C434" s="1272"/>
      <c r="D434" s="51"/>
      <c r="E434" s="1230"/>
      <c r="F434" s="524"/>
      <c r="G434" s="524"/>
      <c r="H434" s="520"/>
      <c r="I434" s="6"/>
      <c r="J434" s="6"/>
      <c r="K434" s="6"/>
      <c r="L434" s="6"/>
      <c r="M434" s="6"/>
      <c r="N434" s="6"/>
      <c r="O434" s="50"/>
      <c r="P434" s="50"/>
      <c r="Q434" s="50"/>
      <c r="R434" s="50"/>
      <c r="S434" s="50"/>
      <c r="T434" s="50"/>
      <c r="U434" s="50"/>
      <c r="V434" s="50"/>
      <c r="W434" s="50"/>
      <c r="X434" s="50"/>
      <c r="Y434" s="50"/>
      <c r="Z434" s="50"/>
    </row>
    <row r="435" spans="1:26" ht="15.75" customHeight="1">
      <c r="A435" s="70"/>
      <c r="B435" s="6"/>
      <c r="C435" s="1272"/>
      <c r="D435" s="51"/>
      <c r="E435" s="1230"/>
      <c r="F435" s="524"/>
      <c r="G435" s="524"/>
      <c r="H435" s="520"/>
      <c r="I435" s="6"/>
      <c r="J435" s="6"/>
      <c r="K435" s="6"/>
      <c r="L435" s="6"/>
      <c r="M435" s="6"/>
      <c r="N435" s="6"/>
      <c r="O435" s="50"/>
      <c r="P435" s="50"/>
      <c r="Q435" s="50"/>
      <c r="R435" s="50"/>
      <c r="S435" s="50"/>
      <c r="T435" s="50"/>
      <c r="U435" s="50"/>
      <c r="V435" s="50"/>
      <c r="W435" s="50"/>
      <c r="X435" s="50"/>
      <c r="Y435" s="50"/>
      <c r="Z435" s="50"/>
    </row>
    <row r="436" spans="1:26" ht="15.75" customHeight="1">
      <c r="A436" s="70"/>
      <c r="B436" s="6"/>
      <c r="C436" s="1272"/>
      <c r="D436" s="51"/>
      <c r="E436" s="1230"/>
      <c r="F436" s="524"/>
      <c r="G436" s="524"/>
      <c r="H436" s="520"/>
      <c r="I436" s="6"/>
      <c r="J436" s="6"/>
      <c r="K436" s="6"/>
      <c r="L436" s="6"/>
      <c r="M436" s="6"/>
      <c r="N436" s="6"/>
      <c r="O436" s="50"/>
      <c r="P436" s="50"/>
      <c r="Q436" s="50"/>
      <c r="R436" s="50"/>
      <c r="S436" s="50"/>
      <c r="T436" s="50"/>
      <c r="U436" s="50"/>
      <c r="V436" s="50"/>
      <c r="W436" s="50"/>
      <c r="X436" s="50"/>
      <c r="Y436" s="50"/>
      <c r="Z436" s="50"/>
    </row>
    <row r="437" spans="1:26" ht="15.75" customHeight="1">
      <c r="A437" s="70"/>
      <c r="B437" s="6"/>
      <c r="C437" s="1272"/>
      <c r="D437" s="51"/>
      <c r="E437" s="1230"/>
      <c r="F437" s="524"/>
      <c r="G437" s="524"/>
      <c r="H437" s="520"/>
      <c r="I437" s="6"/>
      <c r="J437" s="6"/>
      <c r="K437" s="6"/>
      <c r="L437" s="6"/>
      <c r="M437" s="6"/>
      <c r="N437" s="6"/>
      <c r="O437" s="50"/>
      <c r="P437" s="50"/>
      <c r="Q437" s="50"/>
      <c r="R437" s="50"/>
      <c r="S437" s="50"/>
      <c r="T437" s="50"/>
      <c r="U437" s="50"/>
      <c r="V437" s="50"/>
      <c r="W437" s="50"/>
      <c r="X437" s="50"/>
      <c r="Y437" s="50"/>
      <c r="Z437" s="50"/>
    </row>
    <row r="438" spans="1:26" ht="15.75" customHeight="1">
      <c r="A438" s="70"/>
      <c r="B438" s="6"/>
      <c r="C438" s="1272"/>
      <c r="D438" s="51"/>
      <c r="E438" s="1230"/>
      <c r="F438" s="524"/>
      <c r="G438" s="524"/>
      <c r="H438" s="520"/>
      <c r="I438" s="6"/>
      <c r="J438" s="6"/>
      <c r="K438" s="6"/>
      <c r="L438" s="6"/>
      <c r="M438" s="6"/>
      <c r="N438" s="6"/>
      <c r="O438" s="50"/>
      <c r="P438" s="50"/>
      <c r="Q438" s="50"/>
      <c r="R438" s="50"/>
      <c r="S438" s="50"/>
      <c r="T438" s="50"/>
      <c r="U438" s="50"/>
      <c r="V438" s="50"/>
      <c r="W438" s="50"/>
      <c r="X438" s="50"/>
      <c r="Y438" s="50"/>
      <c r="Z438" s="50"/>
    </row>
    <row r="439" spans="1:26" ht="15.75" customHeight="1">
      <c r="A439" s="70"/>
      <c r="B439" s="6"/>
      <c r="C439" s="1272"/>
      <c r="D439" s="51"/>
      <c r="E439" s="1230"/>
      <c r="F439" s="524"/>
      <c r="G439" s="524"/>
      <c r="H439" s="520"/>
      <c r="I439" s="6"/>
      <c r="J439" s="6"/>
      <c r="K439" s="6"/>
      <c r="L439" s="6"/>
      <c r="M439" s="6"/>
      <c r="N439" s="6"/>
      <c r="O439" s="50"/>
      <c r="P439" s="50"/>
      <c r="Q439" s="50"/>
      <c r="R439" s="50"/>
      <c r="S439" s="50"/>
      <c r="T439" s="50"/>
      <c r="U439" s="50"/>
      <c r="V439" s="50"/>
      <c r="W439" s="50"/>
      <c r="X439" s="50"/>
      <c r="Y439" s="50"/>
      <c r="Z439" s="50"/>
    </row>
    <row r="440" spans="1:26" ht="15.75" customHeight="1">
      <c r="A440" s="70"/>
      <c r="B440" s="6"/>
      <c r="C440" s="1272"/>
      <c r="D440" s="51"/>
      <c r="E440" s="1230"/>
      <c r="F440" s="524"/>
      <c r="G440" s="524"/>
      <c r="H440" s="520"/>
      <c r="I440" s="6"/>
      <c r="J440" s="6"/>
      <c r="K440" s="6"/>
      <c r="L440" s="6"/>
      <c r="M440" s="6"/>
      <c r="N440" s="6"/>
      <c r="O440" s="50"/>
      <c r="P440" s="50"/>
      <c r="Q440" s="50"/>
      <c r="R440" s="50"/>
      <c r="S440" s="50"/>
      <c r="T440" s="50"/>
      <c r="U440" s="50"/>
      <c r="V440" s="50"/>
      <c r="W440" s="50"/>
      <c r="X440" s="50"/>
      <c r="Y440" s="50"/>
      <c r="Z440" s="50"/>
    </row>
    <row r="441" spans="1:26" ht="15.75" customHeight="1">
      <c r="A441" s="70"/>
      <c r="B441" s="6"/>
      <c r="C441" s="1272"/>
      <c r="D441" s="51"/>
      <c r="E441" s="1230"/>
      <c r="F441" s="524"/>
      <c r="G441" s="524"/>
      <c r="H441" s="520"/>
      <c r="I441" s="6"/>
      <c r="J441" s="6"/>
      <c r="K441" s="6"/>
      <c r="L441" s="6"/>
      <c r="M441" s="6"/>
      <c r="N441" s="6"/>
      <c r="O441" s="50"/>
      <c r="P441" s="50"/>
      <c r="Q441" s="50"/>
      <c r="R441" s="50"/>
      <c r="S441" s="50"/>
      <c r="T441" s="50"/>
      <c r="U441" s="50"/>
      <c r="V441" s="50"/>
      <c r="W441" s="50"/>
      <c r="X441" s="50"/>
      <c r="Y441" s="50"/>
      <c r="Z441" s="50"/>
    </row>
    <row r="442" spans="1:26" ht="15.75" customHeight="1">
      <c r="A442" s="70"/>
      <c r="B442" s="6"/>
      <c r="C442" s="1272"/>
      <c r="D442" s="51"/>
      <c r="E442" s="1230"/>
      <c r="F442" s="524"/>
      <c r="G442" s="524"/>
      <c r="H442" s="520"/>
      <c r="I442" s="6"/>
      <c r="J442" s="6"/>
      <c r="K442" s="6"/>
      <c r="L442" s="6"/>
      <c r="M442" s="6"/>
      <c r="N442" s="6"/>
      <c r="O442" s="50"/>
      <c r="P442" s="50"/>
      <c r="Q442" s="50"/>
      <c r="R442" s="50"/>
      <c r="S442" s="50"/>
      <c r="T442" s="50"/>
      <c r="U442" s="50"/>
      <c r="V442" s="50"/>
      <c r="W442" s="50"/>
      <c r="X442" s="50"/>
      <c r="Y442" s="50"/>
      <c r="Z442" s="50"/>
    </row>
    <row r="443" spans="1:26" ht="15.75" customHeight="1">
      <c r="A443" s="70"/>
      <c r="B443" s="6"/>
      <c r="C443" s="1272"/>
      <c r="D443" s="51"/>
      <c r="E443" s="1230"/>
      <c r="F443" s="524"/>
      <c r="G443" s="524"/>
      <c r="H443" s="520"/>
      <c r="I443" s="6"/>
      <c r="J443" s="6"/>
      <c r="K443" s="6"/>
      <c r="L443" s="6"/>
      <c r="M443" s="6"/>
      <c r="N443" s="6"/>
      <c r="O443" s="50"/>
      <c r="P443" s="50"/>
      <c r="Q443" s="50"/>
      <c r="R443" s="50"/>
      <c r="S443" s="50"/>
      <c r="T443" s="50"/>
      <c r="U443" s="50"/>
      <c r="V443" s="50"/>
      <c r="W443" s="50"/>
      <c r="X443" s="50"/>
      <c r="Y443" s="50"/>
      <c r="Z443" s="50"/>
    </row>
    <row r="444" spans="1:26" ht="15.75" customHeight="1">
      <c r="A444" s="70"/>
      <c r="B444" s="6"/>
      <c r="C444" s="1272"/>
      <c r="D444" s="51"/>
      <c r="E444" s="1230"/>
      <c r="F444" s="524"/>
      <c r="G444" s="524"/>
      <c r="H444" s="520"/>
      <c r="I444" s="6"/>
      <c r="J444" s="6"/>
      <c r="K444" s="6"/>
      <c r="L444" s="6"/>
      <c r="M444" s="6"/>
      <c r="N444" s="6"/>
      <c r="O444" s="50"/>
      <c r="P444" s="50"/>
      <c r="Q444" s="50"/>
      <c r="R444" s="50"/>
      <c r="S444" s="50"/>
      <c r="T444" s="50"/>
      <c r="U444" s="50"/>
      <c r="V444" s="50"/>
      <c r="W444" s="50"/>
      <c r="X444" s="50"/>
      <c r="Y444" s="50"/>
      <c r="Z444" s="50"/>
    </row>
    <row r="445" spans="1:26" ht="15.75" customHeight="1">
      <c r="A445" s="70"/>
      <c r="B445" s="6"/>
      <c r="C445" s="1272"/>
      <c r="D445" s="51"/>
      <c r="E445" s="1230"/>
      <c r="F445" s="524"/>
      <c r="G445" s="524"/>
      <c r="H445" s="520"/>
      <c r="I445" s="6"/>
      <c r="J445" s="6"/>
      <c r="K445" s="6"/>
      <c r="L445" s="6"/>
      <c r="M445" s="6"/>
      <c r="N445" s="6"/>
      <c r="O445" s="50"/>
      <c r="P445" s="50"/>
      <c r="Q445" s="50"/>
      <c r="R445" s="50"/>
      <c r="S445" s="50"/>
      <c r="T445" s="50"/>
      <c r="U445" s="50"/>
      <c r="V445" s="50"/>
      <c r="W445" s="50"/>
      <c r="X445" s="50"/>
      <c r="Y445" s="50"/>
      <c r="Z445" s="50"/>
    </row>
    <row r="446" spans="1:26" ht="15.75" customHeight="1">
      <c r="A446" s="70"/>
      <c r="B446" s="6"/>
      <c r="C446" s="1272"/>
      <c r="D446" s="51"/>
      <c r="E446" s="1230"/>
      <c r="F446" s="524"/>
      <c r="G446" s="524"/>
      <c r="H446" s="520"/>
      <c r="I446" s="6"/>
      <c r="J446" s="6"/>
      <c r="K446" s="6"/>
      <c r="L446" s="6"/>
      <c r="M446" s="6"/>
      <c r="N446" s="6"/>
      <c r="O446" s="50"/>
      <c r="P446" s="50"/>
      <c r="Q446" s="50"/>
      <c r="R446" s="50"/>
      <c r="S446" s="50"/>
      <c r="T446" s="50"/>
      <c r="U446" s="50"/>
      <c r="V446" s="50"/>
      <c r="W446" s="50"/>
      <c r="X446" s="50"/>
      <c r="Y446" s="50"/>
      <c r="Z446" s="50"/>
    </row>
    <row r="447" spans="1:26" ht="15.75" customHeight="1">
      <c r="A447" s="70"/>
      <c r="B447" s="6"/>
      <c r="C447" s="1272"/>
      <c r="D447" s="51"/>
      <c r="E447" s="1230"/>
      <c r="F447" s="524"/>
      <c r="G447" s="524"/>
      <c r="H447" s="520"/>
      <c r="I447" s="6"/>
      <c r="J447" s="6"/>
      <c r="K447" s="6"/>
      <c r="L447" s="6"/>
      <c r="M447" s="6"/>
      <c r="N447" s="6"/>
      <c r="O447" s="50"/>
      <c r="P447" s="50"/>
      <c r="Q447" s="50"/>
      <c r="R447" s="50"/>
      <c r="S447" s="50"/>
      <c r="T447" s="50"/>
      <c r="U447" s="50"/>
      <c r="V447" s="50"/>
      <c r="W447" s="50"/>
      <c r="X447" s="50"/>
      <c r="Y447" s="50"/>
      <c r="Z447" s="50"/>
    </row>
    <row r="448" spans="1:26" ht="15.75" customHeight="1">
      <c r="A448" s="70"/>
      <c r="B448" s="6"/>
      <c r="C448" s="1272"/>
      <c r="D448" s="51"/>
      <c r="E448" s="1230"/>
      <c r="F448" s="524"/>
      <c r="G448" s="524"/>
      <c r="H448" s="520"/>
      <c r="I448" s="6"/>
      <c r="J448" s="6"/>
      <c r="K448" s="6"/>
      <c r="L448" s="6"/>
      <c r="M448" s="6"/>
      <c r="N448" s="6"/>
      <c r="O448" s="50"/>
      <c r="P448" s="50"/>
      <c r="Q448" s="50"/>
      <c r="R448" s="50"/>
      <c r="S448" s="50"/>
      <c r="T448" s="50"/>
      <c r="U448" s="50"/>
      <c r="V448" s="50"/>
      <c r="W448" s="50"/>
      <c r="X448" s="50"/>
      <c r="Y448" s="50"/>
      <c r="Z448" s="50"/>
    </row>
    <row r="449" spans="1:26" ht="15.75" customHeight="1">
      <c r="A449" s="70"/>
      <c r="B449" s="6"/>
      <c r="C449" s="1272"/>
      <c r="D449" s="51"/>
      <c r="E449" s="1230"/>
      <c r="F449" s="524"/>
      <c r="G449" s="524"/>
      <c r="H449" s="520"/>
      <c r="I449" s="6"/>
      <c r="J449" s="6"/>
      <c r="K449" s="6"/>
      <c r="L449" s="6"/>
      <c r="M449" s="6"/>
      <c r="N449" s="6"/>
      <c r="O449" s="50"/>
      <c r="P449" s="50"/>
      <c r="Q449" s="50"/>
      <c r="R449" s="50"/>
      <c r="S449" s="50"/>
      <c r="T449" s="50"/>
      <c r="U449" s="50"/>
      <c r="V449" s="50"/>
      <c r="W449" s="50"/>
      <c r="X449" s="50"/>
      <c r="Y449" s="50"/>
      <c r="Z449" s="50"/>
    </row>
    <row r="450" spans="1:26" ht="15.75" customHeight="1">
      <c r="A450" s="70"/>
      <c r="B450" s="6"/>
      <c r="C450" s="1272"/>
      <c r="D450" s="51"/>
      <c r="E450" s="1230"/>
      <c r="F450" s="524"/>
      <c r="G450" s="524"/>
      <c r="H450" s="520"/>
      <c r="I450" s="6"/>
      <c r="J450" s="6"/>
      <c r="K450" s="6"/>
      <c r="L450" s="6"/>
      <c r="M450" s="6"/>
      <c r="N450" s="6"/>
      <c r="O450" s="50"/>
      <c r="P450" s="50"/>
      <c r="Q450" s="50"/>
      <c r="R450" s="50"/>
      <c r="S450" s="50"/>
      <c r="T450" s="50"/>
      <c r="U450" s="50"/>
      <c r="V450" s="50"/>
      <c r="W450" s="50"/>
      <c r="X450" s="50"/>
      <c r="Y450" s="50"/>
      <c r="Z450" s="50"/>
    </row>
    <row r="451" spans="1:26" ht="15.75" customHeight="1">
      <c r="A451" s="70"/>
      <c r="B451" s="6"/>
      <c r="C451" s="1272"/>
      <c r="D451" s="51"/>
      <c r="E451" s="1230"/>
      <c r="F451" s="524"/>
      <c r="G451" s="524"/>
      <c r="H451" s="520"/>
      <c r="I451" s="6"/>
      <c r="J451" s="6"/>
      <c r="K451" s="6"/>
      <c r="L451" s="6"/>
      <c r="M451" s="6"/>
      <c r="N451" s="6"/>
      <c r="O451" s="50"/>
      <c r="P451" s="50"/>
      <c r="Q451" s="50"/>
      <c r="R451" s="50"/>
      <c r="S451" s="50"/>
      <c r="T451" s="50"/>
      <c r="U451" s="50"/>
      <c r="V451" s="50"/>
      <c r="W451" s="50"/>
      <c r="X451" s="50"/>
      <c r="Y451" s="50"/>
      <c r="Z451" s="50"/>
    </row>
    <row r="452" spans="1:26" ht="15.75" customHeight="1">
      <c r="A452" s="70"/>
      <c r="B452" s="6"/>
      <c r="C452" s="1272"/>
      <c r="D452" s="51"/>
      <c r="E452" s="1230"/>
      <c r="F452" s="524"/>
      <c r="G452" s="524"/>
      <c r="H452" s="520"/>
      <c r="I452" s="6"/>
      <c r="J452" s="6"/>
      <c r="K452" s="6"/>
      <c r="L452" s="6"/>
      <c r="M452" s="6"/>
      <c r="N452" s="6"/>
      <c r="O452" s="50"/>
      <c r="P452" s="50"/>
      <c r="Q452" s="50"/>
      <c r="R452" s="50"/>
      <c r="S452" s="50"/>
      <c r="T452" s="50"/>
      <c r="U452" s="50"/>
      <c r="V452" s="50"/>
      <c r="W452" s="50"/>
      <c r="X452" s="50"/>
      <c r="Y452" s="50"/>
      <c r="Z452" s="50"/>
    </row>
    <row r="453" spans="1:26" ht="15.75" customHeight="1">
      <c r="A453" s="70"/>
      <c r="B453" s="6"/>
      <c r="C453" s="1272"/>
      <c r="D453" s="51"/>
      <c r="E453" s="1230"/>
      <c r="F453" s="524"/>
      <c r="G453" s="524"/>
      <c r="H453" s="520"/>
      <c r="I453" s="6"/>
      <c r="J453" s="6"/>
      <c r="K453" s="6"/>
      <c r="L453" s="6"/>
      <c r="M453" s="6"/>
      <c r="N453" s="6"/>
      <c r="O453" s="50"/>
      <c r="P453" s="50"/>
      <c r="Q453" s="50"/>
      <c r="R453" s="50"/>
      <c r="S453" s="50"/>
      <c r="T453" s="50"/>
      <c r="U453" s="50"/>
      <c r="V453" s="50"/>
      <c r="W453" s="50"/>
      <c r="X453" s="50"/>
      <c r="Y453" s="50"/>
      <c r="Z453" s="50"/>
    </row>
    <row r="454" spans="1:26" ht="15.75" customHeight="1">
      <c r="A454" s="70"/>
      <c r="B454" s="6"/>
      <c r="C454" s="1272"/>
      <c r="D454" s="51"/>
      <c r="E454" s="1230"/>
      <c r="F454" s="524"/>
      <c r="G454" s="524"/>
      <c r="H454" s="520"/>
      <c r="I454" s="6"/>
      <c r="J454" s="6"/>
      <c r="K454" s="6"/>
      <c r="L454" s="6"/>
      <c r="M454" s="6"/>
      <c r="N454" s="6"/>
      <c r="O454" s="50"/>
      <c r="P454" s="50"/>
      <c r="Q454" s="50"/>
      <c r="R454" s="50"/>
      <c r="S454" s="50"/>
      <c r="T454" s="50"/>
      <c r="U454" s="50"/>
      <c r="V454" s="50"/>
      <c r="W454" s="50"/>
      <c r="X454" s="50"/>
      <c r="Y454" s="50"/>
      <c r="Z454" s="50"/>
    </row>
    <row r="455" spans="1:26" ht="15.75" customHeight="1">
      <c r="A455" s="70"/>
      <c r="B455" s="6"/>
      <c r="C455" s="1272"/>
      <c r="D455" s="51"/>
      <c r="E455" s="1230"/>
      <c r="F455" s="524"/>
      <c r="G455" s="524"/>
      <c r="H455" s="520"/>
      <c r="I455" s="6"/>
      <c r="J455" s="6"/>
      <c r="K455" s="6"/>
      <c r="L455" s="6"/>
      <c r="M455" s="6"/>
      <c r="N455" s="6"/>
      <c r="O455" s="50"/>
      <c r="P455" s="50"/>
      <c r="Q455" s="50"/>
      <c r="R455" s="50"/>
      <c r="S455" s="50"/>
      <c r="T455" s="50"/>
      <c r="U455" s="50"/>
      <c r="V455" s="50"/>
      <c r="W455" s="50"/>
      <c r="X455" s="50"/>
      <c r="Y455" s="50"/>
      <c r="Z455" s="50"/>
    </row>
    <row r="456" spans="1:26" ht="15.75" customHeight="1">
      <c r="A456" s="70"/>
      <c r="B456" s="6"/>
      <c r="C456" s="1272"/>
      <c r="D456" s="51"/>
      <c r="E456" s="1230"/>
      <c r="F456" s="524"/>
      <c r="G456" s="524"/>
      <c r="H456" s="520"/>
      <c r="I456" s="6"/>
      <c r="J456" s="6"/>
      <c r="K456" s="6"/>
      <c r="L456" s="6"/>
      <c r="M456" s="6"/>
      <c r="N456" s="6"/>
      <c r="O456" s="50"/>
      <c r="P456" s="50"/>
      <c r="Q456" s="50"/>
      <c r="R456" s="50"/>
      <c r="S456" s="50"/>
      <c r="T456" s="50"/>
      <c r="U456" s="50"/>
      <c r="V456" s="50"/>
      <c r="W456" s="50"/>
      <c r="X456" s="50"/>
      <c r="Y456" s="50"/>
      <c r="Z456" s="50"/>
    </row>
    <row r="457" spans="1:26" ht="15.75" customHeight="1">
      <c r="A457" s="70"/>
      <c r="B457" s="6"/>
      <c r="C457" s="1272"/>
      <c r="D457" s="51"/>
      <c r="E457" s="1230"/>
      <c r="F457" s="524"/>
      <c r="G457" s="524"/>
      <c r="H457" s="520"/>
      <c r="I457" s="6"/>
      <c r="J457" s="6"/>
      <c r="K457" s="6"/>
      <c r="L457" s="6"/>
      <c r="M457" s="6"/>
      <c r="N457" s="6"/>
      <c r="O457" s="50"/>
      <c r="P457" s="50"/>
      <c r="Q457" s="50"/>
      <c r="R457" s="50"/>
      <c r="S457" s="50"/>
      <c r="T457" s="50"/>
      <c r="U457" s="50"/>
      <c r="V457" s="50"/>
      <c r="W457" s="50"/>
      <c r="X457" s="50"/>
      <c r="Y457" s="50"/>
      <c r="Z457" s="50"/>
    </row>
    <row r="458" spans="1:26" ht="15.75" customHeight="1">
      <c r="A458" s="70"/>
      <c r="B458" s="6"/>
      <c r="C458" s="1272"/>
      <c r="D458" s="51"/>
      <c r="E458" s="1230"/>
      <c r="F458" s="524"/>
      <c r="G458" s="524"/>
      <c r="H458" s="520"/>
      <c r="I458" s="6"/>
      <c r="J458" s="6"/>
      <c r="K458" s="6"/>
      <c r="L458" s="6"/>
      <c r="M458" s="6"/>
      <c r="N458" s="6"/>
      <c r="O458" s="50"/>
      <c r="P458" s="50"/>
      <c r="Q458" s="50"/>
      <c r="R458" s="50"/>
      <c r="S458" s="50"/>
      <c r="T458" s="50"/>
      <c r="U458" s="50"/>
      <c r="V458" s="50"/>
      <c r="W458" s="50"/>
      <c r="X458" s="50"/>
      <c r="Y458" s="50"/>
      <c r="Z458" s="50"/>
    </row>
    <row r="459" spans="1:26" ht="15.75" customHeight="1">
      <c r="A459" s="70"/>
      <c r="B459" s="6"/>
      <c r="C459" s="1272"/>
      <c r="D459" s="51"/>
      <c r="E459" s="1230"/>
      <c r="F459" s="524"/>
      <c r="G459" s="524"/>
      <c r="H459" s="520"/>
      <c r="I459" s="6"/>
      <c r="J459" s="6"/>
      <c r="K459" s="6"/>
      <c r="L459" s="6"/>
      <c r="M459" s="6"/>
      <c r="N459" s="6"/>
      <c r="O459" s="50"/>
      <c r="P459" s="50"/>
      <c r="Q459" s="50"/>
      <c r="R459" s="50"/>
      <c r="S459" s="50"/>
      <c r="T459" s="50"/>
      <c r="U459" s="50"/>
      <c r="V459" s="50"/>
      <c r="W459" s="50"/>
      <c r="X459" s="50"/>
      <c r="Y459" s="50"/>
      <c r="Z459" s="50"/>
    </row>
    <row r="460" spans="1:26" ht="15.75" customHeight="1">
      <c r="A460" s="70"/>
      <c r="B460" s="6"/>
      <c r="C460" s="1272"/>
      <c r="D460" s="51"/>
      <c r="E460" s="1230"/>
      <c r="F460" s="524"/>
      <c r="G460" s="524"/>
      <c r="H460" s="520"/>
      <c r="I460" s="6"/>
      <c r="J460" s="6"/>
      <c r="K460" s="6"/>
      <c r="L460" s="6"/>
      <c r="M460" s="6"/>
      <c r="N460" s="6"/>
      <c r="O460" s="50"/>
      <c r="P460" s="50"/>
      <c r="Q460" s="50"/>
      <c r="R460" s="50"/>
      <c r="S460" s="50"/>
      <c r="T460" s="50"/>
      <c r="U460" s="50"/>
      <c r="V460" s="50"/>
      <c r="W460" s="50"/>
      <c r="X460" s="50"/>
      <c r="Y460" s="50"/>
      <c r="Z460" s="50"/>
    </row>
    <row r="461" spans="1:26" ht="15.75" customHeight="1">
      <c r="A461" s="70"/>
      <c r="B461" s="6"/>
      <c r="C461" s="1272"/>
      <c r="D461" s="51"/>
      <c r="E461" s="1230"/>
      <c r="F461" s="524"/>
      <c r="G461" s="524"/>
      <c r="H461" s="520"/>
      <c r="I461" s="6"/>
      <c r="J461" s="6"/>
      <c r="K461" s="6"/>
      <c r="L461" s="6"/>
      <c r="M461" s="6"/>
      <c r="N461" s="6"/>
      <c r="O461" s="50"/>
      <c r="P461" s="50"/>
      <c r="Q461" s="50"/>
      <c r="R461" s="50"/>
      <c r="S461" s="50"/>
      <c r="T461" s="50"/>
      <c r="U461" s="50"/>
      <c r="V461" s="50"/>
      <c r="W461" s="50"/>
      <c r="X461" s="50"/>
      <c r="Y461" s="50"/>
      <c r="Z461" s="50"/>
    </row>
    <row r="462" spans="1:26" ht="15.75" customHeight="1">
      <c r="A462" s="70"/>
      <c r="B462" s="6"/>
      <c r="C462" s="1272"/>
      <c r="D462" s="51"/>
      <c r="E462" s="1230"/>
      <c r="F462" s="524"/>
      <c r="G462" s="524"/>
      <c r="H462" s="520"/>
      <c r="I462" s="6"/>
      <c r="J462" s="6"/>
      <c r="K462" s="6"/>
      <c r="L462" s="6"/>
      <c r="M462" s="6"/>
      <c r="N462" s="6"/>
      <c r="O462" s="50"/>
      <c r="P462" s="50"/>
      <c r="Q462" s="50"/>
      <c r="R462" s="50"/>
      <c r="S462" s="50"/>
      <c r="T462" s="50"/>
      <c r="U462" s="50"/>
      <c r="V462" s="50"/>
      <c r="W462" s="50"/>
      <c r="X462" s="50"/>
      <c r="Y462" s="50"/>
      <c r="Z462" s="50"/>
    </row>
    <row r="463" spans="1:26" ht="15.75" customHeight="1">
      <c r="A463" s="70"/>
      <c r="B463" s="6"/>
      <c r="C463" s="1272"/>
      <c r="D463" s="51"/>
      <c r="E463" s="1230"/>
      <c r="F463" s="524"/>
      <c r="G463" s="524"/>
      <c r="H463" s="520"/>
      <c r="I463" s="6"/>
      <c r="J463" s="6"/>
      <c r="K463" s="6"/>
      <c r="L463" s="6"/>
      <c r="M463" s="6"/>
      <c r="N463" s="6"/>
      <c r="O463" s="50"/>
      <c r="P463" s="50"/>
      <c r="Q463" s="50"/>
      <c r="R463" s="50"/>
      <c r="S463" s="50"/>
      <c r="T463" s="50"/>
      <c r="U463" s="50"/>
      <c r="V463" s="50"/>
      <c r="W463" s="50"/>
      <c r="X463" s="50"/>
      <c r="Y463" s="50"/>
      <c r="Z463" s="50"/>
    </row>
    <row r="464" spans="1:26" ht="15.75" customHeight="1">
      <c r="A464" s="70"/>
      <c r="B464" s="6"/>
      <c r="C464" s="1272"/>
      <c r="D464" s="51"/>
      <c r="E464" s="1230"/>
      <c r="F464" s="524"/>
      <c r="G464" s="524"/>
      <c r="H464" s="520"/>
      <c r="I464" s="6"/>
      <c r="J464" s="6"/>
      <c r="K464" s="6"/>
      <c r="L464" s="6"/>
      <c r="M464" s="6"/>
      <c r="N464" s="6"/>
      <c r="O464" s="50"/>
      <c r="P464" s="50"/>
      <c r="Q464" s="50"/>
      <c r="R464" s="50"/>
      <c r="S464" s="50"/>
      <c r="T464" s="50"/>
      <c r="U464" s="50"/>
      <c r="V464" s="50"/>
      <c r="W464" s="50"/>
      <c r="X464" s="50"/>
      <c r="Y464" s="50"/>
      <c r="Z464" s="50"/>
    </row>
    <row r="465" spans="1:26" ht="15.75" customHeight="1">
      <c r="A465" s="70"/>
      <c r="B465" s="6"/>
      <c r="C465" s="1272"/>
      <c r="D465" s="51"/>
      <c r="E465" s="1230"/>
      <c r="F465" s="524"/>
      <c r="G465" s="524"/>
      <c r="H465" s="520"/>
      <c r="I465" s="6"/>
      <c r="J465" s="6"/>
      <c r="K465" s="6"/>
      <c r="L465" s="6"/>
      <c r="M465" s="6"/>
      <c r="N465" s="6"/>
      <c r="O465" s="50"/>
      <c r="P465" s="50"/>
      <c r="Q465" s="50"/>
      <c r="R465" s="50"/>
      <c r="S465" s="50"/>
      <c r="T465" s="50"/>
      <c r="U465" s="50"/>
      <c r="V465" s="50"/>
      <c r="W465" s="50"/>
      <c r="X465" s="50"/>
      <c r="Y465" s="50"/>
      <c r="Z465" s="50"/>
    </row>
    <row r="466" spans="1:26" ht="15.75" customHeight="1">
      <c r="A466" s="70"/>
      <c r="B466" s="6"/>
      <c r="C466" s="1272"/>
      <c r="D466" s="51"/>
      <c r="E466" s="1230"/>
      <c r="F466" s="524"/>
      <c r="G466" s="524"/>
      <c r="H466" s="520"/>
      <c r="I466" s="6"/>
      <c r="J466" s="6"/>
      <c r="K466" s="6"/>
      <c r="L466" s="6"/>
      <c r="M466" s="6"/>
      <c r="N466" s="6"/>
      <c r="O466" s="50"/>
      <c r="P466" s="50"/>
      <c r="Q466" s="50"/>
      <c r="R466" s="50"/>
      <c r="S466" s="50"/>
      <c r="T466" s="50"/>
      <c r="U466" s="50"/>
      <c r="V466" s="50"/>
      <c r="W466" s="50"/>
      <c r="X466" s="50"/>
      <c r="Y466" s="50"/>
      <c r="Z466" s="50"/>
    </row>
    <row r="467" spans="1:26" ht="15.75" customHeight="1">
      <c r="A467" s="70"/>
      <c r="B467" s="6"/>
      <c r="C467" s="1272"/>
      <c r="D467" s="51"/>
      <c r="E467" s="1230"/>
      <c r="F467" s="524"/>
      <c r="G467" s="524"/>
      <c r="H467" s="520"/>
      <c r="I467" s="6"/>
      <c r="J467" s="6"/>
      <c r="K467" s="6"/>
      <c r="L467" s="6"/>
      <c r="M467" s="6"/>
      <c r="N467" s="6"/>
      <c r="O467" s="50"/>
      <c r="P467" s="50"/>
      <c r="Q467" s="50"/>
      <c r="R467" s="50"/>
      <c r="S467" s="50"/>
      <c r="T467" s="50"/>
      <c r="U467" s="50"/>
      <c r="V467" s="50"/>
      <c r="W467" s="50"/>
      <c r="X467" s="50"/>
      <c r="Y467" s="50"/>
      <c r="Z467" s="50"/>
    </row>
    <row r="468" spans="1:26" ht="15.75" customHeight="1">
      <c r="A468" s="70"/>
      <c r="B468" s="6"/>
      <c r="C468" s="1272"/>
      <c r="D468" s="51"/>
      <c r="E468" s="1230"/>
      <c r="F468" s="524"/>
      <c r="G468" s="524"/>
      <c r="H468" s="520"/>
      <c r="I468" s="6"/>
      <c r="J468" s="6"/>
      <c r="K468" s="6"/>
      <c r="L468" s="6"/>
      <c r="M468" s="6"/>
      <c r="N468" s="6"/>
      <c r="O468" s="50"/>
      <c r="P468" s="50"/>
      <c r="Q468" s="50"/>
      <c r="R468" s="50"/>
      <c r="S468" s="50"/>
      <c r="T468" s="50"/>
      <c r="U468" s="50"/>
      <c r="V468" s="50"/>
      <c r="W468" s="50"/>
      <c r="X468" s="50"/>
      <c r="Y468" s="50"/>
      <c r="Z468" s="50"/>
    </row>
    <row r="469" spans="1:26" ht="15.75" customHeight="1">
      <c r="A469" s="70"/>
      <c r="B469" s="6"/>
      <c r="C469" s="1272"/>
      <c r="D469" s="51"/>
      <c r="E469" s="1230"/>
      <c r="F469" s="524"/>
      <c r="G469" s="524"/>
      <c r="H469" s="520"/>
      <c r="I469" s="6"/>
      <c r="J469" s="6"/>
      <c r="K469" s="6"/>
      <c r="L469" s="6"/>
      <c r="M469" s="6"/>
      <c r="N469" s="6"/>
      <c r="O469" s="50"/>
      <c r="P469" s="50"/>
      <c r="Q469" s="50"/>
      <c r="R469" s="50"/>
      <c r="S469" s="50"/>
      <c r="T469" s="50"/>
      <c r="U469" s="50"/>
      <c r="V469" s="50"/>
      <c r="W469" s="50"/>
      <c r="X469" s="50"/>
      <c r="Y469" s="50"/>
      <c r="Z469" s="50"/>
    </row>
    <row r="470" spans="1:26" ht="15.75" customHeight="1">
      <c r="A470" s="70"/>
      <c r="B470" s="6"/>
      <c r="C470" s="1272"/>
      <c r="D470" s="51"/>
      <c r="E470" s="1230"/>
      <c r="F470" s="524"/>
      <c r="G470" s="524"/>
      <c r="H470" s="520"/>
      <c r="I470" s="6"/>
      <c r="J470" s="6"/>
      <c r="K470" s="6"/>
      <c r="L470" s="6"/>
      <c r="M470" s="6"/>
      <c r="N470" s="6"/>
      <c r="O470" s="50"/>
      <c r="P470" s="50"/>
      <c r="Q470" s="50"/>
      <c r="R470" s="50"/>
      <c r="S470" s="50"/>
      <c r="T470" s="50"/>
      <c r="U470" s="50"/>
      <c r="V470" s="50"/>
      <c r="W470" s="50"/>
      <c r="X470" s="50"/>
      <c r="Y470" s="50"/>
      <c r="Z470" s="50"/>
    </row>
    <row r="471" spans="1:26" ht="15.75" customHeight="1">
      <c r="A471" s="70"/>
      <c r="B471" s="6"/>
      <c r="C471" s="1272"/>
      <c r="D471" s="51"/>
      <c r="E471" s="1230"/>
      <c r="F471" s="524"/>
      <c r="G471" s="524"/>
      <c r="H471" s="520"/>
      <c r="I471" s="6"/>
      <c r="J471" s="6"/>
      <c r="K471" s="6"/>
      <c r="L471" s="6"/>
      <c r="M471" s="6"/>
      <c r="N471" s="6"/>
      <c r="O471" s="50"/>
      <c r="P471" s="50"/>
      <c r="Q471" s="50"/>
      <c r="R471" s="50"/>
      <c r="S471" s="50"/>
      <c r="T471" s="50"/>
      <c r="U471" s="50"/>
      <c r="V471" s="50"/>
      <c r="W471" s="50"/>
      <c r="X471" s="50"/>
      <c r="Y471" s="50"/>
      <c r="Z471" s="50"/>
    </row>
    <row r="472" spans="1:26" ht="15.75" customHeight="1">
      <c r="A472" s="70"/>
      <c r="B472" s="6"/>
      <c r="C472" s="1272"/>
      <c r="D472" s="51"/>
      <c r="E472" s="1230"/>
      <c r="F472" s="524"/>
      <c r="G472" s="524"/>
      <c r="H472" s="520"/>
      <c r="I472" s="6"/>
      <c r="J472" s="6"/>
      <c r="K472" s="6"/>
      <c r="L472" s="6"/>
      <c r="M472" s="6"/>
      <c r="N472" s="6"/>
      <c r="O472" s="50"/>
      <c r="P472" s="50"/>
      <c r="Q472" s="50"/>
      <c r="R472" s="50"/>
      <c r="S472" s="50"/>
      <c r="T472" s="50"/>
      <c r="U472" s="50"/>
      <c r="V472" s="50"/>
      <c r="W472" s="50"/>
      <c r="X472" s="50"/>
      <c r="Y472" s="50"/>
      <c r="Z472" s="50"/>
    </row>
    <row r="473" spans="1:26" ht="15.75" customHeight="1">
      <c r="A473" s="70"/>
      <c r="B473" s="6"/>
      <c r="C473" s="1272"/>
      <c r="D473" s="51"/>
      <c r="E473" s="1230"/>
      <c r="F473" s="524"/>
      <c r="G473" s="524"/>
      <c r="H473" s="520"/>
      <c r="I473" s="6"/>
      <c r="J473" s="6"/>
      <c r="K473" s="6"/>
      <c r="L473" s="6"/>
      <c r="M473" s="6"/>
      <c r="N473" s="6"/>
      <c r="O473" s="50"/>
      <c r="P473" s="50"/>
      <c r="Q473" s="50"/>
      <c r="R473" s="50"/>
      <c r="S473" s="50"/>
      <c r="T473" s="50"/>
      <c r="U473" s="50"/>
      <c r="V473" s="50"/>
      <c r="W473" s="50"/>
      <c r="X473" s="50"/>
      <c r="Y473" s="50"/>
      <c r="Z473" s="50"/>
    </row>
    <row r="474" spans="1:26" ht="15.75" customHeight="1">
      <c r="A474" s="70"/>
      <c r="B474" s="6"/>
      <c r="C474" s="1272"/>
      <c r="D474" s="51"/>
      <c r="E474" s="1230"/>
      <c r="F474" s="524"/>
      <c r="G474" s="524"/>
      <c r="H474" s="520"/>
      <c r="I474" s="6"/>
      <c r="J474" s="6"/>
      <c r="K474" s="6"/>
      <c r="L474" s="6"/>
      <c r="M474" s="6"/>
      <c r="N474" s="6"/>
      <c r="O474" s="50"/>
      <c r="P474" s="50"/>
      <c r="Q474" s="50"/>
      <c r="R474" s="50"/>
      <c r="S474" s="50"/>
      <c r="T474" s="50"/>
      <c r="U474" s="50"/>
      <c r="V474" s="50"/>
      <c r="W474" s="50"/>
      <c r="X474" s="50"/>
      <c r="Y474" s="50"/>
      <c r="Z474" s="50"/>
    </row>
    <row r="475" spans="1:26" ht="15.75" customHeight="1">
      <c r="A475" s="70"/>
      <c r="B475" s="6"/>
      <c r="C475" s="1272"/>
      <c r="D475" s="51"/>
      <c r="E475" s="1230"/>
      <c r="F475" s="524"/>
      <c r="G475" s="524"/>
      <c r="H475" s="520"/>
      <c r="I475" s="6"/>
      <c r="J475" s="6"/>
      <c r="K475" s="6"/>
      <c r="L475" s="6"/>
      <c r="M475" s="6"/>
      <c r="N475" s="6"/>
      <c r="O475" s="50"/>
      <c r="P475" s="50"/>
      <c r="Q475" s="50"/>
      <c r="R475" s="50"/>
      <c r="S475" s="50"/>
      <c r="T475" s="50"/>
      <c r="U475" s="50"/>
      <c r="V475" s="50"/>
      <c r="W475" s="50"/>
      <c r="X475" s="50"/>
      <c r="Y475" s="50"/>
      <c r="Z475" s="50"/>
    </row>
    <row r="476" spans="1:26" ht="15.75" customHeight="1">
      <c r="A476" s="70"/>
      <c r="B476" s="6"/>
      <c r="C476" s="1272"/>
      <c r="D476" s="51"/>
      <c r="E476" s="1230"/>
      <c r="F476" s="524"/>
      <c r="G476" s="524"/>
      <c r="H476" s="520"/>
      <c r="I476" s="6"/>
      <c r="J476" s="6"/>
      <c r="K476" s="6"/>
      <c r="L476" s="6"/>
      <c r="M476" s="6"/>
      <c r="N476" s="6"/>
      <c r="O476" s="50"/>
      <c r="P476" s="50"/>
      <c r="Q476" s="50"/>
      <c r="R476" s="50"/>
      <c r="S476" s="50"/>
      <c r="T476" s="50"/>
      <c r="U476" s="50"/>
      <c r="V476" s="50"/>
      <c r="W476" s="50"/>
      <c r="X476" s="50"/>
      <c r="Y476" s="50"/>
      <c r="Z476" s="50"/>
    </row>
    <row r="477" spans="1:26" ht="15.75" customHeight="1">
      <c r="A477" s="70"/>
      <c r="B477" s="6"/>
      <c r="C477" s="1272"/>
      <c r="D477" s="51"/>
      <c r="E477" s="1230"/>
      <c r="F477" s="524"/>
      <c r="G477" s="524"/>
      <c r="H477" s="520"/>
      <c r="I477" s="6"/>
      <c r="J477" s="6"/>
      <c r="K477" s="6"/>
      <c r="L477" s="6"/>
      <c r="M477" s="6"/>
      <c r="N477" s="6"/>
      <c r="O477" s="50"/>
      <c r="P477" s="50"/>
      <c r="Q477" s="50"/>
      <c r="R477" s="50"/>
      <c r="S477" s="50"/>
      <c r="T477" s="50"/>
      <c r="U477" s="50"/>
      <c r="V477" s="50"/>
      <c r="W477" s="50"/>
      <c r="X477" s="50"/>
      <c r="Y477" s="50"/>
      <c r="Z477" s="50"/>
    </row>
    <row r="478" spans="1:26" ht="15.75" customHeight="1">
      <c r="A478" s="70"/>
      <c r="B478" s="6"/>
      <c r="C478" s="1272"/>
      <c r="D478" s="51"/>
      <c r="E478" s="1230"/>
      <c r="F478" s="524"/>
      <c r="G478" s="524"/>
      <c r="H478" s="520"/>
      <c r="I478" s="6"/>
      <c r="J478" s="6"/>
      <c r="K478" s="6"/>
      <c r="L478" s="6"/>
      <c r="M478" s="6"/>
      <c r="N478" s="6"/>
      <c r="O478" s="50"/>
      <c r="P478" s="50"/>
      <c r="Q478" s="50"/>
      <c r="R478" s="50"/>
      <c r="S478" s="50"/>
      <c r="T478" s="50"/>
      <c r="U478" s="50"/>
      <c r="V478" s="50"/>
      <c r="W478" s="50"/>
      <c r="X478" s="50"/>
      <c r="Y478" s="50"/>
      <c r="Z478" s="50"/>
    </row>
    <row r="479" spans="1:26" ht="15.75" customHeight="1">
      <c r="A479" s="70"/>
      <c r="B479" s="6"/>
      <c r="C479" s="1272"/>
      <c r="D479" s="51"/>
      <c r="E479" s="1230"/>
      <c r="F479" s="524"/>
      <c r="G479" s="524"/>
      <c r="H479" s="520"/>
      <c r="I479" s="6"/>
      <c r="J479" s="6"/>
      <c r="K479" s="6"/>
      <c r="L479" s="6"/>
      <c r="M479" s="6"/>
      <c r="N479" s="6"/>
      <c r="O479" s="50"/>
      <c r="P479" s="50"/>
      <c r="Q479" s="50"/>
      <c r="R479" s="50"/>
      <c r="S479" s="50"/>
      <c r="T479" s="50"/>
      <c r="U479" s="50"/>
      <c r="V479" s="50"/>
      <c r="W479" s="50"/>
      <c r="X479" s="50"/>
      <c r="Y479" s="50"/>
      <c r="Z479" s="50"/>
    </row>
    <row r="480" spans="1:26" ht="15.75" customHeight="1">
      <c r="A480" s="70"/>
      <c r="B480" s="6"/>
      <c r="C480" s="1272"/>
      <c r="D480" s="51"/>
      <c r="E480" s="1230"/>
      <c r="F480" s="524"/>
      <c r="G480" s="524"/>
      <c r="H480" s="520"/>
      <c r="I480" s="6"/>
      <c r="J480" s="6"/>
      <c r="K480" s="6"/>
      <c r="L480" s="6"/>
      <c r="M480" s="6"/>
      <c r="N480" s="6"/>
      <c r="O480" s="50"/>
      <c r="P480" s="50"/>
      <c r="Q480" s="50"/>
      <c r="R480" s="50"/>
      <c r="S480" s="50"/>
      <c r="T480" s="50"/>
      <c r="U480" s="50"/>
      <c r="V480" s="50"/>
      <c r="W480" s="50"/>
      <c r="X480" s="50"/>
      <c r="Y480" s="50"/>
      <c r="Z480" s="50"/>
    </row>
    <row r="481" spans="1:26" ht="15.75" customHeight="1">
      <c r="A481" s="70"/>
      <c r="B481" s="6"/>
      <c r="C481" s="1272"/>
      <c r="D481" s="51"/>
      <c r="E481" s="1230"/>
      <c r="F481" s="524"/>
      <c r="G481" s="524"/>
      <c r="H481" s="520"/>
      <c r="I481" s="6"/>
      <c r="J481" s="6"/>
      <c r="K481" s="6"/>
      <c r="L481" s="6"/>
      <c r="M481" s="6"/>
      <c r="N481" s="6"/>
      <c r="O481" s="50"/>
      <c r="P481" s="50"/>
      <c r="Q481" s="50"/>
      <c r="R481" s="50"/>
      <c r="S481" s="50"/>
      <c r="T481" s="50"/>
      <c r="U481" s="50"/>
      <c r="V481" s="50"/>
      <c r="W481" s="50"/>
      <c r="X481" s="50"/>
      <c r="Y481" s="50"/>
      <c r="Z481" s="50"/>
    </row>
    <row r="482" spans="1:26" ht="15.75" customHeight="1">
      <c r="A482" s="70"/>
      <c r="B482" s="6"/>
      <c r="C482" s="1272"/>
      <c r="D482" s="51"/>
      <c r="E482" s="1230"/>
      <c r="F482" s="524"/>
      <c r="G482" s="524"/>
      <c r="H482" s="520"/>
      <c r="I482" s="6"/>
      <c r="J482" s="6"/>
      <c r="K482" s="6"/>
      <c r="L482" s="6"/>
      <c r="M482" s="6"/>
      <c r="N482" s="6"/>
      <c r="O482" s="50"/>
      <c r="P482" s="50"/>
      <c r="Q482" s="50"/>
      <c r="R482" s="50"/>
      <c r="S482" s="50"/>
      <c r="T482" s="50"/>
      <c r="U482" s="50"/>
      <c r="V482" s="50"/>
      <c r="W482" s="50"/>
      <c r="X482" s="50"/>
      <c r="Y482" s="50"/>
      <c r="Z482" s="50"/>
    </row>
    <row r="483" spans="1:26" ht="15.75" customHeight="1">
      <c r="A483" s="70"/>
      <c r="B483" s="6"/>
      <c r="C483" s="1272"/>
      <c r="D483" s="51"/>
      <c r="E483" s="1230"/>
      <c r="F483" s="524"/>
      <c r="G483" s="524"/>
      <c r="H483" s="520"/>
      <c r="I483" s="6"/>
      <c r="J483" s="6"/>
      <c r="K483" s="6"/>
      <c r="L483" s="6"/>
      <c r="M483" s="6"/>
      <c r="N483" s="6"/>
      <c r="O483" s="50"/>
      <c r="P483" s="50"/>
      <c r="Q483" s="50"/>
      <c r="R483" s="50"/>
      <c r="S483" s="50"/>
      <c r="T483" s="50"/>
      <c r="U483" s="50"/>
      <c r="V483" s="50"/>
      <c r="W483" s="50"/>
      <c r="X483" s="50"/>
      <c r="Y483" s="50"/>
      <c r="Z483" s="50"/>
    </row>
    <row r="484" spans="1:26" ht="15.75" customHeight="1">
      <c r="A484" s="70"/>
      <c r="B484" s="6"/>
      <c r="C484" s="1272"/>
      <c r="D484" s="51"/>
      <c r="E484" s="1230"/>
      <c r="F484" s="524"/>
      <c r="G484" s="524"/>
      <c r="H484" s="520"/>
      <c r="I484" s="6"/>
      <c r="J484" s="6"/>
      <c r="K484" s="6"/>
      <c r="L484" s="6"/>
      <c r="M484" s="6"/>
      <c r="N484" s="6"/>
      <c r="O484" s="50"/>
      <c r="P484" s="50"/>
      <c r="Q484" s="50"/>
      <c r="R484" s="50"/>
      <c r="S484" s="50"/>
      <c r="T484" s="50"/>
      <c r="U484" s="50"/>
      <c r="V484" s="50"/>
      <c r="W484" s="50"/>
      <c r="X484" s="50"/>
      <c r="Y484" s="50"/>
      <c r="Z484" s="50"/>
    </row>
    <row r="485" spans="1:26" ht="15.75" customHeight="1">
      <c r="A485" s="70"/>
      <c r="B485" s="6"/>
      <c r="C485" s="1272"/>
      <c r="D485" s="51"/>
      <c r="E485" s="1230"/>
      <c r="F485" s="524"/>
      <c r="G485" s="524"/>
      <c r="H485" s="520"/>
      <c r="I485" s="6"/>
      <c r="J485" s="6"/>
      <c r="K485" s="6"/>
      <c r="L485" s="6"/>
      <c r="M485" s="6"/>
      <c r="N485" s="6"/>
      <c r="O485" s="50"/>
      <c r="P485" s="50"/>
      <c r="Q485" s="50"/>
      <c r="R485" s="50"/>
      <c r="S485" s="50"/>
      <c r="T485" s="50"/>
      <c r="U485" s="50"/>
      <c r="V485" s="50"/>
      <c r="W485" s="50"/>
      <c r="X485" s="50"/>
      <c r="Y485" s="50"/>
      <c r="Z485" s="50"/>
    </row>
    <row r="486" spans="1:26" ht="15.75" customHeight="1">
      <c r="A486" s="70"/>
      <c r="B486" s="6"/>
      <c r="C486" s="1272"/>
      <c r="D486" s="51"/>
      <c r="E486" s="1230"/>
      <c r="F486" s="524"/>
      <c r="G486" s="524"/>
      <c r="H486" s="520"/>
      <c r="I486" s="6"/>
      <c r="J486" s="6"/>
      <c r="K486" s="6"/>
      <c r="L486" s="6"/>
      <c r="M486" s="6"/>
      <c r="N486" s="6"/>
      <c r="O486" s="50"/>
      <c r="P486" s="50"/>
      <c r="Q486" s="50"/>
      <c r="R486" s="50"/>
      <c r="S486" s="50"/>
      <c r="T486" s="50"/>
      <c r="U486" s="50"/>
      <c r="V486" s="50"/>
      <c r="W486" s="50"/>
      <c r="X486" s="50"/>
      <c r="Y486" s="50"/>
      <c r="Z486" s="50"/>
    </row>
    <row r="487" spans="1:26" ht="15.75" customHeight="1">
      <c r="A487" s="70"/>
      <c r="B487" s="6"/>
      <c r="C487" s="1272"/>
      <c r="D487" s="51"/>
      <c r="E487" s="1230"/>
      <c r="F487" s="524"/>
      <c r="G487" s="524"/>
      <c r="H487" s="520"/>
      <c r="I487" s="6"/>
      <c r="J487" s="6"/>
      <c r="K487" s="6"/>
      <c r="L487" s="6"/>
      <c r="M487" s="6"/>
      <c r="N487" s="6"/>
      <c r="O487" s="50"/>
      <c r="P487" s="50"/>
      <c r="Q487" s="50"/>
      <c r="R487" s="50"/>
      <c r="S487" s="50"/>
      <c r="T487" s="50"/>
      <c r="U487" s="50"/>
      <c r="V487" s="50"/>
      <c r="W487" s="50"/>
      <c r="X487" s="50"/>
      <c r="Y487" s="50"/>
      <c r="Z487" s="50"/>
    </row>
    <row r="488" spans="1:26" ht="15.75" customHeight="1">
      <c r="A488" s="70"/>
      <c r="B488" s="6"/>
      <c r="C488" s="1272"/>
      <c r="D488" s="51"/>
      <c r="E488" s="1230"/>
      <c r="F488" s="524"/>
      <c r="G488" s="524"/>
      <c r="H488" s="520"/>
      <c r="I488" s="6"/>
      <c r="J488" s="6"/>
      <c r="K488" s="6"/>
      <c r="L488" s="6"/>
      <c r="M488" s="6"/>
      <c r="N488" s="6"/>
      <c r="O488" s="50"/>
      <c r="P488" s="50"/>
      <c r="Q488" s="50"/>
      <c r="R488" s="50"/>
      <c r="S488" s="50"/>
      <c r="T488" s="50"/>
      <c r="U488" s="50"/>
      <c r="V488" s="50"/>
      <c r="W488" s="50"/>
      <c r="X488" s="50"/>
      <c r="Y488" s="50"/>
      <c r="Z488" s="50"/>
    </row>
    <row r="489" spans="1:26" ht="15.75" customHeight="1">
      <c r="A489" s="70"/>
      <c r="B489" s="6"/>
      <c r="C489" s="1272"/>
      <c r="D489" s="51"/>
      <c r="E489" s="1230"/>
      <c r="F489" s="524"/>
      <c r="G489" s="524"/>
      <c r="H489" s="520"/>
      <c r="I489" s="6"/>
      <c r="J489" s="6"/>
      <c r="K489" s="6"/>
      <c r="L489" s="6"/>
      <c r="M489" s="6"/>
      <c r="N489" s="6"/>
      <c r="O489" s="50"/>
      <c r="P489" s="50"/>
      <c r="Q489" s="50"/>
      <c r="R489" s="50"/>
      <c r="S489" s="50"/>
      <c r="T489" s="50"/>
      <c r="U489" s="50"/>
      <c r="V489" s="50"/>
      <c r="W489" s="50"/>
      <c r="X489" s="50"/>
      <c r="Y489" s="50"/>
      <c r="Z489" s="50"/>
    </row>
    <row r="490" spans="1:26" ht="15.75" customHeight="1">
      <c r="A490" s="70"/>
      <c r="B490" s="6"/>
      <c r="C490" s="1272"/>
      <c r="D490" s="51"/>
      <c r="E490" s="1230"/>
      <c r="F490" s="524"/>
      <c r="G490" s="524"/>
      <c r="H490" s="520"/>
      <c r="I490" s="6"/>
      <c r="J490" s="6"/>
      <c r="K490" s="6"/>
      <c r="L490" s="6"/>
      <c r="M490" s="6"/>
      <c r="N490" s="6"/>
      <c r="O490" s="50"/>
      <c r="P490" s="50"/>
      <c r="Q490" s="50"/>
      <c r="R490" s="50"/>
      <c r="S490" s="50"/>
      <c r="T490" s="50"/>
      <c r="U490" s="50"/>
      <c r="V490" s="50"/>
      <c r="W490" s="50"/>
      <c r="X490" s="50"/>
      <c r="Y490" s="50"/>
      <c r="Z490" s="50"/>
    </row>
    <row r="491" spans="1:26" ht="15.75" customHeight="1">
      <c r="A491" s="70"/>
      <c r="B491" s="6"/>
      <c r="C491" s="1272"/>
      <c r="D491" s="51"/>
      <c r="E491" s="1230"/>
      <c r="F491" s="524"/>
      <c r="G491" s="524"/>
      <c r="H491" s="520"/>
      <c r="I491" s="6"/>
      <c r="J491" s="6"/>
      <c r="K491" s="6"/>
      <c r="L491" s="6"/>
      <c r="M491" s="6"/>
      <c r="N491" s="6"/>
      <c r="O491" s="50"/>
      <c r="P491" s="50"/>
      <c r="Q491" s="50"/>
      <c r="R491" s="50"/>
      <c r="S491" s="50"/>
      <c r="T491" s="50"/>
      <c r="U491" s="50"/>
      <c r="V491" s="50"/>
      <c r="W491" s="50"/>
      <c r="X491" s="50"/>
      <c r="Y491" s="50"/>
      <c r="Z491" s="50"/>
    </row>
    <row r="492" spans="1:26" ht="15.75" customHeight="1">
      <c r="A492" s="70"/>
      <c r="B492" s="6"/>
      <c r="C492" s="1272"/>
      <c r="D492" s="51"/>
      <c r="E492" s="1230"/>
      <c r="F492" s="524"/>
      <c r="G492" s="524"/>
      <c r="H492" s="520"/>
      <c r="I492" s="6"/>
      <c r="J492" s="6"/>
      <c r="K492" s="6"/>
      <c r="L492" s="6"/>
      <c r="M492" s="6"/>
      <c r="N492" s="6"/>
      <c r="O492" s="50"/>
      <c r="P492" s="50"/>
      <c r="Q492" s="50"/>
      <c r="R492" s="50"/>
      <c r="S492" s="50"/>
      <c r="T492" s="50"/>
      <c r="U492" s="50"/>
      <c r="V492" s="50"/>
      <c r="W492" s="50"/>
      <c r="X492" s="50"/>
      <c r="Y492" s="50"/>
      <c r="Z492" s="50"/>
    </row>
    <row r="493" spans="1:26" ht="15.75" customHeight="1">
      <c r="A493" s="70"/>
      <c r="B493" s="6"/>
      <c r="C493" s="1272"/>
      <c r="D493" s="51"/>
      <c r="E493" s="1230"/>
      <c r="F493" s="524"/>
      <c r="G493" s="524"/>
      <c r="H493" s="520"/>
      <c r="I493" s="6"/>
      <c r="J493" s="6"/>
      <c r="K493" s="6"/>
      <c r="L493" s="6"/>
      <c r="M493" s="6"/>
      <c r="N493" s="6"/>
      <c r="O493" s="50"/>
      <c r="P493" s="50"/>
      <c r="Q493" s="50"/>
      <c r="R493" s="50"/>
      <c r="S493" s="50"/>
      <c r="T493" s="50"/>
      <c r="U493" s="50"/>
      <c r="V493" s="50"/>
      <c r="W493" s="50"/>
      <c r="X493" s="50"/>
      <c r="Y493" s="50"/>
      <c r="Z493" s="50"/>
    </row>
    <row r="494" spans="1:26" ht="15.75" customHeight="1">
      <c r="A494" s="70"/>
      <c r="B494" s="6"/>
      <c r="C494" s="1272"/>
      <c r="D494" s="51"/>
      <c r="E494" s="1230"/>
      <c r="F494" s="524"/>
      <c r="G494" s="524"/>
      <c r="H494" s="520"/>
      <c r="I494" s="6"/>
      <c r="J494" s="6"/>
      <c r="K494" s="6"/>
      <c r="L494" s="6"/>
      <c r="M494" s="6"/>
      <c r="N494" s="6"/>
      <c r="O494" s="50"/>
      <c r="P494" s="50"/>
      <c r="Q494" s="50"/>
      <c r="R494" s="50"/>
      <c r="S494" s="50"/>
      <c r="T494" s="50"/>
      <c r="U494" s="50"/>
      <c r="V494" s="50"/>
      <c r="W494" s="50"/>
      <c r="X494" s="50"/>
      <c r="Y494" s="50"/>
      <c r="Z494" s="50"/>
    </row>
    <row r="495" spans="1:26" ht="15.75" customHeight="1">
      <c r="A495" s="70"/>
      <c r="B495" s="6"/>
      <c r="C495" s="1272"/>
      <c r="D495" s="51"/>
      <c r="E495" s="1230"/>
      <c r="F495" s="524"/>
      <c r="G495" s="524"/>
      <c r="H495" s="520"/>
      <c r="I495" s="6"/>
      <c r="J495" s="6"/>
      <c r="K495" s="6"/>
      <c r="L495" s="6"/>
      <c r="M495" s="6"/>
      <c r="N495" s="6"/>
      <c r="O495" s="50"/>
      <c r="P495" s="50"/>
      <c r="Q495" s="50"/>
      <c r="R495" s="50"/>
      <c r="S495" s="50"/>
      <c r="T495" s="50"/>
      <c r="U495" s="50"/>
      <c r="V495" s="50"/>
      <c r="W495" s="50"/>
      <c r="X495" s="50"/>
      <c r="Y495" s="50"/>
      <c r="Z495" s="50"/>
    </row>
    <row r="496" spans="1:26" ht="15.75" customHeight="1">
      <c r="A496" s="70"/>
      <c r="B496" s="6"/>
      <c r="C496" s="1272"/>
      <c r="D496" s="51"/>
      <c r="E496" s="1230"/>
      <c r="F496" s="524"/>
      <c r="G496" s="524"/>
      <c r="H496" s="520"/>
      <c r="I496" s="6"/>
      <c r="J496" s="6"/>
      <c r="K496" s="6"/>
      <c r="L496" s="6"/>
      <c r="M496" s="6"/>
      <c r="N496" s="6"/>
      <c r="O496" s="50"/>
      <c r="P496" s="50"/>
      <c r="Q496" s="50"/>
      <c r="R496" s="50"/>
      <c r="S496" s="50"/>
      <c r="T496" s="50"/>
      <c r="U496" s="50"/>
      <c r="V496" s="50"/>
      <c r="W496" s="50"/>
      <c r="X496" s="50"/>
      <c r="Y496" s="50"/>
      <c r="Z496" s="50"/>
    </row>
    <row r="497" spans="1:26" ht="15.75" customHeight="1">
      <c r="A497" s="70"/>
      <c r="B497" s="6"/>
      <c r="C497" s="1272"/>
      <c r="D497" s="51"/>
      <c r="E497" s="1230"/>
      <c r="F497" s="524"/>
      <c r="G497" s="524"/>
      <c r="H497" s="520"/>
      <c r="I497" s="6"/>
      <c r="J497" s="6"/>
      <c r="K497" s="6"/>
      <c r="L497" s="6"/>
      <c r="M497" s="6"/>
      <c r="N497" s="6"/>
      <c r="O497" s="50"/>
      <c r="P497" s="50"/>
      <c r="Q497" s="50"/>
      <c r="R497" s="50"/>
      <c r="S497" s="50"/>
      <c r="T497" s="50"/>
      <c r="U497" s="50"/>
      <c r="V497" s="50"/>
      <c r="W497" s="50"/>
      <c r="X497" s="50"/>
      <c r="Y497" s="50"/>
      <c r="Z497" s="50"/>
    </row>
    <row r="498" spans="1:26" ht="15.75" customHeight="1">
      <c r="A498" s="70"/>
      <c r="B498" s="6"/>
      <c r="C498" s="1272"/>
      <c r="D498" s="51"/>
      <c r="E498" s="1230"/>
      <c r="F498" s="524"/>
      <c r="G498" s="524"/>
      <c r="H498" s="520"/>
      <c r="I498" s="6"/>
      <c r="J498" s="6"/>
      <c r="K498" s="6"/>
      <c r="L498" s="6"/>
      <c r="M498" s="6"/>
      <c r="N498" s="6"/>
      <c r="O498" s="50"/>
      <c r="P498" s="50"/>
      <c r="Q498" s="50"/>
      <c r="R498" s="50"/>
      <c r="S498" s="50"/>
      <c r="T498" s="50"/>
      <c r="U498" s="50"/>
      <c r="V498" s="50"/>
      <c r="W498" s="50"/>
      <c r="X498" s="50"/>
      <c r="Y498" s="50"/>
      <c r="Z498" s="50"/>
    </row>
    <row r="499" spans="1:26" ht="15.75" customHeight="1">
      <c r="A499" s="70"/>
      <c r="B499" s="6"/>
      <c r="C499" s="1272"/>
      <c r="D499" s="51"/>
      <c r="E499" s="1230"/>
      <c r="F499" s="524"/>
      <c r="G499" s="524"/>
      <c r="H499" s="520"/>
      <c r="I499" s="6"/>
      <c r="J499" s="6"/>
      <c r="K499" s="6"/>
      <c r="L499" s="6"/>
      <c r="M499" s="6"/>
      <c r="N499" s="6"/>
      <c r="O499" s="50"/>
      <c r="P499" s="50"/>
      <c r="Q499" s="50"/>
      <c r="R499" s="50"/>
      <c r="S499" s="50"/>
      <c r="T499" s="50"/>
      <c r="U499" s="50"/>
      <c r="V499" s="50"/>
      <c r="W499" s="50"/>
      <c r="X499" s="50"/>
      <c r="Y499" s="50"/>
      <c r="Z499" s="50"/>
    </row>
    <row r="500" spans="1:26" ht="15.75" customHeight="1">
      <c r="A500" s="70"/>
      <c r="B500" s="6"/>
      <c r="C500" s="1272"/>
      <c r="D500" s="51"/>
      <c r="E500" s="1230"/>
      <c r="F500" s="524"/>
      <c r="G500" s="524"/>
      <c r="H500" s="520"/>
      <c r="I500" s="6"/>
      <c r="J500" s="6"/>
      <c r="K500" s="6"/>
      <c r="L500" s="6"/>
      <c r="M500" s="6"/>
      <c r="N500" s="6"/>
      <c r="O500" s="50"/>
      <c r="P500" s="50"/>
      <c r="Q500" s="50"/>
      <c r="R500" s="50"/>
      <c r="S500" s="50"/>
      <c r="T500" s="50"/>
      <c r="U500" s="50"/>
      <c r="V500" s="50"/>
      <c r="W500" s="50"/>
      <c r="X500" s="50"/>
      <c r="Y500" s="50"/>
      <c r="Z500" s="50"/>
    </row>
    <row r="501" spans="1:26" ht="15.75" customHeight="1">
      <c r="A501" s="70"/>
      <c r="B501" s="6"/>
      <c r="C501" s="1272"/>
      <c r="D501" s="51"/>
      <c r="E501" s="1230"/>
      <c r="F501" s="524"/>
      <c r="G501" s="524"/>
      <c r="H501" s="520"/>
      <c r="I501" s="6"/>
      <c r="J501" s="6"/>
      <c r="K501" s="6"/>
      <c r="L501" s="6"/>
      <c r="M501" s="6"/>
      <c r="N501" s="6"/>
      <c r="O501" s="50"/>
      <c r="P501" s="50"/>
      <c r="Q501" s="50"/>
      <c r="R501" s="50"/>
      <c r="S501" s="50"/>
      <c r="T501" s="50"/>
      <c r="U501" s="50"/>
      <c r="V501" s="50"/>
      <c r="W501" s="50"/>
      <c r="X501" s="50"/>
      <c r="Y501" s="50"/>
      <c r="Z501" s="50"/>
    </row>
    <row r="502" spans="1:26" ht="15.75" customHeight="1">
      <c r="A502" s="70"/>
      <c r="B502" s="6"/>
      <c r="C502" s="1272"/>
      <c r="D502" s="51"/>
      <c r="E502" s="1230"/>
      <c r="F502" s="524"/>
      <c r="G502" s="524"/>
      <c r="H502" s="520"/>
      <c r="I502" s="6"/>
      <c r="J502" s="6"/>
      <c r="K502" s="6"/>
      <c r="L502" s="6"/>
      <c r="M502" s="6"/>
      <c r="N502" s="6"/>
      <c r="O502" s="50"/>
      <c r="P502" s="50"/>
      <c r="Q502" s="50"/>
      <c r="R502" s="50"/>
      <c r="S502" s="50"/>
      <c r="T502" s="50"/>
      <c r="U502" s="50"/>
      <c r="V502" s="50"/>
      <c r="W502" s="50"/>
      <c r="X502" s="50"/>
      <c r="Y502" s="50"/>
      <c r="Z502" s="50"/>
    </row>
    <row r="503" spans="1:26" ht="15.75" customHeight="1">
      <c r="A503" s="70"/>
      <c r="B503" s="6"/>
      <c r="C503" s="1272"/>
      <c r="D503" s="51"/>
      <c r="E503" s="1230"/>
      <c r="F503" s="524"/>
      <c r="G503" s="524"/>
      <c r="H503" s="520"/>
      <c r="I503" s="6"/>
      <c r="J503" s="6"/>
      <c r="K503" s="6"/>
      <c r="L503" s="6"/>
      <c r="M503" s="6"/>
      <c r="N503" s="6"/>
      <c r="O503" s="50"/>
      <c r="P503" s="50"/>
      <c r="Q503" s="50"/>
      <c r="R503" s="50"/>
      <c r="S503" s="50"/>
      <c r="T503" s="50"/>
      <c r="U503" s="50"/>
      <c r="V503" s="50"/>
      <c r="W503" s="50"/>
      <c r="X503" s="50"/>
      <c r="Y503" s="50"/>
      <c r="Z503" s="50"/>
    </row>
    <row r="504" spans="1:26" ht="15.75" customHeight="1">
      <c r="A504" s="70"/>
      <c r="B504" s="6"/>
      <c r="C504" s="1272"/>
      <c r="D504" s="51"/>
      <c r="E504" s="1230"/>
      <c r="F504" s="524"/>
      <c r="G504" s="524"/>
      <c r="H504" s="520"/>
      <c r="I504" s="6"/>
      <c r="J504" s="6"/>
      <c r="K504" s="6"/>
      <c r="L504" s="6"/>
      <c r="M504" s="6"/>
      <c r="N504" s="6"/>
      <c r="O504" s="50"/>
      <c r="P504" s="50"/>
      <c r="Q504" s="50"/>
      <c r="R504" s="50"/>
      <c r="S504" s="50"/>
      <c r="T504" s="50"/>
      <c r="U504" s="50"/>
      <c r="V504" s="50"/>
      <c r="W504" s="50"/>
      <c r="X504" s="50"/>
      <c r="Y504" s="50"/>
      <c r="Z504" s="50"/>
    </row>
    <row r="505" spans="1:26" ht="15.75" customHeight="1">
      <c r="A505" s="70"/>
      <c r="B505" s="6"/>
      <c r="C505" s="1272"/>
      <c r="D505" s="51"/>
      <c r="E505" s="1230"/>
      <c r="F505" s="524"/>
      <c r="G505" s="524"/>
      <c r="H505" s="520"/>
      <c r="I505" s="6"/>
      <c r="J505" s="6"/>
      <c r="K505" s="6"/>
      <c r="L505" s="6"/>
      <c r="M505" s="6"/>
      <c r="N505" s="6"/>
      <c r="O505" s="50"/>
      <c r="P505" s="50"/>
      <c r="Q505" s="50"/>
      <c r="R505" s="50"/>
      <c r="S505" s="50"/>
      <c r="T505" s="50"/>
      <c r="U505" s="50"/>
      <c r="V505" s="50"/>
      <c r="W505" s="50"/>
      <c r="X505" s="50"/>
      <c r="Y505" s="50"/>
      <c r="Z505" s="50"/>
    </row>
    <row r="506" spans="1:26" ht="15.75" customHeight="1">
      <c r="A506" s="70"/>
      <c r="B506" s="6"/>
      <c r="C506" s="1272"/>
      <c r="D506" s="51"/>
      <c r="E506" s="1230"/>
      <c r="F506" s="524"/>
      <c r="G506" s="524"/>
      <c r="H506" s="520"/>
      <c r="I506" s="6"/>
      <c r="J506" s="6"/>
      <c r="K506" s="6"/>
      <c r="L506" s="6"/>
      <c r="M506" s="6"/>
      <c r="N506" s="6"/>
      <c r="O506" s="50"/>
      <c r="P506" s="50"/>
      <c r="Q506" s="50"/>
      <c r="R506" s="50"/>
      <c r="S506" s="50"/>
      <c r="T506" s="50"/>
      <c r="U506" s="50"/>
      <c r="V506" s="50"/>
      <c r="W506" s="50"/>
      <c r="X506" s="50"/>
      <c r="Y506" s="50"/>
      <c r="Z506" s="50"/>
    </row>
    <row r="507" spans="1:26" ht="15.75" customHeight="1">
      <c r="A507" s="70"/>
      <c r="B507" s="6"/>
      <c r="C507" s="1272"/>
      <c r="D507" s="51"/>
      <c r="E507" s="1230"/>
      <c r="F507" s="524"/>
      <c r="G507" s="524"/>
      <c r="H507" s="520"/>
      <c r="I507" s="6"/>
      <c r="J507" s="6"/>
      <c r="K507" s="6"/>
      <c r="L507" s="6"/>
      <c r="M507" s="6"/>
      <c r="N507" s="6"/>
      <c r="O507" s="50"/>
      <c r="P507" s="50"/>
      <c r="Q507" s="50"/>
      <c r="R507" s="50"/>
      <c r="S507" s="50"/>
      <c r="T507" s="50"/>
      <c r="U507" s="50"/>
      <c r="V507" s="50"/>
      <c r="W507" s="50"/>
      <c r="X507" s="50"/>
      <c r="Y507" s="50"/>
      <c r="Z507" s="50"/>
    </row>
    <row r="508" spans="1:26" ht="15.75" customHeight="1">
      <c r="A508" s="70"/>
      <c r="B508" s="6"/>
      <c r="C508" s="1272"/>
      <c r="D508" s="51"/>
      <c r="E508" s="1230"/>
      <c r="F508" s="524"/>
      <c r="G508" s="524"/>
      <c r="H508" s="520"/>
      <c r="I508" s="6"/>
      <c r="J508" s="6"/>
      <c r="K508" s="6"/>
      <c r="L508" s="6"/>
      <c r="M508" s="6"/>
      <c r="N508" s="6"/>
      <c r="O508" s="50"/>
      <c r="P508" s="50"/>
      <c r="Q508" s="50"/>
      <c r="R508" s="50"/>
      <c r="S508" s="50"/>
      <c r="T508" s="50"/>
      <c r="U508" s="50"/>
      <c r="V508" s="50"/>
      <c r="W508" s="50"/>
      <c r="X508" s="50"/>
      <c r="Y508" s="50"/>
      <c r="Z508" s="50"/>
    </row>
    <row r="509" spans="1:26" ht="15.75" customHeight="1">
      <c r="A509" s="70"/>
      <c r="B509" s="6"/>
      <c r="C509" s="1272"/>
      <c r="D509" s="51"/>
      <c r="E509" s="1230"/>
      <c r="F509" s="524"/>
      <c r="G509" s="524"/>
      <c r="H509" s="520"/>
      <c r="I509" s="6"/>
      <c r="J509" s="6"/>
      <c r="K509" s="6"/>
      <c r="L509" s="6"/>
      <c r="M509" s="6"/>
      <c r="N509" s="6"/>
      <c r="O509" s="50"/>
      <c r="P509" s="50"/>
      <c r="Q509" s="50"/>
      <c r="R509" s="50"/>
      <c r="S509" s="50"/>
      <c r="T509" s="50"/>
      <c r="U509" s="50"/>
      <c r="V509" s="50"/>
      <c r="W509" s="50"/>
      <c r="X509" s="50"/>
      <c r="Y509" s="50"/>
      <c r="Z509" s="50"/>
    </row>
    <row r="510" spans="1:26" ht="15.75" customHeight="1">
      <c r="A510" s="70"/>
      <c r="B510" s="6"/>
      <c r="C510" s="1272"/>
      <c r="D510" s="51"/>
      <c r="E510" s="1230"/>
      <c r="F510" s="524"/>
      <c r="G510" s="524"/>
      <c r="H510" s="520"/>
      <c r="I510" s="6"/>
      <c r="J510" s="6"/>
      <c r="K510" s="6"/>
      <c r="L510" s="6"/>
      <c r="M510" s="6"/>
      <c r="N510" s="6"/>
      <c r="O510" s="50"/>
      <c r="P510" s="50"/>
      <c r="Q510" s="50"/>
      <c r="R510" s="50"/>
      <c r="S510" s="50"/>
      <c r="T510" s="50"/>
      <c r="U510" s="50"/>
      <c r="V510" s="50"/>
      <c r="W510" s="50"/>
      <c r="X510" s="50"/>
      <c r="Y510" s="50"/>
      <c r="Z510" s="50"/>
    </row>
    <row r="511" spans="1:26" ht="15.75" customHeight="1">
      <c r="A511" s="70"/>
      <c r="B511" s="6"/>
      <c r="C511" s="1272"/>
      <c r="D511" s="51"/>
      <c r="E511" s="1230"/>
      <c r="F511" s="524"/>
      <c r="G511" s="524"/>
      <c r="H511" s="520"/>
      <c r="I511" s="6"/>
      <c r="J511" s="6"/>
      <c r="K511" s="6"/>
      <c r="L511" s="6"/>
      <c r="M511" s="6"/>
      <c r="N511" s="6"/>
      <c r="O511" s="50"/>
      <c r="P511" s="50"/>
      <c r="Q511" s="50"/>
      <c r="R511" s="50"/>
      <c r="S511" s="50"/>
      <c r="T511" s="50"/>
      <c r="U511" s="50"/>
      <c r="V511" s="50"/>
      <c r="W511" s="50"/>
      <c r="X511" s="50"/>
      <c r="Y511" s="50"/>
      <c r="Z511" s="50"/>
    </row>
    <row r="512" spans="1:26" ht="15.75" customHeight="1">
      <c r="A512" s="70"/>
      <c r="B512" s="6"/>
      <c r="C512" s="1272"/>
      <c r="D512" s="51"/>
      <c r="E512" s="1230"/>
      <c r="F512" s="524"/>
      <c r="G512" s="524"/>
      <c r="H512" s="520"/>
      <c r="I512" s="6"/>
      <c r="J512" s="6"/>
      <c r="K512" s="6"/>
      <c r="L512" s="6"/>
      <c r="M512" s="6"/>
      <c r="N512" s="6"/>
      <c r="O512" s="50"/>
      <c r="P512" s="50"/>
      <c r="Q512" s="50"/>
      <c r="R512" s="50"/>
      <c r="S512" s="50"/>
      <c r="T512" s="50"/>
      <c r="U512" s="50"/>
      <c r="V512" s="50"/>
      <c r="W512" s="50"/>
      <c r="X512" s="50"/>
      <c r="Y512" s="50"/>
      <c r="Z512" s="50"/>
    </row>
    <row r="513" spans="1:26" ht="15.75" customHeight="1">
      <c r="A513" s="70"/>
      <c r="B513" s="6"/>
      <c r="C513" s="1272"/>
      <c r="D513" s="51"/>
      <c r="E513" s="1230"/>
      <c r="F513" s="524"/>
      <c r="G513" s="524"/>
      <c r="H513" s="520"/>
      <c r="I513" s="6"/>
      <c r="J513" s="6"/>
      <c r="K513" s="6"/>
      <c r="L513" s="6"/>
      <c r="M513" s="6"/>
      <c r="N513" s="6"/>
      <c r="O513" s="50"/>
      <c r="P513" s="50"/>
      <c r="Q513" s="50"/>
      <c r="R513" s="50"/>
      <c r="S513" s="50"/>
      <c r="T513" s="50"/>
      <c r="U513" s="50"/>
      <c r="V513" s="50"/>
      <c r="W513" s="50"/>
      <c r="X513" s="50"/>
      <c r="Y513" s="50"/>
      <c r="Z513" s="50"/>
    </row>
    <row r="514" spans="1:26" ht="15.75" customHeight="1">
      <c r="A514" s="70"/>
      <c r="B514" s="6"/>
      <c r="C514" s="1272"/>
      <c r="D514" s="51"/>
      <c r="E514" s="1230"/>
      <c r="F514" s="524"/>
      <c r="G514" s="524"/>
      <c r="H514" s="520"/>
      <c r="I514" s="6"/>
      <c r="J514" s="6"/>
      <c r="K514" s="6"/>
      <c r="L514" s="6"/>
      <c r="M514" s="6"/>
      <c r="N514" s="6"/>
      <c r="O514" s="50"/>
      <c r="P514" s="50"/>
      <c r="Q514" s="50"/>
      <c r="R514" s="50"/>
      <c r="S514" s="50"/>
      <c r="T514" s="50"/>
      <c r="U514" s="50"/>
      <c r="V514" s="50"/>
      <c r="W514" s="50"/>
      <c r="X514" s="50"/>
      <c r="Y514" s="50"/>
      <c r="Z514" s="50"/>
    </row>
    <row r="515" spans="1:26" ht="15.75" customHeight="1">
      <c r="A515" s="70"/>
      <c r="B515" s="6"/>
      <c r="C515" s="1272"/>
      <c r="D515" s="51"/>
      <c r="E515" s="1230"/>
      <c r="F515" s="524"/>
      <c r="G515" s="524"/>
      <c r="H515" s="520"/>
      <c r="I515" s="6"/>
      <c r="J515" s="6"/>
      <c r="K515" s="6"/>
      <c r="L515" s="6"/>
      <c r="M515" s="6"/>
      <c r="N515" s="6"/>
      <c r="O515" s="50"/>
      <c r="P515" s="50"/>
      <c r="Q515" s="50"/>
      <c r="R515" s="50"/>
      <c r="S515" s="50"/>
      <c r="T515" s="50"/>
      <c r="U515" s="50"/>
      <c r="V515" s="50"/>
      <c r="W515" s="50"/>
      <c r="X515" s="50"/>
      <c r="Y515" s="50"/>
      <c r="Z515" s="50"/>
    </row>
    <row r="516" spans="1:26" ht="15.75" customHeight="1">
      <c r="A516" s="70"/>
      <c r="B516" s="6"/>
      <c r="C516" s="1272"/>
      <c r="D516" s="51"/>
      <c r="E516" s="1230"/>
      <c r="F516" s="524"/>
      <c r="G516" s="524"/>
      <c r="H516" s="520"/>
      <c r="I516" s="6"/>
      <c r="J516" s="6"/>
      <c r="K516" s="6"/>
      <c r="L516" s="6"/>
      <c r="M516" s="6"/>
      <c r="N516" s="6"/>
      <c r="O516" s="50"/>
      <c r="P516" s="50"/>
      <c r="Q516" s="50"/>
      <c r="R516" s="50"/>
      <c r="S516" s="50"/>
      <c r="T516" s="50"/>
      <c r="U516" s="50"/>
      <c r="V516" s="50"/>
      <c r="W516" s="50"/>
      <c r="X516" s="50"/>
      <c r="Y516" s="50"/>
      <c r="Z516" s="50"/>
    </row>
    <row r="517" spans="1:26" ht="15.75" customHeight="1">
      <c r="A517" s="70"/>
      <c r="B517" s="6"/>
      <c r="C517" s="1272"/>
      <c r="D517" s="51"/>
      <c r="E517" s="1230"/>
      <c r="F517" s="524"/>
      <c r="G517" s="524"/>
      <c r="H517" s="520"/>
      <c r="I517" s="6"/>
      <c r="J517" s="6"/>
      <c r="K517" s="6"/>
      <c r="L517" s="6"/>
      <c r="M517" s="6"/>
      <c r="N517" s="6"/>
      <c r="O517" s="50"/>
      <c r="P517" s="50"/>
      <c r="Q517" s="50"/>
      <c r="R517" s="50"/>
      <c r="S517" s="50"/>
      <c r="T517" s="50"/>
      <c r="U517" s="50"/>
      <c r="V517" s="50"/>
      <c r="W517" s="50"/>
      <c r="X517" s="50"/>
      <c r="Y517" s="50"/>
      <c r="Z517" s="50"/>
    </row>
    <row r="518" spans="1:26" ht="15.75" customHeight="1">
      <c r="A518" s="70"/>
      <c r="B518" s="6"/>
      <c r="C518" s="1272"/>
      <c r="D518" s="51"/>
      <c r="E518" s="1230"/>
      <c r="F518" s="524"/>
      <c r="G518" s="524"/>
      <c r="H518" s="520"/>
      <c r="I518" s="6"/>
      <c r="J518" s="6"/>
      <c r="K518" s="6"/>
      <c r="L518" s="6"/>
      <c r="M518" s="6"/>
      <c r="N518" s="6"/>
      <c r="O518" s="50"/>
      <c r="P518" s="50"/>
      <c r="Q518" s="50"/>
      <c r="R518" s="50"/>
      <c r="S518" s="50"/>
      <c r="T518" s="50"/>
      <c r="U518" s="50"/>
      <c r="V518" s="50"/>
      <c r="W518" s="50"/>
      <c r="X518" s="50"/>
      <c r="Y518" s="50"/>
      <c r="Z518" s="50"/>
    </row>
    <row r="519" spans="1:26" ht="15.75" customHeight="1">
      <c r="A519" s="70"/>
      <c r="B519" s="6"/>
      <c r="C519" s="1272"/>
      <c r="D519" s="51"/>
      <c r="E519" s="1230"/>
      <c r="F519" s="524"/>
      <c r="G519" s="524"/>
      <c r="H519" s="520"/>
      <c r="I519" s="6"/>
      <c r="J519" s="6"/>
      <c r="K519" s="6"/>
      <c r="L519" s="6"/>
      <c r="M519" s="6"/>
      <c r="N519" s="6"/>
      <c r="O519" s="50"/>
      <c r="P519" s="50"/>
      <c r="Q519" s="50"/>
      <c r="R519" s="50"/>
      <c r="S519" s="50"/>
      <c r="T519" s="50"/>
      <c r="U519" s="50"/>
      <c r="V519" s="50"/>
      <c r="W519" s="50"/>
      <c r="X519" s="50"/>
      <c r="Y519" s="50"/>
      <c r="Z519" s="50"/>
    </row>
    <row r="520" spans="1:26" ht="15.75" customHeight="1">
      <c r="A520" s="70"/>
      <c r="B520" s="6"/>
      <c r="C520" s="1272"/>
      <c r="D520" s="51"/>
      <c r="E520" s="1230"/>
      <c r="F520" s="524"/>
      <c r="G520" s="524"/>
      <c r="H520" s="520"/>
      <c r="I520" s="6"/>
      <c r="J520" s="6"/>
      <c r="K520" s="6"/>
      <c r="L520" s="6"/>
      <c r="M520" s="6"/>
      <c r="N520" s="6"/>
      <c r="O520" s="50"/>
      <c r="P520" s="50"/>
      <c r="Q520" s="50"/>
      <c r="R520" s="50"/>
      <c r="S520" s="50"/>
      <c r="T520" s="50"/>
      <c r="U520" s="50"/>
      <c r="V520" s="50"/>
      <c r="W520" s="50"/>
      <c r="X520" s="50"/>
      <c r="Y520" s="50"/>
      <c r="Z520" s="50"/>
    </row>
    <row r="521" spans="1:26" ht="15.75" customHeight="1">
      <c r="A521" s="70"/>
      <c r="B521" s="6"/>
      <c r="C521" s="1272"/>
      <c r="D521" s="51"/>
      <c r="E521" s="1230"/>
      <c r="F521" s="524"/>
      <c r="G521" s="524"/>
      <c r="H521" s="520"/>
      <c r="I521" s="6"/>
      <c r="J521" s="6"/>
      <c r="K521" s="6"/>
      <c r="L521" s="6"/>
      <c r="M521" s="6"/>
      <c r="N521" s="6"/>
      <c r="O521" s="50"/>
      <c r="P521" s="50"/>
      <c r="Q521" s="50"/>
      <c r="R521" s="50"/>
      <c r="S521" s="50"/>
      <c r="T521" s="50"/>
      <c r="U521" s="50"/>
      <c r="V521" s="50"/>
      <c r="W521" s="50"/>
      <c r="X521" s="50"/>
      <c r="Y521" s="50"/>
      <c r="Z521" s="50"/>
    </row>
    <row r="522" spans="1:26" ht="15.75" customHeight="1">
      <c r="A522" s="70"/>
      <c r="B522" s="6"/>
      <c r="C522" s="1272"/>
      <c r="D522" s="51"/>
      <c r="E522" s="1230"/>
      <c r="F522" s="524"/>
      <c r="G522" s="524"/>
      <c r="H522" s="520"/>
      <c r="I522" s="6"/>
      <c r="J522" s="6"/>
      <c r="K522" s="6"/>
      <c r="L522" s="6"/>
      <c r="M522" s="6"/>
      <c r="N522" s="6"/>
      <c r="O522" s="50"/>
      <c r="P522" s="50"/>
      <c r="Q522" s="50"/>
      <c r="R522" s="50"/>
      <c r="S522" s="50"/>
      <c r="T522" s="50"/>
      <c r="U522" s="50"/>
      <c r="V522" s="50"/>
      <c r="W522" s="50"/>
      <c r="X522" s="50"/>
      <c r="Y522" s="50"/>
      <c r="Z522" s="50"/>
    </row>
    <row r="523" spans="1:26" ht="15.75" customHeight="1">
      <c r="A523" s="70"/>
      <c r="B523" s="6"/>
      <c r="C523" s="1272"/>
      <c r="D523" s="51"/>
      <c r="E523" s="1230"/>
      <c r="F523" s="524"/>
      <c r="G523" s="524"/>
      <c r="H523" s="520"/>
      <c r="I523" s="6"/>
      <c r="J523" s="6"/>
      <c r="K523" s="6"/>
      <c r="L523" s="6"/>
      <c r="M523" s="6"/>
      <c r="N523" s="6"/>
      <c r="O523" s="50"/>
      <c r="P523" s="50"/>
      <c r="Q523" s="50"/>
      <c r="R523" s="50"/>
      <c r="S523" s="50"/>
      <c r="T523" s="50"/>
      <c r="U523" s="50"/>
      <c r="V523" s="50"/>
      <c r="W523" s="50"/>
      <c r="X523" s="50"/>
      <c r="Y523" s="50"/>
      <c r="Z523" s="50"/>
    </row>
    <row r="524" spans="1:26" ht="15.75" customHeight="1">
      <c r="A524" s="70"/>
      <c r="B524" s="6"/>
      <c r="C524" s="1272"/>
      <c r="D524" s="51"/>
      <c r="E524" s="1230"/>
      <c r="F524" s="524"/>
      <c r="G524" s="524"/>
      <c r="H524" s="520"/>
      <c r="I524" s="6"/>
      <c r="J524" s="6"/>
      <c r="K524" s="6"/>
      <c r="L524" s="6"/>
      <c r="M524" s="6"/>
      <c r="N524" s="6"/>
      <c r="O524" s="50"/>
      <c r="P524" s="50"/>
      <c r="Q524" s="50"/>
      <c r="R524" s="50"/>
      <c r="S524" s="50"/>
      <c r="T524" s="50"/>
      <c r="U524" s="50"/>
      <c r="V524" s="50"/>
      <c r="W524" s="50"/>
      <c r="X524" s="50"/>
      <c r="Y524" s="50"/>
      <c r="Z524" s="50"/>
    </row>
    <row r="525" spans="1:26" ht="15.75" customHeight="1">
      <c r="A525" s="70"/>
      <c r="B525" s="6"/>
      <c r="C525" s="1272"/>
      <c r="D525" s="51"/>
      <c r="E525" s="1230"/>
      <c r="F525" s="524"/>
      <c r="G525" s="524"/>
      <c r="H525" s="520"/>
      <c r="I525" s="6"/>
      <c r="J525" s="6"/>
      <c r="K525" s="6"/>
      <c r="L525" s="6"/>
      <c r="M525" s="6"/>
      <c r="N525" s="6"/>
      <c r="O525" s="50"/>
      <c r="P525" s="50"/>
      <c r="Q525" s="50"/>
      <c r="R525" s="50"/>
      <c r="S525" s="50"/>
      <c r="T525" s="50"/>
      <c r="U525" s="50"/>
      <c r="V525" s="50"/>
      <c r="W525" s="50"/>
      <c r="X525" s="50"/>
      <c r="Y525" s="50"/>
      <c r="Z525" s="50"/>
    </row>
    <row r="526" spans="1:26" ht="15.75" customHeight="1">
      <c r="A526" s="70"/>
      <c r="B526" s="6"/>
      <c r="C526" s="1272"/>
      <c r="D526" s="51"/>
      <c r="E526" s="1230"/>
      <c r="F526" s="524"/>
      <c r="G526" s="524"/>
      <c r="H526" s="520"/>
      <c r="I526" s="6"/>
      <c r="J526" s="6"/>
      <c r="K526" s="6"/>
      <c r="L526" s="6"/>
      <c r="M526" s="6"/>
      <c r="N526" s="6"/>
      <c r="O526" s="50"/>
      <c r="P526" s="50"/>
      <c r="Q526" s="50"/>
      <c r="R526" s="50"/>
      <c r="S526" s="50"/>
      <c r="T526" s="50"/>
      <c r="U526" s="50"/>
      <c r="V526" s="50"/>
      <c r="W526" s="50"/>
      <c r="X526" s="50"/>
      <c r="Y526" s="50"/>
      <c r="Z526" s="50"/>
    </row>
    <row r="527" spans="1:26" ht="15.75" customHeight="1">
      <c r="A527" s="70"/>
      <c r="B527" s="6"/>
      <c r="C527" s="1272"/>
      <c r="D527" s="51"/>
      <c r="E527" s="1230"/>
      <c r="F527" s="524"/>
      <c r="G527" s="524"/>
      <c r="H527" s="520"/>
      <c r="I527" s="6"/>
      <c r="J527" s="6"/>
      <c r="K527" s="6"/>
      <c r="L527" s="6"/>
      <c r="M527" s="6"/>
      <c r="N527" s="6"/>
      <c r="O527" s="50"/>
      <c r="P527" s="50"/>
      <c r="Q527" s="50"/>
      <c r="R527" s="50"/>
      <c r="S527" s="50"/>
      <c r="T527" s="50"/>
      <c r="U527" s="50"/>
      <c r="V527" s="50"/>
      <c r="W527" s="50"/>
      <c r="X527" s="50"/>
      <c r="Y527" s="50"/>
      <c r="Z527" s="50"/>
    </row>
    <row r="528" spans="1:26" ht="15.75" customHeight="1">
      <c r="A528" s="70"/>
      <c r="B528" s="6"/>
      <c r="C528" s="1272"/>
      <c r="D528" s="51"/>
      <c r="E528" s="1230"/>
      <c r="F528" s="524"/>
      <c r="G528" s="524"/>
      <c r="H528" s="520"/>
      <c r="I528" s="6"/>
      <c r="J528" s="6"/>
      <c r="K528" s="6"/>
      <c r="L528" s="6"/>
      <c r="M528" s="6"/>
      <c r="N528" s="6"/>
      <c r="O528" s="50"/>
      <c r="P528" s="50"/>
      <c r="Q528" s="50"/>
      <c r="R528" s="50"/>
      <c r="S528" s="50"/>
      <c r="T528" s="50"/>
      <c r="U528" s="50"/>
      <c r="V528" s="50"/>
      <c r="W528" s="50"/>
      <c r="X528" s="50"/>
      <c r="Y528" s="50"/>
      <c r="Z528" s="50"/>
    </row>
    <row r="529" spans="1:26" ht="15.75" customHeight="1">
      <c r="A529" s="70"/>
      <c r="B529" s="6"/>
      <c r="C529" s="1272"/>
      <c r="D529" s="51"/>
      <c r="E529" s="1230"/>
      <c r="F529" s="524"/>
      <c r="G529" s="524"/>
      <c r="H529" s="520"/>
      <c r="I529" s="6"/>
      <c r="J529" s="6"/>
      <c r="K529" s="6"/>
      <c r="L529" s="6"/>
      <c r="M529" s="6"/>
      <c r="N529" s="6"/>
      <c r="O529" s="50"/>
      <c r="P529" s="50"/>
      <c r="Q529" s="50"/>
      <c r="R529" s="50"/>
      <c r="S529" s="50"/>
      <c r="T529" s="50"/>
      <c r="U529" s="50"/>
      <c r="V529" s="50"/>
      <c r="W529" s="50"/>
      <c r="X529" s="50"/>
      <c r="Y529" s="50"/>
      <c r="Z529" s="50"/>
    </row>
    <row r="530" spans="1:26" ht="15.75" customHeight="1">
      <c r="A530" s="70"/>
      <c r="B530" s="6"/>
      <c r="C530" s="1272"/>
      <c r="D530" s="51"/>
      <c r="E530" s="1230"/>
      <c r="F530" s="524"/>
      <c r="G530" s="524"/>
      <c r="H530" s="520"/>
      <c r="I530" s="6"/>
      <c r="J530" s="6"/>
      <c r="K530" s="6"/>
      <c r="L530" s="6"/>
      <c r="M530" s="6"/>
      <c r="N530" s="6"/>
      <c r="O530" s="50"/>
      <c r="P530" s="50"/>
      <c r="Q530" s="50"/>
      <c r="R530" s="50"/>
      <c r="S530" s="50"/>
      <c r="T530" s="50"/>
      <c r="U530" s="50"/>
      <c r="V530" s="50"/>
      <c r="W530" s="50"/>
      <c r="X530" s="50"/>
      <c r="Y530" s="50"/>
      <c r="Z530" s="50"/>
    </row>
    <row r="531" spans="1:26" ht="15.75" customHeight="1">
      <c r="A531" s="70"/>
      <c r="B531" s="6"/>
      <c r="C531" s="1272"/>
      <c r="D531" s="51"/>
      <c r="E531" s="1230"/>
      <c r="F531" s="524"/>
      <c r="G531" s="524"/>
      <c r="H531" s="520"/>
      <c r="I531" s="6"/>
      <c r="J531" s="6"/>
      <c r="K531" s="6"/>
      <c r="L531" s="6"/>
      <c r="M531" s="6"/>
      <c r="N531" s="6"/>
      <c r="O531" s="50"/>
      <c r="P531" s="50"/>
      <c r="Q531" s="50"/>
      <c r="R531" s="50"/>
      <c r="S531" s="50"/>
      <c r="T531" s="50"/>
      <c r="U531" s="50"/>
      <c r="V531" s="50"/>
      <c r="W531" s="50"/>
      <c r="X531" s="50"/>
      <c r="Y531" s="50"/>
      <c r="Z531" s="50"/>
    </row>
    <row r="532" spans="1:26" ht="15.75" customHeight="1">
      <c r="A532" s="70"/>
      <c r="B532" s="6"/>
      <c r="C532" s="1272"/>
      <c r="D532" s="51"/>
      <c r="E532" s="1230"/>
      <c r="F532" s="524"/>
      <c r="G532" s="524"/>
      <c r="H532" s="520"/>
      <c r="I532" s="6"/>
      <c r="J532" s="6"/>
      <c r="K532" s="6"/>
      <c r="L532" s="6"/>
      <c r="M532" s="6"/>
      <c r="N532" s="6"/>
      <c r="O532" s="50"/>
      <c r="P532" s="50"/>
      <c r="Q532" s="50"/>
      <c r="R532" s="50"/>
      <c r="S532" s="50"/>
      <c r="T532" s="50"/>
      <c r="U532" s="50"/>
      <c r="V532" s="50"/>
      <c r="W532" s="50"/>
      <c r="X532" s="50"/>
      <c r="Y532" s="50"/>
      <c r="Z532" s="50"/>
    </row>
    <row r="533" spans="1:26" ht="15.75" customHeight="1">
      <c r="A533" s="70"/>
      <c r="B533" s="6"/>
      <c r="C533" s="1272"/>
      <c r="D533" s="51"/>
      <c r="E533" s="1230"/>
      <c r="F533" s="524"/>
      <c r="G533" s="524"/>
      <c r="H533" s="520"/>
      <c r="I533" s="6"/>
      <c r="J533" s="6"/>
      <c r="K533" s="6"/>
      <c r="L533" s="6"/>
      <c r="M533" s="6"/>
      <c r="N533" s="6"/>
      <c r="O533" s="50"/>
      <c r="P533" s="50"/>
      <c r="Q533" s="50"/>
      <c r="R533" s="50"/>
      <c r="S533" s="50"/>
      <c r="T533" s="50"/>
      <c r="U533" s="50"/>
      <c r="V533" s="50"/>
      <c r="W533" s="50"/>
      <c r="X533" s="50"/>
      <c r="Y533" s="50"/>
      <c r="Z533" s="50"/>
    </row>
    <row r="534" spans="1:26" ht="15.75" customHeight="1">
      <c r="A534" s="70"/>
      <c r="B534" s="6"/>
      <c r="C534" s="1272"/>
      <c r="D534" s="51"/>
      <c r="E534" s="1230"/>
      <c r="F534" s="524"/>
      <c r="G534" s="524"/>
      <c r="H534" s="520"/>
      <c r="I534" s="6"/>
      <c r="J534" s="6"/>
      <c r="K534" s="6"/>
      <c r="L534" s="6"/>
      <c r="M534" s="6"/>
      <c r="N534" s="6"/>
      <c r="O534" s="50"/>
      <c r="P534" s="50"/>
      <c r="Q534" s="50"/>
      <c r="R534" s="50"/>
      <c r="S534" s="50"/>
      <c r="T534" s="50"/>
      <c r="U534" s="50"/>
      <c r="V534" s="50"/>
      <c r="W534" s="50"/>
      <c r="X534" s="50"/>
      <c r="Y534" s="50"/>
      <c r="Z534" s="50"/>
    </row>
    <row r="535" spans="1:26" ht="15.75" customHeight="1">
      <c r="A535" s="70"/>
      <c r="B535" s="6"/>
      <c r="C535" s="1272"/>
      <c r="D535" s="51"/>
      <c r="E535" s="1230"/>
      <c r="F535" s="524"/>
      <c r="G535" s="524"/>
      <c r="H535" s="520"/>
      <c r="I535" s="6"/>
      <c r="J535" s="6"/>
      <c r="K535" s="6"/>
      <c r="L535" s="6"/>
      <c r="M535" s="6"/>
      <c r="N535" s="6"/>
      <c r="O535" s="50"/>
      <c r="P535" s="50"/>
      <c r="Q535" s="50"/>
      <c r="R535" s="50"/>
      <c r="S535" s="50"/>
      <c r="T535" s="50"/>
      <c r="U535" s="50"/>
      <c r="V535" s="50"/>
      <c r="W535" s="50"/>
      <c r="X535" s="50"/>
      <c r="Y535" s="50"/>
      <c r="Z535" s="50"/>
    </row>
    <row r="536" spans="1:26" ht="15.75" customHeight="1">
      <c r="A536" s="70"/>
      <c r="B536" s="6"/>
      <c r="C536" s="1272"/>
      <c r="D536" s="51"/>
      <c r="E536" s="1230"/>
      <c r="F536" s="524"/>
      <c r="G536" s="524"/>
      <c r="H536" s="520"/>
      <c r="I536" s="6"/>
      <c r="J536" s="6"/>
      <c r="K536" s="6"/>
      <c r="L536" s="6"/>
      <c r="M536" s="6"/>
      <c r="N536" s="6"/>
      <c r="O536" s="50"/>
      <c r="P536" s="50"/>
      <c r="Q536" s="50"/>
      <c r="R536" s="50"/>
      <c r="S536" s="50"/>
      <c r="T536" s="50"/>
      <c r="U536" s="50"/>
      <c r="V536" s="50"/>
      <c r="W536" s="50"/>
      <c r="X536" s="50"/>
      <c r="Y536" s="50"/>
      <c r="Z536" s="50"/>
    </row>
    <row r="537" spans="1:26" ht="15.75" customHeight="1">
      <c r="A537" s="70"/>
      <c r="B537" s="6"/>
      <c r="C537" s="1272"/>
      <c r="D537" s="51"/>
      <c r="E537" s="1230"/>
      <c r="F537" s="524"/>
      <c r="G537" s="524"/>
      <c r="H537" s="520"/>
      <c r="I537" s="6"/>
      <c r="J537" s="6"/>
      <c r="K537" s="6"/>
      <c r="L537" s="6"/>
      <c r="M537" s="6"/>
      <c r="N537" s="6"/>
      <c r="O537" s="50"/>
      <c r="P537" s="50"/>
      <c r="Q537" s="50"/>
      <c r="R537" s="50"/>
      <c r="S537" s="50"/>
      <c r="T537" s="50"/>
      <c r="U537" s="50"/>
      <c r="V537" s="50"/>
      <c r="W537" s="50"/>
      <c r="X537" s="50"/>
      <c r="Y537" s="50"/>
      <c r="Z537" s="50"/>
    </row>
    <row r="538" spans="1:26" ht="15.75" customHeight="1">
      <c r="A538" s="70"/>
      <c r="B538" s="6"/>
      <c r="C538" s="1272"/>
      <c r="D538" s="51"/>
      <c r="E538" s="1230"/>
      <c r="F538" s="524"/>
      <c r="G538" s="524"/>
      <c r="H538" s="520"/>
      <c r="I538" s="6"/>
      <c r="J538" s="6"/>
      <c r="K538" s="6"/>
      <c r="L538" s="6"/>
      <c r="M538" s="6"/>
      <c r="N538" s="6"/>
      <c r="O538" s="50"/>
      <c r="P538" s="50"/>
      <c r="Q538" s="50"/>
      <c r="R538" s="50"/>
      <c r="S538" s="50"/>
      <c r="T538" s="50"/>
      <c r="U538" s="50"/>
      <c r="V538" s="50"/>
      <c r="W538" s="50"/>
      <c r="X538" s="50"/>
      <c r="Y538" s="50"/>
      <c r="Z538" s="50"/>
    </row>
    <row r="539" spans="1:26" ht="15.75" customHeight="1">
      <c r="A539" s="70"/>
      <c r="B539" s="6"/>
      <c r="C539" s="1272"/>
      <c r="D539" s="51"/>
      <c r="E539" s="1230"/>
      <c r="F539" s="524"/>
      <c r="G539" s="524"/>
      <c r="H539" s="520"/>
      <c r="I539" s="6"/>
      <c r="J539" s="6"/>
      <c r="K539" s="6"/>
      <c r="L539" s="6"/>
      <c r="M539" s="6"/>
      <c r="N539" s="6"/>
      <c r="O539" s="50"/>
      <c r="P539" s="50"/>
      <c r="Q539" s="50"/>
      <c r="R539" s="50"/>
      <c r="S539" s="50"/>
      <c r="T539" s="50"/>
      <c r="U539" s="50"/>
      <c r="V539" s="50"/>
      <c r="W539" s="50"/>
      <c r="X539" s="50"/>
      <c r="Y539" s="50"/>
      <c r="Z539" s="50"/>
    </row>
    <row r="540" spans="1:26" ht="15.75" customHeight="1">
      <c r="A540" s="70"/>
      <c r="B540" s="6"/>
      <c r="C540" s="1272"/>
      <c r="D540" s="51"/>
      <c r="E540" s="1230"/>
      <c r="F540" s="524"/>
      <c r="G540" s="524"/>
      <c r="H540" s="520"/>
      <c r="I540" s="6"/>
      <c r="J540" s="6"/>
      <c r="K540" s="6"/>
      <c r="L540" s="6"/>
      <c r="M540" s="6"/>
      <c r="N540" s="6"/>
      <c r="O540" s="50"/>
      <c r="P540" s="50"/>
      <c r="Q540" s="50"/>
      <c r="R540" s="50"/>
      <c r="S540" s="50"/>
      <c r="T540" s="50"/>
      <c r="U540" s="50"/>
      <c r="V540" s="50"/>
      <c r="W540" s="50"/>
      <c r="X540" s="50"/>
      <c r="Y540" s="50"/>
      <c r="Z540" s="50"/>
    </row>
    <row r="541" spans="1:26" ht="15.75" customHeight="1">
      <c r="A541" s="70"/>
      <c r="B541" s="6"/>
      <c r="C541" s="1272"/>
      <c r="D541" s="51"/>
      <c r="E541" s="1230"/>
      <c r="F541" s="524"/>
      <c r="G541" s="524"/>
      <c r="H541" s="520"/>
      <c r="I541" s="6"/>
      <c r="J541" s="6"/>
      <c r="K541" s="6"/>
      <c r="L541" s="6"/>
      <c r="M541" s="6"/>
      <c r="N541" s="6"/>
      <c r="O541" s="50"/>
      <c r="P541" s="50"/>
      <c r="Q541" s="50"/>
      <c r="R541" s="50"/>
      <c r="S541" s="50"/>
      <c r="T541" s="50"/>
      <c r="U541" s="50"/>
      <c r="V541" s="50"/>
      <c r="W541" s="50"/>
      <c r="X541" s="50"/>
      <c r="Y541" s="50"/>
      <c r="Z541" s="50"/>
    </row>
    <row r="542" spans="1:26" ht="15.75" customHeight="1">
      <c r="A542" s="70"/>
      <c r="B542" s="6"/>
      <c r="C542" s="1272"/>
      <c r="D542" s="51"/>
      <c r="E542" s="1230"/>
      <c r="F542" s="524"/>
      <c r="G542" s="524"/>
      <c r="H542" s="520"/>
      <c r="I542" s="6"/>
      <c r="J542" s="6"/>
      <c r="K542" s="6"/>
      <c r="L542" s="6"/>
      <c r="M542" s="6"/>
      <c r="N542" s="6"/>
      <c r="O542" s="50"/>
      <c r="P542" s="50"/>
      <c r="Q542" s="50"/>
      <c r="R542" s="50"/>
      <c r="S542" s="50"/>
      <c r="T542" s="50"/>
      <c r="U542" s="50"/>
      <c r="V542" s="50"/>
      <c r="W542" s="50"/>
      <c r="X542" s="50"/>
      <c r="Y542" s="50"/>
      <c r="Z542" s="50"/>
    </row>
    <row r="543" spans="1:26" ht="15.75" customHeight="1">
      <c r="A543" s="70"/>
      <c r="B543" s="6"/>
      <c r="C543" s="1272"/>
      <c r="D543" s="51"/>
      <c r="E543" s="1230"/>
      <c r="F543" s="524"/>
      <c r="G543" s="524"/>
      <c r="H543" s="520"/>
      <c r="I543" s="6"/>
      <c r="J543" s="6"/>
      <c r="K543" s="6"/>
      <c r="L543" s="6"/>
      <c r="M543" s="6"/>
      <c r="N543" s="6"/>
      <c r="O543" s="50"/>
      <c r="P543" s="50"/>
      <c r="Q543" s="50"/>
      <c r="R543" s="50"/>
      <c r="S543" s="50"/>
      <c r="T543" s="50"/>
      <c r="U543" s="50"/>
      <c r="V543" s="50"/>
      <c r="W543" s="50"/>
      <c r="X543" s="50"/>
      <c r="Y543" s="50"/>
      <c r="Z543" s="50"/>
    </row>
    <row r="544" spans="1:26" ht="15.75" customHeight="1">
      <c r="A544" s="70"/>
      <c r="B544" s="6"/>
      <c r="C544" s="1272"/>
      <c r="D544" s="51"/>
      <c r="E544" s="1230"/>
      <c r="F544" s="524"/>
      <c r="G544" s="524"/>
      <c r="H544" s="520"/>
      <c r="I544" s="6"/>
      <c r="J544" s="6"/>
      <c r="K544" s="6"/>
      <c r="L544" s="6"/>
      <c r="M544" s="6"/>
      <c r="N544" s="6"/>
      <c r="O544" s="50"/>
      <c r="P544" s="50"/>
      <c r="Q544" s="50"/>
      <c r="R544" s="50"/>
      <c r="S544" s="50"/>
      <c r="T544" s="50"/>
      <c r="U544" s="50"/>
      <c r="V544" s="50"/>
      <c r="W544" s="50"/>
      <c r="X544" s="50"/>
      <c r="Y544" s="50"/>
      <c r="Z544" s="50"/>
    </row>
    <row r="545" spans="1:26" ht="15.75" customHeight="1">
      <c r="A545" s="70"/>
      <c r="B545" s="6"/>
      <c r="C545" s="1272"/>
      <c r="D545" s="51"/>
      <c r="E545" s="1230"/>
      <c r="F545" s="524"/>
      <c r="G545" s="524"/>
      <c r="H545" s="520"/>
      <c r="I545" s="6"/>
      <c r="J545" s="6"/>
      <c r="K545" s="6"/>
      <c r="L545" s="6"/>
      <c r="M545" s="6"/>
      <c r="N545" s="6"/>
      <c r="O545" s="50"/>
      <c r="P545" s="50"/>
      <c r="Q545" s="50"/>
      <c r="R545" s="50"/>
      <c r="S545" s="50"/>
      <c r="T545" s="50"/>
      <c r="U545" s="50"/>
      <c r="V545" s="50"/>
      <c r="W545" s="50"/>
      <c r="X545" s="50"/>
      <c r="Y545" s="50"/>
      <c r="Z545" s="50"/>
    </row>
    <row r="546" spans="1:26" ht="15.75" customHeight="1">
      <c r="A546" s="70"/>
      <c r="B546" s="6"/>
      <c r="C546" s="1272"/>
      <c r="D546" s="51"/>
      <c r="E546" s="1230"/>
      <c r="F546" s="524"/>
      <c r="G546" s="524"/>
      <c r="H546" s="520"/>
      <c r="I546" s="6"/>
      <c r="J546" s="6"/>
      <c r="K546" s="6"/>
      <c r="L546" s="6"/>
      <c r="M546" s="6"/>
      <c r="N546" s="6"/>
      <c r="O546" s="50"/>
      <c r="P546" s="50"/>
      <c r="Q546" s="50"/>
      <c r="R546" s="50"/>
      <c r="S546" s="50"/>
      <c r="T546" s="50"/>
      <c r="U546" s="50"/>
      <c r="V546" s="50"/>
      <c r="W546" s="50"/>
      <c r="X546" s="50"/>
      <c r="Y546" s="50"/>
      <c r="Z546" s="50"/>
    </row>
    <row r="547" spans="1:26" ht="15.75" customHeight="1">
      <c r="A547" s="70"/>
      <c r="B547" s="6"/>
      <c r="C547" s="1272"/>
      <c r="D547" s="51"/>
      <c r="E547" s="1230"/>
      <c r="F547" s="524"/>
      <c r="G547" s="524"/>
      <c r="H547" s="520"/>
      <c r="I547" s="6"/>
      <c r="J547" s="6"/>
      <c r="K547" s="6"/>
      <c r="L547" s="6"/>
      <c r="M547" s="6"/>
      <c r="N547" s="6"/>
      <c r="O547" s="50"/>
      <c r="P547" s="50"/>
      <c r="Q547" s="50"/>
      <c r="R547" s="50"/>
      <c r="S547" s="50"/>
      <c r="T547" s="50"/>
      <c r="U547" s="50"/>
      <c r="V547" s="50"/>
      <c r="W547" s="50"/>
      <c r="X547" s="50"/>
      <c r="Y547" s="50"/>
      <c r="Z547" s="50"/>
    </row>
    <row r="548" spans="1:26" ht="15.75" customHeight="1">
      <c r="A548" s="70"/>
      <c r="B548" s="6"/>
      <c r="C548" s="1272"/>
      <c r="D548" s="51"/>
      <c r="E548" s="1230"/>
      <c r="F548" s="524"/>
      <c r="G548" s="524"/>
      <c r="H548" s="520"/>
      <c r="I548" s="6"/>
      <c r="J548" s="6"/>
      <c r="K548" s="6"/>
      <c r="L548" s="6"/>
      <c r="M548" s="6"/>
      <c r="N548" s="6"/>
      <c r="O548" s="50"/>
      <c r="P548" s="50"/>
      <c r="Q548" s="50"/>
      <c r="R548" s="50"/>
      <c r="S548" s="50"/>
      <c r="T548" s="50"/>
      <c r="U548" s="50"/>
      <c r="V548" s="50"/>
      <c r="W548" s="50"/>
      <c r="X548" s="50"/>
      <c r="Y548" s="50"/>
      <c r="Z548" s="50"/>
    </row>
    <row r="549" spans="1:26" ht="15.75" customHeight="1">
      <c r="A549" s="70"/>
      <c r="B549" s="6"/>
      <c r="C549" s="1272"/>
      <c r="D549" s="51"/>
      <c r="E549" s="1230"/>
      <c r="F549" s="524"/>
      <c r="G549" s="524"/>
      <c r="H549" s="520"/>
      <c r="I549" s="6"/>
      <c r="J549" s="6"/>
      <c r="K549" s="6"/>
      <c r="L549" s="6"/>
      <c r="M549" s="6"/>
      <c r="N549" s="6"/>
      <c r="O549" s="50"/>
      <c r="P549" s="50"/>
      <c r="Q549" s="50"/>
      <c r="R549" s="50"/>
      <c r="S549" s="50"/>
      <c r="T549" s="50"/>
      <c r="U549" s="50"/>
      <c r="V549" s="50"/>
      <c r="W549" s="50"/>
      <c r="X549" s="50"/>
      <c r="Y549" s="50"/>
      <c r="Z549" s="50"/>
    </row>
    <row r="550" spans="1:26" ht="15.75" customHeight="1">
      <c r="A550" s="70"/>
      <c r="B550" s="6"/>
      <c r="C550" s="1272"/>
      <c r="D550" s="51"/>
      <c r="E550" s="1230"/>
      <c r="F550" s="524"/>
      <c r="G550" s="524"/>
      <c r="H550" s="520"/>
      <c r="I550" s="6"/>
      <c r="J550" s="6"/>
      <c r="K550" s="6"/>
      <c r="L550" s="6"/>
      <c r="M550" s="6"/>
      <c r="N550" s="6"/>
      <c r="O550" s="50"/>
      <c r="P550" s="50"/>
      <c r="Q550" s="50"/>
      <c r="R550" s="50"/>
      <c r="S550" s="50"/>
      <c r="T550" s="50"/>
      <c r="U550" s="50"/>
      <c r="V550" s="50"/>
      <c r="W550" s="50"/>
      <c r="X550" s="50"/>
      <c r="Y550" s="50"/>
      <c r="Z550" s="50"/>
    </row>
    <row r="551" spans="1:26" ht="15.75" customHeight="1">
      <c r="A551" s="70"/>
      <c r="B551" s="6"/>
      <c r="C551" s="1272"/>
      <c r="D551" s="51"/>
      <c r="E551" s="1230"/>
      <c r="F551" s="524"/>
      <c r="G551" s="524"/>
      <c r="H551" s="520"/>
      <c r="I551" s="6"/>
      <c r="J551" s="6"/>
      <c r="K551" s="6"/>
      <c r="L551" s="6"/>
      <c r="M551" s="6"/>
      <c r="N551" s="6"/>
      <c r="O551" s="50"/>
      <c r="P551" s="50"/>
      <c r="Q551" s="50"/>
      <c r="R551" s="50"/>
      <c r="S551" s="50"/>
      <c r="T551" s="50"/>
      <c r="U551" s="50"/>
      <c r="V551" s="50"/>
      <c r="W551" s="50"/>
      <c r="X551" s="50"/>
      <c r="Y551" s="50"/>
      <c r="Z551" s="50"/>
    </row>
    <row r="552" spans="1:26" ht="15.75" customHeight="1">
      <c r="A552" s="70"/>
      <c r="B552" s="6"/>
      <c r="C552" s="1272"/>
      <c r="D552" s="51"/>
      <c r="E552" s="1230"/>
      <c r="F552" s="524"/>
      <c r="G552" s="524"/>
      <c r="H552" s="520"/>
      <c r="I552" s="6"/>
      <c r="J552" s="6"/>
      <c r="K552" s="6"/>
      <c r="L552" s="6"/>
      <c r="M552" s="6"/>
      <c r="N552" s="6"/>
      <c r="O552" s="50"/>
      <c r="P552" s="50"/>
      <c r="Q552" s="50"/>
      <c r="R552" s="50"/>
      <c r="S552" s="50"/>
      <c r="T552" s="50"/>
      <c r="U552" s="50"/>
      <c r="V552" s="50"/>
      <c r="W552" s="50"/>
      <c r="X552" s="50"/>
      <c r="Y552" s="50"/>
      <c r="Z552" s="50"/>
    </row>
    <row r="553" spans="1:26" ht="15.75" customHeight="1">
      <c r="A553" s="70"/>
      <c r="B553" s="6"/>
      <c r="C553" s="1272"/>
      <c r="D553" s="51"/>
      <c r="E553" s="1230"/>
      <c r="F553" s="524"/>
      <c r="G553" s="524"/>
      <c r="H553" s="520"/>
      <c r="I553" s="6"/>
      <c r="J553" s="6"/>
      <c r="K553" s="6"/>
      <c r="L553" s="6"/>
      <c r="M553" s="6"/>
      <c r="N553" s="6"/>
      <c r="O553" s="50"/>
      <c r="P553" s="50"/>
      <c r="Q553" s="50"/>
      <c r="R553" s="50"/>
      <c r="S553" s="50"/>
      <c r="T553" s="50"/>
      <c r="U553" s="50"/>
      <c r="V553" s="50"/>
      <c r="W553" s="50"/>
      <c r="X553" s="50"/>
      <c r="Y553" s="50"/>
      <c r="Z553" s="50"/>
    </row>
    <row r="554" spans="1:26" ht="15.75" customHeight="1">
      <c r="A554" s="70"/>
      <c r="B554" s="6"/>
      <c r="C554" s="1272"/>
      <c r="D554" s="51"/>
      <c r="E554" s="1230"/>
      <c r="F554" s="524"/>
      <c r="G554" s="524"/>
      <c r="H554" s="520"/>
      <c r="I554" s="6"/>
      <c r="J554" s="6"/>
      <c r="K554" s="6"/>
      <c r="L554" s="6"/>
      <c r="M554" s="6"/>
      <c r="N554" s="6"/>
      <c r="O554" s="50"/>
      <c r="P554" s="50"/>
      <c r="Q554" s="50"/>
      <c r="R554" s="50"/>
      <c r="S554" s="50"/>
      <c r="T554" s="50"/>
      <c r="U554" s="50"/>
      <c r="V554" s="50"/>
      <c r="W554" s="50"/>
      <c r="X554" s="50"/>
      <c r="Y554" s="50"/>
      <c r="Z554" s="50"/>
    </row>
    <row r="555" spans="1:26" ht="15.75" customHeight="1">
      <c r="A555" s="70"/>
      <c r="B555" s="6"/>
      <c r="C555" s="1272"/>
      <c r="D555" s="51"/>
      <c r="E555" s="1230"/>
      <c r="F555" s="524"/>
      <c r="G555" s="524"/>
      <c r="H555" s="520"/>
      <c r="I555" s="6"/>
      <c r="J555" s="6"/>
      <c r="K555" s="6"/>
      <c r="L555" s="6"/>
      <c r="M555" s="6"/>
      <c r="N555" s="6"/>
      <c r="O555" s="50"/>
      <c r="P555" s="50"/>
      <c r="Q555" s="50"/>
      <c r="R555" s="50"/>
      <c r="S555" s="50"/>
      <c r="T555" s="50"/>
      <c r="U555" s="50"/>
      <c r="V555" s="50"/>
      <c r="W555" s="50"/>
      <c r="X555" s="50"/>
      <c r="Y555" s="50"/>
      <c r="Z555" s="50"/>
    </row>
    <row r="556" spans="1:26" ht="15.75" customHeight="1">
      <c r="A556" s="70"/>
      <c r="B556" s="6"/>
      <c r="C556" s="1272"/>
      <c r="D556" s="51"/>
      <c r="E556" s="1230"/>
      <c r="F556" s="524"/>
      <c r="G556" s="524"/>
      <c r="H556" s="520"/>
      <c r="I556" s="6"/>
      <c r="J556" s="6"/>
      <c r="K556" s="6"/>
      <c r="L556" s="6"/>
      <c r="M556" s="6"/>
      <c r="N556" s="6"/>
      <c r="O556" s="50"/>
      <c r="P556" s="50"/>
      <c r="Q556" s="50"/>
      <c r="R556" s="50"/>
      <c r="S556" s="50"/>
      <c r="T556" s="50"/>
      <c r="U556" s="50"/>
      <c r="V556" s="50"/>
      <c r="W556" s="50"/>
      <c r="X556" s="50"/>
      <c r="Y556" s="50"/>
      <c r="Z556" s="50"/>
    </row>
    <row r="557" spans="1:26" ht="15.75" customHeight="1">
      <c r="A557" s="70"/>
      <c r="B557" s="6"/>
      <c r="C557" s="1272"/>
      <c r="D557" s="51"/>
      <c r="E557" s="1230"/>
      <c r="F557" s="524"/>
      <c r="G557" s="524"/>
      <c r="H557" s="520"/>
      <c r="I557" s="6"/>
      <c r="J557" s="6"/>
      <c r="K557" s="6"/>
      <c r="L557" s="6"/>
      <c r="M557" s="6"/>
      <c r="N557" s="6"/>
      <c r="O557" s="50"/>
      <c r="P557" s="50"/>
      <c r="Q557" s="50"/>
      <c r="R557" s="50"/>
      <c r="S557" s="50"/>
      <c r="T557" s="50"/>
      <c r="U557" s="50"/>
      <c r="V557" s="50"/>
      <c r="W557" s="50"/>
      <c r="X557" s="50"/>
      <c r="Y557" s="50"/>
      <c r="Z557" s="50"/>
    </row>
    <row r="558" spans="1:26" ht="15.75" customHeight="1">
      <c r="A558" s="70"/>
      <c r="B558" s="6"/>
      <c r="C558" s="1272"/>
      <c r="D558" s="51"/>
      <c r="E558" s="1230"/>
      <c r="F558" s="524"/>
      <c r="G558" s="524"/>
      <c r="H558" s="520"/>
      <c r="I558" s="6"/>
      <c r="J558" s="6"/>
      <c r="K558" s="6"/>
      <c r="L558" s="6"/>
      <c r="M558" s="6"/>
      <c r="N558" s="6"/>
      <c r="O558" s="50"/>
      <c r="P558" s="50"/>
      <c r="Q558" s="50"/>
      <c r="R558" s="50"/>
      <c r="S558" s="50"/>
      <c r="T558" s="50"/>
      <c r="U558" s="50"/>
      <c r="V558" s="50"/>
      <c r="W558" s="50"/>
      <c r="X558" s="50"/>
      <c r="Y558" s="50"/>
      <c r="Z558" s="50"/>
    </row>
    <row r="559" spans="1:26" ht="15.75" customHeight="1">
      <c r="A559" s="70"/>
      <c r="B559" s="6"/>
      <c r="C559" s="1272"/>
      <c r="D559" s="51"/>
      <c r="E559" s="1230"/>
      <c r="F559" s="524"/>
      <c r="G559" s="524"/>
      <c r="H559" s="520"/>
      <c r="I559" s="6"/>
      <c r="J559" s="6"/>
      <c r="K559" s="6"/>
      <c r="L559" s="6"/>
      <c r="M559" s="6"/>
      <c r="N559" s="6"/>
      <c r="O559" s="50"/>
      <c r="P559" s="50"/>
      <c r="Q559" s="50"/>
      <c r="R559" s="50"/>
      <c r="S559" s="50"/>
      <c r="T559" s="50"/>
      <c r="U559" s="50"/>
      <c r="V559" s="50"/>
      <c r="W559" s="50"/>
      <c r="X559" s="50"/>
      <c r="Y559" s="50"/>
      <c r="Z559" s="50"/>
    </row>
    <row r="560" spans="1:26" ht="15.75" customHeight="1">
      <c r="A560" s="70"/>
      <c r="B560" s="6"/>
      <c r="C560" s="1272"/>
      <c r="D560" s="51"/>
      <c r="E560" s="1230"/>
      <c r="F560" s="524"/>
      <c r="G560" s="524"/>
      <c r="H560" s="520"/>
      <c r="I560" s="6"/>
      <c r="J560" s="6"/>
      <c r="K560" s="6"/>
      <c r="L560" s="6"/>
      <c r="M560" s="6"/>
      <c r="N560" s="6"/>
      <c r="O560" s="50"/>
      <c r="P560" s="50"/>
      <c r="Q560" s="50"/>
      <c r="R560" s="50"/>
      <c r="S560" s="50"/>
      <c r="T560" s="50"/>
      <c r="U560" s="50"/>
      <c r="V560" s="50"/>
      <c r="W560" s="50"/>
      <c r="X560" s="50"/>
      <c r="Y560" s="50"/>
      <c r="Z560" s="50"/>
    </row>
    <row r="561" spans="1:26" ht="15.75" customHeight="1">
      <c r="A561" s="70"/>
      <c r="B561" s="6"/>
      <c r="C561" s="1272"/>
      <c r="D561" s="51"/>
      <c r="E561" s="1230"/>
      <c r="F561" s="524"/>
      <c r="G561" s="524"/>
      <c r="H561" s="520"/>
      <c r="I561" s="6"/>
      <c r="J561" s="6"/>
      <c r="K561" s="6"/>
      <c r="L561" s="6"/>
      <c r="M561" s="6"/>
      <c r="N561" s="6"/>
      <c r="O561" s="50"/>
      <c r="P561" s="50"/>
      <c r="Q561" s="50"/>
      <c r="R561" s="50"/>
      <c r="S561" s="50"/>
      <c r="T561" s="50"/>
      <c r="U561" s="50"/>
      <c r="V561" s="50"/>
      <c r="W561" s="50"/>
      <c r="X561" s="50"/>
      <c r="Y561" s="50"/>
      <c r="Z561" s="50"/>
    </row>
    <row r="562" spans="1:26" ht="15.75" customHeight="1">
      <c r="A562" s="70"/>
      <c r="B562" s="6"/>
      <c r="C562" s="1272"/>
      <c r="D562" s="51"/>
      <c r="E562" s="1230"/>
      <c r="F562" s="524"/>
      <c r="G562" s="524"/>
      <c r="H562" s="520"/>
      <c r="I562" s="6"/>
      <c r="J562" s="6"/>
      <c r="K562" s="6"/>
      <c r="L562" s="6"/>
      <c r="M562" s="6"/>
      <c r="N562" s="6"/>
      <c r="O562" s="50"/>
      <c r="P562" s="50"/>
      <c r="Q562" s="50"/>
      <c r="R562" s="50"/>
      <c r="S562" s="50"/>
      <c r="T562" s="50"/>
      <c r="U562" s="50"/>
      <c r="V562" s="50"/>
      <c r="W562" s="50"/>
      <c r="X562" s="50"/>
      <c r="Y562" s="50"/>
      <c r="Z562" s="50"/>
    </row>
    <row r="563" spans="1:26" ht="15.75" customHeight="1">
      <c r="A563" s="70"/>
      <c r="B563" s="6"/>
      <c r="C563" s="1272"/>
      <c r="D563" s="51"/>
      <c r="E563" s="1230"/>
      <c r="F563" s="524"/>
      <c r="G563" s="524"/>
      <c r="H563" s="520"/>
      <c r="I563" s="6"/>
      <c r="J563" s="6"/>
      <c r="K563" s="6"/>
      <c r="L563" s="6"/>
      <c r="M563" s="6"/>
      <c r="N563" s="6"/>
      <c r="O563" s="50"/>
      <c r="P563" s="50"/>
      <c r="Q563" s="50"/>
      <c r="R563" s="50"/>
      <c r="S563" s="50"/>
      <c r="T563" s="50"/>
      <c r="U563" s="50"/>
      <c r="V563" s="50"/>
      <c r="W563" s="50"/>
      <c r="X563" s="50"/>
      <c r="Y563" s="50"/>
      <c r="Z563" s="50"/>
    </row>
    <row r="564" spans="1:26" ht="15.75" customHeight="1">
      <c r="A564" s="70"/>
      <c r="B564" s="6"/>
      <c r="C564" s="1272"/>
      <c r="D564" s="51"/>
      <c r="E564" s="1230"/>
      <c r="F564" s="524"/>
      <c r="G564" s="524"/>
      <c r="H564" s="520"/>
      <c r="I564" s="6"/>
      <c r="J564" s="6"/>
      <c r="K564" s="6"/>
      <c r="L564" s="6"/>
      <c r="M564" s="6"/>
      <c r="N564" s="6"/>
      <c r="O564" s="50"/>
      <c r="P564" s="50"/>
      <c r="Q564" s="50"/>
      <c r="R564" s="50"/>
      <c r="S564" s="50"/>
      <c r="T564" s="50"/>
      <c r="U564" s="50"/>
      <c r="V564" s="50"/>
      <c r="W564" s="50"/>
      <c r="X564" s="50"/>
      <c r="Y564" s="50"/>
      <c r="Z564" s="50"/>
    </row>
    <row r="565" spans="1:26" ht="15.75" customHeight="1">
      <c r="A565" s="70"/>
      <c r="B565" s="6"/>
      <c r="C565" s="1272"/>
      <c r="D565" s="51"/>
      <c r="E565" s="1230"/>
      <c r="F565" s="524"/>
      <c r="G565" s="524"/>
      <c r="H565" s="520"/>
      <c r="I565" s="6"/>
      <c r="J565" s="6"/>
      <c r="K565" s="6"/>
      <c r="L565" s="6"/>
      <c r="M565" s="6"/>
      <c r="N565" s="6"/>
      <c r="O565" s="50"/>
      <c r="P565" s="50"/>
      <c r="Q565" s="50"/>
      <c r="R565" s="50"/>
      <c r="S565" s="50"/>
      <c r="T565" s="50"/>
      <c r="U565" s="50"/>
      <c r="V565" s="50"/>
      <c r="W565" s="50"/>
      <c r="X565" s="50"/>
      <c r="Y565" s="50"/>
      <c r="Z565" s="50"/>
    </row>
    <row r="566" spans="1:26" ht="15.75" customHeight="1">
      <c r="A566" s="70"/>
      <c r="B566" s="6"/>
      <c r="C566" s="1272"/>
      <c r="D566" s="51"/>
      <c r="E566" s="1230"/>
      <c r="F566" s="524"/>
      <c r="G566" s="524"/>
      <c r="H566" s="520"/>
      <c r="I566" s="6"/>
      <c r="J566" s="6"/>
      <c r="K566" s="6"/>
      <c r="L566" s="6"/>
      <c r="M566" s="6"/>
      <c r="N566" s="6"/>
      <c r="O566" s="50"/>
      <c r="P566" s="50"/>
      <c r="Q566" s="50"/>
      <c r="R566" s="50"/>
      <c r="S566" s="50"/>
      <c r="T566" s="50"/>
      <c r="U566" s="50"/>
      <c r="V566" s="50"/>
      <c r="W566" s="50"/>
      <c r="X566" s="50"/>
      <c r="Y566" s="50"/>
      <c r="Z566" s="50"/>
    </row>
    <row r="567" spans="1:26" ht="15.75" customHeight="1">
      <c r="A567" s="70"/>
      <c r="B567" s="6"/>
      <c r="C567" s="1272"/>
      <c r="D567" s="51"/>
      <c r="E567" s="1230"/>
      <c r="F567" s="524"/>
      <c r="G567" s="524"/>
      <c r="H567" s="520"/>
      <c r="I567" s="6"/>
      <c r="J567" s="6"/>
      <c r="K567" s="6"/>
      <c r="L567" s="6"/>
      <c r="M567" s="6"/>
      <c r="N567" s="6"/>
      <c r="O567" s="50"/>
      <c r="P567" s="50"/>
      <c r="Q567" s="50"/>
      <c r="R567" s="50"/>
      <c r="S567" s="50"/>
      <c r="T567" s="50"/>
      <c r="U567" s="50"/>
      <c r="V567" s="50"/>
      <c r="W567" s="50"/>
      <c r="X567" s="50"/>
      <c r="Y567" s="50"/>
      <c r="Z567" s="50"/>
    </row>
    <row r="568" spans="1:26" ht="15.75" customHeight="1">
      <c r="A568" s="70"/>
      <c r="B568" s="6"/>
      <c r="C568" s="1272"/>
      <c r="D568" s="51"/>
      <c r="E568" s="1230"/>
      <c r="F568" s="524"/>
      <c r="G568" s="524"/>
      <c r="H568" s="520"/>
      <c r="I568" s="6"/>
      <c r="J568" s="6"/>
      <c r="K568" s="6"/>
      <c r="L568" s="6"/>
      <c r="M568" s="6"/>
      <c r="N568" s="6"/>
      <c r="O568" s="50"/>
      <c r="P568" s="50"/>
      <c r="Q568" s="50"/>
      <c r="R568" s="50"/>
      <c r="S568" s="50"/>
      <c r="T568" s="50"/>
      <c r="U568" s="50"/>
      <c r="V568" s="50"/>
      <c r="W568" s="50"/>
      <c r="X568" s="50"/>
      <c r="Y568" s="50"/>
      <c r="Z568" s="50"/>
    </row>
    <row r="569" spans="1:26" ht="15.75" customHeight="1">
      <c r="A569" s="70"/>
      <c r="B569" s="6"/>
      <c r="C569" s="1272"/>
      <c r="D569" s="51"/>
      <c r="E569" s="1230"/>
      <c r="F569" s="524"/>
      <c r="G569" s="524"/>
      <c r="H569" s="520"/>
      <c r="I569" s="6"/>
      <c r="J569" s="6"/>
      <c r="K569" s="6"/>
      <c r="L569" s="6"/>
      <c r="M569" s="6"/>
      <c r="N569" s="6"/>
      <c r="O569" s="50"/>
      <c r="P569" s="50"/>
      <c r="Q569" s="50"/>
      <c r="R569" s="50"/>
      <c r="S569" s="50"/>
      <c r="T569" s="50"/>
      <c r="U569" s="50"/>
      <c r="V569" s="50"/>
      <c r="W569" s="50"/>
      <c r="X569" s="50"/>
      <c r="Y569" s="50"/>
      <c r="Z569" s="50"/>
    </row>
    <row r="570" spans="1:26" ht="15.75" customHeight="1">
      <c r="A570" s="70"/>
      <c r="B570" s="6"/>
      <c r="C570" s="1272"/>
      <c r="D570" s="51"/>
      <c r="E570" s="1230"/>
      <c r="F570" s="524"/>
      <c r="G570" s="524"/>
      <c r="H570" s="520"/>
      <c r="I570" s="6"/>
      <c r="J570" s="6"/>
      <c r="K570" s="6"/>
      <c r="L570" s="6"/>
      <c r="M570" s="6"/>
      <c r="N570" s="6"/>
      <c r="O570" s="50"/>
      <c r="P570" s="50"/>
      <c r="Q570" s="50"/>
      <c r="R570" s="50"/>
      <c r="S570" s="50"/>
      <c r="T570" s="50"/>
      <c r="U570" s="50"/>
      <c r="V570" s="50"/>
      <c r="W570" s="50"/>
      <c r="X570" s="50"/>
      <c r="Y570" s="50"/>
      <c r="Z570" s="50"/>
    </row>
    <row r="571" spans="1:26" ht="15.75" customHeight="1">
      <c r="A571" s="70"/>
      <c r="B571" s="6"/>
      <c r="C571" s="1272"/>
      <c r="D571" s="51"/>
      <c r="E571" s="1230"/>
      <c r="F571" s="524"/>
      <c r="G571" s="524"/>
      <c r="H571" s="520"/>
      <c r="I571" s="6"/>
      <c r="J571" s="6"/>
      <c r="K571" s="6"/>
      <c r="L571" s="6"/>
      <c r="M571" s="6"/>
      <c r="N571" s="6"/>
      <c r="O571" s="50"/>
      <c r="P571" s="50"/>
      <c r="Q571" s="50"/>
      <c r="R571" s="50"/>
      <c r="S571" s="50"/>
      <c r="T571" s="50"/>
      <c r="U571" s="50"/>
      <c r="V571" s="50"/>
      <c r="W571" s="50"/>
      <c r="X571" s="50"/>
      <c r="Y571" s="50"/>
      <c r="Z571" s="50"/>
    </row>
    <row r="572" spans="1:26" ht="15.75" customHeight="1">
      <c r="A572" s="70"/>
      <c r="B572" s="6"/>
      <c r="C572" s="1272"/>
      <c r="D572" s="51"/>
      <c r="E572" s="1230"/>
      <c r="F572" s="524"/>
      <c r="G572" s="524"/>
      <c r="H572" s="520"/>
      <c r="I572" s="6"/>
      <c r="J572" s="6"/>
      <c r="K572" s="6"/>
      <c r="L572" s="6"/>
      <c r="M572" s="6"/>
      <c r="N572" s="6"/>
      <c r="O572" s="50"/>
      <c r="P572" s="50"/>
      <c r="Q572" s="50"/>
      <c r="R572" s="50"/>
      <c r="S572" s="50"/>
      <c r="T572" s="50"/>
      <c r="U572" s="50"/>
      <c r="V572" s="50"/>
      <c r="W572" s="50"/>
      <c r="X572" s="50"/>
      <c r="Y572" s="50"/>
      <c r="Z572" s="50"/>
    </row>
    <row r="573" spans="1:26" ht="15.75" customHeight="1">
      <c r="A573" s="70"/>
      <c r="B573" s="6"/>
      <c r="C573" s="1272"/>
      <c r="D573" s="51"/>
      <c r="E573" s="1230"/>
      <c r="F573" s="524"/>
      <c r="G573" s="524"/>
      <c r="H573" s="520"/>
      <c r="I573" s="6"/>
      <c r="J573" s="6"/>
      <c r="K573" s="6"/>
      <c r="L573" s="6"/>
      <c r="M573" s="6"/>
      <c r="N573" s="6"/>
      <c r="O573" s="50"/>
      <c r="P573" s="50"/>
      <c r="Q573" s="50"/>
      <c r="R573" s="50"/>
      <c r="S573" s="50"/>
      <c r="T573" s="50"/>
      <c r="U573" s="50"/>
      <c r="V573" s="50"/>
      <c r="W573" s="50"/>
      <c r="X573" s="50"/>
      <c r="Y573" s="50"/>
      <c r="Z573" s="50"/>
    </row>
    <row r="574" spans="1:26" ht="15.75" customHeight="1">
      <c r="A574" s="70"/>
      <c r="B574" s="6"/>
      <c r="C574" s="1272"/>
      <c r="D574" s="51"/>
      <c r="E574" s="1230"/>
      <c r="F574" s="524"/>
      <c r="G574" s="524"/>
      <c r="H574" s="520"/>
      <c r="I574" s="6"/>
      <c r="J574" s="6"/>
      <c r="K574" s="6"/>
      <c r="L574" s="6"/>
      <c r="M574" s="6"/>
      <c r="N574" s="6"/>
      <c r="O574" s="50"/>
      <c r="P574" s="50"/>
      <c r="Q574" s="50"/>
      <c r="R574" s="50"/>
      <c r="S574" s="50"/>
      <c r="T574" s="50"/>
      <c r="U574" s="50"/>
      <c r="V574" s="50"/>
      <c r="W574" s="50"/>
      <c r="X574" s="50"/>
      <c r="Y574" s="50"/>
      <c r="Z574" s="50"/>
    </row>
    <row r="575" spans="1:26" ht="15.75" customHeight="1">
      <c r="A575" s="70"/>
      <c r="B575" s="6"/>
      <c r="C575" s="1272"/>
      <c r="D575" s="51"/>
      <c r="E575" s="1230"/>
      <c r="F575" s="524"/>
      <c r="G575" s="524"/>
      <c r="H575" s="520"/>
      <c r="I575" s="6"/>
      <c r="J575" s="6"/>
      <c r="K575" s="6"/>
      <c r="L575" s="6"/>
      <c r="M575" s="6"/>
      <c r="N575" s="6"/>
      <c r="O575" s="50"/>
      <c r="P575" s="50"/>
      <c r="Q575" s="50"/>
      <c r="R575" s="50"/>
      <c r="S575" s="50"/>
      <c r="T575" s="50"/>
      <c r="U575" s="50"/>
      <c r="V575" s="50"/>
      <c r="W575" s="50"/>
      <c r="X575" s="50"/>
      <c r="Y575" s="50"/>
      <c r="Z575" s="50"/>
    </row>
    <row r="576" spans="1:26" ht="15.75" customHeight="1">
      <c r="A576" s="70"/>
      <c r="B576" s="6"/>
      <c r="C576" s="1272"/>
      <c r="D576" s="51"/>
      <c r="E576" s="1230"/>
      <c r="F576" s="524"/>
      <c r="G576" s="524"/>
      <c r="H576" s="520"/>
      <c r="I576" s="6"/>
      <c r="J576" s="6"/>
      <c r="K576" s="6"/>
      <c r="L576" s="6"/>
      <c r="M576" s="6"/>
      <c r="N576" s="6"/>
      <c r="O576" s="50"/>
      <c r="P576" s="50"/>
      <c r="Q576" s="50"/>
      <c r="R576" s="50"/>
      <c r="S576" s="50"/>
      <c r="T576" s="50"/>
      <c r="U576" s="50"/>
      <c r="V576" s="50"/>
      <c r="W576" s="50"/>
      <c r="X576" s="50"/>
      <c r="Y576" s="50"/>
      <c r="Z576" s="50"/>
    </row>
    <row r="577" spans="1:26" ht="15.75" customHeight="1">
      <c r="A577" s="70"/>
      <c r="B577" s="6"/>
      <c r="C577" s="1272"/>
      <c r="D577" s="51"/>
      <c r="E577" s="1230"/>
      <c r="F577" s="524"/>
      <c r="G577" s="524"/>
      <c r="H577" s="520"/>
      <c r="I577" s="6"/>
      <c r="J577" s="6"/>
      <c r="K577" s="6"/>
      <c r="L577" s="6"/>
      <c r="M577" s="6"/>
      <c r="N577" s="6"/>
      <c r="O577" s="50"/>
      <c r="P577" s="50"/>
      <c r="Q577" s="50"/>
      <c r="R577" s="50"/>
      <c r="S577" s="50"/>
      <c r="T577" s="50"/>
      <c r="U577" s="50"/>
      <c r="V577" s="50"/>
      <c r="W577" s="50"/>
      <c r="X577" s="50"/>
      <c r="Y577" s="50"/>
      <c r="Z577" s="50"/>
    </row>
    <row r="578" spans="1:26" ht="15.75" customHeight="1">
      <c r="A578" s="70"/>
      <c r="B578" s="6"/>
      <c r="C578" s="1272"/>
      <c r="D578" s="51"/>
      <c r="E578" s="1230"/>
      <c r="F578" s="524"/>
      <c r="G578" s="524"/>
      <c r="H578" s="520"/>
      <c r="I578" s="6"/>
      <c r="J578" s="6"/>
      <c r="K578" s="6"/>
      <c r="L578" s="6"/>
      <c r="M578" s="6"/>
      <c r="N578" s="6"/>
      <c r="O578" s="50"/>
      <c r="P578" s="50"/>
      <c r="Q578" s="50"/>
      <c r="R578" s="50"/>
      <c r="S578" s="50"/>
      <c r="T578" s="50"/>
      <c r="U578" s="50"/>
      <c r="V578" s="50"/>
      <c r="W578" s="50"/>
      <c r="X578" s="50"/>
      <c r="Y578" s="50"/>
      <c r="Z578" s="50"/>
    </row>
    <row r="579" spans="1:26" ht="15.75" customHeight="1">
      <c r="A579" s="70"/>
      <c r="B579" s="6"/>
      <c r="C579" s="1272"/>
      <c r="D579" s="51"/>
      <c r="E579" s="1230"/>
      <c r="F579" s="524"/>
      <c r="G579" s="524"/>
      <c r="H579" s="520"/>
      <c r="I579" s="6"/>
      <c r="J579" s="6"/>
      <c r="K579" s="6"/>
      <c r="L579" s="6"/>
      <c r="M579" s="6"/>
      <c r="N579" s="6"/>
      <c r="O579" s="50"/>
      <c r="P579" s="50"/>
      <c r="Q579" s="50"/>
      <c r="R579" s="50"/>
      <c r="S579" s="50"/>
      <c r="T579" s="50"/>
      <c r="U579" s="50"/>
      <c r="V579" s="50"/>
      <c r="W579" s="50"/>
      <c r="X579" s="50"/>
      <c r="Y579" s="50"/>
      <c r="Z579" s="50"/>
    </row>
    <row r="580" spans="1:26" ht="15.75" customHeight="1">
      <c r="A580" s="70"/>
      <c r="B580" s="6"/>
      <c r="C580" s="1272"/>
      <c r="D580" s="51"/>
      <c r="E580" s="1230"/>
      <c r="F580" s="524"/>
      <c r="G580" s="524"/>
      <c r="H580" s="520"/>
      <c r="I580" s="6"/>
      <c r="J580" s="6"/>
      <c r="K580" s="6"/>
      <c r="L580" s="6"/>
      <c r="M580" s="6"/>
      <c r="N580" s="6"/>
      <c r="O580" s="50"/>
      <c r="P580" s="50"/>
      <c r="Q580" s="50"/>
      <c r="R580" s="50"/>
      <c r="S580" s="50"/>
      <c r="T580" s="50"/>
      <c r="U580" s="50"/>
      <c r="V580" s="50"/>
      <c r="W580" s="50"/>
      <c r="X580" s="50"/>
      <c r="Y580" s="50"/>
      <c r="Z580" s="50"/>
    </row>
    <row r="581" spans="1:26" ht="15.75" customHeight="1">
      <c r="A581" s="70"/>
      <c r="B581" s="6"/>
      <c r="C581" s="1272"/>
      <c r="D581" s="51"/>
      <c r="E581" s="1230"/>
      <c r="F581" s="524"/>
      <c r="G581" s="524"/>
      <c r="H581" s="520"/>
      <c r="I581" s="6"/>
      <c r="J581" s="6"/>
      <c r="K581" s="6"/>
      <c r="L581" s="6"/>
      <c r="M581" s="6"/>
      <c r="N581" s="6"/>
      <c r="O581" s="50"/>
      <c r="P581" s="50"/>
      <c r="Q581" s="50"/>
      <c r="R581" s="50"/>
      <c r="S581" s="50"/>
      <c r="T581" s="50"/>
      <c r="U581" s="50"/>
      <c r="V581" s="50"/>
      <c r="W581" s="50"/>
      <c r="X581" s="50"/>
      <c r="Y581" s="50"/>
      <c r="Z581" s="50"/>
    </row>
    <row r="582" spans="1:26" ht="15.75" customHeight="1">
      <c r="A582" s="70"/>
      <c r="B582" s="6"/>
      <c r="C582" s="1272"/>
      <c r="D582" s="51"/>
      <c r="E582" s="1230"/>
      <c r="F582" s="524"/>
      <c r="G582" s="524"/>
      <c r="H582" s="520"/>
      <c r="I582" s="6"/>
      <c r="J582" s="6"/>
      <c r="K582" s="6"/>
      <c r="L582" s="6"/>
      <c r="M582" s="6"/>
      <c r="N582" s="6"/>
      <c r="O582" s="50"/>
      <c r="P582" s="50"/>
      <c r="Q582" s="50"/>
      <c r="R582" s="50"/>
      <c r="S582" s="50"/>
      <c r="T582" s="50"/>
      <c r="U582" s="50"/>
      <c r="V582" s="50"/>
      <c r="W582" s="50"/>
      <c r="X582" s="50"/>
      <c r="Y582" s="50"/>
      <c r="Z582" s="50"/>
    </row>
    <row r="583" spans="1:26" ht="15.75" customHeight="1">
      <c r="A583" s="70"/>
      <c r="B583" s="6"/>
      <c r="C583" s="1272"/>
      <c r="D583" s="51"/>
      <c r="E583" s="1230"/>
      <c r="F583" s="524"/>
      <c r="G583" s="524"/>
      <c r="H583" s="520"/>
      <c r="I583" s="6"/>
      <c r="J583" s="6"/>
      <c r="K583" s="6"/>
      <c r="L583" s="6"/>
      <c r="M583" s="6"/>
      <c r="N583" s="6"/>
      <c r="O583" s="50"/>
      <c r="P583" s="50"/>
      <c r="Q583" s="50"/>
      <c r="R583" s="50"/>
      <c r="S583" s="50"/>
      <c r="T583" s="50"/>
      <c r="U583" s="50"/>
      <c r="V583" s="50"/>
      <c r="W583" s="50"/>
      <c r="X583" s="50"/>
      <c r="Y583" s="50"/>
      <c r="Z583" s="50"/>
    </row>
    <row r="584" spans="1:26" ht="15.75" customHeight="1">
      <c r="A584" s="70"/>
      <c r="B584" s="6"/>
      <c r="C584" s="1272"/>
      <c r="D584" s="51"/>
      <c r="E584" s="1230"/>
      <c r="F584" s="524"/>
      <c r="G584" s="524"/>
      <c r="H584" s="520"/>
      <c r="I584" s="6"/>
      <c r="J584" s="6"/>
      <c r="K584" s="6"/>
      <c r="L584" s="6"/>
      <c r="M584" s="6"/>
      <c r="N584" s="6"/>
      <c r="O584" s="50"/>
      <c r="P584" s="50"/>
      <c r="Q584" s="50"/>
      <c r="R584" s="50"/>
      <c r="S584" s="50"/>
      <c r="T584" s="50"/>
      <c r="U584" s="50"/>
      <c r="V584" s="50"/>
      <c r="W584" s="50"/>
      <c r="X584" s="50"/>
      <c r="Y584" s="50"/>
      <c r="Z584" s="50"/>
    </row>
    <row r="585" spans="1:26" ht="15.75" customHeight="1">
      <c r="A585" s="70"/>
      <c r="B585" s="6"/>
      <c r="C585" s="1272"/>
      <c r="D585" s="51"/>
      <c r="E585" s="1230"/>
      <c r="F585" s="524"/>
      <c r="G585" s="524"/>
      <c r="H585" s="520"/>
      <c r="I585" s="6"/>
      <c r="J585" s="6"/>
      <c r="K585" s="6"/>
      <c r="L585" s="6"/>
      <c r="M585" s="6"/>
      <c r="N585" s="6"/>
      <c r="O585" s="50"/>
      <c r="P585" s="50"/>
      <c r="Q585" s="50"/>
      <c r="R585" s="50"/>
      <c r="S585" s="50"/>
      <c r="T585" s="50"/>
      <c r="U585" s="50"/>
      <c r="V585" s="50"/>
      <c r="W585" s="50"/>
      <c r="X585" s="50"/>
      <c r="Y585" s="50"/>
      <c r="Z585" s="50"/>
    </row>
    <row r="586" spans="1:26" ht="15.75" customHeight="1">
      <c r="A586" s="70"/>
      <c r="B586" s="6"/>
      <c r="C586" s="1272"/>
      <c r="D586" s="51"/>
      <c r="E586" s="1230"/>
      <c r="F586" s="524"/>
      <c r="G586" s="524"/>
      <c r="H586" s="520"/>
      <c r="I586" s="6"/>
      <c r="J586" s="6"/>
      <c r="K586" s="6"/>
      <c r="L586" s="6"/>
      <c r="M586" s="6"/>
      <c r="N586" s="6"/>
      <c r="O586" s="50"/>
      <c r="P586" s="50"/>
      <c r="Q586" s="50"/>
      <c r="R586" s="50"/>
      <c r="S586" s="50"/>
      <c r="T586" s="50"/>
      <c r="U586" s="50"/>
      <c r="V586" s="50"/>
      <c r="W586" s="50"/>
      <c r="X586" s="50"/>
      <c r="Y586" s="50"/>
      <c r="Z586" s="50"/>
    </row>
    <row r="587" spans="1:26" ht="15.75" customHeight="1">
      <c r="A587" s="70"/>
      <c r="B587" s="6"/>
      <c r="C587" s="1272"/>
      <c r="D587" s="51"/>
      <c r="E587" s="1230"/>
      <c r="F587" s="524"/>
      <c r="G587" s="524"/>
      <c r="H587" s="520"/>
      <c r="I587" s="6"/>
      <c r="J587" s="6"/>
      <c r="K587" s="6"/>
      <c r="L587" s="6"/>
      <c r="M587" s="6"/>
      <c r="N587" s="6"/>
      <c r="O587" s="50"/>
      <c r="P587" s="50"/>
      <c r="Q587" s="50"/>
      <c r="R587" s="50"/>
      <c r="S587" s="50"/>
      <c r="T587" s="50"/>
      <c r="U587" s="50"/>
      <c r="V587" s="50"/>
      <c r="W587" s="50"/>
      <c r="X587" s="50"/>
      <c r="Y587" s="50"/>
      <c r="Z587" s="50"/>
    </row>
    <row r="588" spans="1:26" ht="15.75" customHeight="1">
      <c r="A588" s="70"/>
      <c r="B588" s="6"/>
      <c r="C588" s="1272"/>
      <c r="D588" s="51"/>
      <c r="E588" s="1230"/>
      <c r="F588" s="524"/>
      <c r="G588" s="524"/>
      <c r="H588" s="520"/>
      <c r="I588" s="6"/>
      <c r="J588" s="6"/>
      <c r="K588" s="6"/>
      <c r="L588" s="6"/>
      <c r="M588" s="6"/>
      <c r="N588" s="6"/>
      <c r="O588" s="50"/>
      <c r="P588" s="50"/>
      <c r="Q588" s="50"/>
      <c r="R588" s="50"/>
      <c r="S588" s="50"/>
      <c r="T588" s="50"/>
      <c r="U588" s="50"/>
      <c r="V588" s="50"/>
      <c r="W588" s="50"/>
      <c r="X588" s="50"/>
      <c r="Y588" s="50"/>
      <c r="Z588" s="50"/>
    </row>
    <row r="589" spans="1:26" ht="15.75" customHeight="1">
      <c r="A589" s="70"/>
      <c r="B589" s="6"/>
      <c r="C589" s="1272"/>
      <c r="D589" s="51"/>
      <c r="E589" s="1230"/>
      <c r="F589" s="524"/>
      <c r="G589" s="524"/>
      <c r="H589" s="520"/>
      <c r="I589" s="6"/>
      <c r="J589" s="6"/>
      <c r="K589" s="6"/>
      <c r="L589" s="6"/>
      <c r="M589" s="6"/>
      <c r="N589" s="6"/>
      <c r="O589" s="50"/>
      <c r="P589" s="50"/>
      <c r="Q589" s="50"/>
      <c r="R589" s="50"/>
      <c r="S589" s="50"/>
      <c r="T589" s="50"/>
      <c r="U589" s="50"/>
      <c r="V589" s="50"/>
      <c r="W589" s="50"/>
      <c r="X589" s="50"/>
      <c r="Y589" s="50"/>
      <c r="Z589" s="50"/>
    </row>
    <row r="590" spans="1:26" ht="15.75" customHeight="1">
      <c r="A590" s="70"/>
      <c r="B590" s="6"/>
      <c r="C590" s="1272"/>
      <c r="D590" s="51"/>
      <c r="E590" s="1230"/>
      <c r="F590" s="524"/>
      <c r="G590" s="524"/>
      <c r="H590" s="520"/>
      <c r="I590" s="6"/>
      <c r="J590" s="6"/>
      <c r="K590" s="6"/>
      <c r="L590" s="6"/>
      <c r="M590" s="6"/>
      <c r="N590" s="6"/>
      <c r="O590" s="50"/>
      <c r="P590" s="50"/>
      <c r="Q590" s="50"/>
      <c r="R590" s="50"/>
      <c r="S590" s="50"/>
      <c r="T590" s="50"/>
      <c r="U590" s="50"/>
      <c r="V590" s="50"/>
      <c r="W590" s="50"/>
      <c r="X590" s="50"/>
      <c r="Y590" s="50"/>
      <c r="Z590" s="50"/>
    </row>
    <row r="591" spans="1:26" ht="15.75" customHeight="1">
      <c r="A591" s="70"/>
      <c r="B591" s="6"/>
      <c r="C591" s="1272"/>
      <c r="D591" s="51"/>
      <c r="E591" s="1230"/>
      <c r="F591" s="524"/>
      <c r="G591" s="524"/>
      <c r="H591" s="520"/>
      <c r="I591" s="6"/>
      <c r="J591" s="6"/>
      <c r="K591" s="6"/>
      <c r="L591" s="6"/>
      <c r="M591" s="6"/>
      <c r="N591" s="6"/>
      <c r="O591" s="50"/>
      <c r="P591" s="50"/>
      <c r="Q591" s="50"/>
      <c r="R591" s="50"/>
      <c r="S591" s="50"/>
      <c r="T591" s="50"/>
      <c r="U591" s="50"/>
      <c r="V591" s="50"/>
      <c r="W591" s="50"/>
      <c r="X591" s="50"/>
      <c r="Y591" s="50"/>
      <c r="Z591" s="50"/>
    </row>
    <row r="592" spans="1:26" ht="15.75" customHeight="1">
      <c r="A592" s="70"/>
      <c r="B592" s="6"/>
      <c r="C592" s="1272"/>
      <c r="D592" s="51"/>
      <c r="E592" s="1230"/>
      <c r="F592" s="524"/>
      <c r="G592" s="524"/>
      <c r="H592" s="520"/>
      <c r="I592" s="6"/>
      <c r="J592" s="6"/>
      <c r="K592" s="6"/>
      <c r="L592" s="6"/>
      <c r="M592" s="6"/>
      <c r="N592" s="6"/>
      <c r="O592" s="50"/>
      <c r="P592" s="50"/>
      <c r="Q592" s="50"/>
      <c r="R592" s="50"/>
      <c r="S592" s="50"/>
      <c r="T592" s="50"/>
      <c r="U592" s="50"/>
      <c r="V592" s="50"/>
      <c r="W592" s="50"/>
      <c r="X592" s="50"/>
      <c r="Y592" s="50"/>
      <c r="Z592" s="50"/>
    </row>
    <row r="593" spans="1:26" ht="15.75" customHeight="1">
      <c r="A593" s="70"/>
      <c r="B593" s="6"/>
      <c r="C593" s="1272"/>
      <c r="D593" s="51"/>
      <c r="E593" s="1230"/>
      <c r="F593" s="524"/>
      <c r="G593" s="524"/>
      <c r="H593" s="520"/>
      <c r="I593" s="6"/>
      <c r="J593" s="6"/>
      <c r="K593" s="6"/>
      <c r="L593" s="6"/>
      <c r="M593" s="6"/>
      <c r="N593" s="6"/>
      <c r="O593" s="50"/>
      <c r="P593" s="50"/>
      <c r="Q593" s="50"/>
      <c r="R593" s="50"/>
      <c r="S593" s="50"/>
      <c r="T593" s="50"/>
      <c r="U593" s="50"/>
      <c r="V593" s="50"/>
      <c r="W593" s="50"/>
      <c r="X593" s="50"/>
      <c r="Y593" s="50"/>
      <c r="Z593" s="50"/>
    </row>
    <row r="594" spans="1:26" ht="15.75" customHeight="1">
      <c r="A594" s="70"/>
      <c r="B594" s="6"/>
      <c r="C594" s="1272"/>
      <c r="D594" s="51"/>
      <c r="E594" s="1230"/>
      <c r="F594" s="524"/>
      <c r="G594" s="524"/>
      <c r="H594" s="520"/>
      <c r="I594" s="6"/>
      <c r="J594" s="6"/>
      <c r="K594" s="6"/>
      <c r="L594" s="6"/>
      <c r="M594" s="6"/>
      <c r="N594" s="6"/>
      <c r="O594" s="50"/>
      <c r="P594" s="50"/>
      <c r="Q594" s="50"/>
      <c r="R594" s="50"/>
      <c r="S594" s="50"/>
      <c r="T594" s="50"/>
      <c r="U594" s="50"/>
      <c r="V594" s="50"/>
      <c r="W594" s="50"/>
      <c r="X594" s="50"/>
      <c r="Y594" s="50"/>
      <c r="Z594" s="50"/>
    </row>
    <row r="595" spans="1:26" ht="15.75" customHeight="1">
      <c r="A595" s="70"/>
      <c r="B595" s="6"/>
      <c r="C595" s="1272"/>
      <c r="D595" s="51"/>
      <c r="E595" s="1230"/>
      <c r="F595" s="524"/>
      <c r="G595" s="524"/>
      <c r="H595" s="520"/>
      <c r="I595" s="6"/>
      <c r="J595" s="6"/>
      <c r="K595" s="6"/>
      <c r="L595" s="6"/>
      <c r="M595" s="6"/>
      <c r="N595" s="6"/>
      <c r="O595" s="50"/>
      <c r="P595" s="50"/>
      <c r="Q595" s="50"/>
      <c r="R595" s="50"/>
      <c r="S595" s="50"/>
      <c r="T595" s="50"/>
      <c r="U595" s="50"/>
      <c r="V595" s="50"/>
      <c r="W595" s="50"/>
      <c r="X595" s="50"/>
      <c r="Y595" s="50"/>
      <c r="Z595" s="50"/>
    </row>
    <row r="596" spans="1:26" ht="15.75" customHeight="1">
      <c r="A596" s="70"/>
      <c r="B596" s="6"/>
      <c r="C596" s="1272"/>
      <c r="D596" s="51"/>
      <c r="E596" s="1230"/>
      <c r="F596" s="524"/>
      <c r="G596" s="524"/>
      <c r="H596" s="520"/>
      <c r="I596" s="6"/>
      <c r="J596" s="6"/>
      <c r="K596" s="6"/>
      <c r="L596" s="6"/>
      <c r="M596" s="6"/>
      <c r="N596" s="6"/>
      <c r="O596" s="50"/>
      <c r="P596" s="50"/>
      <c r="Q596" s="50"/>
      <c r="R596" s="50"/>
      <c r="S596" s="50"/>
      <c r="T596" s="50"/>
      <c r="U596" s="50"/>
      <c r="V596" s="50"/>
      <c r="W596" s="50"/>
      <c r="X596" s="50"/>
      <c r="Y596" s="50"/>
      <c r="Z596" s="50"/>
    </row>
    <row r="597" spans="1:26" ht="15.75" customHeight="1">
      <c r="A597" s="70"/>
      <c r="B597" s="6"/>
      <c r="C597" s="1272"/>
      <c r="D597" s="51"/>
      <c r="E597" s="1230"/>
      <c r="F597" s="524"/>
      <c r="G597" s="524"/>
      <c r="H597" s="520"/>
      <c r="I597" s="6"/>
      <c r="J597" s="6"/>
      <c r="K597" s="6"/>
      <c r="L597" s="6"/>
      <c r="M597" s="6"/>
      <c r="N597" s="6"/>
      <c r="O597" s="50"/>
      <c r="P597" s="50"/>
      <c r="Q597" s="50"/>
      <c r="R597" s="50"/>
      <c r="S597" s="50"/>
      <c r="T597" s="50"/>
      <c r="U597" s="50"/>
      <c r="V597" s="50"/>
      <c r="W597" s="50"/>
      <c r="X597" s="50"/>
      <c r="Y597" s="50"/>
      <c r="Z597" s="50"/>
    </row>
    <row r="598" spans="1:26" ht="15.75" customHeight="1">
      <c r="A598" s="70"/>
      <c r="B598" s="6"/>
      <c r="C598" s="1272"/>
      <c r="D598" s="51"/>
      <c r="E598" s="1230"/>
      <c r="F598" s="524"/>
      <c r="G598" s="524"/>
      <c r="H598" s="520"/>
      <c r="I598" s="6"/>
      <c r="J598" s="6"/>
      <c r="K598" s="6"/>
      <c r="L598" s="6"/>
      <c r="M598" s="6"/>
      <c r="N598" s="6"/>
      <c r="O598" s="50"/>
      <c r="P598" s="50"/>
      <c r="Q598" s="50"/>
      <c r="R598" s="50"/>
      <c r="S598" s="50"/>
      <c r="T598" s="50"/>
      <c r="U598" s="50"/>
      <c r="V598" s="50"/>
      <c r="W598" s="50"/>
      <c r="X598" s="50"/>
      <c r="Y598" s="50"/>
      <c r="Z598" s="50"/>
    </row>
    <row r="599" spans="1:26" ht="15.75" customHeight="1">
      <c r="A599" s="70"/>
      <c r="B599" s="6"/>
      <c r="C599" s="1272"/>
      <c r="D599" s="51"/>
      <c r="E599" s="1230"/>
      <c r="F599" s="524"/>
      <c r="G599" s="524"/>
      <c r="H599" s="520"/>
      <c r="I599" s="6"/>
      <c r="J599" s="6"/>
      <c r="K599" s="6"/>
      <c r="L599" s="6"/>
      <c r="M599" s="6"/>
      <c r="N599" s="6"/>
      <c r="O599" s="50"/>
      <c r="P599" s="50"/>
      <c r="Q599" s="50"/>
      <c r="R599" s="50"/>
      <c r="S599" s="50"/>
      <c r="T599" s="50"/>
      <c r="U599" s="50"/>
      <c r="V599" s="50"/>
      <c r="W599" s="50"/>
      <c r="X599" s="50"/>
      <c r="Y599" s="50"/>
      <c r="Z599" s="50"/>
    </row>
    <row r="600" spans="1:26" ht="15.75" customHeight="1">
      <c r="A600" s="70"/>
      <c r="B600" s="6"/>
      <c r="C600" s="1272"/>
      <c r="D600" s="51"/>
      <c r="E600" s="1230"/>
      <c r="F600" s="524"/>
      <c r="G600" s="524"/>
      <c r="H600" s="520"/>
      <c r="I600" s="6"/>
      <c r="J600" s="6"/>
      <c r="K600" s="6"/>
      <c r="L600" s="6"/>
      <c r="M600" s="6"/>
      <c r="N600" s="6"/>
      <c r="O600" s="50"/>
      <c r="P600" s="50"/>
      <c r="Q600" s="50"/>
      <c r="R600" s="50"/>
      <c r="S600" s="50"/>
      <c r="T600" s="50"/>
      <c r="U600" s="50"/>
      <c r="V600" s="50"/>
      <c r="W600" s="50"/>
      <c r="X600" s="50"/>
      <c r="Y600" s="50"/>
      <c r="Z600" s="50"/>
    </row>
    <row r="601" spans="1:26" ht="15.75" customHeight="1">
      <c r="A601" s="70"/>
      <c r="B601" s="6"/>
      <c r="C601" s="1272"/>
      <c r="D601" s="51"/>
      <c r="E601" s="1230"/>
      <c r="F601" s="524"/>
      <c r="G601" s="524"/>
      <c r="H601" s="520"/>
      <c r="I601" s="6"/>
      <c r="J601" s="6"/>
      <c r="K601" s="6"/>
      <c r="L601" s="6"/>
      <c r="M601" s="6"/>
      <c r="N601" s="6"/>
      <c r="O601" s="50"/>
      <c r="P601" s="50"/>
      <c r="Q601" s="50"/>
      <c r="R601" s="50"/>
      <c r="S601" s="50"/>
      <c r="T601" s="50"/>
      <c r="U601" s="50"/>
      <c r="V601" s="50"/>
      <c r="W601" s="50"/>
      <c r="X601" s="50"/>
      <c r="Y601" s="50"/>
      <c r="Z601" s="50"/>
    </row>
    <row r="602" spans="1:26" ht="15.75" customHeight="1">
      <c r="A602" s="70"/>
      <c r="B602" s="6"/>
      <c r="C602" s="1272"/>
      <c r="D602" s="51"/>
      <c r="E602" s="1230"/>
      <c r="F602" s="524"/>
      <c r="G602" s="524"/>
      <c r="H602" s="520"/>
      <c r="I602" s="6"/>
      <c r="J602" s="6"/>
      <c r="K602" s="6"/>
      <c r="L602" s="6"/>
      <c r="M602" s="6"/>
      <c r="N602" s="6"/>
      <c r="O602" s="50"/>
      <c r="P602" s="50"/>
      <c r="Q602" s="50"/>
      <c r="R602" s="50"/>
      <c r="S602" s="50"/>
      <c r="T602" s="50"/>
      <c r="U602" s="50"/>
      <c r="V602" s="50"/>
      <c r="W602" s="50"/>
      <c r="X602" s="50"/>
      <c r="Y602" s="50"/>
      <c r="Z602" s="50"/>
    </row>
    <row r="603" spans="1:26" ht="15.75" customHeight="1">
      <c r="A603" s="70"/>
      <c r="B603" s="6"/>
      <c r="C603" s="1272"/>
      <c r="D603" s="51"/>
      <c r="E603" s="1230"/>
      <c r="F603" s="524"/>
      <c r="G603" s="524"/>
      <c r="H603" s="520"/>
      <c r="I603" s="6"/>
      <c r="J603" s="6"/>
      <c r="K603" s="6"/>
      <c r="L603" s="6"/>
      <c r="M603" s="6"/>
      <c r="N603" s="6"/>
      <c r="O603" s="50"/>
      <c r="P603" s="50"/>
      <c r="Q603" s="50"/>
      <c r="R603" s="50"/>
      <c r="S603" s="50"/>
      <c r="T603" s="50"/>
      <c r="U603" s="50"/>
      <c r="V603" s="50"/>
      <c r="W603" s="50"/>
      <c r="X603" s="50"/>
      <c r="Y603" s="50"/>
      <c r="Z603" s="50"/>
    </row>
    <row r="604" spans="1:26" ht="15.75" customHeight="1">
      <c r="A604" s="70"/>
      <c r="B604" s="6"/>
      <c r="C604" s="1272"/>
      <c r="D604" s="51"/>
      <c r="E604" s="1230"/>
      <c r="F604" s="524"/>
      <c r="G604" s="524"/>
      <c r="H604" s="520"/>
      <c r="I604" s="6"/>
      <c r="J604" s="6"/>
      <c r="K604" s="6"/>
      <c r="L604" s="6"/>
      <c r="M604" s="6"/>
      <c r="N604" s="6"/>
      <c r="O604" s="50"/>
      <c r="P604" s="50"/>
      <c r="Q604" s="50"/>
      <c r="R604" s="50"/>
      <c r="S604" s="50"/>
      <c r="T604" s="50"/>
      <c r="U604" s="50"/>
      <c r="V604" s="50"/>
      <c r="W604" s="50"/>
      <c r="X604" s="50"/>
      <c r="Y604" s="50"/>
      <c r="Z604" s="50"/>
    </row>
    <row r="605" spans="1:26" ht="15.75" customHeight="1">
      <c r="A605" s="70"/>
      <c r="B605" s="6"/>
      <c r="C605" s="1272"/>
      <c r="D605" s="51"/>
      <c r="E605" s="1230"/>
      <c r="F605" s="524"/>
      <c r="G605" s="524"/>
      <c r="H605" s="520"/>
      <c r="I605" s="6"/>
      <c r="J605" s="6"/>
      <c r="K605" s="6"/>
      <c r="L605" s="6"/>
      <c r="M605" s="6"/>
      <c r="N605" s="6"/>
      <c r="O605" s="50"/>
      <c r="P605" s="50"/>
      <c r="Q605" s="50"/>
      <c r="R605" s="50"/>
      <c r="S605" s="50"/>
      <c r="T605" s="50"/>
      <c r="U605" s="50"/>
      <c r="V605" s="50"/>
      <c r="W605" s="50"/>
      <c r="X605" s="50"/>
      <c r="Y605" s="50"/>
      <c r="Z605" s="50"/>
    </row>
    <row r="606" spans="1:26" ht="15.75" customHeight="1">
      <c r="A606" s="70"/>
      <c r="B606" s="6"/>
      <c r="C606" s="1272"/>
      <c r="D606" s="51"/>
      <c r="E606" s="1230"/>
      <c r="F606" s="524"/>
      <c r="G606" s="524"/>
      <c r="H606" s="520"/>
      <c r="I606" s="6"/>
      <c r="J606" s="6"/>
      <c r="K606" s="6"/>
      <c r="L606" s="6"/>
      <c r="M606" s="6"/>
      <c r="N606" s="6"/>
      <c r="O606" s="50"/>
      <c r="P606" s="50"/>
      <c r="Q606" s="50"/>
      <c r="R606" s="50"/>
      <c r="S606" s="50"/>
      <c r="T606" s="50"/>
      <c r="U606" s="50"/>
      <c r="V606" s="50"/>
      <c r="W606" s="50"/>
      <c r="X606" s="50"/>
      <c r="Y606" s="50"/>
      <c r="Z606" s="50"/>
    </row>
    <row r="607" spans="1:26" ht="15.75" customHeight="1">
      <c r="A607" s="70"/>
      <c r="B607" s="6"/>
      <c r="C607" s="1272"/>
      <c r="D607" s="51"/>
      <c r="E607" s="1230"/>
      <c r="F607" s="524"/>
      <c r="G607" s="524"/>
      <c r="H607" s="520"/>
      <c r="I607" s="6"/>
      <c r="J607" s="6"/>
      <c r="K607" s="6"/>
      <c r="L607" s="6"/>
      <c r="M607" s="6"/>
      <c r="N607" s="6"/>
      <c r="O607" s="50"/>
      <c r="P607" s="50"/>
      <c r="Q607" s="50"/>
      <c r="R607" s="50"/>
      <c r="S607" s="50"/>
      <c r="T607" s="50"/>
      <c r="U607" s="50"/>
      <c r="V607" s="50"/>
      <c r="W607" s="50"/>
      <c r="X607" s="50"/>
      <c r="Y607" s="50"/>
      <c r="Z607" s="50"/>
    </row>
    <row r="608" spans="1:26" ht="15.75" customHeight="1">
      <c r="A608" s="70"/>
      <c r="B608" s="6"/>
      <c r="C608" s="1272"/>
      <c r="D608" s="51"/>
      <c r="E608" s="1230"/>
      <c r="F608" s="524"/>
      <c r="G608" s="524"/>
      <c r="H608" s="520"/>
      <c r="I608" s="6"/>
      <c r="J608" s="6"/>
      <c r="K608" s="6"/>
      <c r="L608" s="6"/>
      <c r="M608" s="6"/>
      <c r="N608" s="6"/>
      <c r="O608" s="50"/>
      <c r="P608" s="50"/>
      <c r="Q608" s="50"/>
      <c r="R608" s="50"/>
      <c r="S608" s="50"/>
      <c r="T608" s="50"/>
      <c r="U608" s="50"/>
      <c r="V608" s="50"/>
      <c r="W608" s="50"/>
      <c r="X608" s="50"/>
      <c r="Y608" s="50"/>
      <c r="Z608" s="50"/>
    </row>
    <row r="609" spans="1:26" ht="15.75" customHeight="1">
      <c r="A609" s="70"/>
      <c r="B609" s="6"/>
      <c r="C609" s="1272"/>
      <c r="D609" s="51"/>
      <c r="E609" s="1230"/>
      <c r="F609" s="524"/>
      <c r="G609" s="524"/>
      <c r="H609" s="520"/>
      <c r="I609" s="6"/>
      <c r="J609" s="6"/>
      <c r="K609" s="6"/>
      <c r="L609" s="6"/>
      <c r="M609" s="6"/>
      <c r="N609" s="6"/>
      <c r="O609" s="50"/>
      <c r="P609" s="50"/>
      <c r="Q609" s="50"/>
      <c r="R609" s="50"/>
      <c r="S609" s="50"/>
      <c r="T609" s="50"/>
      <c r="U609" s="50"/>
      <c r="V609" s="50"/>
      <c r="W609" s="50"/>
      <c r="X609" s="50"/>
      <c r="Y609" s="50"/>
      <c r="Z609" s="50"/>
    </row>
    <row r="610" spans="1:26" ht="15.75" customHeight="1">
      <c r="A610" s="70"/>
      <c r="B610" s="6"/>
      <c r="C610" s="1272"/>
      <c r="D610" s="51"/>
      <c r="E610" s="1230"/>
      <c r="F610" s="524"/>
      <c r="G610" s="524"/>
      <c r="H610" s="520"/>
      <c r="I610" s="6"/>
      <c r="J610" s="6"/>
      <c r="K610" s="6"/>
      <c r="L610" s="6"/>
      <c r="M610" s="6"/>
      <c r="N610" s="6"/>
      <c r="O610" s="50"/>
      <c r="P610" s="50"/>
      <c r="Q610" s="50"/>
      <c r="R610" s="50"/>
      <c r="S610" s="50"/>
      <c r="T610" s="50"/>
      <c r="U610" s="50"/>
      <c r="V610" s="50"/>
      <c r="W610" s="50"/>
      <c r="X610" s="50"/>
      <c r="Y610" s="50"/>
      <c r="Z610" s="50"/>
    </row>
    <row r="611" spans="1:26" ht="15.75" customHeight="1">
      <c r="A611" s="70"/>
      <c r="B611" s="6"/>
      <c r="C611" s="1272"/>
      <c r="D611" s="51"/>
      <c r="E611" s="1230"/>
      <c r="F611" s="524"/>
      <c r="G611" s="524"/>
      <c r="H611" s="520"/>
      <c r="I611" s="6"/>
      <c r="J611" s="6"/>
      <c r="K611" s="6"/>
      <c r="L611" s="6"/>
      <c r="M611" s="6"/>
      <c r="N611" s="6"/>
      <c r="O611" s="50"/>
      <c r="P611" s="50"/>
      <c r="Q611" s="50"/>
      <c r="R611" s="50"/>
      <c r="S611" s="50"/>
      <c r="T611" s="50"/>
      <c r="U611" s="50"/>
      <c r="V611" s="50"/>
      <c r="W611" s="50"/>
      <c r="X611" s="50"/>
      <c r="Y611" s="50"/>
      <c r="Z611" s="50"/>
    </row>
    <row r="612" spans="1:26" ht="15.75" customHeight="1">
      <c r="A612" s="70"/>
      <c r="B612" s="6"/>
      <c r="C612" s="1272"/>
      <c r="D612" s="51"/>
      <c r="E612" s="1230"/>
      <c r="F612" s="524"/>
      <c r="G612" s="524"/>
      <c r="H612" s="520"/>
      <c r="I612" s="6"/>
      <c r="J612" s="6"/>
      <c r="K612" s="6"/>
      <c r="L612" s="6"/>
      <c r="M612" s="6"/>
      <c r="N612" s="6"/>
      <c r="O612" s="50"/>
      <c r="P612" s="50"/>
      <c r="Q612" s="50"/>
      <c r="R612" s="50"/>
      <c r="S612" s="50"/>
      <c r="T612" s="50"/>
      <c r="U612" s="50"/>
      <c r="V612" s="50"/>
      <c r="W612" s="50"/>
      <c r="X612" s="50"/>
      <c r="Y612" s="50"/>
      <c r="Z612" s="50"/>
    </row>
    <row r="613" spans="1:26" ht="15.75" customHeight="1">
      <c r="A613" s="70"/>
      <c r="B613" s="6"/>
      <c r="C613" s="1272"/>
      <c r="D613" s="51"/>
      <c r="E613" s="1230"/>
      <c r="F613" s="524"/>
      <c r="G613" s="524"/>
      <c r="H613" s="520"/>
      <c r="I613" s="6"/>
      <c r="J613" s="6"/>
      <c r="K613" s="6"/>
      <c r="L613" s="6"/>
      <c r="M613" s="6"/>
      <c r="N613" s="6"/>
      <c r="O613" s="50"/>
      <c r="P613" s="50"/>
      <c r="Q613" s="50"/>
      <c r="R613" s="50"/>
      <c r="S613" s="50"/>
      <c r="T613" s="50"/>
      <c r="U613" s="50"/>
      <c r="V613" s="50"/>
      <c r="W613" s="50"/>
      <c r="X613" s="50"/>
      <c r="Y613" s="50"/>
      <c r="Z613" s="50"/>
    </row>
    <row r="614" spans="1:26" ht="15.75" customHeight="1">
      <c r="A614" s="70"/>
      <c r="B614" s="6"/>
      <c r="C614" s="1272"/>
      <c r="D614" s="51"/>
      <c r="E614" s="1230"/>
      <c r="F614" s="524"/>
      <c r="G614" s="524"/>
      <c r="H614" s="520"/>
      <c r="I614" s="6"/>
      <c r="J614" s="6"/>
      <c r="K614" s="6"/>
      <c r="L614" s="6"/>
      <c r="M614" s="6"/>
      <c r="N614" s="6"/>
      <c r="O614" s="50"/>
      <c r="P614" s="50"/>
      <c r="Q614" s="50"/>
      <c r="R614" s="50"/>
      <c r="S614" s="50"/>
      <c r="T614" s="50"/>
      <c r="U614" s="50"/>
      <c r="V614" s="50"/>
      <c r="W614" s="50"/>
      <c r="X614" s="50"/>
      <c r="Y614" s="50"/>
      <c r="Z614" s="50"/>
    </row>
    <row r="615" spans="1:26" ht="15.75" customHeight="1">
      <c r="A615" s="70"/>
      <c r="B615" s="6"/>
      <c r="C615" s="1272"/>
      <c r="D615" s="51"/>
      <c r="E615" s="1230"/>
      <c r="F615" s="524"/>
      <c r="G615" s="524"/>
      <c r="H615" s="520"/>
      <c r="I615" s="6"/>
      <c r="J615" s="6"/>
      <c r="K615" s="6"/>
      <c r="L615" s="6"/>
      <c r="M615" s="6"/>
      <c r="N615" s="6"/>
      <c r="O615" s="50"/>
      <c r="P615" s="50"/>
      <c r="Q615" s="50"/>
      <c r="R615" s="50"/>
      <c r="S615" s="50"/>
      <c r="T615" s="50"/>
      <c r="U615" s="50"/>
      <c r="V615" s="50"/>
      <c r="W615" s="50"/>
      <c r="X615" s="50"/>
      <c r="Y615" s="50"/>
      <c r="Z615" s="50"/>
    </row>
    <row r="616" spans="1:26" ht="15.75" customHeight="1">
      <c r="A616" s="70"/>
      <c r="B616" s="6"/>
      <c r="C616" s="1272"/>
      <c r="D616" s="51"/>
      <c r="E616" s="1230"/>
      <c r="F616" s="524"/>
      <c r="G616" s="524"/>
      <c r="H616" s="520"/>
      <c r="I616" s="6"/>
      <c r="J616" s="6"/>
      <c r="K616" s="6"/>
      <c r="L616" s="6"/>
      <c r="M616" s="6"/>
      <c r="N616" s="6"/>
      <c r="O616" s="50"/>
      <c r="P616" s="50"/>
      <c r="Q616" s="50"/>
      <c r="R616" s="50"/>
      <c r="S616" s="50"/>
      <c r="T616" s="50"/>
      <c r="U616" s="50"/>
      <c r="V616" s="50"/>
      <c r="W616" s="50"/>
      <c r="X616" s="50"/>
      <c r="Y616" s="50"/>
      <c r="Z616" s="50"/>
    </row>
    <row r="617" spans="1:26" ht="15.75" customHeight="1">
      <c r="A617" s="70"/>
      <c r="B617" s="6"/>
      <c r="C617" s="1272"/>
      <c r="D617" s="51"/>
      <c r="E617" s="1230"/>
      <c r="F617" s="524"/>
      <c r="G617" s="524"/>
      <c r="H617" s="520"/>
      <c r="I617" s="6"/>
      <c r="J617" s="6"/>
      <c r="K617" s="6"/>
      <c r="L617" s="6"/>
      <c r="M617" s="6"/>
      <c r="N617" s="6"/>
      <c r="O617" s="50"/>
      <c r="P617" s="50"/>
      <c r="Q617" s="50"/>
      <c r="R617" s="50"/>
      <c r="S617" s="50"/>
      <c r="T617" s="50"/>
      <c r="U617" s="50"/>
      <c r="V617" s="50"/>
      <c r="W617" s="50"/>
      <c r="X617" s="50"/>
      <c r="Y617" s="50"/>
      <c r="Z617" s="50"/>
    </row>
    <row r="618" spans="1:26" ht="15.75" customHeight="1">
      <c r="A618" s="70"/>
      <c r="B618" s="6"/>
      <c r="C618" s="1272"/>
      <c r="D618" s="51"/>
      <c r="E618" s="1230"/>
      <c r="F618" s="524"/>
      <c r="G618" s="524"/>
      <c r="H618" s="520"/>
      <c r="I618" s="6"/>
      <c r="J618" s="6"/>
      <c r="K618" s="6"/>
      <c r="L618" s="6"/>
      <c r="M618" s="6"/>
      <c r="N618" s="6"/>
      <c r="O618" s="50"/>
      <c r="P618" s="50"/>
      <c r="Q618" s="50"/>
      <c r="R618" s="50"/>
      <c r="S618" s="50"/>
      <c r="T618" s="50"/>
      <c r="U618" s="50"/>
      <c r="V618" s="50"/>
      <c r="W618" s="50"/>
      <c r="X618" s="50"/>
      <c r="Y618" s="50"/>
      <c r="Z618" s="50"/>
    </row>
    <row r="619" spans="1:26" ht="15.75" customHeight="1">
      <c r="A619" s="70"/>
      <c r="B619" s="6"/>
      <c r="C619" s="1272"/>
      <c r="D619" s="51"/>
      <c r="E619" s="1230"/>
      <c r="F619" s="524"/>
      <c r="G619" s="524"/>
      <c r="H619" s="520"/>
      <c r="I619" s="6"/>
      <c r="J619" s="6"/>
      <c r="K619" s="6"/>
      <c r="L619" s="6"/>
      <c r="M619" s="6"/>
      <c r="N619" s="6"/>
      <c r="O619" s="50"/>
      <c r="P619" s="50"/>
      <c r="Q619" s="50"/>
      <c r="R619" s="50"/>
      <c r="S619" s="50"/>
      <c r="T619" s="50"/>
      <c r="U619" s="50"/>
      <c r="V619" s="50"/>
      <c r="W619" s="50"/>
      <c r="X619" s="50"/>
      <c r="Y619" s="50"/>
      <c r="Z619" s="50"/>
    </row>
    <row r="620" spans="1:26" ht="15.75" customHeight="1">
      <c r="A620" s="70"/>
      <c r="B620" s="6"/>
      <c r="C620" s="1272"/>
      <c r="D620" s="51"/>
      <c r="E620" s="1230"/>
      <c r="F620" s="524"/>
      <c r="G620" s="524"/>
      <c r="H620" s="520"/>
      <c r="I620" s="6"/>
      <c r="J620" s="6"/>
      <c r="K620" s="6"/>
      <c r="L620" s="6"/>
      <c r="M620" s="6"/>
      <c r="N620" s="6"/>
      <c r="O620" s="50"/>
      <c r="P620" s="50"/>
      <c r="Q620" s="50"/>
      <c r="R620" s="50"/>
      <c r="S620" s="50"/>
      <c r="T620" s="50"/>
      <c r="U620" s="50"/>
      <c r="V620" s="50"/>
      <c r="W620" s="50"/>
      <c r="X620" s="50"/>
      <c r="Y620" s="50"/>
      <c r="Z620" s="50"/>
    </row>
    <row r="621" spans="1:26" ht="15.75" customHeight="1">
      <c r="A621" s="70"/>
      <c r="B621" s="6"/>
      <c r="C621" s="1272"/>
      <c r="D621" s="51"/>
      <c r="E621" s="1230"/>
      <c r="F621" s="524"/>
      <c r="G621" s="524"/>
      <c r="H621" s="520"/>
      <c r="I621" s="6"/>
      <c r="J621" s="6"/>
      <c r="K621" s="6"/>
      <c r="L621" s="6"/>
      <c r="M621" s="6"/>
      <c r="N621" s="6"/>
      <c r="O621" s="50"/>
      <c r="P621" s="50"/>
      <c r="Q621" s="50"/>
      <c r="R621" s="50"/>
      <c r="S621" s="50"/>
      <c r="T621" s="50"/>
      <c r="U621" s="50"/>
      <c r="V621" s="50"/>
      <c r="W621" s="50"/>
      <c r="X621" s="50"/>
      <c r="Y621" s="50"/>
      <c r="Z621" s="50"/>
    </row>
    <row r="622" spans="1:26" ht="15.75" customHeight="1">
      <c r="A622" s="70"/>
      <c r="B622" s="6"/>
      <c r="C622" s="1272"/>
      <c r="D622" s="51"/>
      <c r="E622" s="1230"/>
      <c r="F622" s="524"/>
      <c r="G622" s="524"/>
      <c r="H622" s="520"/>
      <c r="I622" s="6"/>
      <c r="J622" s="6"/>
      <c r="K622" s="6"/>
      <c r="L622" s="6"/>
      <c r="M622" s="6"/>
      <c r="N622" s="6"/>
      <c r="O622" s="50"/>
      <c r="P622" s="50"/>
      <c r="Q622" s="50"/>
      <c r="R622" s="50"/>
      <c r="S622" s="50"/>
      <c r="T622" s="50"/>
      <c r="U622" s="50"/>
      <c r="V622" s="50"/>
      <c r="W622" s="50"/>
      <c r="X622" s="50"/>
      <c r="Y622" s="50"/>
      <c r="Z622" s="50"/>
    </row>
    <row r="623" spans="1:26" ht="15.75" customHeight="1">
      <c r="A623" s="70"/>
      <c r="B623" s="6"/>
      <c r="C623" s="1272"/>
      <c r="D623" s="51"/>
      <c r="E623" s="1230"/>
      <c r="F623" s="524"/>
      <c r="G623" s="524"/>
      <c r="H623" s="520"/>
      <c r="I623" s="6"/>
      <c r="J623" s="6"/>
      <c r="K623" s="6"/>
      <c r="L623" s="6"/>
      <c r="M623" s="6"/>
      <c r="N623" s="6"/>
      <c r="O623" s="50"/>
      <c r="P623" s="50"/>
      <c r="Q623" s="50"/>
      <c r="R623" s="50"/>
      <c r="S623" s="50"/>
      <c r="T623" s="50"/>
      <c r="U623" s="50"/>
      <c r="V623" s="50"/>
      <c r="W623" s="50"/>
      <c r="X623" s="50"/>
      <c r="Y623" s="50"/>
      <c r="Z623" s="50"/>
    </row>
    <row r="624" spans="1:26" ht="15.75" customHeight="1">
      <c r="A624" s="70"/>
      <c r="B624" s="6"/>
      <c r="C624" s="1272"/>
      <c r="D624" s="51"/>
      <c r="E624" s="1230"/>
      <c r="F624" s="524"/>
      <c r="G624" s="524"/>
      <c r="H624" s="520"/>
      <c r="I624" s="6"/>
      <c r="J624" s="6"/>
      <c r="K624" s="6"/>
      <c r="L624" s="6"/>
      <c r="M624" s="6"/>
      <c r="N624" s="6"/>
      <c r="O624" s="50"/>
      <c r="P624" s="50"/>
      <c r="Q624" s="50"/>
      <c r="R624" s="50"/>
      <c r="S624" s="50"/>
      <c r="T624" s="50"/>
      <c r="U624" s="50"/>
      <c r="V624" s="50"/>
      <c r="W624" s="50"/>
      <c r="X624" s="50"/>
      <c r="Y624" s="50"/>
      <c r="Z624" s="50"/>
    </row>
    <row r="625" spans="1:26" ht="15.75" customHeight="1">
      <c r="A625" s="70"/>
      <c r="B625" s="6"/>
      <c r="C625" s="1272"/>
      <c r="D625" s="51"/>
      <c r="E625" s="1230"/>
      <c r="F625" s="524"/>
      <c r="G625" s="524"/>
      <c r="H625" s="520"/>
      <c r="I625" s="6"/>
      <c r="J625" s="6"/>
      <c r="K625" s="6"/>
      <c r="L625" s="6"/>
      <c r="M625" s="6"/>
      <c r="N625" s="6"/>
      <c r="O625" s="50"/>
      <c r="P625" s="50"/>
      <c r="Q625" s="50"/>
      <c r="R625" s="50"/>
      <c r="S625" s="50"/>
      <c r="T625" s="50"/>
      <c r="U625" s="50"/>
      <c r="V625" s="50"/>
      <c r="W625" s="50"/>
      <c r="X625" s="50"/>
      <c r="Y625" s="50"/>
      <c r="Z625" s="50"/>
    </row>
    <row r="626" spans="1:26" ht="15.75" customHeight="1">
      <c r="A626" s="70"/>
      <c r="B626" s="6"/>
      <c r="C626" s="1272"/>
      <c r="D626" s="51"/>
      <c r="E626" s="1230"/>
      <c r="F626" s="524"/>
      <c r="G626" s="524"/>
      <c r="H626" s="520"/>
      <c r="I626" s="6"/>
      <c r="J626" s="6"/>
      <c r="K626" s="6"/>
      <c r="L626" s="6"/>
      <c r="M626" s="6"/>
      <c r="N626" s="6"/>
      <c r="O626" s="50"/>
      <c r="P626" s="50"/>
      <c r="Q626" s="50"/>
      <c r="R626" s="50"/>
      <c r="S626" s="50"/>
      <c r="T626" s="50"/>
      <c r="U626" s="50"/>
      <c r="V626" s="50"/>
      <c r="W626" s="50"/>
      <c r="X626" s="50"/>
      <c r="Y626" s="50"/>
      <c r="Z626" s="50"/>
    </row>
    <row r="627" spans="1:26" ht="15.75" customHeight="1">
      <c r="A627" s="70"/>
      <c r="B627" s="6"/>
      <c r="C627" s="1272"/>
      <c r="D627" s="51"/>
      <c r="E627" s="1230"/>
      <c r="F627" s="524"/>
      <c r="G627" s="524"/>
      <c r="H627" s="520"/>
      <c r="I627" s="6"/>
      <c r="J627" s="6"/>
      <c r="K627" s="6"/>
      <c r="L627" s="6"/>
      <c r="M627" s="6"/>
      <c r="N627" s="6"/>
      <c r="O627" s="50"/>
      <c r="P627" s="50"/>
      <c r="Q627" s="50"/>
      <c r="R627" s="50"/>
      <c r="S627" s="50"/>
      <c r="T627" s="50"/>
      <c r="U627" s="50"/>
      <c r="V627" s="50"/>
      <c r="W627" s="50"/>
      <c r="X627" s="50"/>
      <c r="Y627" s="50"/>
      <c r="Z627" s="50"/>
    </row>
    <row r="628" spans="1:26" ht="15.75" customHeight="1">
      <c r="A628" s="70"/>
      <c r="B628" s="6"/>
      <c r="C628" s="1272"/>
      <c r="D628" s="51"/>
      <c r="E628" s="1230"/>
      <c r="F628" s="524"/>
      <c r="G628" s="524"/>
      <c r="H628" s="520"/>
      <c r="I628" s="6"/>
      <c r="J628" s="6"/>
      <c r="K628" s="6"/>
      <c r="L628" s="6"/>
      <c r="M628" s="6"/>
      <c r="N628" s="6"/>
      <c r="O628" s="50"/>
      <c r="P628" s="50"/>
      <c r="Q628" s="50"/>
      <c r="R628" s="50"/>
      <c r="S628" s="50"/>
      <c r="T628" s="50"/>
      <c r="U628" s="50"/>
      <c r="V628" s="50"/>
      <c r="W628" s="50"/>
      <c r="X628" s="50"/>
      <c r="Y628" s="50"/>
      <c r="Z628" s="50"/>
    </row>
    <row r="629" spans="1:26" ht="15.75" customHeight="1">
      <c r="A629" s="70"/>
      <c r="B629" s="6"/>
      <c r="C629" s="1272"/>
      <c r="D629" s="51"/>
      <c r="E629" s="1230"/>
      <c r="F629" s="524"/>
      <c r="G629" s="524"/>
      <c r="H629" s="520"/>
      <c r="I629" s="6"/>
      <c r="J629" s="6"/>
      <c r="K629" s="6"/>
      <c r="L629" s="6"/>
      <c r="M629" s="6"/>
      <c r="N629" s="6"/>
      <c r="O629" s="50"/>
      <c r="P629" s="50"/>
      <c r="Q629" s="50"/>
      <c r="R629" s="50"/>
      <c r="S629" s="50"/>
      <c r="T629" s="50"/>
      <c r="U629" s="50"/>
      <c r="V629" s="50"/>
      <c r="W629" s="50"/>
      <c r="X629" s="50"/>
      <c r="Y629" s="50"/>
      <c r="Z629" s="50"/>
    </row>
    <row r="630" spans="1:26" ht="15.75" customHeight="1">
      <c r="A630" s="70"/>
      <c r="B630" s="6"/>
      <c r="C630" s="1272"/>
      <c r="D630" s="51"/>
      <c r="E630" s="1230"/>
      <c r="F630" s="524"/>
      <c r="G630" s="524"/>
      <c r="H630" s="520"/>
      <c r="I630" s="6"/>
      <c r="J630" s="6"/>
      <c r="K630" s="6"/>
      <c r="L630" s="6"/>
      <c r="M630" s="6"/>
      <c r="N630" s="6"/>
      <c r="O630" s="50"/>
      <c r="P630" s="50"/>
      <c r="Q630" s="50"/>
      <c r="R630" s="50"/>
      <c r="S630" s="50"/>
      <c r="T630" s="50"/>
      <c r="U630" s="50"/>
      <c r="V630" s="50"/>
      <c r="W630" s="50"/>
      <c r="X630" s="50"/>
      <c r="Y630" s="50"/>
      <c r="Z630" s="50"/>
    </row>
    <row r="631" spans="1:26" ht="15.75" customHeight="1">
      <c r="A631" s="70"/>
      <c r="B631" s="6"/>
      <c r="C631" s="1272"/>
      <c r="D631" s="51"/>
      <c r="E631" s="1230"/>
      <c r="F631" s="524"/>
      <c r="G631" s="524"/>
      <c r="H631" s="520"/>
      <c r="I631" s="6"/>
      <c r="J631" s="6"/>
      <c r="K631" s="6"/>
      <c r="L631" s="6"/>
      <c r="M631" s="6"/>
      <c r="N631" s="6"/>
      <c r="O631" s="50"/>
      <c r="P631" s="50"/>
      <c r="Q631" s="50"/>
      <c r="R631" s="50"/>
      <c r="S631" s="50"/>
      <c r="T631" s="50"/>
      <c r="U631" s="50"/>
      <c r="V631" s="50"/>
      <c r="W631" s="50"/>
      <c r="X631" s="50"/>
      <c r="Y631" s="50"/>
      <c r="Z631" s="50"/>
    </row>
    <row r="632" spans="1:26" ht="15.75" customHeight="1">
      <c r="A632" s="70"/>
      <c r="B632" s="6"/>
      <c r="C632" s="1272"/>
      <c r="D632" s="51"/>
      <c r="E632" s="1230"/>
      <c r="F632" s="524"/>
      <c r="G632" s="524"/>
      <c r="H632" s="520"/>
      <c r="I632" s="6"/>
      <c r="J632" s="6"/>
      <c r="K632" s="6"/>
      <c r="L632" s="6"/>
      <c r="M632" s="6"/>
      <c r="N632" s="6"/>
      <c r="O632" s="50"/>
      <c r="P632" s="50"/>
      <c r="Q632" s="50"/>
      <c r="R632" s="50"/>
      <c r="S632" s="50"/>
      <c r="T632" s="50"/>
      <c r="U632" s="50"/>
      <c r="V632" s="50"/>
      <c r="W632" s="50"/>
      <c r="X632" s="50"/>
      <c r="Y632" s="50"/>
      <c r="Z632" s="50"/>
    </row>
    <row r="633" spans="1:26" ht="15.75" customHeight="1">
      <c r="A633" s="70"/>
      <c r="B633" s="6"/>
      <c r="C633" s="1272"/>
      <c r="D633" s="51"/>
      <c r="E633" s="1230"/>
      <c r="F633" s="524"/>
      <c r="G633" s="524"/>
      <c r="H633" s="520"/>
      <c r="I633" s="6"/>
      <c r="J633" s="6"/>
      <c r="K633" s="6"/>
      <c r="L633" s="6"/>
      <c r="M633" s="6"/>
      <c r="N633" s="6"/>
      <c r="O633" s="50"/>
      <c r="P633" s="50"/>
      <c r="Q633" s="50"/>
      <c r="R633" s="50"/>
      <c r="S633" s="50"/>
      <c r="T633" s="50"/>
      <c r="U633" s="50"/>
      <c r="V633" s="50"/>
      <c r="W633" s="50"/>
      <c r="X633" s="50"/>
      <c r="Y633" s="50"/>
      <c r="Z633" s="50"/>
    </row>
    <row r="634" spans="1:26" ht="15.75" customHeight="1">
      <c r="A634" s="70"/>
      <c r="B634" s="6"/>
      <c r="C634" s="1272"/>
      <c r="D634" s="51"/>
      <c r="E634" s="1230"/>
      <c r="F634" s="524"/>
      <c r="G634" s="524"/>
      <c r="H634" s="520"/>
      <c r="I634" s="6"/>
      <c r="J634" s="6"/>
      <c r="K634" s="6"/>
      <c r="L634" s="6"/>
      <c r="M634" s="6"/>
      <c r="N634" s="6"/>
      <c r="O634" s="50"/>
      <c r="P634" s="50"/>
      <c r="Q634" s="50"/>
      <c r="R634" s="50"/>
      <c r="S634" s="50"/>
      <c r="T634" s="50"/>
      <c r="U634" s="50"/>
      <c r="V634" s="50"/>
      <c r="W634" s="50"/>
      <c r="X634" s="50"/>
      <c r="Y634" s="50"/>
      <c r="Z634" s="50"/>
    </row>
    <row r="635" spans="1:26" ht="15.75" customHeight="1">
      <c r="A635" s="70"/>
      <c r="B635" s="6"/>
      <c r="C635" s="1272"/>
      <c r="D635" s="51"/>
      <c r="E635" s="1230"/>
      <c r="F635" s="524"/>
      <c r="G635" s="524"/>
      <c r="H635" s="520"/>
      <c r="I635" s="6"/>
      <c r="J635" s="6"/>
      <c r="K635" s="6"/>
      <c r="L635" s="6"/>
      <c r="M635" s="6"/>
      <c r="N635" s="6"/>
      <c r="O635" s="50"/>
      <c r="P635" s="50"/>
      <c r="Q635" s="50"/>
      <c r="R635" s="50"/>
      <c r="S635" s="50"/>
      <c r="T635" s="50"/>
      <c r="U635" s="50"/>
      <c r="V635" s="50"/>
      <c r="W635" s="50"/>
      <c r="X635" s="50"/>
      <c r="Y635" s="50"/>
      <c r="Z635" s="50"/>
    </row>
    <row r="636" spans="1:26" ht="15.75" customHeight="1">
      <c r="A636" s="70"/>
      <c r="B636" s="6"/>
      <c r="C636" s="1272"/>
      <c r="D636" s="51"/>
      <c r="E636" s="1230"/>
      <c r="F636" s="524"/>
      <c r="G636" s="524"/>
      <c r="H636" s="520"/>
      <c r="I636" s="6"/>
      <c r="J636" s="6"/>
      <c r="K636" s="6"/>
      <c r="L636" s="6"/>
      <c r="M636" s="6"/>
      <c r="N636" s="6"/>
      <c r="O636" s="50"/>
      <c r="P636" s="50"/>
      <c r="Q636" s="50"/>
      <c r="R636" s="50"/>
      <c r="S636" s="50"/>
      <c r="T636" s="50"/>
      <c r="U636" s="50"/>
      <c r="V636" s="50"/>
      <c r="W636" s="50"/>
      <c r="X636" s="50"/>
      <c r="Y636" s="50"/>
      <c r="Z636" s="50"/>
    </row>
    <row r="637" spans="1:26" ht="15.75" customHeight="1">
      <c r="A637" s="70"/>
      <c r="B637" s="6"/>
      <c r="C637" s="1272"/>
      <c r="D637" s="51"/>
      <c r="E637" s="1230"/>
      <c r="F637" s="524"/>
      <c r="G637" s="524"/>
      <c r="H637" s="520"/>
      <c r="I637" s="6"/>
      <c r="J637" s="6"/>
      <c r="K637" s="6"/>
      <c r="L637" s="6"/>
      <c r="M637" s="6"/>
      <c r="N637" s="6"/>
      <c r="O637" s="50"/>
      <c r="P637" s="50"/>
      <c r="Q637" s="50"/>
      <c r="R637" s="50"/>
      <c r="S637" s="50"/>
      <c r="T637" s="50"/>
      <c r="U637" s="50"/>
      <c r="V637" s="50"/>
      <c r="W637" s="50"/>
      <c r="X637" s="50"/>
      <c r="Y637" s="50"/>
      <c r="Z637" s="50"/>
    </row>
    <row r="638" spans="1:26" ht="15.75" customHeight="1">
      <c r="A638" s="70"/>
      <c r="B638" s="6"/>
      <c r="C638" s="1272"/>
      <c r="D638" s="51"/>
      <c r="E638" s="1230"/>
      <c r="F638" s="524"/>
      <c r="G638" s="524"/>
      <c r="H638" s="520"/>
      <c r="I638" s="6"/>
      <c r="J638" s="6"/>
      <c r="K638" s="6"/>
      <c r="L638" s="6"/>
      <c r="M638" s="6"/>
      <c r="N638" s="6"/>
      <c r="O638" s="50"/>
      <c r="P638" s="50"/>
      <c r="Q638" s="50"/>
      <c r="R638" s="50"/>
      <c r="S638" s="50"/>
      <c r="T638" s="50"/>
      <c r="U638" s="50"/>
      <c r="V638" s="50"/>
      <c r="W638" s="50"/>
      <c r="X638" s="50"/>
      <c r="Y638" s="50"/>
      <c r="Z638" s="50"/>
    </row>
    <row r="639" spans="1:26" ht="15.75" customHeight="1">
      <c r="A639" s="70"/>
      <c r="B639" s="6"/>
      <c r="C639" s="1272"/>
      <c r="D639" s="51"/>
      <c r="E639" s="1230"/>
      <c r="F639" s="524"/>
      <c r="G639" s="524"/>
      <c r="H639" s="520"/>
      <c r="I639" s="6"/>
      <c r="J639" s="6"/>
      <c r="K639" s="6"/>
      <c r="L639" s="6"/>
      <c r="M639" s="6"/>
      <c r="N639" s="6"/>
      <c r="O639" s="50"/>
      <c r="P639" s="50"/>
      <c r="Q639" s="50"/>
      <c r="R639" s="50"/>
      <c r="S639" s="50"/>
      <c r="T639" s="50"/>
      <c r="U639" s="50"/>
      <c r="V639" s="50"/>
      <c r="W639" s="50"/>
      <c r="X639" s="50"/>
      <c r="Y639" s="50"/>
      <c r="Z639" s="50"/>
    </row>
    <row r="640" spans="1:26" ht="15.75" customHeight="1">
      <c r="A640" s="70"/>
      <c r="B640" s="6"/>
      <c r="C640" s="1272"/>
      <c r="D640" s="51"/>
      <c r="E640" s="1230"/>
      <c r="F640" s="524"/>
      <c r="G640" s="524"/>
      <c r="H640" s="520"/>
      <c r="I640" s="6"/>
      <c r="J640" s="6"/>
      <c r="K640" s="6"/>
      <c r="L640" s="6"/>
      <c r="M640" s="6"/>
      <c r="N640" s="6"/>
      <c r="O640" s="50"/>
      <c r="P640" s="50"/>
      <c r="Q640" s="50"/>
      <c r="R640" s="50"/>
      <c r="S640" s="50"/>
      <c r="T640" s="50"/>
      <c r="U640" s="50"/>
      <c r="V640" s="50"/>
      <c r="W640" s="50"/>
      <c r="X640" s="50"/>
      <c r="Y640" s="50"/>
      <c r="Z640" s="50"/>
    </row>
    <row r="641" spans="1:26" ht="15.75" customHeight="1">
      <c r="A641" s="70"/>
      <c r="B641" s="6"/>
      <c r="C641" s="1272"/>
      <c r="D641" s="51"/>
      <c r="E641" s="1230"/>
      <c r="F641" s="524"/>
      <c r="G641" s="524"/>
      <c r="H641" s="520"/>
      <c r="I641" s="6"/>
      <c r="J641" s="6"/>
      <c r="K641" s="6"/>
      <c r="L641" s="6"/>
      <c r="M641" s="6"/>
      <c r="N641" s="6"/>
      <c r="O641" s="50"/>
      <c r="P641" s="50"/>
      <c r="Q641" s="50"/>
      <c r="R641" s="50"/>
      <c r="S641" s="50"/>
      <c r="T641" s="50"/>
      <c r="U641" s="50"/>
      <c r="V641" s="50"/>
      <c r="W641" s="50"/>
      <c r="X641" s="50"/>
      <c r="Y641" s="50"/>
      <c r="Z641" s="50"/>
    </row>
    <row r="642" spans="1:26" ht="15.75" customHeight="1">
      <c r="A642" s="70"/>
      <c r="B642" s="6"/>
      <c r="C642" s="1272"/>
      <c r="D642" s="51"/>
      <c r="E642" s="1230"/>
      <c r="F642" s="524"/>
      <c r="G642" s="524"/>
      <c r="H642" s="520"/>
      <c r="I642" s="6"/>
      <c r="J642" s="6"/>
      <c r="K642" s="6"/>
      <c r="L642" s="6"/>
      <c r="M642" s="6"/>
      <c r="N642" s="6"/>
      <c r="O642" s="50"/>
      <c r="P642" s="50"/>
      <c r="Q642" s="50"/>
      <c r="R642" s="50"/>
      <c r="S642" s="50"/>
      <c r="T642" s="50"/>
      <c r="U642" s="50"/>
      <c r="V642" s="50"/>
      <c r="W642" s="50"/>
      <c r="X642" s="50"/>
      <c r="Y642" s="50"/>
      <c r="Z642" s="50"/>
    </row>
    <row r="643" spans="1:26" ht="15.75" customHeight="1">
      <c r="A643" s="70"/>
      <c r="B643" s="6"/>
      <c r="C643" s="1272"/>
      <c r="D643" s="51"/>
      <c r="E643" s="1230"/>
      <c r="F643" s="524"/>
      <c r="G643" s="524"/>
      <c r="H643" s="520"/>
      <c r="I643" s="6"/>
      <c r="J643" s="6"/>
      <c r="K643" s="6"/>
      <c r="L643" s="6"/>
      <c r="M643" s="6"/>
      <c r="N643" s="6"/>
      <c r="O643" s="50"/>
      <c r="P643" s="50"/>
      <c r="Q643" s="50"/>
      <c r="R643" s="50"/>
      <c r="S643" s="50"/>
      <c r="T643" s="50"/>
      <c r="U643" s="50"/>
      <c r="V643" s="50"/>
      <c r="W643" s="50"/>
      <c r="X643" s="50"/>
      <c r="Y643" s="50"/>
      <c r="Z643" s="50"/>
    </row>
    <row r="644" spans="1:26" ht="15.75" customHeight="1">
      <c r="A644" s="70"/>
      <c r="B644" s="6"/>
      <c r="C644" s="1272"/>
      <c r="D644" s="51"/>
      <c r="E644" s="1230"/>
      <c r="F644" s="524"/>
      <c r="G644" s="524"/>
      <c r="H644" s="520"/>
      <c r="I644" s="6"/>
      <c r="J644" s="6"/>
      <c r="K644" s="6"/>
      <c r="L644" s="6"/>
      <c r="M644" s="6"/>
      <c r="N644" s="6"/>
      <c r="O644" s="50"/>
      <c r="P644" s="50"/>
      <c r="Q644" s="50"/>
      <c r="R644" s="50"/>
      <c r="S644" s="50"/>
      <c r="T644" s="50"/>
      <c r="U644" s="50"/>
      <c r="V644" s="50"/>
      <c r="W644" s="50"/>
      <c r="X644" s="50"/>
      <c r="Y644" s="50"/>
      <c r="Z644" s="50"/>
    </row>
    <row r="645" spans="1:26" ht="15.75" customHeight="1">
      <c r="A645" s="70"/>
      <c r="B645" s="6"/>
      <c r="C645" s="1272"/>
      <c r="D645" s="51"/>
      <c r="E645" s="1230"/>
      <c r="F645" s="524"/>
      <c r="G645" s="524"/>
      <c r="H645" s="520"/>
      <c r="I645" s="6"/>
      <c r="J645" s="6"/>
      <c r="K645" s="6"/>
      <c r="L645" s="6"/>
      <c r="M645" s="6"/>
      <c r="N645" s="6"/>
      <c r="O645" s="50"/>
      <c r="P645" s="50"/>
      <c r="Q645" s="50"/>
      <c r="R645" s="50"/>
      <c r="S645" s="50"/>
      <c r="T645" s="50"/>
      <c r="U645" s="50"/>
      <c r="V645" s="50"/>
      <c r="W645" s="50"/>
      <c r="X645" s="50"/>
      <c r="Y645" s="50"/>
      <c r="Z645" s="50"/>
    </row>
    <row r="646" spans="1:26" ht="15.75" customHeight="1">
      <c r="A646" s="70"/>
      <c r="B646" s="6"/>
      <c r="C646" s="1272"/>
      <c r="D646" s="51"/>
      <c r="E646" s="1230"/>
      <c r="F646" s="524"/>
      <c r="G646" s="524"/>
      <c r="H646" s="520"/>
      <c r="I646" s="6"/>
      <c r="J646" s="6"/>
      <c r="K646" s="6"/>
      <c r="L646" s="6"/>
      <c r="M646" s="6"/>
      <c r="N646" s="6"/>
      <c r="O646" s="50"/>
      <c r="P646" s="50"/>
      <c r="Q646" s="50"/>
      <c r="R646" s="50"/>
      <c r="S646" s="50"/>
      <c r="T646" s="50"/>
      <c r="U646" s="50"/>
      <c r="V646" s="50"/>
      <c r="W646" s="50"/>
      <c r="X646" s="50"/>
      <c r="Y646" s="50"/>
      <c r="Z646" s="50"/>
    </row>
    <row r="647" spans="1:26" ht="15.75" customHeight="1">
      <c r="A647" s="70"/>
      <c r="B647" s="6"/>
      <c r="C647" s="1272"/>
      <c r="D647" s="51"/>
      <c r="E647" s="1230"/>
      <c r="F647" s="524"/>
      <c r="G647" s="524"/>
      <c r="H647" s="520"/>
      <c r="I647" s="6"/>
      <c r="J647" s="6"/>
      <c r="K647" s="6"/>
      <c r="L647" s="6"/>
      <c r="M647" s="6"/>
      <c r="N647" s="6"/>
      <c r="O647" s="50"/>
      <c r="P647" s="50"/>
      <c r="Q647" s="50"/>
      <c r="R647" s="50"/>
      <c r="S647" s="50"/>
      <c r="T647" s="50"/>
      <c r="U647" s="50"/>
      <c r="V647" s="50"/>
      <c r="W647" s="50"/>
      <c r="X647" s="50"/>
      <c r="Y647" s="50"/>
      <c r="Z647" s="50"/>
    </row>
    <row r="648" spans="1:26" ht="15.75" customHeight="1">
      <c r="A648" s="70"/>
      <c r="B648" s="6"/>
      <c r="C648" s="1272"/>
      <c r="D648" s="51"/>
      <c r="E648" s="1230"/>
      <c r="F648" s="524"/>
      <c r="G648" s="524"/>
      <c r="H648" s="520"/>
      <c r="I648" s="6"/>
      <c r="J648" s="6"/>
      <c r="K648" s="6"/>
      <c r="L648" s="6"/>
      <c r="M648" s="6"/>
      <c r="N648" s="6"/>
      <c r="O648" s="50"/>
      <c r="P648" s="50"/>
      <c r="Q648" s="50"/>
      <c r="R648" s="50"/>
      <c r="S648" s="50"/>
      <c r="T648" s="50"/>
      <c r="U648" s="50"/>
      <c r="V648" s="50"/>
      <c r="W648" s="50"/>
      <c r="X648" s="50"/>
      <c r="Y648" s="50"/>
      <c r="Z648" s="50"/>
    </row>
    <row r="649" spans="1:26" ht="15.75" customHeight="1">
      <c r="A649" s="70"/>
      <c r="B649" s="6"/>
      <c r="C649" s="1272"/>
      <c r="D649" s="51"/>
      <c r="E649" s="1230"/>
      <c r="F649" s="524"/>
      <c r="G649" s="524"/>
      <c r="H649" s="520"/>
      <c r="I649" s="6"/>
      <c r="J649" s="6"/>
      <c r="K649" s="6"/>
      <c r="L649" s="6"/>
      <c r="M649" s="6"/>
      <c r="N649" s="6"/>
      <c r="O649" s="50"/>
      <c r="P649" s="50"/>
      <c r="Q649" s="50"/>
      <c r="R649" s="50"/>
      <c r="S649" s="50"/>
      <c r="T649" s="50"/>
      <c r="U649" s="50"/>
      <c r="V649" s="50"/>
      <c r="W649" s="50"/>
      <c r="X649" s="50"/>
      <c r="Y649" s="50"/>
      <c r="Z649" s="50"/>
    </row>
    <row r="650" spans="1:26" ht="15.75" customHeight="1">
      <c r="A650" s="70"/>
      <c r="B650" s="6"/>
      <c r="C650" s="1272"/>
      <c r="D650" s="51"/>
      <c r="E650" s="1230"/>
      <c r="F650" s="524"/>
      <c r="G650" s="524"/>
      <c r="H650" s="520"/>
      <c r="I650" s="6"/>
      <c r="J650" s="6"/>
      <c r="K650" s="6"/>
      <c r="L650" s="6"/>
      <c r="M650" s="6"/>
      <c r="N650" s="6"/>
      <c r="O650" s="50"/>
      <c r="P650" s="50"/>
      <c r="Q650" s="50"/>
      <c r="R650" s="50"/>
      <c r="S650" s="50"/>
      <c r="T650" s="50"/>
      <c r="U650" s="50"/>
      <c r="V650" s="50"/>
      <c r="W650" s="50"/>
      <c r="X650" s="50"/>
      <c r="Y650" s="50"/>
      <c r="Z650" s="50"/>
    </row>
    <row r="651" spans="1:26" ht="15.75" customHeight="1">
      <c r="A651" s="70"/>
      <c r="B651" s="6"/>
      <c r="C651" s="1272"/>
      <c r="D651" s="51"/>
      <c r="E651" s="1230"/>
      <c r="F651" s="524"/>
      <c r="G651" s="524"/>
      <c r="H651" s="520"/>
      <c r="I651" s="6"/>
      <c r="J651" s="6"/>
      <c r="K651" s="6"/>
      <c r="L651" s="6"/>
      <c r="M651" s="6"/>
      <c r="N651" s="6"/>
      <c r="O651" s="50"/>
      <c r="P651" s="50"/>
      <c r="Q651" s="50"/>
      <c r="R651" s="50"/>
      <c r="S651" s="50"/>
      <c r="T651" s="50"/>
      <c r="U651" s="50"/>
      <c r="V651" s="50"/>
      <c r="W651" s="50"/>
      <c r="X651" s="50"/>
      <c r="Y651" s="50"/>
      <c r="Z651" s="50"/>
    </row>
    <row r="652" spans="1:26" ht="15.75" customHeight="1">
      <c r="A652" s="70"/>
      <c r="B652" s="6"/>
      <c r="C652" s="1272"/>
      <c r="D652" s="51"/>
      <c r="E652" s="1230"/>
      <c r="F652" s="524"/>
      <c r="G652" s="524"/>
      <c r="H652" s="520"/>
      <c r="I652" s="6"/>
      <c r="J652" s="6"/>
      <c r="K652" s="6"/>
      <c r="L652" s="6"/>
      <c r="M652" s="6"/>
      <c r="N652" s="6"/>
      <c r="O652" s="50"/>
      <c r="P652" s="50"/>
      <c r="Q652" s="50"/>
      <c r="R652" s="50"/>
      <c r="S652" s="50"/>
      <c r="T652" s="50"/>
      <c r="U652" s="50"/>
      <c r="V652" s="50"/>
      <c r="W652" s="50"/>
      <c r="X652" s="50"/>
      <c r="Y652" s="50"/>
      <c r="Z652" s="50"/>
    </row>
    <row r="653" spans="1:26" ht="15.75" customHeight="1">
      <c r="A653" s="70"/>
      <c r="B653" s="6"/>
      <c r="C653" s="1272"/>
      <c r="D653" s="51"/>
      <c r="E653" s="1230"/>
      <c r="F653" s="524"/>
      <c r="G653" s="524"/>
      <c r="H653" s="520"/>
      <c r="I653" s="6"/>
      <c r="J653" s="6"/>
      <c r="K653" s="6"/>
      <c r="L653" s="6"/>
      <c r="M653" s="6"/>
      <c r="N653" s="6"/>
      <c r="O653" s="50"/>
      <c r="P653" s="50"/>
      <c r="Q653" s="50"/>
      <c r="R653" s="50"/>
      <c r="S653" s="50"/>
      <c r="T653" s="50"/>
      <c r="U653" s="50"/>
      <c r="V653" s="50"/>
      <c r="W653" s="50"/>
      <c r="X653" s="50"/>
      <c r="Y653" s="50"/>
      <c r="Z653" s="50"/>
    </row>
    <row r="654" spans="1:26" ht="15.75" customHeight="1">
      <c r="A654" s="70"/>
      <c r="B654" s="6"/>
      <c r="C654" s="1272"/>
      <c r="D654" s="51"/>
      <c r="E654" s="1230"/>
      <c r="F654" s="524"/>
      <c r="G654" s="524"/>
      <c r="H654" s="520"/>
      <c r="I654" s="6"/>
      <c r="J654" s="6"/>
      <c r="K654" s="6"/>
      <c r="L654" s="6"/>
      <c r="M654" s="6"/>
      <c r="N654" s="6"/>
      <c r="O654" s="50"/>
      <c r="P654" s="50"/>
      <c r="Q654" s="50"/>
      <c r="R654" s="50"/>
      <c r="S654" s="50"/>
      <c r="T654" s="50"/>
      <c r="U654" s="50"/>
      <c r="V654" s="50"/>
      <c r="W654" s="50"/>
      <c r="X654" s="50"/>
      <c r="Y654" s="50"/>
      <c r="Z654" s="50"/>
    </row>
    <row r="655" spans="1:26" ht="15.75" customHeight="1">
      <c r="A655" s="70"/>
      <c r="B655" s="6"/>
      <c r="C655" s="1272"/>
      <c r="D655" s="51"/>
      <c r="E655" s="1230"/>
      <c r="F655" s="524"/>
      <c r="G655" s="524"/>
      <c r="H655" s="520"/>
      <c r="I655" s="6"/>
      <c r="J655" s="6"/>
      <c r="K655" s="6"/>
      <c r="L655" s="6"/>
      <c r="M655" s="6"/>
      <c r="N655" s="6"/>
      <c r="O655" s="50"/>
      <c r="P655" s="50"/>
      <c r="Q655" s="50"/>
      <c r="R655" s="50"/>
      <c r="S655" s="50"/>
      <c r="T655" s="50"/>
      <c r="U655" s="50"/>
      <c r="V655" s="50"/>
      <c r="W655" s="50"/>
      <c r="X655" s="50"/>
      <c r="Y655" s="50"/>
      <c r="Z655" s="50"/>
    </row>
    <row r="656" spans="1:26" ht="15.75" customHeight="1">
      <c r="A656" s="70"/>
      <c r="B656" s="6"/>
      <c r="C656" s="1272"/>
      <c r="D656" s="51"/>
      <c r="E656" s="1230"/>
      <c r="F656" s="524"/>
      <c r="G656" s="524"/>
      <c r="H656" s="520"/>
      <c r="I656" s="6"/>
      <c r="J656" s="6"/>
      <c r="K656" s="6"/>
      <c r="L656" s="6"/>
      <c r="M656" s="6"/>
      <c r="N656" s="6"/>
      <c r="O656" s="50"/>
      <c r="P656" s="50"/>
      <c r="Q656" s="50"/>
      <c r="R656" s="50"/>
      <c r="S656" s="50"/>
      <c r="T656" s="50"/>
      <c r="U656" s="50"/>
      <c r="V656" s="50"/>
      <c r="W656" s="50"/>
      <c r="X656" s="50"/>
      <c r="Y656" s="50"/>
      <c r="Z656" s="50"/>
    </row>
    <row r="657" spans="1:26" ht="15.75" customHeight="1">
      <c r="A657" s="70"/>
      <c r="B657" s="6"/>
      <c r="C657" s="1272"/>
      <c r="D657" s="51"/>
      <c r="E657" s="1230"/>
      <c r="F657" s="524"/>
      <c r="G657" s="524"/>
      <c r="H657" s="520"/>
      <c r="I657" s="6"/>
      <c r="J657" s="6"/>
      <c r="K657" s="6"/>
      <c r="L657" s="6"/>
      <c r="M657" s="6"/>
      <c r="N657" s="6"/>
      <c r="O657" s="50"/>
      <c r="P657" s="50"/>
      <c r="Q657" s="50"/>
      <c r="R657" s="50"/>
      <c r="S657" s="50"/>
      <c r="T657" s="50"/>
      <c r="U657" s="50"/>
      <c r="V657" s="50"/>
      <c r="W657" s="50"/>
      <c r="X657" s="50"/>
      <c r="Y657" s="50"/>
      <c r="Z657" s="50"/>
    </row>
    <row r="658" spans="1:26" ht="15.75" customHeight="1">
      <c r="A658" s="70"/>
      <c r="B658" s="6"/>
      <c r="C658" s="1272"/>
      <c r="D658" s="51"/>
      <c r="E658" s="1230"/>
      <c r="F658" s="524"/>
      <c r="G658" s="524"/>
      <c r="H658" s="520"/>
      <c r="I658" s="6"/>
      <c r="J658" s="6"/>
      <c r="K658" s="6"/>
      <c r="L658" s="6"/>
      <c r="M658" s="6"/>
      <c r="N658" s="6"/>
      <c r="O658" s="50"/>
      <c r="P658" s="50"/>
      <c r="Q658" s="50"/>
      <c r="R658" s="50"/>
      <c r="S658" s="50"/>
      <c r="T658" s="50"/>
      <c r="U658" s="50"/>
      <c r="V658" s="50"/>
      <c r="W658" s="50"/>
      <c r="X658" s="50"/>
      <c r="Y658" s="50"/>
      <c r="Z658" s="50"/>
    </row>
    <row r="659" spans="1:26" ht="15.75" customHeight="1">
      <c r="A659" s="70"/>
      <c r="B659" s="6"/>
      <c r="C659" s="1272"/>
      <c r="D659" s="51"/>
      <c r="E659" s="1230"/>
      <c r="F659" s="524"/>
      <c r="G659" s="524"/>
      <c r="H659" s="520"/>
      <c r="I659" s="6"/>
      <c r="J659" s="6"/>
      <c r="K659" s="6"/>
      <c r="L659" s="6"/>
      <c r="M659" s="6"/>
      <c r="N659" s="6"/>
      <c r="O659" s="50"/>
      <c r="P659" s="50"/>
      <c r="Q659" s="50"/>
      <c r="R659" s="50"/>
      <c r="S659" s="50"/>
      <c r="T659" s="50"/>
      <c r="U659" s="50"/>
      <c r="V659" s="50"/>
      <c r="W659" s="50"/>
      <c r="X659" s="50"/>
      <c r="Y659" s="50"/>
      <c r="Z659" s="50"/>
    </row>
    <row r="660" spans="1:26" ht="15.75" customHeight="1">
      <c r="A660" s="70"/>
      <c r="B660" s="6"/>
      <c r="C660" s="1272"/>
      <c r="D660" s="51"/>
      <c r="E660" s="1230"/>
      <c r="F660" s="524"/>
      <c r="G660" s="524"/>
      <c r="H660" s="520"/>
      <c r="I660" s="6"/>
      <c r="J660" s="6"/>
      <c r="K660" s="6"/>
      <c r="L660" s="6"/>
      <c r="M660" s="6"/>
      <c r="N660" s="6"/>
      <c r="O660" s="50"/>
      <c r="P660" s="50"/>
      <c r="Q660" s="50"/>
      <c r="R660" s="50"/>
      <c r="S660" s="50"/>
      <c r="T660" s="50"/>
      <c r="U660" s="50"/>
      <c r="V660" s="50"/>
      <c r="W660" s="50"/>
      <c r="X660" s="50"/>
      <c r="Y660" s="50"/>
      <c r="Z660" s="50"/>
    </row>
    <row r="661" spans="1:26" ht="15.75" customHeight="1">
      <c r="A661" s="70"/>
      <c r="B661" s="6"/>
      <c r="C661" s="1272"/>
      <c r="D661" s="51"/>
      <c r="E661" s="1230"/>
      <c r="F661" s="524"/>
      <c r="G661" s="524"/>
      <c r="H661" s="520"/>
      <c r="I661" s="6"/>
      <c r="J661" s="6"/>
      <c r="K661" s="6"/>
      <c r="L661" s="6"/>
      <c r="M661" s="6"/>
      <c r="N661" s="6"/>
      <c r="O661" s="50"/>
      <c r="P661" s="50"/>
      <c r="Q661" s="50"/>
      <c r="R661" s="50"/>
      <c r="S661" s="50"/>
      <c r="T661" s="50"/>
      <c r="U661" s="50"/>
      <c r="V661" s="50"/>
      <c r="W661" s="50"/>
      <c r="X661" s="50"/>
      <c r="Y661" s="50"/>
      <c r="Z661" s="50"/>
    </row>
    <row r="662" spans="1:26" ht="15.75" customHeight="1">
      <c r="A662" s="70"/>
      <c r="B662" s="6"/>
      <c r="C662" s="1272"/>
      <c r="D662" s="51"/>
      <c r="E662" s="1230"/>
      <c r="F662" s="524"/>
      <c r="G662" s="524"/>
      <c r="H662" s="520"/>
      <c r="I662" s="6"/>
      <c r="J662" s="6"/>
      <c r="K662" s="6"/>
      <c r="L662" s="6"/>
      <c r="M662" s="6"/>
      <c r="N662" s="6"/>
      <c r="O662" s="50"/>
      <c r="P662" s="50"/>
      <c r="Q662" s="50"/>
      <c r="R662" s="50"/>
      <c r="S662" s="50"/>
      <c r="T662" s="50"/>
      <c r="U662" s="50"/>
      <c r="V662" s="50"/>
      <c r="W662" s="50"/>
      <c r="X662" s="50"/>
      <c r="Y662" s="50"/>
      <c r="Z662" s="50"/>
    </row>
    <row r="663" spans="1:26" ht="15.75" customHeight="1">
      <c r="A663" s="70"/>
      <c r="B663" s="6"/>
      <c r="C663" s="1272"/>
      <c r="D663" s="51"/>
      <c r="E663" s="1230"/>
      <c r="F663" s="524"/>
      <c r="G663" s="524"/>
      <c r="H663" s="520"/>
      <c r="I663" s="6"/>
      <c r="J663" s="6"/>
      <c r="K663" s="6"/>
      <c r="L663" s="6"/>
      <c r="M663" s="6"/>
      <c r="N663" s="6"/>
      <c r="O663" s="50"/>
      <c r="P663" s="50"/>
      <c r="Q663" s="50"/>
      <c r="R663" s="50"/>
      <c r="S663" s="50"/>
      <c r="T663" s="50"/>
      <c r="U663" s="50"/>
      <c r="V663" s="50"/>
      <c r="W663" s="50"/>
      <c r="X663" s="50"/>
      <c r="Y663" s="50"/>
      <c r="Z663" s="50"/>
    </row>
    <row r="664" spans="1:26" ht="15.75" customHeight="1">
      <c r="A664" s="70"/>
      <c r="B664" s="6"/>
      <c r="C664" s="1272"/>
      <c r="D664" s="51"/>
      <c r="E664" s="1230"/>
      <c r="F664" s="524"/>
      <c r="G664" s="524"/>
      <c r="H664" s="520"/>
      <c r="I664" s="6"/>
      <c r="J664" s="6"/>
      <c r="K664" s="6"/>
      <c r="L664" s="6"/>
      <c r="M664" s="6"/>
      <c r="N664" s="6"/>
      <c r="O664" s="50"/>
      <c r="P664" s="50"/>
      <c r="Q664" s="50"/>
      <c r="R664" s="50"/>
      <c r="S664" s="50"/>
      <c r="T664" s="50"/>
      <c r="U664" s="50"/>
      <c r="V664" s="50"/>
      <c r="W664" s="50"/>
      <c r="X664" s="50"/>
      <c r="Y664" s="50"/>
      <c r="Z664" s="50"/>
    </row>
    <row r="665" spans="1:26" ht="15.75" customHeight="1">
      <c r="A665" s="70"/>
      <c r="B665" s="6"/>
      <c r="C665" s="1272"/>
      <c r="D665" s="51"/>
      <c r="E665" s="1230"/>
      <c r="F665" s="524"/>
      <c r="G665" s="524"/>
      <c r="H665" s="520"/>
      <c r="I665" s="6"/>
      <c r="J665" s="6"/>
      <c r="K665" s="6"/>
      <c r="L665" s="6"/>
      <c r="M665" s="6"/>
      <c r="N665" s="6"/>
      <c r="O665" s="50"/>
      <c r="P665" s="50"/>
      <c r="Q665" s="50"/>
      <c r="R665" s="50"/>
      <c r="S665" s="50"/>
      <c r="T665" s="50"/>
      <c r="U665" s="50"/>
      <c r="V665" s="50"/>
      <c r="W665" s="50"/>
      <c r="X665" s="50"/>
      <c r="Y665" s="50"/>
      <c r="Z665" s="50"/>
    </row>
    <row r="666" spans="1:26" ht="15.75" customHeight="1">
      <c r="A666" s="70"/>
      <c r="B666" s="6"/>
      <c r="C666" s="1272"/>
      <c r="D666" s="51"/>
      <c r="E666" s="1230"/>
      <c r="F666" s="524"/>
      <c r="G666" s="524"/>
      <c r="H666" s="520"/>
      <c r="I666" s="6"/>
      <c r="J666" s="6"/>
      <c r="K666" s="6"/>
      <c r="L666" s="6"/>
      <c r="M666" s="6"/>
      <c r="N666" s="6"/>
      <c r="O666" s="50"/>
      <c r="P666" s="50"/>
      <c r="Q666" s="50"/>
      <c r="R666" s="50"/>
      <c r="S666" s="50"/>
      <c r="T666" s="50"/>
      <c r="U666" s="50"/>
      <c r="V666" s="50"/>
      <c r="W666" s="50"/>
      <c r="X666" s="50"/>
      <c r="Y666" s="50"/>
      <c r="Z666" s="50"/>
    </row>
    <row r="667" spans="1:26" ht="15.75" customHeight="1">
      <c r="A667" s="70"/>
      <c r="B667" s="6"/>
      <c r="C667" s="1272"/>
      <c r="D667" s="51"/>
      <c r="E667" s="1230"/>
      <c r="F667" s="524"/>
      <c r="G667" s="524"/>
      <c r="H667" s="520"/>
      <c r="I667" s="6"/>
      <c r="J667" s="6"/>
      <c r="K667" s="6"/>
      <c r="L667" s="6"/>
      <c r="M667" s="6"/>
      <c r="N667" s="6"/>
      <c r="O667" s="50"/>
      <c r="P667" s="50"/>
      <c r="Q667" s="50"/>
      <c r="R667" s="50"/>
      <c r="S667" s="50"/>
      <c r="T667" s="50"/>
      <c r="U667" s="50"/>
      <c r="V667" s="50"/>
      <c r="W667" s="50"/>
      <c r="X667" s="50"/>
      <c r="Y667" s="50"/>
      <c r="Z667" s="50"/>
    </row>
    <row r="668" spans="1:26" ht="15.75" customHeight="1">
      <c r="A668" s="70"/>
      <c r="B668" s="6"/>
      <c r="C668" s="1272"/>
      <c r="D668" s="51"/>
      <c r="E668" s="1230"/>
      <c r="F668" s="524"/>
      <c r="G668" s="524"/>
      <c r="H668" s="520"/>
      <c r="I668" s="6"/>
      <c r="J668" s="6"/>
      <c r="K668" s="6"/>
      <c r="L668" s="6"/>
      <c r="M668" s="6"/>
      <c r="N668" s="6"/>
      <c r="O668" s="50"/>
      <c r="P668" s="50"/>
      <c r="Q668" s="50"/>
      <c r="R668" s="50"/>
      <c r="S668" s="50"/>
      <c r="T668" s="50"/>
      <c r="U668" s="50"/>
      <c r="V668" s="50"/>
      <c r="W668" s="50"/>
      <c r="X668" s="50"/>
      <c r="Y668" s="50"/>
      <c r="Z668" s="50"/>
    </row>
    <row r="669" spans="1:26" ht="15.75" customHeight="1">
      <c r="A669" s="70"/>
      <c r="B669" s="6"/>
      <c r="C669" s="1272"/>
      <c r="D669" s="51"/>
      <c r="E669" s="1230"/>
      <c r="F669" s="524"/>
      <c r="G669" s="524"/>
      <c r="H669" s="520"/>
      <c r="I669" s="6"/>
      <c r="J669" s="6"/>
      <c r="K669" s="6"/>
      <c r="L669" s="6"/>
      <c r="M669" s="6"/>
      <c r="N669" s="6"/>
      <c r="O669" s="50"/>
      <c r="P669" s="50"/>
      <c r="Q669" s="50"/>
      <c r="R669" s="50"/>
      <c r="S669" s="50"/>
      <c r="T669" s="50"/>
      <c r="U669" s="50"/>
      <c r="V669" s="50"/>
      <c r="W669" s="50"/>
      <c r="X669" s="50"/>
      <c r="Y669" s="50"/>
      <c r="Z669" s="50"/>
    </row>
    <row r="670" spans="1:26" ht="15.75" customHeight="1">
      <c r="A670" s="70"/>
      <c r="B670" s="6"/>
      <c r="C670" s="1272"/>
      <c r="D670" s="51"/>
      <c r="E670" s="1230"/>
      <c r="F670" s="524"/>
      <c r="G670" s="524"/>
      <c r="H670" s="520"/>
      <c r="I670" s="6"/>
      <c r="J670" s="6"/>
      <c r="K670" s="6"/>
      <c r="L670" s="6"/>
      <c r="M670" s="6"/>
      <c r="N670" s="6"/>
      <c r="O670" s="50"/>
      <c r="P670" s="50"/>
      <c r="Q670" s="50"/>
      <c r="R670" s="50"/>
      <c r="S670" s="50"/>
      <c r="T670" s="50"/>
      <c r="U670" s="50"/>
      <c r="V670" s="50"/>
      <c r="W670" s="50"/>
      <c r="X670" s="50"/>
      <c r="Y670" s="50"/>
      <c r="Z670" s="50"/>
    </row>
    <row r="671" spans="1:26" ht="15.75" customHeight="1">
      <c r="A671" s="70"/>
      <c r="B671" s="6"/>
      <c r="C671" s="1272"/>
      <c r="D671" s="51"/>
      <c r="E671" s="1230"/>
      <c r="F671" s="524"/>
      <c r="G671" s="524"/>
      <c r="H671" s="520"/>
      <c r="I671" s="6"/>
      <c r="J671" s="6"/>
      <c r="K671" s="6"/>
      <c r="L671" s="6"/>
      <c r="M671" s="6"/>
      <c r="N671" s="6"/>
      <c r="O671" s="50"/>
      <c r="P671" s="50"/>
      <c r="Q671" s="50"/>
      <c r="R671" s="50"/>
      <c r="S671" s="50"/>
      <c r="T671" s="50"/>
      <c r="U671" s="50"/>
      <c r="V671" s="50"/>
      <c r="W671" s="50"/>
      <c r="X671" s="50"/>
      <c r="Y671" s="50"/>
      <c r="Z671" s="50"/>
    </row>
    <row r="672" spans="1:26" ht="15.75" customHeight="1">
      <c r="A672" s="70"/>
      <c r="B672" s="6"/>
      <c r="C672" s="1272"/>
      <c r="D672" s="51"/>
      <c r="E672" s="1230"/>
      <c r="F672" s="524"/>
      <c r="G672" s="524"/>
      <c r="H672" s="520"/>
      <c r="I672" s="6"/>
      <c r="J672" s="6"/>
      <c r="K672" s="6"/>
      <c r="L672" s="6"/>
      <c r="M672" s="6"/>
      <c r="N672" s="6"/>
      <c r="O672" s="50"/>
      <c r="P672" s="50"/>
      <c r="Q672" s="50"/>
      <c r="R672" s="50"/>
      <c r="S672" s="50"/>
      <c r="T672" s="50"/>
      <c r="U672" s="50"/>
      <c r="V672" s="50"/>
      <c r="W672" s="50"/>
      <c r="X672" s="50"/>
      <c r="Y672" s="50"/>
      <c r="Z672" s="50"/>
    </row>
    <row r="673" spans="1:26" ht="15.75" customHeight="1">
      <c r="A673" s="70"/>
      <c r="B673" s="6"/>
      <c r="C673" s="1272"/>
      <c r="D673" s="51"/>
      <c r="E673" s="1230"/>
      <c r="F673" s="524"/>
      <c r="G673" s="524"/>
      <c r="H673" s="520"/>
      <c r="I673" s="6"/>
      <c r="J673" s="6"/>
      <c r="K673" s="6"/>
      <c r="L673" s="6"/>
      <c r="M673" s="6"/>
      <c r="N673" s="6"/>
      <c r="O673" s="50"/>
      <c r="P673" s="50"/>
      <c r="Q673" s="50"/>
      <c r="R673" s="50"/>
      <c r="S673" s="50"/>
      <c r="T673" s="50"/>
      <c r="U673" s="50"/>
      <c r="V673" s="50"/>
      <c r="W673" s="50"/>
      <c r="X673" s="50"/>
      <c r="Y673" s="50"/>
      <c r="Z673" s="50"/>
    </row>
    <row r="674" spans="1:26" ht="15.75" customHeight="1">
      <c r="A674" s="70"/>
      <c r="B674" s="6"/>
      <c r="C674" s="1272"/>
      <c r="D674" s="51"/>
      <c r="E674" s="1230"/>
      <c r="F674" s="524"/>
      <c r="G674" s="524"/>
      <c r="H674" s="520"/>
      <c r="I674" s="6"/>
      <c r="J674" s="6"/>
      <c r="K674" s="6"/>
      <c r="L674" s="6"/>
      <c r="M674" s="6"/>
      <c r="N674" s="6"/>
      <c r="O674" s="50"/>
      <c r="P674" s="50"/>
      <c r="Q674" s="50"/>
      <c r="R674" s="50"/>
      <c r="S674" s="50"/>
      <c r="T674" s="50"/>
      <c r="U674" s="50"/>
      <c r="V674" s="50"/>
      <c r="W674" s="50"/>
      <c r="X674" s="50"/>
      <c r="Y674" s="50"/>
      <c r="Z674" s="50"/>
    </row>
    <row r="675" spans="1:26" ht="15.75" customHeight="1">
      <c r="A675" s="70"/>
      <c r="B675" s="6"/>
      <c r="C675" s="1272"/>
      <c r="D675" s="51"/>
      <c r="E675" s="1230"/>
      <c r="F675" s="524"/>
      <c r="G675" s="524"/>
      <c r="H675" s="520"/>
      <c r="I675" s="6"/>
      <c r="J675" s="6"/>
      <c r="K675" s="6"/>
      <c r="L675" s="6"/>
      <c r="M675" s="6"/>
      <c r="N675" s="6"/>
      <c r="O675" s="50"/>
      <c r="P675" s="50"/>
      <c r="Q675" s="50"/>
      <c r="R675" s="50"/>
      <c r="S675" s="50"/>
      <c r="T675" s="50"/>
      <c r="U675" s="50"/>
      <c r="V675" s="50"/>
      <c r="W675" s="50"/>
      <c r="X675" s="50"/>
      <c r="Y675" s="50"/>
      <c r="Z675" s="50"/>
    </row>
    <row r="676" spans="1:26" ht="15.75" customHeight="1">
      <c r="A676" s="70"/>
      <c r="B676" s="6"/>
      <c r="C676" s="1272"/>
      <c r="D676" s="51"/>
      <c r="E676" s="1230"/>
      <c r="F676" s="524"/>
      <c r="G676" s="524"/>
      <c r="H676" s="520"/>
      <c r="I676" s="6"/>
      <c r="J676" s="6"/>
      <c r="K676" s="6"/>
      <c r="L676" s="6"/>
      <c r="M676" s="6"/>
      <c r="N676" s="6"/>
      <c r="O676" s="50"/>
      <c r="P676" s="50"/>
      <c r="Q676" s="50"/>
      <c r="R676" s="50"/>
      <c r="S676" s="50"/>
      <c r="T676" s="50"/>
      <c r="U676" s="50"/>
      <c r="V676" s="50"/>
      <c r="W676" s="50"/>
      <c r="X676" s="50"/>
      <c r="Y676" s="50"/>
      <c r="Z676" s="50"/>
    </row>
    <row r="677" spans="1:26" ht="15.75" customHeight="1">
      <c r="A677" s="70"/>
      <c r="B677" s="6"/>
      <c r="C677" s="1272"/>
      <c r="D677" s="51"/>
      <c r="E677" s="1230"/>
      <c r="F677" s="524"/>
      <c r="G677" s="524"/>
      <c r="H677" s="520"/>
      <c r="I677" s="6"/>
      <c r="J677" s="6"/>
      <c r="K677" s="6"/>
      <c r="L677" s="6"/>
      <c r="M677" s="6"/>
      <c r="N677" s="6"/>
      <c r="O677" s="50"/>
      <c r="P677" s="50"/>
      <c r="Q677" s="50"/>
      <c r="R677" s="50"/>
      <c r="S677" s="50"/>
      <c r="T677" s="50"/>
      <c r="U677" s="50"/>
      <c r="V677" s="50"/>
      <c r="W677" s="50"/>
      <c r="X677" s="50"/>
      <c r="Y677" s="50"/>
      <c r="Z677" s="50"/>
    </row>
    <row r="678" spans="1:26" ht="15.75" customHeight="1">
      <c r="A678" s="70"/>
      <c r="B678" s="6"/>
      <c r="C678" s="1272"/>
      <c r="D678" s="51"/>
      <c r="E678" s="1230"/>
      <c r="F678" s="524"/>
      <c r="G678" s="524"/>
      <c r="H678" s="520"/>
      <c r="I678" s="6"/>
      <c r="J678" s="6"/>
      <c r="K678" s="6"/>
      <c r="L678" s="6"/>
      <c r="M678" s="6"/>
      <c r="N678" s="6"/>
      <c r="O678" s="50"/>
      <c r="P678" s="50"/>
      <c r="Q678" s="50"/>
      <c r="R678" s="50"/>
      <c r="S678" s="50"/>
      <c r="T678" s="50"/>
      <c r="U678" s="50"/>
      <c r="V678" s="50"/>
      <c r="W678" s="50"/>
      <c r="X678" s="50"/>
      <c r="Y678" s="50"/>
      <c r="Z678" s="50"/>
    </row>
    <row r="679" spans="1:26" ht="15.75" customHeight="1">
      <c r="A679" s="70"/>
      <c r="B679" s="6"/>
      <c r="C679" s="1272"/>
      <c r="D679" s="51"/>
      <c r="E679" s="1230"/>
      <c r="F679" s="524"/>
      <c r="G679" s="524"/>
      <c r="H679" s="520"/>
      <c r="I679" s="6"/>
      <c r="J679" s="6"/>
      <c r="K679" s="6"/>
      <c r="L679" s="6"/>
      <c r="M679" s="6"/>
      <c r="N679" s="6"/>
      <c r="O679" s="50"/>
      <c r="P679" s="50"/>
      <c r="Q679" s="50"/>
      <c r="R679" s="50"/>
      <c r="S679" s="50"/>
      <c r="T679" s="50"/>
      <c r="U679" s="50"/>
      <c r="V679" s="50"/>
      <c r="W679" s="50"/>
      <c r="X679" s="50"/>
      <c r="Y679" s="50"/>
      <c r="Z679" s="50"/>
    </row>
    <row r="680" spans="1:26" ht="15.75" customHeight="1">
      <c r="A680" s="70"/>
      <c r="B680" s="6"/>
      <c r="C680" s="1272"/>
      <c r="D680" s="51"/>
      <c r="E680" s="1230"/>
      <c r="F680" s="524"/>
      <c r="G680" s="524"/>
      <c r="H680" s="520"/>
      <c r="I680" s="6"/>
      <c r="J680" s="6"/>
      <c r="K680" s="6"/>
      <c r="L680" s="6"/>
      <c r="M680" s="6"/>
      <c r="N680" s="6"/>
      <c r="O680" s="50"/>
      <c r="P680" s="50"/>
      <c r="Q680" s="50"/>
      <c r="R680" s="50"/>
      <c r="S680" s="50"/>
      <c r="T680" s="50"/>
      <c r="U680" s="50"/>
      <c r="V680" s="50"/>
      <c r="W680" s="50"/>
      <c r="X680" s="50"/>
      <c r="Y680" s="50"/>
      <c r="Z680" s="50"/>
    </row>
    <row r="681" spans="1:26" ht="15.75" customHeight="1">
      <c r="A681" s="70"/>
      <c r="B681" s="6"/>
      <c r="C681" s="1272"/>
      <c r="D681" s="51"/>
      <c r="E681" s="1230"/>
      <c r="F681" s="524"/>
      <c r="G681" s="524"/>
      <c r="H681" s="520"/>
      <c r="I681" s="6"/>
      <c r="J681" s="6"/>
      <c r="K681" s="6"/>
      <c r="L681" s="6"/>
      <c r="M681" s="6"/>
      <c r="N681" s="6"/>
      <c r="O681" s="50"/>
      <c r="P681" s="50"/>
      <c r="Q681" s="50"/>
      <c r="R681" s="50"/>
      <c r="S681" s="50"/>
      <c r="T681" s="50"/>
      <c r="U681" s="50"/>
      <c r="V681" s="50"/>
      <c r="W681" s="50"/>
      <c r="X681" s="50"/>
      <c r="Y681" s="50"/>
      <c r="Z681" s="50"/>
    </row>
    <row r="682" spans="1:26" ht="15.75" customHeight="1">
      <c r="A682" s="70"/>
      <c r="B682" s="6"/>
      <c r="C682" s="1272"/>
      <c r="D682" s="51"/>
      <c r="E682" s="1230"/>
      <c r="F682" s="524"/>
      <c r="G682" s="524"/>
      <c r="H682" s="520"/>
      <c r="I682" s="6"/>
      <c r="J682" s="6"/>
      <c r="K682" s="6"/>
      <c r="L682" s="6"/>
      <c r="M682" s="6"/>
      <c r="N682" s="6"/>
      <c r="O682" s="50"/>
      <c r="P682" s="50"/>
      <c r="Q682" s="50"/>
      <c r="R682" s="50"/>
      <c r="S682" s="50"/>
      <c r="T682" s="50"/>
      <c r="U682" s="50"/>
      <c r="V682" s="50"/>
      <c r="W682" s="50"/>
      <c r="X682" s="50"/>
      <c r="Y682" s="50"/>
      <c r="Z682" s="50"/>
    </row>
    <row r="683" spans="1:26" ht="15.75" customHeight="1">
      <c r="A683" s="70"/>
      <c r="B683" s="6"/>
      <c r="C683" s="1272"/>
      <c r="D683" s="51"/>
      <c r="E683" s="1230"/>
      <c r="F683" s="524"/>
      <c r="G683" s="524"/>
      <c r="H683" s="520"/>
      <c r="I683" s="6"/>
      <c r="J683" s="6"/>
      <c r="K683" s="6"/>
      <c r="L683" s="6"/>
      <c r="M683" s="6"/>
      <c r="N683" s="6"/>
      <c r="O683" s="50"/>
      <c r="P683" s="50"/>
      <c r="Q683" s="50"/>
      <c r="R683" s="50"/>
      <c r="S683" s="50"/>
      <c r="T683" s="50"/>
      <c r="U683" s="50"/>
      <c r="V683" s="50"/>
      <c r="W683" s="50"/>
      <c r="X683" s="50"/>
      <c r="Y683" s="50"/>
      <c r="Z683" s="50"/>
    </row>
    <row r="684" spans="1:26" ht="15.75" customHeight="1">
      <c r="A684" s="70"/>
      <c r="B684" s="6"/>
      <c r="C684" s="1272"/>
      <c r="D684" s="51"/>
      <c r="E684" s="1230"/>
      <c r="F684" s="524"/>
      <c r="G684" s="524"/>
      <c r="H684" s="520"/>
      <c r="I684" s="6"/>
      <c r="J684" s="6"/>
      <c r="K684" s="6"/>
      <c r="L684" s="6"/>
      <c r="M684" s="6"/>
      <c r="N684" s="6"/>
      <c r="O684" s="50"/>
      <c r="P684" s="50"/>
      <c r="Q684" s="50"/>
      <c r="R684" s="50"/>
      <c r="S684" s="50"/>
      <c r="T684" s="50"/>
      <c r="U684" s="50"/>
      <c r="V684" s="50"/>
      <c r="W684" s="50"/>
      <c r="X684" s="50"/>
      <c r="Y684" s="50"/>
      <c r="Z684" s="50"/>
    </row>
    <row r="685" spans="1:26" ht="15.75" customHeight="1">
      <c r="A685" s="70"/>
      <c r="B685" s="6"/>
      <c r="C685" s="1272"/>
      <c r="D685" s="51"/>
      <c r="E685" s="1230"/>
      <c r="F685" s="524"/>
      <c r="G685" s="524"/>
      <c r="H685" s="520"/>
      <c r="I685" s="6"/>
      <c r="J685" s="6"/>
      <c r="K685" s="6"/>
      <c r="L685" s="6"/>
      <c r="M685" s="6"/>
      <c r="N685" s="6"/>
      <c r="O685" s="50"/>
      <c r="P685" s="50"/>
      <c r="Q685" s="50"/>
      <c r="R685" s="50"/>
      <c r="S685" s="50"/>
      <c r="T685" s="50"/>
      <c r="U685" s="50"/>
      <c r="V685" s="50"/>
      <c r="W685" s="50"/>
      <c r="X685" s="50"/>
      <c r="Y685" s="50"/>
      <c r="Z685" s="50"/>
    </row>
    <row r="686" spans="1:26" ht="15.75" customHeight="1">
      <c r="A686" s="70"/>
      <c r="B686" s="6"/>
      <c r="C686" s="1272"/>
      <c r="D686" s="51"/>
      <c r="E686" s="1230"/>
      <c r="F686" s="524"/>
      <c r="G686" s="524"/>
      <c r="H686" s="520"/>
      <c r="I686" s="6"/>
      <c r="J686" s="6"/>
      <c r="K686" s="6"/>
      <c r="L686" s="6"/>
      <c r="M686" s="6"/>
      <c r="N686" s="6"/>
      <c r="O686" s="50"/>
      <c r="P686" s="50"/>
      <c r="Q686" s="50"/>
      <c r="R686" s="50"/>
      <c r="S686" s="50"/>
      <c r="T686" s="50"/>
      <c r="U686" s="50"/>
      <c r="V686" s="50"/>
      <c r="W686" s="50"/>
      <c r="X686" s="50"/>
      <c r="Y686" s="50"/>
      <c r="Z686" s="50"/>
    </row>
    <row r="687" spans="1:26" ht="15.75" customHeight="1">
      <c r="A687" s="70"/>
      <c r="B687" s="6"/>
      <c r="C687" s="1272"/>
      <c r="D687" s="51"/>
      <c r="E687" s="1230"/>
      <c r="F687" s="524"/>
      <c r="G687" s="524"/>
      <c r="H687" s="520"/>
      <c r="I687" s="6"/>
      <c r="J687" s="6"/>
      <c r="K687" s="6"/>
      <c r="L687" s="6"/>
      <c r="M687" s="6"/>
      <c r="N687" s="6"/>
      <c r="O687" s="50"/>
      <c r="P687" s="50"/>
      <c r="Q687" s="50"/>
      <c r="R687" s="50"/>
      <c r="S687" s="50"/>
      <c r="T687" s="50"/>
      <c r="U687" s="50"/>
      <c r="V687" s="50"/>
      <c r="W687" s="50"/>
      <c r="X687" s="50"/>
      <c r="Y687" s="50"/>
      <c r="Z687" s="50"/>
    </row>
    <row r="688" spans="1:26" ht="15.75" customHeight="1">
      <c r="A688" s="70"/>
      <c r="B688" s="6"/>
      <c r="C688" s="1272"/>
      <c r="D688" s="51"/>
      <c r="E688" s="1230"/>
      <c r="F688" s="524"/>
      <c r="G688" s="524"/>
      <c r="H688" s="520"/>
      <c r="I688" s="6"/>
      <c r="J688" s="6"/>
      <c r="K688" s="6"/>
      <c r="L688" s="6"/>
      <c r="M688" s="6"/>
      <c r="N688" s="6"/>
      <c r="O688" s="50"/>
      <c r="P688" s="50"/>
      <c r="Q688" s="50"/>
      <c r="R688" s="50"/>
      <c r="S688" s="50"/>
      <c r="T688" s="50"/>
      <c r="U688" s="50"/>
      <c r="V688" s="50"/>
      <c r="W688" s="50"/>
      <c r="X688" s="50"/>
      <c r="Y688" s="50"/>
      <c r="Z688" s="50"/>
    </row>
    <row r="689" spans="1:26" ht="15.75" customHeight="1">
      <c r="A689" s="70"/>
      <c r="B689" s="6"/>
      <c r="C689" s="1272"/>
      <c r="D689" s="51"/>
      <c r="E689" s="1230"/>
      <c r="F689" s="524"/>
      <c r="G689" s="524"/>
      <c r="H689" s="520"/>
      <c r="I689" s="6"/>
      <c r="J689" s="6"/>
      <c r="K689" s="6"/>
      <c r="L689" s="6"/>
      <c r="M689" s="6"/>
      <c r="N689" s="6"/>
      <c r="O689" s="50"/>
      <c r="P689" s="50"/>
      <c r="Q689" s="50"/>
      <c r="R689" s="50"/>
      <c r="S689" s="50"/>
      <c r="T689" s="50"/>
      <c r="U689" s="50"/>
      <c r="V689" s="50"/>
      <c r="W689" s="50"/>
      <c r="X689" s="50"/>
      <c r="Y689" s="50"/>
      <c r="Z689" s="50"/>
    </row>
    <row r="690" spans="1:26" ht="15.75" customHeight="1">
      <c r="A690" s="70"/>
      <c r="B690" s="6"/>
      <c r="C690" s="1272"/>
      <c r="D690" s="51"/>
      <c r="E690" s="1230"/>
      <c r="F690" s="524"/>
      <c r="G690" s="524"/>
      <c r="H690" s="520"/>
      <c r="I690" s="6"/>
      <c r="J690" s="6"/>
      <c r="K690" s="6"/>
      <c r="L690" s="6"/>
      <c r="M690" s="6"/>
      <c r="N690" s="6"/>
      <c r="O690" s="50"/>
      <c r="P690" s="50"/>
      <c r="Q690" s="50"/>
      <c r="R690" s="50"/>
      <c r="S690" s="50"/>
      <c r="T690" s="50"/>
      <c r="U690" s="50"/>
      <c r="V690" s="50"/>
      <c r="W690" s="50"/>
      <c r="X690" s="50"/>
      <c r="Y690" s="50"/>
      <c r="Z690" s="50"/>
    </row>
    <row r="691" spans="1:26" ht="15.75" customHeight="1">
      <c r="A691" s="70"/>
      <c r="B691" s="6"/>
      <c r="C691" s="1272"/>
      <c r="D691" s="51"/>
      <c r="E691" s="1230"/>
      <c r="F691" s="524"/>
      <c r="G691" s="524"/>
      <c r="H691" s="520"/>
      <c r="I691" s="6"/>
      <c r="J691" s="6"/>
      <c r="K691" s="6"/>
      <c r="L691" s="6"/>
      <c r="M691" s="6"/>
      <c r="N691" s="6"/>
      <c r="O691" s="50"/>
      <c r="P691" s="50"/>
      <c r="Q691" s="50"/>
      <c r="R691" s="50"/>
      <c r="S691" s="50"/>
      <c r="T691" s="50"/>
      <c r="U691" s="50"/>
      <c r="V691" s="50"/>
      <c r="W691" s="50"/>
      <c r="X691" s="50"/>
      <c r="Y691" s="50"/>
      <c r="Z691" s="50"/>
    </row>
    <row r="692" spans="1:26" ht="15.75" customHeight="1">
      <c r="A692" s="70"/>
      <c r="B692" s="6"/>
      <c r="C692" s="1272"/>
      <c r="D692" s="51"/>
      <c r="E692" s="1230"/>
      <c r="F692" s="524"/>
      <c r="G692" s="524"/>
      <c r="H692" s="520"/>
      <c r="I692" s="6"/>
      <c r="J692" s="6"/>
      <c r="K692" s="6"/>
      <c r="L692" s="6"/>
      <c r="M692" s="6"/>
      <c r="N692" s="6"/>
      <c r="O692" s="50"/>
      <c r="P692" s="50"/>
      <c r="Q692" s="50"/>
      <c r="R692" s="50"/>
      <c r="S692" s="50"/>
      <c r="T692" s="50"/>
      <c r="U692" s="50"/>
      <c r="V692" s="50"/>
      <c r="W692" s="50"/>
      <c r="X692" s="50"/>
      <c r="Y692" s="50"/>
      <c r="Z692" s="50"/>
    </row>
    <row r="693" spans="1:26" ht="15.75" customHeight="1">
      <c r="A693" s="70"/>
      <c r="B693" s="6"/>
      <c r="C693" s="1272"/>
      <c r="D693" s="51"/>
      <c r="E693" s="1230"/>
      <c r="F693" s="524"/>
      <c r="G693" s="524"/>
      <c r="H693" s="520"/>
      <c r="I693" s="6"/>
      <c r="J693" s="6"/>
      <c r="K693" s="6"/>
      <c r="L693" s="6"/>
      <c r="M693" s="6"/>
      <c r="N693" s="6"/>
      <c r="O693" s="50"/>
      <c r="P693" s="50"/>
      <c r="Q693" s="50"/>
      <c r="R693" s="50"/>
      <c r="S693" s="50"/>
      <c r="T693" s="50"/>
      <c r="U693" s="50"/>
      <c r="V693" s="50"/>
      <c r="W693" s="50"/>
      <c r="X693" s="50"/>
      <c r="Y693" s="50"/>
      <c r="Z693" s="50"/>
    </row>
    <row r="694" spans="1:26" ht="15.75" customHeight="1">
      <c r="A694" s="70"/>
      <c r="B694" s="6"/>
      <c r="C694" s="1272"/>
      <c r="D694" s="51"/>
      <c r="E694" s="1230"/>
      <c r="F694" s="524"/>
      <c r="G694" s="524"/>
      <c r="H694" s="520"/>
      <c r="I694" s="6"/>
      <c r="J694" s="6"/>
      <c r="K694" s="6"/>
      <c r="L694" s="6"/>
      <c r="M694" s="6"/>
      <c r="N694" s="6"/>
      <c r="O694" s="50"/>
      <c r="P694" s="50"/>
      <c r="Q694" s="50"/>
      <c r="R694" s="50"/>
      <c r="S694" s="50"/>
      <c r="T694" s="50"/>
      <c r="U694" s="50"/>
      <c r="V694" s="50"/>
      <c r="W694" s="50"/>
      <c r="X694" s="50"/>
      <c r="Y694" s="50"/>
      <c r="Z694" s="50"/>
    </row>
    <row r="695" spans="1:26" ht="15.75" customHeight="1">
      <c r="A695" s="70"/>
      <c r="B695" s="6"/>
      <c r="C695" s="1272"/>
      <c r="D695" s="51"/>
      <c r="E695" s="1230"/>
      <c r="F695" s="524"/>
      <c r="G695" s="524"/>
      <c r="H695" s="520"/>
      <c r="I695" s="6"/>
      <c r="J695" s="6"/>
      <c r="K695" s="6"/>
      <c r="L695" s="6"/>
      <c r="M695" s="6"/>
      <c r="N695" s="6"/>
      <c r="O695" s="50"/>
      <c r="P695" s="50"/>
      <c r="Q695" s="50"/>
      <c r="R695" s="50"/>
      <c r="S695" s="50"/>
      <c r="T695" s="50"/>
      <c r="U695" s="50"/>
      <c r="V695" s="50"/>
      <c r="W695" s="50"/>
      <c r="X695" s="50"/>
      <c r="Y695" s="50"/>
      <c r="Z695" s="50"/>
    </row>
    <row r="696" spans="1:26" ht="15.75" customHeight="1">
      <c r="A696" s="70"/>
      <c r="B696" s="6"/>
      <c r="C696" s="1272"/>
      <c r="D696" s="51"/>
      <c r="E696" s="1230"/>
      <c r="F696" s="524"/>
      <c r="G696" s="524"/>
      <c r="H696" s="520"/>
      <c r="I696" s="6"/>
      <c r="J696" s="6"/>
      <c r="K696" s="6"/>
      <c r="L696" s="6"/>
      <c r="M696" s="6"/>
      <c r="N696" s="6"/>
      <c r="O696" s="50"/>
      <c r="P696" s="50"/>
      <c r="Q696" s="50"/>
      <c r="R696" s="50"/>
      <c r="S696" s="50"/>
      <c r="T696" s="50"/>
      <c r="U696" s="50"/>
      <c r="V696" s="50"/>
      <c r="W696" s="50"/>
      <c r="X696" s="50"/>
      <c r="Y696" s="50"/>
      <c r="Z696" s="50"/>
    </row>
    <row r="697" spans="1:26" ht="15.75" customHeight="1">
      <c r="A697" s="70"/>
      <c r="B697" s="6"/>
      <c r="C697" s="1272"/>
      <c r="D697" s="51"/>
      <c r="E697" s="1230"/>
      <c r="F697" s="524"/>
      <c r="G697" s="524"/>
      <c r="H697" s="520"/>
      <c r="I697" s="6"/>
      <c r="J697" s="6"/>
      <c r="K697" s="6"/>
      <c r="L697" s="6"/>
      <c r="M697" s="6"/>
      <c r="N697" s="6"/>
      <c r="O697" s="50"/>
      <c r="P697" s="50"/>
      <c r="Q697" s="50"/>
      <c r="R697" s="50"/>
      <c r="S697" s="50"/>
      <c r="T697" s="50"/>
      <c r="U697" s="50"/>
      <c r="V697" s="50"/>
      <c r="W697" s="50"/>
      <c r="X697" s="50"/>
      <c r="Y697" s="50"/>
      <c r="Z697" s="50"/>
    </row>
    <row r="698" spans="1:26" ht="15.75" customHeight="1">
      <c r="A698" s="70"/>
      <c r="B698" s="6"/>
      <c r="C698" s="1272"/>
      <c r="D698" s="51"/>
      <c r="E698" s="1230"/>
      <c r="F698" s="524"/>
      <c r="G698" s="524"/>
      <c r="H698" s="520"/>
      <c r="I698" s="6"/>
      <c r="J698" s="6"/>
      <c r="K698" s="6"/>
      <c r="L698" s="6"/>
      <c r="M698" s="6"/>
      <c r="N698" s="6"/>
      <c r="O698" s="50"/>
      <c r="P698" s="50"/>
      <c r="Q698" s="50"/>
      <c r="R698" s="50"/>
      <c r="S698" s="50"/>
      <c r="T698" s="50"/>
      <c r="U698" s="50"/>
      <c r="V698" s="50"/>
      <c r="W698" s="50"/>
      <c r="X698" s="50"/>
      <c r="Y698" s="50"/>
      <c r="Z698" s="50"/>
    </row>
    <row r="699" spans="1:26" ht="15.75" customHeight="1">
      <c r="A699" s="70"/>
      <c r="B699" s="6"/>
      <c r="C699" s="1272"/>
      <c r="D699" s="51"/>
      <c r="E699" s="1230"/>
      <c r="F699" s="524"/>
      <c r="G699" s="524"/>
      <c r="H699" s="520"/>
      <c r="I699" s="6"/>
      <c r="J699" s="6"/>
      <c r="K699" s="6"/>
      <c r="L699" s="6"/>
      <c r="M699" s="6"/>
      <c r="N699" s="6"/>
      <c r="O699" s="50"/>
      <c r="P699" s="50"/>
      <c r="Q699" s="50"/>
      <c r="R699" s="50"/>
      <c r="S699" s="50"/>
      <c r="T699" s="50"/>
      <c r="U699" s="50"/>
      <c r="V699" s="50"/>
      <c r="W699" s="50"/>
      <c r="X699" s="50"/>
      <c r="Y699" s="50"/>
      <c r="Z699" s="50"/>
    </row>
    <row r="700" spans="1:26" ht="15.75" customHeight="1">
      <c r="A700" s="70"/>
      <c r="B700" s="6"/>
      <c r="C700" s="1272"/>
      <c r="D700" s="51"/>
      <c r="E700" s="1230"/>
      <c r="F700" s="524"/>
      <c r="G700" s="524"/>
      <c r="H700" s="520"/>
      <c r="I700" s="6"/>
      <c r="J700" s="6"/>
      <c r="K700" s="6"/>
      <c r="L700" s="6"/>
      <c r="M700" s="6"/>
      <c r="N700" s="6"/>
      <c r="O700" s="50"/>
      <c r="P700" s="50"/>
      <c r="Q700" s="50"/>
      <c r="R700" s="50"/>
      <c r="S700" s="50"/>
      <c r="T700" s="50"/>
      <c r="U700" s="50"/>
      <c r="V700" s="50"/>
      <c r="W700" s="50"/>
      <c r="X700" s="50"/>
      <c r="Y700" s="50"/>
      <c r="Z700" s="50"/>
    </row>
    <row r="701" spans="1:26" ht="15.75" customHeight="1">
      <c r="A701" s="70"/>
      <c r="B701" s="6"/>
      <c r="C701" s="1272"/>
      <c r="D701" s="51"/>
      <c r="E701" s="1230"/>
      <c r="F701" s="524"/>
      <c r="G701" s="524"/>
      <c r="H701" s="520"/>
      <c r="I701" s="6"/>
      <c r="J701" s="6"/>
      <c r="K701" s="6"/>
      <c r="L701" s="6"/>
      <c r="M701" s="6"/>
      <c r="N701" s="6"/>
      <c r="O701" s="50"/>
      <c r="P701" s="50"/>
      <c r="Q701" s="50"/>
      <c r="R701" s="50"/>
      <c r="S701" s="50"/>
      <c r="T701" s="50"/>
      <c r="U701" s="50"/>
      <c r="V701" s="50"/>
      <c r="W701" s="50"/>
      <c r="X701" s="50"/>
      <c r="Y701" s="50"/>
      <c r="Z701" s="50"/>
    </row>
    <row r="702" spans="1:26" ht="15.75" customHeight="1">
      <c r="A702" s="70"/>
      <c r="B702" s="6"/>
      <c r="C702" s="1272"/>
      <c r="D702" s="51"/>
      <c r="E702" s="1230"/>
      <c r="F702" s="524"/>
      <c r="G702" s="524"/>
      <c r="H702" s="520"/>
      <c r="I702" s="6"/>
      <c r="J702" s="6"/>
      <c r="K702" s="6"/>
      <c r="L702" s="6"/>
      <c r="M702" s="6"/>
      <c r="N702" s="6"/>
      <c r="O702" s="50"/>
      <c r="P702" s="50"/>
      <c r="Q702" s="50"/>
      <c r="R702" s="50"/>
      <c r="S702" s="50"/>
      <c r="T702" s="50"/>
      <c r="U702" s="50"/>
      <c r="V702" s="50"/>
      <c r="W702" s="50"/>
      <c r="X702" s="50"/>
      <c r="Y702" s="50"/>
      <c r="Z702" s="50"/>
    </row>
    <row r="703" spans="1:26" ht="15.75" customHeight="1">
      <c r="A703" s="70"/>
      <c r="B703" s="6"/>
      <c r="C703" s="1272"/>
      <c r="D703" s="51"/>
      <c r="E703" s="1230"/>
      <c r="F703" s="524"/>
      <c r="G703" s="524"/>
      <c r="H703" s="520"/>
      <c r="I703" s="6"/>
      <c r="J703" s="6"/>
      <c r="K703" s="6"/>
      <c r="L703" s="6"/>
      <c r="M703" s="6"/>
      <c r="N703" s="6"/>
      <c r="O703" s="50"/>
      <c r="P703" s="50"/>
      <c r="Q703" s="50"/>
      <c r="R703" s="50"/>
      <c r="S703" s="50"/>
      <c r="T703" s="50"/>
      <c r="U703" s="50"/>
      <c r="V703" s="50"/>
      <c r="W703" s="50"/>
      <c r="X703" s="50"/>
      <c r="Y703" s="50"/>
      <c r="Z703" s="50"/>
    </row>
    <row r="704" spans="1:26" ht="15.75" customHeight="1">
      <c r="A704" s="70"/>
      <c r="B704" s="6"/>
      <c r="C704" s="1272"/>
      <c r="D704" s="51"/>
      <c r="E704" s="1230"/>
      <c r="F704" s="524"/>
      <c r="G704" s="524"/>
      <c r="H704" s="520"/>
      <c r="I704" s="6"/>
      <c r="J704" s="6"/>
      <c r="K704" s="6"/>
      <c r="L704" s="6"/>
      <c r="M704" s="6"/>
      <c r="N704" s="6"/>
      <c r="O704" s="50"/>
      <c r="P704" s="50"/>
      <c r="Q704" s="50"/>
      <c r="R704" s="50"/>
      <c r="S704" s="50"/>
      <c r="T704" s="50"/>
      <c r="U704" s="50"/>
      <c r="V704" s="50"/>
      <c r="W704" s="50"/>
      <c r="X704" s="50"/>
      <c r="Y704" s="50"/>
      <c r="Z704" s="50"/>
    </row>
    <row r="705" spans="1:26" ht="15.75" customHeight="1">
      <c r="A705" s="70"/>
      <c r="B705" s="6"/>
      <c r="C705" s="1272"/>
      <c r="D705" s="51"/>
      <c r="E705" s="1230"/>
      <c r="F705" s="524"/>
      <c r="G705" s="524"/>
      <c r="H705" s="520"/>
      <c r="I705" s="6"/>
      <c r="J705" s="6"/>
      <c r="K705" s="6"/>
      <c r="L705" s="6"/>
      <c r="M705" s="6"/>
      <c r="N705" s="6"/>
      <c r="O705" s="50"/>
      <c r="P705" s="50"/>
      <c r="Q705" s="50"/>
      <c r="R705" s="50"/>
      <c r="S705" s="50"/>
      <c r="T705" s="50"/>
      <c r="U705" s="50"/>
      <c r="V705" s="50"/>
      <c r="W705" s="50"/>
      <c r="X705" s="50"/>
      <c r="Y705" s="50"/>
      <c r="Z705" s="50"/>
    </row>
    <row r="706" spans="1:26" ht="15.75" customHeight="1">
      <c r="A706" s="70"/>
      <c r="B706" s="6"/>
      <c r="C706" s="1272"/>
      <c r="D706" s="51"/>
      <c r="E706" s="1230"/>
      <c r="F706" s="524"/>
      <c r="G706" s="524"/>
      <c r="H706" s="520"/>
      <c r="I706" s="6"/>
      <c r="J706" s="6"/>
      <c r="K706" s="6"/>
      <c r="L706" s="6"/>
      <c r="M706" s="6"/>
      <c r="N706" s="6"/>
      <c r="O706" s="50"/>
      <c r="P706" s="50"/>
      <c r="Q706" s="50"/>
      <c r="R706" s="50"/>
      <c r="S706" s="50"/>
      <c r="T706" s="50"/>
      <c r="U706" s="50"/>
      <c r="V706" s="50"/>
      <c r="W706" s="50"/>
      <c r="X706" s="50"/>
      <c r="Y706" s="50"/>
      <c r="Z706" s="50"/>
    </row>
    <row r="707" spans="1:26" ht="15.75" customHeight="1">
      <c r="A707" s="70"/>
      <c r="B707" s="6"/>
      <c r="C707" s="1272"/>
      <c r="D707" s="51"/>
      <c r="E707" s="1230"/>
      <c r="F707" s="524"/>
      <c r="G707" s="524"/>
      <c r="H707" s="520"/>
      <c r="I707" s="6"/>
      <c r="J707" s="6"/>
      <c r="K707" s="6"/>
      <c r="L707" s="6"/>
      <c r="M707" s="6"/>
      <c r="N707" s="6"/>
      <c r="O707" s="50"/>
      <c r="P707" s="50"/>
      <c r="Q707" s="50"/>
      <c r="R707" s="50"/>
      <c r="S707" s="50"/>
      <c r="T707" s="50"/>
      <c r="U707" s="50"/>
      <c r="V707" s="50"/>
      <c r="W707" s="50"/>
      <c r="X707" s="50"/>
      <c r="Y707" s="50"/>
      <c r="Z707" s="50"/>
    </row>
    <row r="708" spans="1:26" ht="15.75" customHeight="1">
      <c r="A708" s="70"/>
      <c r="B708" s="6"/>
      <c r="C708" s="1272"/>
      <c r="D708" s="51"/>
      <c r="E708" s="1230"/>
      <c r="F708" s="524"/>
      <c r="G708" s="524"/>
      <c r="H708" s="520"/>
      <c r="I708" s="6"/>
      <c r="J708" s="6"/>
      <c r="K708" s="6"/>
      <c r="L708" s="6"/>
      <c r="M708" s="6"/>
      <c r="N708" s="6"/>
      <c r="O708" s="50"/>
      <c r="P708" s="50"/>
      <c r="Q708" s="50"/>
      <c r="R708" s="50"/>
      <c r="S708" s="50"/>
      <c r="T708" s="50"/>
      <c r="U708" s="50"/>
      <c r="V708" s="50"/>
      <c r="W708" s="50"/>
      <c r="X708" s="50"/>
      <c r="Y708" s="50"/>
      <c r="Z708" s="50"/>
    </row>
    <row r="709" spans="1:26" ht="15.75" customHeight="1">
      <c r="A709" s="70"/>
      <c r="B709" s="6"/>
      <c r="C709" s="1272"/>
      <c r="D709" s="51"/>
      <c r="E709" s="1230"/>
      <c r="F709" s="524"/>
      <c r="G709" s="524"/>
      <c r="H709" s="520"/>
      <c r="I709" s="6"/>
      <c r="J709" s="6"/>
      <c r="K709" s="6"/>
      <c r="L709" s="6"/>
      <c r="M709" s="6"/>
      <c r="N709" s="6"/>
      <c r="O709" s="50"/>
      <c r="P709" s="50"/>
      <c r="Q709" s="50"/>
      <c r="R709" s="50"/>
      <c r="S709" s="50"/>
      <c r="T709" s="50"/>
      <c r="U709" s="50"/>
      <c r="V709" s="50"/>
      <c r="W709" s="50"/>
      <c r="X709" s="50"/>
      <c r="Y709" s="50"/>
      <c r="Z709" s="50"/>
    </row>
    <row r="710" spans="1:26" ht="15.75" customHeight="1">
      <c r="A710" s="70"/>
      <c r="B710" s="6"/>
      <c r="C710" s="1272"/>
      <c r="D710" s="51"/>
      <c r="E710" s="1230"/>
      <c r="F710" s="524"/>
      <c r="G710" s="524"/>
      <c r="H710" s="520"/>
      <c r="I710" s="6"/>
      <c r="J710" s="6"/>
      <c r="K710" s="6"/>
      <c r="L710" s="6"/>
      <c r="M710" s="6"/>
      <c r="N710" s="6"/>
      <c r="O710" s="50"/>
      <c r="P710" s="50"/>
      <c r="Q710" s="50"/>
      <c r="R710" s="50"/>
      <c r="S710" s="50"/>
      <c r="T710" s="50"/>
      <c r="U710" s="50"/>
      <c r="V710" s="50"/>
      <c r="W710" s="50"/>
      <c r="X710" s="50"/>
      <c r="Y710" s="50"/>
      <c r="Z710" s="50"/>
    </row>
    <row r="711" spans="1:26" ht="15.75" customHeight="1">
      <c r="A711" s="70"/>
      <c r="B711" s="6"/>
      <c r="C711" s="1272"/>
      <c r="D711" s="51"/>
      <c r="E711" s="1230"/>
      <c r="F711" s="524"/>
      <c r="G711" s="524"/>
      <c r="H711" s="520"/>
      <c r="I711" s="6"/>
      <c r="J711" s="6"/>
      <c r="K711" s="6"/>
      <c r="L711" s="6"/>
      <c r="M711" s="6"/>
      <c r="N711" s="6"/>
      <c r="O711" s="50"/>
      <c r="P711" s="50"/>
      <c r="Q711" s="50"/>
      <c r="R711" s="50"/>
      <c r="S711" s="50"/>
      <c r="T711" s="50"/>
      <c r="U711" s="50"/>
      <c r="V711" s="50"/>
      <c r="W711" s="50"/>
      <c r="X711" s="50"/>
      <c r="Y711" s="50"/>
      <c r="Z711" s="50"/>
    </row>
    <row r="712" spans="1:26" ht="15.75" customHeight="1">
      <c r="A712" s="70"/>
      <c r="B712" s="6"/>
      <c r="C712" s="1272"/>
      <c r="D712" s="51"/>
      <c r="E712" s="1230"/>
      <c r="F712" s="524"/>
      <c r="G712" s="524"/>
      <c r="H712" s="520"/>
      <c r="I712" s="6"/>
      <c r="J712" s="6"/>
      <c r="K712" s="6"/>
      <c r="L712" s="6"/>
      <c r="M712" s="6"/>
      <c r="N712" s="6"/>
      <c r="O712" s="50"/>
      <c r="P712" s="50"/>
      <c r="Q712" s="50"/>
      <c r="R712" s="50"/>
      <c r="S712" s="50"/>
      <c r="T712" s="50"/>
      <c r="U712" s="50"/>
      <c r="V712" s="50"/>
      <c r="W712" s="50"/>
      <c r="X712" s="50"/>
      <c r="Y712" s="50"/>
      <c r="Z712" s="50"/>
    </row>
    <row r="713" spans="1:26" ht="15.75" customHeight="1">
      <c r="A713" s="70"/>
      <c r="B713" s="6"/>
      <c r="C713" s="1272"/>
      <c r="D713" s="51"/>
      <c r="E713" s="1230"/>
      <c r="F713" s="524"/>
      <c r="G713" s="524"/>
      <c r="H713" s="520"/>
      <c r="I713" s="6"/>
      <c r="J713" s="6"/>
      <c r="K713" s="6"/>
      <c r="L713" s="6"/>
      <c r="M713" s="6"/>
      <c r="N713" s="6"/>
      <c r="O713" s="50"/>
      <c r="P713" s="50"/>
      <c r="Q713" s="50"/>
      <c r="R713" s="50"/>
      <c r="S713" s="50"/>
      <c r="T713" s="50"/>
      <c r="U713" s="50"/>
      <c r="V713" s="50"/>
      <c r="W713" s="50"/>
      <c r="X713" s="50"/>
      <c r="Y713" s="50"/>
      <c r="Z713" s="50"/>
    </row>
    <row r="714" spans="1:26" ht="15.75" customHeight="1">
      <c r="A714" s="70"/>
      <c r="B714" s="6"/>
      <c r="C714" s="1272"/>
      <c r="D714" s="51"/>
      <c r="E714" s="1230"/>
      <c r="F714" s="524"/>
      <c r="G714" s="524"/>
      <c r="H714" s="520"/>
      <c r="I714" s="6"/>
      <c r="J714" s="6"/>
      <c r="K714" s="6"/>
      <c r="L714" s="6"/>
      <c r="M714" s="6"/>
      <c r="N714" s="6"/>
      <c r="O714" s="50"/>
      <c r="P714" s="50"/>
      <c r="Q714" s="50"/>
      <c r="R714" s="50"/>
      <c r="S714" s="50"/>
      <c r="T714" s="50"/>
      <c r="U714" s="50"/>
      <c r="V714" s="50"/>
      <c r="W714" s="50"/>
      <c r="X714" s="50"/>
      <c r="Y714" s="50"/>
      <c r="Z714" s="50"/>
    </row>
    <row r="715" spans="1:26" ht="15.75" customHeight="1">
      <c r="A715" s="70"/>
      <c r="B715" s="6"/>
      <c r="C715" s="1272"/>
      <c r="D715" s="51"/>
      <c r="E715" s="1230"/>
      <c r="F715" s="524"/>
      <c r="G715" s="524"/>
      <c r="H715" s="520"/>
      <c r="I715" s="6"/>
      <c r="J715" s="6"/>
      <c r="K715" s="6"/>
      <c r="L715" s="6"/>
      <c r="M715" s="6"/>
      <c r="N715" s="6"/>
      <c r="O715" s="50"/>
      <c r="P715" s="50"/>
      <c r="Q715" s="50"/>
      <c r="R715" s="50"/>
      <c r="S715" s="50"/>
      <c r="T715" s="50"/>
      <c r="U715" s="50"/>
      <c r="V715" s="50"/>
      <c r="W715" s="50"/>
      <c r="X715" s="50"/>
      <c r="Y715" s="50"/>
      <c r="Z715" s="50"/>
    </row>
    <row r="716" spans="1:26" ht="15.75" customHeight="1">
      <c r="A716" s="70"/>
      <c r="B716" s="6"/>
      <c r="C716" s="1272"/>
      <c r="D716" s="51"/>
      <c r="E716" s="1230"/>
      <c r="F716" s="524"/>
      <c r="G716" s="524"/>
      <c r="H716" s="520"/>
      <c r="I716" s="6"/>
      <c r="J716" s="6"/>
      <c r="K716" s="6"/>
      <c r="L716" s="6"/>
      <c r="M716" s="6"/>
      <c r="N716" s="6"/>
      <c r="O716" s="50"/>
      <c r="P716" s="50"/>
      <c r="Q716" s="50"/>
      <c r="R716" s="50"/>
      <c r="S716" s="50"/>
      <c r="T716" s="50"/>
      <c r="U716" s="50"/>
      <c r="V716" s="50"/>
      <c r="W716" s="50"/>
      <c r="X716" s="50"/>
      <c r="Y716" s="50"/>
      <c r="Z716" s="50"/>
    </row>
    <row r="717" spans="1:26" ht="15.75" customHeight="1">
      <c r="A717" s="70"/>
      <c r="B717" s="6"/>
      <c r="C717" s="1272"/>
      <c r="D717" s="51"/>
      <c r="E717" s="1230"/>
      <c r="F717" s="524"/>
      <c r="G717" s="524"/>
      <c r="H717" s="520"/>
      <c r="I717" s="6"/>
      <c r="J717" s="6"/>
      <c r="K717" s="6"/>
      <c r="L717" s="6"/>
      <c r="M717" s="6"/>
      <c r="N717" s="6"/>
      <c r="O717" s="50"/>
      <c r="P717" s="50"/>
      <c r="Q717" s="50"/>
      <c r="R717" s="50"/>
      <c r="S717" s="50"/>
      <c r="T717" s="50"/>
      <c r="U717" s="50"/>
      <c r="V717" s="50"/>
      <c r="W717" s="50"/>
      <c r="X717" s="50"/>
      <c r="Y717" s="50"/>
      <c r="Z717" s="50"/>
    </row>
    <row r="718" spans="1:26" ht="15.75" customHeight="1">
      <c r="A718" s="70"/>
      <c r="B718" s="6"/>
      <c r="C718" s="1272"/>
      <c r="D718" s="51"/>
      <c r="E718" s="1230"/>
      <c r="F718" s="524"/>
      <c r="G718" s="524"/>
      <c r="H718" s="520"/>
      <c r="I718" s="6"/>
      <c r="J718" s="6"/>
      <c r="K718" s="6"/>
      <c r="L718" s="6"/>
      <c r="M718" s="6"/>
      <c r="N718" s="6"/>
      <c r="O718" s="50"/>
      <c r="P718" s="50"/>
      <c r="Q718" s="50"/>
      <c r="R718" s="50"/>
      <c r="S718" s="50"/>
      <c r="T718" s="50"/>
      <c r="U718" s="50"/>
      <c r="V718" s="50"/>
      <c r="W718" s="50"/>
      <c r="X718" s="50"/>
      <c r="Y718" s="50"/>
      <c r="Z718" s="50"/>
    </row>
    <row r="719" spans="1:26" ht="15.75" customHeight="1">
      <c r="A719" s="70"/>
      <c r="B719" s="6"/>
      <c r="C719" s="1272"/>
      <c r="D719" s="51"/>
      <c r="E719" s="1230"/>
      <c r="F719" s="524"/>
      <c r="G719" s="524"/>
      <c r="H719" s="520"/>
      <c r="I719" s="6"/>
      <c r="J719" s="6"/>
      <c r="K719" s="6"/>
      <c r="L719" s="6"/>
      <c r="M719" s="6"/>
      <c r="N719" s="6"/>
      <c r="O719" s="50"/>
      <c r="P719" s="50"/>
      <c r="Q719" s="50"/>
      <c r="R719" s="50"/>
      <c r="S719" s="50"/>
      <c r="T719" s="50"/>
      <c r="U719" s="50"/>
      <c r="V719" s="50"/>
      <c r="W719" s="50"/>
      <c r="X719" s="50"/>
      <c r="Y719" s="50"/>
      <c r="Z719" s="50"/>
    </row>
    <row r="720" spans="1:26" ht="15.75" customHeight="1">
      <c r="A720" s="70"/>
      <c r="B720" s="6"/>
      <c r="C720" s="1272"/>
      <c r="D720" s="51"/>
      <c r="E720" s="1230"/>
      <c r="F720" s="524"/>
      <c r="G720" s="524"/>
      <c r="H720" s="520"/>
      <c r="I720" s="6"/>
      <c r="J720" s="6"/>
      <c r="K720" s="6"/>
      <c r="L720" s="6"/>
      <c r="M720" s="6"/>
      <c r="N720" s="6"/>
      <c r="O720" s="50"/>
      <c r="P720" s="50"/>
      <c r="Q720" s="50"/>
      <c r="R720" s="50"/>
      <c r="S720" s="50"/>
      <c r="T720" s="50"/>
      <c r="U720" s="50"/>
      <c r="V720" s="50"/>
      <c r="W720" s="50"/>
      <c r="X720" s="50"/>
      <c r="Y720" s="50"/>
      <c r="Z720" s="50"/>
    </row>
    <row r="721" spans="1:26" ht="15.75" customHeight="1">
      <c r="A721" s="70"/>
      <c r="B721" s="6"/>
      <c r="C721" s="1272"/>
      <c r="D721" s="51"/>
      <c r="E721" s="1230"/>
      <c r="F721" s="524"/>
      <c r="G721" s="524"/>
      <c r="H721" s="520"/>
      <c r="I721" s="6"/>
      <c r="J721" s="6"/>
      <c r="K721" s="6"/>
      <c r="L721" s="6"/>
      <c r="M721" s="6"/>
      <c r="N721" s="6"/>
      <c r="O721" s="50"/>
      <c r="P721" s="50"/>
      <c r="Q721" s="50"/>
      <c r="R721" s="50"/>
      <c r="S721" s="50"/>
      <c r="T721" s="50"/>
      <c r="U721" s="50"/>
      <c r="V721" s="50"/>
      <c r="W721" s="50"/>
      <c r="X721" s="50"/>
      <c r="Y721" s="50"/>
      <c r="Z721" s="50"/>
    </row>
    <row r="722" spans="1:26" ht="15.75" customHeight="1">
      <c r="A722" s="70"/>
      <c r="B722" s="6"/>
      <c r="C722" s="1272"/>
      <c r="D722" s="51"/>
      <c r="E722" s="1230"/>
      <c r="F722" s="524"/>
      <c r="G722" s="524"/>
      <c r="H722" s="520"/>
      <c r="I722" s="6"/>
      <c r="J722" s="6"/>
      <c r="K722" s="6"/>
      <c r="L722" s="6"/>
      <c r="M722" s="6"/>
      <c r="N722" s="6"/>
      <c r="O722" s="50"/>
      <c r="P722" s="50"/>
      <c r="Q722" s="50"/>
      <c r="R722" s="50"/>
      <c r="S722" s="50"/>
      <c r="T722" s="50"/>
      <c r="U722" s="50"/>
      <c r="V722" s="50"/>
      <c r="W722" s="50"/>
      <c r="X722" s="50"/>
      <c r="Y722" s="50"/>
      <c r="Z722" s="50"/>
    </row>
    <row r="723" spans="1:26" ht="15.75" customHeight="1">
      <c r="A723" s="70"/>
      <c r="B723" s="6"/>
      <c r="C723" s="1272"/>
      <c r="D723" s="51"/>
      <c r="E723" s="1230"/>
      <c r="F723" s="524"/>
      <c r="G723" s="524"/>
      <c r="H723" s="520"/>
      <c r="I723" s="6"/>
      <c r="J723" s="6"/>
      <c r="K723" s="6"/>
      <c r="L723" s="6"/>
      <c r="M723" s="6"/>
      <c r="N723" s="6"/>
      <c r="O723" s="50"/>
      <c r="P723" s="50"/>
      <c r="Q723" s="50"/>
      <c r="R723" s="50"/>
      <c r="S723" s="50"/>
      <c r="T723" s="50"/>
      <c r="U723" s="50"/>
      <c r="V723" s="50"/>
      <c r="W723" s="50"/>
      <c r="X723" s="50"/>
      <c r="Y723" s="50"/>
      <c r="Z723" s="50"/>
    </row>
    <row r="724" spans="1:26" ht="15.75" customHeight="1">
      <c r="A724" s="70"/>
      <c r="B724" s="6"/>
      <c r="C724" s="1272"/>
      <c r="D724" s="51"/>
      <c r="E724" s="1230"/>
      <c r="F724" s="524"/>
      <c r="G724" s="524"/>
      <c r="H724" s="520"/>
      <c r="I724" s="6"/>
      <c r="J724" s="6"/>
      <c r="K724" s="6"/>
      <c r="L724" s="6"/>
      <c r="M724" s="6"/>
      <c r="N724" s="6"/>
      <c r="O724" s="50"/>
      <c r="P724" s="50"/>
      <c r="Q724" s="50"/>
      <c r="R724" s="50"/>
      <c r="S724" s="50"/>
      <c r="T724" s="50"/>
      <c r="U724" s="50"/>
      <c r="V724" s="50"/>
      <c r="W724" s="50"/>
      <c r="X724" s="50"/>
      <c r="Y724" s="50"/>
      <c r="Z724" s="50"/>
    </row>
    <row r="725" spans="1:26" ht="15.75" customHeight="1">
      <c r="A725" s="70"/>
      <c r="B725" s="6"/>
      <c r="C725" s="1272"/>
      <c r="D725" s="51"/>
      <c r="E725" s="1230"/>
      <c r="F725" s="524"/>
      <c r="G725" s="524"/>
      <c r="H725" s="520"/>
      <c r="I725" s="6"/>
      <c r="J725" s="6"/>
      <c r="K725" s="6"/>
      <c r="L725" s="6"/>
      <c r="M725" s="6"/>
      <c r="N725" s="6"/>
      <c r="O725" s="50"/>
      <c r="P725" s="50"/>
      <c r="Q725" s="50"/>
      <c r="R725" s="50"/>
      <c r="S725" s="50"/>
      <c r="T725" s="50"/>
      <c r="U725" s="50"/>
      <c r="V725" s="50"/>
      <c r="W725" s="50"/>
      <c r="X725" s="50"/>
      <c r="Y725" s="50"/>
      <c r="Z725" s="50"/>
    </row>
    <row r="726" spans="1:26" ht="15.75" customHeight="1">
      <c r="A726" s="70"/>
      <c r="B726" s="6"/>
      <c r="C726" s="1272"/>
      <c r="D726" s="51"/>
      <c r="E726" s="1230"/>
      <c r="F726" s="524"/>
      <c r="G726" s="524"/>
      <c r="H726" s="520"/>
      <c r="I726" s="6"/>
      <c r="J726" s="6"/>
      <c r="K726" s="6"/>
      <c r="L726" s="6"/>
      <c r="M726" s="6"/>
      <c r="N726" s="6"/>
      <c r="O726" s="50"/>
      <c r="P726" s="50"/>
      <c r="Q726" s="50"/>
      <c r="R726" s="50"/>
      <c r="S726" s="50"/>
      <c r="T726" s="50"/>
      <c r="U726" s="50"/>
      <c r="V726" s="50"/>
      <c r="W726" s="50"/>
      <c r="X726" s="50"/>
      <c r="Y726" s="50"/>
      <c r="Z726" s="50"/>
    </row>
    <row r="727" spans="1:26" ht="15.75" customHeight="1">
      <c r="A727" s="70"/>
      <c r="B727" s="6"/>
      <c r="C727" s="1272"/>
      <c r="D727" s="51"/>
      <c r="E727" s="1230"/>
      <c r="F727" s="524"/>
      <c r="G727" s="524"/>
      <c r="H727" s="520"/>
      <c r="I727" s="6"/>
      <c r="J727" s="6"/>
      <c r="K727" s="6"/>
      <c r="L727" s="6"/>
      <c r="M727" s="6"/>
      <c r="N727" s="6"/>
      <c r="O727" s="50"/>
      <c r="P727" s="50"/>
      <c r="Q727" s="50"/>
      <c r="R727" s="50"/>
      <c r="S727" s="50"/>
      <c r="T727" s="50"/>
      <c r="U727" s="50"/>
      <c r="V727" s="50"/>
      <c r="W727" s="50"/>
      <c r="X727" s="50"/>
      <c r="Y727" s="50"/>
      <c r="Z727" s="50"/>
    </row>
    <row r="728" spans="1:26" ht="15.75" customHeight="1">
      <c r="A728" s="70"/>
      <c r="B728" s="6"/>
      <c r="C728" s="1272"/>
      <c r="D728" s="51"/>
      <c r="E728" s="1230"/>
      <c r="F728" s="524"/>
      <c r="G728" s="524"/>
      <c r="H728" s="520"/>
      <c r="I728" s="6"/>
      <c r="J728" s="6"/>
      <c r="K728" s="6"/>
      <c r="L728" s="6"/>
      <c r="M728" s="6"/>
      <c r="N728" s="6"/>
      <c r="O728" s="50"/>
      <c r="P728" s="50"/>
      <c r="Q728" s="50"/>
      <c r="R728" s="50"/>
      <c r="S728" s="50"/>
      <c r="T728" s="50"/>
      <c r="U728" s="50"/>
      <c r="V728" s="50"/>
      <c r="W728" s="50"/>
      <c r="X728" s="50"/>
      <c r="Y728" s="50"/>
      <c r="Z728" s="50"/>
    </row>
    <row r="729" spans="1:26" ht="15.75" customHeight="1">
      <c r="A729" s="70"/>
      <c r="B729" s="6"/>
      <c r="C729" s="1272"/>
      <c r="D729" s="51"/>
      <c r="E729" s="1230"/>
      <c r="F729" s="524"/>
      <c r="G729" s="524"/>
      <c r="H729" s="520"/>
      <c r="I729" s="6"/>
      <c r="J729" s="6"/>
      <c r="K729" s="6"/>
      <c r="L729" s="6"/>
      <c r="M729" s="6"/>
      <c r="N729" s="6"/>
      <c r="O729" s="50"/>
      <c r="P729" s="50"/>
      <c r="Q729" s="50"/>
      <c r="R729" s="50"/>
      <c r="S729" s="50"/>
      <c r="T729" s="50"/>
      <c r="U729" s="50"/>
      <c r="V729" s="50"/>
      <c r="W729" s="50"/>
      <c r="X729" s="50"/>
      <c r="Y729" s="50"/>
      <c r="Z729" s="50"/>
    </row>
    <row r="730" spans="1:26" ht="15.75" customHeight="1">
      <c r="A730" s="70"/>
      <c r="B730" s="6"/>
      <c r="C730" s="1272"/>
      <c r="D730" s="51"/>
      <c r="E730" s="1230"/>
      <c r="F730" s="524"/>
      <c r="G730" s="524"/>
      <c r="H730" s="520"/>
      <c r="I730" s="6"/>
      <c r="J730" s="6"/>
      <c r="K730" s="6"/>
      <c r="L730" s="6"/>
      <c r="M730" s="6"/>
      <c r="N730" s="6"/>
      <c r="O730" s="50"/>
      <c r="P730" s="50"/>
      <c r="Q730" s="50"/>
      <c r="R730" s="50"/>
      <c r="S730" s="50"/>
      <c r="T730" s="50"/>
      <c r="U730" s="50"/>
      <c r="V730" s="50"/>
      <c r="W730" s="50"/>
      <c r="X730" s="50"/>
      <c r="Y730" s="50"/>
      <c r="Z730" s="50"/>
    </row>
    <row r="731" spans="1:26" ht="15.75" customHeight="1">
      <c r="A731" s="70"/>
      <c r="B731" s="6"/>
      <c r="C731" s="1272"/>
      <c r="D731" s="51"/>
      <c r="E731" s="1230"/>
      <c r="F731" s="524"/>
      <c r="G731" s="524"/>
      <c r="H731" s="520"/>
      <c r="I731" s="6"/>
      <c r="J731" s="6"/>
      <c r="K731" s="6"/>
      <c r="L731" s="6"/>
      <c r="M731" s="6"/>
      <c r="N731" s="6"/>
      <c r="O731" s="50"/>
      <c r="P731" s="50"/>
      <c r="Q731" s="50"/>
      <c r="R731" s="50"/>
      <c r="S731" s="50"/>
      <c r="T731" s="50"/>
      <c r="U731" s="50"/>
      <c r="V731" s="50"/>
      <c r="W731" s="50"/>
      <c r="X731" s="50"/>
      <c r="Y731" s="50"/>
      <c r="Z731" s="50"/>
    </row>
    <row r="732" spans="1:26" ht="15.75" customHeight="1">
      <c r="A732" s="70"/>
      <c r="B732" s="6"/>
      <c r="C732" s="1272"/>
      <c r="D732" s="51"/>
      <c r="E732" s="1230"/>
      <c r="F732" s="524"/>
      <c r="G732" s="524"/>
      <c r="H732" s="520"/>
      <c r="I732" s="6"/>
      <c r="J732" s="6"/>
      <c r="K732" s="6"/>
      <c r="L732" s="6"/>
      <c r="M732" s="6"/>
      <c r="N732" s="6"/>
      <c r="O732" s="50"/>
      <c r="P732" s="50"/>
      <c r="Q732" s="50"/>
      <c r="R732" s="50"/>
      <c r="S732" s="50"/>
      <c r="T732" s="50"/>
      <c r="U732" s="50"/>
      <c r="V732" s="50"/>
      <c r="W732" s="50"/>
      <c r="X732" s="50"/>
      <c r="Y732" s="50"/>
      <c r="Z732" s="50"/>
    </row>
    <row r="733" spans="1:26" ht="15.75" customHeight="1">
      <c r="A733" s="70"/>
      <c r="B733" s="6"/>
      <c r="C733" s="1272"/>
      <c r="D733" s="51"/>
      <c r="E733" s="1230"/>
      <c r="F733" s="524"/>
      <c r="G733" s="524"/>
      <c r="H733" s="520"/>
      <c r="I733" s="6"/>
      <c r="J733" s="6"/>
      <c r="K733" s="6"/>
      <c r="L733" s="6"/>
      <c r="M733" s="6"/>
      <c r="N733" s="6"/>
      <c r="O733" s="50"/>
      <c r="P733" s="50"/>
      <c r="Q733" s="50"/>
      <c r="R733" s="50"/>
      <c r="S733" s="50"/>
      <c r="T733" s="50"/>
      <c r="U733" s="50"/>
      <c r="V733" s="50"/>
      <c r="W733" s="50"/>
      <c r="X733" s="50"/>
      <c r="Y733" s="50"/>
      <c r="Z733" s="50"/>
    </row>
    <row r="734" spans="1:26" ht="15.75" customHeight="1">
      <c r="A734" s="70"/>
      <c r="B734" s="6"/>
      <c r="C734" s="1272"/>
      <c r="D734" s="51"/>
      <c r="E734" s="1230"/>
      <c r="F734" s="524"/>
      <c r="G734" s="524"/>
      <c r="H734" s="520"/>
      <c r="I734" s="6"/>
      <c r="J734" s="6"/>
      <c r="K734" s="6"/>
      <c r="L734" s="6"/>
      <c r="M734" s="6"/>
      <c r="N734" s="6"/>
      <c r="O734" s="50"/>
      <c r="P734" s="50"/>
      <c r="Q734" s="50"/>
      <c r="R734" s="50"/>
      <c r="S734" s="50"/>
      <c r="T734" s="50"/>
      <c r="U734" s="50"/>
      <c r="V734" s="50"/>
      <c r="W734" s="50"/>
      <c r="X734" s="50"/>
      <c r="Y734" s="50"/>
      <c r="Z734" s="50"/>
    </row>
    <row r="735" spans="1:26" ht="15.75" customHeight="1">
      <c r="A735" s="70"/>
      <c r="B735" s="6"/>
      <c r="C735" s="1272"/>
      <c r="D735" s="51"/>
      <c r="E735" s="1230"/>
      <c r="F735" s="524"/>
      <c r="G735" s="524"/>
      <c r="H735" s="520"/>
      <c r="I735" s="6"/>
      <c r="J735" s="6"/>
      <c r="K735" s="6"/>
      <c r="L735" s="6"/>
      <c r="M735" s="6"/>
      <c r="N735" s="6"/>
      <c r="O735" s="50"/>
      <c r="P735" s="50"/>
      <c r="Q735" s="50"/>
      <c r="R735" s="50"/>
      <c r="S735" s="50"/>
      <c r="T735" s="50"/>
      <c r="U735" s="50"/>
      <c r="V735" s="50"/>
      <c r="W735" s="50"/>
      <c r="X735" s="50"/>
      <c r="Y735" s="50"/>
      <c r="Z735" s="50"/>
    </row>
    <row r="736" spans="1:26" ht="15.75" customHeight="1">
      <c r="A736" s="70"/>
      <c r="B736" s="6"/>
      <c r="C736" s="1272"/>
      <c r="D736" s="51"/>
      <c r="E736" s="1230"/>
      <c r="F736" s="524"/>
      <c r="G736" s="524"/>
      <c r="H736" s="520"/>
      <c r="I736" s="6"/>
      <c r="J736" s="6"/>
      <c r="K736" s="6"/>
      <c r="L736" s="6"/>
      <c r="M736" s="6"/>
      <c r="N736" s="6"/>
      <c r="O736" s="50"/>
      <c r="P736" s="50"/>
      <c r="Q736" s="50"/>
      <c r="R736" s="50"/>
      <c r="S736" s="50"/>
      <c r="T736" s="50"/>
      <c r="U736" s="50"/>
      <c r="V736" s="50"/>
      <c r="W736" s="50"/>
      <c r="X736" s="50"/>
      <c r="Y736" s="50"/>
      <c r="Z736" s="50"/>
    </row>
    <row r="737" spans="1:26" ht="15.75" customHeight="1">
      <c r="A737" s="70"/>
      <c r="B737" s="6"/>
      <c r="C737" s="1272"/>
      <c r="D737" s="51"/>
      <c r="E737" s="1230"/>
      <c r="F737" s="524"/>
      <c r="G737" s="524"/>
      <c r="H737" s="520"/>
      <c r="I737" s="6"/>
      <c r="J737" s="6"/>
      <c r="K737" s="6"/>
      <c r="L737" s="6"/>
      <c r="M737" s="6"/>
      <c r="N737" s="6"/>
      <c r="O737" s="50"/>
      <c r="P737" s="50"/>
      <c r="Q737" s="50"/>
      <c r="R737" s="50"/>
      <c r="S737" s="50"/>
      <c r="T737" s="50"/>
      <c r="U737" s="50"/>
      <c r="V737" s="50"/>
      <c r="W737" s="50"/>
      <c r="X737" s="50"/>
      <c r="Y737" s="50"/>
      <c r="Z737" s="50"/>
    </row>
    <row r="738" spans="1:26" ht="15.75" customHeight="1">
      <c r="A738" s="70"/>
      <c r="B738" s="6"/>
      <c r="C738" s="1272"/>
      <c r="D738" s="51"/>
      <c r="E738" s="1230"/>
      <c r="F738" s="524"/>
      <c r="G738" s="524"/>
      <c r="H738" s="520"/>
      <c r="I738" s="6"/>
      <c r="J738" s="6"/>
      <c r="K738" s="6"/>
      <c r="L738" s="6"/>
      <c r="M738" s="6"/>
      <c r="N738" s="6"/>
      <c r="O738" s="50"/>
      <c r="P738" s="50"/>
      <c r="Q738" s="50"/>
      <c r="R738" s="50"/>
      <c r="S738" s="50"/>
      <c r="T738" s="50"/>
      <c r="U738" s="50"/>
      <c r="V738" s="50"/>
      <c r="W738" s="50"/>
      <c r="X738" s="50"/>
      <c r="Y738" s="50"/>
      <c r="Z738" s="50"/>
    </row>
    <row r="739" spans="1:26" ht="15.75" customHeight="1">
      <c r="A739" s="70"/>
      <c r="B739" s="6"/>
      <c r="C739" s="1272"/>
      <c r="D739" s="51"/>
      <c r="E739" s="1230"/>
      <c r="F739" s="524"/>
      <c r="G739" s="524"/>
      <c r="H739" s="520"/>
      <c r="I739" s="6"/>
      <c r="J739" s="6"/>
      <c r="K739" s="6"/>
      <c r="L739" s="6"/>
      <c r="M739" s="6"/>
      <c r="N739" s="6"/>
      <c r="O739" s="50"/>
      <c r="P739" s="50"/>
      <c r="Q739" s="50"/>
      <c r="R739" s="50"/>
      <c r="S739" s="50"/>
      <c r="T739" s="50"/>
      <c r="U739" s="50"/>
      <c r="V739" s="50"/>
      <c r="W739" s="50"/>
      <c r="X739" s="50"/>
      <c r="Y739" s="50"/>
      <c r="Z739" s="50"/>
    </row>
    <row r="740" spans="1:26" ht="15.75" customHeight="1">
      <c r="A740" s="70"/>
      <c r="B740" s="6"/>
      <c r="C740" s="1272"/>
      <c r="D740" s="51"/>
      <c r="E740" s="1230"/>
      <c r="F740" s="524"/>
      <c r="G740" s="524"/>
      <c r="H740" s="520"/>
      <c r="I740" s="6"/>
      <c r="J740" s="6"/>
      <c r="K740" s="6"/>
      <c r="L740" s="6"/>
      <c r="M740" s="6"/>
      <c r="N740" s="6"/>
      <c r="O740" s="50"/>
      <c r="P740" s="50"/>
      <c r="Q740" s="50"/>
      <c r="R740" s="50"/>
      <c r="S740" s="50"/>
      <c r="T740" s="50"/>
      <c r="U740" s="50"/>
      <c r="V740" s="50"/>
      <c r="W740" s="50"/>
      <c r="X740" s="50"/>
      <c r="Y740" s="50"/>
      <c r="Z740" s="50"/>
    </row>
    <row r="741" spans="1:26" ht="15.75" customHeight="1">
      <c r="A741" s="70"/>
      <c r="B741" s="6"/>
      <c r="C741" s="1272"/>
      <c r="D741" s="51"/>
      <c r="E741" s="1230"/>
      <c r="F741" s="524"/>
      <c r="G741" s="524"/>
      <c r="H741" s="520"/>
      <c r="I741" s="6"/>
      <c r="J741" s="6"/>
      <c r="K741" s="6"/>
      <c r="L741" s="6"/>
      <c r="M741" s="6"/>
      <c r="N741" s="6"/>
      <c r="O741" s="50"/>
      <c r="P741" s="50"/>
      <c r="Q741" s="50"/>
      <c r="R741" s="50"/>
      <c r="S741" s="50"/>
      <c r="T741" s="50"/>
      <c r="U741" s="50"/>
      <c r="V741" s="50"/>
      <c r="W741" s="50"/>
      <c r="X741" s="50"/>
      <c r="Y741" s="50"/>
      <c r="Z741" s="50"/>
    </row>
    <row r="742" spans="1:26" ht="15.75" customHeight="1">
      <c r="A742" s="70"/>
      <c r="B742" s="6"/>
      <c r="C742" s="1272"/>
      <c r="D742" s="51"/>
      <c r="E742" s="1230"/>
      <c r="F742" s="524"/>
      <c r="G742" s="524"/>
      <c r="H742" s="520"/>
      <c r="I742" s="6"/>
      <c r="J742" s="6"/>
      <c r="K742" s="6"/>
      <c r="L742" s="6"/>
      <c r="M742" s="6"/>
      <c r="N742" s="6"/>
      <c r="O742" s="50"/>
      <c r="P742" s="50"/>
      <c r="Q742" s="50"/>
      <c r="R742" s="50"/>
      <c r="S742" s="50"/>
      <c r="T742" s="50"/>
      <c r="U742" s="50"/>
      <c r="V742" s="50"/>
      <c r="W742" s="50"/>
      <c r="X742" s="50"/>
      <c r="Y742" s="50"/>
      <c r="Z742" s="50"/>
    </row>
    <row r="743" spans="1:26" ht="15.75" customHeight="1">
      <c r="A743" s="70"/>
      <c r="B743" s="6"/>
      <c r="C743" s="1272"/>
      <c r="D743" s="51"/>
      <c r="E743" s="1230"/>
      <c r="F743" s="524"/>
      <c r="G743" s="524"/>
      <c r="H743" s="520"/>
      <c r="I743" s="6"/>
      <c r="J743" s="6"/>
      <c r="K743" s="6"/>
      <c r="L743" s="6"/>
      <c r="M743" s="6"/>
      <c r="N743" s="6"/>
      <c r="O743" s="50"/>
      <c r="P743" s="50"/>
      <c r="Q743" s="50"/>
      <c r="R743" s="50"/>
      <c r="S743" s="50"/>
      <c r="T743" s="50"/>
      <c r="U743" s="50"/>
      <c r="V743" s="50"/>
      <c r="W743" s="50"/>
      <c r="X743" s="50"/>
      <c r="Y743" s="50"/>
      <c r="Z743" s="50"/>
    </row>
    <row r="744" spans="1:26" ht="15.75" customHeight="1">
      <c r="A744" s="70"/>
      <c r="B744" s="6"/>
      <c r="C744" s="1272"/>
      <c r="D744" s="51"/>
      <c r="E744" s="1230"/>
      <c r="F744" s="524"/>
      <c r="G744" s="524"/>
      <c r="H744" s="520"/>
      <c r="I744" s="6"/>
      <c r="J744" s="6"/>
      <c r="K744" s="6"/>
      <c r="L744" s="6"/>
      <c r="M744" s="6"/>
      <c r="N744" s="6"/>
      <c r="O744" s="50"/>
      <c r="P744" s="50"/>
      <c r="Q744" s="50"/>
      <c r="R744" s="50"/>
      <c r="S744" s="50"/>
      <c r="T744" s="50"/>
      <c r="U744" s="50"/>
      <c r="V744" s="50"/>
      <c r="W744" s="50"/>
      <c r="X744" s="50"/>
      <c r="Y744" s="50"/>
      <c r="Z744" s="50"/>
    </row>
    <row r="745" spans="1:26" ht="15.75" customHeight="1">
      <c r="A745" s="70"/>
      <c r="B745" s="6"/>
      <c r="C745" s="1272"/>
      <c r="D745" s="51"/>
      <c r="E745" s="1230"/>
      <c r="F745" s="524"/>
      <c r="G745" s="524"/>
      <c r="H745" s="520"/>
      <c r="I745" s="6"/>
      <c r="J745" s="6"/>
      <c r="K745" s="6"/>
      <c r="L745" s="6"/>
      <c r="M745" s="6"/>
      <c r="N745" s="6"/>
      <c r="O745" s="50"/>
      <c r="P745" s="50"/>
      <c r="Q745" s="50"/>
      <c r="R745" s="50"/>
      <c r="S745" s="50"/>
      <c r="T745" s="50"/>
      <c r="U745" s="50"/>
      <c r="V745" s="50"/>
      <c r="W745" s="50"/>
      <c r="X745" s="50"/>
      <c r="Y745" s="50"/>
      <c r="Z745" s="50"/>
    </row>
    <row r="746" spans="1:26" ht="15.75" customHeight="1">
      <c r="A746" s="70"/>
      <c r="B746" s="6"/>
      <c r="C746" s="1272"/>
      <c r="D746" s="51"/>
      <c r="E746" s="1230"/>
      <c r="F746" s="524"/>
      <c r="G746" s="524"/>
      <c r="H746" s="520"/>
      <c r="I746" s="6"/>
      <c r="J746" s="6"/>
      <c r="K746" s="6"/>
      <c r="L746" s="6"/>
      <c r="M746" s="6"/>
      <c r="N746" s="6"/>
      <c r="O746" s="50"/>
      <c r="P746" s="50"/>
      <c r="Q746" s="50"/>
      <c r="R746" s="50"/>
      <c r="S746" s="50"/>
      <c r="T746" s="50"/>
      <c r="U746" s="50"/>
      <c r="V746" s="50"/>
      <c r="W746" s="50"/>
      <c r="X746" s="50"/>
      <c r="Y746" s="50"/>
      <c r="Z746" s="50"/>
    </row>
    <row r="747" spans="1:26" ht="15.75" customHeight="1">
      <c r="A747" s="70"/>
      <c r="B747" s="6"/>
      <c r="C747" s="1272"/>
      <c r="D747" s="51"/>
      <c r="E747" s="1230"/>
      <c r="F747" s="524"/>
      <c r="G747" s="524"/>
      <c r="H747" s="520"/>
      <c r="I747" s="6"/>
      <c r="J747" s="6"/>
      <c r="K747" s="6"/>
      <c r="L747" s="6"/>
      <c r="M747" s="6"/>
      <c r="N747" s="6"/>
      <c r="O747" s="50"/>
      <c r="P747" s="50"/>
      <c r="Q747" s="50"/>
      <c r="R747" s="50"/>
      <c r="S747" s="50"/>
      <c r="T747" s="50"/>
      <c r="U747" s="50"/>
      <c r="V747" s="50"/>
      <c r="W747" s="50"/>
      <c r="X747" s="50"/>
      <c r="Y747" s="50"/>
      <c r="Z747" s="50"/>
    </row>
    <row r="748" spans="1:26" ht="15.75" customHeight="1">
      <c r="A748" s="70"/>
      <c r="B748" s="6"/>
      <c r="C748" s="1272"/>
      <c r="D748" s="51"/>
      <c r="E748" s="1230"/>
      <c r="F748" s="524"/>
      <c r="G748" s="524"/>
      <c r="H748" s="520"/>
      <c r="I748" s="6"/>
      <c r="J748" s="6"/>
      <c r="K748" s="6"/>
      <c r="L748" s="6"/>
      <c r="M748" s="6"/>
      <c r="N748" s="6"/>
      <c r="O748" s="50"/>
      <c r="P748" s="50"/>
      <c r="Q748" s="50"/>
      <c r="R748" s="50"/>
      <c r="S748" s="50"/>
      <c r="T748" s="50"/>
      <c r="U748" s="50"/>
      <c r="V748" s="50"/>
      <c r="W748" s="50"/>
      <c r="X748" s="50"/>
      <c r="Y748" s="50"/>
      <c r="Z748" s="50"/>
    </row>
    <row r="749" spans="1:26" ht="15.75" customHeight="1">
      <c r="A749" s="70"/>
      <c r="B749" s="6"/>
      <c r="C749" s="1272"/>
      <c r="D749" s="51"/>
      <c r="E749" s="1230"/>
      <c r="F749" s="524"/>
      <c r="G749" s="524"/>
      <c r="H749" s="520"/>
      <c r="I749" s="6"/>
      <c r="J749" s="6"/>
      <c r="K749" s="6"/>
      <c r="L749" s="6"/>
      <c r="M749" s="6"/>
      <c r="N749" s="6"/>
      <c r="O749" s="50"/>
      <c r="P749" s="50"/>
      <c r="Q749" s="50"/>
      <c r="R749" s="50"/>
      <c r="S749" s="50"/>
      <c r="T749" s="50"/>
      <c r="U749" s="50"/>
      <c r="V749" s="50"/>
      <c r="W749" s="50"/>
      <c r="X749" s="50"/>
      <c r="Y749" s="50"/>
      <c r="Z749" s="50"/>
    </row>
    <row r="750" spans="1:26" ht="15.75" customHeight="1">
      <c r="A750" s="70"/>
      <c r="B750" s="6"/>
      <c r="C750" s="1272"/>
      <c r="D750" s="51"/>
      <c r="E750" s="1230"/>
      <c r="F750" s="524"/>
      <c r="G750" s="524"/>
      <c r="H750" s="520"/>
      <c r="I750" s="6"/>
      <c r="J750" s="6"/>
      <c r="K750" s="6"/>
      <c r="L750" s="6"/>
      <c r="M750" s="6"/>
      <c r="N750" s="6"/>
      <c r="O750" s="50"/>
      <c r="P750" s="50"/>
      <c r="Q750" s="50"/>
      <c r="R750" s="50"/>
      <c r="S750" s="50"/>
      <c r="T750" s="50"/>
      <c r="U750" s="50"/>
      <c r="V750" s="50"/>
      <c r="W750" s="50"/>
      <c r="X750" s="50"/>
      <c r="Y750" s="50"/>
      <c r="Z750" s="50"/>
    </row>
    <row r="751" spans="1:26" ht="15.75" customHeight="1">
      <c r="A751" s="70"/>
      <c r="B751" s="6"/>
      <c r="C751" s="1272"/>
      <c r="D751" s="51"/>
      <c r="E751" s="1230"/>
      <c r="F751" s="524"/>
      <c r="G751" s="524"/>
      <c r="H751" s="520"/>
      <c r="I751" s="6"/>
      <c r="J751" s="6"/>
      <c r="K751" s="6"/>
      <c r="L751" s="6"/>
      <c r="M751" s="6"/>
      <c r="N751" s="6"/>
      <c r="O751" s="50"/>
      <c r="P751" s="50"/>
      <c r="Q751" s="50"/>
      <c r="R751" s="50"/>
      <c r="S751" s="50"/>
      <c r="T751" s="50"/>
      <c r="U751" s="50"/>
      <c r="V751" s="50"/>
      <c r="W751" s="50"/>
      <c r="X751" s="50"/>
      <c r="Y751" s="50"/>
      <c r="Z751" s="50"/>
    </row>
    <row r="752" spans="1:26" ht="15.75" customHeight="1">
      <c r="A752" s="70"/>
      <c r="B752" s="6"/>
      <c r="C752" s="1272"/>
      <c r="D752" s="51"/>
      <c r="E752" s="1230"/>
      <c r="F752" s="524"/>
      <c r="G752" s="524"/>
      <c r="H752" s="520"/>
      <c r="I752" s="6"/>
      <c r="J752" s="6"/>
      <c r="K752" s="6"/>
      <c r="L752" s="6"/>
      <c r="M752" s="6"/>
      <c r="N752" s="6"/>
      <c r="O752" s="50"/>
      <c r="P752" s="50"/>
      <c r="Q752" s="50"/>
      <c r="R752" s="50"/>
      <c r="S752" s="50"/>
      <c r="T752" s="50"/>
      <c r="U752" s="50"/>
      <c r="V752" s="50"/>
      <c r="W752" s="50"/>
      <c r="X752" s="50"/>
      <c r="Y752" s="50"/>
      <c r="Z752" s="50"/>
    </row>
    <row r="753" spans="1:26" ht="15.75" customHeight="1">
      <c r="A753" s="70"/>
      <c r="B753" s="6"/>
      <c r="C753" s="1272"/>
      <c r="D753" s="51"/>
      <c r="E753" s="1230"/>
      <c r="F753" s="524"/>
      <c r="G753" s="524"/>
      <c r="H753" s="520"/>
      <c r="I753" s="6"/>
      <c r="J753" s="6"/>
      <c r="K753" s="6"/>
      <c r="L753" s="6"/>
      <c r="M753" s="6"/>
      <c r="N753" s="6"/>
      <c r="O753" s="50"/>
      <c r="P753" s="50"/>
      <c r="Q753" s="50"/>
      <c r="R753" s="50"/>
      <c r="S753" s="50"/>
      <c r="T753" s="50"/>
      <c r="U753" s="50"/>
      <c r="V753" s="50"/>
      <c r="W753" s="50"/>
      <c r="X753" s="50"/>
      <c r="Y753" s="50"/>
      <c r="Z753" s="50"/>
    </row>
    <row r="754" spans="1:26" ht="15.75" customHeight="1">
      <c r="A754" s="70"/>
      <c r="B754" s="6"/>
      <c r="C754" s="1272"/>
      <c r="D754" s="51"/>
      <c r="E754" s="1230"/>
      <c r="F754" s="524"/>
      <c r="G754" s="524"/>
      <c r="H754" s="520"/>
      <c r="I754" s="6"/>
      <c r="J754" s="6"/>
      <c r="K754" s="6"/>
      <c r="L754" s="6"/>
      <c r="M754" s="6"/>
      <c r="N754" s="6"/>
      <c r="O754" s="50"/>
      <c r="P754" s="50"/>
      <c r="Q754" s="50"/>
      <c r="R754" s="50"/>
      <c r="S754" s="50"/>
      <c r="T754" s="50"/>
      <c r="U754" s="50"/>
      <c r="V754" s="50"/>
      <c r="W754" s="50"/>
      <c r="X754" s="50"/>
      <c r="Y754" s="50"/>
      <c r="Z754" s="50"/>
    </row>
    <row r="755" spans="1:26" ht="15.75" customHeight="1">
      <c r="A755" s="70"/>
      <c r="B755" s="6"/>
      <c r="C755" s="1272"/>
      <c r="D755" s="51"/>
      <c r="E755" s="1230"/>
      <c r="F755" s="524"/>
      <c r="G755" s="524"/>
      <c r="H755" s="520"/>
      <c r="I755" s="6"/>
      <c r="J755" s="6"/>
      <c r="K755" s="6"/>
      <c r="L755" s="6"/>
      <c r="M755" s="6"/>
      <c r="N755" s="6"/>
      <c r="O755" s="50"/>
      <c r="P755" s="50"/>
      <c r="Q755" s="50"/>
      <c r="R755" s="50"/>
      <c r="S755" s="50"/>
      <c r="T755" s="50"/>
      <c r="U755" s="50"/>
      <c r="V755" s="50"/>
      <c r="W755" s="50"/>
      <c r="X755" s="50"/>
      <c r="Y755" s="50"/>
      <c r="Z755" s="50"/>
    </row>
    <row r="756" spans="1:26" ht="15.75" customHeight="1">
      <c r="A756" s="70"/>
      <c r="B756" s="6"/>
      <c r="C756" s="1272"/>
      <c r="D756" s="51"/>
      <c r="E756" s="1230"/>
      <c r="F756" s="524"/>
      <c r="G756" s="524"/>
      <c r="H756" s="520"/>
      <c r="I756" s="6"/>
      <c r="J756" s="6"/>
      <c r="K756" s="6"/>
      <c r="L756" s="6"/>
      <c r="M756" s="6"/>
      <c r="N756" s="6"/>
      <c r="O756" s="50"/>
      <c r="P756" s="50"/>
      <c r="Q756" s="50"/>
      <c r="R756" s="50"/>
      <c r="S756" s="50"/>
      <c r="T756" s="50"/>
      <c r="U756" s="50"/>
      <c r="V756" s="50"/>
      <c r="W756" s="50"/>
      <c r="X756" s="50"/>
      <c r="Y756" s="50"/>
      <c r="Z756" s="50"/>
    </row>
    <row r="757" spans="1:26" ht="15.75" customHeight="1">
      <c r="A757" s="70"/>
      <c r="B757" s="6"/>
      <c r="C757" s="1272"/>
      <c r="D757" s="51"/>
      <c r="E757" s="1230"/>
      <c r="F757" s="524"/>
      <c r="G757" s="524"/>
      <c r="H757" s="520"/>
      <c r="I757" s="6"/>
      <c r="J757" s="6"/>
      <c r="K757" s="6"/>
      <c r="L757" s="6"/>
      <c r="M757" s="6"/>
      <c r="N757" s="6"/>
      <c r="O757" s="50"/>
      <c r="P757" s="50"/>
      <c r="Q757" s="50"/>
      <c r="R757" s="50"/>
      <c r="S757" s="50"/>
      <c r="T757" s="50"/>
      <c r="U757" s="50"/>
      <c r="V757" s="50"/>
      <c r="W757" s="50"/>
      <c r="X757" s="50"/>
      <c r="Y757" s="50"/>
      <c r="Z757" s="50"/>
    </row>
    <row r="758" spans="1:26" ht="15.75" customHeight="1">
      <c r="A758" s="70"/>
      <c r="B758" s="6"/>
      <c r="C758" s="1272"/>
      <c r="D758" s="51"/>
      <c r="E758" s="1230"/>
      <c r="F758" s="524"/>
      <c r="G758" s="524"/>
      <c r="H758" s="520"/>
      <c r="I758" s="6"/>
      <c r="J758" s="6"/>
      <c r="K758" s="6"/>
      <c r="L758" s="6"/>
      <c r="M758" s="6"/>
      <c r="N758" s="6"/>
      <c r="O758" s="50"/>
      <c r="P758" s="50"/>
      <c r="Q758" s="50"/>
      <c r="R758" s="50"/>
      <c r="S758" s="50"/>
      <c r="T758" s="50"/>
      <c r="U758" s="50"/>
      <c r="V758" s="50"/>
      <c r="W758" s="50"/>
      <c r="X758" s="50"/>
      <c r="Y758" s="50"/>
      <c r="Z758" s="50"/>
    </row>
    <row r="759" spans="1:26" ht="15.75" customHeight="1">
      <c r="A759" s="70"/>
      <c r="B759" s="6"/>
      <c r="C759" s="1272"/>
      <c r="D759" s="51"/>
      <c r="E759" s="1230"/>
      <c r="F759" s="524"/>
      <c r="G759" s="524"/>
      <c r="H759" s="520"/>
      <c r="I759" s="6"/>
      <c r="J759" s="6"/>
      <c r="K759" s="6"/>
      <c r="L759" s="6"/>
      <c r="M759" s="6"/>
      <c r="N759" s="6"/>
      <c r="O759" s="50"/>
      <c r="P759" s="50"/>
      <c r="Q759" s="50"/>
      <c r="R759" s="50"/>
      <c r="S759" s="50"/>
      <c r="T759" s="50"/>
      <c r="U759" s="50"/>
      <c r="V759" s="50"/>
      <c r="W759" s="50"/>
      <c r="X759" s="50"/>
      <c r="Y759" s="50"/>
      <c r="Z759" s="50"/>
    </row>
    <row r="760" spans="1:26" ht="15.75" customHeight="1">
      <c r="A760" s="70"/>
      <c r="B760" s="6"/>
      <c r="C760" s="1272"/>
      <c r="D760" s="51"/>
      <c r="E760" s="1230"/>
      <c r="F760" s="524"/>
      <c r="G760" s="524"/>
      <c r="H760" s="520"/>
      <c r="I760" s="6"/>
      <c r="J760" s="6"/>
      <c r="K760" s="6"/>
      <c r="L760" s="6"/>
      <c r="M760" s="6"/>
      <c r="N760" s="6"/>
      <c r="O760" s="50"/>
      <c r="P760" s="50"/>
      <c r="Q760" s="50"/>
      <c r="R760" s="50"/>
      <c r="S760" s="50"/>
      <c r="T760" s="50"/>
      <c r="U760" s="50"/>
      <c r="V760" s="50"/>
      <c r="W760" s="50"/>
      <c r="X760" s="50"/>
      <c r="Y760" s="50"/>
      <c r="Z760" s="50"/>
    </row>
    <row r="761" spans="1:26" ht="15.75" customHeight="1">
      <c r="A761" s="70"/>
      <c r="B761" s="6"/>
      <c r="C761" s="1272"/>
      <c r="D761" s="51"/>
      <c r="E761" s="1230"/>
      <c r="F761" s="524"/>
      <c r="G761" s="524"/>
      <c r="H761" s="520"/>
      <c r="I761" s="6"/>
      <c r="J761" s="6"/>
      <c r="K761" s="6"/>
      <c r="L761" s="6"/>
      <c r="M761" s="6"/>
      <c r="N761" s="6"/>
      <c r="O761" s="50"/>
      <c r="P761" s="50"/>
      <c r="Q761" s="50"/>
      <c r="R761" s="50"/>
      <c r="S761" s="50"/>
      <c r="T761" s="50"/>
      <c r="U761" s="50"/>
      <c r="V761" s="50"/>
      <c r="W761" s="50"/>
      <c r="X761" s="50"/>
      <c r="Y761" s="50"/>
      <c r="Z761" s="50"/>
    </row>
    <row r="762" spans="1:26" ht="15.75" customHeight="1">
      <c r="A762" s="70"/>
      <c r="B762" s="6"/>
      <c r="C762" s="1272"/>
      <c r="D762" s="51"/>
      <c r="E762" s="1230"/>
      <c r="F762" s="524"/>
      <c r="G762" s="524"/>
      <c r="H762" s="520"/>
      <c r="I762" s="6"/>
      <c r="J762" s="6"/>
      <c r="K762" s="6"/>
      <c r="L762" s="6"/>
      <c r="M762" s="6"/>
      <c r="N762" s="6"/>
      <c r="O762" s="50"/>
      <c r="P762" s="50"/>
      <c r="Q762" s="50"/>
      <c r="R762" s="50"/>
      <c r="S762" s="50"/>
      <c r="T762" s="50"/>
      <c r="U762" s="50"/>
      <c r="V762" s="50"/>
      <c r="W762" s="50"/>
      <c r="X762" s="50"/>
      <c r="Y762" s="50"/>
      <c r="Z762" s="50"/>
    </row>
    <row r="763" spans="1:26" ht="15.75" customHeight="1">
      <c r="A763" s="70"/>
      <c r="B763" s="6"/>
      <c r="C763" s="1272"/>
      <c r="D763" s="51"/>
      <c r="E763" s="1230"/>
      <c r="F763" s="524"/>
      <c r="G763" s="524"/>
      <c r="H763" s="520"/>
      <c r="I763" s="6"/>
      <c r="J763" s="6"/>
      <c r="K763" s="6"/>
      <c r="L763" s="6"/>
      <c r="M763" s="6"/>
      <c r="N763" s="6"/>
      <c r="O763" s="50"/>
      <c r="P763" s="50"/>
      <c r="Q763" s="50"/>
      <c r="R763" s="50"/>
      <c r="S763" s="50"/>
      <c r="T763" s="50"/>
      <c r="U763" s="50"/>
      <c r="V763" s="50"/>
      <c r="W763" s="50"/>
      <c r="X763" s="50"/>
      <c r="Y763" s="50"/>
      <c r="Z763" s="50"/>
    </row>
    <row r="764" spans="1:26" ht="15.75" customHeight="1">
      <c r="A764" s="70"/>
      <c r="B764" s="6"/>
      <c r="C764" s="1272"/>
      <c r="D764" s="51"/>
      <c r="E764" s="1230"/>
      <c r="F764" s="524"/>
      <c r="G764" s="524"/>
      <c r="H764" s="520"/>
      <c r="I764" s="6"/>
      <c r="J764" s="6"/>
      <c r="K764" s="6"/>
      <c r="L764" s="6"/>
      <c r="M764" s="6"/>
      <c r="N764" s="6"/>
      <c r="O764" s="50"/>
      <c r="P764" s="50"/>
      <c r="Q764" s="50"/>
      <c r="R764" s="50"/>
      <c r="S764" s="50"/>
      <c r="T764" s="50"/>
      <c r="U764" s="50"/>
      <c r="V764" s="50"/>
      <c r="W764" s="50"/>
      <c r="X764" s="50"/>
      <c r="Y764" s="50"/>
      <c r="Z764" s="50"/>
    </row>
    <row r="765" spans="1:26" ht="15.75" customHeight="1">
      <c r="A765" s="70"/>
      <c r="B765" s="6"/>
      <c r="C765" s="1272"/>
      <c r="D765" s="51"/>
      <c r="E765" s="1230"/>
      <c r="F765" s="524"/>
      <c r="G765" s="524"/>
      <c r="H765" s="520"/>
      <c r="I765" s="6"/>
      <c r="J765" s="6"/>
      <c r="K765" s="6"/>
      <c r="L765" s="6"/>
      <c r="M765" s="6"/>
      <c r="N765" s="6"/>
      <c r="O765" s="50"/>
      <c r="P765" s="50"/>
      <c r="Q765" s="50"/>
      <c r="R765" s="50"/>
      <c r="S765" s="50"/>
      <c r="T765" s="50"/>
      <c r="U765" s="50"/>
      <c r="V765" s="50"/>
      <c r="W765" s="50"/>
      <c r="X765" s="50"/>
      <c r="Y765" s="50"/>
      <c r="Z765" s="50"/>
    </row>
    <row r="766" spans="1:26" ht="15.75" customHeight="1">
      <c r="A766" s="70"/>
      <c r="B766" s="6"/>
      <c r="C766" s="1272"/>
      <c r="D766" s="51"/>
      <c r="E766" s="1230"/>
      <c r="F766" s="524"/>
      <c r="G766" s="524"/>
      <c r="H766" s="520"/>
      <c r="I766" s="6"/>
      <c r="J766" s="6"/>
      <c r="K766" s="6"/>
      <c r="L766" s="6"/>
      <c r="M766" s="6"/>
      <c r="N766" s="6"/>
      <c r="O766" s="50"/>
      <c r="P766" s="50"/>
      <c r="Q766" s="50"/>
      <c r="R766" s="50"/>
      <c r="S766" s="50"/>
      <c r="T766" s="50"/>
      <c r="U766" s="50"/>
      <c r="V766" s="50"/>
      <c r="W766" s="50"/>
      <c r="X766" s="50"/>
      <c r="Y766" s="50"/>
      <c r="Z766" s="50"/>
    </row>
    <row r="767" spans="1:26" ht="15.75" customHeight="1">
      <c r="A767" s="70"/>
      <c r="B767" s="6"/>
      <c r="C767" s="1272"/>
      <c r="D767" s="51"/>
      <c r="E767" s="1230"/>
      <c r="F767" s="524"/>
      <c r="G767" s="524"/>
      <c r="H767" s="520"/>
      <c r="I767" s="6"/>
      <c r="J767" s="6"/>
      <c r="K767" s="6"/>
      <c r="L767" s="6"/>
      <c r="M767" s="6"/>
      <c r="N767" s="6"/>
      <c r="O767" s="50"/>
      <c r="P767" s="50"/>
      <c r="Q767" s="50"/>
      <c r="R767" s="50"/>
      <c r="S767" s="50"/>
      <c r="T767" s="50"/>
      <c r="U767" s="50"/>
      <c r="V767" s="50"/>
      <c r="W767" s="50"/>
      <c r="X767" s="50"/>
      <c r="Y767" s="50"/>
      <c r="Z767" s="50"/>
    </row>
    <row r="768" spans="1:26" ht="15.75" customHeight="1">
      <c r="A768" s="70"/>
      <c r="B768" s="6"/>
      <c r="C768" s="1272"/>
      <c r="D768" s="51"/>
      <c r="E768" s="1230"/>
      <c r="F768" s="524"/>
      <c r="G768" s="524"/>
      <c r="H768" s="520"/>
      <c r="I768" s="6"/>
      <c r="J768" s="6"/>
      <c r="K768" s="6"/>
      <c r="L768" s="6"/>
      <c r="M768" s="6"/>
      <c r="N768" s="6"/>
      <c r="O768" s="50"/>
      <c r="P768" s="50"/>
      <c r="Q768" s="50"/>
      <c r="R768" s="50"/>
      <c r="S768" s="50"/>
      <c r="T768" s="50"/>
      <c r="U768" s="50"/>
      <c r="V768" s="50"/>
      <c r="W768" s="50"/>
      <c r="X768" s="50"/>
      <c r="Y768" s="50"/>
      <c r="Z768" s="50"/>
    </row>
    <row r="769" spans="1:26" ht="15.75" customHeight="1">
      <c r="A769" s="70"/>
      <c r="B769" s="6"/>
      <c r="C769" s="1272"/>
      <c r="D769" s="51"/>
      <c r="E769" s="1230"/>
      <c r="F769" s="524"/>
      <c r="G769" s="524"/>
      <c r="H769" s="520"/>
      <c r="I769" s="6"/>
      <c r="J769" s="6"/>
      <c r="K769" s="6"/>
      <c r="L769" s="6"/>
      <c r="M769" s="6"/>
      <c r="N769" s="6"/>
      <c r="O769" s="50"/>
      <c r="P769" s="50"/>
      <c r="Q769" s="50"/>
      <c r="R769" s="50"/>
      <c r="S769" s="50"/>
      <c r="T769" s="50"/>
      <c r="U769" s="50"/>
      <c r="V769" s="50"/>
      <c r="W769" s="50"/>
      <c r="X769" s="50"/>
      <c r="Y769" s="50"/>
      <c r="Z769" s="50"/>
    </row>
    <row r="770" spans="1:26" ht="15.75" customHeight="1">
      <c r="A770" s="70"/>
      <c r="B770" s="6"/>
      <c r="C770" s="1272"/>
      <c r="D770" s="51"/>
      <c r="E770" s="1230"/>
      <c r="F770" s="524"/>
      <c r="G770" s="524"/>
      <c r="H770" s="520"/>
      <c r="I770" s="6"/>
      <c r="J770" s="6"/>
      <c r="K770" s="6"/>
      <c r="L770" s="6"/>
      <c r="M770" s="6"/>
      <c r="N770" s="6"/>
      <c r="O770" s="50"/>
      <c r="P770" s="50"/>
      <c r="Q770" s="50"/>
      <c r="R770" s="50"/>
      <c r="S770" s="50"/>
      <c r="T770" s="50"/>
      <c r="U770" s="50"/>
      <c r="V770" s="50"/>
      <c r="W770" s="50"/>
      <c r="X770" s="50"/>
      <c r="Y770" s="50"/>
      <c r="Z770" s="50"/>
    </row>
    <row r="771" spans="1:26" ht="15.75" customHeight="1">
      <c r="A771" s="70"/>
      <c r="B771" s="6"/>
      <c r="C771" s="1272"/>
      <c r="D771" s="51"/>
      <c r="E771" s="1230"/>
      <c r="F771" s="524"/>
      <c r="G771" s="524"/>
      <c r="H771" s="520"/>
      <c r="I771" s="6"/>
      <c r="J771" s="6"/>
      <c r="K771" s="6"/>
      <c r="L771" s="6"/>
      <c r="M771" s="6"/>
      <c r="N771" s="6"/>
      <c r="O771" s="50"/>
      <c r="P771" s="50"/>
      <c r="Q771" s="50"/>
      <c r="R771" s="50"/>
      <c r="S771" s="50"/>
      <c r="T771" s="50"/>
      <c r="U771" s="50"/>
      <c r="V771" s="50"/>
      <c r="W771" s="50"/>
      <c r="X771" s="50"/>
      <c r="Y771" s="50"/>
      <c r="Z771" s="50"/>
    </row>
    <row r="772" spans="1:26" ht="15.75" customHeight="1">
      <c r="A772" s="70"/>
      <c r="B772" s="6"/>
      <c r="C772" s="1272"/>
      <c r="D772" s="51"/>
      <c r="E772" s="1230"/>
      <c r="F772" s="524"/>
      <c r="G772" s="524"/>
      <c r="H772" s="520"/>
      <c r="I772" s="6"/>
      <c r="J772" s="6"/>
      <c r="K772" s="6"/>
      <c r="L772" s="6"/>
      <c r="M772" s="6"/>
      <c r="N772" s="6"/>
      <c r="O772" s="50"/>
      <c r="P772" s="50"/>
      <c r="Q772" s="50"/>
      <c r="R772" s="50"/>
      <c r="S772" s="50"/>
      <c r="T772" s="50"/>
      <c r="U772" s="50"/>
      <c r="V772" s="50"/>
      <c r="W772" s="50"/>
      <c r="X772" s="50"/>
      <c r="Y772" s="50"/>
      <c r="Z772" s="50"/>
    </row>
    <row r="773" spans="1:26" ht="15.75" customHeight="1">
      <c r="A773" s="70"/>
      <c r="B773" s="6"/>
      <c r="C773" s="1272"/>
      <c r="D773" s="51"/>
      <c r="E773" s="1230"/>
      <c r="F773" s="524"/>
      <c r="G773" s="524"/>
      <c r="H773" s="520"/>
      <c r="I773" s="6"/>
      <c r="J773" s="6"/>
      <c r="K773" s="6"/>
      <c r="L773" s="6"/>
      <c r="M773" s="6"/>
      <c r="N773" s="6"/>
      <c r="O773" s="50"/>
      <c r="P773" s="50"/>
      <c r="Q773" s="50"/>
      <c r="R773" s="50"/>
      <c r="S773" s="50"/>
      <c r="T773" s="50"/>
      <c r="U773" s="50"/>
      <c r="V773" s="50"/>
      <c r="W773" s="50"/>
      <c r="X773" s="50"/>
      <c r="Y773" s="50"/>
      <c r="Z773" s="50"/>
    </row>
    <row r="774" spans="1:26" ht="15.75" customHeight="1">
      <c r="A774" s="70"/>
      <c r="B774" s="6"/>
      <c r="C774" s="1272"/>
      <c r="D774" s="51"/>
      <c r="E774" s="1230"/>
      <c r="F774" s="524"/>
      <c r="G774" s="524"/>
      <c r="H774" s="520"/>
      <c r="I774" s="6"/>
      <c r="J774" s="6"/>
      <c r="K774" s="6"/>
      <c r="L774" s="6"/>
      <c r="M774" s="6"/>
      <c r="N774" s="6"/>
      <c r="O774" s="50"/>
      <c r="P774" s="50"/>
      <c r="Q774" s="50"/>
      <c r="R774" s="50"/>
      <c r="S774" s="50"/>
      <c r="T774" s="50"/>
      <c r="U774" s="50"/>
      <c r="V774" s="50"/>
      <c r="W774" s="50"/>
      <c r="X774" s="50"/>
      <c r="Y774" s="50"/>
      <c r="Z774" s="50"/>
    </row>
    <row r="775" spans="1:26" ht="15.75" customHeight="1">
      <c r="A775" s="70"/>
      <c r="B775" s="6"/>
      <c r="C775" s="1272"/>
      <c r="D775" s="51"/>
      <c r="E775" s="1230"/>
      <c r="F775" s="524"/>
      <c r="G775" s="524"/>
      <c r="H775" s="520"/>
      <c r="I775" s="6"/>
      <c r="J775" s="6"/>
      <c r="K775" s="6"/>
      <c r="L775" s="6"/>
      <c r="M775" s="6"/>
      <c r="N775" s="6"/>
      <c r="O775" s="50"/>
      <c r="P775" s="50"/>
      <c r="Q775" s="50"/>
      <c r="R775" s="50"/>
      <c r="S775" s="50"/>
      <c r="T775" s="50"/>
      <c r="U775" s="50"/>
      <c r="V775" s="50"/>
      <c r="W775" s="50"/>
      <c r="X775" s="50"/>
      <c r="Y775" s="50"/>
      <c r="Z775" s="50"/>
    </row>
    <row r="776" spans="1:26" ht="15.75" customHeight="1">
      <c r="A776" s="70"/>
      <c r="B776" s="6"/>
      <c r="C776" s="1272"/>
      <c r="D776" s="51"/>
      <c r="E776" s="1230"/>
      <c r="F776" s="524"/>
      <c r="G776" s="524"/>
      <c r="H776" s="520"/>
      <c r="I776" s="6"/>
      <c r="J776" s="6"/>
      <c r="K776" s="6"/>
      <c r="L776" s="6"/>
      <c r="M776" s="6"/>
      <c r="N776" s="6"/>
      <c r="O776" s="50"/>
      <c r="P776" s="50"/>
      <c r="Q776" s="50"/>
      <c r="R776" s="50"/>
      <c r="S776" s="50"/>
      <c r="T776" s="50"/>
      <c r="U776" s="50"/>
      <c r="V776" s="50"/>
      <c r="W776" s="50"/>
      <c r="X776" s="50"/>
      <c r="Y776" s="50"/>
      <c r="Z776" s="50"/>
    </row>
    <row r="777" spans="1:26" ht="15.75" customHeight="1">
      <c r="A777" s="70"/>
      <c r="B777" s="6"/>
      <c r="C777" s="1272"/>
      <c r="D777" s="51"/>
      <c r="E777" s="1230"/>
      <c r="F777" s="524"/>
      <c r="G777" s="524"/>
      <c r="H777" s="520"/>
      <c r="I777" s="6"/>
      <c r="J777" s="6"/>
      <c r="K777" s="6"/>
      <c r="L777" s="6"/>
      <c r="M777" s="6"/>
      <c r="N777" s="6"/>
      <c r="O777" s="50"/>
      <c r="P777" s="50"/>
      <c r="Q777" s="50"/>
      <c r="R777" s="50"/>
      <c r="S777" s="50"/>
      <c r="T777" s="50"/>
      <c r="U777" s="50"/>
      <c r="V777" s="50"/>
      <c r="W777" s="50"/>
      <c r="X777" s="50"/>
      <c r="Y777" s="50"/>
      <c r="Z777" s="50"/>
    </row>
    <row r="778" spans="1:26" ht="15.75" customHeight="1">
      <c r="A778" s="70"/>
      <c r="B778" s="6"/>
      <c r="C778" s="1272"/>
      <c r="D778" s="51"/>
      <c r="E778" s="1230"/>
      <c r="F778" s="524"/>
      <c r="G778" s="524"/>
      <c r="H778" s="520"/>
      <c r="I778" s="6"/>
      <c r="J778" s="6"/>
      <c r="K778" s="6"/>
      <c r="L778" s="6"/>
      <c r="M778" s="6"/>
      <c r="N778" s="6"/>
      <c r="O778" s="50"/>
      <c r="P778" s="50"/>
      <c r="Q778" s="50"/>
      <c r="R778" s="50"/>
      <c r="S778" s="50"/>
      <c r="T778" s="50"/>
      <c r="U778" s="50"/>
      <c r="V778" s="50"/>
      <c r="W778" s="50"/>
      <c r="X778" s="50"/>
      <c r="Y778" s="50"/>
      <c r="Z778" s="50"/>
    </row>
    <row r="779" spans="1:26" ht="15.75" customHeight="1">
      <c r="A779" s="70"/>
      <c r="B779" s="6"/>
      <c r="C779" s="1272"/>
      <c r="D779" s="51"/>
      <c r="E779" s="1230"/>
      <c r="F779" s="524"/>
      <c r="G779" s="524"/>
      <c r="H779" s="520"/>
      <c r="I779" s="6"/>
      <c r="J779" s="6"/>
      <c r="K779" s="6"/>
      <c r="L779" s="6"/>
      <c r="M779" s="6"/>
      <c r="N779" s="6"/>
      <c r="O779" s="50"/>
      <c r="P779" s="50"/>
      <c r="Q779" s="50"/>
      <c r="R779" s="50"/>
      <c r="S779" s="50"/>
      <c r="T779" s="50"/>
      <c r="U779" s="50"/>
      <c r="V779" s="50"/>
      <c r="W779" s="50"/>
      <c r="X779" s="50"/>
      <c r="Y779" s="50"/>
      <c r="Z779" s="50"/>
    </row>
    <row r="780" spans="1:26" ht="15.75" customHeight="1">
      <c r="A780" s="70"/>
      <c r="B780" s="6"/>
      <c r="C780" s="1272"/>
      <c r="D780" s="51"/>
      <c r="E780" s="1230"/>
      <c r="F780" s="524"/>
      <c r="G780" s="524"/>
      <c r="H780" s="520"/>
      <c r="I780" s="6"/>
      <c r="J780" s="6"/>
      <c r="K780" s="6"/>
      <c r="L780" s="6"/>
      <c r="M780" s="6"/>
      <c r="N780" s="6"/>
      <c r="O780" s="50"/>
      <c r="P780" s="50"/>
      <c r="Q780" s="50"/>
      <c r="R780" s="50"/>
      <c r="S780" s="50"/>
      <c r="T780" s="50"/>
      <c r="U780" s="50"/>
      <c r="V780" s="50"/>
      <c r="W780" s="50"/>
      <c r="X780" s="50"/>
      <c r="Y780" s="50"/>
      <c r="Z780" s="50"/>
    </row>
    <row r="781" spans="1:26" ht="15.75" customHeight="1">
      <c r="A781" s="70"/>
      <c r="B781" s="6"/>
      <c r="C781" s="1272"/>
      <c r="D781" s="51"/>
      <c r="E781" s="1230"/>
      <c r="F781" s="524"/>
      <c r="G781" s="524"/>
      <c r="H781" s="520"/>
      <c r="I781" s="6"/>
      <c r="J781" s="6"/>
      <c r="K781" s="6"/>
      <c r="L781" s="6"/>
      <c r="M781" s="6"/>
      <c r="N781" s="6"/>
      <c r="O781" s="50"/>
      <c r="P781" s="50"/>
      <c r="Q781" s="50"/>
      <c r="R781" s="50"/>
      <c r="S781" s="50"/>
      <c r="T781" s="50"/>
      <c r="U781" s="50"/>
      <c r="V781" s="50"/>
      <c r="W781" s="50"/>
      <c r="X781" s="50"/>
      <c r="Y781" s="50"/>
      <c r="Z781" s="50"/>
    </row>
    <row r="782" spans="1:26" ht="15.75" customHeight="1">
      <c r="A782" s="70"/>
      <c r="B782" s="6"/>
      <c r="C782" s="1272"/>
      <c r="D782" s="51"/>
      <c r="E782" s="1230"/>
      <c r="F782" s="524"/>
      <c r="G782" s="524"/>
      <c r="H782" s="520"/>
      <c r="I782" s="6"/>
      <c r="J782" s="6"/>
      <c r="K782" s="6"/>
      <c r="L782" s="6"/>
      <c r="M782" s="6"/>
      <c r="N782" s="6"/>
      <c r="O782" s="50"/>
      <c r="P782" s="50"/>
      <c r="Q782" s="50"/>
      <c r="R782" s="50"/>
      <c r="S782" s="50"/>
      <c r="T782" s="50"/>
      <c r="U782" s="50"/>
      <c r="V782" s="50"/>
      <c r="W782" s="50"/>
      <c r="X782" s="50"/>
      <c r="Y782" s="50"/>
      <c r="Z782" s="50"/>
    </row>
    <row r="783" spans="1:26" ht="15.75" customHeight="1">
      <c r="A783" s="70"/>
      <c r="B783" s="6"/>
      <c r="C783" s="1272"/>
      <c r="D783" s="51"/>
      <c r="E783" s="1230"/>
      <c r="F783" s="524"/>
      <c r="G783" s="524"/>
      <c r="H783" s="520"/>
      <c r="I783" s="6"/>
      <c r="J783" s="6"/>
      <c r="K783" s="6"/>
      <c r="L783" s="6"/>
      <c r="M783" s="6"/>
      <c r="N783" s="6"/>
      <c r="O783" s="50"/>
      <c r="P783" s="50"/>
      <c r="Q783" s="50"/>
      <c r="R783" s="50"/>
      <c r="S783" s="50"/>
      <c r="T783" s="50"/>
      <c r="U783" s="50"/>
      <c r="V783" s="50"/>
      <c r="W783" s="50"/>
      <c r="X783" s="50"/>
      <c r="Y783" s="50"/>
      <c r="Z783" s="50"/>
    </row>
    <row r="784" spans="1:26" ht="15.75" customHeight="1">
      <c r="A784" s="70"/>
      <c r="B784" s="6"/>
      <c r="C784" s="1272"/>
      <c r="D784" s="51"/>
      <c r="E784" s="1230"/>
      <c r="F784" s="524"/>
      <c r="G784" s="524"/>
      <c r="H784" s="520"/>
      <c r="I784" s="6"/>
      <c r="J784" s="6"/>
      <c r="K784" s="6"/>
      <c r="L784" s="6"/>
      <c r="M784" s="6"/>
      <c r="N784" s="6"/>
      <c r="O784" s="50"/>
      <c r="P784" s="50"/>
      <c r="Q784" s="50"/>
      <c r="R784" s="50"/>
      <c r="S784" s="50"/>
      <c r="T784" s="50"/>
      <c r="U784" s="50"/>
      <c r="V784" s="50"/>
      <c r="W784" s="50"/>
      <c r="X784" s="50"/>
      <c r="Y784" s="50"/>
      <c r="Z784" s="50"/>
    </row>
    <row r="785" spans="1:26" ht="15.75" customHeight="1">
      <c r="A785" s="70"/>
      <c r="B785" s="6"/>
      <c r="C785" s="1272"/>
      <c r="D785" s="51"/>
      <c r="E785" s="1230"/>
      <c r="F785" s="524"/>
      <c r="G785" s="524"/>
      <c r="H785" s="520"/>
      <c r="I785" s="6"/>
      <c r="J785" s="6"/>
      <c r="K785" s="6"/>
      <c r="L785" s="6"/>
      <c r="M785" s="6"/>
      <c r="N785" s="6"/>
      <c r="O785" s="50"/>
      <c r="P785" s="50"/>
      <c r="Q785" s="50"/>
      <c r="R785" s="50"/>
      <c r="S785" s="50"/>
      <c r="T785" s="50"/>
      <c r="U785" s="50"/>
      <c r="V785" s="50"/>
      <c r="W785" s="50"/>
      <c r="X785" s="50"/>
      <c r="Y785" s="50"/>
      <c r="Z785" s="50"/>
    </row>
    <row r="786" spans="1:26" ht="15.75" customHeight="1">
      <c r="A786" s="70"/>
      <c r="B786" s="6"/>
      <c r="C786" s="1272"/>
      <c r="D786" s="51"/>
      <c r="E786" s="1230"/>
      <c r="F786" s="524"/>
      <c r="G786" s="524"/>
      <c r="H786" s="520"/>
      <c r="I786" s="6"/>
      <c r="J786" s="6"/>
      <c r="K786" s="6"/>
      <c r="L786" s="6"/>
      <c r="M786" s="6"/>
      <c r="N786" s="6"/>
      <c r="O786" s="50"/>
      <c r="P786" s="50"/>
      <c r="Q786" s="50"/>
      <c r="R786" s="50"/>
      <c r="S786" s="50"/>
      <c r="T786" s="50"/>
      <c r="U786" s="50"/>
      <c r="V786" s="50"/>
      <c r="W786" s="50"/>
      <c r="X786" s="50"/>
      <c r="Y786" s="50"/>
      <c r="Z786" s="50"/>
    </row>
    <row r="787" spans="1:26" ht="15.75" customHeight="1">
      <c r="A787" s="70"/>
      <c r="B787" s="6"/>
      <c r="C787" s="1272"/>
      <c r="D787" s="51"/>
      <c r="E787" s="1230"/>
      <c r="F787" s="524"/>
      <c r="G787" s="524"/>
      <c r="H787" s="520"/>
      <c r="I787" s="6"/>
      <c r="J787" s="6"/>
      <c r="K787" s="6"/>
      <c r="L787" s="6"/>
      <c r="M787" s="6"/>
      <c r="N787" s="6"/>
      <c r="O787" s="50"/>
      <c r="P787" s="50"/>
      <c r="Q787" s="50"/>
      <c r="R787" s="50"/>
      <c r="S787" s="50"/>
      <c r="T787" s="50"/>
      <c r="U787" s="50"/>
      <c r="V787" s="50"/>
      <c r="W787" s="50"/>
      <c r="X787" s="50"/>
      <c r="Y787" s="50"/>
      <c r="Z787" s="50"/>
    </row>
    <row r="788" spans="1:26" ht="15.75" customHeight="1">
      <c r="A788" s="70"/>
      <c r="B788" s="6"/>
      <c r="C788" s="1272"/>
      <c r="D788" s="51"/>
      <c r="E788" s="1230"/>
      <c r="F788" s="524"/>
      <c r="G788" s="524"/>
      <c r="H788" s="520"/>
      <c r="I788" s="6"/>
      <c r="J788" s="6"/>
      <c r="K788" s="6"/>
      <c r="L788" s="6"/>
      <c r="M788" s="6"/>
      <c r="N788" s="6"/>
      <c r="O788" s="50"/>
      <c r="P788" s="50"/>
      <c r="Q788" s="50"/>
      <c r="R788" s="50"/>
      <c r="S788" s="50"/>
      <c r="T788" s="50"/>
      <c r="U788" s="50"/>
      <c r="V788" s="50"/>
      <c r="W788" s="50"/>
      <c r="X788" s="50"/>
      <c r="Y788" s="50"/>
      <c r="Z788" s="50"/>
    </row>
    <row r="789" spans="1:26" ht="15.75" customHeight="1">
      <c r="A789" s="70"/>
      <c r="B789" s="6"/>
      <c r="C789" s="1272"/>
      <c r="D789" s="51"/>
      <c r="E789" s="1230"/>
      <c r="F789" s="524"/>
      <c r="G789" s="524"/>
      <c r="H789" s="520"/>
      <c r="I789" s="6"/>
      <c r="J789" s="6"/>
      <c r="K789" s="6"/>
      <c r="L789" s="6"/>
      <c r="M789" s="6"/>
      <c r="N789" s="6"/>
      <c r="O789" s="50"/>
      <c r="P789" s="50"/>
      <c r="Q789" s="50"/>
      <c r="R789" s="50"/>
      <c r="S789" s="50"/>
      <c r="T789" s="50"/>
      <c r="U789" s="50"/>
      <c r="V789" s="50"/>
      <c r="W789" s="50"/>
      <c r="X789" s="50"/>
      <c r="Y789" s="50"/>
      <c r="Z789" s="50"/>
    </row>
    <row r="790" spans="1:26" ht="15.75" customHeight="1">
      <c r="A790" s="70"/>
      <c r="B790" s="6"/>
      <c r="C790" s="1272"/>
      <c r="D790" s="51"/>
      <c r="E790" s="1230"/>
      <c r="F790" s="524"/>
      <c r="G790" s="524"/>
      <c r="H790" s="520"/>
      <c r="I790" s="6"/>
      <c r="J790" s="6"/>
      <c r="K790" s="6"/>
      <c r="L790" s="6"/>
      <c r="M790" s="6"/>
      <c r="N790" s="6"/>
      <c r="O790" s="50"/>
      <c r="P790" s="50"/>
      <c r="Q790" s="50"/>
      <c r="R790" s="50"/>
      <c r="S790" s="50"/>
      <c r="T790" s="50"/>
      <c r="U790" s="50"/>
      <c r="V790" s="50"/>
      <c r="W790" s="50"/>
      <c r="X790" s="50"/>
      <c r="Y790" s="50"/>
      <c r="Z790" s="50"/>
    </row>
    <row r="791" spans="1:26" ht="15.75" customHeight="1">
      <c r="A791" s="70"/>
      <c r="B791" s="6"/>
      <c r="C791" s="1272"/>
      <c r="D791" s="51"/>
      <c r="E791" s="1230"/>
      <c r="F791" s="524"/>
      <c r="G791" s="524"/>
      <c r="H791" s="520"/>
      <c r="I791" s="6"/>
      <c r="J791" s="6"/>
      <c r="K791" s="6"/>
      <c r="L791" s="6"/>
      <c r="M791" s="6"/>
      <c r="N791" s="6"/>
      <c r="O791" s="50"/>
      <c r="P791" s="50"/>
      <c r="Q791" s="50"/>
      <c r="R791" s="50"/>
      <c r="S791" s="50"/>
      <c r="T791" s="50"/>
      <c r="U791" s="50"/>
      <c r="V791" s="50"/>
      <c r="W791" s="50"/>
      <c r="X791" s="50"/>
      <c r="Y791" s="50"/>
      <c r="Z791" s="50"/>
    </row>
    <row r="792" spans="1:26" ht="15.75" customHeight="1">
      <c r="A792" s="70"/>
      <c r="B792" s="6"/>
      <c r="C792" s="1272"/>
      <c r="D792" s="51"/>
      <c r="E792" s="1230"/>
      <c r="F792" s="524"/>
      <c r="G792" s="524"/>
      <c r="H792" s="520"/>
      <c r="I792" s="6"/>
      <c r="J792" s="6"/>
      <c r="K792" s="6"/>
      <c r="L792" s="6"/>
      <c r="M792" s="6"/>
      <c r="N792" s="6"/>
      <c r="O792" s="50"/>
      <c r="P792" s="50"/>
      <c r="Q792" s="50"/>
      <c r="R792" s="50"/>
      <c r="S792" s="50"/>
      <c r="T792" s="50"/>
      <c r="U792" s="50"/>
      <c r="V792" s="50"/>
      <c r="W792" s="50"/>
      <c r="X792" s="50"/>
      <c r="Y792" s="50"/>
      <c r="Z792" s="50"/>
    </row>
    <row r="793" spans="1:26" ht="15.75" customHeight="1">
      <c r="A793" s="70"/>
      <c r="B793" s="6"/>
      <c r="C793" s="1272"/>
      <c r="D793" s="51"/>
      <c r="E793" s="1230"/>
      <c r="F793" s="524"/>
      <c r="G793" s="524"/>
      <c r="H793" s="520"/>
      <c r="I793" s="6"/>
      <c r="J793" s="6"/>
      <c r="K793" s="6"/>
      <c r="L793" s="6"/>
      <c r="M793" s="6"/>
      <c r="N793" s="6"/>
      <c r="O793" s="50"/>
      <c r="P793" s="50"/>
      <c r="Q793" s="50"/>
      <c r="R793" s="50"/>
      <c r="S793" s="50"/>
      <c r="T793" s="50"/>
      <c r="U793" s="50"/>
      <c r="V793" s="50"/>
      <c r="W793" s="50"/>
      <c r="X793" s="50"/>
      <c r="Y793" s="50"/>
      <c r="Z793" s="50"/>
    </row>
    <row r="794" spans="1:26" ht="15.75" customHeight="1">
      <c r="A794" s="70"/>
      <c r="B794" s="6"/>
      <c r="C794" s="1272"/>
      <c r="D794" s="51"/>
      <c r="E794" s="1230"/>
      <c r="F794" s="524"/>
      <c r="G794" s="524"/>
      <c r="H794" s="520"/>
      <c r="I794" s="6"/>
      <c r="J794" s="6"/>
      <c r="K794" s="6"/>
      <c r="L794" s="6"/>
      <c r="M794" s="6"/>
      <c r="N794" s="6"/>
      <c r="O794" s="50"/>
      <c r="P794" s="50"/>
      <c r="Q794" s="50"/>
      <c r="R794" s="50"/>
      <c r="S794" s="50"/>
      <c r="T794" s="50"/>
      <c r="U794" s="50"/>
      <c r="V794" s="50"/>
      <c r="W794" s="50"/>
      <c r="X794" s="50"/>
      <c r="Y794" s="50"/>
      <c r="Z794" s="50"/>
    </row>
    <row r="795" spans="1:26" ht="15.75" customHeight="1">
      <c r="A795" s="70"/>
      <c r="B795" s="6"/>
      <c r="C795" s="1272"/>
      <c r="D795" s="51"/>
      <c r="E795" s="1230"/>
      <c r="F795" s="524"/>
      <c r="G795" s="524"/>
      <c r="H795" s="520"/>
      <c r="I795" s="6"/>
      <c r="J795" s="6"/>
      <c r="K795" s="6"/>
      <c r="L795" s="6"/>
      <c r="M795" s="6"/>
      <c r="N795" s="6"/>
      <c r="O795" s="50"/>
      <c r="P795" s="50"/>
      <c r="Q795" s="50"/>
      <c r="R795" s="50"/>
      <c r="S795" s="50"/>
      <c r="T795" s="50"/>
      <c r="U795" s="50"/>
      <c r="V795" s="50"/>
      <c r="W795" s="50"/>
      <c r="X795" s="50"/>
      <c r="Y795" s="50"/>
      <c r="Z795" s="50"/>
    </row>
    <row r="796" spans="1:26" ht="15.75" customHeight="1">
      <c r="A796" s="70"/>
      <c r="B796" s="6"/>
      <c r="C796" s="1272"/>
      <c r="D796" s="51"/>
      <c r="E796" s="1230"/>
      <c r="F796" s="524"/>
      <c r="G796" s="524"/>
      <c r="H796" s="520"/>
      <c r="I796" s="6"/>
      <c r="J796" s="6"/>
      <c r="K796" s="6"/>
      <c r="L796" s="6"/>
      <c r="M796" s="6"/>
      <c r="N796" s="6"/>
      <c r="O796" s="50"/>
      <c r="P796" s="50"/>
      <c r="Q796" s="50"/>
      <c r="R796" s="50"/>
      <c r="S796" s="50"/>
      <c r="T796" s="50"/>
      <c r="U796" s="50"/>
      <c r="V796" s="50"/>
      <c r="W796" s="50"/>
      <c r="X796" s="50"/>
      <c r="Y796" s="50"/>
      <c r="Z796" s="50"/>
    </row>
    <row r="797" spans="1:26" ht="15.75" customHeight="1">
      <c r="A797" s="70"/>
      <c r="B797" s="6"/>
      <c r="C797" s="1272"/>
      <c r="D797" s="51"/>
      <c r="E797" s="1230"/>
      <c r="F797" s="524"/>
      <c r="G797" s="524"/>
      <c r="H797" s="520"/>
      <c r="I797" s="6"/>
      <c r="J797" s="6"/>
      <c r="K797" s="6"/>
      <c r="L797" s="6"/>
      <c r="M797" s="6"/>
      <c r="N797" s="6"/>
      <c r="O797" s="50"/>
      <c r="P797" s="50"/>
      <c r="Q797" s="50"/>
      <c r="R797" s="50"/>
      <c r="S797" s="50"/>
      <c r="T797" s="50"/>
      <c r="U797" s="50"/>
      <c r="V797" s="50"/>
      <c r="W797" s="50"/>
      <c r="X797" s="50"/>
      <c r="Y797" s="50"/>
      <c r="Z797" s="50"/>
    </row>
    <row r="798" spans="1:26" ht="15.75" customHeight="1">
      <c r="A798" s="70"/>
      <c r="B798" s="6"/>
      <c r="C798" s="1272"/>
      <c r="D798" s="51"/>
      <c r="E798" s="1230"/>
      <c r="F798" s="524"/>
      <c r="G798" s="524"/>
      <c r="H798" s="520"/>
      <c r="I798" s="6"/>
      <c r="J798" s="6"/>
      <c r="K798" s="6"/>
      <c r="L798" s="6"/>
      <c r="M798" s="6"/>
      <c r="N798" s="6"/>
      <c r="O798" s="50"/>
      <c r="P798" s="50"/>
      <c r="Q798" s="50"/>
      <c r="R798" s="50"/>
      <c r="S798" s="50"/>
      <c r="T798" s="50"/>
      <c r="U798" s="50"/>
      <c r="V798" s="50"/>
      <c r="W798" s="50"/>
      <c r="X798" s="50"/>
      <c r="Y798" s="50"/>
      <c r="Z798" s="50"/>
    </row>
    <row r="799" spans="1:26" ht="15.75" customHeight="1">
      <c r="A799" s="70"/>
      <c r="B799" s="6"/>
      <c r="C799" s="1272"/>
      <c r="D799" s="51"/>
      <c r="E799" s="1230"/>
      <c r="F799" s="524"/>
      <c r="G799" s="524"/>
      <c r="H799" s="520"/>
      <c r="I799" s="6"/>
      <c r="J799" s="6"/>
      <c r="K799" s="6"/>
      <c r="L799" s="6"/>
      <c r="M799" s="6"/>
      <c r="N799" s="6"/>
      <c r="O799" s="50"/>
      <c r="P799" s="50"/>
      <c r="Q799" s="50"/>
      <c r="R799" s="50"/>
      <c r="S799" s="50"/>
      <c r="T799" s="50"/>
      <c r="U799" s="50"/>
      <c r="V799" s="50"/>
      <c r="W799" s="50"/>
      <c r="X799" s="50"/>
      <c r="Y799" s="50"/>
      <c r="Z799" s="50"/>
    </row>
    <row r="800" spans="1:26" ht="15.75" customHeight="1">
      <c r="A800" s="70"/>
      <c r="B800" s="6"/>
      <c r="C800" s="1272"/>
      <c r="D800" s="51"/>
      <c r="E800" s="1230"/>
      <c r="F800" s="524"/>
      <c r="G800" s="524"/>
      <c r="H800" s="520"/>
      <c r="I800" s="6"/>
      <c r="J800" s="6"/>
      <c r="K800" s="6"/>
      <c r="L800" s="6"/>
      <c r="M800" s="6"/>
      <c r="N800" s="6"/>
      <c r="O800" s="50"/>
      <c r="P800" s="50"/>
      <c r="Q800" s="50"/>
      <c r="R800" s="50"/>
      <c r="S800" s="50"/>
      <c r="T800" s="50"/>
      <c r="U800" s="50"/>
      <c r="V800" s="50"/>
      <c r="W800" s="50"/>
      <c r="X800" s="50"/>
      <c r="Y800" s="50"/>
      <c r="Z800" s="50"/>
    </row>
    <row r="801" spans="1:26" ht="15.75" customHeight="1">
      <c r="A801" s="70"/>
      <c r="B801" s="6"/>
      <c r="C801" s="1272"/>
      <c r="D801" s="51"/>
      <c r="E801" s="1230"/>
      <c r="F801" s="524"/>
      <c r="G801" s="524"/>
      <c r="H801" s="520"/>
      <c r="I801" s="6"/>
      <c r="J801" s="6"/>
      <c r="K801" s="6"/>
      <c r="L801" s="6"/>
      <c r="M801" s="6"/>
      <c r="N801" s="6"/>
      <c r="O801" s="50"/>
      <c r="P801" s="50"/>
      <c r="Q801" s="50"/>
      <c r="R801" s="50"/>
      <c r="S801" s="50"/>
      <c r="T801" s="50"/>
      <c r="U801" s="50"/>
      <c r="V801" s="50"/>
      <c r="W801" s="50"/>
      <c r="X801" s="50"/>
      <c r="Y801" s="50"/>
      <c r="Z801" s="50"/>
    </row>
    <row r="802" spans="1:26" ht="15.75" customHeight="1">
      <c r="A802" s="70"/>
      <c r="B802" s="6"/>
      <c r="C802" s="1272"/>
      <c r="D802" s="51"/>
      <c r="E802" s="1230"/>
      <c r="F802" s="524"/>
      <c r="G802" s="524"/>
      <c r="H802" s="520"/>
      <c r="I802" s="6"/>
      <c r="J802" s="6"/>
      <c r="K802" s="6"/>
      <c r="L802" s="6"/>
      <c r="M802" s="6"/>
      <c r="N802" s="6"/>
      <c r="O802" s="50"/>
      <c r="P802" s="50"/>
      <c r="Q802" s="50"/>
      <c r="R802" s="50"/>
      <c r="S802" s="50"/>
      <c r="T802" s="50"/>
      <c r="U802" s="50"/>
      <c r="V802" s="50"/>
      <c r="W802" s="50"/>
      <c r="X802" s="50"/>
      <c r="Y802" s="50"/>
      <c r="Z802" s="50"/>
    </row>
    <row r="803" spans="1:26" ht="15.75" customHeight="1">
      <c r="A803" s="70"/>
      <c r="B803" s="6"/>
      <c r="C803" s="1272"/>
      <c r="D803" s="51"/>
      <c r="E803" s="1230"/>
      <c r="F803" s="524"/>
      <c r="G803" s="524"/>
      <c r="H803" s="520"/>
      <c r="I803" s="6"/>
      <c r="J803" s="6"/>
      <c r="K803" s="6"/>
      <c r="L803" s="6"/>
      <c r="M803" s="6"/>
      <c r="N803" s="6"/>
      <c r="O803" s="50"/>
      <c r="P803" s="50"/>
      <c r="Q803" s="50"/>
      <c r="R803" s="50"/>
      <c r="S803" s="50"/>
      <c r="T803" s="50"/>
      <c r="U803" s="50"/>
      <c r="V803" s="50"/>
      <c r="W803" s="50"/>
      <c r="X803" s="50"/>
      <c r="Y803" s="50"/>
      <c r="Z803" s="50"/>
    </row>
    <row r="804" spans="1:26" ht="15.75" customHeight="1">
      <c r="A804" s="70"/>
      <c r="B804" s="6"/>
      <c r="C804" s="1272"/>
      <c r="D804" s="51"/>
      <c r="E804" s="1230"/>
      <c r="F804" s="524"/>
      <c r="G804" s="524"/>
      <c r="H804" s="520"/>
      <c r="I804" s="6"/>
      <c r="J804" s="6"/>
      <c r="K804" s="6"/>
      <c r="L804" s="6"/>
      <c r="M804" s="6"/>
      <c r="N804" s="6"/>
      <c r="O804" s="50"/>
      <c r="P804" s="50"/>
      <c r="Q804" s="50"/>
      <c r="R804" s="50"/>
      <c r="S804" s="50"/>
      <c r="T804" s="50"/>
      <c r="U804" s="50"/>
      <c r="V804" s="50"/>
      <c r="W804" s="50"/>
      <c r="X804" s="50"/>
      <c r="Y804" s="50"/>
      <c r="Z804" s="50"/>
    </row>
    <row r="805" spans="1:26" ht="15.75" customHeight="1">
      <c r="A805" s="70"/>
      <c r="B805" s="6"/>
      <c r="C805" s="1272"/>
      <c r="D805" s="51"/>
      <c r="E805" s="1230"/>
      <c r="F805" s="524"/>
      <c r="G805" s="524"/>
      <c r="H805" s="520"/>
      <c r="I805" s="6"/>
      <c r="J805" s="6"/>
      <c r="K805" s="6"/>
      <c r="L805" s="6"/>
      <c r="M805" s="6"/>
      <c r="N805" s="6"/>
      <c r="O805" s="50"/>
      <c r="P805" s="50"/>
      <c r="Q805" s="50"/>
      <c r="R805" s="50"/>
      <c r="S805" s="50"/>
      <c r="T805" s="50"/>
      <c r="U805" s="50"/>
      <c r="V805" s="50"/>
      <c r="W805" s="50"/>
      <c r="X805" s="50"/>
      <c r="Y805" s="50"/>
      <c r="Z805" s="50"/>
    </row>
    <row r="806" spans="1:26" ht="15.75" customHeight="1">
      <c r="A806" s="70"/>
      <c r="B806" s="6"/>
      <c r="C806" s="1272"/>
      <c r="D806" s="51"/>
      <c r="E806" s="1230"/>
      <c r="F806" s="524"/>
      <c r="G806" s="524"/>
      <c r="H806" s="520"/>
      <c r="I806" s="6"/>
      <c r="J806" s="6"/>
      <c r="K806" s="6"/>
      <c r="L806" s="6"/>
      <c r="M806" s="6"/>
      <c r="N806" s="6"/>
      <c r="O806" s="50"/>
      <c r="P806" s="50"/>
      <c r="Q806" s="50"/>
      <c r="R806" s="50"/>
      <c r="S806" s="50"/>
      <c r="T806" s="50"/>
      <c r="U806" s="50"/>
      <c r="V806" s="50"/>
      <c r="W806" s="50"/>
      <c r="X806" s="50"/>
      <c r="Y806" s="50"/>
      <c r="Z806" s="50"/>
    </row>
    <row r="807" spans="1:26" ht="15.75" customHeight="1">
      <c r="A807" s="70"/>
      <c r="B807" s="6"/>
      <c r="C807" s="1272"/>
      <c r="D807" s="51"/>
      <c r="E807" s="1230"/>
      <c r="F807" s="524"/>
      <c r="G807" s="524"/>
      <c r="H807" s="520"/>
      <c r="I807" s="6"/>
      <c r="J807" s="6"/>
      <c r="K807" s="6"/>
      <c r="L807" s="6"/>
      <c r="M807" s="6"/>
      <c r="N807" s="6"/>
      <c r="O807" s="50"/>
      <c r="P807" s="50"/>
      <c r="Q807" s="50"/>
      <c r="R807" s="50"/>
      <c r="S807" s="50"/>
      <c r="T807" s="50"/>
      <c r="U807" s="50"/>
      <c r="V807" s="50"/>
      <c r="W807" s="50"/>
      <c r="X807" s="50"/>
      <c r="Y807" s="50"/>
      <c r="Z807" s="50"/>
    </row>
    <row r="808" spans="1:26" ht="15.75" customHeight="1">
      <c r="A808" s="70"/>
      <c r="B808" s="6"/>
      <c r="C808" s="1272"/>
      <c r="D808" s="51"/>
      <c r="E808" s="1230"/>
      <c r="F808" s="524"/>
      <c r="G808" s="524"/>
      <c r="H808" s="520"/>
      <c r="I808" s="6"/>
      <c r="J808" s="6"/>
      <c r="K808" s="6"/>
      <c r="L808" s="6"/>
      <c r="M808" s="6"/>
      <c r="N808" s="6"/>
      <c r="O808" s="50"/>
      <c r="P808" s="50"/>
      <c r="Q808" s="50"/>
      <c r="R808" s="50"/>
      <c r="S808" s="50"/>
      <c r="T808" s="50"/>
      <c r="U808" s="50"/>
      <c r="V808" s="50"/>
      <c r="W808" s="50"/>
      <c r="X808" s="50"/>
      <c r="Y808" s="50"/>
      <c r="Z808" s="50"/>
    </row>
    <row r="809" spans="1:26" ht="15.75" customHeight="1">
      <c r="A809" s="70"/>
      <c r="B809" s="6"/>
      <c r="C809" s="1272"/>
      <c r="D809" s="51"/>
      <c r="E809" s="1230"/>
      <c r="F809" s="524"/>
      <c r="G809" s="524"/>
      <c r="H809" s="520"/>
      <c r="I809" s="6"/>
      <c r="J809" s="6"/>
      <c r="K809" s="6"/>
      <c r="L809" s="6"/>
      <c r="M809" s="6"/>
      <c r="N809" s="6"/>
      <c r="O809" s="50"/>
      <c r="P809" s="50"/>
      <c r="Q809" s="50"/>
      <c r="R809" s="50"/>
      <c r="S809" s="50"/>
      <c r="T809" s="50"/>
      <c r="U809" s="50"/>
      <c r="V809" s="50"/>
      <c r="W809" s="50"/>
      <c r="X809" s="50"/>
      <c r="Y809" s="50"/>
      <c r="Z809" s="50"/>
    </row>
    <row r="810" spans="1:26" ht="15.75" customHeight="1">
      <c r="A810" s="70"/>
      <c r="B810" s="6"/>
      <c r="C810" s="1272"/>
      <c r="D810" s="51"/>
      <c r="E810" s="1230"/>
      <c r="F810" s="524"/>
      <c r="G810" s="524"/>
      <c r="H810" s="520"/>
      <c r="I810" s="6"/>
      <c r="J810" s="6"/>
      <c r="K810" s="6"/>
      <c r="L810" s="6"/>
      <c r="M810" s="6"/>
      <c r="N810" s="6"/>
      <c r="O810" s="50"/>
      <c r="P810" s="50"/>
      <c r="Q810" s="50"/>
      <c r="R810" s="50"/>
      <c r="S810" s="50"/>
      <c r="T810" s="50"/>
      <c r="U810" s="50"/>
      <c r="V810" s="50"/>
      <c r="W810" s="50"/>
      <c r="X810" s="50"/>
      <c r="Y810" s="50"/>
      <c r="Z810" s="50"/>
    </row>
    <row r="811" spans="1:26" ht="15.75" customHeight="1">
      <c r="A811" s="70"/>
      <c r="B811" s="6"/>
      <c r="C811" s="1272"/>
      <c r="D811" s="51"/>
      <c r="E811" s="1230"/>
      <c r="F811" s="524"/>
      <c r="G811" s="524"/>
      <c r="H811" s="520"/>
      <c r="I811" s="6"/>
      <c r="J811" s="6"/>
      <c r="K811" s="6"/>
      <c r="L811" s="6"/>
      <c r="M811" s="6"/>
      <c r="N811" s="6"/>
      <c r="O811" s="50"/>
      <c r="P811" s="50"/>
      <c r="Q811" s="50"/>
      <c r="R811" s="50"/>
      <c r="S811" s="50"/>
      <c r="T811" s="50"/>
      <c r="U811" s="50"/>
      <c r="V811" s="50"/>
      <c r="W811" s="50"/>
      <c r="X811" s="50"/>
      <c r="Y811" s="50"/>
      <c r="Z811" s="50"/>
    </row>
    <row r="812" spans="1:26" ht="15.75" customHeight="1">
      <c r="A812" s="70"/>
      <c r="B812" s="6"/>
      <c r="C812" s="1272"/>
      <c r="D812" s="51"/>
      <c r="E812" s="1230"/>
      <c r="F812" s="524"/>
      <c r="G812" s="524"/>
      <c r="H812" s="520"/>
      <c r="I812" s="6"/>
      <c r="J812" s="6"/>
      <c r="K812" s="6"/>
      <c r="L812" s="6"/>
      <c r="M812" s="6"/>
      <c r="N812" s="6"/>
      <c r="O812" s="50"/>
      <c r="P812" s="50"/>
      <c r="Q812" s="50"/>
      <c r="R812" s="50"/>
      <c r="S812" s="50"/>
      <c r="T812" s="50"/>
      <c r="U812" s="50"/>
      <c r="V812" s="50"/>
      <c r="W812" s="50"/>
      <c r="X812" s="50"/>
      <c r="Y812" s="50"/>
      <c r="Z812" s="50"/>
    </row>
    <row r="813" spans="1:26" ht="15.75" customHeight="1">
      <c r="A813" s="70"/>
      <c r="B813" s="6"/>
      <c r="C813" s="1272"/>
      <c r="D813" s="51"/>
      <c r="E813" s="1230"/>
      <c r="F813" s="524"/>
      <c r="G813" s="524"/>
      <c r="H813" s="520"/>
      <c r="I813" s="6"/>
      <c r="J813" s="6"/>
      <c r="K813" s="6"/>
      <c r="L813" s="6"/>
      <c r="M813" s="6"/>
      <c r="N813" s="6"/>
      <c r="O813" s="50"/>
      <c r="P813" s="50"/>
      <c r="Q813" s="50"/>
      <c r="R813" s="50"/>
      <c r="S813" s="50"/>
      <c r="T813" s="50"/>
      <c r="U813" s="50"/>
      <c r="V813" s="50"/>
      <c r="W813" s="50"/>
      <c r="X813" s="50"/>
      <c r="Y813" s="50"/>
      <c r="Z813" s="50"/>
    </row>
    <row r="814" spans="1:26" ht="15.75" customHeight="1">
      <c r="A814" s="70"/>
      <c r="B814" s="6"/>
      <c r="C814" s="1272"/>
      <c r="D814" s="51"/>
      <c r="E814" s="1230"/>
      <c r="F814" s="524"/>
      <c r="G814" s="524"/>
      <c r="H814" s="520"/>
      <c r="I814" s="6"/>
      <c r="J814" s="6"/>
      <c r="K814" s="6"/>
      <c r="L814" s="6"/>
      <c r="M814" s="6"/>
      <c r="N814" s="6"/>
      <c r="O814" s="50"/>
      <c r="P814" s="50"/>
      <c r="Q814" s="50"/>
      <c r="R814" s="50"/>
      <c r="S814" s="50"/>
      <c r="T814" s="50"/>
      <c r="U814" s="50"/>
      <c r="V814" s="50"/>
      <c r="W814" s="50"/>
      <c r="X814" s="50"/>
      <c r="Y814" s="50"/>
      <c r="Z814" s="50"/>
    </row>
    <row r="815" spans="1:26" ht="15.75" customHeight="1">
      <c r="A815" s="70"/>
      <c r="B815" s="6"/>
      <c r="C815" s="1272"/>
      <c r="D815" s="51"/>
      <c r="E815" s="1230"/>
      <c r="F815" s="524"/>
      <c r="G815" s="524"/>
      <c r="H815" s="520"/>
      <c r="I815" s="6"/>
      <c r="J815" s="6"/>
      <c r="K815" s="6"/>
      <c r="L815" s="6"/>
      <c r="M815" s="6"/>
      <c r="N815" s="6"/>
      <c r="O815" s="50"/>
      <c r="P815" s="50"/>
      <c r="Q815" s="50"/>
      <c r="R815" s="50"/>
      <c r="S815" s="50"/>
      <c r="T815" s="50"/>
      <c r="U815" s="50"/>
      <c r="V815" s="50"/>
      <c r="W815" s="50"/>
      <c r="X815" s="50"/>
      <c r="Y815" s="50"/>
      <c r="Z815" s="50"/>
    </row>
    <row r="816" spans="1:26" ht="15.75" customHeight="1">
      <c r="A816" s="70"/>
      <c r="B816" s="6"/>
      <c r="C816" s="1272"/>
      <c r="D816" s="51"/>
      <c r="E816" s="1230"/>
      <c r="F816" s="524"/>
      <c r="G816" s="524"/>
      <c r="H816" s="520"/>
      <c r="I816" s="6"/>
      <c r="J816" s="6"/>
      <c r="K816" s="6"/>
      <c r="L816" s="6"/>
      <c r="M816" s="6"/>
      <c r="N816" s="6"/>
      <c r="O816" s="50"/>
      <c r="P816" s="50"/>
      <c r="Q816" s="50"/>
      <c r="R816" s="50"/>
      <c r="S816" s="50"/>
      <c r="T816" s="50"/>
      <c r="U816" s="50"/>
      <c r="V816" s="50"/>
      <c r="W816" s="50"/>
      <c r="X816" s="50"/>
      <c r="Y816" s="50"/>
      <c r="Z816" s="50"/>
    </row>
    <row r="817" spans="1:26" ht="15.75" customHeight="1">
      <c r="A817" s="70"/>
      <c r="B817" s="6"/>
      <c r="C817" s="1272"/>
      <c r="D817" s="51"/>
      <c r="E817" s="1230"/>
      <c r="F817" s="524"/>
      <c r="G817" s="524"/>
      <c r="H817" s="520"/>
      <c r="I817" s="6"/>
      <c r="J817" s="6"/>
      <c r="K817" s="6"/>
      <c r="L817" s="6"/>
      <c r="M817" s="6"/>
      <c r="N817" s="6"/>
      <c r="O817" s="50"/>
      <c r="P817" s="50"/>
      <c r="Q817" s="50"/>
      <c r="R817" s="50"/>
      <c r="S817" s="50"/>
      <c r="T817" s="50"/>
      <c r="U817" s="50"/>
      <c r="V817" s="50"/>
      <c r="W817" s="50"/>
      <c r="X817" s="50"/>
      <c r="Y817" s="50"/>
      <c r="Z817" s="50"/>
    </row>
    <row r="818" spans="1:26" ht="15.75" customHeight="1">
      <c r="A818" s="70"/>
      <c r="B818" s="6"/>
      <c r="C818" s="1272"/>
      <c r="D818" s="51"/>
      <c r="E818" s="1230"/>
      <c r="F818" s="524"/>
      <c r="G818" s="524"/>
      <c r="H818" s="520"/>
      <c r="I818" s="6"/>
      <c r="J818" s="6"/>
      <c r="K818" s="6"/>
      <c r="L818" s="6"/>
      <c r="M818" s="6"/>
      <c r="N818" s="6"/>
      <c r="O818" s="50"/>
      <c r="P818" s="50"/>
      <c r="Q818" s="50"/>
      <c r="R818" s="50"/>
      <c r="S818" s="50"/>
      <c r="T818" s="50"/>
      <c r="U818" s="50"/>
      <c r="V818" s="50"/>
      <c r="W818" s="50"/>
      <c r="X818" s="50"/>
      <c r="Y818" s="50"/>
      <c r="Z818" s="50"/>
    </row>
    <row r="819" spans="1:26" ht="15.75" customHeight="1">
      <c r="A819" s="70"/>
      <c r="B819" s="6"/>
      <c r="C819" s="1272"/>
      <c r="D819" s="51"/>
      <c r="E819" s="1230"/>
      <c r="F819" s="524"/>
      <c r="G819" s="524"/>
      <c r="H819" s="520"/>
      <c r="I819" s="6"/>
      <c r="J819" s="6"/>
      <c r="K819" s="6"/>
      <c r="L819" s="6"/>
      <c r="M819" s="6"/>
      <c r="N819" s="6"/>
      <c r="O819" s="50"/>
      <c r="P819" s="50"/>
      <c r="Q819" s="50"/>
      <c r="R819" s="50"/>
      <c r="S819" s="50"/>
      <c r="T819" s="50"/>
      <c r="U819" s="50"/>
      <c r="V819" s="50"/>
      <c r="W819" s="50"/>
      <c r="X819" s="50"/>
      <c r="Y819" s="50"/>
      <c r="Z819" s="50"/>
    </row>
    <row r="820" spans="1:26" ht="15.75" customHeight="1">
      <c r="A820" s="70"/>
      <c r="B820" s="6"/>
      <c r="C820" s="1272"/>
      <c r="D820" s="51"/>
      <c r="E820" s="1230"/>
      <c r="F820" s="524"/>
      <c r="G820" s="524"/>
      <c r="H820" s="520"/>
      <c r="I820" s="6"/>
      <c r="J820" s="6"/>
      <c r="K820" s="6"/>
      <c r="L820" s="6"/>
      <c r="M820" s="6"/>
      <c r="N820" s="6"/>
      <c r="O820" s="50"/>
      <c r="P820" s="50"/>
      <c r="Q820" s="50"/>
      <c r="R820" s="50"/>
      <c r="S820" s="50"/>
      <c r="T820" s="50"/>
      <c r="U820" s="50"/>
      <c r="V820" s="50"/>
      <c r="W820" s="50"/>
      <c r="X820" s="50"/>
      <c r="Y820" s="50"/>
      <c r="Z820" s="50"/>
    </row>
    <row r="821" spans="1:26" ht="15.75" customHeight="1">
      <c r="A821" s="70"/>
      <c r="B821" s="6"/>
      <c r="C821" s="1272"/>
      <c r="D821" s="51"/>
      <c r="E821" s="1230"/>
      <c r="F821" s="524"/>
      <c r="G821" s="524"/>
      <c r="H821" s="520"/>
      <c r="I821" s="6"/>
      <c r="J821" s="6"/>
      <c r="K821" s="6"/>
      <c r="L821" s="6"/>
      <c r="M821" s="6"/>
      <c r="N821" s="6"/>
      <c r="O821" s="50"/>
      <c r="P821" s="50"/>
      <c r="Q821" s="50"/>
      <c r="R821" s="50"/>
      <c r="S821" s="50"/>
      <c r="T821" s="50"/>
      <c r="U821" s="50"/>
      <c r="V821" s="50"/>
      <c r="W821" s="50"/>
      <c r="X821" s="50"/>
      <c r="Y821" s="50"/>
      <c r="Z821" s="50"/>
    </row>
    <row r="822" spans="1:26" ht="15.75" customHeight="1">
      <c r="A822" s="70"/>
      <c r="B822" s="6"/>
      <c r="C822" s="1272"/>
      <c r="D822" s="51"/>
      <c r="E822" s="1230"/>
      <c r="F822" s="524"/>
      <c r="G822" s="524"/>
      <c r="H822" s="520"/>
      <c r="I822" s="6"/>
      <c r="J822" s="6"/>
      <c r="K822" s="6"/>
      <c r="L822" s="6"/>
      <c r="M822" s="6"/>
      <c r="N822" s="6"/>
      <c r="O822" s="50"/>
      <c r="P822" s="50"/>
      <c r="Q822" s="50"/>
      <c r="R822" s="50"/>
      <c r="S822" s="50"/>
      <c r="T822" s="50"/>
      <c r="U822" s="50"/>
      <c r="V822" s="50"/>
      <c r="W822" s="50"/>
      <c r="X822" s="50"/>
      <c r="Y822" s="50"/>
      <c r="Z822" s="50"/>
    </row>
    <row r="823" spans="1:26" ht="15.75" customHeight="1">
      <c r="A823" s="70"/>
      <c r="B823" s="6"/>
      <c r="C823" s="1272"/>
      <c r="D823" s="51"/>
      <c r="E823" s="1230"/>
      <c r="F823" s="524"/>
      <c r="G823" s="524"/>
      <c r="H823" s="520"/>
      <c r="I823" s="6"/>
      <c r="J823" s="6"/>
      <c r="K823" s="6"/>
      <c r="L823" s="6"/>
      <c r="M823" s="6"/>
      <c r="N823" s="6"/>
      <c r="O823" s="50"/>
      <c r="P823" s="50"/>
      <c r="Q823" s="50"/>
      <c r="R823" s="50"/>
      <c r="S823" s="50"/>
      <c r="T823" s="50"/>
      <c r="U823" s="50"/>
      <c r="V823" s="50"/>
      <c r="W823" s="50"/>
      <c r="X823" s="50"/>
      <c r="Y823" s="50"/>
      <c r="Z823" s="50"/>
    </row>
    <row r="824" spans="1:26" ht="15.75" customHeight="1">
      <c r="A824" s="70"/>
      <c r="B824" s="6"/>
      <c r="C824" s="1272"/>
      <c r="D824" s="51"/>
      <c r="E824" s="1230"/>
      <c r="F824" s="524"/>
      <c r="G824" s="524"/>
      <c r="H824" s="520"/>
      <c r="I824" s="6"/>
      <c r="J824" s="6"/>
      <c r="K824" s="6"/>
      <c r="L824" s="6"/>
      <c r="M824" s="6"/>
      <c r="N824" s="6"/>
      <c r="O824" s="50"/>
      <c r="P824" s="50"/>
      <c r="Q824" s="50"/>
      <c r="R824" s="50"/>
      <c r="S824" s="50"/>
      <c r="T824" s="50"/>
      <c r="U824" s="50"/>
      <c r="V824" s="50"/>
      <c r="W824" s="50"/>
      <c r="X824" s="50"/>
      <c r="Y824" s="50"/>
      <c r="Z824" s="50"/>
    </row>
    <row r="825" spans="1:26" ht="15.75" customHeight="1">
      <c r="A825" s="70"/>
      <c r="B825" s="6"/>
      <c r="C825" s="1272"/>
      <c r="D825" s="51"/>
      <c r="E825" s="1230"/>
      <c r="F825" s="524"/>
      <c r="G825" s="524"/>
      <c r="H825" s="520"/>
      <c r="I825" s="6"/>
      <c r="J825" s="6"/>
      <c r="K825" s="6"/>
      <c r="L825" s="6"/>
      <c r="M825" s="6"/>
      <c r="N825" s="6"/>
      <c r="O825" s="50"/>
      <c r="P825" s="50"/>
      <c r="Q825" s="50"/>
      <c r="R825" s="50"/>
      <c r="S825" s="50"/>
      <c r="T825" s="50"/>
      <c r="U825" s="50"/>
      <c r="V825" s="50"/>
      <c r="W825" s="50"/>
      <c r="X825" s="50"/>
      <c r="Y825" s="50"/>
      <c r="Z825" s="50"/>
    </row>
    <row r="826" spans="1:26" ht="15.75" customHeight="1">
      <c r="A826" s="70"/>
      <c r="B826" s="6"/>
      <c r="C826" s="1272"/>
      <c r="D826" s="51"/>
      <c r="E826" s="1230"/>
      <c r="F826" s="524"/>
      <c r="G826" s="524"/>
      <c r="H826" s="520"/>
      <c r="I826" s="6"/>
      <c r="J826" s="6"/>
      <c r="K826" s="6"/>
      <c r="L826" s="6"/>
      <c r="M826" s="6"/>
      <c r="N826" s="6"/>
      <c r="O826" s="50"/>
      <c r="P826" s="50"/>
      <c r="Q826" s="50"/>
      <c r="R826" s="50"/>
      <c r="S826" s="50"/>
      <c r="T826" s="50"/>
      <c r="U826" s="50"/>
      <c r="V826" s="50"/>
      <c r="W826" s="50"/>
      <c r="X826" s="50"/>
      <c r="Y826" s="50"/>
      <c r="Z826" s="50"/>
    </row>
    <row r="827" spans="1:26" ht="15.75" customHeight="1">
      <c r="A827" s="70"/>
      <c r="B827" s="6"/>
      <c r="C827" s="1272"/>
      <c r="D827" s="51"/>
      <c r="E827" s="1230"/>
      <c r="F827" s="524"/>
      <c r="G827" s="524"/>
      <c r="H827" s="520"/>
      <c r="I827" s="6"/>
      <c r="J827" s="6"/>
      <c r="K827" s="6"/>
      <c r="L827" s="6"/>
      <c r="M827" s="6"/>
      <c r="N827" s="6"/>
      <c r="O827" s="50"/>
      <c r="P827" s="50"/>
      <c r="Q827" s="50"/>
      <c r="R827" s="50"/>
      <c r="S827" s="50"/>
      <c r="T827" s="50"/>
      <c r="U827" s="50"/>
      <c r="V827" s="50"/>
      <c r="W827" s="50"/>
      <c r="X827" s="50"/>
      <c r="Y827" s="50"/>
      <c r="Z827" s="50"/>
    </row>
    <row r="828" spans="1:26" ht="15.75" customHeight="1">
      <c r="A828" s="70"/>
      <c r="B828" s="6"/>
      <c r="C828" s="1272"/>
      <c r="D828" s="51"/>
      <c r="E828" s="1230"/>
      <c r="F828" s="524"/>
      <c r="G828" s="524"/>
      <c r="H828" s="520"/>
      <c r="I828" s="6"/>
      <c r="J828" s="6"/>
      <c r="K828" s="6"/>
      <c r="L828" s="6"/>
      <c r="M828" s="6"/>
      <c r="N828" s="6"/>
      <c r="O828" s="50"/>
      <c r="P828" s="50"/>
      <c r="Q828" s="50"/>
      <c r="R828" s="50"/>
      <c r="S828" s="50"/>
      <c r="T828" s="50"/>
      <c r="U828" s="50"/>
      <c r="V828" s="50"/>
      <c r="W828" s="50"/>
      <c r="X828" s="50"/>
      <c r="Y828" s="50"/>
      <c r="Z828" s="50"/>
    </row>
    <row r="829" spans="1:26" ht="15.75" customHeight="1">
      <c r="A829" s="70"/>
      <c r="B829" s="6"/>
      <c r="C829" s="1272"/>
      <c r="D829" s="51"/>
      <c r="E829" s="1230"/>
      <c r="F829" s="524"/>
      <c r="G829" s="524"/>
      <c r="H829" s="520"/>
      <c r="I829" s="6"/>
      <c r="J829" s="6"/>
      <c r="K829" s="6"/>
      <c r="L829" s="6"/>
      <c r="M829" s="6"/>
      <c r="N829" s="6"/>
      <c r="O829" s="50"/>
      <c r="P829" s="50"/>
      <c r="Q829" s="50"/>
      <c r="R829" s="50"/>
      <c r="S829" s="50"/>
      <c r="T829" s="50"/>
      <c r="U829" s="50"/>
      <c r="V829" s="50"/>
      <c r="W829" s="50"/>
      <c r="X829" s="50"/>
      <c r="Y829" s="50"/>
      <c r="Z829" s="50"/>
    </row>
    <row r="830" spans="1:26" ht="15.75" customHeight="1">
      <c r="A830" s="70"/>
      <c r="B830" s="6"/>
      <c r="C830" s="1272"/>
      <c r="D830" s="51"/>
      <c r="E830" s="1230"/>
      <c r="F830" s="524"/>
      <c r="G830" s="524"/>
      <c r="H830" s="520"/>
      <c r="I830" s="6"/>
      <c r="J830" s="6"/>
      <c r="K830" s="6"/>
      <c r="L830" s="6"/>
      <c r="M830" s="6"/>
      <c r="N830" s="6"/>
      <c r="O830" s="50"/>
      <c r="P830" s="50"/>
      <c r="Q830" s="50"/>
      <c r="R830" s="50"/>
      <c r="S830" s="50"/>
      <c r="T830" s="50"/>
      <c r="U830" s="50"/>
      <c r="V830" s="50"/>
      <c r="W830" s="50"/>
      <c r="X830" s="50"/>
      <c r="Y830" s="50"/>
      <c r="Z830" s="50"/>
    </row>
    <row r="831" spans="1:26" ht="15.75" customHeight="1">
      <c r="A831" s="70"/>
      <c r="B831" s="6"/>
      <c r="C831" s="1272"/>
      <c r="D831" s="51"/>
      <c r="E831" s="1230"/>
      <c r="F831" s="524"/>
      <c r="G831" s="524"/>
      <c r="H831" s="520"/>
      <c r="I831" s="6"/>
      <c r="J831" s="6"/>
      <c r="K831" s="6"/>
      <c r="L831" s="6"/>
      <c r="M831" s="6"/>
      <c r="N831" s="6"/>
      <c r="O831" s="50"/>
      <c r="P831" s="50"/>
      <c r="Q831" s="50"/>
      <c r="R831" s="50"/>
      <c r="S831" s="50"/>
      <c r="T831" s="50"/>
      <c r="U831" s="50"/>
      <c r="V831" s="50"/>
      <c r="W831" s="50"/>
      <c r="X831" s="50"/>
      <c r="Y831" s="50"/>
      <c r="Z831" s="50"/>
    </row>
    <row r="832" spans="1:26" ht="15.75" customHeight="1">
      <c r="A832" s="70"/>
      <c r="B832" s="6"/>
      <c r="C832" s="1272"/>
      <c r="D832" s="51"/>
      <c r="E832" s="1230"/>
      <c r="F832" s="524"/>
      <c r="G832" s="524"/>
      <c r="H832" s="520"/>
      <c r="I832" s="6"/>
      <c r="J832" s="6"/>
      <c r="K832" s="6"/>
      <c r="L832" s="6"/>
      <c r="M832" s="6"/>
      <c r="N832" s="6"/>
      <c r="O832" s="50"/>
      <c r="P832" s="50"/>
      <c r="Q832" s="50"/>
      <c r="R832" s="50"/>
      <c r="S832" s="50"/>
      <c r="T832" s="50"/>
      <c r="U832" s="50"/>
      <c r="V832" s="50"/>
      <c r="W832" s="50"/>
      <c r="X832" s="50"/>
      <c r="Y832" s="50"/>
      <c r="Z832" s="50"/>
    </row>
    <row r="833" spans="1:26" ht="15.75" customHeight="1">
      <c r="A833" s="70"/>
      <c r="B833" s="6"/>
      <c r="C833" s="1272"/>
      <c r="D833" s="51"/>
      <c r="E833" s="1230"/>
      <c r="F833" s="524"/>
      <c r="G833" s="524"/>
      <c r="H833" s="520"/>
      <c r="I833" s="6"/>
      <c r="J833" s="6"/>
      <c r="K833" s="6"/>
      <c r="L833" s="6"/>
      <c r="M833" s="6"/>
      <c r="N833" s="6"/>
      <c r="O833" s="50"/>
      <c r="P833" s="50"/>
      <c r="Q833" s="50"/>
      <c r="R833" s="50"/>
      <c r="S833" s="50"/>
      <c r="T833" s="50"/>
      <c r="U833" s="50"/>
      <c r="V833" s="50"/>
      <c r="W833" s="50"/>
      <c r="X833" s="50"/>
      <c r="Y833" s="50"/>
      <c r="Z833" s="50"/>
    </row>
    <row r="834" spans="1:26" ht="15.75" customHeight="1">
      <c r="A834" s="70"/>
      <c r="B834" s="6"/>
      <c r="C834" s="1272"/>
      <c r="D834" s="51"/>
      <c r="E834" s="1230"/>
      <c r="F834" s="524"/>
      <c r="G834" s="524"/>
      <c r="H834" s="520"/>
      <c r="I834" s="6"/>
      <c r="J834" s="6"/>
      <c r="K834" s="6"/>
      <c r="L834" s="6"/>
      <c r="M834" s="6"/>
      <c r="N834" s="6"/>
      <c r="O834" s="50"/>
      <c r="P834" s="50"/>
      <c r="Q834" s="50"/>
      <c r="R834" s="50"/>
      <c r="S834" s="50"/>
      <c r="T834" s="50"/>
      <c r="U834" s="50"/>
      <c r="V834" s="50"/>
      <c r="W834" s="50"/>
      <c r="X834" s="50"/>
      <c r="Y834" s="50"/>
      <c r="Z834" s="50"/>
    </row>
    <row r="835" spans="1:26" ht="15.75" customHeight="1">
      <c r="A835" s="70"/>
      <c r="B835" s="6"/>
      <c r="C835" s="1272"/>
      <c r="D835" s="51"/>
      <c r="E835" s="1230"/>
      <c r="F835" s="524"/>
      <c r="G835" s="524"/>
      <c r="H835" s="520"/>
      <c r="I835" s="6"/>
      <c r="J835" s="6"/>
      <c r="K835" s="6"/>
      <c r="L835" s="6"/>
      <c r="M835" s="6"/>
      <c r="N835" s="6"/>
      <c r="O835" s="50"/>
      <c r="P835" s="50"/>
      <c r="Q835" s="50"/>
      <c r="R835" s="50"/>
      <c r="S835" s="50"/>
      <c r="T835" s="50"/>
      <c r="U835" s="50"/>
      <c r="V835" s="50"/>
      <c r="W835" s="50"/>
      <c r="X835" s="50"/>
      <c r="Y835" s="50"/>
      <c r="Z835" s="50"/>
    </row>
    <row r="836" spans="1:26" ht="15.75" customHeight="1">
      <c r="A836" s="70"/>
      <c r="B836" s="6"/>
      <c r="C836" s="1272"/>
      <c r="D836" s="51"/>
      <c r="E836" s="1230"/>
      <c r="F836" s="524"/>
      <c r="G836" s="524"/>
      <c r="H836" s="520"/>
      <c r="I836" s="6"/>
      <c r="J836" s="6"/>
      <c r="K836" s="6"/>
      <c r="L836" s="6"/>
      <c r="M836" s="6"/>
      <c r="N836" s="6"/>
      <c r="O836" s="50"/>
      <c r="P836" s="50"/>
      <c r="Q836" s="50"/>
      <c r="R836" s="50"/>
      <c r="S836" s="50"/>
      <c r="T836" s="50"/>
      <c r="U836" s="50"/>
      <c r="V836" s="50"/>
      <c r="W836" s="50"/>
      <c r="X836" s="50"/>
      <c r="Y836" s="50"/>
      <c r="Z836" s="50"/>
    </row>
    <row r="837" spans="1:26" ht="15.75" customHeight="1">
      <c r="A837" s="70"/>
      <c r="B837" s="6"/>
      <c r="C837" s="1272"/>
      <c r="D837" s="51"/>
      <c r="E837" s="1230"/>
      <c r="F837" s="524"/>
      <c r="G837" s="524"/>
      <c r="H837" s="520"/>
      <c r="I837" s="6"/>
      <c r="J837" s="6"/>
      <c r="K837" s="6"/>
      <c r="L837" s="6"/>
      <c r="M837" s="6"/>
      <c r="N837" s="6"/>
      <c r="O837" s="50"/>
      <c r="P837" s="50"/>
      <c r="Q837" s="50"/>
      <c r="R837" s="50"/>
      <c r="S837" s="50"/>
      <c r="T837" s="50"/>
      <c r="U837" s="50"/>
      <c r="V837" s="50"/>
      <c r="W837" s="50"/>
      <c r="X837" s="50"/>
      <c r="Y837" s="50"/>
      <c r="Z837" s="50"/>
    </row>
    <row r="838" spans="1:26" ht="15.75" customHeight="1">
      <c r="A838" s="70"/>
      <c r="B838" s="6"/>
      <c r="C838" s="1272"/>
      <c r="D838" s="51"/>
      <c r="E838" s="1230"/>
      <c r="F838" s="524"/>
      <c r="G838" s="524"/>
      <c r="H838" s="520"/>
      <c r="I838" s="6"/>
      <c r="J838" s="6"/>
      <c r="K838" s="6"/>
      <c r="L838" s="6"/>
      <c r="M838" s="6"/>
      <c r="N838" s="6"/>
      <c r="O838" s="50"/>
      <c r="P838" s="50"/>
      <c r="Q838" s="50"/>
      <c r="R838" s="50"/>
      <c r="S838" s="50"/>
      <c r="T838" s="50"/>
      <c r="U838" s="50"/>
      <c r="V838" s="50"/>
      <c r="W838" s="50"/>
      <c r="X838" s="50"/>
      <c r="Y838" s="50"/>
      <c r="Z838" s="50"/>
    </row>
    <row r="839" spans="1:26" ht="15.75" customHeight="1">
      <c r="A839" s="70"/>
      <c r="B839" s="6"/>
      <c r="C839" s="1272"/>
      <c r="D839" s="51"/>
      <c r="E839" s="1230"/>
      <c r="F839" s="524"/>
      <c r="G839" s="524"/>
      <c r="H839" s="520"/>
      <c r="I839" s="6"/>
      <c r="J839" s="6"/>
      <c r="K839" s="6"/>
      <c r="L839" s="6"/>
      <c r="M839" s="6"/>
      <c r="N839" s="6"/>
      <c r="O839" s="50"/>
      <c r="P839" s="50"/>
      <c r="Q839" s="50"/>
      <c r="R839" s="50"/>
      <c r="S839" s="50"/>
      <c r="T839" s="50"/>
      <c r="U839" s="50"/>
      <c r="V839" s="50"/>
      <c r="W839" s="50"/>
      <c r="X839" s="50"/>
      <c r="Y839" s="50"/>
      <c r="Z839" s="50"/>
    </row>
    <row r="840" spans="1:26" ht="15.75" customHeight="1">
      <c r="A840" s="70"/>
      <c r="B840" s="6"/>
      <c r="C840" s="1272"/>
      <c r="D840" s="51"/>
      <c r="E840" s="1230"/>
      <c r="F840" s="524"/>
      <c r="G840" s="524"/>
      <c r="H840" s="520"/>
      <c r="I840" s="6"/>
      <c r="J840" s="6"/>
      <c r="K840" s="6"/>
      <c r="L840" s="6"/>
      <c r="M840" s="6"/>
      <c r="N840" s="6"/>
      <c r="O840" s="50"/>
      <c r="P840" s="50"/>
      <c r="Q840" s="50"/>
      <c r="R840" s="50"/>
      <c r="S840" s="50"/>
      <c r="T840" s="50"/>
      <c r="U840" s="50"/>
      <c r="V840" s="50"/>
      <c r="W840" s="50"/>
      <c r="X840" s="50"/>
      <c r="Y840" s="50"/>
      <c r="Z840" s="50"/>
    </row>
    <row r="841" spans="1:26" ht="15.75" customHeight="1">
      <c r="A841" s="70"/>
      <c r="B841" s="6"/>
      <c r="C841" s="1272"/>
      <c r="D841" s="51"/>
      <c r="E841" s="1230"/>
      <c r="F841" s="524"/>
      <c r="G841" s="524"/>
      <c r="H841" s="520"/>
      <c r="I841" s="6"/>
      <c r="J841" s="6"/>
      <c r="K841" s="6"/>
      <c r="L841" s="6"/>
      <c r="M841" s="6"/>
      <c r="N841" s="6"/>
      <c r="O841" s="50"/>
      <c r="P841" s="50"/>
      <c r="Q841" s="50"/>
      <c r="R841" s="50"/>
      <c r="S841" s="50"/>
      <c r="T841" s="50"/>
      <c r="U841" s="50"/>
      <c r="V841" s="50"/>
      <c r="W841" s="50"/>
      <c r="X841" s="50"/>
      <c r="Y841" s="50"/>
      <c r="Z841" s="50"/>
    </row>
    <row r="842" spans="1:26" ht="15.75" customHeight="1">
      <c r="A842" s="70"/>
      <c r="B842" s="6"/>
      <c r="C842" s="1272"/>
      <c r="D842" s="51"/>
      <c r="E842" s="1230"/>
      <c r="F842" s="524"/>
      <c r="G842" s="524"/>
      <c r="H842" s="520"/>
      <c r="I842" s="6"/>
      <c r="J842" s="6"/>
      <c r="K842" s="6"/>
      <c r="L842" s="6"/>
      <c r="M842" s="6"/>
      <c r="N842" s="6"/>
      <c r="O842" s="50"/>
      <c r="P842" s="50"/>
      <c r="Q842" s="50"/>
      <c r="R842" s="50"/>
      <c r="S842" s="50"/>
      <c r="T842" s="50"/>
      <c r="U842" s="50"/>
      <c r="V842" s="50"/>
      <c r="W842" s="50"/>
      <c r="X842" s="50"/>
      <c r="Y842" s="50"/>
      <c r="Z842" s="50"/>
    </row>
    <row r="843" spans="1:26" ht="15.75" customHeight="1">
      <c r="A843" s="70"/>
      <c r="B843" s="6"/>
      <c r="C843" s="1272"/>
      <c r="D843" s="51"/>
      <c r="E843" s="1230"/>
      <c r="F843" s="524"/>
      <c r="G843" s="524"/>
      <c r="H843" s="520"/>
      <c r="I843" s="6"/>
      <c r="J843" s="6"/>
      <c r="K843" s="6"/>
      <c r="L843" s="6"/>
      <c r="M843" s="6"/>
      <c r="N843" s="6"/>
      <c r="O843" s="50"/>
      <c r="P843" s="50"/>
      <c r="Q843" s="50"/>
      <c r="R843" s="50"/>
      <c r="S843" s="50"/>
      <c r="T843" s="50"/>
      <c r="U843" s="50"/>
      <c r="V843" s="50"/>
      <c r="W843" s="50"/>
      <c r="X843" s="50"/>
      <c r="Y843" s="50"/>
      <c r="Z843" s="50"/>
    </row>
    <row r="844" spans="1:26" ht="15.75" customHeight="1">
      <c r="A844" s="70"/>
      <c r="B844" s="6"/>
      <c r="C844" s="1272"/>
      <c r="D844" s="51"/>
      <c r="E844" s="1230"/>
      <c r="F844" s="524"/>
      <c r="G844" s="524"/>
      <c r="H844" s="520"/>
      <c r="I844" s="6"/>
      <c r="J844" s="6"/>
      <c r="K844" s="6"/>
      <c r="L844" s="6"/>
      <c r="M844" s="6"/>
      <c r="N844" s="6"/>
      <c r="O844" s="50"/>
      <c r="P844" s="50"/>
      <c r="Q844" s="50"/>
      <c r="R844" s="50"/>
      <c r="S844" s="50"/>
      <c r="T844" s="50"/>
      <c r="U844" s="50"/>
      <c r="V844" s="50"/>
      <c r="W844" s="50"/>
      <c r="X844" s="50"/>
      <c r="Y844" s="50"/>
      <c r="Z844" s="50"/>
    </row>
    <row r="845" spans="1:26" ht="15.75" customHeight="1">
      <c r="A845" s="70"/>
      <c r="B845" s="6"/>
      <c r="C845" s="1272"/>
      <c r="D845" s="51"/>
      <c r="E845" s="1230"/>
      <c r="F845" s="524"/>
      <c r="G845" s="524"/>
      <c r="H845" s="520"/>
      <c r="I845" s="6"/>
      <c r="J845" s="6"/>
      <c r="K845" s="6"/>
      <c r="L845" s="6"/>
      <c r="M845" s="6"/>
      <c r="N845" s="6"/>
      <c r="O845" s="50"/>
      <c r="P845" s="50"/>
      <c r="Q845" s="50"/>
      <c r="R845" s="50"/>
      <c r="S845" s="50"/>
      <c r="T845" s="50"/>
      <c r="U845" s="50"/>
      <c r="V845" s="50"/>
      <c r="W845" s="50"/>
      <c r="X845" s="50"/>
      <c r="Y845" s="50"/>
      <c r="Z845" s="50"/>
    </row>
    <row r="846" spans="1:26" ht="15.75" customHeight="1">
      <c r="A846" s="70"/>
      <c r="B846" s="6"/>
      <c r="C846" s="1272"/>
      <c r="D846" s="51"/>
      <c r="E846" s="1230"/>
      <c r="F846" s="524"/>
      <c r="G846" s="524"/>
      <c r="H846" s="520"/>
      <c r="I846" s="6"/>
      <c r="J846" s="6"/>
      <c r="K846" s="6"/>
      <c r="L846" s="6"/>
      <c r="M846" s="6"/>
      <c r="N846" s="6"/>
      <c r="O846" s="50"/>
      <c r="P846" s="50"/>
      <c r="Q846" s="50"/>
      <c r="R846" s="50"/>
      <c r="S846" s="50"/>
      <c r="T846" s="50"/>
      <c r="U846" s="50"/>
      <c r="V846" s="50"/>
      <c r="W846" s="50"/>
      <c r="X846" s="50"/>
      <c r="Y846" s="50"/>
      <c r="Z846" s="50"/>
    </row>
    <row r="847" spans="1:26" ht="15.75" customHeight="1">
      <c r="A847" s="70"/>
      <c r="B847" s="6"/>
      <c r="C847" s="1272"/>
      <c r="D847" s="51"/>
      <c r="E847" s="1230"/>
      <c r="F847" s="524"/>
      <c r="G847" s="524"/>
      <c r="H847" s="520"/>
      <c r="I847" s="6"/>
      <c r="J847" s="6"/>
      <c r="K847" s="6"/>
      <c r="L847" s="6"/>
      <c r="M847" s="6"/>
      <c r="N847" s="6"/>
      <c r="O847" s="50"/>
      <c r="P847" s="50"/>
      <c r="Q847" s="50"/>
      <c r="R847" s="50"/>
      <c r="S847" s="50"/>
      <c r="T847" s="50"/>
      <c r="U847" s="50"/>
      <c r="V847" s="50"/>
      <c r="W847" s="50"/>
      <c r="X847" s="50"/>
      <c r="Y847" s="50"/>
      <c r="Z847" s="50"/>
    </row>
    <row r="848" spans="1:26" ht="15.75" customHeight="1">
      <c r="A848" s="70"/>
      <c r="B848" s="6"/>
      <c r="C848" s="1272"/>
      <c r="D848" s="51"/>
      <c r="E848" s="1230"/>
      <c r="F848" s="524"/>
      <c r="G848" s="524"/>
      <c r="H848" s="520"/>
      <c r="I848" s="6"/>
      <c r="J848" s="6"/>
      <c r="K848" s="6"/>
      <c r="L848" s="6"/>
      <c r="M848" s="6"/>
      <c r="N848" s="6"/>
      <c r="O848" s="50"/>
      <c r="P848" s="50"/>
      <c r="Q848" s="50"/>
      <c r="R848" s="50"/>
      <c r="S848" s="50"/>
      <c r="T848" s="50"/>
      <c r="U848" s="50"/>
      <c r="V848" s="50"/>
      <c r="W848" s="50"/>
      <c r="X848" s="50"/>
      <c r="Y848" s="50"/>
      <c r="Z848" s="50"/>
    </row>
    <row r="849" spans="1:26" ht="15.75" customHeight="1">
      <c r="A849" s="70"/>
      <c r="B849" s="6"/>
      <c r="C849" s="1272"/>
      <c r="D849" s="51"/>
      <c r="E849" s="1230"/>
      <c r="F849" s="524"/>
      <c r="G849" s="524"/>
      <c r="H849" s="520"/>
      <c r="I849" s="6"/>
      <c r="J849" s="6"/>
      <c r="K849" s="6"/>
      <c r="L849" s="6"/>
      <c r="M849" s="6"/>
      <c r="N849" s="6"/>
      <c r="O849" s="50"/>
      <c r="P849" s="50"/>
      <c r="Q849" s="50"/>
      <c r="R849" s="50"/>
      <c r="S849" s="50"/>
      <c r="T849" s="50"/>
      <c r="U849" s="50"/>
      <c r="V849" s="50"/>
      <c r="W849" s="50"/>
      <c r="X849" s="50"/>
      <c r="Y849" s="50"/>
      <c r="Z849" s="50"/>
    </row>
    <row r="850" spans="1:26" ht="15.75" customHeight="1">
      <c r="A850" s="70"/>
      <c r="B850" s="6"/>
      <c r="C850" s="1272"/>
      <c r="D850" s="51"/>
      <c r="E850" s="1230"/>
      <c r="F850" s="524"/>
      <c r="G850" s="524"/>
      <c r="H850" s="520"/>
      <c r="I850" s="6"/>
      <c r="J850" s="6"/>
      <c r="K850" s="6"/>
      <c r="L850" s="6"/>
      <c r="M850" s="6"/>
      <c r="N850" s="6"/>
      <c r="O850" s="50"/>
      <c r="P850" s="50"/>
      <c r="Q850" s="50"/>
      <c r="R850" s="50"/>
      <c r="S850" s="50"/>
      <c r="T850" s="50"/>
      <c r="U850" s="50"/>
      <c r="V850" s="50"/>
      <c r="W850" s="50"/>
      <c r="X850" s="50"/>
      <c r="Y850" s="50"/>
      <c r="Z850" s="50"/>
    </row>
    <row r="851" spans="1:26" ht="15.75" customHeight="1">
      <c r="A851" s="70"/>
      <c r="B851" s="6"/>
      <c r="C851" s="1272"/>
      <c r="D851" s="51"/>
      <c r="E851" s="1230"/>
      <c r="F851" s="524"/>
      <c r="G851" s="524"/>
      <c r="H851" s="520"/>
      <c r="I851" s="6"/>
      <c r="J851" s="6"/>
      <c r="K851" s="6"/>
      <c r="L851" s="6"/>
      <c r="M851" s="6"/>
      <c r="N851" s="6"/>
      <c r="O851" s="50"/>
      <c r="P851" s="50"/>
      <c r="Q851" s="50"/>
      <c r="R851" s="50"/>
      <c r="S851" s="50"/>
      <c r="T851" s="50"/>
      <c r="U851" s="50"/>
      <c r="V851" s="50"/>
      <c r="W851" s="50"/>
      <c r="X851" s="50"/>
      <c r="Y851" s="50"/>
      <c r="Z851" s="50"/>
    </row>
    <row r="852" spans="1:26" ht="15.75" customHeight="1">
      <c r="A852" s="70"/>
      <c r="B852" s="6"/>
      <c r="C852" s="1272"/>
      <c r="D852" s="51"/>
      <c r="E852" s="1230"/>
      <c r="F852" s="524"/>
      <c r="G852" s="524"/>
      <c r="H852" s="520"/>
      <c r="I852" s="6"/>
      <c r="J852" s="6"/>
      <c r="K852" s="6"/>
      <c r="L852" s="6"/>
      <c r="M852" s="6"/>
      <c r="N852" s="6"/>
      <c r="O852" s="50"/>
      <c r="P852" s="50"/>
      <c r="Q852" s="50"/>
      <c r="R852" s="50"/>
      <c r="S852" s="50"/>
      <c r="T852" s="50"/>
      <c r="U852" s="50"/>
      <c r="V852" s="50"/>
      <c r="W852" s="50"/>
      <c r="X852" s="50"/>
      <c r="Y852" s="50"/>
      <c r="Z852" s="50"/>
    </row>
    <row r="853" spans="1:26" ht="15.75" customHeight="1">
      <c r="A853" s="70"/>
      <c r="B853" s="6"/>
      <c r="C853" s="1272"/>
      <c r="D853" s="51"/>
      <c r="E853" s="1230"/>
      <c r="F853" s="524"/>
      <c r="G853" s="524"/>
      <c r="H853" s="520"/>
      <c r="I853" s="6"/>
      <c r="J853" s="6"/>
      <c r="K853" s="6"/>
      <c r="L853" s="6"/>
      <c r="M853" s="6"/>
      <c r="N853" s="6"/>
      <c r="O853" s="50"/>
      <c r="P853" s="50"/>
      <c r="Q853" s="50"/>
      <c r="R853" s="50"/>
      <c r="S853" s="50"/>
      <c r="T853" s="50"/>
      <c r="U853" s="50"/>
      <c r="V853" s="50"/>
      <c r="W853" s="50"/>
      <c r="X853" s="50"/>
      <c r="Y853" s="50"/>
      <c r="Z853" s="50"/>
    </row>
    <row r="854" spans="1:26" ht="15.75" customHeight="1">
      <c r="A854" s="70"/>
      <c r="B854" s="6"/>
      <c r="C854" s="1272"/>
      <c r="D854" s="51"/>
      <c r="E854" s="1230"/>
      <c r="F854" s="524"/>
      <c r="G854" s="524"/>
      <c r="H854" s="520"/>
      <c r="I854" s="6"/>
      <c r="J854" s="6"/>
      <c r="K854" s="6"/>
      <c r="L854" s="6"/>
      <c r="M854" s="6"/>
      <c r="N854" s="6"/>
      <c r="O854" s="50"/>
      <c r="P854" s="50"/>
      <c r="Q854" s="50"/>
      <c r="R854" s="50"/>
      <c r="S854" s="50"/>
      <c r="T854" s="50"/>
      <c r="U854" s="50"/>
      <c r="V854" s="50"/>
      <c r="W854" s="50"/>
      <c r="X854" s="50"/>
      <c r="Y854" s="50"/>
      <c r="Z854" s="50"/>
    </row>
    <row r="855" spans="1:26" ht="15.75" customHeight="1">
      <c r="A855" s="70"/>
      <c r="B855" s="6"/>
      <c r="C855" s="1272"/>
      <c r="D855" s="51"/>
      <c r="E855" s="1230"/>
      <c r="F855" s="524"/>
      <c r="G855" s="524"/>
      <c r="H855" s="520"/>
      <c r="I855" s="6"/>
      <c r="J855" s="6"/>
      <c r="K855" s="6"/>
      <c r="L855" s="6"/>
      <c r="M855" s="6"/>
      <c r="N855" s="6"/>
      <c r="O855" s="50"/>
      <c r="P855" s="50"/>
      <c r="Q855" s="50"/>
      <c r="R855" s="50"/>
      <c r="S855" s="50"/>
      <c r="T855" s="50"/>
      <c r="U855" s="50"/>
      <c r="V855" s="50"/>
      <c r="W855" s="50"/>
      <c r="X855" s="50"/>
      <c r="Y855" s="50"/>
      <c r="Z855" s="50"/>
    </row>
    <row r="856" spans="1:26" ht="15.75" customHeight="1">
      <c r="A856" s="70"/>
      <c r="B856" s="6"/>
      <c r="C856" s="1272"/>
      <c r="D856" s="51"/>
      <c r="E856" s="1230"/>
      <c r="F856" s="524"/>
      <c r="G856" s="524"/>
      <c r="H856" s="520"/>
      <c r="I856" s="6"/>
      <c r="J856" s="6"/>
      <c r="K856" s="6"/>
      <c r="L856" s="6"/>
      <c r="M856" s="6"/>
      <c r="N856" s="6"/>
      <c r="O856" s="50"/>
      <c r="P856" s="50"/>
      <c r="Q856" s="50"/>
      <c r="R856" s="50"/>
      <c r="S856" s="50"/>
      <c r="T856" s="50"/>
      <c r="U856" s="50"/>
      <c r="V856" s="50"/>
      <c r="W856" s="50"/>
      <c r="X856" s="50"/>
      <c r="Y856" s="50"/>
      <c r="Z856" s="50"/>
    </row>
    <row r="857" spans="1:26" ht="15.75" customHeight="1">
      <c r="A857" s="70"/>
      <c r="B857" s="6"/>
      <c r="C857" s="1272"/>
      <c r="D857" s="51"/>
      <c r="E857" s="1230"/>
      <c r="F857" s="524"/>
      <c r="G857" s="524"/>
      <c r="H857" s="520"/>
      <c r="I857" s="6"/>
      <c r="J857" s="6"/>
      <c r="K857" s="6"/>
      <c r="L857" s="6"/>
      <c r="M857" s="6"/>
      <c r="N857" s="6"/>
      <c r="O857" s="50"/>
      <c r="P857" s="50"/>
      <c r="Q857" s="50"/>
      <c r="R857" s="50"/>
      <c r="S857" s="50"/>
      <c r="T857" s="50"/>
      <c r="U857" s="50"/>
      <c r="V857" s="50"/>
      <c r="W857" s="50"/>
      <c r="X857" s="50"/>
      <c r="Y857" s="50"/>
      <c r="Z857" s="50"/>
    </row>
    <row r="858" spans="1:26" ht="15.75" customHeight="1">
      <c r="A858" s="70"/>
      <c r="B858" s="6"/>
      <c r="C858" s="1272"/>
      <c r="D858" s="51"/>
      <c r="E858" s="1230"/>
      <c r="F858" s="524"/>
      <c r="G858" s="524"/>
      <c r="H858" s="520"/>
      <c r="I858" s="6"/>
      <c r="J858" s="6"/>
      <c r="K858" s="6"/>
      <c r="L858" s="6"/>
      <c r="M858" s="6"/>
      <c r="N858" s="6"/>
      <c r="O858" s="50"/>
      <c r="P858" s="50"/>
      <c r="Q858" s="50"/>
      <c r="R858" s="50"/>
      <c r="S858" s="50"/>
      <c r="T858" s="50"/>
      <c r="U858" s="50"/>
      <c r="V858" s="50"/>
      <c r="W858" s="50"/>
      <c r="X858" s="50"/>
      <c r="Y858" s="50"/>
      <c r="Z858" s="50"/>
    </row>
    <row r="859" spans="1:26" ht="15.75" customHeight="1">
      <c r="A859" s="70"/>
      <c r="B859" s="6"/>
      <c r="C859" s="1272"/>
      <c r="D859" s="51"/>
      <c r="E859" s="1230"/>
      <c r="F859" s="524"/>
      <c r="G859" s="524"/>
      <c r="H859" s="520"/>
      <c r="I859" s="6"/>
      <c r="J859" s="6"/>
      <c r="K859" s="6"/>
      <c r="L859" s="6"/>
      <c r="M859" s="6"/>
      <c r="N859" s="6"/>
      <c r="O859" s="50"/>
      <c r="P859" s="50"/>
      <c r="Q859" s="50"/>
      <c r="R859" s="50"/>
      <c r="S859" s="50"/>
      <c r="T859" s="50"/>
      <c r="U859" s="50"/>
      <c r="V859" s="50"/>
      <c r="W859" s="50"/>
      <c r="X859" s="50"/>
      <c r="Y859" s="50"/>
      <c r="Z859" s="50"/>
    </row>
    <row r="860" spans="1:26" ht="15.75" customHeight="1">
      <c r="A860" s="70"/>
      <c r="B860" s="6"/>
      <c r="C860" s="1272"/>
      <c r="D860" s="51"/>
      <c r="E860" s="1230"/>
      <c r="F860" s="524"/>
      <c r="G860" s="524"/>
      <c r="H860" s="520"/>
      <c r="I860" s="6"/>
      <c r="J860" s="6"/>
      <c r="K860" s="6"/>
      <c r="L860" s="6"/>
      <c r="M860" s="6"/>
      <c r="N860" s="6"/>
      <c r="O860" s="50"/>
      <c r="P860" s="50"/>
      <c r="Q860" s="50"/>
      <c r="R860" s="50"/>
      <c r="S860" s="50"/>
      <c r="T860" s="50"/>
      <c r="U860" s="50"/>
      <c r="V860" s="50"/>
      <c r="W860" s="50"/>
      <c r="X860" s="50"/>
      <c r="Y860" s="50"/>
      <c r="Z860" s="50"/>
    </row>
    <row r="861" spans="1:26" ht="15.75" customHeight="1">
      <c r="A861" s="70"/>
      <c r="B861" s="6"/>
      <c r="C861" s="1272"/>
      <c r="D861" s="51"/>
      <c r="E861" s="1230"/>
      <c r="F861" s="524"/>
      <c r="G861" s="524"/>
      <c r="H861" s="520"/>
      <c r="I861" s="6"/>
      <c r="J861" s="6"/>
      <c r="K861" s="6"/>
      <c r="L861" s="6"/>
      <c r="M861" s="6"/>
      <c r="N861" s="6"/>
      <c r="O861" s="50"/>
      <c r="P861" s="50"/>
      <c r="Q861" s="50"/>
      <c r="R861" s="50"/>
      <c r="S861" s="50"/>
      <c r="T861" s="50"/>
      <c r="U861" s="50"/>
      <c r="V861" s="50"/>
      <c r="W861" s="50"/>
      <c r="X861" s="50"/>
      <c r="Y861" s="50"/>
      <c r="Z861" s="50"/>
    </row>
    <row r="862" spans="1:26" ht="15.75" customHeight="1">
      <c r="A862" s="70"/>
      <c r="B862" s="6"/>
      <c r="C862" s="1272"/>
      <c r="D862" s="51"/>
      <c r="E862" s="1230"/>
      <c r="F862" s="524"/>
      <c r="G862" s="524"/>
      <c r="H862" s="520"/>
      <c r="I862" s="6"/>
      <c r="J862" s="6"/>
      <c r="K862" s="6"/>
      <c r="L862" s="6"/>
      <c r="M862" s="6"/>
      <c r="N862" s="6"/>
      <c r="O862" s="50"/>
      <c r="P862" s="50"/>
      <c r="Q862" s="50"/>
      <c r="R862" s="50"/>
      <c r="S862" s="50"/>
      <c r="T862" s="50"/>
      <c r="U862" s="50"/>
      <c r="V862" s="50"/>
      <c r="W862" s="50"/>
      <c r="X862" s="50"/>
      <c r="Y862" s="50"/>
      <c r="Z862" s="50"/>
    </row>
    <row r="863" spans="1:26" ht="15.75" customHeight="1">
      <c r="A863" s="70"/>
      <c r="B863" s="6"/>
      <c r="C863" s="1272"/>
      <c r="D863" s="51"/>
      <c r="E863" s="1230"/>
      <c r="F863" s="524"/>
      <c r="G863" s="524"/>
      <c r="H863" s="520"/>
      <c r="I863" s="6"/>
      <c r="J863" s="6"/>
      <c r="K863" s="6"/>
      <c r="L863" s="6"/>
      <c r="M863" s="6"/>
      <c r="N863" s="6"/>
      <c r="O863" s="50"/>
      <c r="P863" s="50"/>
      <c r="Q863" s="50"/>
      <c r="R863" s="50"/>
      <c r="S863" s="50"/>
      <c r="T863" s="50"/>
      <c r="U863" s="50"/>
      <c r="V863" s="50"/>
      <c r="W863" s="50"/>
      <c r="X863" s="50"/>
      <c r="Y863" s="50"/>
      <c r="Z863" s="50"/>
    </row>
    <row r="864" spans="1:26" ht="15.75" customHeight="1">
      <c r="A864" s="70"/>
      <c r="B864" s="6"/>
      <c r="C864" s="1272"/>
      <c r="D864" s="51"/>
      <c r="E864" s="1230"/>
      <c r="F864" s="524"/>
      <c r="G864" s="524"/>
      <c r="H864" s="520"/>
      <c r="I864" s="6"/>
      <c r="J864" s="6"/>
      <c r="K864" s="6"/>
      <c r="L864" s="6"/>
      <c r="M864" s="6"/>
      <c r="N864" s="6"/>
      <c r="O864" s="50"/>
      <c r="P864" s="50"/>
      <c r="Q864" s="50"/>
      <c r="R864" s="50"/>
      <c r="S864" s="50"/>
      <c r="T864" s="50"/>
      <c r="U864" s="50"/>
      <c r="V864" s="50"/>
      <c r="W864" s="50"/>
      <c r="X864" s="50"/>
      <c r="Y864" s="50"/>
      <c r="Z864" s="50"/>
    </row>
    <row r="865" spans="1:26" ht="15.75" customHeight="1">
      <c r="A865" s="70"/>
      <c r="B865" s="6"/>
      <c r="C865" s="1272"/>
      <c r="D865" s="51"/>
      <c r="E865" s="1230"/>
      <c r="F865" s="524"/>
      <c r="G865" s="524"/>
      <c r="H865" s="520"/>
      <c r="I865" s="6"/>
      <c r="J865" s="6"/>
      <c r="K865" s="6"/>
      <c r="L865" s="6"/>
      <c r="M865" s="6"/>
      <c r="N865" s="6"/>
      <c r="O865" s="50"/>
      <c r="P865" s="50"/>
      <c r="Q865" s="50"/>
      <c r="R865" s="50"/>
      <c r="S865" s="50"/>
      <c r="T865" s="50"/>
      <c r="U865" s="50"/>
      <c r="V865" s="50"/>
      <c r="W865" s="50"/>
      <c r="X865" s="50"/>
      <c r="Y865" s="50"/>
      <c r="Z865" s="50"/>
    </row>
    <row r="866" spans="1:26" ht="15.75" customHeight="1">
      <c r="A866" s="70"/>
      <c r="B866" s="6"/>
      <c r="C866" s="1272"/>
      <c r="D866" s="51"/>
      <c r="E866" s="1230"/>
      <c r="F866" s="524"/>
      <c r="G866" s="524"/>
      <c r="H866" s="520"/>
      <c r="I866" s="6"/>
      <c r="J866" s="6"/>
      <c r="K866" s="6"/>
      <c r="L866" s="6"/>
      <c r="M866" s="6"/>
      <c r="N866" s="6"/>
      <c r="O866" s="50"/>
      <c r="P866" s="50"/>
      <c r="Q866" s="50"/>
      <c r="R866" s="50"/>
      <c r="S866" s="50"/>
      <c r="T866" s="50"/>
      <c r="U866" s="50"/>
      <c r="V866" s="50"/>
      <c r="W866" s="50"/>
      <c r="X866" s="50"/>
      <c r="Y866" s="50"/>
      <c r="Z866" s="50"/>
    </row>
    <row r="867" spans="1:26" ht="15.75" customHeight="1">
      <c r="A867" s="70"/>
      <c r="B867" s="6"/>
      <c r="C867" s="1272"/>
      <c r="D867" s="51"/>
      <c r="E867" s="1230"/>
      <c r="F867" s="524"/>
      <c r="G867" s="524"/>
      <c r="H867" s="520"/>
      <c r="I867" s="6"/>
      <c r="J867" s="6"/>
      <c r="K867" s="6"/>
      <c r="L867" s="6"/>
      <c r="M867" s="6"/>
      <c r="N867" s="6"/>
      <c r="O867" s="50"/>
      <c r="P867" s="50"/>
      <c r="Q867" s="50"/>
      <c r="R867" s="50"/>
      <c r="S867" s="50"/>
      <c r="T867" s="50"/>
      <c r="U867" s="50"/>
      <c r="V867" s="50"/>
      <c r="W867" s="50"/>
      <c r="X867" s="50"/>
      <c r="Y867" s="50"/>
      <c r="Z867" s="50"/>
    </row>
    <row r="868" spans="1:26" ht="15.75" customHeight="1">
      <c r="A868" s="70"/>
      <c r="B868" s="6"/>
      <c r="C868" s="1272"/>
      <c r="D868" s="51"/>
      <c r="E868" s="1230"/>
      <c r="F868" s="524"/>
      <c r="G868" s="524"/>
      <c r="H868" s="520"/>
      <c r="I868" s="6"/>
      <c r="J868" s="6"/>
      <c r="K868" s="6"/>
      <c r="L868" s="6"/>
      <c r="M868" s="6"/>
      <c r="N868" s="6"/>
      <c r="O868" s="50"/>
      <c r="P868" s="50"/>
      <c r="Q868" s="50"/>
      <c r="R868" s="50"/>
      <c r="S868" s="50"/>
      <c r="T868" s="50"/>
      <c r="U868" s="50"/>
      <c r="V868" s="50"/>
      <c r="W868" s="50"/>
      <c r="X868" s="50"/>
      <c r="Y868" s="50"/>
      <c r="Z868" s="50"/>
    </row>
    <row r="869" spans="1:26" ht="15.75" customHeight="1">
      <c r="A869" s="70"/>
      <c r="B869" s="6"/>
      <c r="C869" s="1272"/>
      <c r="D869" s="51"/>
      <c r="E869" s="1230"/>
      <c r="F869" s="524"/>
      <c r="G869" s="524"/>
      <c r="H869" s="520"/>
      <c r="I869" s="6"/>
      <c r="J869" s="6"/>
      <c r="K869" s="6"/>
      <c r="L869" s="6"/>
      <c r="M869" s="6"/>
      <c r="N869" s="6"/>
      <c r="O869" s="50"/>
      <c r="P869" s="50"/>
      <c r="Q869" s="50"/>
      <c r="R869" s="50"/>
      <c r="S869" s="50"/>
      <c r="T869" s="50"/>
      <c r="U869" s="50"/>
      <c r="V869" s="50"/>
      <c r="W869" s="50"/>
      <c r="X869" s="50"/>
      <c r="Y869" s="50"/>
      <c r="Z869" s="50"/>
    </row>
    <row r="870" spans="1:26" ht="15.75" customHeight="1">
      <c r="A870" s="70"/>
      <c r="B870" s="6"/>
      <c r="C870" s="1272"/>
      <c r="D870" s="51"/>
      <c r="E870" s="1230"/>
      <c r="F870" s="524"/>
      <c r="G870" s="524"/>
      <c r="H870" s="520"/>
      <c r="I870" s="6"/>
      <c r="J870" s="6"/>
      <c r="K870" s="6"/>
      <c r="L870" s="6"/>
      <c r="M870" s="6"/>
      <c r="N870" s="6"/>
      <c r="O870" s="50"/>
      <c r="P870" s="50"/>
      <c r="Q870" s="50"/>
      <c r="R870" s="50"/>
      <c r="S870" s="50"/>
      <c r="T870" s="50"/>
      <c r="U870" s="50"/>
      <c r="V870" s="50"/>
      <c r="W870" s="50"/>
      <c r="X870" s="50"/>
      <c r="Y870" s="50"/>
      <c r="Z870" s="50"/>
    </row>
    <row r="871" spans="1:26" ht="15.75" customHeight="1">
      <c r="A871" s="70"/>
      <c r="B871" s="6"/>
      <c r="C871" s="1272"/>
      <c r="D871" s="51"/>
      <c r="E871" s="1230"/>
      <c r="F871" s="524"/>
      <c r="G871" s="524"/>
      <c r="H871" s="520"/>
      <c r="I871" s="6"/>
      <c r="J871" s="6"/>
      <c r="K871" s="6"/>
      <c r="L871" s="6"/>
      <c r="M871" s="6"/>
      <c r="N871" s="6"/>
      <c r="O871" s="50"/>
      <c r="P871" s="50"/>
      <c r="Q871" s="50"/>
      <c r="R871" s="50"/>
      <c r="S871" s="50"/>
      <c r="T871" s="50"/>
      <c r="U871" s="50"/>
      <c r="V871" s="50"/>
      <c r="W871" s="50"/>
      <c r="X871" s="50"/>
      <c r="Y871" s="50"/>
      <c r="Z871" s="50"/>
    </row>
    <row r="872" spans="1:26" ht="15.75" customHeight="1">
      <c r="A872" s="70"/>
      <c r="B872" s="6"/>
      <c r="C872" s="1272"/>
      <c r="D872" s="51"/>
      <c r="E872" s="1230"/>
      <c r="F872" s="524"/>
      <c r="G872" s="524"/>
      <c r="H872" s="520"/>
      <c r="I872" s="6"/>
      <c r="J872" s="6"/>
      <c r="K872" s="6"/>
      <c r="L872" s="6"/>
      <c r="M872" s="6"/>
      <c r="N872" s="6"/>
      <c r="O872" s="50"/>
      <c r="P872" s="50"/>
      <c r="Q872" s="50"/>
      <c r="R872" s="50"/>
      <c r="S872" s="50"/>
      <c r="T872" s="50"/>
      <c r="U872" s="50"/>
      <c r="V872" s="50"/>
      <c r="W872" s="50"/>
      <c r="X872" s="50"/>
      <c r="Y872" s="50"/>
      <c r="Z872" s="50"/>
    </row>
    <row r="873" spans="1:26" ht="15.75" customHeight="1">
      <c r="A873" s="70"/>
      <c r="B873" s="6"/>
      <c r="C873" s="1272"/>
      <c r="D873" s="51"/>
      <c r="E873" s="1230"/>
      <c r="F873" s="524"/>
      <c r="G873" s="524"/>
      <c r="H873" s="520"/>
      <c r="I873" s="6"/>
      <c r="J873" s="6"/>
      <c r="K873" s="6"/>
      <c r="L873" s="6"/>
      <c r="M873" s="6"/>
      <c r="N873" s="6"/>
      <c r="O873" s="50"/>
      <c r="P873" s="50"/>
      <c r="Q873" s="50"/>
      <c r="R873" s="50"/>
      <c r="S873" s="50"/>
      <c r="T873" s="50"/>
      <c r="U873" s="50"/>
      <c r="V873" s="50"/>
      <c r="W873" s="50"/>
      <c r="X873" s="50"/>
      <c r="Y873" s="50"/>
      <c r="Z873" s="50"/>
    </row>
    <row r="874" spans="1:26" ht="15.75" customHeight="1">
      <c r="A874" s="70"/>
      <c r="B874" s="6"/>
      <c r="C874" s="1272"/>
      <c r="D874" s="51"/>
      <c r="E874" s="1230"/>
      <c r="F874" s="524"/>
      <c r="G874" s="524"/>
      <c r="H874" s="520"/>
      <c r="I874" s="6"/>
      <c r="J874" s="6"/>
      <c r="K874" s="6"/>
      <c r="L874" s="6"/>
      <c r="M874" s="6"/>
      <c r="N874" s="6"/>
      <c r="O874" s="50"/>
      <c r="P874" s="50"/>
      <c r="Q874" s="50"/>
      <c r="R874" s="50"/>
      <c r="S874" s="50"/>
      <c r="T874" s="50"/>
      <c r="U874" s="50"/>
      <c r="V874" s="50"/>
      <c r="W874" s="50"/>
      <c r="X874" s="50"/>
      <c r="Y874" s="50"/>
      <c r="Z874" s="50"/>
    </row>
    <row r="875" spans="1:26" ht="15.75" customHeight="1">
      <c r="A875" s="70"/>
      <c r="B875" s="6"/>
      <c r="C875" s="1272"/>
      <c r="D875" s="51"/>
      <c r="E875" s="1230"/>
      <c r="F875" s="524"/>
      <c r="G875" s="524"/>
      <c r="H875" s="520"/>
      <c r="I875" s="6"/>
      <c r="J875" s="6"/>
      <c r="K875" s="6"/>
      <c r="L875" s="6"/>
      <c r="M875" s="6"/>
      <c r="N875" s="6"/>
      <c r="O875" s="50"/>
      <c r="P875" s="50"/>
      <c r="Q875" s="50"/>
      <c r="R875" s="50"/>
      <c r="S875" s="50"/>
      <c r="T875" s="50"/>
      <c r="U875" s="50"/>
      <c r="V875" s="50"/>
      <c r="W875" s="50"/>
      <c r="X875" s="50"/>
      <c r="Y875" s="50"/>
      <c r="Z875" s="50"/>
    </row>
    <row r="876" spans="1:26" ht="15.75" customHeight="1">
      <c r="A876" s="70"/>
      <c r="B876" s="6"/>
      <c r="C876" s="1272"/>
      <c r="D876" s="51"/>
      <c r="E876" s="1230"/>
      <c r="F876" s="524"/>
      <c r="G876" s="524"/>
      <c r="H876" s="520"/>
      <c r="I876" s="6"/>
      <c r="J876" s="6"/>
      <c r="K876" s="6"/>
      <c r="L876" s="6"/>
      <c r="M876" s="6"/>
      <c r="N876" s="6"/>
      <c r="O876" s="50"/>
      <c r="P876" s="50"/>
      <c r="Q876" s="50"/>
      <c r="R876" s="50"/>
      <c r="S876" s="50"/>
      <c r="T876" s="50"/>
      <c r="U876" s="50"/>
      <c r="V876" s="50"/>
      <c r="W876" s="50"/>
      <c r="X876" s="50"/>
      <c r="Y876" s="50"/>
      <c r="Z876" s="50"/>
    </row>
    <row r="877" spans="1:26" ht="15.75" customHeight="1">
      <c r="A877" s="70"/>
      <c r="B877" s="6"/>
      <c r="C877" s="1272"/>
      <c r="D877" s="51"/>
      <c r="E877" s="1230"/>
      <c r="F877" s="524"/>
      <c r="G877" s="524"/>
      <c r="H877" s="520"/>
      <c r="I877" s="6"/>
      <c r="J877" s="6"/>
      <c r="K877" s="6"/>
      <c r="L877" s="6"/>
      <c r="M877" s="6"/>
      <c r="N877" s="6"/>
      <c r="O877" s="50"/>
      <c r="P877" s="50"/>
      <c r="Q877" s="50"/>
      <c r="R877" s="50"/>
      <c r="S877" s="50"/>
      <c r="T877" s="50"/>
      <c r="U877" s="50"/>
      <c r="V877" s="50"/>
      <c r="W877" s="50"/>
      <c r="X877" s="50"/>
      <c r="Y877" s="50"/>
      <c r="Z877" s="50"/>
    </row>
    <row r="878" spans="1:26" ht="15.75" customHeight="1">
      <c r="A878" s="70"/>
      <c r="B878" s="6"/>
      <c r="C878" s="1272"/>
      <c r="D878" s="51"/>
      <c r="E878" s="1230"/>
      <c r="F878" s="524"/>
      <c r="G878" s="524"/>
      <c r="H878" s="520"/>
      <c r="I878" s="6"/>
      <c r="J878" s="6"/>
      <c r="K878" s="6"/>
      <c r="L878" s="6"/>
      <c r="M878" s="6"/>
      <c r="N878" s="6"/>
      <c r="O878" s="50"/>
      <c r="P878" s="50"/>
      <c r="Q878" s="50"/>
      <c r="R878" s="50"/>
      <c r="S878" s="50"/>
      <c r="T878" s="50"/>
      <c r="U878" s="50"/>
      <c r="V878" s="50"/>
      <c r="W878" s="50"/>
      <c r="X878" s="50"/>
      <c r="Y878" s="50"/>
      <c r="Z878" s="50"/>
    </row>
    <row r="879" spans="1:26" ht="15.75" customHeight="1">
      <c r="A879" s="70"/>
      <c r="B879" s="6"/>
      <c r="C879" s="1272"/>
      <c r="D879" s="51"/>
      <c r="E879" s="1230"/>
      <c r="F879" s="524"/>
      <c r="G879" s="524"/>
      <c r="H879" s="520"/>
      <c r="I879" s="6"/>
      <c r="J879" s="6"/>
      <c r="K879" s="6"/>
      <c r="L879" s="6"/>
      <c r="M879" s="6"/>
      <c r="N879" s="6"/>
      <c r="O879" s="50"/>
      <c r="P879" s="50"/>
      <c r="Q879" s="50"/>
      <c r="R879" s="50"/>
      <c r="S879" s="50"/>
      <c r="T879" s="50"/>
      <c r="U879" s="50"/>
      <c r="V879" s="50"/>
      <c r="W879" s="50"/>
      <c r="X879" s="50"/>
      <c r="Y879" s="50"/>
      <c r="Z879" s="50"/>
    </row>
    <row r="880" spans="1:26" ht="15.75" customHeight="1">
      <c r="A880" s="70"/>
      <c r="B880" s="6"/>
      <c r="C880" s="1272"/>
      <c r="D880" s="51"/>
      <c r="E880" s="1230"/>
      <c r="F880" s="524"/>
      <c r="G880" s="524"/>
      <c r="H880" s="520"/>
      <c r="I880" s="6"/>
      <c r="J880" s="6"/>
      <c r="K880" s="6"/>
      <c r="L880" s="6"/>
      <c r="M880" s="6"/>
      <c r="N880" s="6"/>
      <c r="O880" s="50"/>
      <c r="P880" s="50"/>
      <c r="Q880" s="50"/>
      <c r="R880" s="50"/>
      <c r="S880" s="50"/>
      <c r="T880" s="50"/>
      <c r="U880" s="50"/>
      <c r="V880" s="50"/>
      <c r="W880" s="50"/>
      <c r="X880" s="50"/>
      <c r="Y880" s="50"/>
      <c r="Z880" s="50"/>
    </row>
    <row r="881" spans="1:26" ht="15.75" customHeight="1">
      <c r="A881" s="70"/>
      <c r="B881" s="6"/>
      <c r="C881" s="1272"/>
      <c r="D881" s="51"/>
      <c r="E881" s="1230"/>
      <c r="F881" s="524"/>
      <c r="G881" s="524"/>
      <c r="H881" s="520"/>
      <c r="I881" s="6"/>
      <c r="J881" s="6"/>
      <c r="K881" s="6"/>
      <c r="L881" s="6"/>
      <c r="M881" s="6"/>
      <c r="N881" s="6"/>
      <c r="O881" s="50"/>
      <c r="P881" s="50"/>
      <c r="Q881" s="50"/>
      <c r="R881" s="50"/>
      <c r="S881" s="50"/>
      <c r="T881" s="50"/>
      <c r="U881" s="50"/>
      <c r="V881" s="50"/>
      <c r="W881" s="50"/>
      <c r="X881" s="50"/>
      <c r="Y881" s="50"/>
      <c r="Z881" s="50"/>
    </row>
    <row r="882" spans="1:26" ht="15.75" customHeight="1">
      <c r="A882" s="70"/>
      <c r="B882" s="6"/>
      <c r="C882" s="1272"/>
      <c r="D882" s="51"/>
      <c r="E882" s="1230"/>
      <c r="F882" s="524"/>
      <c r="G882" s="524"/>
      <c r="H882" s="520"/>
      <c r="I882" s="6"/>
      <c r="J882" s="6"/>
      <c r="K882" s="6"/>
      <c r="L882" s="6"/>
      <c r="M882" s="6"/>
      <c r="N882" s="6"/>
      <c r="O882" s="50"/>
      <c r="P882" s="50"/>
      <c r="Q882" s="50"/>
      <c r="R882" s="50"/>
      <c r="S882" s="50"/>
      <c r="T882" s="50"/>
      <c r="U882" s="50"/>
      <c r="V882" s="50"/>
      <c r="W882" s="50"/>
      <c r="X882" s="50"/>
      <c r="Y882" s="50"/>
      <c r="Z882" s="50"/>
    </row>
    <row r="883" spans="1:26" ht="15.75" customHeight="1">
      <c r="A883" s="70"/>
      <c r="B883" s="6"/>
      <c r="C883" s="1272"/>
      <c r="D883" s="51"/>
      <c r="E883" s="1230"/>
      <c r="F883" s="524"/>
      <c r="G883" s="524"/>
      <c r="H883" s="520"/>
      <c r="I883" s="6"/>
      <c r="J883" s="6"/>
      <c r="K883" s="6"/>
      <c r="L883" s="6"/>
      <c r="M883" s="6"/>
      <c r="N883" s="6"/>
      <c r="O883" s="50"/>
      <c r="P883" s="50"/>
      <c r="Q883" s="50"/>
      <c r="R883" s="50"/>
      <c r="S883" s="50"/>
      <c r="T883" s="50"/>
      <c r="U883" s="50"/>
      <c r="V883" s="50"/>
      <c r="W883" s="50"/>
      <c r="X883" s="50"/>
      <c r="Y883" s="50"/>
      <c r="Z883" s="50"/>
    </row>
    <row r="884" spans="1:26" ht="15.75" customHeight="1">
      <c r="A884" s="70"/>
      <c r="B884" s="6"/>
      <c r="C884" s="1272"/>
      <c r="D884" s="51"/>
      <c r="E884" s="1230"/>
      <c r="F884" s="524"/>
      <c r="G884" s="524"/>
      <c r="H884" s="520"/>
      <c r="I884" s="6"/>
      <c r="J884" s="6"/>
      <c r="K884" s="6"/>
      <c r="L884" s="6"/>
      <c r="M884" s="6"/>
      <c r="N884" s="6"/>
      <c r="O884" s="50"/>
      <c r="P884" s="50"/>
      <c r="Q884" s="50"/>
      <c r="R884" s="50"/>
      <c r="S884" s="50"/>
      <c r="T884" s="50"/>
      <c r="U884" s="50"/>
      <c r="V884" s="50"/>
      <c r="W884" s="50"/>
      <c r="X884" s="50"/>
      <c r="Y884" s="50"/>
      <c r="Z884" s="50"/>
    </row>
    <row r="885" spans="1:26" ht="15.75" customHeight="1">
      <c r="A885" s="70"/>
      <c r="B885" s="6"/>
      <c r="C885" s="1272"/>
      <c r="D885" s="51"/>
      <c r="E885" s="1230"/>
      <c r="F885" s="524"/>
      <c r="G885" s="524"/>
      <c r="H885" s="520"/>
      <c r="I885" s="6"/>
      <c r="J885" s="6"/>
      <c r="K885" s="6"/>
      <c r="L885" s="6"/>
      <c r="M885" s="6"/>
      <c r="N885" s="6"/>
      <c r="O885" s="50"/>
      <c r="P885" s="50"/>
      <c r="Q885" s="50"/>
      <c r="R885" s="50"/>
      <c r="S885" s="50"/>
      <c r="T885" s="50"/>
      <c r="U885" s="50"/>
      <c r="V885" s="50"/>
      <c r="W885" s="50"/>
      <c r="X885" s="50"/>
      <c r="Y885" s="50"/>
      <c r="Z885" s="50"/>
    </row>
    <row r="886" spans="1:26" ht="15.75" customHeight="1">
      <c r="A886" s="70"/>
      <c r="B886" s="6"/>
      <c r="C886" s="1272"/>
      <c r="D886" s="51"/>
      <c r="E886" s="1230"/>
      <c r="F886" s="524"/>
      <c r="G886" s="524"/>
      <c r="H886" s="520"/>
      <c r="I886" s="6"/>
      <c r="J886" s="6"/>
      <c r="K886" s="6"/>
      <c r="L886" s="6"/>
      <c r="M886" s="6"/>
      <c r="N886" s="6"/>
      <c r="O886" s="50"/>
      <c r="P886" s="50"/>
      <c r="Q886" s="50"/>
      <c r="R886" s="50"/>
      <c r="S886" s="50"/>
      <c r="T886" s="50"/>
      <c r="U886" s="50"/>
      <c r="V886" s="50"/>
      <c r="W886" s="50"/>
      <c r="X886" s="50"/>
      <c r="Y886" s="50"/>
      <c r="Z886" s="50"/>
    </row>
    <row r="887" spans="1:26" ht="15.75" customHeight="1">
      <c r="A887" s="70"/>
      <c r="B887" s="6"/>
      <c r="C887" s="1272"/>
      <c r="D887" s="51"/>
      <c r="E887" s="1230"/>
      <c r="F887" s="524"/>
      <c r="G887" s="524"/>
      <c r="H887" s="520"/>
      <c r="I887" s="6"/>
      <c r="J887" s="6"/>
      <c r="K887" s="6"/>
      <c r="L887" s="6"/>
      <c r="M887" s="6"/>
      <c r="N887" s="6"/>
      <c r="O887" s="50"/>
      <c r="P887" s="50"/>
      <c r="Q887" s="50"/>
      <c r="R887" s="50"/>
      <c r="S887" s="50"/>
      <c r="T887" s="50"/>
      <c r="U887" s="50"/>
      <c r="V887" s="50"/>
      <c r="W887" s="50"/>
      <c r="X887" s="50"/>
      <c r="Y887" s="50"/>
      <c r="Z887" s="50"/>
    </row>
    <row r="888" spans="1:26" ht="15.75" customHeight="1">
      <c r="A888" s="70"/>
      <c r="B888" s="6"/>
      <c r="C888" s="1272"/>
      <c r="D888" s="51"/>
      <c r="E888" s="1230"/>
      <c r="F888" s="524"/>
      <c r="G888" s="524"/>
      <c r="H888" s="520"/>
      <c r="I888" s="6"/>
      <c r="J888" s="6"/>
      <c r="K888" s="6"/>
      <c r="L888" s="6"/>
      <c r="M888" s="6"/>
      <c r="N888" s="6"/>
      <c r="O888" s="50"/>
      <c r="P888" s="50"/>
      <c r="Q888" s="50"/>
      <c r="R888" s="50"/>
      <c r="S888" s="50"/>
      <c r="T888" s="50"/>
      <c r="U888" s="50"/>
      <c r="V888" s="50"/>
      <c r="W888" s="50"/>
      <c r="X888" s="50"/>
      <c r="Y888" s="50"/>
      <c r="Z888" s="50"/>
    </row>
    <row r="889" spans="1:26" ht="15.75" customHeight="1">
      <c r="A889" s="70"/>
      <c r="B889" s="6"/>
      <c r="C889" s="1272"/>
      <c r="D889" s="51"/>
      <c r="E889" s="1230"/>
      <c r="F889" s="524"/>
      <c r="G889" s="524"/>
      <c r="H889" s="520"/>
      <c r="I889" s="6"/>
      <c r="J889" s="6"/>
      <c r="K889" s="6"/>
      <c r="L889" s="6"/>
      <c r="M889" s="6"/>
      <c r="N889" s="6"/>
      <c r="O889" s="50"/>
      <c r="P889" s="50"/>
      <c r="Q889" s="50"/>
      <c r="R889" s="50"/>
      <c r="S889" s="50"/>
      <c r="T889" s="50"/>
      <c r="U889" s="50"/>
      <c r="V889" s="50"/>
      <c r="W889" s="50"/>
      <c r="X889" s="50"/>
      <c r="Y889" s="50"/>
      <c r="Z889" s="50"/>
    </row>
    <row r="890" spans="1:26" ht="15.75" customHeight="1">
      <c r="A890" s="70"/>
      <c r="B890" s="6"/>
      <c r="C890" s="1272"/>
      <c r="D890" s="51"/>
      <c r="E890" s="1230"/>
      <c r="F890" s="524"/>
      <c r="G890" s="524"/>
      <c r="H890" s="520"/>
      <c r="I890" s="6"/>
      <c r="J890" s="6"/>
      <c r="K890" s="6"/>
      <c r="L890" s="6"/>
      <c r="M890" s="6"/>
      <c r="N890" s="6"/>
      <c r="O890" s="50"/>
      <c r="P890" s="50"/>
      <c r="Q890" s="50"/>
      <c r="R890" s="50"/>
      <c r="S890" s="50"/>
      <c r="T890" s="50"/>
      <c r="U890" s="50"/>
      <c r="V890" s="50"/>
      <c r="W890" s="50"/>
      <c r="X890" s="50"/>
      <c r="Y890" s="50"/>
      <c r="Z890" s="50"/>
    </row>
    <row r="891" spans="1:26" ht="15.75" customHeight="1">
      <c r="A891" s="70"/>
      <c r="B891" s="6"/>
      <c r="C891" s="1272"/>
      <c r="D891" s="51"/>
      <c r="E891" s="1230"/>
      <c r="F891" s="524"/>
      <c r="G891" s="524"/>
      <c r="H891" s="520"/>
      <c r="I891" s="6"/>
      <c r="J891" s="6"/>
      <c r="K891" s="6"/>
      <c r="L891" s="6"/>
      <c r="M891" s="6"/>
      <c r="N891" s="6"/>
      <c r="O891" s="50"/>
      <c r="P891" s="50"/>
      <c r="Q891" s="50"/>
      <c r="R891" s="50"/>
      <c r="S891" s="50"/>
      <c r="T891" s="50"/>
      <c r="U891" s="50"/>
      <c r="V891" s="50"/>
      <c r="W891" s="50"/>
      <c r="X891" s="50"/>
      <c r="Y891" s="50"/>
      <c r="Z891" s="50"/>
    </row>
    <row r="892" spans="1:26" ht="15.75" customHeight="1">
      <c r="A892" s="70"/>
      <c r="B892" s="6"/>
      <c r="C892" s="1272"/>
      <c r="D892" s="51"/>
      <c r="E892" s="1230"/>
      <c r="F892" s="524"/>
      <c r="G892" s="524"/>
      <c r="H892" s="520"/>
      <c r="I892" s="6"/>
      <c r="J892" s="6"/>
      <c r="K892" s="6"/>
      <c r="L892" s="6"/>
      <c r="M892" s="6"/>
      <c r="N892" s="6"/>
      <c r="O892" s="50"/>
      <c r="P892" s="50"/>
      <c r="Q892" s="50"/>
      <c r="R892" s="50"/>
      <c r="S892" s="50"/>
      <c r="T892" s="50"/>
      <c r="U892" s="50"/>
      <c r="V892" s="50"/>
      <c r="W892" s="50"/>
      <c r="X892" s="50"/>
      <c r="Y892" s="50"/>
      <c r="Z892" s="50"/>
    </row>
    <row r="893" spans="1:26" ht="15.75" customHeight="1">
      <c r="A893" s="70"/>
      <c r="B893" s="6"/>
      <c r="C893" s="1272"/>
      <c r="D893" s="51"/>
      <c r="E893" s="1230"/>
      <c r="F893" s="524"/>
      <c r="G893" s="524"/>
      <c r="H893" s="520"/>
      <c r="I893" s="6"/>
      <c r="J893" s="6"/>
      <c r="K893" s="6"/>
      <c r="L893" s="6"/>
      <c r="M893" s="6"/>
      <c r="N893" s="6"/>
      <c r="O893" s="50"/>
      <c r="P893" s="50"/>
      <c r="Q893" s="50"/>
      <c r="R893" s="50"/>
      <c r="S893" s="50"/>
      <c r="T893" s="50"/>
      <c r="U893" s="50"/>
      <c r="V893" s="50"/>
      <c r="W893" s="50"/>
      <c r="X893" s="50"/>
      <c r="Y893" s="50"/>
      <c r="Z893" s="50"/>
    </row>
    <row r="894" spans="1:26" ht="15.75" customHeight="1">
      <c r="A894" s="70"/>
      <c r="B894" s="6"/>
      <c r="C894" s="1272"/>
      <c r="D894" s="51"/>
      <c r="E894" s="1230"/>
      <c r="F894" s="524"/>
      <c r="G894" s="524"/>
      <c r="H894" s="520"/>
      <c r="I894" s="6"/>
      <c r="J894" s="6"/>
      <c r="K894" s="6"/>
      <c r="L894" s="6"/>
      <c r="M894" s="6"/>
      <c r="N894" s="6"/>
      <c r="O894" s="50"/>
      <c r="P894" s="50"/>
      <c r="Q894" s="50"/>
      <c r="R894" s="50"/>
      <c r="S894" s="50"/>
      <c r="T894" s="50"/>
      <c r="U894" s="50"/>
      <c r="V894" s="50"/>
      <c r="W894" s="50"/>
      <c r="X894" s="50"/>
      <c r="Y894" s="50"/>
      <c r="Z894" s="50"/>
    </row>
    <row r="895" spans="1:26" ht="15.75" customHeight="1">
      <c r="A895" s="70"/>
      <c r="B895" s="6"/>
      <c r="C895" s="1272"/>
      <c r="D895" s="51"/>
      <c r="E895" s="1230"/>
      <c r="F895" s="524"/>
      <c r="G895" s="524"/>
      <c r="H895" s="520"/>
      <c r="I895" s="6"/>
      <c r="J895" s="6"/>
      <c r="K895" s="6"/>
      <c r="L895" s="6"/>
      <c r="M895" s="6"/>
      <c r="N895" s="6"/>
      <c r="O895" s="50"/>
      <c r="P895" s="50"/>
      <c r="Q895" s="50"/>
      <c r="R895" s="50"/>
      <c r="S895" s="50"/>
      <c r="T895" s="50"/>
      <c r="U895" s="50"/>
      <c r="V895" s="50"/>
      <c r="W895" s="50"/>
      <c r="X895" s="50"/>
      <c r="Y895" s="50"/>
      <c r="Z895" s="50"/>
    </row>
    <row r="896" spans="1:26" ht="15.75" customHeight="1">
      <c r="A896" s="70"/>
      <c r="B896" s="6"/>
      <c r="C896" s="1272"/>
      <c r="D896" s="51"/>
      <c r="E896" s="1230"/>
      <c r="F896" s="524"/>
      <c r="G896" s="524"/>
      <c r="H896" s="520"/>
      <c r="I896" s="6"/>
      <c r="J896" s="6"/>
      <c r="K896" s="6"/>
      <c r="L896" s="6"/>
      <c r="M896" s="6"/>
      <c r="N896" s="6"/>
      <c r="O896" s="50"/>
      <c r="P896" s="50"/>
      <c r="Q896" s="50"/>
      <c r="R896" s="50"/>
      <c r="S896" s="50"/>
      <c r="T896" s="50"/>
      <c r="U896" s="50"/>
      <c r="V896" s="50"/>
      <c r="W896" s="50"/>
      <c r="X896" s="50"/>
      <c r="Y896" s="50"/>
      <c r="Z896" s="50"/>
    </row>
    <row r="897" spans="1:26" ht="15.75" customHeight="1">
      <c r="A897" s="70"/>
      <c r="B897" s="6"/>
      <c r="C897" s="1272"/>
      <c r="D897" s="51"/>
      <c r="E897" s="1230"/>
      <c r="F897" s="524"/>
      <c r="G897" s="524"/>
      <c r="H897" s="520"/>
      <c r="I897" s="6"/>
      <c r="J897" s="6"/>
      <c r="K897" s="6"/>
      <c r="L897" s="6"/>
      <c r="M897" s="6"/>
      <c r="N897" s="6"/>
      <c r="O897" s="50"/>
      <c r="P897" s="50"/>
      <c r="Q897" s="50"/>
      <c r="R897" s="50"/>
      <c r="S897" s="50"/>
      <c r="T897" s="50"/>
      <c r="U897" s="50"/>
      <c r="V897" s="50"/>
      <c r="W897" s="50"/>
      <c r="X897" s="50"/>
      <c r="Y897" s="50"/>
      <c r="Z897" s="50"/>
    </row>
    <row r="898" spans="1:26" ht="15.75" customHeight="1">
      <c r="A898" s="70"/>
      <c r="B898" s="6"/>
      <c r="C898" s="1272"/>
      <c r="D898" s="51"/>
      <c r="E898" s="1230"/>
      <c r="F898" s="524"/>
      <c r="G898" s="524"/>
      <c r="H898" s="520"/>
      <c r="I898" s="6"/>
      <c r="J898" s="6"/>
      <c r="K898" s="6"/>
      <c r="L898" s="6"/>
      <c r="M898" s="6"/>
      <c r="N898" s="6"/>
      <c r="O898" s="50"/>
      <c r="P898" s="50"/>
      <c r="Q898" s="50"/>
      <c r="R898" s="50"/>
      <c r="S898" s="50"/>
      <c r="T898" s="50"/>
      <c r="U898" s="50"/>
      <c r="V898" s="50"/>
      <c r="W898" s="50"/>
      <c r="X898" s="50"/>
      <c r="Y898" s="50"/>
      <c r="Z898" s="50"/>
    </row>
    <row r="899" spans="1:26" ht="15.75" customHeight="1">
      <c r="A899" s="70"/>
      <c r="B899" s="6"/>
      <c r="C899" s="1272"/>
      <c r="D899" s="51"/>
      <c r="E899" s="1230"/>
      <c r="F899" s="524"/>
      <c r="G899" s="524"/>
      <c r="H899" s="520"/>
      <c r="I899" s="6"/>
      <c r="J899" s="6"/>
      <c r="K899" s="6"/>
      <c r="L899" s="6"/>
      <c r="M899" s="6"/>
      <c r="N899" s="6"/>
      <c r="O899" s="50"/>
      <c r="P899" s="50"/>
      <c r="Q899" s="50"/>
      <c r="R899" s="50"/>
      <c r="S899" s="50"/>
      <c r="T899" s="50"/>
      <c r="U899" s="50"/>
      <c r="V899" s="50"/>
      <c r="W899" s="50"/>
      <c r="X899" s="50"/>
      <c r="Y899" s="50"/>
      <c r="Z899" s="50"/>
    </row>
    <row r="900" spans="1:26" ht="15.75" customHeight="1">
      <c r="A900" s="70"/>
      <c r="B900" s="6"/>
      <c r="C900" s="1272"/>
      <c r="D900" s="51"/>
      <c r="E900" s="1230"/>
      <c r="F900" s="524"/>
      <c r="G900" s="524"/>
      <c r="H900" s="520"/>
      <c r="I900" s="6"/>
      <c r="J900" s="6"/>
      <c r="K900" s="6"/>
      <c r="L900" s="6"/>
      <c r="M900" s="6"/>
      <c r="N900" s="6"/>
      <c r="O900" s="50"/>
      <c r="P900" s="50"/>
      <c r="Q900" s="50"/>
      <c r="R900" s="50"/>
      <c r="S900" s="50"/>
      <c r="T900" s="50"/>
      <c r="U900" s="50"/>
      <c r="V900" s="50"/>
      <c r="W900" s="50"/>
      <c r="X900" s="50"/>
      <c r="Y900" s="50"/>
      <c r="Z900" s="50"/>
    </row>
    <row r="901" spans="1:26" ht="15.75" customHeight="1">
      <c r="A901" s="70"/>
      <c r="B901" s="6"/>
      <c r="C901" s="1272"/>
      <c r="D901" s="51"/>
      <c r="E901" s="1230"/>
      <c r="F901" s="524"/>
      <c r="G901" s="524"/>
      <c r="H901" s="520"/>
      <c r="I901" s="6"/>
      <c r="J901" s="6"/>
      <c r="K901" s="6"/>
      <c r="L901" s="6"/>
      <c r="M901" s="6"/>
      <c r="N901" s="6"/>
      <c r="O901" s="50"/>
      <c r="P901" s="50"/>
      <c r="Q901" s="50"/>
      <c r="R901" s="50"/>
      <c r="S901" s="50"/>
      <c r="T901" s="50"/>
      <c r="U901" s="50"/>
      <c r="V901" s="50"/>
      <c r="W901" s="50"/>
      <c r="X901" s="50"/>
      <c r="Y901" s="50"/>
      <c r="Z901" s="50"/>
    </row>
    <row r="902" spans="1:26" ht="15.75" customHeight="1">
      <c r="A902" s="70"/>
      <c r="B902" s="6"/>
      <c r="C902" s="1272"/>
      <c r="D902" s="51"/>
      <c r="E902" s="1230"/>
      <c r="F902" s="524"/>
      <c r="G902" s="524"/>
      <c r="H902" s="520"/>
      <c r="I902" s="6"/>
      <c r="J902" s="6"/>
      <c r="K902" s="6"/>
      <c r="L902" s="6"/>
      <c r="M902" s="6"/>
      <c r="N902" s="6"/>
      <c r="O902" s="50"/>
      <c r="P902" s="50"/>
      <c r="Q902" s="50"/>
      <c r="R902" s="50"/>
      <c r="S902" s="50"/>
      <c r="T902" s="50"/>
      <c r="U902" s="50"/>
      <c r="V902" s="50"/>
      <c r="W902" s="50"/>
      <c r="X902" s="50"/>
      <c r="Y902" s="50"/>
      <c r="Z902" s="50"/>
    </row>
    <row r="903" spans="1:26" ht="15.75" customHeight="1">
      <c r="A903" s="70"/>
      <c r="B903" s="6"/>
      <c r="C903" s="1272"/>
      <c r="D903" s="51"/>
      <c r="E903" s="1230"/>
      <c r="F903" s="524"/>
      <c r="G903" s="524"/>
      <c r="H903" s="520"/>
      <c r="I903" s="6"/>
      <c r="J903" s="6"/>
      <c r="K903" s="6"/>
      <c r="L903" s="6"/>
      <c r="M903" s="6"/>
      <c r="N903" s="6"/>
      <c r="O903" s="50"/>
      <c r="P903" s="50"/>
      <c r="Q903" s="50"/>
      <c r="R903" s="50"/>
      <c r="S903" s="50"/>
      <c r="T903" s="50"/>
      <c r="U903" s="50"/>
      <c r="V903" s="50"/>
      <c r="W903" s="50"/>
      <c r="X903" s="50"/>
      <c r="Y903" s="50"/>
      <c r="Z903" s="50"/>
    </row>
    <row r="904" spans="1:26" ht="15.75" customHeight="1">
      <c r="A904" s="70"/>
      <c r="B904" s="6"/>
      <c r="C904" s="1272"/>
      <c r="D904" s="51"/>
      <c r="E904" s="1230"/>
      <c r="F904" s="524"/>
      <c r="G904" s="524"/>
      <c r="H904" s="520"/>
      <c r="I904" s="6"/>
      <c r="J904" s="6"/>
      <c r="K904" s="6"/>
      <c r="L904" s="6"/>
      <c r="M904" s="6"/>
      <c r="N904" s="6"/>
      <c r="O904" s="50"/>
      <c r="P904" s="50"/>
      <c r="Q904" s="50"/>
      <c r="R904" s="50"/>
      <c r="S904" s="50"/>
      <c r="T904" s="50"/>
      <c r="U904" s="50"/>
      <c r="V904" s="50"/>
      <c r="W904" s="50"/>
      <c r="X904" s="50"/>
      <c r="Y904" s="50"/>
      <c r="Z904" s="50"/>
    </row>
    <row r="905" spans="1:26" ht="15.75" customHeight="1">
      <c r="A905" s="70"/>
      <c r="B905" s="6"/>
      <c r="C905" s="1272"/>
      <c r="D905" s="51"/>
      <c r="E905" s="1230"/>
      <c r="F905" s="524"/>
      <c r="G905" s="524"/>
      <c r="H905" s="520"/>
      <c r="I905" s="6"/>
      <c r="J905" s="6"/>
      <c r="K905" s="6"/>
      <c r="L905" s="6"/>
      <c r="M905" s="6"/>
      <c r="N905" s="6"/>
      <c r="O905" s="50"/>
      <c r="P905" s="50"/>
      <c r="Q905" s="50"/>
      <c r="R905" s="50"/>
      <c r="S905" s="50"/>
      <c r="T905" s="50"/>
      <c r="U905" s="50"/>
      <c r="V905" s="50"/>
      <c r="W905" s="50"/>
      <c r="X905" s="50"/>
      <c r="Y905" s="50"/>
      <c r="Z905" s="50"/>
    </row>
    <row r="906" spans="1:26" ht="15.75" customHeight="1">
      <c r="A906" s="70"/>
      <c r="B906" s="6"/>
      <c r="C906" s="1272"/>
      <c r="D906" s="51"/>
      <c r="E906" s="1230"/>
      <c r="F906" s="524"/>
      <c r="G906" s="524"/>
      <c r="H906" s="520"/>
      <c r="I906" s="6"/>
      <c r="J906" s="6"/>
      <c r="K906" s="6"/>
      <c r="L906" s="6"/>
      <c r="M906" s="6"/>
      <c r="N906" s="6"/>
      <c r="O906" s="50"/>
      <c r="P906" s="50"/>
      <c r="Q906" s="50"/>
      <c r="R906" s="50"/>
      <c r="S906" s="50"/>
      <c r="T906" s="50"/>
      <c r="U906" s="50"/>
      <c r="V906" s="50"/>
      <c r="W906" s="50"/>
      <c r="X906" s="50"/>
      <c r="Y906" s="50"/>
      <c r="Z906" s="50"/>
    </row>
    <row r="907" spans="1:26" ht="15.75" customHeight="1">
      <c r="A907" s="70"/>
      <c r="B907" s="6"/>
      <c r="C907" s="1272"/>
      <c r="D907" s="51"/>
      <c r="E907" s="1230"/>
      <c r="F907" s="524"/>
      <c r="G907" s="524"/>
      <c r="H907" s="520"/>
      <c r="I907" s="6"/>
      <c r="J907" s="6"/>
      <c r="K907" s="6"/>
      <c r="L907" s="6"/>
      <c r="M907" s="6"/>
      <c r="N907" s="6"/>
      <c r="O907" s="50"/>
      <c r="P907" s="50"/>
      <c r="Q907" s="50"/>
      <c r="R907" s="50"/>
      <c r="S907" s="50"/>
      <c r="T907" s="50"/>
      <c r="U907" s="50"/>
      <c r="V907" s="50"/>
      <c r="W907" s="50"/>
      <c r="X907" s="50"/>
      <c r="Y907" s="50"/>
      <c r="Z907" s="50"/>
    </row>
    <row r="908" spans="1:26" ht="15.75" customHeight="1">
      <c r="A908" s="70"/>
      <c r="B908" s="6"/>
      <c r="C908" s="1272"/>
      <c r="D908" s="51"/>
      <c r="E908" s="1230"/>
      <c r="F908" s="524"/>
      <c r="G908" s="524"/>
      <c r="H908" s="520"/>
      <c r="I908" s="6"/>
      <c r="J908" s="6"/>
      <c r="K908" s="6"/>
      <c r="L908" s="6"/>
      <c r="M908" s="6"/>
      <c r="N908" s="6"/>
      <c r="O908" s="50"/>
      <c r="P908" s="50"/>
      <c r="Q908" s="50"/>
      <c r="R908" s="50"/>
      <c r="S908" s="50"/>
      <c r="T908" s="50"/>
      <c r="U908" s="50"/>
      <c r="V908" s="50"/>
      <c r="W908" s="50"/>
      <c r="X908" s="50"/>
      <c r="Y908" s="50"/>
      <c r="Z908" s="50"/>
    </row>
    <row r="909" spans="1:26" ht="15.75" customHeight="1">
      <c r="A909" s="70"/>
      <c r="B909" s="6"/>
      <c r="C909" s="1272"/>
      <c r="D909" s="51"/>
      <c r="E909" s="1230"/>
      <c r="F909" s="524"/>
      <c r="G909" s="524"/>
      <c r="H909" s="520"/>
      <c r="I909" s="6"/>
      <c r="J909" s="6"/>
      <c r="K909" s="6"/>
      <c r="L909" s="6"/>
      <c r="M909" s="6"/>
      <c r="N909" s="6"/>
      <c r="O909" s="50"/>
      <c r="P909" s="50"/>
      <c r="Q909" s="50"/>
      <c r="R909" s="50"/>
      <c r="S909" s="50"/>
      <c r="T909" s="50"/>
      <c r="U909" s="50"/>
      <c r="V909" s="50"/>
      <c r="W909" s="50"/>
      <c r="X909" s="50"/>
      <c r="Y909" s="50"/>
      <c r="Z909" s="50"/>
    </row>
    <row r="910" spans="1:26" ht="15.75" customHeight="1">
      <c r="A910" s="70"/>
      <c r="B910" s="6"/>
      <c r="C910" s="1272"/>
      <c r="D910" s="51"/>
      <c r="E910" s="1230"/>
      <c r="F910" s="524"/>
      <c r="G910" s="524"/>
      <c r="H910" s="520"/>
      <c r="I910" s="6"/>
      <c r="J910" s="6"/>
      <c r="K910" s="6"/>
      <c r="L910" s="6"/>
      <c r="M910" s="6"/>
      <c r="N910" s="6"/>
      <c r="O910" s="50"/>
      <c r="P910" s="50"/>
      <c r="Q910" s="50"/>
      <c r="R910" s="50"/>
      <c r="S910" s="50"/>
      <c r="T910" s="50"/>
      <c r="U910" s="50"/>
      <c r="V910" s="50"/>
      <c r="W910" s="50"/>
      <c r="X910" s="50"/>
      <c r="Y910" s="50"/>
      <c r="Z910" s="50"/>
    </row>
    <row r="911" spans="1:26" ht="15.75" customHeight="1">
      <c r="A911" s="70"/>
      <c r="B911" s="6"/>
      <c r="C911" s="1272"/>
      <c r="D911" s="51"/>
      <c r="E911" s="1230"/>
      <c r="F911" s="524"/>
      <c r="G911" s="524"/>
      <c r="H911" s="520"/>
      <c r="I911" s="6"/>
      <c r="J911" s="6"/>
      <c r="K911" s="6"/>
      <c r="L911" s="6"/>
      <c r="M911" s="6"/>
      <c r="N911" s="6"/>
      <c r="O911" s="50"/>
      <c r="P911" s="50"/>
      <c r="Q911" s="50"/>
      <c r="R911" s="50"/>
      <c r="S911" s="50"/>
      <c r="T911" s="50"/>
      <c r="U911" s="50"/>
      <c r="V911" s="50"/>
      <c r="W911" s="50"/>
      <c r="X911" s="50"/>
      <c r="Y911" s="50"/>
      <c r="Z911" s="50"/>
    </row>
    <row r="912" spans="1:26" ht="15.75" customHeight="1">
      <c r="A912" s="70"/>
      <c r="B912" s="6"/>
      <c r="C912" s="1272"/>
      <c r="D912" s="51"/>
      <c r="E912" s="1230"/>
      <c r="F912" s="524"/>
      <c r="G912" s="524"/>
      <c r="H912" s="520"/>
      <c r="I912" s="6"/>
      <c r="J912" s="6"/>
      <c r="K912" s="6"/>
      <c r="L912" s="6"/>
      <c r="M912" s="6"/>
      <c r="N912" s="6"/>
      <c r="O912" s="50"/>
      <c r="P912" s="50"/>
      <c r="Q912" s="50"/>
      <c r="R912" s="50"/>
      <c r="S912" s="50"/>
      <c r="T912" s="50"/>
      <c r="U912" s="50"/>
      <c r="V912" s="50"/>
      <c r="W912" s="50"/>
      <c r="X912" s="50"/>
      <c r="Y912" s="50"/>
      <c r="Z912" s="50"/>
    </row>
    <row r="913" spans="1:26" ht="15.75" customHeight="1">
      <c r="A913" s="70"/>
      <c r="B913" s="6"/>
      <c r="C913" s="1272"/>
      <c r="D913" s="51"/>
      <c r="E913" s="1230"/>
      <c r="F913" s="524"/>
      <c r="G913" s="524"/>
      <c r="H913" s="520"/>
      <c r="I913" s="6"/>
      <c r="J913" s="6"/>
      <c r="K913" s="6"/>
      <c r="L913" s="6"/>
      <c r="M913" s="6"/>
      <c r="N913" s="6"/>
      <c r="O913" s="50"/>
      <c r="P913" s="50"/>
      <c r="Q913" s="50"/>
      <c r="R913" s="50"/>
      <c r="S913" s="50"/>
      <c r="T913" s="50"/>
      <c r="U913" s="50"/>
      <c r="V913" s="50"/>
      <c r="W913" s="50"/>
      <c r="X913" s="50"/>
      <c r="Y913" s="50"/>
      <c r="Z913" s="50"/>
    </row>
    <row r="914" spans="1:26" ht="15.75" customHeight="1">
      <c r="A914" s="70"/>
      <c r="B914" s="6"/>
      <c r="C914" s="1272"/>
      <c r="D914" s="51"/>
      <c r="E914" s="1230"/>
      <c r="F914" s="524"/>
      <c r="G914" s="524"/>
      <c r="H914" s="520"/>
      <c r="I914" s="6"/>
      <c r="J914" s="6"/>
      <c r="K914" s="6"/>
      <c r="L914" s="6"/>
      <c r="M914" s="6"/>
      <c r="N914" s="6"/>
      <c r="O914" s="50"/>
      <c r="P914" s="50"/>
      <c r="Q914" s="50"/>
      <c r="R914" s="50"/>
      <c r="S914" s="50"/>
      <c r="T914" s="50"/>
      <c r="U914" s="50"/>
      <c r="V914" s="50"/>
      <c r="W914" s="50"/>
      <c r="X914" s="50"/>
      <c r="Y914" s="50"/>
      <c r="Z914" s="50"/>
    </row>
    <row r="915" spans="1:26" ht="15.75" customHeight="1">
      <c r="A915" s="70"/>
      <c r="B915" s="6"/>
      <c r="C915" s="1272"/>
      <c r="D915" s="51"/>
      <c r="E915" s="1230"/>
      <c r="F915" s="524"/>
      <c r="G915" s="524"/>
      <c r="H915" s="520"/>
      <c r="I915" s="6"/>
      <c r="J915" s="6"/>
      <c r="K915" s="6"/>
      <c r="L915" s="6"/>
      <c r="M915" s="6"/>
      <c r="N915" s="6"/>
      <c r="O915" s="50"/>
      <c r="P915" s="50"/>
      <c r="Q915" s="50"/>
      <c r="R915" s="50"/>
      <c r="S915" s="50"/>
      <c r="T915" s="50"/>
      <c r="U915" s="50"/>
      <c r="V915" s="50"/>
      <c r="W915" s="50"/>
      <c r="X915" s="50"/>
      <c r="Y915" s="50"/>
      <c r="Z915" s="50"/>
    </row>
    <row r="916" spans="1:26" ht="15.75" customHeight="1">
      <c r="A916" s="70"/>
      <c r="B916" s="6"/>
      <c r="C916" s="1272"/>
      <c r="D916" s="51"/>
      <c r="E916" s="1230"/>
      <c r="F916" s="524"/>
      <c r="G916" s="524"/>
      <c r="H916" s="520"/>
      <c r="I916" s="6"/>
      <c r="J916" s="6"/>
      <c r="K916" s="6"/>
      <c r="L916" s="6"/>
      <c r="M916" s="6"/>
      <c r="N916" s="6"/>
      <c r="O916" s="50"/>
      <c r="P916" s="50"/>
      <c r="Q916" s="50"/>
      <c r="R916" s="50"/>
      <c r="S916" s="50"/>
      <c r="T916" s="50"/>
      <c r="U916" s="50"/>
      <c r="V916" s="50"/>
      <c r="W916" s="50"/>
      <c r="X916" s="50"/>
      <c r="Y916" s="50"/>
      <c r="Z916" s="50"/>
    </row>
    <row r="917" spans="1:26" ht="15.75" customHeight="1">
      <c r="A917" s="70"/>
      <c r="B917" s="6"/>
      <c r="C917" s="1272"/>
      <c r="D917" s="51"/>
      <c r="E917" s="1230"/>
      <c r="F917" s="524"/>
      <c r="G917" s="524"/>
      <c r="H917" s="520"/>
      <c r="I917" s="6"/>
      <c r="J917" s="6"/>
      <c r="K917" s="6"/>
      <c r="L917" s="6"/>
      <c r="M917" s="6"/>
      <c r="N917" s="6"/>
      <c r="O917" s="50"/>
      <c r="P917" s="50"/>
      <c r="Q917" s="50"/>
      <c r="R917" s="50"/>
      <c r="S917" s="50"/>
      <c r="T917" s="50"/>
      <c r="U917" s="50"/>
      <c r="V917" s="50"/>
      <c r="W917" s="50"/>
      <c r="X917" s="50"/>
      <c r="Y917" s="50"/>
      <c r="Z917" s="50"/>
    </row>
    <row r="918" spans="1:26" ht="15.75" customHeight="1">
      <c r="A918" s="70"/>
      <c r="B918" s="6"/>
      <c r="C918" s="1272"/>
      <c r="D918" s="51"/>
      <c r="E918" s="1230"/>
      <c r="F918" s="524"/>
      <c r="G918" s="524"/>
      <c r="H918" s="520"/>
      <c r="I918" s="6"/>
      <c r="J918" s="6"/>
      <c r="K918" s="6"/>
      <c r="L918" s="6"/>
      <c r="M918" s="6"/>
      <c r="N918" s="6"/>
      <c r="O918" s="50"/>
      <c r="P918" s="50"/>
      <c r="Q918" s="50"/>
      <c r="R918" s="50"/>
      <c r="S918" s="50"/>
      <c r="T918" s="50"/>
      <c r="U918" s="50"/>
      <c r="V918" s="50"/>
      <c r="W918" s="50"/>
      <c r="X918" s="50"/>
      <c r="Y918" s="50"/>
      <c r="Z918" s="50"/>
    </row>
    <row r="919" spans="1:26" ht="15.75" customHeight="1">
      <c r="A919" s="70"/>
      <c r="B919" s="6"/>
      <c r="C919" s="1272"/>
      <c r="D919" s="51"/>
      <c r="E919" s="1230"/>
      <c r="F919" s="524"/>
      <c r="G919" s="524"/>
      <c r="H919" s="520"/>
      <c r="I919" s="6"/>
      <c r="J919" s="6"/>
      <c r="K919" s="6"/>
      <c r="L919" s="6"/>
      <c r="M919" s="6"/>
      <c r="N919" s="6"/>
      <c r="O919" s="50"/>
      <c r="P919" s="50"/>
      <c r="Q919" s="50"/>
      <c r="R919" s="50"/>
      <c r="S919" s="50"/>
      <c r="T919" s="50"/>
      <c r="U919" s="50"/>
      <c r="V919" s="50"/>
      <c r="W919" s="50"/>
      <c r="X919" s="50"/>
      <c r="Y919" s="50"/>
      <c r="Z919" s="50"/>
    </row>
    <row r="920" spans="1:26" ht="15.75" customHeight="1">
      <c r="A920" s="70"/>
      <c r="B920" s="6"/>
      <c r="C920" s="1272"/>
      <c r="D920" s="51"/>
      <c r="E920" s="1230"/>
      <c r="F920" s="524"/>
      <c r="G920" s="524"/>
      <c r="H920" s="520"/>
      <c r="I920" s="6"/>
      <c r="J920" s="6"/>
      <c r="K920" s="6"/>
      <c r="L920" s="6"/>
      <c r="M920" s="6"/>
      <c r="N920" s="6"/>
      <c r="O920" s="50"/>
      <c r="P920" s="50"/>
      <c r="Q920" s="50"/>
      <c r="R920" s="50"/>
      <c r="S920" s="50"/>
      <c r="T920" s="50"/>
      <c r="U920" s="50"/>
      <c r="V920" s="50"/>
      <c r="W920" s="50"/>
      <c r="X920" s="50"/>
      <c r="Y920" s="50"/>
      <c r="Z920" s="50"/>
    </row>
    <row r="921" spans="1:26" ht="15.75" customHeight="1">
      <c r="A921" s="70"/>
      <c r="B921" s="6"/>
      <c r="C921" s="1272"/>
      <c r="D921" s="51"/>
      <c r="E921" s="1230"/>
      <c r="F921" s="524"/>
      <c r="G921" s="524"/>
      <c r="H921" s="520"/>
      <c r="I921" s="6"/>
      <c r="J921" s="6"/>
      <c r="K921" s="6"/>
      <c r="L921" s="6"/>
      <c r="M921" s="6"/>
      <c r="N921" s="6"/>
      <c r="O921" s="50"/>
      <c r="P921" s="50"/>
      <c r="Q921" s="50"/>
      <c r="R921" s="50"/>
      <c r="S921" s="50"/>
      <c r="T921" s="50"/>
      <c r="U921" s="50"/>
      <c r="V921" s="50"/>
      <c r="W921" s="50"/>
      <c r="X921" s="50"/>
      <c r="Y921" s="50"/>
      <c r="Z921" s="50"/>
    </row>
    <row r="922" spans="1:26" ht="15.75" customHeight="1">
      <c r="A922" s="70"/>
      <c r="B922" s="6"/>
      <c r="C922" s="1272"/>
      <c r="D922" s="51"/>
      <c r="E922" s="1230"/>
      <c r="F922" s="524"/>
      <c r="G922" s="524"/>
      <c r="H922" s="520"/>
      <c r="I922" s="6"/>
      <c r="J922" s="6"/>
      <c r="K922" s="6"/>
      <c r="L922" s="6"/>
      <c r="M922" s="6"/>
      <c r="N922" s="6"/>
      <c r="O922" s="50"/>
      <c r="P922" s="50"/>
      <c r="Q922" s="50"/>
      <c r="R922" s="50"/>
      <c r="S922" s="50"/>
      <c r="T922" s="50"/>
      <c r="U922" s="50"/>
      <c r="V922" s="50"/>
      <c r="W922" s="50"/>
      <c r="X922" s="50"/>
      <c r="Y922" s="50"/>
      <c r="Z922" s="50"/>
    </row>
    <row r="923" spans="1:26" ht="15.75" customHeight="1">
      <c r="A923" s="70"/>
      <c r="B923" s="6"/>
      <c r="C923" s="1272"/>
      <c r="D923" s="51"/>
      <c r="E923" s="1230"/>
      <c r="F923" s="524"/>
      <c r="G923" s="524"/>
      <c r="H923" s="520"/>
      <c r="I923" s="6"/>
      <c r="J923" s="6"/>
      <c r="K923" s="6"/>
      <c r="L923" s="6"/>
      <c r="M923" s="6"/>
      <c r="N923" s="6"/>
      <c r="O923" s="50"/>
      <c r="P923" s="50"/>
      <c r="Q923" s="50"/>
      <c r="R923" s="50"/>
      <c r="S923" s="50"/>
      <c r="T923" s="50"/>
      <c r="U923" s="50"/>
      <c r="V923" s="50"/>
      <c r="W923" s="50"/>
      <c r="X923" s="50"/>
      <c r="Y923" s="50"/>
      <c r="Z923" s="50"/>
    </row>
    <row r="924" spans="1:26" ht="15.75" customHeight="1">
      <c r="A924" s="70"/>
      <c r="B924" s="6"/>
      <c r="C924" s="1272"/>
      <c r="D924" s="51"/>
      <c r="E924" s="1230"/>
      <c r="F924" s="524"/>
      <c r="G924" s="524"/>
      <c r="H924" s="520"/>
      <c r="I924" s="6"/>
      <c r="J924" s="6"/>
      <c r="K924" s="6"/>
      <c r="L924" s="6"/>
      <c r="M924" s="6"/>
      <c r="N924" s="6"/>
      <c r="O924" s="50"/>
      <c r="P924" s="50"/>
      <c r="Q924" s="50"/>
      <c r="R924" s="50"/>
      <c r="S924" s="50"/>
      <c r="T924" s="50"/>
      <c r="U924" s="50"/>
      <c r="V924" s="50"/>
      <c r="W924" s="50"/>
      <c r="X924" s="50"/>
      <c r="Y924" s="50"/>
      <c r="Z924" s="50"/>
    </row>
    <row r="925" spans="1:26" ht="15.75" customHeight="1">
      <c r="A925" s="70"/>
      <c r="B925" s="6"/>
      <c r="C925" s="1272"/>
      <c r="D925" s="51"/>
      <c r="E925" s="1230"/>
      <c r="F925" s="524"/>
      <c r="G925" s="524"/>
      <c r="H925" s="520"/>
      <c r="I925" s="6"/>
      <c r="J925" s="6"/>
      <c r="K925" s="6"/>
      <c r="L925" s="6"/>
      <c r="M925" s="6"/>
      <c r="N925" s="6"/>
      <c r="O925" s="50"/>
      <c r="P925" s="50"/>
      <c r="Q925" s="50"/>
      <c r="R925" s="50"/>
      <c r="S925" s="50"/>
      <c r="T925" s="50"/>
      <c r="U925" s="50"/>
      <c r="V925" s="50"/>
      <c r="W925" s="50"/>
      <c r="X925" s="50"/>
      <c r="Y925" s="50"/>
      <c r="Z925" s="50"/>
    </row>
    <row r="926" spans="1:26" ht="15.75" customHeight="1">
      <c r="A926" s="70"/>
      <c r="B926" s="6"/>
      <c r="C926" s="1272"/>
      <c r="D926" s="51"/>
      <c r="E926" s="1230"/>
      <c r="F926" s="524"/>
      <c r="G926" s="524"/>
      <c r="H926" s="520"/>
      <c r="I926" s="6"/>
      <c r="J926" s="6"/>
      <c r="K926" s="6"/>
      <c r="L926" s="6"/>
      <c r="M926" s="6"/>
      <c r="N926" s="6"/>
      <c r="O926" s="50"/>
      <c r="P926" s="50"/>
      <c r="Q926" s="50"/>
      <c r="R926" s="50"/>
      <c r="S926" s="50"/>
      <c r="T926" s="50"/>
      <c r="U926" s="50"/>
      <c r="V926" s="50"/>
      <c r="W926" s="50"/>
      <c r="X926" s="50"/>
      <c r="Y926" s="50"/>
      <c r="Z926" s="50"/>
    </row>
    <row r="927" spans="1:26" ht="15.75" customHeight="1">
      <c r="A927" s="70"/>
      <c r="B927" s="6"/>
      <c r="C927" s="1272"/>
      <c r="D927" s="51"/>
      <c r="E927" s="1230"/>
      <c r="F927" s="524"/>
      <c r="G927" s="524"/>
      <c r="H927" s="520"/>
      <c r="I927" s="6"/>
      <c r="J927" s="6"/>
      <c r="K927" s="6"/>
      <c r="L927" s="6"/>
      <c r="M927" s="6"/>
      <c r="N927" s="6"/>
      <c r="O927" s="50"/>
      <c r="P927" s="50"/>
      <c r="Q927" s="50"/>
      <c r="R927" s="50"/>
      <c r="S927" s="50"/>
      <c r="T927" s="50"/>
      <c r="U927" s="50"/>
      <c r="V927" s="50"/>
      <c r="W927" s="50"/>
      <c r="X927" s="50"/>
      <c r="Y927" s="50"/>
      <c r="Z927" s="50"/>
    </row>
    <row r="928" spans="1:26" ht="15.75" customHeight="1">
      <c r="A928" s="70"/>
      <c r="B928" s="6"/>
      <c r="C928" s="1272"/>
      <c r="D928" s="51"/>
      <c r="E928" s="1230"/>
      <c r="F928" s="524"/>
      <c r="G928" s="524"/>
      <c r="H928" s="520"/>
      <c r="I928" s="6"/>
      <c r="J928" s="6"/>
      <c r="K928" s="6"/>
      <c r="L928" s="6"/>
      <c r="M928" s="6"/>
      <c r="N928" s="6"/>
      <c r="O928" s="50"/>
      <c r="P928" s="50"/>
      <c r="Q928" s="50"/>
      <c r="R928" s="50"/>
      <c r="S928" s="50"/>
      <c r="T928" s="50"/>
      <c r="U928" s="50"/>
      <c r="V928" s="50"/>
      <c r="W928" s="50"/>
      <c r="X928" s="50"/>
      <c r="Y928" s="50"/>
      <c r="Z928" s="50"/>
    </row>
    <row r="929" spans="1:26" ht="15.75" customHeight="1">
      <c r="A929" s="70"/>
      <c r="B929" s="6"/>
      <c r="C929" s="1272"/>
      <c r="D929" s="51"/>
      <c r="E929" s="1230"/>
      <c r="F929" s="524"/>
      <c r="G929" s="524"/>
      <c r="H929" s="520"/>
      <c r="I929" s="6"/>
      <c r="J929" s="6"/>
      <c r="K929" s="6"/>
      <c r="L929" s="6"/>
      <c r="M929" s="6"/>
      <c r="N929" s="6"/>
      <c r="O929" s="50"/>
      <c r="P929" s="50"/>
      <c r="Q929" s="50"/>
      <c r="R929" s="50"/>
      <c r="S929" s="50"/>
      <c r="T929" s="50"/>
      <c r="U929" s="50"/>
      <c r="V929" s="50"/>
      <c r="W929" s="50"/>
      <c r="X929" s="50"/>
      <c r="Y929" s="50"/>
      <c r="Z929" s="50"/>
    </row>
    <row r="930" spans="1:26" ht="15.75" customHeight="1">
      <c r="A930" s="70"/>
      <c r="B930" s="6"/>
      <c r="C930" s="1272"/>
      <c r="D930" s="51"/>
      <c r="E930" s="1230"/>
      <c r="F930" s="524"/>
      <c r="G930" s="524"/>
      <c r="H930" s="520"/>
      <c r="I930" s="6"/>
      <c r="J930" s="6"/>
      <c r="K930" s="6"/>
      <c r="L930" s="6"/>
      <c r="M930" s="6"/>
      <c r="N930" s="6"/>
      <c r="O930" s="50"/>
      <c r="P930" s="50"/>
      <c r="Q930" s="50"/>
      <c r="R930" s="50"/>
      <c r="S930" s="50"/>
      <c r="T930" s="50"/>
      <c r="U930" s="50"/>
      <c r="V930" s="50"/>
      <c r="W930" s="50"/>
      <c r="X930" s="50"/>
      <c r="Y930" s="50"/>
      <c r="Z930" s="50"/>
    </row>
    <row r="931" spans="1:26" ht="15.75" customHeight="1">
      <c r="A931" s="70"/>
      <c r="B931" s="6"/>
      <c r="C931" s="1272"/>
      <c r="D931" s="51"/>
      <c r="E931" s="1230"/>
      <c r="F931" s="524"/>
      <c r="G931" s="524"/>
      <c r="H931" s="520"/>
      <c r="I931" s="6"/>
      <c r="J931" s="6"/>
      <c r="K931" s="6"/>
      <c r="L931" s="6"/>
      <c r="M931" s="6"/>
      <c r="N931" s="6"/>
      <c r="O931" s="50"/>
      <c r="P931" s="50"/>
      <c r="Q931" s="50"/>
      <c r="R931" s="50"/>
      <c r="S931" s="50"/>
      <c r="T931" s="50"/>
      <c r="U931" s="50"/>
      <c r="V931" s="50"/>
      <c r="W931" s="50"/>
      <c r="X931" s="50"/>
      <c r="Y931" s="50"/>
      <c r="Z931" s="50"/>
    </row>
    <row r="932" spans="1:26" ht="15.75" customHeight="1">
      <c r="A932" s="70"/>
      <c r="B932" s="6"/>
      <c r="C932" s="1272"/>
      <c r="D932" s="51"/>
      <c r="E932" s="1230"/>
      <c r="F932" s="524"/>
      <c r="G932" s="524"/>
      <c r="H932" s="520"/>
      <c r="I932" s="6"/>
      <c r="J932" s="6"/>
      <c r="K932" s="6"/>
      <c r="L932" s="6"/>
      <c r="M932" s="6"/>
      <c r="N932" s="6"/>
      <c r="O932" s="50"/>
      <c r="P932" s="50"/>
      <c r="Q932" s="50"/>
      <c r="R932" s="50"/>
      <c r="S932" s="50"/>
      <c r="T932" s="50"/>
      <c r="U932" s="50"/>
      <c r="V932" s="50"/>
      <c r="W932" s="50"/>
      <c r="X932" s="50"/>
      <c r="Y932" s="50"/>
      <c r="Z932" s="50"/>
    </row>
    <row r="933" spans="1:26" ht="15.75" customHeight="1">
      <c r="A933" s="70"/>
      <c r="B933" s="6"/>
      <c r="C933" s="1272"/>
      <c r="D933" s="51"/>
      <c r="E933" s="1230"/>
      <c r="F933" s="524"/>
      <c r="G933" s="524"/>
      <c r="H933" s="520"/>
      <c r="I933" s="6"/>
      <c r="J933" s="6"/>
      <c r="K933" s="6"/>
      <c r="L933" s="6"/>
      <c r="M933" s="6"/>
      <c r="N933" s="6"/>
      <c r="O933" s="50"/>
      <c r="P933" s="50"/>
      <c r="Q933" s="50"/>
      <c r="R933" s="50"/>
      <c r="S933" s="50"/>
      <c r="T933" s="50"/>
      <c r="U933" s="50"/>
      <c r="V933" s="50"/>
      <c r="W933" s="50"/>
      <c r="X933" s="50"/>
      <c r="Y933" s="50"/>
      <c r="Z933" s="50"/>
    </row>
    <row r="934" spans="1:26" ht="15.75" customHeight="1">
      <c r="A934" s="70"/>
      <c r="B934" s="6"/>
      <c r="C934" s="1272"/>
      <c r="D934" s="51"/>
      <c r="E934" s="1230"/>
      <c r="F934" s="524"/>
      <c r="G934" s="524"/>
      <c r="H934" s="520"/>
      <c r="I934" s="6"/>
      <c r="J934" s="6"/>
      <c r="K934" s="6"/>
      <c r="L934" s="6"/>
      <c r="M934" s="6"/>
      <c r="N934" s="6"/>
      <c r="O934" s="50"/>
      <c r="P934" s="50"/>
      <c r="Q934" s="50"/>
      <c r="R934" s="50"/>
      <c r="S934" s="50"/>
      <c r="T934" s="50"/>
      <c r="U934" s="50"/>
      <c r="V934" s="50"/>
      <c r="W934" s="50"/>
      <c r="X934" s="50"/>
      <c r="Y934" s="50"/>
      <c r="Z934" s="50"/>
    </row>
    <row r="935" spans="1:26" ht="15.75" customHeight="1">
      <c r="A935" s="70"/>
      <c r="B935" s="6"/>
      <c r="C935" s="1272"/>
      <c r="D935" s="51"/>
      <c r="E935" s="1230"/>
      <c r="F935" s="524"/>
      <c r="G935" s="524"/>
      <c r="H935" s="520"/>
      <c r="I935" s="6"/>
      <c r="J935" s="6"/>
      <c r="K935" s="6"/>
      <c r="L935" s="6"/>
      <c r="M935" s="6"/>
      <c r="N935" s="6"/>
      <c r="O935" s="50"/>
      <c r="P935" s="50"/>
      <c r="Q935" s="50"/>
      <c r="R935" s="50"/>
      <c r="S935" s="50"/>
      <c r="T935" s="50"/>
      <c r="U935" s="50"/>
      <c r="V935" s="50"/>
      <c r="W935" s="50"/>
      <c r="X935" s="50"/>
      <c r="Y935" s="50"/>
      <c r="Z935" s="50"/>
    </row>
    <row r="936" spans="1:26" ht="15.75" customHeight="1">
      <c r="A936" s="70"/>
      <c r="B936" s="6"/>
      <c r="C936" s="1272"/>
      <c r="D936" s="51"/>
      <c r="E936" s="1230"/>
      <c r="F936" s="524"/>
      <c r="G936" s="524"/>
      <c r="H936" s="520"/>
      <c r="I936" s="6"/>
      <c r="J936" s="6"/>
      <c r="K936" s="6"/>
      <c r="L936" s="6"/>
      <c r="M936" s="6"/>
      <c r="N936" s="6"/>
      <c r="O936" s="50"/>
      <c r="P936" s="50"/>
      <c r="Q936" s="50"/>
      <c r="R936" s="50"/>
      <c r="S936" s="50"/>
      <c r="T936" s="50"/>
      <c r="U936" s="50"/>
      <c r="V936" s="50"/>
      <c r="W936" s="50"/>
      <c r="X936" s="50"/>
      <c r="Y936" s="50"/>
      <c r="Z936" s="50"/>
    </row>
    <row r="937" spans="1:26" ht="15.75" customHeight="1">
      <c r="A937" s="70"/>
      <c r="B937" s="6"/>
      <c r="C937" s="1272"/>
      <c r="D937" s="51"/>
      <c r="E937" s="1230"/>
      <c r="F937" s="524"/>
      <c r="G937" s="524"/>
      <c r="H937" s="520"/>
      <c r="I937" s="6"/>
      <c r="J937" s="6"/>
      <c r="K937" s="6"/>
      <c r="L937" s="6"/>
      <c r="M937" s="6"/>
      <c r="N937" s="6"/>
      <c r="O937" s="50"/>
      <c r="P937" s="50"/>
      <c r="Q937" s="50"/>
      <c r="R937" s="50"/>
      <c r="S937" s="50"/>
      <c r="T937" s="50"/>
      <c r="U937" s="50"/>
      <c r="V937" s="50"/>
      <c r="W937" s="50"/>
      <c r="X937" s="50"/>
      <c r="Y937" s="50"/>
      <c r="Z937" s="50"/>
    </row>
    <row r="938" spans="1:26" ht="15.75" customHeight="1">
      <c r="A938" s="70"/>
      <c r="B938" s="6"/>
      <c r="C938" s="1272"/>
      <c r="D938" s="51"/>
      <c r="E938" s="1230"/>
      <c r="F938" s="524"/>
      <c r="G938" s="524"/>
      <c r="H938" s="520"/>
      <c r="I938" s="6"/>
      <c r="J938" s="6"/>
      <c r="K938" s="6"/>
      <c r="L938" s="6"/>
      <c r="M938" s="6"/>
      <c r="N938" s="6"/>
      <c r="O938" s="50"/>
      <c r="P938" s="50"/>
      <c r="Q938" s="50"/>
      <c r="R938" s="50"/>
      <c r="S938" s="50"/>
      <c r="T938" s="50"/>
      <c r="U938" s="50"/>
      <c r="V938" s="50"/>
      <c r="W938" s="50"/>
      <c r="X938" s="50"/>
      <c r="Y938" s="50"/>
      <c r="Z938" s="50"/>
    </row>
    <row r="939" spans="1:26" ht="15.75" customHeight="1">
      <c r="A939" s="70"/>
      <c r="B939" s="6"/>
      <c r="C939" s="1272"/>
      <c r="D939" s="51"/>
      <c r="E939" s="1230"/>
      <c r="F939" s="524"/>
      <c r="G939" s="524"/>
      <c r="H939" s="520"/>
      <c r="I939" s="6"/>
      <c r="J939" s="6"/>
      <c r="K939" s="6"/>
      <c r="L939" s="6"/>
      <c r="M939" s="6"/>
      <c r="N939" s="6"/>
      <c r="O939" s="50"/>
      <c r="P939" s="50"/>
      <c r="Q939" s="50"/>
      <c r="R939" s="50"/>
      <c r="S939" s="50"/>
      <c r="T939" s="50"/>
      <c r="U939" s="50"/>
      <c r="V939" s="50"/>
      <c r="W939" s="50"/>
      <c r="X939" s="50"/>
      <c r="Y939" s="50"/>
      <c r="Z939" s="50"/>
    </row>
    <row r="940" spans="1:26" ht="15.75" customHeight="1">
      <c r="A940" s="70"/>
      <c r="B940" s="6"/>
      <c r="C940" s="1272"/>
      <c r="D940" s="51"/>
      <c r="E940" s="1230"/>
      <c r="F940" s="524"/>
      <c r="G940" s="524"/>
      <c r="H940" s="520"/>
      <c r="I940" s="6"/>
      <c r="J940" s="6"/>
      <c r="K940" s="6"/>
      <c r="L940" s="6"/>
      <c r="M940" s="6"/>
      <c r="N940" s="6"/>
      <c r="O940" s="50"/>
      <c r="P940" s="50"/>
      <c r="Q940" s="50"/>
      <c r="R940" s="50"/>
      <c r="S940" s="50"/>
      <c r="T940" s="50"/>
      <c r="U940" s="50"/>
      <c r="V940" s="50"/>
      <c r="W940" s="50"/>
      <c r="X940" s="50"/>
      <c r="Y940" s="50"/>
      <c r="Z940" s="50"/>
    </row>
    <row r="941" spans="1:26" ht="15.75" customHeight="1">
      <c r="A941" s="70"/>
      <c r="B941" s="6"/>
      <c r="C941" s="1272"/>
      <c r="D941" s="51"/>
      <c r="E941" s="1230"/>
      <c r="F941" s="524"/>
      <c r="G941" s="524"/>
      <c r="H941" s="520"/>
      <c r="I941" s="6"/>
      <c r="J941" s="6"/>
      <c r="K941" s="6"/>
      <c r="L941" s="6"/>
      <c r="M941" s="6"/>
      <c r="N941" s="6"/>
      <c r="O941" s="50"/>
      <c r="P941" s="50"/>
      <c r="Q941" s="50"/>
      <c r="R941" s="50"/>
      <c r="S941" s="50"/>
      <c r="T941" s="50"/>
      <c r="U941" s="50"/>
      <c r="V941" s="50"/>
      <c r="W941" s="50"/>
      <c r="X941" s="50"/>
      <c r="Y941" s="50"/>
      <c r="Z941" s="50"/>
    </row>
    <row r="942" spans="1:26" ht="15.75" customHeight="1">
      <c r="A942" s="70"/>
      <c r="B942" s="6"/>
      <c r="C942" s="1272"/>
      <c r="D942" s="51"/>
      <c r="E942" s="1230"/>
      <c r="F942" s="524"/>
      <c r="G942" s="524"/>
      <c r="H942" s="520"/>
      <c r="I942" s="6"/>
      <c r="J942" s="6"/>
      <c r="K942" s="6"/>
      <c r="L942" s="6"/>
      <c r="M942" s="6"/>
      <c r="N942" s="6"/>
      <c r="O942" s="50"/>
      <c r="P942" s="50"/>
      <c r="Q942" s="50"/>
      <c r="R942" s="50"/>
      <c r="S942" s="50"/>
      <c r="T942" s="50"/>
      <c r="U942" s="50"/>
      <c r="V942" s="50"/>
      <c r="W942" s="50"/>
      <c r="X942" s="50"/>
      <c r="Y942" s="50"/>
      <c r="Z942" s="50"/>
    </row>
    <row r="943" spans="1:26" ht="15.75" customHeight="1">
      <c r="A943" s="70"/>
      <c r="B943" s="6"/>
      <c r="C943" s="1272"/>
      <c r="D943" s="51"/>
      <c r="E943" s="1230"/>
      <c r="F943" s="524"/>
      <c r="G943" s="524"/>
      <c r="H943" s="520"/>
      <c r="I943" s="6"/>
      <c r="J943" s="6"/>
      <c r="K943" s="6"/>
      <c r="L943" s="6"/>
      <c r="M943" s="6"/>
      <c r="N943" s="6"/>
      <c r="O943" s="50"/>
      <c r="P943" s="50"/>
      <c r="Q943" s="50"/>
      <c r="R943" s="50"/>
      <c r="S943" s="50"/>
      <c r="T943" s="50"/>
      <c r="U943" s="50"/>
      <c r="V943" s="50"/>
      <c r="W943" s="50"/>
      <c r="X943" s="50"/>
      <c r="Y943" s="50"/>
      <c r="Z943" s="50"/>
    </row>
    <row r="944" spans="1:26" ht="15.75" customHeight="1">
      <c r="A944" s="70"/>
      <c r="B944" s="6"/>
      <c r="C944" s="1272"/>
      <c r="D944" s="51"/>
      <c r="E944" s="1230"/>
      <c r="F944" s="524"/>
      <c r="G944" s="524"/>
      <c r="H944" s="520"/>
      <c r="I944" s="6"/>
      <c r="J944" s="6"/>
      <c r="K944" s="6"/>
      <c r="L944" s="6"/>
      <c r="M944" s="6"/>
      <c r="N944" s="6"/>
      <c r="O944" s="50"/>
      <c r="P944" s="50"/>
      <c r="Q944" s="50"/>
      <c r="R944" s="50"/>
      <c r="S944" s="50"/>
      <c r="T944" s="50"/>
      <c r="U944" s="50"/>
      <c r="V944" s="50"/>
      <c r="W944" s="50"/>
      <c r="X944" s="50"/>
      <c r="Y944" s="50"/>
      <c r="Z944" s="50"/>
    </row>
    <row r="945" spans="1:26" ht="15.75" customHeight="1">
      <c r="A945" s="70"/>
      <c r="B945" s="6"/>
      <c r="C945" s="1272"/>
      <c r="D945" s="51"/>
      <c r="E945" s="1230"/>
      <c r="F945" s="524"/>
      <c r="G945" s="524"/>
      <c r="H945" s="520"/>
      <c r="I945" s="6"/>
      <c r="J945" s="6"/>
      <c r="K945" s="6"/>
      <c r="L945" s="6"/>
      <c r="M945" s="6"/>
      <c r="N945" s="6"/>
      <c r="O945" s="50"/>
      <c r="P945" s="50"/>
      <c r="Q945" s="50"/>
      <c r="R945" s="50"/>
      <c r="S945" s="50"/>
      <c r="T945" s="50"/>
      <c r="U945" s="50"/>
      <c r="V945" s="50"/>
      <c r="W945" s="50"/>
      <c r="X945" s="50"/>
      <c r="Y945" s="50"/>
      <c r="Z945" s="50"/>
    </row>
    <row r="946" spans="1:26" ht="15.75" customHeight="1">
      <c r="A946" s="70"/>
      <c r="B946" s="6"/>
      <c r="C946" s="1272"/>
      <c r="D946" s="51"/>
      <c r="E946" s="1230"/>
      <c r="F946" s="524"/>
      <c r="G946" s="524"/>
      <c r="H946" s="520"/>
      <c r="I946" s="6"/>
      <c r="J946" s="6"/>
      <c r="K946" s="6"/>
      <c r="L946" s="6"/>
      <c r="M946" s="6"/>
      <c r="N946" s="6"/>
      <c r="O946" s="50"/>
      <c r="P946" s="50"/>
      <c r="Q946" s="50"/>
      <c r="R946" s="50"/>
      <c r="S946" s="50"/>
      <c r="T946" s="50"/>
      <c r="U946" s="50"/>
      <c r="V946" s="50"/>
      <c r="W946" s="50"/>
      <c r="X946" s="50"/>
      <c r="Y946" s="50"/>
      <c r="Z946" s="50"/>
    </row>
    <row r="947" spans="1:26" ht="15.75" customHeight="1">
      <c r="A947" s="70"/>
      <c r="B947" s="6"/>
      <c r="C947" s="1272"/>
      <c r="D947" s="51"/>
      <c r="E947" s="1230"/>
      <c r="F947" s="524"/>
      <c r="G947" s="524"/>
      <c r="H947" s="520"/>
      <c r="I947" s="6"/>
      <c r="J947" s="6"/>
      <c r="K947" s="6"/>
      <c r="L947" s="6"/>
      <c r="M947" s="6"/>
      <c r="N947" s="6"/>
      <c r="O947" s="50"/>
      <c r="P947" s="50"/>
      <c r="Q947" s="50"/>
      <c r="R947" s="50"/>
      <c r="S947" s="50"/>
      <c r="T947" s="50"/>
      <c r="U947" s="50"/>
      <c r="V947" s="50"/>
      <c r="W947" s="50"/>
      <c r="X947" s="50"/>
      <c r="Y947" s="50"/>
      <c r="Z947" s="50"/>
    </row>
    <row r="948" spans="1:26" ht="15.75" customHeight="1">
      <c r="A948" s="70"/>
      <c r="B948" s="6"/>
      <c r="C948" s="1272"/>
      <c r="D948" s="51"/>
      <c r="E948" s="1230"/>
      <c r="F948" s="524"/>
      <c r="G948" s="524"/>
      <c r="H948" s="520"/>
      <c r="I948" s="6"/>
      <c r="J948" s="6"/>
      <c r="K948" s="6"/>
      <c r="L948" s="6"/>
      <c r="M948" s="6"/>
      <c r="N948" s="6"/>
      <c r="O948" s="50"/>
      <c r="P948" s="50"/>
      <c r="Q948" s="50"/>
      <c r="R948" s="50"/>
      <c r="S948" s="50"/>
      <c r="T948" s="50"/>
      <c r="U948" s="50"/>
      <c r="V948" s="50"/>
      <c r="W948" s="50"/>
      <c r="X948" s="50"/>
      <c r="Y948" s="50"/>
      <c r="Z948" s="50"/>
    </row>
    <row r="949" spans="1:26" ht="15.75" customHeight="1">
      <c r="A949" s="70"/>
      <c r="B949" s="6"/>
      <c r="C949" s="1272"/>
      <c r="D949" s="51"/>
      <c r="E949" s="1230"/>
      <c r="F949" s="524"/>
      <c r="G949" s="524"/>
      <c r="H949" s="520"/>
      <c r="I949" s="6"/>
      <c r="J949" s="6"/>
      <c r="K949" s="6"/>
      <c r="L949" s="6"/>
      <c r="M949" s="6"/>
      <c r="N949" s="6"/>
      <c r="O949" s="50"/>
      <c r="P949" s="50"/>
      <c r="Q949" s="50"/>
      <c r="R949" s="50"/>
      <c r="S949" s="50"/>
      <c r="T949" s="50"/>
      <c r="U949" s="50"/>
      <c r="V949" s="50"/>
      <c r="W949" s="50"/>
      <c r="X949" s="50"/>
      <c r="Y949" s="50"/>
      <c r="Z949" s="50"/>
    </row>
    <row r="950" spans="1:26" ht="15.75" customHeight="1">
      <c r="A950" s="70"/>
      <c r="B950" s="6"/>
      <c r="C950" s="1272"/>
      <c r="D950" s="51"/>
      <c r="E950" s="1230"/>
      <c r="F950" s="524"/>
      <c r="G950" s="524"/>
      <c r="H950" s="520"/>
      <c r="I950" s="6"/>
      <c r="J950" s="6"/>
      <c r="K950" s="6"/>
      <c r="L950" s="6"/>
      <c r="M950" s="6"/>
      <c r="N950" s="6"/>
      <c r="O950" s="50"/>
      <c r="P950" s="50"/>
      <c r="Q950" s="50"/>
      <c r="R950" s="50"/>
      <c r="S950" s="50"/>
      <c r="T950" s="50"/>
      <c r="U950" s="50"/>
      <c r="V950" s="50"/>
      <c r="W950" s="50"/>
      <c r="X950" s="50"/>
      <c r="Y950" s="50"/>
      <c r="Z950" s="50"/>
    </row>
    <row r="951" spans="1:26" ht="15.75" customHeight="1">
      <c r="A951" s="70"/>
      <c r="B951" s="6"/>
      <c r="C951" s="1272"/>
      <c r="D951" s="51"/>
      <c r="E951" s="1230"/>
      <c r="F951" s="524"/>
      <c r="G951" s="524"/>
      <c r="H951" s="520"/>
      <c r="I951" s="6"/>
      <c r="J951" s="6"/>
      <c r="K951" s="6"/>
      <c r="L951" s="6"/>
      <c r="M951" s="6"/>
      <c r="N951" s="6"/>
      <c r="O951" s="50"/>
      <c r="P951" s="50"/>
      <c r="Q951" s="50"/>
      <c r="R951" s="50"/>
      <c r="S951" s="50"/>
      <c r="T951" s="50"/>
      <c r="U951" s="50"/>
      <c r="V951" s="50"/>
      <c r="W951" s="50"/>
      <c r="X951" s="50"/>
      <c r="Y951" s="50"/>
      <c r="Z951" s="50"/>
    </row>
    <row r="952" spans="1:26" ht="15.75" customHeight="1">
      <c r="A952" s="70"/>
      <c r="B952" s="6"/>
      <c r="C952" s="1272"/>
      <c r="D952" s="51"/>
      <c r="E952" s="1230"/>
      <c r="F952" s="524"/>
      <c r="G952" s="524"/>
      <c r="H952" s="520"/>
      <c r="I952" s="6"/>
      <c r="J952" s="6"/>
      <c r="K952" s="6"/>
      <c r="L952" s="6"/>
      <c r="M952" s="6"/>
      <c r="N952" s="6"/>
      <c r="O952" s="50"/>
      <c r="P952" s="50"/>
      <c r="Q952" s="50"/>
      <c r="R952" s="50"/>
      <c r="S952" s="50"/>
      <c r="T952" s="50"/>
      <c r="U952" s="50"/>
      <c r="V952" s="50"/>
      <c r="W952" s="50"/>
      <c r="X952" s="50"/>
      <c r="Y952" s="50"/>
      <c r="Z952" s="50"/>
    </row>
    <row r="953" spans="1:26" ht="15.75" customHeight="1">
      <c r="A953" s="70"/>
      <c r="B953" s="6"/>
      <c r="C953" s="1272"/>
      <c r="D953" s="51"/>
      <c r="E953" s="1230"/>
      <c r="F953" s="524"/>
      <c r="G953" s="524"/>
      <c r="H953" s="520"/>
      <c r="I953" s="6"/>
      <c r="J953" s="6"/>
      <c r="K953" s="6"/>
      <c r="L953" s="6"/>
      <c r="M953" s="6"/>
      <c r="N953" s="6"/>
      <c r="O953" s="50"/>
      <c r="P953" s="50"/>
      <c r="Q953" s="50"/>
      <c r="R953" s="50"/>
      <c r="S953" s="50"/>
      <c r="T953" s="50"/>
      <c r="U953" s="50"/>
      <c r="V953" s="50"/>
      <c r="W953" s="50"/>
      <c r="X953" s="50"/>
      <c r="Y953" s="50"/>
      <c r="Z953" s="50"/>
    </row>
    <row r="954" spans="1:26" ht="15.75" customHeight="1">
      <c r="A954" s="70"/>
      <c r="B954" s="6"/>
      <c r="C954" s="1272"/>
      <c r="D954" s="51"/>
      <c r="E954" s="1230"/>
      <c r="F954" s="524"/>
      <c r="G954" s="524"/>
      <c r="H954" s="520"/>
      <c r="I954" s="6"/>
      <c r="J954" s="6"/>
      <c r="K954" s="6"/>
      <c r="L954" s="6"/>
      <c r="M954" s="6"/>
      <c r="N954" s="6"/>
      <c r="O954" s="50"/>
      <c r="P954" s="50"/>
      <c r="Q954" s="50"/>
      <c r="R954" s="50"/>
      <c r="S954" s="50"/>
      <c r="T954" s="50"/>
      <c r="U954" s="50"/>
      <c r="V954" s="50"/>
      <c r="W954" s="50"/>
      <c r="X954" s="50"/>
      <c r="Y954" s="50"/>
      <c r="Z954" s="50"/>
    </row>
    <row r="955" spans="1:26" ht="15.75" customHeight="1">
      <c r="A955" s="70"/>
      <c r="B955" s="6"/>
      <c r="C955" s="1272"/>
      <c r="D955" s="51"/>
      <c r="E955" s="1230"/>
      <c r="F955" s="524"/>
      <c r="G955" s="524"/>
      <c r="H955" s="520"/>
      <c r="I955" s="6"/>
      <c r="J955" s="6"/>
      <c r="K955" s="6"/>
      <c r="L955" s="6"/>
      <c r="M955" s="6"/>
      <c r="N955" s="6"/>
      <c r="O955" s="50"/>
      <c r="P955" s="50"/>
      <c r="Q955" s="50"/>
      <c r="R955" s="50"/>
      <c r="S955" s="50"/>
      <c r="T955" s="50"/>
      <c r="U955" s="50"/>
      <c r="V955" s="50"/>
      <c r="W955" s="50"/>
      <c r="X955" s="50"/>
      <c r="Y955" s="50"/>
      <c r="Z955" s="50"/>
    </row>
    <row r="956" spans="1:26" ht="15.75" customHeight="1">
      <c r="A956" s="70"/>
      <c r="B956" s="6"/>
      <c r="C956" s="1272"/>
      <c r="D956" s="51"/>
      <c r="E956" s="1230"/>
      <c r="F956" s="524"/>
      <c r="G956" s="524"/>
      <c r="H956" s="520"/>
      <c r="I956" s="6"/>
      <c r="J956" s="6"/>
      <c r="K956" s="6"/>
      <c r="L956" s="6"/>
      <c r="M956" s="6"/>
      <c r="N956" s="6"/>
      <c r="O956" s="50"/>
      <c r="P956" s="50"/>
      <c r="Q956" s="50"/>
      <c r="R956" s="50"/>
      <c r="S956" s="50"/>
      <c r="T956" s="50"/>
      <c r="U956" s="50"/>
      <c r="V956" s="50"/>
      <c r="W956" s="50"/>
      <c r="X956" s="50"/>
      <c r="Y956" s="50"/>
      <c r="Z956" s="50"/>
    </row>
    <row r="957" spans="1:26" ht="15.75" customHeight="1">
      <c r="A957" s="70"/>
      <c r="B957" s="6"/>
      <c r="C957" s="1272"/>
      <c r="D957" s="51"/>
      <c r="E957" s="1230"/>
      <c r="F957" s="524"/>
      <c r="G957" s="524"/>
      <c r="H957" s="520"/>
      <c r="I957" s="6"/>
      <c r="J957" s="6"/>
      <c r="K957" s="6"/>
      <c r="L957" s="6"/>
      <c r="M957" s="6"/>
      <c r="N957" s="6"/>
      <c r="O957" s="50"/>
      <c r="P957" s="50"/>
      <c r="Q957" s="50"/>
      <c r="R957" s="50"/>
      <c r="S957" s="50"/>
      <c r="T957" s="50"/>
      <c r="U957" s="50"/>
      <c r="V957" s="50"/>
      <c r="W957" s="50"/>
      <c r="X957" s="50"/>
      <c r="Y957" s="50"/>
      <c r="Z957" s="50"/>
    </row>
    <row r="958" spans="1:26" ht="15.75" customHeight="1">
      <c r="A958" s="70"/>
      <c r="B958" s="6"/>
      <c r="C958" s="1272"/>
      <c r="D958" s="51"/>
      <c r="E958" s="1230"/>
      <c r="F958" s="524"/>
      <c r="G958" s="524"/>
      <c r="H958" s="520"/>
      <c r="I958" s="6"/>
      <c r="J958" s="6"/>
      <c r="K958" s="6"/>
      <c r="L958" s="6"/>
      <c r="M958" s="6"/>
      <c r="N958" s="6"/>
      <c r="O958" s="50"/>
      <c r="P958" s="50"/>
      <c r="Q958" s="50"/>
      <c r="R958" s="50"/>
      <c r="S958" s="50"/>
      <c r="T958" s="50"/>
      <c r="U958" s="50"/>
      <c r="V958" s="50"/>
      <c r="W958" s="50"/>
      <c r="X958" s="50"/>
      <c r="Y958" s="50"/>
      <c r="Z958" s="50"/>
    </row>
    <row r="959" spans="1:26" ht="15.75" customHeight="1">
      <c r="A959" s="70"/>
      <c r="B959" s="6"/>
      <c r="C959" s="1272"/>
      <c r="D959" s="51"/>
      <c r="E959" s="1230"/>
      <c r="F959" s="524"/>
      <c r="G959" s="524"/>
      <c r="H959" s="520"/>
      <c r="I959" s="6"/>
      <c r="J959" s="6"/>
      <c r="K959" s="6"/>
      <c r="L959" s="6"/>
      <c r="M959" s="6"/>
      <c r="N959" s="6"/>
      <c r="O959" s="50"/>
      <c r="P959" s="50"/>
      <c r="Q959" s="50"/>
      <c r="R959" s="50"/>
      <c r="S959" s="50"/>
      <c r="T959" s="50"/>
      <c r="U959" s="50"/>
      <c r="V959" s="50"/>
      <c r="W959" s="50"/>
      <c r="X959" s="50"/>
      <c r="Y959" s="50"/>
      <c r="Z959" s="50"/>
    </row>
    <row r="960" spans="1:26" ht="15.75" customHeight="1">
      <c r="A960" s="70"/>
      <c r="B960" s="6"/>
      <c r="C960" s="1272"/>
      <c r="D960" s="51"/>
      <c r="E960" s="1230"/>
      <c r="F960" s="524"/>
      <c r="G960" s="524"/>
      <c r="H960" s="520"/>
      <c r="I960" s="6"/>
      <c r="J960" s="6"/>
      <c r="K960" s="6"/>
      <c r="L960" s="6"/>
      <c r="M960" s="6"/>
      <c r="N960" s="6"/>
      <c r="O960" s="50"/>
      <c r="P960" s="50"/>
      <c r="Q960" s="50"/>
      <c r="R960" s="50"/>
      <c r="S960" s="50"/>
      <c r="T960" s="50"/>
      <c r="U960" s="50"/>
      <c r="V960" s="50"/>
      <c r="W960" s="50"/>
      <c r="X960" s="50"/>
      <c r="Y960" s="50"/>
      <c r="Z960" s="50"/>
    </row>
    <row r="961" spans="1:26" ht="15.75" customHeight="1">
      <c r="A961" s="70"/>
      <c r="B961" s="6"/>
      <c r="C961" s="1272"/>
      <c r="D961" s="51"/>
      <c r="E961" s="1230"/>
      <c r="F961" s="524"/>
      <c r="G961" s="524"/>
      <c r="H961" s="520"/>
      <c r="I961" s="6"/>
      <c r="J961" s="6"/>
      <c r="K961" s="6"/>
      <c r="L961" s="6"/>
      <c r="M961" s="6"/>
      <c r="N961" s="6"/>
      <c r="O961" s="50"/>
      <c r="P961" s="50"/>
      <c r="Q961" s="50"/>
      <c r="R961" s="50"/>
      <c r="S961" s="50"/>
      <c r="T961" s="50"/>
      <c r="U961" s="50"/>
      <c r="V961" s="50"/>
      <c r="W961" s="50"/>
      <c r="X961" s="50"/>
      <c r="Y961" s="50"/>
      <c r="Z961" s="50"/>
    </row>
    <row r="962" spans="1:26" ht="15.75" customHeight="1">
      <c r="A962" s="70"/>
      <c r="B962" s="6"/>
      <c r="C962" s="1272"/>
      <c r="D962" s="51"/>
      <c r="E962" s="1230"/>
      <c r="F962" s="524"/>
      <c r="G962" s="524"/>
      <c r="H962" s="520"/>
      <c r="I962" s="6"/>
      <c r="J962" s="6"/>
      <c r="K962" s="6"/>
      <c r="L962" s="6"/>
      <c r="M962" s="6"/>
      <c r="N962" s="6"/>
      <c r="O962" s="50"/>
      <c r="P962" s="50"/>
      <c r="Q962" s="50"/>
      <c r="R962" s="50"/>
      <c r="S962" s="50"/>
      <c r="T962" s="50"/>
      <c r="U962" s="50"/>
      <c r="V962" s="50"/>
      <c r="W962" s="50"/>
      <c r="X962" s="50"/>
      <c r="Y962" s="50"/>
      <c r="Z962" s="50"/>
    </row>
    <row r="963" spans="1:26" ht="15.75" customHeight="1">
      <c r="A963" s="70"/>
      <c r="B963" s="6"/>
      <c r="C963" s="1272"/>
      <c r="D963" s="51"/>
      <c r="E963" s="1230"/>
      <c r="F963" s="524"/>
      <c r="G963" s="524"/>
      <c r="H963" s="520"/>
      <c r="I963" s="6"/>
      <c r="J963" s="6"/>
      <c r="K963" s="6"/>
      <c r="L963" s="6"/>
      <c r="M963" s="6"/>
      <c r="N963" s="6"/>
      <c r="O963" s="50"/>
      <c r="P963" s="50"/>
      <c r="Q963" s="50"/>
      <c r="R963" s="50"/>
      <c r="S963" s="50"/>
      <c r="T963" s="50"/>
      <c r="U963" s="50"/>
      <c r="V963" s="50"/>
      <c r="W963" s="50"/>
      <c r="X963" s="50"/>
      <c r="Y963" s="50"/>
      <c r="Z963" s="50"/>
    </row>
    <row r="964" spans="1:26" ht="15.75" customHeight="1">
      <c r="A964" s="70"/>
      <c r="B964" s="6"/>
      <c r="C964" s="1272"/>
      <c r="D964" s="51"/>
      <c r="E964" s="1230"/>
      <c r="F964" s="524"/>
      <c r="G964" s="524"/>
      <c r="H964" s="520"/>
      <c r="I964" s="6"/>
      <c r="J964" s="6"/>
      <c r="K964" s="6"/>
      <c r="L964" s="6"/>
      <c r="M964" s="6"/>
      <c r="N964" s="6"/>
      <c r="O964" s="50"/>
      <c r="P964" s="50"/>
      <c r="Q964" s="50"/>
      <c r="R964" s="50"/>
      <c r="S964" s="50"/>
      <c r="T964" s="50"/>
      <c r="U964" s="50"/>
      <c r="V964" s="50"/>
      <c r="W964" s="50"/>
      <c r="X964" s="50"/>
      <c r="Y964" s="50"/>
      <c r="Z964" s="50"/>
    </row>
    <row r="965" spans="1:26" ht="15.75" customHeight="1">
      <c r="A965" s="70"/>
      <c r="B965" s="6"/>
      <c r="C965" s="1272"/>
      <c r="D965" s="51"/>
      <c r="E965" s="1230"/>
      <c r="F965" s="524"/>
      <c r="G965" s="524"/>
      <c r="H965" s="520"/>
      <c r="I965" s="6"/>
      <c r="J965" s="6"/>
      <c r="K965" s="6"/>
      <c r="L965" s="6"/>
      <c r="M965" s="6"/>
      <c r="N965" s="6"/>
      <c r="O965" s="50"/>
      <c r="P965" s="50"/>
      <c r="Q965" s="50"/>
      <c r="R965" s="50"/>
      <c r="S965" s="50"/>
      <c r="T965" s="50"/>
      <c r="U965" s="50"/>
      <c r="V965" s="50"/>
      <c r="W965" s="50"/>
      <c r="X965" s="50"/>
      <c r="Y965" s="50"/>
      <c r="Z965" s="50"/>
    </row>
    <row r="966" spans="1:26" ht="15.75" customHeight="1">
      <c r="A966" s="70"/>
      <c r="B966" s="6"/>
      <c r="C966" s="1272"/>
      <c r="D966" s="51"/>
      <c r="E966" s="1230"/>
      <c r="F966" s="524"/>
      <c r="G966" s="524"/>
      <c r="H966" s="520"/>
      <c r="I966" s="6"/>
      <c r="J966" s="6"/>
      <c r="K966" s="6"/>
      <c r="L966" s="6"/>
      <c r="M966" s="6"/>
      <c r="N966" s="6"/>
      <c r="O966" s="50"/>
      <c r="P966" s="50"/>
      <c r="Q966" s="50"/>
      <c r="R966" s="50"/>
      <c r="S966" s="50"/>
      <c r="T966" s="50"/>
      <c r="U966" s="50"/>
      <c r="V966" s="50"/>
      <c r="W966" s="50"/>
      <c r="X966" s="50"/>
      <c r="Y966" s="50"/>
      <c r="Z966" s="50"/>
    </row>
    <row r="967" spans="1:26" ht="15.75" customHeight="1">
      <c r="A967" s="70"/>
      <c r="B967" s="6"/>
      <c r="C967" s="1272"/>
      <c r="D967" s="51"/>
      <c r="E967" s="1230"/>
      <c r="F967" s="524"/>
      <c r="G967" s="524"/>
      <c r="H967" s="520"/>
      <c r="I967" s="6"/>
      <c r="J967" s="6"/>
      <c r="K967" s="6"/>
      <c r="L967" s="6"/>
      <c r="M967" s="6"/>
      <c r="N967" s="6"/>
      <c r="O967" s="50"/>
      <c r="P967" s="50"/>
      <c r="Q967" s="50"/>
      <c r="R967" s="50"/>
      <c r="S967" s="50"/>
      <c r="T967" s="50"/>
      <c r="U967" s="50"/>
      <c r="V967" s="50"/>
      <c r="W967" s="50"/>
      <c r="X967" s="50"/>
      <c r="Y967" s="50"/>
      <c r="Z967" s="50"/>
    </row>
    <row r="968" spans="1:26" ht="15.75" customHeight="1">
      <c r="A968" s="70"/>
      <c r="B968" s="6"/>
      <c r="C968" s="1272"/>
      <c r="D968" s="51"/>
      <c r="E968" s="1230"/>
      <c r="F968" s="524"/>
      <c r="G968" s="524"/>
      <c r="H968" s="520"/>
      <c r="I968" s="6"/>
      <c r="J968" s="6"/>
      <c r="K968" s="6"/>
      <c r="L968" s="6"/>
      <c r="M968" s="6"/>
      <c r="N968" s="6"/>
      <c r="O968" s="50"/>
      <c r="P968" s="50"/>
      <c r="Q968" s="50"/>
      <c r="R968" s="50"/>
      <c r="S968" s="50"/>
      <c r="T968" s="50"/>
      <c r="U968" s="50"/>
      <c r="V968" s="50"/>
      <c r="W968" s="50"/>
      <c r="X968" s="50"/>
      <c r="Y968" s="50"/>
      <c r="Z968" s="50"/>
    </row>
    <row r="969" spans="1:26" ht="15.75" customHeight="1">
      <c r="A969" s="70"/>
      <c r="B969" s="6"/>
      <c r="C969" s="1272"/>
      <c r="D969" s="51"/>
      <c r="E969" s="1230"/>
      <c r="F969" s="524"/>
      <c r="G969" s="524"/>
      <c r="H969" s="520"/>
      <c r="I969" s="6"/>
      <c r="J969" s="6"/>
      <c r="K969" s="6"/>
      <c r="L969" s="6"/>
      <c r="M969" s="6"/>
      <c r="N969" s="6"/>
      <c r="O969" s="50"/>
      <c r="P969" s="50"/>
      <c r="Q969" s="50"/>
      <c r="R969" s="50"/>
      <c r="S969" s="50"/>
      <c r="T969" s="50"/>
      <c r="U969" s="50"/>
      <c r="V969" s="50"/>
      <c r="W969" s="50"/>
      <c r="X969" s="50"/>
      <c r="Y969" s="50"/>
      <c r="Z969" s="50"/>
    </row>
    <row r="970" spans="1:26" ht="15.75" customHeight="1">
      <c r="A970" s="70"/>
      <c r="B970" s="6"/>
      <c r="C970" s="1272"/>
      <c r="D970" s="51"/>
      <c r="E970" s="1230"/>
      <c r="F970" s="524"/>
      <c r="G970" s="524"/>
      <c r="H970" s="520"/>
      <c r="I970" s="6"/>
      <c r="J970" s="6"/>
      <c r="K970" s="6"/>
      <c r="L970" s="6"/>
      <c r="M970" s="6"/>
      <c r="N970" s="6"/>
      <c r="O970" s="50"/>
      <c r="P970" s="50"/>
      <c r="Q970" s="50"/>
      <c r="R970" s="50"/>
      <c r="S970" s="50"/>
      <c r="T970" s="50"/>
      <c r="U970" s="50"/>
      <c r="V970" s="50"/>
      <c r="W970" s="50"/>
      <c r="X970" s="50"/>
      <c r="Y970" s="50"/>
      <c r="Z970" s="50"/>
    </row>
    <row r="971" spans="1:26" ht="15.75" customHeight="1">
      <c r="A971" s="70"/>
      <c r="B971" s="6"/>
      <c r="C971" s="1272"/>
      <c r="D971" s="51"/>
      <c r="E971" s="1230"/>
      <c r="F971" s="524"/>
      <c r="G971" s="524"/>
      <c r="H971" s="520"/>
      <c r="I971" s="6"/>
      <c r="J971" s="6"/>
      <c r="K971" s="6"/>
      <c r="L971" s="6"/>
      <c r="M971" s="6"/>
      <c r="N971" s="6"/>
      <c r="O971" s="50"/>
      <c r="P971" s="50"/>
      <c r="Q971" s="50"/>
      <c r="R971" s="50"/>
      <c r="S971" s="50"/>
      <c r="T971" s="50"/>
      <c r="U971" s="50"/>
      <c r="V971" s="50"/>
      <c r="W971" s="50"/>
      <c r="X971" s="50"/>
      <c r="Y971" s="50"/>
      <c r="Z971" s="50"/>
    </row>
    <row r="972" spans="1:26" ht="15.75" customHeight="1">
      <c r="A972" s="73"/>
      <c r="B972" s="50"/>
      <c r="C972" s="1300"/>
      <c r="D972" s="52"/>
      <c r="E972" s="1228"/>
      <c r="F972" s="526"/>
      <c r="G972" s="526"/>
      <c r="H972" s="522"/>
      <c r="I972" s="6"/>
      <c r="J972" s="6"/>
      <c r="K972" s="6"/>
      <c r="L972" s="6"/>
      <c r="M972" s="6"/>
      <c r="N972" s="6"/>
      <c r="O972" s="50"/>
      <c r="P972" s="50"/>
      <c r="Q972" s="50"/>
      <c r="R972" s="50"/>
      <c r="S972" s="50"/>
      <c r="T972" s="50"/>
      <c r="U972" s="50"/>
      <c r="V972" s="50"/>
      <c r="W972" s="50"/>
      <c r="X972" s="50"/>
      <c r="Y972" s="50"/>
      <c r="Z972" s="50"/>
    </row>
    <row r="973" spans="1:26" ht="15.75" customHeight="1">
      <c r="A973" s="73"/>
      <c r="B973" s="50"/>
      <c r="C973" s="1300"/>
      <c r="D973" s="52"/>
      <c r="E973" s="1228"/>
      <c r="F973" s="526"/>
      <c r="G973" s="526"/>
      <c r="H973" s="522"/>
      <c r="I973" s="6"/>
      <c r="J973" s="6"/>
      <c r="K973" s="6"/>
      <c r="L973" s="6"/>
      <c r="M973" s="6"/>
      <c r="N973" s="6"/>
      <c r="O973" s="50"/>
      <c r="P973" s="50"/>
      <c r="Q973" s="50"/>
      <c r="R973" s="50"/>
      <c r="S973" s="50"/>
      <c r="T973" s="50"/>
      <c r="U973" s="50"/>
      <c r="V973" s="50"/>
      <c r="W973" s="50"/>
      <c r="X973" s="50"/>
      <c r="Y973" s="50"/>
      <c r="Z973" s="50"/>
    </row>
    <row r="974" spans="1:26" ht="15.75" customHeight="1">
      <c r="A974" s="73"/>
      <c r="B974" s="50"/>
      <c r="C974" s="1300"/>
      <c r="D974" s="52"/>
      <c r="E974" s="1228"/>
      <c r="F974" s="526"/>
      <c r="G974" s="526"/>
      <c r="H974" s="522"/>
      <c r="I974" s="6"/>
      <c r="J974" s="6"/>
      <c r="K974" s="6"/>
      <c r="L974" s="6"/>
      <c r="M974" s="6"/>
      <c r="N974" s="6"/>
      <c r="O974" s="50"/>
      <c r="P974" s="50"/>
      <c r="Q974" s="50"/>
      <c r="R974" s="50"/>
      <c r="S974" s="50"/>
      <c r="T974" s="50"/>
      <c r="U974" s="50"/>
      <c r="V974" s="50"/>
      <c r="W974" s="50"/>
      <c r="X974" s="50"/>
      <c r="Y974" s="50"/>
      <c r="Z974" s="50"/>
    </row>
    <row r="975" spans="1:26" ht="15.75" customHeight="1">
      <c r="A975" s="73"/>
      <c r="B975" s="50"/>
      <c r="C975" s="1300"/>
      <c r="D975" s="52"/>
      <c r="E975" s="1228"/>
      <c r="F975" s="526"/>
      <c r="G975" s="526"/>
      <c r="H975" s="522"/>
      <c r="I975" s="6"/>
      <c r="J975" s="6"/>
      <c r="K975" s="6"/>
      <c r="L975" s="6"/>
      <c r="M975" s="6"/>
      <c r="N975" s="6"/>
      <c r="O975" s="50"/>
      <c r="P975" s="50"/>
      <c r="Q975" s="50"/>
      <c r="R975" s="50"/>
      <c r="S975" s="50"/>
      <c r="T975" s="50"/>
      <c r="U975" s="50"/>
      <c r="V975" s="50"/>
      <c r="W975" s="50"/>
      <c r="X975" s="50"/>
      <c r="Y975" s="50"/>
      <c r="Z975" s="50"/>
    </row>
    <row r="976" spans="1:26" ht="15.75" customHeight="1">
      <c r="A976" s="73"/>
      <c r="B976" s="50"/>
      <c r="C976" s="1300"/>
      <c r="D976" s="52"/>
      <c r="E976" s="1228"/>
      <c r="F976" s="526"/>
      <c r="G976" s="526"/>
      <c r="H976" s="522"/>
      <c r="I976" s="6"/>
      <c r="J976" s="6"/>
      <c r="K976" s="6"/>
      <c r="L976" s="6"/>
      <c r="M976" s="6"/>
      <c r="N976" s="6"/>
      <c r="O976" s="50"/>
      <c r="P976" s="50"/>
      <c r="Q976" s="50"/>
      <c r="R976" s="50"/>
      <c r="S976" s="50"/>
      <c r="T976" s="50"/>
      <c r="U976" s="50"/>
      <c r="V976" s="50"/>
      <c r="W976" s="50"/>
      <c r="X976" s="50"/>
      <c r="Y976" s="50"/>
      <c r="Z976" s="50"/>
    </row>
    <row r="977" spans="1:26" ht="15.75" customHeight="1">
      <c r="A977" s="73"/>
      <c r="B977" s="50"/>
      <c r="C977" s="1300"/>
      <c r="D977" s="52"/>
      <c r="E977" s="1228"/>
      <c r="F977" s="526"/>
      <c r="G977" s="526"/>
      <c r="H977" s="522"/>
      <c r="I977" s="6"/>
      <c r="J977" s="6"/>
      <c r="K977" s="6"/>
      <c r="L977" s="6"/>
      <c r="M977" s="6"/>
      <c r="N977" s="6"/>
      <c r="O977" s="50"/>
      <c r="P977" s="50"/>
      <c r="Q977" s="50"/>
      <c r="R977" s="50"/>
      <c r="S977" s="50"/>
      <c r="T977" s="50"/>
      <c r="U977" s="50"/>
      <c r="V977" s="50"/>
      <c r="W977" s="50"/>
      <c r="X977" s="50"/>
      <c r="Y977" s="50"/>
      <c r="Z977" s="50"/>
    </row>
    <row r="978" spans="1:26" ht="15.75" customHeight="1">
      <c r="A978" s="73"/>
      <c r="B978" s="50"/>
      <c r="C978" s="1300"/>
      <c r="D978" s="52"/>
      <c r="E978" s="1228"/>
      <c r="F978" s="526"/>
      <c r="G978" s="526"/>
      <c r="H978" s="522"/>
      <c r="I978" s="6"/>
      <c r="J978" s="6"/>
      <c r="K978" s="6"/>
      <c r="L978" s="6"/>
      <c r="M978" s="6"/>
      <c r="N978" s="6"/>
      <c r="O978" s="50"/>
      <c r="P978" s="50"/>
      <c r="Q978" s="50"/>
      <c r="R978" s="50"/>
      <c r="S978" s="50"/>
      <c r="T978" s="50"/>
      <c r="U978" s="50"/>
      <c r="V978" s="50"/>
      <c r="W978" s="50"/>
      <c r="X978" s="50"/>
      <c r="Y978" s="50"/>
      <c r="Z978" s="50"/>
    </row>
    <row r="979" spans="1:26" ht="15.75">
      <c r="A979" s="73"/>
      <c r="B979" s="50"/>
      <c r="C979" s="1300"/>
      <c r="D979" s="52"/>
      <c r="E979" s="1228"/>
      <c r="F979" s="526"/>
      <c r="G979" s="526"/>
      <c r="H979" s="522"/>
      <c r="I979" s="50"/>
      <c r="J979" s="50"/>
      <c r="K979" s="50"/>
      <c r="L979" s="50"/>
      <c r="M979" s="50"/>
      <c r="N979" s="50"/>
      <c r="O979" s="50"/>
      <c r="P979" s="50"/>
      <c r="Q979" s="50"/>
      <c r="R979" s="50"/>
      <c r="S979" s="50"/>
      <c r="T979" s="50"/>
      <c r="U979" s="50"/>
      <c r="V979" s="50"/>
      <c r="W979" s="50"/>
      <c r="X979" s="50"/>
      <c r="Y979" s="50"/>
      <c r="Z979" s="50"/>
    </row>
    <row r="980" spans="1:26" ht="15.75">
      <c r="A980" s="73"/>
      <c r="B980" s="50"/>
      <c r="C980" s="1300"/>
      <c r="D980" s="52"/>
      <c r="E980" s="1228"/>
      <c r="F980" s="526"/>
      <c r="G980" s="526"/>
      <c r="H980" s="522"/>
      <c r="I980" s="50"/>
      <c r="J980" s="50"/>
      <c r="K980" s="50"/>
      <c r="L980" s="50"/>
      <c r="M980" s="50"/>
      <c r="N980" s="50"/>
      <c r="O980" s="50"/>
      <c r="P980" s="50"/>
      <c r="Q980" s="50"/>
      <c r="R980" s="50"/>
      <c r="S980" s="50"/>
      <c r="T980" s="50"/>
      <c r="U980" s="50"/>
      <c r="V980" s="50"/>
      <c r="W980" s="50"/>
      <c r="X980" s="50"/>
      <c r="Y980" s="50"/>
      <c r="Z980" s="50"/>
    </row>
    <row r="981" spans="1:26" ht="15.75">
      <c r="A981" s="73"/>
      <c r="B981" s="50"/>
      <c r="C981" s="1300"/>
      <c r="D981" s="52"/>
      <c r="E981" s="1228"/>
      <c r="F981" s="526"/>
      <c r="G981" s="526"/>
      <c r="H981" s="522"/>
      <c r="I981" s="50"/>
      <c r="J981" s="50"/>
      <c r="K981" s="50"/>
      <c r="L981" s="50"/>
      <c r="M981" s="50"/>
      <c r="N981" s="50"/>
      <c r="O981" s="50"/>
      <c r="P981" s="50"/>
      <c r="Q981" s="50"/>
      <c r="R981" s="50"/>
      <c r="S981" s="50"/>
      <c r="T981" s="50"/>
      <c r="U981" s="50"/>
      <c r="V981" s="50"/>
      <c r="W981" s="50"/>
      <c r="X981" s="50"/>
      <c r="Y981" s="50"/>
      <c r="Z981" s="50"/>
    </row>
    <row r="982" spans="1:26" ht="15.75">
      <c r="A982" s="73"/>
      <c r="B982" s="50"/>
      <c r="C982" s="1300"/>
      <c r="D982" s="52"/>
      <c r="E982" s="1228"/>
      <c r="F982" s="526"/>
      <c r="G982" s="526"/>
      <c r="H982" s="522"/>
      <c r="I982" s="50"/>
      <c r="J982" s="50"/>
      <c r="K982" s="50"/>
      <c r="L982" s="50"/>
      <c r="M982" s="50"/>
      <c r="N982" s="50"/>
      <c r="O982" s="50"/>
      <c r="P982" s="50"/>
      <c r="Q982" s="50"/>
      <c r="R982" s="50"/>
      <c r="S982" s="50"/>
      <c r="T982" s="50"/>
      <c r="U982" s="50"/>
      <c r="V982" s="50"/>
      <c r="W982" s="50"/>
      <c r="X982" s="50"/>
      <c r="Y982" s="50"/>
      <c r="Z982" s="50"/>
    </row>
    <row r="983" spans="1:26" ht="15.75">
      <c r="A983" s="73"/>
      <c r="B983" s="50"/>
      <c r="C983" s="1300"/>
      <c r="D983" s="52"/>
      <c r="E983" s="1228"/>
      <c r="F983" s="526"/>
      <c r="G983" s="526"/>
      <c r="H983" s="522"/>
      <c r="I983" s="50"/>
      <c r="J983" s="50"/>
      <c r="K983" s="50"/>
      <c r="L983" s="50"/>
      <c r="M983" s="50"/>
      <c r="N983" s="50"/>
      <c r="O983" s="50"/>
      <c r="P983" s="50"/>
      <c r="Q983" s="50"/>
      <c r="R983" s="50"/>
      <c r="S983" s="50"/>
      <c r="T983" s="50"/>
      <c r="U983" s="50"/>
      <c r="V983" s="50"/>
      <c r="W983" s="50"/>
      <c r="X983" s="50"/>
      <c r="Y983" s="50"/>
      <c r="Z983" s="50"/>
    </row>
    <row r="984" spans="1:26" ht="15.75">
      <c r="A984" s="73"/>
      <c r="B984" s="50"/>
      <c r="C984" s="1300"/>
      <c r="D984" s="52"/>
      <c r="E984" s="1228"/>
      <c r="F984" s="526"/>
      <c r="G984" s="526"/>
      <c r="H984" s="522"/>
      <c r="I984" s="50"/>
      <c r="J984" s="50"/>
      <c r="K984" s="50"/>
      <c r="L984" s="50"/>
      <c r="M984" s="50"/>
      <c r="N984" s="50"/>
      <c r="O984" s="50"/>
      <c r="P984" s="50"/>
      <c r="Q984" s="50"/>
      <c r="R984" s="50"/>
      <c r="S984" s="50"/>
      <c r="T984" s="50"/>
      <c r="U984" s="50"/>
      <c r="V984" s="50"/>
      <c r="W984" s="50"/>
      <c r="X984" s="50"/>
      <c r="Y984" s="50"/>
      <c r="Z984" s="50"/>
    </row>
    <row r="985" spans="1:26" ht="15.75">
      <c r="A985" s="73"/>
      <c r="B985" s="50"/>
      <c r="C985" s="1300"/>
      <c r="D985" s="52"/>
      <c r="E985" s="1228"/>
      <c r="F985" s="526"/>
      <c r="G985" s="526"/>
      <c r="H985" s="522"/>
      <c r="I985" s="50"/>
      <c r="J985" s="50"/>
      <c r="K985" s="50"/>
      <c r="L985" s="50"/>
      <c r="M985" s="50"/>
      <c r="N985" s="50"/>
      <c r="O985" s="50"/>
      <c r="P985" s="50"/>
      <c r="Q985" s="50"/>
      <c r="R985" s="50"/>
      <c r="S985" s="50"/>
      <c r="T985" s="50"/>
      <c r="U985" s="50"/>
      <c r="V985" s="50"/>
      <c r="W985" s="50"/>
      <c r="X985" s="50"/>
      <c r="Y985" s="50"/>
      <c r="Z985" s="50"/>
    </row>
    <row r="986" spans="1:26" ht="15.75">
      <c r="A986" s="73"/>
      <c r="B986" s="50"/>
      <c r="C986" s="1300"/>
      <c r="D986" s="52"/>
      <c r="E986" s="1228"/>
      <c r="F986" s="526"/>
      <c r="G986" s="526"/>
      <c r="H986" s="522"/>
      <c r="I986" s="50"/>
      <c r="J986" s="50"/>
      <c r="K986" s="50"/>
      <c r="L986" s="50"/>
      <c r="M986" s="50"/>
      <c r="N986" s="50"/>
      <c r="O986" s="50"/>
      <c r="P986" s="50"/>
      <c r="Q986" s="50"/>
      <c r="R986" s="50"/>
      <c r="S986" s="50"/>
      <c r="T986" s="50"/>
      <c r="U986" s="50"/>
      <c r="V986" s="50"/>
      <c r="W986" s="50"/>
      <c r="X986" s="50"/>
      <c r="Y986" s="50"/>
      <c r="Z986" s="50"/>
    </row>
    <row r="987" spans="1:26" ht="15.75">
      <c r="A987" s="73"/>
      <c r="B987" s="50"/>
      <c r="C987" s="1300"/>
      <c r="D987" s="52"/>
      <c r="E987" s="1228"/>
      <c r="F987" s="526"/>
      <c r="G987" s="526"/>
      <c r="H987" s="522"/>
      <c r="I987" s="50"/>
      <c r="J987" s="50"/>
      <c r="K987" s="50"/>
      <c r="L987" s="50"/>
      <c r="M987" s="50"/>
      <c r="N987" s="50"/>
      <c r="O987" s="50"/>
      <c r="P987" s="50"/>
      <c r="Q987" s="50"/>
      <c r="R987" s="50"/>
      <c r="S987" s="50"/>
      <c r="T987" s="50"/>
      <c r="U987" s="50"/>
      <c r="V987" s="50"/>
      <c r="W987" s="50"/>
      <c r="X987" s="50"/>
      <c r="Y987" s="50"/>
      <c r="Z987" s="50"/>
    </row>
    <row r="988" spans="1:26" ht="15.75">
      <c r="A988" s="73"/>
      <c r="B988" s="50"/>
      <c r="C988" s="1300"/>
      <c r="D988" s="52"/>
      <c r="E988" s="1228"/>
      <c r="F988" s="526"/>
      <c r="G988" s="526"/>
      <c r="H988" s="522"/>
      <c r="I988" s="50"/>
      <c r="J988" s="50"/>
      <c r="K988" s="50"/>
      <c r="L988" s="50"/>
      <c r="M988" s="50"/>
      <c r="N988" s="50"/>
      <c r="O988" s="50"/>
      <c r="P988" s="50"/>
      <c r="Q988" s="50"/>
      <c r="R988" s="50"/>
      <c r="S988" s="50"/>
      <c r="T988" s="50"/>
      <c r="U988" s="50"/>
      <c r="V988" s="50"/>
      <c r="W988" s="50"/>
      <c r="X988" s="50"/>
      <c r="Y988" s="50"/>
      <c r="Z988" s="50"/>
    </row>
    <row r="989" spans="1:26" ht="15.75">
      <c r="A989" s="73"/>
      <c r="B989" s="50"/>
      <c r="C989" s="1300"/>
      <c r="D989" s="52"/>
      <c r="E989" s="1228"/>
      <c r="F989" s="526"/>
      <c r="G989" s="526"/>
      <c r="H989" s="522"/>
      <c r="I989" s="50"/>
      <c r="J989" s="50"/>
      <c r="K989" s="50"/>
      <c r="L989" s="50"/>
      <c r="M989" s="50"/>
      <c r="N989" s="50"/>
      <c r="O989" s="50"/>
      <c r="P989" s="50"/>
      <c r="Q989" s="50"/>
      <c r="R989" s="50"/>
      <c r="S989" s="50"/>
      <c r="T989" s="50"/>
      <c r="U989" s="50"/>
      <c r="V989" s="50"/>
      <c r="W989" s="50"/>
      <c r="X989" s="50"/>
      <c r="Y989" s="50"/>
      <c r="Z989" s="50"/>
    </row>
    <row r="990" spans="1:26" ht="15.75">
      <c r="A990" s="73"/>
      <c r="B990" s="50"/>
      <c r="C990" s="1300"/>
      <c r="D990" s="52"/>
      <c r="E990" s="1228"/>
      <c r="F990" s="526"/>
      <c r="G990" s="526"/>
      <c r="H990" s="522"/>
      <c r="I990" s="50"/>
      <c r="J990" s="50"/>
      <c r="K990" s="50"/>
      <c r="L990" s="50"/>
      <c r="M990" s="50"/>
      <c r="N990" s="50"/>
      <c r="O990" s="50"/>
      <c r="P990" s="50"/>
      <c r="Q990" s="50"/>
      <c r="R990" s="50"/>
      <c r="S990" s="50"/>
      <c r="T990" s="50"/>
      <c r="U990" s="50"/>
      <c r="V990" s="50"/>
      <c r="W990" s="50"/>
      <c r="X990" s="50"/>
      <c r="Y990" s="50"/>
      <c r="Z990" s="50"/>
    </row>
    <row r="991" spans="1:26" ht="15.75">
      <c r="I991" s="50"/>
      <c r="J991" s="50"/>
      <c r="K991" s="50"/>
      <c r="L991" s="50"/>
      <c r="M991" s="50"/>
      <c r="N991" s="50"/>
      <c r="O991" s="50"/>
      <c r="P991" s="50"/>
      <c r="Q991" s="50"/>
      <c r="R991" s="50"/>
      <c r="S991" s="50"/>
      <c r="T991" s="50"/>
      <c r="U991" s="50"/>
      <c r="V991" s="50"/>
      <c r="W991" s="50"/>
      <c r="X991" s="50"/>
      <c r="Y991" s="50"/>
      <c r="Z991" s="50"/>
    </row>
    <row r="992" spans="1:26" ht="15.75">
      <c r="I992" s="50"/>
      <c r="J992" s="50"/>
      <c r="K992" s="50"/>
      <c r="L992" s="50"/>
      <c r="M992" s="50"/>
      <c r="N992" s="50"/>
      <c r="O992" s="50"/>
      <c r="P992" s="50"/>
      <c r="Q992" s="50"/>
      <c r="R992" s="50"/>
      <c r="S992" s="50"/>
      <c r="T992" s="50"/>
      <c r="U992" s="50"/>
      <c r="V992" s="50"/>
      <c r="W992" s="50"/>
      <c r="X992" s="50"/>
      <c r="Y992" s="50"/>
      <c r="Z992" s="50"/>
    </row>
    <row r="993" spans="9:26" ht="15.75">
      <c r="I993" s="50"/>
      <c r="J993" s="50"/>
      <c r="K993" s="50"/>
      <c r="L993" s="50"/>
      <c r="M993" s="50"/>
      <c r="N993" s="50"/>
      <c r="O993" s="50"/>
      <c r="P993" s="50"/>
      <c r="Q993" s="50"/>
      <c r="R993" s="50"/>
      <c r="S993" s="50"/>
      <c r="T993" s="50"/>
      <c r="U993" s="50"/>
      <c r="V993" s="50"/>
      <c r="W993" s="50"/>
      <c r="X993" s="50"/>
      <c r="Y993" s="50"/>
      <c r="Z993" s="50"/>
    </row>
    <row r="994" spans="9:26" ht="15.75">
      <c r="I994" s="50"/>
      <c r="J994" s="50"/>
      <c r="K994" s="50"/>
      <c r="L994" s="50"/>
      <c r="M994" s="50"/>
      <c r="N994" s="50"/>
      <c r="O994" s="50"/>
      <c r="P994" s="50"/>
      <c r="Q994" s="50"/>
      <c r="R994" s="50"/>
      <c r="S994" s="50"/>
      <c r="T994" s="50"/>
      <c r="U994" s="50"/>
      <c r="V994" s="50"/>
      <c r="W994" s="50"/>
      <c r="X994" s="50"/>
      <c r="Y994" s="50"/>
      <c r="Z994" s="50"/>
    </row>
    <row r="995" spans="9:26" ht="15.75">
      <c r="I995" s="50"/>
      <c r="J995" s="50"/>
      <c r="K995" s="50"/>
      <c r="L995" s="50"/>
      <c r="M995" s="50"/>
      <c r="N995" s="50"/>
      <c r="O995" s="50"/>
      <c r="P995" s="50"/>
      <c r="Q995" s="50"/>
      <c r="R995" s="50"/>
      <c r="S995" s="50"/>
      <c r="T995" s="50"/>
      <c r="U995" s="50"/>
      <c r="V995" s="50"/>
      <c r="W995" s="50"/>
      <c r="X995" s="50"/>
      <c r="Y995" s="50"/>
      <c r="Z995" s="50"/>
    </row>
    <row r="996" spans="9:26" ht="15.75">
      <c r="I996" s="50"/>
      <c r="J996" s="50"/>
      <c r="K996" s="50"/>
      <c r="L996" s="50"/>
      <c r="M996" s="50"/>
      <c r="N996" s="50"/>
      <c r="O996" s="50"/>
      <c r="P996" s="50"/>
      <c r="Q996" s="50"/>
      <c r="R996" s="50"/>
      <c r="S996" s="50"/>
      <c r="T996" s="50"/>
      <c r="U996" s="50"/>
      <c r="V996" s="50"/>
      <c r="W996" s="50"/>
      <c r="X996" s="50"/>
      <c r="Y996" s="50"/>
      <c r="Z996" s="50"/>
    </row>
    <row r="997" spans="9:26" ht="15.75">
      <c r="I997" s="50"/>
      <c r="J997" s="50"/>
      <c r="K997" s="50"/>
      <c r="L997" s="50"/>
      <c r="M997" s="50"/>
      <c r="N997" s="50"/>
      <c r="O997" s="50"/>
      <c r="P997" s="50"/>
      <c r="Q997" s="50"/>
      <c r="R997" s="50"/>
      <c r="S997" s="50"/>
      <c r="T997" s="50"/>
      <c r="U997" s="50"/>
      <c r="V997" s="50"/>
      <c r="W997" s="50"/>
      <c r="X997" s="50"/>
      <c r="Y997" s="50"/>
      <c r="Z997" s="50"/>
    </row>
  </sheetData>
  <mergeCells count="16">
    <mergeCell ref="I1:L1"/>
    <mergeCell ref="A204:E204"/>
    <mergeCell ref="I58:M71"/>
    <mergeCell ref="I3:M28"/>
    <mergeCell ref="I30:M44"/>
    <mergeCell ref="A3:H3"/>
    <mergeCell ref="A30:H30"/>
    <mergeCell ref="A46:H46"/>
    <mergeCell ref="A159:H159"/>
    <mergeCell ref="A164:H164"/>
    <mergeCell ref="A73:H73"/>
    <mergeCell ref="A81:H81"/>
    <mergeCell ref="A58:H58"/>
    <mergeCell ref="A130:H130"/>
    <mergeCell ref="A141:H141"/>
    <mergeCell ref="A174:H174"/>
  </mergeCells>
  <phoneticPr fontId="120" type="noConversion"/>
  <pageMargins left="0.75" right="0.75" top="1" bottom="1" header="0" footer="0"/>
  <pageSetup orientation="landscape"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Rubi</vt:lpstr>
      <vt:lpstr>Raimondi</vt:lpstr>
      <vt:lpstr>BATTIPAV</vt:lpstr>
      <vt:lpstr>DiamantatExpert</vt:lpstr>
      <vt:lpstr>XLeveling</vt:lpstr>
      <vt:lpstr>Leica</vt:lpstr>
      <vt:lpstr>IORI</vt:lpstr>
      <vt:lpstr>Podem</vt:lpstr>
      <vt:lpstr>Konner</vt:lpstr>
      <vt:lpstr>Kaplan</vt:lpstr>
      <vt:lpstr>LINO SELLA</vt:lpstr>
      <vt:lpstr>ALBA</vt:lpstr>
      <vt:lpstr>Technoflex</vt:lpstr>
      <vt:lpstr>Larius</vt:lpstr>
      <vt:lpstr>Rotabroach</vt:lpstr>
      <vt:lpstr>Nilfisk</vt:lpstr>
      <vt:lpstr>Sola</vt:lpstr>
      <vt:lpstr>CXMD.Scule</vt:lpstr>
      <vt:lpstr>Prelucrare Piatra</vt:lpstr>
      <vt:lpstr>CXWL.Compresoare</vt:lpstr>
      <vt:lpstr>Mondial</vt:lpstr>
      <vt:lpstr>Ghines</vt:lpstr>
      <vt:lpstr>Technoflex!Print_Area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Fusoiu</dc:creator>
  <cp:lastModifiedBy>Marcel Valentin</cp:lastModifiedBy>
  <cp:lastPrinted>2020-09-18T10:06:28Z</cp:lastPrinted>
  <dcterms:created xsi:type="dcterms:W3CDTF">2020-04-02T09:49:26Z</dcterms:created>
  <dcterms:modified xsi:type="dcterms:W3CDTF">2021-07-25T16:30:05Z</dcterms:modified>
</cp:coreProperties>
</file>